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hidePivotFieldList="1" defaultThemeVersion="124226"/>
  <xr:revisionPtr revIDLastSave="0" documentId="13_ncr:1_{017E0ADC-7245-47B3-9055-E9DD3CCD654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erformance" sheetId="6" r:id="rId1"/>
    <sheet name="Data" sheetId="10" r:id="rId2"/>
    <sheet name="Dashboard_Data" sheetId="11" r:id="rId3"/>
  </sheets>
  <definedNames>
    <definedName name="_xlnm._FilterDatabase" localSheetId="1" hidden="1">Data!$X$2:$BX$467</definedName>
    <definedName name="_xlnm._FilterDatabase" localSheetId="0" hidden="1">Performance!$A$2:$BG$113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66" i="11" l="1"/>
  <c r="S466" i="11"/>
  <c r="R466" i="11"/>
  <c r="Q466" i="11"/>
  <c r="P466" i="11"/>
  <c r="K466" i="11"/>
  <c r="J466" i="11"/>
  <c r="I466" i="11"/>
  <c r="G466" i="11"/>
  <c r="F466" i="11"/>
  <c r="D466" i="11"/>
  <c r="T465" i="11"/>
  <c r="S465" i="11"/>
  <c r="R465" i="11"/>
  <c r="Q465" i="11"/>
  <c r="P465" i="11"/>
  <c r="K465" i="11"/>
  <c r="J465" i="11"/>
  <c r="I465" i="11"/>
  <c r="G465" i="11"/>
  <c r="F465" i="11"/>
  <c r="D465" i="11"/>
  <c r="T464" i="11"/>
  <c r="S464" i="11"/>
  <c r="R464" i="11"/>
  <c r="Q464" i="11"/>
  <c r="P464" i="11"/>
  <c r="K464" i="11"/>
  <c r="J464" i="11"/>
  <c r="I464" i="11"/>
  <c r="G464" i="11"/>
  <c r="F464" i="11"/>
  <c r="D464" i="11"/>
  <c r="T463" i="11"/>
  <c r="S463" i="11"/>
  <c r="R463" i="11"/>
  <c r="Q463" i="11"/>
  <c r="P463" i="11"/>
  <c r="K463" i="11"/>
  <c r="J463" i="11"/>
  <c r="I463" i="11"/>
  <c r="G463" i="11"/>
  <c r="F463" i="11"/>
  <c r="D463" i="11"/>
  <c r="T462" i="11"/>
  <c r="S462" i="11"/>
  <c r="R462" i="11"/>
  <c r="Q462" i="11"/>
  <c r="P462" i="11"/>
  <c r="K462" i="11"/>
  <c r="J462" i="11"/>
  <c r="I462" i="11"/>
  <c r="G462" i="11"/>
  <c r="F462" i="11"/>
  <c r="D462" i="11"/>
  <c r="T461" i="11"/>
  <c r="S461" i="11"/>
  <c r="R461" i="11"/>
  <c r="Q461" i="11"/>
  <c r="P461" i="11"/>
  <c r="K461" i="11"/>
  <c r="J461" i="11"/>
  <c r="I461" i="11"/>
  <c r="G461" i="11"/>
  <c r="F461" i="11"/>
  <c r="D461" i="11"/>
  <c r="T460" i="11"/>
  <c r="S460" i="11"/>
  <c r="R460" i="11"/>
  <c r="Q460" i="11"/>
  <c r="P460" i="11"/>
  <c r="K460" i="11"/>
  <c r="J460" i="11"/>
  <c r="I460" i="11"/>
  <c r="G460" i="11"/>
  <c r="F460" i="11"/>
  <c r="D460" i="11"/>
  <c r="T459" i="11"/>
  <c r="S459" i="11"/>
  <c r="R459" i="11"/>
  <c r="Q459" i="11"/>
  <c r="P459" i="11"/>
  <c r="K459" i="11"/>
  <c r="J459" i="11"/>
  <c r="I459" i="11"/>
  <c r="G459" i="11"/>
  <c r="F459" i="11"/>
  <c r="D459" i="11"/>
  <c r="T458" i="11"/>
  <c r="S458" i="11"/>
  <c r="R458" i="11"/>
  <c r="Q458" i="11"/>
  <c r="P458" i="11"/>
  <c r="K458" i="11"/>
  <c r="J458" i="11"/>
  <c r="I458" i="11"/>
  <c r="G458" i="11"/>
  <c r="F458" i="11"/>
  <c r="D458" i="11"/>
  <c r="T457" i="11"/>
  <c r="S457" i="11"/>
  <c r="R457" i="11"/>
  <c r="Q457" i="11"/>
  <c r="P457" i="11"/>
  <c r="K457" i="11"/>
  <c r="J457" i="11"/>
  <c r="I457" i="11"/>
  <c r="G457" i="11"/>
  <c r="F457" i="11"/>
  <c r="D457" i="11"/>
  <c r="T456" i="11"/>
  <c r="S456" i="11"/>
  <c r="R456" i="11"/>
  <c r="Q456" i="11"/>
  <c r="P456" i="11"/>
  <c r="K456" i="11"/>
  <c r="J456" i="11"/>
  <c r="I456" i="11"/>
  <c r="G456" i="11"/>
  <c r="F456" i="11"/>
  <c r="D456" i="11"/>
  <c r="T455" i="11"/>
  <c r="S455" i="11"/>
  <c r="R455" i="11"/>
  <c r="Q455" i="11"/>
  <c r="P455" i="11"/>
  <c r="K455" i="11"/>
  <c r="J455" i="11"/>
  <c r="I455" i="11"/>
  <c r="G455" i="11"/>
  <c r="F455" i="11"/>
  <c r="D455" i="11"/>
  <c r="T454" i="11"/>
  <c r="S454" i="11"/>
  <c r="R454" i="11"/>
  <c r="Q454" i="11"/>
  <c r="P454" i="11"/>
  <c r="K454" i="11"/>
  <c r="J454" i="11"/>
  <c r="I454" i="11"/>
  <c r="G454" i="11"/>
  <c r="F454" i="11"/>
  <c r="D454" i="11"/>
  <c r="T453" i="11"/>
  <c r="S453" i="11"/>
  <c r="R453" i="11"/>
  <c r="Q453" i="11"/>
  <c r="P453" i="11"/>
  <c r="K453" i="11"/>
  <c r="J453" i="11"/>
  <c r="I453" i="11"/>
  <c r="G453" i="11"/>
  <c r="F453" i="11"/>
  <c r="D453" i="11"/>
  <c r="T452" i="11"/>
  <c r="S452" i="11"/>
  <c r="R452" i="11"/>
  <c r="Q452" i="11"/>
  <c r="P452" i="11"/>
  <c r="K452" i="11"/>
  <c r="J452" i="11"/>
  <c r="I452" i="11"/>
  <c r="H452" i="11"/>
  <c r="G452" i="11"/>
  <c r="F452" i="11"/>
  <c r="D452" i="11"/>
  <c r="T451" i="11"/>
  <c r="S451" i="11"/>
  <c r="R451" i="11"/>
  <c r="Q451" i="11"/>
  <c r="P451" i="11"/>
  <c r="K451" i="11"/>
  <c r="J451" i="11"/>
  <c r="I451" i="11"/>
  <c r="G451" i="11"/>
  <c r="F451" i="11"/>
  <c r="D451" i="11"/>
  <c r="T450" i="11"/>
  <c r="S450" i="11"/>
  <c r="R450" i="11"/>
  <c r="Q450" i="11"/>
  <c r="P450" i="11"/>
  <c r="K450" i="11"/>
  <c r="J450" i="11"/>
  <c r="I450" i="11"/>
  <c r="G450" i="11"/>
  <c r="F450" i="11"/>
  <c r="D450" i="11"/>
  <c r="T449" i="11"/>
  <c r="S449" i="11"/>
  <c r="R449" i="11"/>
  <c r="Q449" i="11"/>
  <c r="P449" i="11"/>
  <c r="K449" i="11"/>
  <c r="J449" i="11"/>
  <c r="I449" i="11"/>
  <c r="G449" i="11"/>
  <c r="F449" i="11"/>
  <c r="D449" i="11"/>
  <c r="T448" i="11"/>
  <c r="S448" i="11"/>
  <c r="R448" i="11"/>
  <c r="Q448" i="11"/>
  <c r="P448" i="11"/>
  <c r="K448" i="11"/>
  <c r="J448" i="11"/>
  <c r="I448" i="11"/>
  <c r="G448" i="11"/>
  <c r="F448" i="11"/>
  <c r="D448" i="11"/>
  <c r="T447" i="11"/>
  <c r="S447" i="11"/>
  <c r="R447" i="11"/>
  <c r="Q447" i="11"/>
  <c r="P447" i="11"/>
  <c r="K447" i="11"/>
  <c r="J447" i="11"/>
  <c r="I447" i="11"/>
  <c r="H447" i="11"/>
  <c r="G447" i="11"/>
  <c r="F447" i="11"/>
  <c r="D447" i="11"/>
  <c r="N446" i="11"/>
  <c r="M446" i="11"/>
  <c r="E446" i="11"/>
  <c r="D446" i="11"/>
  <c r="L446" i="11" s="1"/>
  <c r="O445" i="11"/>
  <c r="N445" i="11"/>
  <c r="D445" i="11"/>
  <c r="M445" i="11" s="1"/>
  <c r="O444" i="11"/>
  <c r="N444" i="11"/>
  <c r="D444" i="11"/>
  <c r="L444" i="11" s="1"/>
  <c r="O443" i="11"/>
  <c r="N443" i="11"/>
  <c r="D443" i="11"/>
  <c r="M443" i="11" s="1"/>
  <c r="O442" i="11"/>
  <c r="N442" i="11"/>
  <c r="M442" i="11"/>
  <c r="D442" i="11"/>
  <c r="L442" i="11" s="1"/>
  <c r="O441" i="11"/>
  <c r="N441" i="11"/>
  <c r="M441" i="11"/>
  <c r="D441" i="11"/>
  <c r="L441" i="11" s="1"/>
  <c r="O440" i="11"/>
  <c r="N440" i="11"/>
  <c r="D440" i="11"/>
  <c r="M440" i="11" s="1"/>
  <c r="O439" i="11"/>
  <c r="M439" i="11"/>
  <c r="D439" i="11"/>
  <c r="O438" i="11"/>
  <c r="M438" i="11"/>
  <c r="D438" i="11"/>
  <c r="O437" i="11"/>
  <c r="M437" i="11"/>
  <c r="D437" i="11"/>
  <c r="O436" i="11"/>
  <c r="D436" i="11"/>
  <c r="O435" i="11"/>
  <c r="N435" i="11"/>
  <c r="M435" i="11"/>
  <c r="L435" i="11"/>
  <c r="O434" i="11"/>
  <c r="N434" i="11"/>
  <c r="M434" i="11"/>
  <c r="L434" i="11"/>
  <c r="O433" i="11"/>
  <c r="N433" i="11"/>
  <c r="M433" i="11"/>
  <c r="L433" i="11"/>
  <c r="O432" i="11"/>
  <c r="N432" i="11"/>
  <c r="M432" i="11"/>
  <c r="L432" i="11"/>
  <c r="O431" i="11"/>
  <c r="N431" i="11"/>
  <c r="M431" i="11"/>
  <c r="L431" i="11"/>
  <c r="O430" i="11"/>
  <c r="N430" i="11"/>
  <c r="M430" i="11"/>
  <c r="L430" i="11"/>
  <c r="O429" i="11"/>
  <c r="N429" i="11"/>
  <c r="M429" i="11"/>
  <c r="L429" i="11"/>
  <c r="O428" i="11"/>
  <c r="N428" i="11"/>
  <c r="M428" i="11"/>
  <c r="L428" i="11"/>
  <c r="O427" i="11"/>
  <c r="N427" i="11"/>
  <c r="M427" i="11"/>
  <c r="L427" i="11"/>
  <c r="O426" i="11"/>
  <c r="N426" i="11"/>
  <c r="M426" i="11"/>
  <c r="L426" i="11"/>
  <c r="O425" i="11"/>
  <c r="N425" i="11"/>
  <c r="M425" i="11"/>
  <c r="L425" i="11"/>
  <c r="O424" i="11"/>
  <c r="N424" i="11"/>
  <c r="M424" i="11"/>
  <c r="L424" i="11"/>
  <c r="O423" i="11"/>
  <c r="N423" i="11"/>
  <c r="M423" i="11"/>
  <c r="L423" i="11"/>
  <c r="O422" i="11"/>
  <c r="N422" i="11"/>
  <c r="M422" i="11"/>
  <c r="L422" i="11"/>
  <c r="O421" i="11"/>
  <c r="N421" i="11"/>
  <c r="M421" i="11"/>
  <c r="L421" i="11"/>
  <c r="O420" i="11"/>
  <c r="N420" i="11"/>
  <c r="M420" i="11"/>
  <c r="L420" i="11"/>
  <c r="O419" i="11"/>
  <c r="N419" i="11"/>
  <c r="M419" i="11"/>
  <c r="L419" i="11"/>
  <c r="O418" i="11"/>
  <c r="N418" i="11"/>
  <c r="M418" i="11"/>
  <c r="L418" i="11"/>
  <c r="O417" i="11"/>
  <c r="N417" i="11"/>
  <c r="M417" i="11"/>
  <c r="L417" i="11"/>
  <c r="O416" i="11"/>
  <c r="N416" i="11"/>
  <c r="M416" i="11"/>
  <c r="L416" i="11"/>
  <c r="O415" i="11"/>
  <c r="N415" i="11"/>
  <c r="M415" i="11"/>
  <c r="L415" i="11"/>
  <c r="O414" i="11"/>
  <c r="N414" i="11"/>
  <c r="M414" i="11"/>
  <c r="L414" i="11"/>
  <c r="O413" i="11"/>
  <c r="N413" i="11"/>
  <c r="M413" i="11"/>
  <c r="L413" i="11"/>
  <c r="O412" i="11"/>
  <c r="N412" i="11"/>
  <c r="M412" i="11"/>
  <c r="L412" i="11"/>
  <c r="O411" i="11"/>
  <c r="N411" i="11"/>
  <c r="M411" i="11"/>
  <c r="L411" i="11"/>
  <c r="O410" i="11"/>
  <c r="N410" i="11"/>
  <c r="M410" i="11"/>
  <c r="L410" i="11"/>
  <c r="O409" i="11"/>
  <c r="N409" i="11"/>
  <c r="M409" i="11"/>
  <c r="L409" i="11"/>
  <c r="O408" i="11"/>
  <c r="N408" i="11"/>
  <c r="M408" i="11"/>
  <c r="L408" i="11"/>
  <c r="O407" i="11"/>
  <c r="N407" i="11"/>
  <c r="M407" i="11"/>
  <c r="L407" i="11"/>
  <c r="O406" i="11"/>
  <c r="N406" i="11"/>
  <c r="M406" i="11"/>
  <c r="L406" i="11"/>
  <c r="O405" i="11"/>
  <c r="N405" i="11"/>
  <c r="M405" i="11"/>
  <c r="L405" i="11"/>
  <c r="O404" i="11"/>
  <c r="N404" i="11"/>
  <c r="M404" i="11"/>
  <c r="L404" i="11"/>
  <c r="O403" i="11"/>
  <c r="N403" i="11"/>
  <c r="M403" i="11"/>
  <c r="L403" i="11"/>
  <c r="O402" i="11"/>
  <c r="N402" i="11"/>
  <c r="M402" i="11"/>
  <c r="L402" i="11"/>
  <c r="O401" i="11"/>
  <c r="N401" i="11"/>
  <c r="M401" i="11"/>
  <c r="L401" i="11"/>
  <c r="O400" i="11"/>
  <c r="N400" i="11"/>
  <c r="M400" i="11"/>
  <c r="L400" i="11"/>
  <c r="O399" i="11"/>
  <c r="N399" i="11"/>
  <c r="M399" i="11"/>
  <c r="L399" i="11"/>
  <c r="O398" i="11"/>
  <c r="N398" i="11"/>
  <c r="M398" i="11"/>
  <c r="L398" i="11"/>
  <c r="O397" i="11"/>
  <c r="N397" i="11"/>
  <c r="M397" i="11"/>
  <c r="L397" i="11"/>
  <c r="O396" i="11"/>
  <c r="N396" i="11"/>
  <c r="M396" i="11"/>
  <c r="L396" i="11"/>
  <c r="O395" i="11"/>
  <c r="N395" i="11"/>
  <c r="M395" i="11"/>
  <c r="L395" i="11"/>
  <c r="O394" i="11"/>
  <c r="N394" i="11"/>
  <c r="M394" i="11"/>
  <c r="L394" i="11"/>
  <c r="O393" i="11"/>
  <c r="N393" i="11"/>
  <c r="M393" i="11"/>
  <c r="L393" i="11"/>
  <c r="O392" i="11"/>
  <c r="N392" i="11"/>
  <c r="M392" i="11"/>
  <c r="L392" i="11"/>
  <c r="O391" i="11"/>
  <c r="N391" i="11"/>
  <c r="M391" i="11"/>
  <c r="L391" i="11"/>
  <c r="N390" i="11"/>
  <c r="M390" i="11"/>
  <c r="L390" i="11"/>
  <c r="G390" i="11"/>
  <c r="O390" i="11" s="1"/>
  <c r="O389" i="11"/>
  <c r="N389" i="11"/>
  <c r="M389" i="11"/>
  <c r="L389" i="11"/>
  <c r="G389" i="11"/>
  <c r="O388" i="11"/>
  <c r="N388" i="11"/>
  <c r="M388" i="11"/>
  <c r="L388" i="11"/>
  <c r="G388" i="11"/>
  <c r="O387" i="11"/>
  <c r="N387" i="11"/>
  <c r="M387" i="11"/>
  <c r="L387" i="11"/>
  <c r="O386" i="11"/>
  <c r="N386" i="11"/>
  <c r="M386" i="11"/>
  <c r="L386" i="11"/>
  <c r="O385" i="11"/>
  <c r="N385" i="11"/>
  <c r="M385" i="11"/>
  <c r="L385" i="11"/>
  <c r="O384" i="11"/>
  <c r="N384" i="11"/>
  <c r="M384" i="11"/>
  <c r="L384" i="11"/>
  <c r="O383" i="11"/>
  <c r="N383" i="11"/>
  <c r="M383" i="11"/>
  <c r="L383" i="11"/>
  <c r="O382" i="11"/>
  <c r="N382" i="11"/>
  <c r="M382" i="11"/>
  <c r="L382" i="11"/>
  <c r="O381" i="11"/>
  <c r="N381" i="11"/>
  <c r="M381" i="11"/>
  <c r="L381" i="11"/>
  <c r="O380" i="11"/>
  <c r="N380" i="11"/>
  <c r="M380" i="11"/>
  <c r="L380" i="11"/>
  <c r="O379" i="11"/>
  <c r="N379" i="11"/>
  <c r="M379" i="11"/>
  <c r="L379" i="11"/>
  <c r="O378" i="11"/>
  <c r="N378" i="11"/>
  <c r="M378" i="11"/>
  <c r="L378" i="11"/>
  <c r="O377" i="11"/>
  <c r="N377" i="11"/>
  <c r="M377" i="11"/>
  <c r="L377" i="11"/>
  <c r="O376" i="11"/>
  <c r="N376" i="11"/>
  <c r="M376" i="11"/>
  <c r="L376" i="11"/>
  <c r="O375" i="11"/>
  <c r="N375" i="11"/>
  <c r="M375" i="11"/>
  <c r="L375" i="11"/>
  <c r="O374" i="11"/>
  <c r="N374" i="11"/>
  <c r="M374" i="11"/>
  <c r="L374" i="11"/>
  <c r="T373" i="11"/>
  <c r="S373" i="11"/>
  <c r="R373" i="11"/>
  <c r="Q373" i="11"/>
  <c r="P373" i="11"/>
  <c r="K373" i="11"/>
  <c r="J373" i="11"/>
  <c r="I373" i="11"/>
  <c r="G373" i="11"/>
  <c r="F373" i="11"/>
  <c r="D373" i="11"/>
  <c r="T372" i="11"/>
  <c r="S372" i="11"/>
  <c r="R372" i="11"/>
  <c r="Q372" i="11"/>
  <c r="P372" i="11"/>
  <c r="K372" i="11"/>
  <c r="J372" i="11"/>
  <c r="I372" i="11"/>
  <c r="G372" i="11"/>
  <c r="F372" i="11"/>
  <c r="D372" i="11"/>
  <c r="T371" i="11"/>
  <c r="S371" i="11"/>
  <c r="R371" i="11"/>
  <c r="Q371" i="11"/>
  <c r="P371" i="11"/>
  <c r="K371" i="11"/>
  <c r="J371" i="11"/>
  <c r="I371" i="11"/>
  <c r="G371" i="11"/>
  <c r="F371" i="11"/>
  <c r="D371" i="11"/>
  <c r="T370" i="11"/>
  <c r="S370" i="11"/>
  <c r="R370" i="11"/>
  <c r="Q370" i="11"/>
  <c r="P370" i="11"/>
  <c r="K370" i="11"/>
  <c r="J370" i="11"/>
  <c r="I370" i="11"/>
  <c r="G370" i="11"/>
  <c r="F370" i="11"/>
  <c r="D370" i="11"/>
  <c r="T369" i="11"/>
  <c r="S369" i="11"/>
  <c r="R369" i="11"/>
  <c r="Q369" i="11"/>
  <c r="P369" i="11"/>
  <c r="K369" i="11"/>
  <c r="J369" i="11"/>
  <c r="I369" i="11"/>
  <c r="G369" i="11"/>
  <c r="F369" i="11"/>
  <c r="D369" i="11"/>
  <c r="T368" i="11"/>
  <c r="S368" i="11"/>
  <c r="R368" i="11"/>
  <c r="Q368" i="11"/>
  <c r="P368" i="11"/>
  <c r="K368" i="11"/>
  <c r="J368" i="11"/>
  <c r="I368" i="11"/>
  <c r="G368" i="11"/>
  <c r="F368" i="11"/>
  <c r="D368" i="11"/>
  <c r="T367" i="11"/>
  <c r="S367" i="11"/>
  <c r="R367" i="11"/>
  <c r="Q367" i="11"/>
  <c r="P367" i="11"/>
  <c r="K367" i="11"/>
  <c r="J367" i="11"/>
  <c r="I367" i="11"/>
  <c r="G367" i="11"/>
  <c r="F367" i="11"/>
  <c r="D367" i="11"/>
  <c r="T366" i="11"/>
  <c r="S366" i="11"/>
  <c r="R366" i="11"/>
  <c r="Q366" i="11"/>
  <c r="P366" i="11"/>
  <c r="K366" i="11"/>
  <c r="J366" i="11"/>
  <c r="I366" i="11"/>
  <c r="G366" i="11"/>
  <c r="F366" i="11"/>
  <c r="D366" i="11"/>
  <c r="T365" i="11"/>
  <c r="S365" i="11"/>
  <c r="R365" i="11"/>
  <c r="Q365" i="11"/>
  <c r="P365" i="11"/>
  <c r="K365" i="11"/>
  <c r="J365" i="11"/>
  <c r="I365" i="11"/>
  <c r="G365" i="11"/>
  <c r="F365" i="11"/>
  <c r="D365" i="11"/>
  <c r="T364" i="11"/>
  <c r="S364" i="11"/>
  <c r="R364" i="11"/>
  <c r="Q364" i="11"/>
  <c r="P364" i="11"/>
  <c r="K364" i="11"/>
  <c r="J364" i="11"/>
  <c r="I364" i="11"/>
  <c r="G364" i="11"/>
  <c r="F364" i="11"/>
  <c r="D364" i="11"/>
  <c r="T363" i="11"/>
  <c r="S363" i="11"/>
  <c r="R363" i="11"/>
  <c r="Q363" i="11"/>
  <c r="P363" i="11"/>
  <c r="K363" i="11"/>
  <c r="J363" i="11"/>
  <c r="I363" i="11"/>
  <c r="G363" i="11"/>
  <c r="F363" i="11"/>
  <c r="D363" i="11"/>
  <c r="T362" i="11"/>
  <c r="S362" i="11"/>
  <c r="R362" i="11"/>
  <c r="Q362" i="11"/>
  <c r="P362" i="11"/>
  <c r="K362" i="11"/>
  <c r="J362" i="11"/>
  <c r="I362" i="11"/>
  <c r="G362" i="11"/>
  <c r="F362" i="11"/>
  <c r="D362" i="11"/>
  <c r="T361" i="11"/>
  <c r="S361" i="11"/>
  <c r="R361" i="11"/>
  <c r="Q361" i="11"/>
  <c r="P361" i="11"/>
  <c r="K361" i="11"/>
  <c r="J361" i="11"/>
  <c r="I361" i="11"/>
  <c r="G361" i="11"/>
  <c r="F361" i="11"/>
  <c r="D361" i="11"/>
  <c r="T360" i="11"/>
  <c r="S360" i="11"/>
  <c r="R360" i="11"/>
  <c r="Q360" i="11"/>
  <c r="P360" i="11"/>
  <c r="K360" i="11"/>
  <c r="J360" i="11"/>
  <c r="I360" i="11"/>
  <c r="G360" i="11"/>
  <c r="F360" i="11"/>
  <c r="D360" i="11"/>
  <c r="T359" i="11"/>
  <c r="S359" i="11"/>
  <c r="R359" i="11"/>
  <c r="Q359" i="11"/>
  <c r="P359" i="11"/>
  <c r="K359" i="11"/>
  <c r="J359" i="11"/>
  <c r="I359" i="11"/>
  <c r="H359" i="11"/>
  <c r="G359" i="11"/>
  <c r="F359" i="11"/>
  <c r="D359" i="11"/>
  <c r="T358" i="11"/>
  <c r="S358" i="11"/>
  <c r="R358" i="11"/>
  <c r="Q358" i="11"/>
  <c r="P358" i="11"/>
  <c r="K358" i="11"/>
  <c r="J358" i="11"/>
  <c r="I358" i="11"/>
  <c r="G358" i="11"/>
  <c r="F358" i="11"/>
  <c r="D358" i="11"/>
  <c r="T357" i="11"/>
  <c r="S357" i="11"/>
  <c r="R357" i="11"/>
  <c r="Q357" i="11"/>
  <c r="P357" i="11"/>
  <c r="K357" i="11"/>
  <c r="J357" i="11"/>
  <c r="I357" i="11"/>
  <c r="G357" i="11"/>
  <c r="F357" i="11"/>
  <c r="D357" i="11"/>
  <c r="T356" i="11"/>
  <c r="S356" i="11"/>
  <c r="R356" i="11"/>
  <c r="Q356" i="11"/>
  <c r="P356" i="11"/>
  <c r="K356" i="11"/>
  <c r="J356" i="11"/>
  <c r="I356" i="11"/>
  <c r="G356" i="11"/>
  <c r="F356" i="11"/>
  <c r="E356" i="11"/>
  <c r="E357" i="11" s="1"/>
  <c r="E358" i="11" s="1"/>
  <c r="E359" i="11" s="1"/>
  <c r="E360" i="11" s="1"/>
  <c r="E361" i="11" s="1"/>
  <c r="E362" i="11" s="1"/>
  <c r="E363" i="11" s="1"/>
  <c r="D356" i="11"/>
  <c r="T355" i="11"/>
  <c r="S355" i="11"/>
  <c r="R355" i="11"/>
  <c r="Q355" i="11"/>
  <c r="P355" i="11"/>
  <c r="K355" i="11"/>
  <c r="J355" i="11"/>
  <c r="I355" i="11"/>
  <c r="G355" i="11"/>
  <c r="F355" i="11"/>
  <c r="E355" i="11"/>
  <c r="D355" i="11"/>
  <c r="T354" i="11"/>
  <c r="S354" i="11"/>
  <c r="R354" i="11"/>
  <c r="Q354" i="11"/>
  <c r="P354" i="11"/>
  <c r="K354" i="11"/>
  <c r="J354" i="11"/>
  <c r="I354" i="11"/>
  <c r="H354" i="11"/>
  <c r="G354" i="11"/>
  <c r="F354" i="11"/>
  <c r="E354" i="11"/>
  <c r="D354" i="11"/>
  <c r="O353" i="11"/>
  <c r="N353" i="11"/>
  <c r="M353" i="11"/>
  <c r="L353" i="11"/>
  <c r="E353" i="11"/>
  <c r="D353" i="11"/>
  <c r="O352" i="11"/>
  <c r="N352" i="11"/>
  <c r="D352" i="11"/>
  <c r="M352" i="11" s="1"/>
  <c r="O351" i="11"/>
  <c r="N351" i="11"/>
  <c r="M351" i="11"/>
  <c r="L351" i="11"/>
  <c r="D351" i="11"/>
  <c r="O350" i="11"/>
  <c r="N350" i="11"/>
  <c r="M350" i="11"/>
  <c r="L350" i="11"/>
  <c r="D350" i="11"/>
  <c r="O349" i="11"/>
  <c r="N349" i="11"/>
  <c r="L349" i="11"/>
  <c r="D349" i="11"/>
  <c r="M349" i="11" s="1"/>
  <c r="O348" i="11"/>
  <c r="N348" i="11"/>
  <c r="D348" i="11"/>
  <c r="M348" i="11" s="1"/>
  <c r="O347" i="11"/>
  <c r="N347" i="11"/>
  <c r="L347" i="11"/>
  <c r="D347" i="11"/>
  <c r="M347" i="11" s="1"/>
  <c r="O346" i="11"/>
  <c r="D346" i="11"/>
  <c r="M346" i="11" s="1"/>
  <c r="O345" i="11"/>
  <c r="M345" i="11"/>
  <c r="D345" i="11"/>
  <c r="O344" i="11"/>
  <c r="M344" i="11"/>
  <c r="D344" i="11"/>
  <c r="O343" i="11"/>
  <c r="M343" i="11"/>
  <c r="F343" i="11"/>
  <c r="N343" i="11" s="1"/>
  <c r="D343" i="11"/>
  <c r="O342" i="11"/>
  <c r="N342" i="11"/>
  <c r="M342" i="11"/>
  <c r="L342" i="11"/>
  <c r="O341" i="11"/>
  <c r="N341" i="11"/>
  <c r="M341" i="11"/>
  <c r="L341" i="11"/>
  <c r="O340" i="11"/>
  <c r="N340" i="11"/>
  <c r="M340" i="11"/>
  <c r="L340" i="11"/>
  <c r="O339" i="11"/>
  <c r="N339" i="11"/>
  <c r="M339" i="11"/>
  <c r="L339" i="11"/>
  <c r="O338" i="11"/>
  <c r="N338" i="11"/>
  <c r="M338" i="11"/>
  <c r="L338" i="11"/>
  <c r="O337" i="11"/>
  <c r="N337" i="11"/>
  <c r="M337" i="11"/>
  <c r="L337" i="11"/>
  <c r="O336" i="11"/>
  <c r="N336" i="11"/>
  <c r="M336" i="11"/>
  <c r="L336" i="11"/>
  <c r="O335" i="11"/>
  <c r="N335" i="11"/>
  <c r="M335" i="11"/>
  <c r="L335" i="11"/>
  <c r="O334" i="11"/>
  <c r="N334" i="11"/>
  <c r="M334" i="11"/>
  <c r="L334" i="11"/>
  <c r="O333" i="11"/>
  <c r="N333" i="11"/>
  <c r="M333" i="11"/>
  <c r="L333" i="11"/>
  <c r="O332" i="11"/>
  <c r="N332" i="11"/>
  <c r="M332" i="11"/>
  <c r="L332" i="11"/>
  <c r="O331" i="11"/>
  <c r="N331" i="11"/>
  <c r="M331" i="11"/>
  <c r="L331" i="11"/>
  <c r="O330" i="11"/>
  <c r="N330" i="11"/>
  <c r="M330" i="11"/>
  <c r="L330" i="11"/>
  <c r="O329" i="11"/>
  <c r="N329" i="11"/>
  <c r="M329" i="11"/>
  <c r="L329" i="11"/>
  <c r="O328" i="11"/>
  <c r="N328" i="11"/>
  <c r="M328" i="11"/>
  <c r="L328" i="11"/>
  <c r="O327" i="11"/>
  <c r="N327" i="11"/>
  <c r="M327" i="11"/>
  <c r="L327" i="11"/>
  <c r="O326" i="11"/>
  <c r="N326" i="11"/>
  <c r="M326" i="11"/>
  <c r="L326" i="11"/>
  <c r="O325" i="11"/>
  <c r="N325" i="11"/>
  <c r="M325" i="11"/>
  <c r="L325" i="11"/>
  <c r="O324" i="11"/>
  <c r="N324" i="11"/>
  <c r="M324" i="11"/>
  <c r="L324" i="11"/>
  <c r="O323" i="11"/>
  <c r="N323" i="11"/>
  <c r="M323" i="11"/>
  <c r="L323" i="11"/>
  <c r="O322" i="11"/>
  <c r="N322" i="11"/>
  <c r="M322" i="11"/>
  <c r="L322" i="11"/>
  <c r="O321" i="11"/>
  <c r="N321" i="11"/>
  <c r="M321" i="11"/>
  <c r="L321" i="11"/>
  <c r="O320" i="11"/>
  <c r="N320" i="11"/>
  <c r="M320" i="11"/>
  <c r="L320" i="11"/>
  <c r="O319" i="11"/>
  <c r="N319" i="11"/>
  <c r="M319" i="11"/>
  <c r="L319" i="11"/>
  <c r="O318" i="11"/>
  <c r="N318" i="11"/>
  <c r="M318" i="11"/>
  <c r="L318" i="11"/>
  <c r="O317" i="11"/>
  <c r="N317" i="11"/>
  <c r="M317" i="11"/>
  <c r="L317" i="11"/>
  <c r="O316" i="11"/>
  <c r="N316" i="11"/>
  <c r="M316" i="11"/>
  <c r="L316" i="11"/>
  <c r="O315" i="11"/>
  <c r="N315" i="11"/>
  <c r="M315" i="11"/>
  <c r="L315" i="11"/>
  <c r="O314" i="11"/>
  <c r="N314" i="11"/>
  <c r="M314" i="11"/>
  <c r="L314" i="11"/>
  <c r="O313" i="11"/>
  <c r="N313" i="11"/>
  <c r="M313" i="11"/>
  <c r="L313" i="11"/>
  <c r="O312" i="11"/>
  <c r="N312" i="11"/>
  <c r="M312" i="11"/>
  <c r="L312" i="11"/>
  <c r="O311" i="11"/>
  <c r="N311" i="11"/>
  <c r="M311" i="11"/>
  <c r="L311" i="11"/>
  <c r="O310" i="11"/>
  <c r="N310" i="11"/>
  <c r="M310" i="11"/>
  <c r="L310" i="11"/>
  <c r="O309" i="11"/>
  <c r="N309" i="11"/>
  <c r="M309" i="11"/>
  <c r="L309" i="11"/>
  <c r="O308" i="11"/>
  <c r="N308" i="11"/>
  <c r="M308" i="11"/>
  <c r="L308" i="11"/>
  <c r="O307" i="11"/>
  <c r="N307" i="11"/>
  <c r="M307" i="11"/>
  <c r="L307" i="11"/>
  <c r="O306" i="11"/>
  <c r="N306" i="11"/>
  <c r="M306" i="11"/>
  <c r="L306" i="11"/>
  <c r="O305" i="11"/>
  <c r="N305" i="11"/>
  <c r="M305" i="11"/>
  <c r="L305" i="11"/>
  <c r="O304" i="11"/>
  <c r="N304" i="11"/>
  <c r="M304" i="11"/>
  <c r="L304" i="11"/>
  <c r="O303" i="11"/>
  <c r="N303" i="11"/>
  <c r="M303" i="11"/>
  <c r="L303" i="11"/>
  <c r="O302" i="11"/>
  <c r="N302" i="11"/>
  <c r="M302" i="11"/>
  <c r="L302" i="11"/>
  <c r="O301" i="11"/>
  <c r="N301" i="11"/>
  <c r="M301" i="11"/>
  <c r="L301" i="11"/>
  <c r="O300" i="11"/>
  <c r="N300" i="11"/>
  <c r="M300" i="11"/>
  <c r="L300" i="11"/>
  <c r="O299" i="11"/>
  <c r="N299" i="11"/>
  <c r="M299" i="11"/>
  <c r="L299" i="11"/>
  <c r="O298" i="11"/>
  <c r="N298" i="11"/>
  <c r="M298" i="11"/>
  <c r="L298" i="11"/>
  <c r="O297" i="11"/>
  <c r="N297" i="11"/>
  <c r="M297" i="11"/>
  <c r="L297" i="11"/>
  <c r="G297" i="11"/>
  <c r="N296" i="11"/>
  <c r="L296" i="11"/>
  <c r="G296" i="11"/>
  <c r="O295" i="11"/>
  <c r="N295" i="11"/>
  <c r="M295" i="11"/>
  <c r="L295" i="11"/>
  <c r="G295" i="11"/>
  <c r="O294" i="11"/>
  <c r="N294" i="11"/>
  <c r="M294" i="11"/>
  <c r="L294" i="11"/>
  <c r="O293" i="11"/>
  <c r="N293" i="11"/>
  <c r="M293" i="11"/>
  <c r="L293" i="11"/>
  <c r="O292" i="11"/>
  <c r="N292" i="11"/>
  <c r="M292" i="11"/>
  <c r="L292" i="11"/>
  <c r="O291" i="11"/>
  <c r="N291" i="11"/>
  <c r="M291" i="11"/>
  <c r="L291" i="11"/>
  <c r="O290" i="11"/>
  <c r="N290" i="11"/>
  <c r="M290" i="11"/>
  <c r="L290" i="11"/>
  <c r="O289" i="11"/>
  <c r="N289" i="11"/>
  <c r="M289" i="11"/>
  <c r="L289" i="11"/>
  <c r="O288" i="11"/>
  <c r="N288" i="11"/>
  <c r="M288" i="11"/>
  <c r="L288" i="11"/>
  <c r="O287" i="11"/>
  <c r="N287" i="11"/>
  <c r="M287" i="11"/>
  <c r="L287" i="11"/>
  <c r="O286" i="11"/>
  <c r="N286" i="11"/>
  <c r="M286" i="11"/>
  <c r="L286" i="11"/>
  <c r="O285" i="11"/>
  <c r="N285" i="11"/>
  <c r="M285" i="11"/>
  <c r="L285" i="11"/>
  <c r="O284" i="11"/>
  <c r="N284" i="11"/>
  <c r="M284" i="11"/>
  <c r="L284" i="11"/>
  <c r="O283" i="11"/>
  <c r="N283" i="11"/>
  <c r="M283" i="11"/>
  <c r="L283" i="11"/>
  <c r="O282" i="11"/>
  <c r="N282" i="11"/>
  <c r="M282" i="11"/>
  <c r="L282" i="11"/>
  <c r="O281" i="11"/>
  <c r="N281" i="11"/>
  <c r="M281" i="11"/>
  <c r="L281" i="11"/>
  <c r="T280" i="11"/>
  <c r="S280" i="11"/>
  <c r="R280" i="11"/>
  <c r="Q280" i="11"/>
  <c r="P280" i="11"/>
  <c r="K280" i="11"/>
  <c r="I280" i="11"/>
  <c r="G280" i="11"/>
  <c r="F280" i="11"/>
  <c r="D280" i="11"/>
  <c r="T279" i="11"/>
  <c r="S279" i="11"/>
  <c r="R279" i="11"/>
  <c r="Q279" i="11"/>
  <c r="P279" i="11"/>
  <c r="K279" i="11"/>
  <c r="I279" i="11"/>
  <c r="G279" i="11"/>
  <c r="F279" i="11"/>
  <c r="D279" i="11"/>
  <c r="T278" i="11"/>
  <c r="S278" i="11"/>
  <c r="R278" i="11"/>
  <c r="Q278" i="11"/>
  <c r="P278" i="11"/>
  <c r="K278" i="11"/>
  <c r="I278" i="11"/>
  <c r="G278" i="11"/>
  <c r="F278" i="11"/>
  <c r="D278" i="11"/>
  <c r="T277" i="11"/>
  <c r="S277" i="11"/>
  <c r="R277" i="11"/>
  <c r="Q277" i="11"/>
  <c r="P277" i="11"/>
  <c r="K277" i="11"/>
  <c r="I277" i="11"/>
  <c r="G277" i="11"/>
  <c r="F277" i="11"/>
  <c r="D277" i="11"/>
  <c r="T276" i="11"/>
  <c r="S276" i="11"/>
  <c r="R276" i="11"/>
  <c r="Q276" i="11"/>
  <c r="P276" i="11"/>
  <c r="K276" i="11"/>
  <c r="I276" i="11"/>
  <c r="G276" i="11"/>
  <c r="F276" i="11"/>
  <c r="D276" i="11"/>
  <c r="T275" i="11"/>
  <c r="S275" i="11"/>
  <c r="R275" i="11"/>
  <c r="Q275" i="11"/>
  <c r="P275" i="11"/>
  <c r="K275" i="11"/>
  <c r="I275" i="11"/>
  <c r="G275" i="11"/>
  <c r="F275" i="11"/>
  <c r="D275" i="11"/>
  <c r="T274" i="11"/>
  <c r="S274" i="11"/>
  <c r="R274" i="11"/>
  <c r="Q274" i="11"/>
  <c r="P274" i="11"/>
  <c r="K274" i="11"/>
  <c r="I274" i="11"/>
  <c r="G274" i="11"/>
  <c r="F274" i="11"/>
  <c r="D274" i="11"/>
  <c r="T273" i="11"/>
  <c r="S273" i="11"/>
  <c r="R273" i="11"/>
  <c r="Q273" i="11"/>
  <c r="P273" i="11"/>
  <c r="K273" i="11"/>
  <c r="I273" i="11"/>
  <c r="G273" i="11"/>
  <c r="F273" i="11"/>
  <c r="D273" i="11"/>
  <c r="T272" i="11"/>
  <c r="S272" i="11"/>
  <c r="R272" i="11"/>
  <c r="Q272" i="11"/>
  <c r="P272" i="11"/>
  <c r="K272" i="11"/>
  <c r="I272" i="11"/>
  <c r="G272" i="11"/>
  <c r="F272" i="11"/>
  <c r="D272" i="11"/>
  <c r="T271" i="11"/>
  <c r="S271" i="11"/>
  <c r="R271" i="11"/>
  <c r="Q271" i="11"/>
  <c r="P271" i="11"/>
  <c r="K271" i="11"/>
  <c r="I271" i="11"/>
  <c r="G271" i="11"/>
  <c r="F271" i="11"/>
  <c r="D271" i="11"/>
  <c r="T270" i="11"/>
  <c r="S270" i="11"/>
  <c r="R270" i="11"/>
  <c r="Q270" i="11"/>
  <c r="P270" i="11"/>
  <c r="K270" i="11"/>
  <c r="I270" i="11"/>
  <c r="G270" i="11"/>
  <c r="F270" i="11"/>
  <c r="D270" i="11"/>
  <c r="T269" i="11"/>
  <c r="S269" i="11"/>
  <c r="R269" i="11"/>
  <c r="Q269" i="11"/>
  <c r="P269" i="11"/>
  <c r="K269" i="11"/>
  <c r="I269" i="11"/>
  <c r="G269" i="11"/>
  <c r="F269" i="11"/>
  <c r="D269" i="11"/>
  <c r="T268" i="11"/>
  <c r="S268" i="11"/>
  <c r="R268" i="11"/>
  <c r="Q268" i="11"/>
  <c r="P268" i="11"/>
  <c r="K268" i="11"/>
  <c r="I268" i="11"/>
  <c r="G268" i="11"/>
  <c r="F268" i="11"/>
  <c r="D268" i="11"/>
  <c r="T267" i="11"/>
  <c r="S267" i="11"/>
  <c r="R267" i="11"/>
  <c r="Q267" i="11"/>
  <c r="P267" i="11"/>
  <c r="K267" i="11"/>
  <c r="I267" i="11"/>
  <c r="G267" i="11"/>
  <c r="F267" i="11"/>
  <c r="D267" i="11"/>
  <c r="T266" i="11"/>
  <c r="S266" i="11"/>
  <c r="R266" i="11"/>
  <c r="Q266" i="11"/>
  <c r="P266" i="11"/>
  <c r="K266" i="11"/>
  <c r="J266" i="11"/>
  <c r="I266" i="11"/>
  <c r="H266" i="11"/>
  <c r="G266" i="11"/>
  <c r="F266" i="11"/>
  <c r="D266" i="11"/>
  <c r="T265" i="11"/>
  <c r="S265" i="11"/>
  <c r="R265" i="11"/>
  <c r="Q265" i="11"/>
  <c r="P265" i="11"/>
  <c r="K265" i="11"/>
  <c r="I265" i="11"/>
  <c r="G265" i="11"/>
  <c r="F265" i="11"/>
  <c r="D265" i="11"/>
  <c r="T264" i="11"/>
  <c r="S264" i="11"/>
  <c r="R264" i="11"/>
  <c r="Q264" i="11"/>
  <c r="P264" i="11"/>
  <c r="K264" i="11"/>
  <c r="I264" i="11"/>
  <c r="G264" i="11"/>
  <c r="F264" i="11"/>
  <c r="D264" i="11"/>
  <c r="T263" i="11"/>
  <c r="S263" i="11"/>
  <c r="R263" i="11"/>
  <c r="Q263" i="11"/>
  <c r="P263" i="11"/>
  <c r="K263" i="11"/>
  <c r="I263" i="11"/>
  <c r="G263" i="11"/>
  <c r="F263" i="11"/>
  <c r="D263" i="11"/>
  <c r="T262" i="11"/>
  <c r="S262" i="11"/>
  <c r="R262" i="11"/>
  <c r="Q262" i="11"/>
  <c r="P262" i="11"/>
  <c r="K262" i="11"/>
  <c r="I262" i="11"/>
  <c r="H262" i="11"/>
  <c r="G262" i="11"/>
  <c r="F262" i="11"/>
  <c r="D262" i="11"/>
  <c r="T261" i="11"/>
  <c r="S261" i="11"/>
  <c r="R261" i="11"/>
  <c r="Q261" i="11"/>
  <c r="P261" i="11"/>
  <c r="K261" i="11"/>
  <c r="J261" i="11"/>
  <c r="I261" i="11"/>
  <c r="H261" i="11"/>
  <c r="G261" i="11"/>
  <c r="F261" i="11"/>
  <c r="D261" i="11"/>
  <c r="E260" i="11"/>
  <c r="D260" i="11"/>
  <c r="L260" i="11" s="1"/>
  <c r="O259" i="11"/>
  <c r="N259" i="11"/>
  <c r="D259" i="11"/>
  <c r="O258" i="11"/>
  <c r="N258" i="11"/>
  <c r="D258" i="11"/>
  <c r="M258" i="11" s="1"/>
  <c r="O257" i="11"/>
  <c r="N257" i="11"/>
  <c r="D257" i="11"/>
  <c r="M257" i="11" s="1"/>
  <c r="O256" i="11"/>
  <c r="N256" i="11"/>
  <c r="D256" i="11"/>
  <c r="M256" i="11" s="1"/>
  <c r="O255" i="11"/>
  <c r="N255" i="11"/>
  <c r="D255" i="11"/>
  <c r="L255" i="11" s="1"/>
  <c r="O254" i="11"/>
  <c r="N254" i="11"/>
  <c r="M254" i="11"/>
  <c r="L254" i="11"/>
  <c r="D254" i="11"/>
  <c r="O253" i="11"/>
  <c r="N253" i="11"/>
  <c r="M253" i="11"/>
  <c r="D253" i="11"/>
  <c r="L253" i="11" s="1"/>
  <c r="O252" i="11"/>
  <c r="N252" i="11"/>
  <c r="M252" i="11"/>
  <c r="D252" i="11"/>
  <c r="L252" i="11" s="1"/>
  <c r="O251" i="11"/>
  <c r="N251" i="11"/>
  <c r="M251" i="11"/>
  <c r="L251" i="11"/>
  <c r="D251" i="11"/>
  <c r="O250" i="11"/>
  <c r="N250" i="11"/>
  <c r="M250" i="11"/>
  <c r="L250" i="11"/>
  <c r="D250" i="11"/>
  <c r="O249" i="11"/>
  <c r="N249" i="11"/>
  <c r="M249" i="11"/>
  <c r="L249" i="11"/>
  <c r="O248" i="11"/>
  <c r="N248" i="11"/>
  <c r="M248" i="11"/>
  <c r="L248" i="11"/>
  <c r="O247" i="11"/>
  <c r="N247" i="11"/>
  <c r="M247" i="11"/>
  <c r="L247" i="11"/>
  <c r="O246" i="11"/>
  <c r="N246" i="11"/>
  <c r="M246" i="11"/>
  <c r="L246" i="11"/>
  <c r="O245" i="11"/>
  <c r="N245" i="11"/>
  <c r="M245" i="11"/>
  <c r="L245" i="11"/>
  <c r="O244" i="11"/>
  <c r="N244" i="11"/>
  <c r="M244" i="11"/>
  <c r="L244" i="11"/>
  <c r="O243" i="11"/>
  <c r="N243" i="11"/>
  <c r="M243" i="11"/>
  <c r="L243" i="11"/>
  <c r="O242" i="11"/>
  <c r="N242" i="11"/>
  <c r="M242" i="11"/>
  <c r="L242" i="11"/>
  <c r="O241" i="11"/>
  <c r="N241" i="11"/>
  <c r="M241" i="11"/>
  <c r="L241" i="11"/>
  <c r="O240" i="11"/>
  <c r="N240" i="11"/>
  <c r="M240" i="11"/>
  <c r="L240" i="11"/>
  <c r="O239" i="11"/>
  <c r="N239" i="11"/>
  <c r="M239" i="11"/>
  <c r="L239" i="11"/>
  <c r="O238" i="11"/>
  <c r="N238" i="11"/>
  <c r="M238" i="11"/>
  <c r="L238" i="11"/>
  <c r="O237" i="11"/>
  <c r="N237" i="11"/>
  <c r="M237" i="11"/>
  <c r="L237" i="11"/>
  <c r="O236" i="11"/>
  <c r="N236" i="11"/>
  <c r="M236" i="11"/>
  <c r="L236" i="11"/>
  <c r="O235" i="11"/>
  <c r="N235" i="11"/>
  <c r="M235" i="11"/>
  <c r="L235" i="11"/>
  <c r="O234" i="11"/>
  <c r="N234" i="11"/>
  <c r="M234" i="11"/>
  <c r="L234" i="11"/>
  <c r="O233" i="11"/>
  <c r="N233" i="11"/>
  <c r="M233" i="11"/>
  <c r="L233" i="11"/>
  <c r="O232" i="11"/>
  <c r="N232" i="11"/>
  <c r="M232" i="11"/>
  <c r="L232" i="11"/>
  <c r="O231" i="11"/>
  <c r="N231" i="11"/>
  <c r="M231" i="11"/>
  <c r="L231" i="11"/>
  <c r="O230" i="11"/>
  <c r="N230" i="11"/>
  <c r="M230" i="11"/>
  <c r="L230" i="11"/>
  <c r="O229" i="11"/>
  <c r="N229" i="11"/>
  <c r="M229" i="11"/>
  <c r="L229" i="11"/>
  <c r="O228" i="11"/>
  <c r="N228" i="11"/>
  <c r="M228" i="11"/>
  <c r="L228" i="11"/>
  <c r="O227" i="11"/>
  <c r="N227" i="11"/>
  <c r="M227" i="11"/>
  <c r="L227" i="11"/>
  <c r="O226" i="11"/>
  <c r="N226" i="11"/>
  <c r="M226" i="11"/>
  <c r="L226" i="11"/>
  <c r="O225" i="11"/>
  <c r="N225" i="11"/>
  <c r="M225" i="11"/>
  <c r="L225" i="11"/>
  <c r="O224" i="11"/>
  <c r="N224" i="11"/>
  <c r="M224" i="11"/>
  <c r="L224" i="11"/>
  <c r="O223" i="11"/>
  <c r="N223" i="11"/>
  <c r="M223" i="11"/>
  <c r="L223" i="11"/>
  <c r="O222" i="11"/>
  <c r="N222" i="11"/>
  <c r="M222" i="11"/>
  <c r="L222" i="11"/>
  <c r="O221" i="11"/>
  <c r="N221" i="11"/>
  <c r="M221" i="11"/>
  <c r="L221" i="11"/>
  <c r="O220" i="11"/>
  <c r="N220" i="11"/>
  <c r="M220" i="11"/>
  <c r="L220" i="11"/>
  <c r="O219" i="11"/>
  <c r="N219" i="11"/>
  <c r="M219" i="11"/>
  <c r="L219" i="11"/>
  <c r="O218" i="11"/>
  <c r="N218" i="11"/>
  <c r="M218" i="11"/>
  <c r="L218" i="11"/>
  <c r="O217" i="11"/>
  <c r="N217" i="11"/>
  <c r="M217" i="11"/>
  <c r="L217" i="11"/>
  <c r="O216" i="11"/>
  <c r="N216" i="11"/>
  <c r="M216" i="11"/>
  <c r="L216" i="11"/>
  <c r="O215" i="11"/>
  <c r="N215" i="11"/>
  <c r="M215" i="11"/>
  <c r="L215" i="11"/>
  <c r="O214" i="11"/>
  <c r="N214" i="11"/>
  <c r="M214" i="11"/>
  <c r="L214" i="11"/>
  <c r="O213" i="11"/>
  <c r="N213" i="11"/>
  <c r="M213" i="11"/>
  <c r="L213" i="11"/>
  <c r="O212" i="11"/>
  <c r="N212" i="11"/>
  <c r="M212" i="11"/>
  <c r="L212" i="11"/>
  <c r="O211" i="11"/>
  <c r="N211" i="11"/>
  <c r="M211" i="11"/>
  <c r="L211" i="11"/>
  <c r="O210" i="11"/>
  <c r="N210" i="11"/>
  <c r="M210" i="11"/>
  <c r="L210" i="11"/>
  <c r="O209" i="11"/>
  <c r="N209" i="11"/>
  <c r="M209" i="11"/>
  <c r="L209" i="11"/>
  <c r="O208" i="11"/>
  <c r="N208" i="11"/>
  <c r="M208" i="11"/>
  <c r="L208" i="11"/>
  <c r="O207" i="11"/>
  <c r="N207" i="11"/>
  <c r="M207" i="11"/>
  <c r="L207" i="11"/>
  <c r="O206" i="11"/>
  <c r="N206" i="11"/>
  <c r="M206" i="11"/>
  <c r="L206" i="11"/>
  <c r="O205" i="11"/>
  <c r="N205" i="11"/>
  <c r="M205" i="11"/>
  <c r="L205" i="11"/>
  <c r="N204" i="11"/>
  <c r="L204" i="11"/>
  <c r="G204" i="11"/>
  <c r="O203" i="11"/>
  <c r="N203" i="11"/>
  <c r="M203" i="11"/>
  <c r="L203" i="11"/>
  <c r="G203" i="11"/>
  <c r="N202" i="11"/>
  <c r="L202" i="11"/>
  <c r="G202" i="11"/>
  <c r="M202" i="11" s="1"/>
  <c r="O201" i="11"/>
  <c r="N201" i="11"/>
  <c r="M201" i="11"/>
  <c r="L201" i="11"/>
  <c r="O200" i="11"/>
  <c r="N200" i="11"/>
  <c r="M200" i="11"/>
  <c r="L200" i="11"/>
  <c r="O199" i="11"/>
  <c r="N199" i="11"/>
  <c r="M199" i="11"/>
  <c r="L199" i="11"/>
  <c r="O198" i="11"/>
  <c r="N198" i="11"/>
  <c r="M198" i="11"/>
  <c r="L198" i="11"/>
  <c r="O197" i="11"/>
  <c r="N197" i="11"/>
  <c r="M197" i="11"/>
  <c r="L197" i="11"/>
  <c r="O196" i="11"/>
  <c r="N196" i="11"/>
  <c r="M196" i="11"/>
  <c r="L196" i="11"/>
  <c r="O195" i="11"/>
  <c r="N195" i="11"/>
  <c r="M195" i="11"/>
  <c r="L195" i="11"/>
  <c r="O194" i="11"/>
  <c r="N194" i="11"/>
  <c r="M194" i="11"/>
  <c r="L194" i="11"/>
  <c r="O193" i="11"/>
  <c r="N193" i="11"/>
  <c r="M193" i="11"/>
  <c r="L193" i="11"/>
  <c r="O192" i="11"/>
  <c r="N192" i="11"/>
  <c r="M192" i="11"/>
  <c r="L192" i="11"/>
  <c r="O191" i="11"/>
  <c r="N191" i="11"/>
  <c r="M191" i="11"/>
  <c r="L191" i="11"/>
  <c r="O190" i="11"/>
  <c r="N190" i="11"/>
  <c r="M190" i="11"/>
  <c r="L190" i="11"/>
  <c r="O189" i="11"/>
  <c r="N189" i="11"/>
  <c r="M189" i="11"/>
  <c r="L189" i="11"/>
  <c r="O188" i="11"/>
  <c r="N188" i="11"/>
  <c r="M188" i="11"/>
  <c r="L188" i="11"/>
  <c r="T187" i="11"/>
  <c r="S187" i="11"/>
  <c r="R187" i="11"/>
  <c r="Q187" i="11"/>
  <c r="P187" i="11"/>
  <c r="K187" i="11"/>
  <c r="I187" i="11"/>
  <c r="G187" i="11"/>
  <c r="F187" i="11"/>
  <c r="D187" i="11"/>
  <c r="T186" i="11"/>
  <c r="S186" i="11"/>
  <c r="R186" i="11"/>
  <c r="Q186" i="11"/>
  <c r="P186" i="11"/>
  <c r="K186" i="11"/>
  <c r="I186" i="11"/>
  <c r="G186" i="11"/>
  <c r="F186" i="11"/>
  <c r="D186" i="11"/>
  <c r="T185" i="11"/>
  <c r="S185" i="11"/>
  <c r="R185" i="11"/>
  <c r="Q185" i="11"/>
  <c r="P185" i="11"/>
  <c r="K185" i="11"/>
  <c r="I185" i="11"/>
  <c r="G185" i="11"/>
  <c r="F185" i="11"/>
  <c r="D185" i="11"/>
  <c r="T184" i="11"/>
  <c r="S184" i="11"/>
  <c r="R184" i="11"/>
  <c r="Q184" i="11"/>
  <c r="P184" i="11"/>
  <c r="K184" i="11"/>
  <c r="I184" i="11"/>
  <c r="G184" i="11"/>
  <c r="F184" i="11"/>
  <c r="D184" i="11"/>
  <c r="T183" i="11"/>
  <c r="S183" i="11"/>
  <c r="R183" i="11"/>
  <c r="Q183" i="11"/>
  <c r="P183" i="11"/>
  <c r="K183" i="11"/>
  <c r="I183" i="11"/>
  <c r="G183" i="11"/>
  <c r="F183" i="11"/>
  <c r="D183" i="11"/>
  <c r="T182" i="11"/>
  <c r="S182" i="11"/>
  <c r="R182" i="11"/>
  <c r="Q182" i="11"/>
  <c r="P182" i="11"/>
  <c r="K182" i="11"/>
  <c r="I182" i="11"/>
  <c r="G182" i="11"/>
  <c r="F182" i="11"/>
  <c r="D182" i="11"/>
  <c r="T181" i="11"/>
  <c r="S181" i="11"/>
  <c r="R181" i="11"/>
  <c r="Q181" i="11"/>
  <c r="P181" i="11"/>
  <c r="K181" i="11"/>
  <c r="I181" i="11"/>
  <c r="G181" i="11"/>
  <c r="F181" i="11"/>
  <c r="D181" i="11"/>
  <c r="T180" i="11"/>
  <c r="S180" i="11"/>
  <c r="R180" i="11"/>
  <c r="Q180" i="11"/>
  <c r="P180" i="11"/>
  <c r="K180" i="11"/>
  <c r="I180" i="11"/>
  <c r="G180" i="11"/>
  <c r="F180" i="11"/>
  <c r="D180" i="11"/>
  <c r="T179" i="11"/>
  <c r="S179" i="11"/>
  <c r="R179" i="11"/>
  <c r="Q179" i="11"/>
  <c r="P179" i="11"/>
  <c r="K179" i="11"/>
  <c r="I179" i="11"/>
  <c r="G179" i="11"/>
  <c r="F179" i="11"/>
  <c r="D179" i="11"/>
  <c r="T178" i="11"/>
  <c r="S178" i="11"/>
  <c r="R178" i="11"/>
  <c r="Q178" i="11"/>
  <c r="P178" i="11"/>
  <c r="K178" i="11"/>
  <c r="I178" i="11"/>
  <c r="G178" i="11"/>
  <c r="F178" i="11"/>
  <c r="D178" i="11"/>
  <c r="T177" i="11"/>
  <c r="S177" i="11"/>
  <c r="R177" i="11"/>
  <c r="Q177" i="11"/>
  <c r="P177" i="11"/>
  <c r="K177" i="11"/>
  <c r="I177" i="11"/>
  <c r="G177" i="11"/>
  <c r="F177" i="11"/>
  <c r="D177" i="11"/>
  <c r="T176" i="11"/>
  <c r="S176" i="11"/>
  <c r="R176" i="11"/>
  <c r="Q176" i="11"/>
  <c r="P176" i="11"/>
  <c r="K176" i="11"/>
  <c r="I176" i="11"/>
  <c r="G176" i="11"/>
  <c r="F176" i="11"/>
  <c r="D176" i="11"/>
  <c r="T175" i="11"/>
  <c r="S175" i="11"/>
  <c r="R175" i="11"/>
  <c r="Q175" i="11"/>
  <c r="P175" i="11"/>
  <c r="K175" i="11"/>
  <c r="I175" i="11"/>
  <c r="G175" i="11"/>
  <c r="F175" i="11"/>
  <c r="D175" i="11"/>
  <c r="T174" i="11"/>
  <c r="S174" i="11"/>
  <c r="R174" i="11"/>
  <c r="Q174" i="11"/>
  <c r="P174" i="11"/>
  <c r="K174" i="11"/>
  <c r="I174" i="11"/>
  <c r="G174" i="11"/>
  <c r="F174" i="11"/>
  <c r="D174" i="11"/>
  <c r="T173" i="11"/>
  <c r="S173" i="11"/>
  <c r="R173" i="11"/>
  <c r="Q173" i="11"/>
  <c r="P173" i="11"/>
  <c r="K173" i="11"/>
  <c r="J173" i="11"/>
  <c r="I173" i="11"/>
  <c r="H173" i="11"/>
  <c r="G173" i="11"/>
  <c r="F173" i="11"/>
  <c r="D173" i="11"/>
  <c r="T172" i="11"/>
  <c r="S172" i="11"/>
  <c r="R172" i="11"/>
  <c r="Q172" i="11"/>
  <c r="P172" i="11"/>
  <c r="K172" i="11"/>
  <c r="I172" i="11"/>
  <c r="G172" i="11"/>
  <c r="F172" i="11"/>
  <c r="E172" i="11"/>
  <c r="E173" i="11" s="1"/>
  <c r="D172" i="11"/>
  <c r="T171" i="11"/>
  <c r="S171" i="11"/>
  <c r="R171" i="11"/>
  <c r="Q171" i="11"/>
  <c r="P171" i="11"/>
  <c r="K171" i="11"/>
  <c r="I171" i="11"/>
  <c r="G171" i="11"/>
  <c r="O171" i="11" s="1"/>
  <c r="F171" i="11"/>
  <c r="D171" i="11"/>
  <c r="T170" i="11"/>
  <c r="S170" i="11"/>
  <c r="R170" i="11"/>
  <c r="Q170" i="11"/>
  <c r="P170" i="11"/>
  <c r="K170" i="11"/>
  <c r="I170" i="11"/>
  <c r="G170" i="11"/>
  <c r="F170" i="11"/>
  <c r="D170" i="11"/>
  <c r="T169" i="11"/>
  <c r="S169" i="11"/>
  <c r="R169" i="11"/>
  <c r="Q169" i="11"/>
  <c r="P169" i="11"/>
  <c r="K169" i="11"/>
  <c r="I169" i="11"/>
  <c r="G169" i="11"/>
  <c r="F169" i="11"/>
  <c r="E169" i="11"/>
  <c r="E170" i="11" s="1"/>
  <c r="E171" i="11" s="1"/>
  <c r="D169" i="11"/>
  <c r="M169" i="11" s="1"/>
  <c r="T168" i="11"/>
  <c r="S168" i="11"/>
  <c r="R168" i="11"/>
  <c r="Q168" i="11"/>
  <c r="P168" i="11"/>
  <c r="L168" i="11"/>
  <c r="K168" i="11"/>
  <c r="J168" i="11"/>
  <c r="I168" i="11"/>
  <c r="H168" i="11"/>
  <c r="G168" i="11"/>
  <c r="F168" i="11"/>
  <c r="E168" i="11"/>
  <c r="D168" i="11"/>
  <c r="O167" i="11"/>
  <c r="N167" i="11"/>
  <c r="M167" i="11"/>
  <c r="L167" i="11"/>
  <c r="E167" i="11"/>
  <c r="D167" i="11"/>
  <c r="O166" i="11"/>
  <c r="N166" i="11"/>
  <c r="M166" i="11"/>
  <c r="D166" i="11"/>
  <c r="L166" i="11" s="1"/>
  <c r="O165" i="11"/>
  <c r="N165" i="11"/>
  <c r="M165" i="11"/>
  <c r="D165" i="11"/>
  <c r="L165" i="11" s="1"/>
  <c r="O164" i="11"/>
  <c r="N164" i="11"/>
  <c r="M164" i="11"/>
  <c r="L164" i="11"/>
  <c r="D164" i="11"/>
  <c r="O163" i="11"/>
  <c r="N163" i="11"/>
  <c r="M163" i="11"/>
  <c r="L163" i="11"/>
  <c r="D163" i="11"/>
  <c r="O162" i="11"/>
  <c r="N162" i="11"/>
  <c r="M162" i="11"/>
  <c r="L162" i="11"/>
  <c r="D162" i="11"/>
  <c r="O161" i="11"/>
  <c r="N161" i="11"/>
  <c r="D161" i="11"/>
  <c r="M161" i="11" s="1"/>
  <c r="O160" i="11"/>
  <c r="N160" i="11"/>
  <c r="D160" i="11"/>
  <c r="M160" i="11" s="1"/>
  <c r="O159" i="11"/>
  <c r="N159" i="11"/>
  <c r="L159" i="11"/>
  <c r="D159" i="11"/>
  <c r="M159" i="11" s="1"/>
  <c r="O158" i="11"/>
  <c r="N158" i="11"/>
  <c r="D158" i="11"/>
  <c r="M158" i="11" s="1"/>
  <c r="O157" i="11"/>
  <c r="N157" i="11"/>
  <c r="D157" i="11"/>
  <c r="O156" i="11"/>
  <c r="N156" i="11"/>
  <c r="M156" i="11"/>
  <c r="L156" i="11"/>
  <c r="O155" i="11"/>
  <c r="N155" i="11"/>
  <c r="M155" i="11"/>
  <c r="L155" i="11"/>
  <c r="O154" i="11"/>
  <c r="N154" i="11"/>
  <c r="M154" i="11"/>
  <c r="L154" i="11"/>
  <c r="O153" i="11"/>
  <c r="N153" i="11"/>
  <c r="M153" i="11"/>
  <c r="L153" i="11"/>
  <c r="O152" i="11"/>
  <c r="N152" i="11"/>
  <c r="M152" i="11"/>
  <c r="L152" i="11"/>
  <c r="O151" i="11"/>
  <c r="N151" i="11"/>
  <c r="M151" i="11"/>
  <c r="L151" i="11"/>
  <c r="O150" i="11"/>
  <c r="N150" i="11"/>
  <c r="M150" i="11"/>
  <c r="L150" i="11"/>
  <c r="O149" i="11"/>
  <c r="N149" i="11"/>
  <c r="M149" i="11"/>
  <c r="L149" i="11"/>
  <c r="O148" i="11"/>
  <c r="N148" i="11"/>
  <c r="M148" i="11"/>
  <c r="L148" i="11"/>
  <c r="O147" i="11"/>
  <c r="N147" i="11"/>
  <c r="M147" i="11"/>
  <c r="L147" i="11"/>
  <c r="O146" i="11"/>
  <c r="N146" i="11"/>
  <c r="M146" i="11"/>
  <c r="L146" i="11"/>
  <c r="O145" i="11"/>
  <c r="N145" i="11"/>
  <c r="M145" i="11"/>
  <c r="L145" i="11"/>
  <c r="O144" i="11"/>
  <c r="N144" i="11"/>
  <c r="M144" i="11"/>
  <c r="L144" i="11"/>
  <c r="O143" i="11"/>
  <c r="N143" i="11"/>
  <c r="M143" i="11"/>
  <c r="L143" i="11"/>
  <c r="O142" i="11"/>
  <c r="N142" i="11"/>
  <c r="M142" i="11"/>
  <c r="L142" i="11"/>
  <c r="O141" i="11"/>
  <c r="N141" i="11"/>
  <c r="M141" i="11"/>
  <c r="L141" i="11"/>
  <c r="O140" i="11"/>
  <c r="N140" i="11"/>
  <c r="M140" i="11"/>
  <c r="L140" i="11"/>
  <c r="O139" i="11"/>
  <c r="N139" i="11"/>
  <c r="M139" i="11"/>
  <c r="L139" i="11"/>
  <c r="O138" i="11"/>
  <c r="N138" i="11"/>
  <c r="M138" i="11"/>
  <c r="L138" i="11"/>
  <c r="O137" i="11"/>
  <c r="N137" i="11"/>
  <c r="M137" i="11"/>
  <c r="L137" i="11"/>
  <c r="O136" i="11"/>
  <c r="N136" i="11"/>
  <c r="M136" i="11"/>
  <c r="L136" i="11"/>
  <c r="O135" i="11"/>
  <c r="N135" i="11"/>
  <c r="M135" i="11"/>
  <c r="L135" i="11"/>
  <c r="O134" i="11"/>
  <c r="N134" i="11"/>
  <c r="M134" i="11"/>
  <c r="L134" i="11"/>
  <c r="O133" i="11"/>
  <c r="N133" i="11"/>
  <c r="M133" i="11"/>
  <c r="L133" i="11"/>
  <c r="O132" i="11"/>
  <c r="N132" i="11"/>
  <c r="M132" i="11"/>
  <c r="L132" i="11"/>
  <c r="O131" i="11"/>
  <c r="N131" i="11"/>
  <c r="M131" i="11"/>
  <c r="L131" i="11"/>
  <c r="O130" i="11"/>
  <c r="N130" i="11"/>
  <c r="M130" i="11"/>
  <c r="L130" i="11"/>
  <c r="O129" i="11"/>
  <c r="N129" i="11"/>
  <c r="M129" i="11"/>
  <c r="L129" i="11"/>
  <c r="O128" i="11"/>
  <c r="N128" i="11"/>
  <c r="M128" i="11"/>
  <c r="L128" i="11"/>
  <c r="O127" i="11"/>
  <c r="N127" i="11"/>
  <c r="M127" i="11"/>
  <c r="L127" i="11"/>
  <c r="O126" i="11"/>
  <c r="N126" i="11"/>
  <c r="M126" i="11"/>
  <c r="L126" i="11"/>
  <c r="O125" i="11"/>
  <c r="N125" i="11"/>
  <c r="M125" i="11"/>
  <c r="L125" i="11"/>
  <c r="O124" i="11"/>
  <c r="N124" i="11"/>
  <c r="M124" i="11"/>
  <c r="L124" i="11"/>
  <c r="O123" i="11"/>
  <c r="N123" i="11"/>
  <c r="M123" i="11"/>
  <c r="L123" i="11"/>
  <c r="O122" i="11"/>
  <c r="N122" i="11"/>
  <c r="M122" i="11"/>
  <c r="L122" i="11"/>
  <c r="O121" i="11"/>
  <c r="N121" i="11"/>
  <c r="M121" i="11"/>
  <c r="L121" i="11"/>
  <c r="O120" i="11"/>
  <c r="N120" i="11"/>
  <c r="M120" i="11"/>
  <c r="L120" i="11"/>
  <c r="O119" i="11"/>
  <c r="N119" i="11"/>
  <c r="M119" i="11"/>
  <c r="L119" i="11"/>
  <c r="O118" i="11"/>
  <c r="N118" i="11"/>
  <c r="M118" i="11"/>
  <c r="L118" i="11"/>
  <c r="O117" i="11"/>
  <c r="N117" i="11"/>
  <c r="M117" i="11"/>
  <c r="L117" i="11"/>
  <c r="O116" i="11"/>
  <c r="N116" i="11"/>
  <c r="M116" i="11"/>
  <c r="L116" i="11"/>
  <c r="O115" i="11"/>
  <c r="N115" i="11"/>
  <c r="M115" i="11"/>
  <c r="L115" i="11"/>
  <c r="O114" i="11"/>
  <c r="N114" i="11"/>
  <c r="M114" i="11"/>
  <c r="L114" i="11"/>
  <c r="O113" i="11"/>
  <c r="N113" i="11"/>
  <c r="M113" i="11"/>
  <c r="L113" i="11"/>
  <c r="O112" i="11"/>
  <c r="N112" i="11"/>
  <c r="M112" i="11"/>
  <c r="L112" i="11"/>
  <c r="O111" i="11"/>
  <c r="N111" i="11"/>
  <c r="M111" i="11"/>
  <c r="L111" i="11"/>
  <c r="G111" i="11"/>
  <c r="O110" i="11"/>
  <c r="N110" i="11"/>
  <c r="M110" i="11"/>
  <c r="L110" i="11"/>
  <c r="G110" i="11"/>
  <c r="O109" i="11"/>
  <c r="N109" i="11"/>
  <c r="M109" i="11"/>
  <c r="L109" i="11"/>
  <c r="G109" i="11"/>
  <c r="O108" i="11"/>
  <c r="N108" i="11"/>
  <c r="M108" i="11"/>
  <c r="L108" i="11"/>
  <c r="O107" i="11"/>
  <c r="N107" i="11"/>
  <c r="M107" i="11"/>
  <c r="L107" i="11"/>
  <c r="O106" i="11"/>
  <c r="N106" i="11"/>
  <c r="M106" i="11"/>
  <c r="L106" i="11"/>
  <c r="O105" i="11"/>
  <c r="N105" i="11"/>
  <c r="M105" i="11"/>
  <c r="L105" i="11"/>
  <c r="O104" i="11"/>
  <c r="N104" i="11"/>
  <c r="M104" i="11"/>
  <c r="L104" i="11"/>
  <c r="O103" i="11"/>
  <c r="N103" i="11"/>
  <c r="M103" i="11"/>
  <c r="L103" i="11"/>
  <c r="O102" i="11"/>
  <c r="N102" i="11"/>
  <c r="M102" i="11"/>
  <c r="L102" i="11"/>
  <c r="O101" i="11"/>
  <c r="N101" i="11"/>
  <c r="M101" i="11"/>
  <c r="L101" i="11"/>
  <c r="O100" i="11"/>
  <c r="N100" i="11"/>
  <c r="M100" i="11"/>
  <c r="L100" i="11"/>
  <c r="O99" i="11"/>
  <c r="N99" i="11"/>
  <c r="M99" i="11"/>
  <c r="L99" i="11"/>
  <c r="O98" i="11"/>
  <c r="N98" i="11"/>
  <c r="M98" i="11"/>
  <c r="L98" i="11"/>
  <c r="O97" i="11"/>
  <c r="N97" i="11"/>
  <c r="M97" i="11"/>
  <c r="L97" i="11"/>
  <c r="O96" i="11"/>
  <c r="N96" i="11"/>
  <c r="M96" i="11"/>
  <c r="L96" i="11"/>
  <c r="O95" i="11"/>
  <c r="N95" i="11"/>
  <c r="M95" i="11"/>
  <c r="L95" i="11"/>
  <c r="T94" i="11"/>
  <c r="S94" i="11"/>
  <c r="Q94" i="11"/>
  <c r="K94" i="11"/>
  <c r="I94" i="11"/>
  <c r="G94" i="11"/>
  <c r="F94" i="11"/>
  <c r="T93" i="11"/>
  <c r="S93" i="11"/>
  <c r="Q93" i="11"/>
  <c r="K93" i="11"/>
  <c r="I93" i="11"/>
  <c r="G93" i="11"/>
  <c r="F93" i="11"/>
  <c r="T92" i="11"/>
  <c r="S92" i="11"/>
  <c r="Q92" i="11"/>
  <c r="K92" i="11"/>
  <c r="I92" i="11"/>
  <c r="G92" i="11"/>
  <c r="F92" i="11"/>
  <c r="T91" i="11"/>
  <c r="S91" i="11"/>
  <c r="Q91" i="11"/>
  <c r="K91" i="11"/>
  <c r="I91" i="11"/>
  <c r="G91" i="11"/>
  <c r="F91" i="11"/>
  <c r="T90" i="11"/>
  <c r="S90" i="11"/>
  <c r="Q90" i="11"/>
  <c r="K90" i="11"/>
  <c r="I90" i="11"/>
  <c r="G90" i="11"/>
  <c r="F90" i="11"/>
  <c r="T89" i="11"/>
  <c r="S89" i="11"/>
  <c r="Q89" i="11"/>
  <c r="K89" i="11"/>
  <c r="I89" i="11"/>
  <c r="G89" i="11"/>
  <c r="F89" i="11"/>
  <c r="T88" i="11"/>
  <c r="S88" i="11"/>
  <c r="Q88" i="11"/>
  <c r="K88" i="11"/>
  <c r="I88" i="11"/>
  <c r="G88" i="11"/>
  <c r="F88" i="11"/>
  <c r="T87" i="11"/>
  <c r="S87" i="11"/>
  <c r="Q87" i="11"/>
  <c r="K87" i="11"/>
  <c r="I87" i="11"/>
  <c r="G87" i="11"/>
  <c r="F87" i="11"/>
  <c r="T86" i="11"/>
  <c r="S86" i="11"/>
  <c r="Q86" i="11"/>
  <c r="K86" i="11"/>
  <c r="I86" i="11"/>
  <c r="G86" i="11"/>
  <c r="F86" i="11"/>
  <c r="T85" i="11"/>
  <c r="S85" i="11"/>
  <c r="Q85" i="11"/>
  <c r="K85" i="11"/>
  <c r="I85" i="11"/>
  <c r="G85" i="11"/>
  <c r="F85" i="11"/>
  <c r="T84" i="11"/>
  <c r="S84" i="11"/>
  <c r="Q84" i="11"/>
  <c r="K84" i="11"/>
  <c r="I84" i="11"/>
  <c r="G84" i="11"/>
  <c r="F84" i="11"/>
  <c r="T83" i="11"/>
  <c r="S83" i="11"/>
  <c r="Q83" i="11"/>
  <c r="K83" i="11"/>
  <c r="I83" i="11"/>
  <c r="G83" i="11"/>
  <c r="F83" i="11"/>
  <c r="T82" i="11"/>
  <c r="S82" i="11"/>
  <c r="Q82" i="11"/>
  <c r="K82" i="11"/>
  <c r="I82" i="11"/>
  <c r="G82" i="11"/>
  <c r="F82" i="11"/>
  <c r="T81" i="11"/>
  <c r="S81" i="11"/>
  <c r="Q81" i="11"/>
  <c r="K81" i="11"/>
  <c r="I81" i="11"/>
  <c r="G81" i="11"/>
  <c r="F81" i="11"/>
  <c r="T80" i="11"/>
  <c r="S80" i="11"/>
  <c r="Q80" i="11"/>
  <c r="K80" i="11"/>
  <c r="J80" i="11"/>
  <c r="I80" i="11"/>
  <c r="H80" i="11"/>
  <c r="G80" i="11"/>
  <c r="F80" i="11"/>
  <c r="T79" i="11"/>
  <c r="S79" i="11"/>
  <c r="Q79" i="11"/>
  <c r="K79" i="11"/>
  <c r="I79" i="11"/>
  <c r="G79" i="11"/>
  <c r="F79" i="11"/>
  <c r="T78" i="11"/>
  <c r="S78" i="11"/>
  <c r="Q78" i="11"/>
  <c r="K78" i="11"/>
  <c r="I78" i="11"/>
  <c r="G78" i="11"/>
  <c r="F78" i="11"/>
  <c r="T77" i="11"/>
  <c r="S77" i="11"/>
  <c r="Q77" i="11"/>
  <c r="K77" i="11"/>
  <c r="I77" i="11"/>
  <c r="G77" i="11"/>
  <c r="F77" i="11"/>
  <c r="T76" i="11"/>
  <c r="S76" i="11"/>
  <c r="Q76" i="11"/>
  <c r="K76" i="11"/>
  <c r="I76" i="11"/>
  <c r="G76" i="11"/>
  <c r="F76" i="11"/>
  <c r="T75" i="11"/>
  <c r="S75" i="11"/>
  <c r="R75" i="11"/>
  <c r="Q75" i="11"/>
  <c r="K75" i="11"/>
  <c r="J75" i="11"/>
  <c r="I75" i="11"/>
  <c r="H75" i="11"/>
  <c r="G75" i="11"/>
  <c r="F75" i="11"/>
  <c r="E74" i="11"/>
  <c r="O73" i="11"/>
  <c r="N73" i="11"/>
  <c r="M73" i="11"/>
  <c r="L73" i="11"/>
  <c r="O72" i="11"/>
  <c r="N72" i="11"/>
  <c r="M72" i="11"/>
  <c r="L72" i="11"/>
  <c r="O71" i="11"/>
  <c r="N71" i="11"/>
  <c r="M71" i="11"/>
  <c r="L71" i="11"/>
  <c r="O70" i="11"/>
  <c r="N70" i="11"/>
  <c r="M70" i="11"/>
  <c r="L70" i="11"/>
  <c r="O69" i="11"/>
  <c r="N69" i="11"/>
  <c r="M69" i="11"/>
  <c r="L69" i="11"/>
  <c r="O68" i="11"/>
  <c r="N68" i="11"/>
  <c r="M68" i="11"/>
  <c r="L68" i="11"/>
  <c r="O67" i="11"/>
  <c r="N67" i="11"/>
  <c r="M67" i="11"/>
  <c r="L67" i="11"/>
  <c r="O66" i="11"/>
  <c r="N66" i="11"/>
  <c r="M66" i="11"/>
  <c r="L66" i="11"/>
  <c r="O65" i="11"/>
  <c r="N65" i="11"/>
  <c r="M65" i="11"/>
  <c r="L65" i="11"/>
  <c r="O64" i="11"/>
  <c r="N64" i="11"/>
  <c r="M64" i="11"/>
  <c r="D64" i="11"/>
  <c r="L64" i="11" s="1"/>
  <c r="O63" i="11"/>
  <c r="N63" i="11"/>
  <c r="M63" i="11"/>
  <c r="L63" i="11"/>
  <c r="O62" i="11"/>
  <c r="N62" i="11"/>
  <c r="M62" i="11"/>
  <c r="L62" i="11"/>
  <c r="O61" i="11"/>
  <c r="N61" i="11"/>
  <c r="M61" i="11"/>
  <c r="L61" i="11"/>
  <c r="O60" i="11"/>
  <c r="N60" i="11"/>
  <c r="M60" i="11"/>
  <c r="L60" i="11"/>
  <c r="O59" i="11"/>
  <c r="N59" i="11"/>
  <c r="M59" i="11"/>
  <c r="L59" i="11"/>
  <c r="O58" i="11"/>
  <c r="N58" i="11"/>
  <c r="M58" i="11"/>
  <c r="L58" i="11"/>
  <c r="O57" i="11"/>
  <c r="N57" i="11"/>
  <c r="M57" i="11"/>
  <c r="L57" i="11"/>
  <c r="O56" i="11"/>
  <c r="N56" i="11"/>
  <c r="M56" i="11"/>
  <c r="L56" i="11"/>
  <c r="O55" i="11"/>
  <c r="N55" i="11"/>
  <c r="M55" i="11"/>
  <c r="L55" i="11"/>
  <c r="O54" i="11"/>
  <c r="N54" i="11"/>
  <c r="M54" i="11"/>
  <c r="L54" i="11"/>
  <c r="O53" i="11"/>
  <c r="N53" i="11"/>
  <c r="M53" i="11"/>
  <c r="L53" i="11"/>
  <c r="O52" i="11"/>
  <c r="N52" i="11"/>
  <c r="M52" i="11"/>
  <c r="L52" i="11"/>
  <c r="O51" i="11"/>
  <c r="N51" i="11"/>
  <c r="M51" i="11"/>
  <c r="L51" i="11"/>
  <c r="O50" i="11"/>
  <c r="N50" i="11"/>
  <c r="M50" i="11"/>
  <c r="L50" i="11"/>
  <c r="O49" i="11"/>
  <c r="N49" i="11"/>
  <c r="M49" i="11"/>
  <c r="L49" i="11"/>
  <c r="O48" i="11"/>
  <c r="N48" i="11"/>
  <c r="M48" i="11"/>
  <c r="L48" i="11"/>
  <c r="O47" i="11"/>
  <c r="N47" i="11"/>
  <c r="M47" i="11"/>
  <c r="L47" i="11"/>
  <c r="O46" i="11"/>
  <c r="N46" i="11"/>
  <c r="M46" i="11"/>
  <c r="L46" i="11"/>
  <c r="O45" i="11"/>
  <c r="N45" i="11"/>
  <c r="M45" i="11"/>
  <c r="L45" i="11"/>
  <c r="O44" i="11"/>
  <c r="N44" i="11"/>
  <c r="M44" i="11"/>
  <c r="L44" i="11"/>
  <c r="O43" i="11"/>
  <c r="N43" i="11"/>
  <c r="M43" i="11"/>
  <c r="L43" i="11"/>
  <c r="O42" i="11"/>
  <c r="N42" i="11"/>
  <c r="M42" i="11"/>
  <c r="L42" i="11"/>
  <c r="O41" i="11"/>
  <c r="N41" i="11"/>
  <c r="M41" i="11"/>
  <c r="L41" i="11"/>
  <c r="O40" i="11"/>
  <c r="N40" i="11"/>
  <c r="M40" i="11"/>
  <c r="L40" i="11"/>
  <c r="O39" i="11"/>
  <c r="N39" i="11"/>
  <c r="M39" i="11"/>
  <c r="L39" i="11"/>
  <c r="O38" i="11"/>
  <c r="N38" i="11"/>
  <c r="M38" i="11"/>
  <c r="L38" i="11"/>
  <c r="O37" i="11"/>
  <c r="N37" i="11"/>
  <c r="M37" i="11"/>
  <c r="L37" i="11"/>
  <c r="O36" i="11"/>
  <c r="N36" i="11"/>
  <c r="M36" i="11"/>
  <c r="L36" i="11"/>
  <c r="O35" i="11"/>
  <c r="N35" i="11"/>
  <c r="M35" i="11"/>
  <c r="L35" i="11"/>
  <c r="O34" i="11"/>
  <c r="N34" i="11"/>
  <c r="M34" i="11"/>
  <c r="L34" i="11"/>
  <c r="O33" i="11"/>
  <c r="N33" i="11"/>
  <c r="M33" i="11"/>
  <c r="L33" i="11"/>
  <c r="O32" i="11"/>
  <c r="N32" i="11"/>
  <c r="M32" i="11"/>
  <c r="L32" i="11"/>
  <c r="O31" i="11"/>
  <c r="N31" i="11"/>
  <c r="M31" i="11"/>
  <c r="L31" i="11"/>
  <c r="O30" i="11"/>
  <c r="N30" i="11"/>
  <c r="M30" i="11"/>
  <c r="L30" i="11"/>
  <c r="O29" i="11"/>
  <c r="N29" i="11"/>
  <c r="M29" i="11"/>
  <c r="L29" i="11"/>
  <c r="O28" i="11"/>
  <c r="N28" i="11"/>
  <c r="M28" i="11"/>
  <c r="L28" i="11"/>
  <c r="O27" i="11"/>
  <c r="N27" i="11"/>
  <c r="M27" i="11"/>
  <c r="L27" i="11"/>
  <c r="O26" i="11"/>
  <c r="N26" i="11"/>
  <c r="M26" i="11"/>
  <c r="L26" i="11"/>
  <c r="O25" i="11"/>
  <c r="N25" i="11"/>
  <c r="M25" i="11"/>
  <c r="L25" i="11"/>
  <c r="O24" i="11"/>
  <c r="N24" i="11"/>
  <c r="M24" i="11"/>
  <c r="L24" i="11"/>
  <c r="O23" i="11"/>
  <c r="N23" i="11"/>
  <c r="M23" i="11"/>
  <c r="L23" i="11"/>
  <c r="G18" i="11"/>
  <c r="G17" i="11"/>
  <c r="G16" i="11"/>
  <c r="D96" i="6"/>
  <c r="T96" i="6" s="1"/>
  <c r="E96" i="6"/>
  <c r="F96" i="6"/>
  <c r="G96" i="6"/>
  <c r="H96" i="6"/>
  <c r="I96" i="6"/>
  <c r="U96" i="6" s="1"/>
  <c r="N96" i="6"/>
  <c r="O96" i="6"/>
  <c r="P96" i="6"/>
  <c r="Q96" i="6"/>
  <c r="X96" i="6"/>
  <c r="T693" i="6"/>
  <c r="R693" i="6" s="1"/>
  <c r="U693" i="6"/>
  <c r="V693" i="6"/>
  <c r="W693" i="6"/>
  <c r="T575" i="6"/>
  <c r="R575" i="6" s="1"/>
  <c r="U575" i="6"/>
  <c r="V575" i="6"/>
  <c r="W575" i="6"/>
  <c r="T457" i="6"/>
  <c r="R457" i="6" s="1"/>
  <c r="U457" i="6"/>
  <c r="V457" i="6"/>
  <c r="W457" i="6"/>
  <c r="T339" i="6"/>
  <c r="R339" i="6" s="1"/>
  <c r="U339" i="6"/>
  <c r="V339" i="6"/>
  <c r="W339" i="6"/>
  <c r="X715" i="6"/>
  <c r="S715" i="6"/>
  <c r="Q715" i="6"/>
  <c r="P715" i="6"/>
  <c r="O715" i="6"/>
  <c r="N715" i="6"/>
  <c r="I715" i="6"/>
  <c r="H715" i="6"/>
  <c r="G715" i="6"/>
  <c r="F715" i="6"/>
  <c r="E715" i="6"/>
  <c r="D715" i="6"/>
  <c r="C715" i="6"/>
  <c r="X714" i="6"/>
  <c r="S714" i="6"/>
  <c r="Q714" i="6"/>
  <c r="W714" i="6" s="1"/>
  <c r="P714" i="6"/>
  <c r="O714" i="6"/>
  <c r="N714" i="6"/>
  <c r="I714" i="6"/>
  <c r="U714" i="6" s="1"/>
  <c r="H714" i="6"/>
  <c r="G714" i="6"/>
  <c r="F714" i="6"/>
  <c r="E714" i="6"/>
  <c r="D714" i="6"/>
  <c r="C714" i="6"/>
  <c r="X713" i="6"/>
  <c r="S713" i="6"/>
  <c r="Q713" i="6"/>
  <c r="P713" i="6"/>
  <c r="W713" i="6" s="1"/>
  <c r="O713" i="6"/>
  <c r="N713" i="6"/>
  <c r="I713" i="6"/>
  <c r="U713" i="6" s="1"/>
  <c r="H713" i="6"/>
  <c r="G713" i="6"/>
  <c r="F713" i="6"/>
  <c r="E713" i="6"/>
  <c r="D713" i="6"/>
  <c r="C713" i="6"/>
  <c r="X597" i="6"/>
  <c r="S597" i="6"/>
  <c r="Q597" i="6"/>
  <c r="P597" i="6"/>
  <c r="O597" i="6"/>
  <c r="N597" i="6"/>
  <c r="I597" i="6"/>
  <c r="H597" i="6"/>
  <c r="G597" i="6"/>
  <c r="F597" i="6"/>
  <c r="E597" i="6"/>
  <c r="D597" i="6"/>
  <c r="C597" i="6"/>
  <c r="X596" i="6"/>
  <c r="S596" i="6"/>
  <c r="Q596" i="6"/>
  <c r="P596" i="6"/>
  <c r="O596" i="6"/>
  <c r="V596" i="6" s="1"/>
  <c r="N596" i="6"/>
  <c r="I596" i="6"/>
  <c r="H596" i="6"/>
  <c r="G596" i="6"/>
  <c r="F596" i="6"/>
  <c r="E596" i="6"/>
  <c r="D596" i="6"/>
  <c r="C596" i="6"/>
  <c r="X595" i="6"/>
  <c r="S595" i="6"/>
  <c r="Q595" i="6"/>
  <c r="W595" i="6" s="1"/>
  <c r="P595" i="6"/>
  <c r="O595" i="6"/>
  <c r="N595" i="6"/>
  <c r="V595" i="6" s="1"/>
  <c r="I595" i="6"/>
  <c r="U595" i="6" s="1"/>
  <c r="H595" i="6"/>
  <c r="G595" i="6"/>
  <c r="F595" i="6"/>
  <c r="E595" i="6"/>
  <c r="T595" i="6" s="1"/>
  <c r="D595" i="6"/>
  <c r="C595" i="6"/>
  <c r="X479" i="6"/>
  <c r="S479" i="6"/>
  <c r="Q479" i="6"/>
  <c r="P479" i="6"/>
  <c r="O479" i="6"/>
  <c r="N479" i="6"/>
  <c r="I479" i="6"/>
  <c r="H479" i="6"/>
  <c r="G479" i="6"/>
  <c r="F479" i="6"/>
  <c r="E479" i="6"/>
  <c r="D479" i="6"/>
  <c r="C479" i="6"/>
  <c r="X478" i="6"/>
  <c r="S478" i="6"/>
  <c r="Q478" i="6"/>
  <c r="P478" i="6"/>
  <c r="O478" i="6"/>
  <c r="N478" i="6"/>
  <c r="I478" i="6"/>
  <c r="H478" i="6"/>
  <c r="G478" i="6"/>
  <c r="F478" i="6"/>
  <c r="E478" i="6"/>
  <c r="D478" i="6"/>
  <c r="T478" i="6" s="1"/>
  <c r="C478" i="6"/>
  <c r="X477" i="6"/>
  <c r="S477" i="6"/>
  <c r="Q477" i="6"/>
  <c r="P477" i="6"/>
  <c r="O477" i="6"/>
  <c r="N477" i="6"/>
  <c r="I477" i="6"/>
  <c r="H477" i="6"/>
  <c r="G477" i="6"/>
  <c r="F477" i="6"/>
  <c r="E477" i="6"/>
  <c r="D477" i="6"/>
  <c r="C477" i="6"/>
  <c r="X361" i="6"/>
  <c r="S361" i="6"/>
  <c r="Q361" i="6"/>
  <c r="P361" i="6"/>
  <c r="O361" i="6"/>
  <c r="N361" i="6"/>
  <c r="I361" i="6"/>
  <c r="H361" i="6"/>
  <c r="G361" i="6"/>
  <c r="F361" i="6"/>
  <c r="E361" i="6"/>
  <c r="T361" i="6" s="1"/>
  <c r="D361" i="6"/>
  <c r="C361" i="6"/>
  <c r="X360" i="6"/>
  <c r="S360" i="6"/>
  <c r="Q360" i="6"/>
  <c r="W360" i="6" s="1"/>
  <c r="P360" i="6"/>
  <c r="O360" i="6"/>
  <c r="N360" i="6"/>
  <c r="I360" i="6"/>
  <c r="H360" i="6"/>
  <c r="G360" i="6"/>
  <c r="F360" i="6"/>
  <c r="E360" i="6"/>
  <c r="D360" i="6"/>
  <c r="T360" i="6" s="1"/>
  <c r="C360" i="6"/>
  <c r="X359" i="6"/>
  <c r="U359" i="6"/>
  <c r="S359" i="6"/>
  <c r="Q359" i="6"/>
  <c r="P359" i="6"/>
  <c r="O359" i="6"/>
  <c r="N359" i="6"/>
  <c r="I359" i="6"/>
  <c r="H359" i="6"/>
  <c r="G359" i="6"/>
  <c r="F359" i="6"/>
  <c r="E359" i="6"/>
  <c r="D359" i="6"/>
  <c r="C359" i="6"/>
  <c r="Q243" i="6"/>
  <c r="P243" i="6"/>
  <c r="O243" i="6"/>
  <c r="N243" i="6"/>
  <c r="I243" i="6"/>
  <c r="H243" i="6"/>
  <c r="G243" i="6"/>
  <c r="F243" i="6"/>
  <c r="E243" i="6"/>
  <c r="D243" i="6"/>
  <c r="Q240" i="6"/>
  <c r="P240" i="6"/>
  <c r="O240" i="6"/>
  <c r="N240" i="6"/>
  <c r="I240" i="6"/>
  <c r="H240" i="6"/>
  <c r="G240" i="6"/>
  <c r="F240" i="6"/>
  <c r="E240" i="6"/>
  <c r="D240" i="6"/>
  <c r="W220" i="6"/>
  <c r="V220" i="6"/>
  <c r="U220" i="6"/>
  <c r="T220" i="6"/>
  <c r="X95" i="6"/>
  <c r="Q95" i="6"/>
  <c r="P95" i="6"/>
  <c r="O95" i="6"/>
  <c r="N95" i="6"/>
  <c r="I95" i="6"/>
  <c r="H95" i="6"/>
  <c r="G95" i="6"/>
  <c r="F95" i="6"/>
  <c r="E95" i="6"/>
  <c r="D95" i="6"/>
  <c r="C95" i="6"/>
  <c r="X241" i="6"/>
  <c r="Q241" i="6"/>
  <c r="P241" i="6"/>
  <c r="O241" i="6"/>
  <c r="N241" i="6"/>
  <c r="I241" i="6"/>
  <c r="H241" i="6"/>
  <c r="G241" i="6"/>
  <c r="F241" i="6"/>
  <c r="E241" i="6"/>
  <c r="D241" i="6"/>
  <c r="C241" i="6"/>
  <c r="S241" i="6"/>
  <c r="T221" i="6"/>
  <c r="R221" i="6" s="1"/>
  <c r="U221" i="6"/>
  <c r="V221" i="6"/>
  <c r="W221" i="6"/>
  <c r="X116" i="6"/>
  <c r="Q116" i="6"/>
  <c r="P116" i="6"/>
  <c r="O116" i="6"/>
  <c r="N116" i="6"/>
  <c r="I116" i="6"/>
  <c r="H116" i="6"/>
  <c r="G116" i="6"/>
  <c r="F116" i="6"/>
  <c r="E116" i="6"/>
  <c r="D116" i="6"/>
  <c r="C116" i="6"/>
  <c r="S116" i="6"/>
  <c r="S125" i="6"/>
  <c r="X712" i="6"/>
  <c r="S712" i="6"/>
  <c r="Q712" i="6"/>
  <c r="P712" i="6"/>
  <c r="O712" i="6"/>
  <c r="N712" i="6"/>
  <c r="I712" i="6"/>
  <c r="H712" i="6"/>
  <c r="G712" i="6"/>
  <c r="F712" i="6"/>
  <c r="E712" i="6"/>
  <c r="D712" i="6"/>
  <c r="C712" i="6"/>
  <c r="X594" i="6"/>
  <c r="S594" i="6"/>
  <c r="Q594" i="6"/>
  <c r="P594" i="6"/>
  <c r="O594" i="6"/>
  <c r="N594" i="6"/>
  <c r="I594" i="6"/>
  <c r="H594" i="6"/>
  <c r="G594" i="6"/>
  <c r="F594" i="6"/>
  <c r="E594" i="6"/>
  <c r="D594" i="6"/>
  <c r="C594" i="6"/>
  <c r="X476" i="6"/>
  <c r="S476" i="6"/>
  <c r="Q476" i="6"/>
  <c r="P476" i="6"/>
  <c r="O476" i="6"/>
  <c r="N476" i="6"/>
  <c r="I476" i="6"/>
  <c r="H476" i="6"/>
  <c r="G476" i="6"/>
  <c r="F476" i="6"/>
  <c r="E476" i="6"/>
  <c r="D476" i="6"/>
  <c r="C476" i="6"/>
  <c r="X358" i="6"/>
  <c r="S358" i="6"/>
  <c r="Q358" i="6"/>
  <c r="P358" i="6"/>
  <c r="O358" i="6"/>
  <c r="N358" i="6"/>
  <c r="I358" i="6"/>
  <c r="H358" i="6"/>
  <c r="G358" i="6"/>
  <c r="F358" i="6"/>
  <c r="E358" i="6"/>
  <c r="D358" i="6"/>
  <c r="C358" i="6"/>
  <c r="X240" i="6"/>
  <c r="S240" i="6"/>
  <c r="C240" i="6"/>
  <c r="E364" i="11" l="1"/>
  <c r="E365" i="11" s="1"/>
  <c r="E366" i="11" s="1"/>
  <c r="E367" i="11" s="1"/>
  <c r="O363" i="11"/>
  <c r="M260" i="11"/>
  <c r="E174" i="11"/>
  <c r="M174" i="11" s="1"/>
  <c r="O173" i="11"/>
  <c r="N173" i="11"/>
  <c r="O366" i="11"/>
  <c r="L161" i="11"/>
  <c r="L172" i="11"/>
  <c r="N172" i="11"/>
  <c r="M362" i="11"/>
  <c r="O296" i="11"/>
  <c r="M296" i="11"/>
  <c r="M74" i="11"/>
  <c r="L74" i="11"/>
  <c r="N74" i="11"/>
  <c r="E75" i="11"/>
  <c r="O74" i="11"/>
  <c r="M204" i="11"/>
  <c r="O204" i="11"/>
  <c r="M157" i="11"/>
  <c r="L157" i="11"/>
  <c r="O357" i="11"/>
  <c r="M357" i="11"/>
  <c r="N366" i="11"/>
  <c r="L366" i="11"/>
  <c r="L365" i="11"/>
  <c r="N365" i="11"/>
  <c r="N361" i="11"/>
  <c r="L361" i="11"/>
  <c r="O362" i="11"/>
  <c r="O365" i="11"/>
  <c r="L343" i="11"/>
  <c r="E261" i="11"/>
  <c r="O260" i="11"/>
  <c r="N260" i="11"/>
  <c r="N171" i="11"/>
  <c r="F344" i="11"/>
  <c r="F345" i="11"/>
  <c r="F346" i="11"/>
  <c r="M361" i="11"/>
  <c r="O361" i="11"/>
  <c r="M172" i="11"/>
  <c r="N360" i="11"/>
  <c r="L360" i="11"/>
  <c r="M359" i="11"/>
  <c r="O359" i="11"/>
  <c r="F438" i="11"/>
  <c r="F439" i="11"/>
  <c r="M436" i="11"/>
  <c r="F436" i="11"/>
  <c r="N355" i="11"/>
  <c r="L355" i="11"/>
  <c r="N367" i="11"/>
  <c r="L367" i="11"/>
  <c r="L440" i="11"/>
  <c r="M75" i="11"/>
  <c r="L160" i="11"/>
  <c r="L170" i="11"/>
  <c r="N170" i="11"/>
  <c r="O355" i="11"/>
  <c r="M355" i="11"/>
  <c r="M367" i="11"/>
  <c r="O170" i="11"/>
  <c r="M170" i="11"/>
  <c r="N75" i="11"/>
  <c r="L75" i="11"/>
  <c r="L171" i="11"/>
  <c r="L257" i="11"/>
  <c r="N356" i="11"/>
  <c r="L356" i="11"/>
  <c r="M360" i="11"/>
  <c r="O360" i="11"/>
  <c r="N364" i="11"/>
  <c r="L364" i="11"/>
  <c r="M171" i="11"/>
  <c r="O172" i="11"/>
  <c r="O356" i="11"/>
  <c r="M356" i="11"/>
  <c r="L443" i="11"/>
  <c r="N359" i="11"/>
  <c r="L359" i="11"/>
  <c r="F437" i="11"/>
  <c r="N169" i="11"/>
  <c r="N354" i="11"/>
  <c r="L354" i="11"/>
  <c r="M364" i="11"/>
  <c r="L158" i="11"/>
  <c r="O169" i="11"/>
  <c r="L348" i="11"/>
  <c r="O354" i="11"/>
  <c r="M354" i="11"/>
  <c r="N358" i="11"/>
  <c r="L358" i="11"/>
  <c r="N168" i="11"/>
  <c r="O358" i="11"/>
  <c r="M358" i="11"/>
  <c r="N363" i="11"/>
  <c r="L363" i="11"/>
  <c r="O168" i="11"/>
  <c r="M168" i="11"/>
  <c r="L173" i="11"/>
  <c r="O202" i="11"/>
  <c r="M363" i="11"/>
  <c r="L169" i="11"/>
  <c r="M173" i="11"/>
  <c r="L352" i="11"/>
  <c r="O364" i="11"/>
  <c r="E447" i="11"/>
  <c r="O446" i="11"/>
  <c r="M259" i="11"/>
  <c r="L259" i="11"/>
  <c r="N357" i="11"/>
  <c r="L357" i="11"/>
  <c r="N362" i="11"/>
  <c r="L362" i="11"/>
  <c r="M255" i="11"/>
  <c r="M444" i="11"/>
  <c r="L256" i="11"/>
  <c r="L445" i="11"/>
  <c r="L258" i="11"/>
  <c r="V96" i="6"/>
  <c r="U478" i="6"/>
  <c r="U479" i="6"/>
  <c r="T597" i="6"/>
  <c r="R597" i="6" s="1"/>
  <c r="V241" i="6"/>
  <c r="W477" i="6"/>
  <c r="T713" i="6"/>
  <c r="U361" i="6"/>
  <c r="R361" i="6" s="1"/>
  <c r="T477" i="6"/>
  <c r="R477" i="6" s="1"/>
  <c r="W479" i="6"/>
  <c r="U596" i="6"/>
  <c r="U360" i="6"/>
  <c r="R360" i="6" s="1"/>
  <c r="U597" i="6"/>
  <c r="T359" i="6"/>
  <c r="R359" i="6" s="1"/>
  <c r="T479" i="6"/>
  <c r="W596" i="6"/>
  <c r="U715" i="6"/>
  <c r="W96" i="6"/>
  <c r="R96" i="6"/>
  <c r="W715" i="6"/>
  <c r="V713" i="6"/>
  <c r="V715" i="6"/>
  <c r="R713" i="6"/>
  <c r="W597" i="6"/>
  <c r="V597" i="6"/>
  <c r="R595" i="6"/>
  <c r="V477" i="6"/>
  <c r="V479" i="6"/>
  <c r="U477" i="6"/>
  <c r="R479" i="6"/>
  <c r="W359" i="6"/>
  <c r="W361" i="6"/>
  <c r="V361" i="6"/>
  <c r="V359" i="6"/>
  <c r="T715" i="6"/>
  <c r="R715" i="6" s="1"/>
  <c r="T714" i="6"/>
  <c r="R714" i="6" s="1"/>
  <c r="V714" i="6"/>
  <c r="T596" i="6"/>
  <c r="V478" i="6"/>
  <c r="W478" i="6"/>
  <c r="V360" i="6"/>
  <c r="R478" i="6"/>
  <c r="U241" i="6"/>
  <c r="T241" i="6"/>
  <c r="R241" i="6" s="1"/>
  <c r="W241" i="6"/>
  <c r="R220" i="6"/>
  <c r="U116" i="6"/>
  <c r="W116" i="6"/>
  <c r="T116" i="6"/>
  <c r="V116" i="6"/>
  <c r="T594" i="6"/>
  <c r="V712" i="6"/>
  <c r="U594" i="6"/>
  <c r="W594" i="6"/>
  <c r="V240" i="6"/>
  <c r="W358" i="6"/>
  <c r="V594" i="6"/>
  <c r="T476" i="6"/>
  <c r="T712" i="6"/>
  <c r="T358" i="6"/>
  <c r="U358" i="6"/>
  <c r="T240" i="6"/>
  <c r="U712" i="6"/>
  <c r="W712" i="6"/>
  <c r="V358" i="6"/>
  <c r="U240" i="6"/>
  <c r="W240" i="6"/>
  <c r="V476" i="6"/>
  <c r="U476" i="6"/>
  <c r="W476" i="6"/>
  <c r="N439" i="11" l="1"/>
  <c r="L439" i="11"/>
  <c r="N346" i="11"/>
  <c r="L346" i="11"/>
  <c r="L345" i="11"/>
  <c r="N345" i="11"/>
  <c r="N344" i="11"/>
  <c r="L344" i="11"/>
  <c r="E448" i="11"/>
  <c r="M447" i="11"/>
  <c r="O447" i="11"/>
  <c r="N447" i="11"/>
  <c r="L447" i="11"/>
  <c r="M366" i="11"/>
  <c r="N437" i="11"/>
  <c r="L437" i="11"/>
  <c r="L438" i="11"/>
  <c r="N438" i="11"/>
  <c r="E175" i="11"/>
  <c r="O174" i="11"/>
  <c r="N174" i="11"/>
  <c r="L174" i="11"/>
  <c r="E262" i="11"/>
  <c r="M261" i="11"/>
  <c r="N261" i="11"/>
  <c r="O261" i="11"/>
  <c r="E368" i="11"/>
  <c r="O367" i="11"/>
  <c r="L261" i="11"/>
  <c r="M365" i="11"/>
  <c r="L436" i="11"/>
  <c r="N436" i="11"/>
  <c r="O75" i="11"/>
  <c r="E76" i="11"/>
  <c r="R596" i="6"/>
  <c r="R116" i="6"/>
  <c r="R594" i="6"/>
  <c r="R712" i="6"/>
  <c r="R358" i="6"/>
  <c r="R476" i="6"/>
  <c r="R240" i="6"/>
  <c r="I94" i="6"/>
  <c r="G94" i="6"/>
  <c r="O368" i="11" l="1"/>
  <c r="E369" i="11"/>
  <c r="M368" i="11"/>
  <c r="N368" i="11"/>
  <c r="L368" i="11"/>
  <c r="E449" i="11"/>
  <c r="N448" i="11"/>
  <c r="L448" i="11"/>
  <c r="O448" i="11"/>
  <c r="M448" i="11"/>
  <c r="E263" i="11"/>
  <c r="N262" i="11"/>
  <c r="O262" i="11"/>
  <c r="L262" i="11"/>
  <c r="M262" i="11"/>
  <c r="E176" i="11"/>
  <c r="M175" i="11"/>
  <c r="O175" i="11"/>
  <c r="N175" i="11"/>
  <c r="L175" i="11"/>
  <c r="E77" i="11"/>
  <c r="N76" i="11"/>
  <c r="O76" i="11"/>
  <c r="M76" i="11"/>
  <c r="L76" i="11"/>
  <c r="I93" i="6"/>
  <c r="G93" i="6"/>
  <c r="E264" i="11" l="1"/>
  <c r="N263" i="11"/>
  <c r="M263" i="11"/>
  <c r="O263" i="11"/>
  <c r="L263" i="11"/>
  <c r="E450" i="11"/>
  <c r="N449" i="11"/>
  <c r="L449" i="11"/>
  <c r="O449" i="11"/>
  <c r="M449" i="11"/>
  <c r="E370" i="11"/>
  <c r="M369" i="11"/>
  <c r="N369" i="11"/>
  <c r="L369" i="11"/>
  <c r="O369" i="11"/>
  <c r="E177" i="11"/>
  <c r="N176" i="11"/>
  <c r="O176" i="11"/>
  <c r="L176" i="11"/>
  <c r="M176" i="11"/>
  <c r="E78" i="11"/>
  <c r="L77" i="11"/>
  <c r="M77" i="11"/>
  <c r="N77" i="11"/>
  <c r="O77" i="11"/>
  <c r="W243" i="6"/>
  <c r="V243" i="6"/>
  <c r="U243" i="6"/>
  <c r="I92" i="6"/>
  <c r="G92" i="6"/>
  <c r="T243" i="6"/>
  <c r="I91" i="6"/>
  <c r="G91" i="6"/>
  <c r="C243" i="6"/>
  <c r="S243" i="6"/>
  <c r="X243" i="6"/>
  <c r="I90" i="6"/>
  <c r="G90" i="6"/>
  <c r="E265" i="11" l="1"/>
  <c r="O264" i="11"/>
  <c r="N264" i="11"/>
  <c r="M264" i="11"/>
  <c r="L264" i="11"/>
  <c r="E178" i="11"/>
  <c r="O177" i="11"/>
  <c r="L177" i="11"/>
  <c r="M177" i="11"/>
  <c r="N177" i="11"/>
  <c r="E371" i="11"/>
  <c r="M370" i="11"/>
  <c r="O370" i="11"/>
  <c r="N370" i="11"/>
  <c r="L370" i="11"/>
  <c r="E451" i="11"/>
  <c r="N450" i="11"/>
  <c r="M450" i="11"/>
  <c r="L450" i="11"/>
  <c r="O450" i="11"/>
  <c r="E79" i="11"/>
  <c r="L78" i="11"/>
  <c r="O78" i="11"/>
  <c r="M78" i="11"/>
  <c r="N78" i="11"/>
  <c r="R243" i="6"/>
  <c r="D242" i="6"/>
  <c r="I89" i="6"/>
  <c r="G89" i="6"/>
  <c r="E452" i="11" l="1"/>
  <c r="M451" i="11"/>
  <c r="O451" i="11"/>
  <c r="N451" i="11"/>
  <c r="L451" i="11"/>
  <c r="E372" i="11"/>
  <c r="O371" i="11"/>
  <c r="M371" i="11"/>
  <c r="N371" i="11"/>
  <c r="L371" i="11"/>
  <c r="E179" i="11"/>
  <c r="O178" i="11"/>
  <c r="L178" i="11"/>
  <c r="N178" i="11"/>
  <c r="M178" i="11"/>
  <c r="E80" i="11"/>
  <c r="L79" i="11"/>
  <c r="O79" i="11"/>
  <c r="N79" i="11"/>
  <c r="M79" i="11"/>
  <c r="L265" i="11"/>
  <c r="E266" i="11"/>
  <c r="O265" i="11"/>
  <c r="N265" i="11"/>
  <c r="M265" i="11"/>
  <c r="I88" i="6"/>
  <c r="G88" i="6"/>
  <c r="E81" i="11" l="1"/>
  <c r="L80" i="11"/>
  <c r="O80" i="11"/>
  <c r="M80" i="11"/>
  <c r="N80" i="11"/>
  <c r="E180" i="11"/>
  <c r="O179" i="11"/>
  <c r="N179" i="11"/>
  <c r="M179" i="11"/>
  <c r="L179" i="11"/>
  <c r="E267" i="11"/>
  <c r="O266" i="11"/>
  <c r="N266" i="11"/>
  <c r="L266" i="11"/>
  <c r="M266" i="11"/>
  <c r="E453" i="11"/>
  <c r="L452" i="11"/>
  <c r="M452" i="11"/>
  <c r="O452" i="11"/>
  <c r="N452" i="11"/>
  <c r="E373" i="11"/>
  <c r="N372" i="11"/>
  <c r="L372" i="11"/>
  <c r="O372" i="11"/>
  <c r="M372" i="11"/>
  <c r="I87" i="6"/>
  <c r="I125" i="6" s="1"/>
  <c r="G87" i="6"/>
  <c r="G125" i="6" s="1"/>
  <c r="E454" i="11" l="1"/>
  <c r="L453" i="11"/>
  <c r="O453" i="11"/>
  <c r="M453" i="11"/>
  <c r="N453" i="11"/>
  <c r="E268" i="11"/>
  <c r="L267" i="11"/>
  <c r="O267" i="11"/>
  <c r="M267" i="11"/>
  <c r="N267" i="11"/>
  <c r="N180" i="11"/>
  <c r="E181" i="11"/>
  <c r="O180" i="11"/>
  <c r="L180" i="11"/>
  <c r="M180" i="11"/>
  <c r="O373" i="11"/>
  <c r="N373" i="11"/>
  <c r="L373" i="11"/>
  <c r="M373" i="11"/>
  <c r="L81" i="11"/>
  <c r="N81" i="11"/>
  <c r="E82" i="11"/>
  <c r="M81" i="11"/>
  <c r="O81" i="11"/>
  <c r="X242" i="6"/>
  <c r="Q242" i="6"/>
  <c r="P242" i="6"/>
  <c r="O242" i="6"/>
  <c r="N242" i="6"/>
  <c r="I242" i="6"/>
  <c r="H242" i="6"/>
  <c r="G242" i="6"/>
  <c r="F242" i="6"/>
  <c r="E242" i="6"/>
  <c r="N181" i="11" l="1"/>
  <c r="O181" i="11"/>
  <c r="E182" i="11"/>
  <c r="M181" i="11"/>
  <c r="L181" i="11"/>
  <c r="E83" i="11"/>
  <c r="N82" i="11"/>
  <c r="M82" i="11"/>
  <c r="O82" i="11"/>
  <c r="L82" i="11"/>
  <c r="E455" i="11"/>
  <c r="M454" i="11"/>
  <c r="L454" i="11"/>
  <c r="O454" i="11"/>
  <c r="N454" i="11"/>
  <c r="E269" i="11"/>
  <c r="O268" i="11"/>
  <c r="L268" i="11"/>
  <c r="M268" i="11"/>
  <c r="N268" i="11"/>
  <c r="W242" i="6"/>
  <c r="S242" i="6"/>
  <c r="V242" i="6"/>
  <c r="C242" i="6"/>
  <c r="E456" i="11" l="1"/>
  <c r="N455" i="11"/>
  <c r="L455" i="11"/>
  <c r="O455" i="11"/>
  <c r="M455" i="11"/>
  <c r="E183" i="11"/>
  <c r="O182" i="11"/>
  <c r="M182" i="11"/>
  <c r="L182" i="11"/>
  <c r="N182" i="11"/>
  <c r="E270" i="11"/>
  <c r="M269" i="11"/>
  <c r="N269" i="11"/>
  <c r="L269" i="11"/>
  <c r="O269" i="11"/>
  <c r="L83" i="11"/>
  <c r="E84" i="11"/>
  <c r="M83" i="11"/>
  <c r="N83" i="11"/>
  <c r="O83" i="11"/>
  <c r="T242" i="6"/>
  <c r="U242" i="6"/>
  <c r="I86" i="6"/>
  <c r="G86" i="6"/>
  <c r="E271" i="11" l="1"/>
  <c r="O270" i="11"/>
  <c r="N270" i="11"/>
  <c r="M270" i="11"/>
  <c r="L270" i="11"/>
  <c r="E184" i="11"/>
  <c r="N183" i="11"/>
  <c r="O183" i="11"/>
  <c r="M183" i="11"/>
  <c r="L183" i="11"/>
  <c r="E85" i="11"/>
  <c r="N84" i="11"/>
  <c r="M84" i="11"/>
  <c r="L84" i="11"/>
  <c r="O84" i="11"/>
  <c r="E457" i="11"/>
  <c r="O456" i="11"/>
  <c r="N456" i="11"/>
  <c r="L456" i="11"/>
  <c r="M456" i="11"/>
  <c r="R242" i="6"/>
  <c r="E458" i="11" l="1"/>
  <c r="O457" i="11"/>
  <c r="N457" i="11"/>
  <c r="M457" i="11"/>
  <c r="L457" i="11"/>
  <c r="L85" i="11"/>
  <c r="E86" i="11"/>
  <c r="N85" i="11"/>
  <c r="O85" i="11"/>
  <c r="M85" i="11"/>
  <c r="E185" i="11"/>
  <c r="N184" i="11"/>
  <c r="M184" i="11"/>
  <c r="L184" i="11"/>
  <c r="O184" i="11"/>
  <c r="E272" i="11"/>
  <c r="M271" i="11"/>
  <c r="O271" i="11"/>
  <c r="L271" i="11"/>
  <c r="N271" i="11"/>
  <c r="D122" i="6"/>
  <c r="D121" i="6"/>
  <c r="P120" i="6"/>
  <c r="N120" i="6"/>
  <c r="D120" i="6"/>
  <c r="P119" i="6"/>
  <c r="N119" i="6"/>
  <c r="H119" i="6"/>
  <c r="F119" i="6"/>
  <c r="D119" i="6"/>
  <c r="P118" i="6"/>
  <c r="N118" i="6"/>
  <c r="H118" i="6"/>
  <c r="F118" i="6"/>
  <c r="D118" i="6"/>
  <c r="S123" i="6"/>
  <c r="S122" i="6"/>
  <c r="S121" i="6"/>
  <c r="S120" i="6"/>
  <c r="S119" i="6"/>
  <c r="S118" i="6"/>
  <c r="AA454" i="10"/>
  <c r="AC454" i="10"/>
  <c r="AD454" i="10"/>
  <c r="AF454" i="10"/>
  <c r="AG454" i="10"/>
  <c r="AH454" i="10"/>
  <c r="AM454" i="10"/>
  <c r="AN454" i="10"/>
  <c r="AO454" i="10"/>
  <c r="AP454" i="10"/>
  <c r="AQ454" i="10"/>
  <c r="AA455" i="10"/>
  <c r="AC455" i="10"/>
  <c r="AD455" i="10"/>
  <c r="AF455" i="10"/>
  <c r="AG455" i="10"/>
  <c r="AH455" i="10"/>
  <c r="AM455" i="10"/>
  <c r="AN455" i="10"/>
  <c r="AO455" i="10"/>
  <c r="AP455" i="10"/>
  <c r="AQ455" i="10"/>
  <c r="AA456" i="10"/>
  <c r="AC456" i="10"/>
  <c r="AD456" i="10"/>
  <c r="AF456" i="10"/>
  <c r="AG456" i="10"/>
  <c r="AH456" i="10"/>
  <c r="AM456" i="10"/>
  <c r="AN456" i="10"/>
  <c r="AO456" i="10"/>
  <c r="AP456" i="10"/>
  <c r="AQ456" i="10"/>
  <c r="AA457" i="10"/>
  <c r="AC457" i="10"/>
  <c r="AD457" i="10"/>
  <c r="AF457" i="10"/>
  <c r="AG457" i="10"/>
  <c r="AH457" i="10"/>
  <c r="AM457" i="10"/>
  <c r="AN457" i="10"/>
  <c r="AO457" i="10"/>
  <c r="AP457" i="10"/>
  <c r="AQ457" i="10"/>
  <c r="AA458" i="10"/>
  <c r="AC458" i="10"/>
  <c r="AD458" i="10"/>
  <c r="AF458" i="10"/>
  <c r="AG458" i="10"/>
  <c r="AH458" i="10"/>
  <c r="AM458" i="10"/>
  <c r="AN458" i="10"/>
  <c r="AO458" i="10"/>
  <c r="AP458" i="10"/>
  <c r="AQ458" i="10"/>
  <c r="AA459" i="10"/>
  <c r="AC459" i="10"/>
  <c r="AD459" i="10"/>
  <c r="AF459" i="10"/>
  <c r="AG459" i="10"/>
  <c r="AH459" i="10"/>
  <c r="AM459" i="10"/>
  <c r="AN459" i="10"/>
  <c r="AO459" i="10"/>
  <c r="AP459" i="10"/>
  <c r="AQ459" i="10"/>
  <c r="AA460" i="10"/>
  <c r="AC460" i="10"/>
  <c r="AD460" i="10"/>
  <c r="AF460" i="10"/>
  <c r="AG460" i="10"/>
  <c r="AH460" i="10"/>
  <c r="AM460" i="10"/>
  <c r="AN460" i="10"/>
  <c r="AO460" i="10"/>
  <c r="AP460" i="10"/>
  <c r="AQ460" i="10"/>
  <c r="AA461" i="10"/>
  <c r="AC461" i="10"/>
  <c r="AD461" i="10"/>
  <c r="AF461" i="10"/>
  <c r="AG461" i="10"/>
  <c r="AH461" i="10"/>
  <c r="AM461" i="10"/>
  <c r="AN461" i="10"/>
  <c r="AO461" i="10"/>
  <c r="AP461" i="10"/>
  <c r="AQ461" i="10"/>
  <c r="AA462" i="10"/>
  <c r="AC462" i="10"/>
  <c r="AD462" i="10"/>
  <c r="AF462" i="10"/>
  <c r="AG462" i="10"/>
  <c r="AH462" i="10"/>
  <c r="AM462" i="10"/>
  <c r="AN462" i="10"/>
  <c r="AO462" i="10"/>
  <c r="AP462" i="10"/>
  <c r="AQ462" i="10"/>
  <c r="AA463" i="10"/>
  <c r="AC463" i="10"/>
  <c r="AD463" i="10"/>
  <c r="AF463" i="10"/>
  <c r="AG463" i="10"/>
  <c r="AH463" i="10"/>
  <c r="AM463" i="10"/>
  <c r="AN463" i="10"/>
  <c r="AO463" i="10"/>
  <c r="AP463" i="10"/>
  <c r="AQ463" i="10"/>
  <c r="AA464" i="10"/>
  <c r="AC464" i="10"/>
  <c r="AD464" i="10"/>
  <c r="AF464" i="10"/>
  <c r="AG464" i="10"/>
  <c r="AH464" i="10"/>
  <c r="AM464" i="10"/>
  <c r="AN464" i="10"/>
  <c r="AO464" i="10"/>
  <c r="AP464" i="10"/>
  <c r="AQ464" i="10"/>
  <c r="AA465" i="10"/>
  <c r="AC465" i="10"/>
  <c r="AD465" i="10"/>
  <c r="AF465" i="10"/>
  <c r="AG465" i="10"/>
  <c r="AH465" i="10"/>
  <c r="AM465" i="10"/>
  <c r="AN465" i="10"/>
  <c r="AO465" i="10"/>
  <c r="AP465" i="10"/>
  <c r="AQ465" i="10"/>
  <c r="AA466" i="10"/>
  <c r="AC466" i="10"/>
  <c r="AD466" i="10"/>
  <c r="AF466" i="10"/>
  <c r="AG466" i="10"/>
  <c r="AH466" i="10"/>
  <c r="AM466" i="10"/>
  <c r="AN466" i="10"/>
  <c r="AO466" i="10"/>
  <c r="AP466" i="10"/>
  <c r="AQ466" i="10"/>
  <c r="AA467" i="10"/>
  <c r="AC467" i="10"/>
  <c r="AD467" i="10"/>
  <c r="AF467" i="10"/>
  <c r="AG467" i="10"/>
  <c r="AH467" i="10"/>
  <c r="AM467" i="10"/>
  <c r="AN467" i="10"/>
  <c r="AO467" i="10"/>
  <c r="AP467" i="10"/>
  <c r="AQ467" i="10"/>
  <c r="I85" i="6"/>
  <c r="G85" i="6"/>
  <c r="E273" i="11" l="1"/>
  <c r="N272" i="11"/>
  <c r="L272" i="11"/>
  <c r="M272" i="11"/>
  <c r="O272" i="11"/>
  <c r="E87" i="11"/>
  <c r="O86" i="11"/>
  <c r="N86" i="11"/>
  <c r="M86" i="11"/>
  <c r="L86" i="11"/>
  <c r="E459" i="11"/>
  <c r="M458" i="11"/>
  <c r="O458" i="11"/>
  <c r="N458" i="11"/>
  <c r="L458" i="11"/>
  <c r="E186" i="11"/>
  <c r="O185" i="11"/>
  <c r="L185" i="11"/>
  <c r="N185" i="11"/>
  <c r="M185" i="11"/>
  <c r="AC84" i="10"/>
  <c r="AD84" i="10"/>
  <c r="AF84" i="10"/>
  <c r="AH84" i="10"/>
  <c r="AN84" i="10"/>
  <c r="AP84" i="10"/>
  <c r="AQ84" i="10"/>
  <c r="AC85" i="10"/>
  <c r="AD85" i="10"/>
  <c r="AF85" i="10"/>
  <c r="AH85" i="10"/>
  <c r="AN85" i="10"/>
  <c r="AP85" i="10"/>
  <c r="AQ85" i="10"/>
  <c r="AC86" i="10"/>
  <c r="AD86" i="10"/>
  <c r="AF86" i="10"/>
  <c r="AH86" i="10"/>
  <c r="AN86" i="10"/>
  <c r="AP86" i="10"/>
  <c r="AQ86" i="10"/>
  <c r="AC87" i="10"/>
  <c r="AD87" i="10"/>
  <c r="AF87" i="10"/>
  <c r="AH87" i="10"/>
  <c r="AN87" i="10"/>
  <c r="AP87" i="10"/>
  <c r="AQ87" i="10"/>
  <c r="AC88" i="10"/>
  <c r="AD88" i="10"/>
  <c r="AF88" i="10"/>
  <c r="AH88" i="10"/>
  <c r="AN88" i="10"/>
  <c r="AP88" i="10"/>
  <c r="AQ88" i="10"/>
  <c r="AC89" i="10"/>
  <c r="AD89" i="10"/>
  <c r="AF89" i="10"/>
  <c r="AH89" i="10"/>
  <c r="AN89" i="10"/>
  <c r="AP89" i="10"/>
  <c r="AQ89" i="10"/>
  <c r="AC90" i="10"/>
  <c r="AD90" i="10"/>
  <c r="AF90" i="10"/>
  <c r="AH90" i="10"/>
  <c r="AN90" i="10"/>
  <c r="AP90" i="10"/>
  <c r="AQ90" i="10"/>
  <c r="AC91" i="10"/>
  <c r="AD91" i="10"/>
  <c r="AF91" i="10"/>
  <c r="AH91" i="10"/>
  <c r="AN91" i="10"/>
  <c r="AP91" i="10"/>
  <c r="AQ91" i="10"/>
  <c r="AC92" i="10"/>
  <c r="AD92" i="10"/>
  <c r="AF92" i="10"/>
  <c r="AH92" i="10"/>
  <c r="AN92" i="10"/>
  <c r="AP92" i="10"/>
  <c r="AQ92" i="10"/>
  <c r="AC93" i="10"/>
  <c r="AD93" i="10"/>
  <c r="AF93" i="10"/>
  <c r="AH93" i="10"/>
  <c r="AN93" i="10"/>
  <c r="AP93" i="10"/>
  <c r="AQ93" i="10"/>
  <c r="AC94" i="10"/>
  <c r="AD94" i="10"/>
  <c r="AF94" i="10"/>
  <c r="AH94" i="10"/>
  <c r="AN94" i="10"/>
  <c r="AP94" i="10"/>
  <c r="AQ94" i="10"/>
  <c r="AC95" i="10"/>
  <c r="AD95" i="10"/>
  <c r="AF95" i="10"/>
  <c r="AH95" i="10"/>
  <c r="AN95" i="10"/>
  <c r="AP95" i="10"/>
  <c r="AQ95" i="10"/>
  <c r="AA177" i="10"/>
  <c r="AC177" i="10"/>
  <c r="AD177" i="10"/>
  <c r="AF177" i="10"/>
  <c r="AH177" i="10"/>
  <c r="AM177" i="10"/>
  <c r="AN177" i="10"/>
  <c r="AO177" i="10"/>
  <c r="AP177" i="10"/>
  <c r="AQ177" i="10"/>
  <c r="AA178" i="10"/>
  <c r="AC178" i="10"/>
  <c r="AD178" i="10"/>
  <c r="AF178" i="10"/>
  <c r="AH178" i="10"/>
  <c r="AM178" i="10"/>
  <c r="AN178" i="10"/>
  <c r="AO178" i="10"/>
  <c r="AP178" i="10"/>
  <c r="AQ178" i="10"/>
  <c r="AA179" i="10"/>
  <c r="AC179" i="10"/>
  <c r="AD179" i="10"/>
  <c r="AF179" i="10"/>
  <c r="AH179" i="10"/>
  <c r="AM179" i="10"/>
  <c r="AN179" i="10"/>
  <c r="AO179" i="10"/>
  <c r="AP179" i="10"/>
  <c r="AQ179" i="10"/>
  <c r="AA180" i="10"/>
  <c r="AC180" i="10"/>
  <c r="AD180" i="10"/>
  <c r="AF180" i="10"/>
  <c r="AH180" i="10"/>
  <c r="AM180" i="10"/>
  <c r="AN180" i="10"/>
  <c r="AO180" i="10"/>
  <c r="AP180" i="10"/>
  <c r="AQ180" i="10"/>
  <c r="AA181" i="10"/>
  <c r="AC181" i="10"/>
  <c r="AD181" i="10"/>
  <c r="AF181" i="10"/>
  <c r="AH181" i="10"/>
  <c r="AM181" i="10"/>
  <c r="AN181" i="10"/>
  <c r="AO181" i="10"/>
  <c r="AP181" i="10"/>
  <c r="AQ181" i="10"/>
  <c r="AA182" i="10"/>
  <c r="AC182" i="10"/>
  <c r="AD182" i="10"/>
  <c r="AF182" i="10"/>
  <c r="AH182" i="10"/>
  <c r="AM182" i="10"/>
  <c r="AN182" i="10"/>
  <c r="AO182" i="10"/>
  <c r="AP182" i="10"/>
  <c r="AQ182" i="10"/>
  <c r="AA183" i="10"/>
  <c r="AC183" i="10"/>
  <c r="AD183" i="10"/>
  <c r="AF183" i="10"/>
  <c r="AH183" i="10"/>
  <c r="AM183" i="10"/>
  <c r="AN183" i="10"/>
  <c r="AO183" i="10"/>
  <c r="AP183" i="10"/>
  <c r="AQ183" i="10"/>
  <c r="AA184" i="10"/>
  <c r="AC184" i="10"/>
  <c r="AD184" i="10"/>
  <c r="AF184" i="10"/>
  <c r="AH184" i="10"/>
  <c r="AM184" i="10"/>
  <c r="AN184" i="10"/>
  <c r="AO184" i="10"/>
  <c r="AP184" i="10"/>
  <c r="AQ184" i="10"/>
  <c r="AA185" i="10"/>
  <c r="AC185" i="10"/>
  <c r="AD185" i="10"/>
  <c r="AF185" i="10"/>
  <c r="AH185" i="10"/>
  <c r="AM185" i="10"/>
  <c r="AN185" i="10"/>
  <c r="AO185" i="10"/>
  <c r="AP185" i="10"/>
  <c r="AQ185" i="10"/>
  <c r="AA186" i="10"/>
  <c r="AC186" i="10"/>
  <c r="AD186" i="10"/>
  <c r="AF186" i="10"/>
  <c r="AH186" i="10"/>
  <c r="AM186" i="10"/>
  <c r="AN186" i="10"/>
  <c r="AO186" i="10"/>
  <c r="AP186" i="10"/>
  <c r="AQ186" i="10"/>
  <c r="AA187" i="10"/>
  <c r="AC187" i="10"/>
  <c r="AD187" i="10"/>
  <c r="AF187" i="10"/>
  <c r="AH187" i="10"/>
  <c r="AM187" i="10"/>
  <c r="AN187" i="10"/>
  <c r="AO187" i="10"/>
  <c r="AP187" i="10"/>
  <c r="AQ187" i="10"/>
  <c r="AA188" i="10"/>
  <c r="AC188" i="10"/>
  <c r="AD188" i="10"/>
  <c r="AF188" i="10"/>
  <c r="AH188" i="10"/>
  <c r="AM188" i="10"/>
  <c r="AN188" i="10"/>
  <c r="AO188" i="10"/>
  <c r="AP188" i="10"/>
  <c r="AQ188" i="10"/>
  <c r="AM175" i="10"/>
  <c r="AN175" i="10"/>
  <c r="AO175" i="10"/>
  <c r="AP175" i="10"/>
  <c r="AQ175" i="10"/>
  <c r="AM176" i="10"/>
  <c r="AN176" i="10"/>
  <c r="AO176" i="10"/>
  <c r="AP176" i="10"/>
  <c r="AQ176" i="10"/>
  <c r="AH175" i="10"/>
  <c r="AH176" i="10"/>
  <c r="AF175" i="10"/>
  <c r="AF176" i="10"/>
  <c r="AC175" i="10"/>
  <c r="AD175" i="10"/>
  <c r="AC176" i="10"/>
  <c r="AD176" i="10"/>
  <c r="AA270" i="10"/>
  <c r="AC270" i="10"/>
  <c r="AD270" i="10"/>
  <c r="AF270" i="10"/>
  <c r="AH270" i="10"/>
  <c r="AM270" i="10"/>
  <c r="AN270" i="10"/>
  <c r="AO270" i="10"/>
  <c r="AP270" i="10"/>
  <c r="AQ270" i="10"/>
  <c r="AA271" i="10"/>
  <c r="AC271" i="10"/>
  <c r="AD271" i="10"/>
  <c r="AF271" i="10"/>
  <c r="AH271" i="10"/>
  <c r="AM271" i="10"/>
  <c r="AN271" i="10"/>
  <c r="AO271" i="10"/>
  <c r="AP271" i="10"/>
  <c r="AQ271" i="10"/>
  <c r="AA272" i="10"/>
  <c r="AC272" i="10"/>
  <c r="AD272" i="10"/>
  <c r="AF272" i="10"/>
  <c r="AH272" i="10"/>
  <c r="AM272" i="10"/>
  <c r="AN272" i="10"/>
  <c r="AO272" i="10"/>
  <c r="AP272" i="10"/>
  <c r="AQ272" i="10"/>
  <c r="AA273" i="10"/>
  <c r="AC273" i="10"/>
  <c r="AD273" i="10"/>
  <c r="AF273" i="10"/>
  <c r="AH273" i="10"/>
  <c r="AM273" i="10"/>
  <c r="AN273" i="10"/>
  <c r="AO273" i="10"/>
  <c r="AP273" i="10"/>
  <c r="AQ273" i="10"/>
  <c r="AA274" i="10"/>
  <c r="AC274" i="10"/>
  <c r="AD274" i="10"/>
  <c r="AF274" i="10"/>
  <c r="AH274" i="10"/>
  <c r="AM274" i="10"/>
  <c r="AN274" i="10"/>
  <c r="AO274" i="10"/>
  <c r="AP274" i="10"/>
  <c r="AQ274" i="10"/>
  <c r="AA275" i="10"/>
  <c r="AC275" i="10"/>
  <c r="AD275" i="10"/>
  <c r="AF275" i="10"/>
  <c r="AH275" i="10"/>
  <c r="AM275" i="10"/>
  <c r="AN275" i="10"/>
  <c r="AO275" i="10"/>
  <c r="AP275" i="10"/>
  <c r="AQ275" i="10"/>
  <c r="AA276" i="10"/>
  <c r="AC276" i="10"/>
  <c r="AD276" i="10"/>
  <c r="AF276" i="10"/>
  <c r="AH276" i="10"/>
  <c r="AM276" i="10"/>
  <c r="AN276" i="10"/>
  <c r="AO276" i="10"/>
  <c r="AP276" i="10"/>
  <c r="AQ276" i="10"/>
  <c r="AA277" i="10"/>
  <c r="AC277" i="10"/>
  <c r="AD277" i="10"/>
  <c r="AF277" i="10"/>
  <c r="AH277" i="10"/>
  <c r="AM277" i="10"/>
  <c r="AN277" i="10"/>
  <c r="AO277" i="10"/>
  <c r="AP277" i="10"/>
  <c r="AQ277" i="10"/>
  <c r="AA278" i="10"/>
  <c r="AC278" i="10"/>
  <c r="AD278" i="10"/>
  <c r="AF278" i="10"/>
  <c r="AH278" i="10"/>
  <c r="AM278" i="10"/>
  <c r="AN278" i="10"/>
  <c r="AO278" i="10"/>
  <c r="AP278" i="10"/>
  <c r="AQ278" i="10"/>
  <c r="AA279" i="10"/>
  <c r="AC279" i="10"/>
  <c r="AD279" i="10"/>
  <c r="AF279" i="10"/>
  <c r="AH279" i="10"/>
  <c r="AM279" i="10"/>
  <c r="AN279" i="10"/>
  <c r="AO279" i="10"/>
  <c r="AP279" i="10"/>
  <c r="AQ279" i="10"/>
  <c r="AA280" i="10"/>
  <c r="AC280" i="10"/>
  <c r="AD280" i="10"/>
  <c r="AF280" i="10"/>
  <c r="AH280" i="10"/>
  <c r="AM280" i="10"/>
  <c r="AN280" i="10"/>
  <c r="AO280" i="10"/>
  <c r="AP280" i="10"/>
  <c r="AQ280" i="10"/>
  <c r="AA281" i="10"/>
  <c r="AC281" i="10"/>
  <c r="AD281" i="10"/>
  <c r="AF281" i="10"/>
  <c r="AH281" i="10"/>
  <c r="AM281" i="10"/>
  <c r="AN281" i="10"/>
  <c r="AO281" i="10"/>
  <c r="AP281" i="10"/>
  <c r="AQ281" i="10"/>
  <c r="AA363" i="10"/>
  <c r="AC363" i="10"/>
  <c r="AD363" i="10"/>
  <c r="AF363" i="10"/>
  <c r="AG363" i="10"/>
  <c r="AH363" i="10"/>
  <c r="AM363" i="10"/>
  <c r="AN363" i="10"/>
  <c r="AO363" i="10"/>
  <c r="AP363" i="10"/>
  <c r="AQ363" i="10"/>
  <c r="AA364" i="10"/>
  <c r="AC364" i="10"/>
  <c r="AD364" i="10"/>
  <c r="AF364" i="10"/>
  <c r="AG364" i="10"/>
  <c r="AH364" i="10"/>
  <c r="AM364" i="10"/>
  <c r="AN364" i="10"/>
  <c r="AO364" i="10"/>
  <c r="AP364" i="10"/>
  <c r="AQ364" i="10"/>
  <c r="AA365" i="10"/>
  <c r="AC365" i="10"/>
  <c r="AD365" i="10"/>
  <c r="AF365" i="10"/>
  <c r="AG365" i="10"/>
  <c r="AH365" i="10"/>
  <c r="AM365" i="10"/>
  <c r="AN365" i="10"/>
  <c r="AO365" i="10"/>
  <c r="AP365" i="10"/>
  <c r="AQ365" i="10"/>
  <c r="AA366" i="10"/>
  <c r="AC366" i="10"/>
  <c r="AD366" i="10"/>
  <c r="AF366" i="10"/>
  <c r="AG366" i="10"/>
  <c r="AH366" i="10"/>
  <c r="AM366" i="10"/>
  <c r="AN366" i="10"/>
  <c r="AO366" i="10"/>
  <c r="AP366" i="10"/>
  <c r="AQ366" i="10"/>
  <c r="AA367" i="10"/>
  <c r="AC367" i="10"/>
  <c r="AD367" i="10"/>
  <c r="AF367" i="10"/>
  <c r="AG367" i="10"/>
  <c r="AH367" i="10"/>
  <c r="AM367" i="10"/>
  <c r="AN367" i="10"/>
  <c r="AO367" i="10"/>
  <c r="AP367" i="10"/>
  <c r="AQ367" i="10"/>
  <c r="AA368" i="10"/>
  <c r="AC368" i="10"/>
  <c r="AD368" i="10"/>
  <c r="AF368" i="10"/>
  <c r="AG368" i="10"/>
  <c r="AH368" i="10"/>
  <c r="AM368" i="10"/>
  <c r="AN368" i="10"/>
  <c r="AO368" i="10"/>
  <c r="AP368" i="10"/>
  <c r="AQ368" i="10"/>
  <c r="AA369" i="10"/>
  <c r="AC369" i="10"/>
  <c r="AD369" i="10"/>
  <c r="AF369" i="10"/>
  <c r="AG369" i="10"/>
  <c r="AH369" i="10"/>
  <c r="AM369" i="10"/>
  <c r="AN369" i="10"/>
  <c r="AO369" i="10"/>
  <c r="AP369" i="10"/>
  <c r="AQ369" i="10"/>
  <c r="AA370" i="10"/>
  <c r="AC370" i="10"/>
  <c r="AD370" i="10"/>
  <c r="AF370" i="10"/>
  <c r="AG370" i="10"/>
  <c r="AH370" i="10"/>
  <c r="AM370" i="10"/>
  <c r="AN370" i="10"/>
  <c r="AO370" i="10"/>
  <c r="AP370" i="10"/>
  <c r="AQ370" i="10"/>
  <c r="AA371" i="10"/>
  <c r="AC371" i="10"/>
  <c r="AD371" i="10"/>
  <c r="AF371" i="10"/>
  <c r="AG371" i="10"/>
  <c r="AH371" i="10"/>
  <c r="AM371" i="10"/>
  <c r="AN371" i="10"/>
  <c r="AO371" i="10"/>
  <c r="AP371" i="10"/>
  <c r="AQ371" i="10"/>
  <c r="AA372" i="10"/>
  <c r="AC372" i="10"/>
  <c r="AD372" i="10"/>
  <c r="AF372" i="10"/>
  <c r="AG372" i="10"/>
  <c r="AH372" i="10"/>
  <c r="AM372" i="10"/>
  <c r="AN372" i="10"/>
  <c r="AO372" i="10"/>
  <c r="AP372" i="10"/>
  <c r="AQ372" i="10"/>
  <c r="AA373" i="10"/>
  <c r="AC373" i="10"/>
  <c r="AD373" i="10"/>
  <c r="AF373" i="10"/>
  <c r="AG373" i="10"/>
  <c r="AH373" i="10"/>
  <c r="AM373" i="10"/>
  <c r="AN373" i="10"/>
  <c r="AO373" i="10"/>
  <c r="AP373" i="10"/>
  <c r="AQ373" i="10"/>
  <c r="AA374" i="10"/>
  <c r="AC374" i="10"/>
  <c r="AD374" i="10"/>
  <c r="AF374" i="10"/>
  <c r="AG374" i="10"/>
  <c r="AH374" i="10"/>
  <c r="AM374" i="10"/>
  <c r="AN374" i="10"/>
  <c r="AO374" i="10"/>
  <c r="AP374" i="10"/>
  <c r="AQ374" i="10"/>
  <c r="I84" i="6"/>
  <c r="I115" i="6" s="1"/>
  <c r="G84" i="6"/>
  <c r="G115" i="6" s="1"/>
  <c r="T681" i="6"/>
  <c r="U681" i="6"/>
  <c r="V681" i="6"/>
  <c r="W681" i="6"/>
  <c r="T682" i="6"/>
  <c r="U682" i="6"/>
  <c r="V682" i="6"/>
  <c r="W682" i="6"/>
  <c r="T683" i="6"/>
  <c r="U683" i="6"/>
  <c r="V683" i="6"/>
  <c r="W683" i="6"/>
  <c r="T684" i="6"/>
  <c r="U684" i="6"/>
  <c r="V684" i="6"/>
  <c r="W684" i="6"/>
  <c r="T685" i="6"/>
  <c r="U685" i="6"/>
  <c r="V685" i="6"/>
  <c r="W685" i="6"/>
  <c r="T686" i="6"/>
  <c r="U686" i="6"/>
  <c r="V686" i="6"/>
  <c r="W686" i="6"/>
  <c r="T687" i="6"/>
  <c r="U687" i="6"/>
  <c r="V687" i="6"/>
  <c r="W687" i="6"/>
  <c r="T688" i="6"/>
  <c r="U688" i="6"/>
  <c r="V688" i="6"/>
  <c r="W688" i="6"/>
  <c r="T689" i="6"/>
  <c r="U689" i="6"/>
  <c r="V689" i="6"/>
  <c r="W689" i="6"/>
  <c r="T690" i="6"/>
  <c r="U690" i="6"/>
  <c r="V690" i="6"/>
  <c r="W690" i="6"/>
  <c r="T691" i="6"/>
  <c r="U691" i="6"/>
  <c r="V691" i="6"/>
  <c r="W691" i="6"/>
  <c r="T692" i="6"/>
  <c r="U692" i="6"/>
  <c r="V692" i="6"/>
  <c r="W692" i="6"/>
  <c r="T563" i="6"/>
  <c r="U563" i="6"/>
  <c r="V563" i="6"/>
  <c r="W563" i="6"/>
  <c r="T564" i="6"/>
  <c r="U564" i="6"/>
  <c r="V564" i="6"/>
  <c r="W564" i="6"/>
  <c r="T565" i="6"/>
  <c r="U565" i="6"/>
  <c r="V565" i="6"/>
  <c r="W565" i="6"/>
  <c r="T566" i="6"/>
  <c r="U566" i="6"/>
  <c r="V566" i="6"/>
  <c r="W566" i="6"/>
  <c r="T567" i="6"/>
  <c r="U567" i="6"/>
  <c r="V567" i="6"/>
  <c r="W567" i="6"/>
  <c r="T568" i="6"/>
  <c r="U568" i="6"/>
  <c r="V568" i="6"/>
  <c r="W568" i="6"/>
  <c r="T569" i="6"/>
  <c r="U569" i="6"/>
  <c r="V569" i="6"/>
  <c r="W569" i="6"/>
  <c r="T570" i="6"/>
  <c r="U570" i="6"/>
  <c r="V570" i="6"/>
  <c r="W570" i="6"/>
  <c r="T571" i="6"/>
  <c r="U571" i="6"/>
  <c r="V571" i="6"/>
  <c r="W571" i="6"/>
  <c r="T572" i="6"/>
  <c r="U572" i="6"/>
  <c r="V572" i="6"/>
  <c r="W572" i="6"/>
  <c r="T573" i="6"/>
  <c r="U573" i="6"/>
  <c r="V573" i="6"/>
  <c r="W573" i="6"/>
  <c r="T574" i="6"/>
  <c r="U574" i="6"/>
  <c r="V574" i="6"/>
  <c r="W574" i="6"/>
  <c r="N469" i="6"/>
  <c r="N470" i="6"/>
  <c r="N471" i="6"/>
  <c r="N472" i="6"/>
  <c r="N473" i="6"/>
  <c r="N474" i="6"/>
  <c r="T445" i="6"/>
  <c r="U445" i="6"/>
  <c r="V445" i="6"/>
  <c r="W445" i="6"/>
  <c r="T446" i="6"/>
  <c r="U446" i="6"/>
  <c r="V446" i="6"/>
  <c r="W446" i="6"/>
  <c r="T447" i="6"/>
  <c r="U447" i="6"/>
  <c r="V447" i="6"/>
  <c r="W447" i="6"/>
  <c r="T448" i="6"/>
  <c r="U448" i="6"/>
  <c r="V448" i="6"/>
  <c r="W448" i="6"/>
  <c r="T449" i="6"/>
  <c r="U449" i="6"/>
  <c r="V449" i="6"/>
  <c r="W449" i="6"/>
  <c r="T450" i="6"/>
  <c r="U450" i="6"/>
  <c r="V450" i="6"/>
  <c r="W450" i="6"/>
  <c r="T451" i="6"/>
  <c r="U451" i="6"/>
  <c r="V451" i="6"/>
  <c r="W451" i="6"/>
  <c r="T452" i="6"/>
  <c r="U452" i="6"/>
  <c r="V452" i="6"/>
  <c r="W452" i="6"/>
  <c r="T453" i="6"/>
  <c r="U453" i="6"/>
  <c r="V453" i="6"/>
  <c r="W453" i="6"/>
  <c r="T454" i="6"/>
  <c r="U454" i="6"/>
  <c r="V454" i="6"/>
  <c r="W454" i="6"/>
  <c r="T455" i="6"/>
  <c r="U455" i="6"/>
  <c r="V455" i="6"/>
  <c r="W455" i="6"/>
  <c r="T456" i="6"/>
  <c r="U456" i="6"/>
  <c r="V456" i="6"/>
  <c r="W456" i="6"/>
  <c r="T327" i="6"/>
  <c r="U327" i="6"/>
  <c r="V327" i="6"/>
  <c r="W327" i="6"/>
  <c r="T328" i="6"/>
  <c r="U328" i="6"/>
  <c r="V328" i="6"/>
  <c r="W328" i="6"/>
  <c r="T329" i="6"/>
  <c r="U329" i="6"/>
  <c r="V329" i="6"/>
  <c r="W329" i="6"/>
  <c r="T330" i="6"/>
  <c r="U330" i="6"/>
  <c r="V330" i="6"/>
  <c r="W330" i="6"/>
  <c r="T331" i="6"/>
  <c r="U331" i="6"/>
  <c r="V331" i="6"/>
  <c r="W331" i="6"/>
  <c r="T332" i="6"/>
  <c r="U332" i="6"/>
  <c r="V332" i="6"/>
  <c r="W332" i="6"/>
  <c r="T333" i="6"/>
  <c r="U333" i="6"/>
  <c r="V333" i="6"/>
  <c r="W333" i="6"/>
  <c r="T334" i="6"/>
  <c r="U334" i="6"/>
  <c r="V334" i="6"/>
  <c r="W334" i="6"/>
  <c r="T335" i="6"/>
  <c r="U335" i="6"/>
  <c r="V335" i="6"/>
  <c r="W335" i="6"/>
  <c r="T336" i="6"/>
  <c r="U336" i="6"/>
  <c r="V336" i="6"/>
  <c r="W336" i="6"/>
  <c r="T337" i="6"/>
  <c r="U337" i="6"/>
  <c r="V337" i="6"/>
  <c r="W337" i="6"/>
  <c r="T338" i="6"/>
  <c r="U338" i="6"/>
  <c r="V338" i="6"/>
  <c r="W338" i="6"/>
  <c r="E187" i="11" l="1"/>
  <c r="N186" i="11"/>
  <c r="M186" i="11"/>
  <c r="L186" i="11"/>
  <c r="O186" i="11"/>
  <c r="E88" i="11"/>
  <c r="O87" i="11"/>
  <c r="N87" i="11"/>
  <c r="M87" i="11"/>
  <c r="L87" i="11"/>
  <c r="E460" i="11"/>
  <c r="O459" i="11"/>
  <c r="N459" i="11"/>
  <c r="L459" i="11"/>
  <c r="M459" i="11"/>
  <c r="E274" i="11"/>
  <c r="N273" i="11"/>
  <c r="L273" i="11"/>
  <c r="O273" i="11"/>
  <c r="M273" i="11"/>
  <c r="R571" i="6"/>
  <c r="R330" i="6"/>
  <c r="R456" i="6"/>
  <c r="R452" i="6"/>
  <c r="R448" i="6"/>
  <c r="R455" i="6"/>
  <c r="R336" i="6"/>
  <c r="R690" i="6"/>
  <c r="R332" i="6"/>
  <c r="R454" i="6"/>
  <c r="R565" i="6"/>
  <c r="R450" i="6"/>
  <c r="R446" i="6"/>
  <c r="R338" i="6"/>
  <c r="R572" i="6"/>
  <c r="R568" i="6"/>
  <c r="R692" i="6"/>
  <c r="R688" i="6"/>
  <c r="R684" i="6"/>
  <c r="R691" i="6"/>
  <c r="R574" i="6"/>
  <c r="R687" i="6"/>
  <c r="R564" i="6"/>
  <c r="R337" i="6"/>
  <c r="R570" i="6"/>
  <c r="R683" i="6"/>
  <c r="R335" i="6"/>
  <c r="R566" i="6"/>
  <c r="R329" i="6"/>
  <c r="R453" i="6"/>
  <c r="R686" i="6"/>
  <c r="R689" i="6"/>
  <c r="R685" i="6"/>
  <c r="R333" i="6"/>
  <c r="R331" i="6"/>
  <c r="R451" i="6"/>
  <c r="R573" i="6"/>
  <c r="R334" i="6"/>
  <c r="R449" i="6"/>
  <c r="R447" i="6"/>
  <c r="R569" i="6"/>
  <c r="R567" i="6"/>
  <c r="R682" i="6"/>
  <c r="R328" i="6"/>
  <c r="R681" i="6"/>
  <c r="R563" i="6"/>
  <c r="R445" i="6"/>
  <c r="R327" i="6"/>
  <c r="T209" i="6"/>
  <c r="U209" i="6"/>
  <c r="V209" i="6"/>
  <c r="W209" i="6"/>
  <c r="T210" i="6"/>
  <c r="U210" i="6"/>
  <c r="V210" i="6"/>
  <c r="W210" i="6"/>
  <c r="T211" i="6"/>
  <c r="U211" i="6"/>
  <c r="V211" i="6"/>
  <c r="W211" i="6"/>
  <c r="T212" i="6"/>
  <c r="U212" i="6"/>
  <c r="V212" i="6"/>
  <c r="W212" i="6"/>
  <c r="T213" i="6"/>
  <c r="U213" i="6"/>
  <c r="V213" i="6"/>
  <c r="W213" i="6"/>
  <c r="T214" i="6"/>
  <c r="U214" i="6"/>
  <c r="V214" i="6"/>
  <c r="W214" i="6"/>
  <c r="T215" i="6"/>
  <c r="U215" i="6"/>
  <c r="V215" i="6"/>
  <c r="W215" i="6"/>
  <c r="T216" i="6"/>
  <c r="U216" i="6"/>
  <c r="V216" i="6"/>
  <c r="W216" i="6"/>
  <c r="T217" i="6"/>
  <c r="U217" i="6"/>
  <c r="V217" i="6"/>
  <c r="W217" i="6"/>
  <c r="T218" i="6"/>
  <c r="U218" i="6"/>
  <c r="V218" i="6"/>
  <c r="W218" i="6"/>
  <c r="T219" i="6"/>
  <c r="U219" i="6"/>
  <c r="V219" i="6"/>
  <c r="W219" i="6"/>
  <c r="S115" i="6"/>
  <c r="C84" i="6"/>
  <c r="C115" i="6" s="1"/>
  <c r="D84" i="6"/>
  <c r="E84" i="6"/>
  <c r="F84" i="6"/>
  <c r="H84" i="6"/>
  <c r="N84" i="6"/>
  <c r="O84" i="6"/>
  <c r="P84" i="6"/>
  <c r="Q84" i="6"/>
  <c r="X84" i="6"/>
  <c r="X115" i="6" s="1"/>
  <c r="C85" i="6"/>
  <c r="D85" i="6"/>
  <c r="E85" i="6"/>
  <c r="F85" i="6"/>
  <c r="H85" i="6"/>
  <c r="N85" i="6"/>
  <c r="O85" i="6"/>
  <c r="P85" i="6"/>
  <c r="Q85" i="6"/>
  <c r="X85" i="6"/>
  <c r="C86" i="6"/>
  <c r="D86" i="6"/>
  <c r="E86" i="6"/>
  <c r="F86" i="6"/>
  <c r="H86" i="6"/>
  <c r="N86" i="6"/>
  <c r="O86" i="6"/>
  <c r="P86" i="6"/>
  <c r="Q86" i="6"/>
  <c r="X86" i="6"/>
  <c r="C87" i="6"/>
  <c r="D87" i="6"/>
  <c r="E87" i="6"/>
  <c r="F87" i="6"/>
  <c r="H87" i="6"/>
  <c r="N87" i="6"/>
  <c r="O87" i="6"/>
  <c r="P87" i="6"/>
  <c r="Q87" i="6"/>
  <c r="X87" i="6"/>
  <c r="C88" i="6"/>
  <c r="D88" i="6"/>
  <c r="E88" i="6"/>
  <c r="F88" i="6"/>
  <c r="H88" i="6"/>
  <c r="N88" i="6"/>
  <c r="O88" i="6"/>
  <c r="P88" i="6"/>
  <c r="Q88" i="6"/>
  <c r="X88" i="6"/>
  <c r="C89" i="6"/>
  <c r="D89" i="6"/>
  <c r="E89" i="6"/>
  <c r="F89" i="6"/>
  <c r="H89" i="6"/>
  <c r="N89" i="6"/>
  <c r="O89" i="6"/>
  <c r="P89" i="6"/>
  <c r="Q89" i="6"/>
  <c r="X89" i="6"/>
  <c r="C90" i="6"/>
  <c r="D90" i="6"/>
  <c r="E90" i="6"/>
  <c r="F90" i="6"/>
  <c r="H90" i="6"/>
  <c r="N90" i="6"/>
  <c r="O90" i="6"/>
  <c r="P90" i="6"/>
  <c r="Q90" i="6"/>
  <c r="X90" i="6"/>
  <c r="C91" i="6"/>
  <c r="D91" i="6"/>
  <c r="E91" i="6"/>
  <c r="F91" i="6"/>
  <c r="H91" i="6"/>
  <c r="N91" i="6"/>
  <c r="O91" i="6"/>
  <c r="P91" i="6"/>
  <c r="Q91" i="6"/>
  <c r="X91" i="6"/>
  <c r="C92" i="6"/>
  <c r="D92" i="6"/>
  <c r="E92" i="6"/>
  <c r="F92" i="6"/>
  <c r="H92" i="6"/>
  <c r="N92" i="6"/>
  <c r="O92" i="6"/>
  <c r="P92" i="6"/>
  <c r="Q92" i="6"/>
  <c r="X92" i="6"/>
  <c r="C93" i="6"/>
  <c r="D93" i="6"/>
  <c r="E93" i="6"/>
  <c r="F93" i="6"/>
  <c r="H93" i="6"/>
  <c r="N93" i="6"/>
  <c r="O93" i="6"/>
  <c r="P93" i="6"/>
  <c r="Q93" i="6"/>
  <c r="X93" i="6"/>
  <c r="C94" i="6"/>
  <c r="D94" i="6"/>
  <c r="E94" i="6"/>
  <c r="F94" i="6"/>
  <c r="H94" i="6"/>
  <c r="N94" i="6"/>
  <c r="O94" i="6"/>
  <c r="P94" i="6"/>
  <c r="Q94" i="6"/>
  <c r="X94" i="6"/>
  <c r="AQ362" i="10"/>
  <c r="AQ361" i="10"/>
  <c r="AP362" i="10"/>
  <c r="AP361" i="10"/>
  <c r="AO362" i="10"/>
  <c r="AO361" i="10"/>
  <c r="AN362" i="10"/>
  <c r="AN361" i="10"/>
  <c r="AM362" i="10"/>
  <c r="AM361" i="10"/>
  <c r="AH362" i="10"/>
  <c r="AH361" i="10"/>
  <c r="AG362" i="10"/>
  <c r="AG361" i="10"/>
  <c r="AF362" i="10"/>
  <c r="AF361" i="10"/>
  <c r="AC362" i="10"/>
  <c r="AD362" i="10"/>
  <c r="AD361" i="10"/>
  <c r="AC361" i="10"/>
  <c r="AQ269" i="10"/>
  <c r="AQ268" i="10"/>
  <c r="AP269" i="10"/>
  <c r="AP268" i="10"/>
  <c r="AO269" i="10"/>
  <c r="AO268" i="10"/>
  <c r="AN269" i="10"/>
  <c r="AN268" i="10"/>
  <c r="AM269" i="10"/>
  <c r="AM268" i="10"/>
  <c r="AH269" i="10"/>
  <c r="AH268" i="10"/>
  <c r="AF269" i="10"/>
  <c r="AF268" i="10"/>
  <c r="AC269" i="10"/>
  <c r="AD269" i="10"/>
  <c r="AD268" i="10"/>
  <c r="AC268" i="10"/>
  <c r="AQ83" i="10"/>
  <c r="AP83" i="10"/>
  <c r="AN83" i="10"/>
  <c r="AH83" i="10"/>
  <c r="AF83" i="10"/>
  <c r="AD83" i="10"/>
  <c r="AC83" i="10"/>
  <c r="AP82" i="10"/>
  <c r="AQ82" i="10"/>
  <c r="AN82" i="10"/>
  <c r="AH82" i="10"/>
  <c r="AF82" i="10"/>
  <c r="AD82" i="10"/>
  <c r="AC82" i="10"/>
  <c r="X711" i="6"/>
  <c r="S711" i="6"/>
  <c r="Q711" i="6"/>
  <c r="P711" i="6"/>
  <c r="O711" i="6"/>
  <c r="N711" i="6"/>
  <c r="I711" i="6"/>
  <c r="H711" i="6"/>
  <c r="G711" i="6"/>
  <c r="F711" i="6"/>
  <c r="E711" i="6"/>
  <c r="D711" i="6"/>
  <c r="C711" i="6"/>
  <c r="X593" i="6"/>
  <c r="S593" i="6"/>
  <c r="Q593" i="6"/>
  <c r="P593" i="6"/>
  <c r="O593" i="6"/>
  <c r="N593" i="6"/>
  <c r="I593" i="6"/>
  <c r="H593" i="6"/>
  <c r="G593" i="6"/>
  <c r="F593" i="6"/>
  <c r="E593" i="6"/>
  <c r="D593" i="6"/>
  <c r="C593" i="6"/>
  <c r="X475" i="6"/>
  <c r="S475" i="6"/>
  <c r="Q475" i="6"/>
  <c r="P475" i="6"/>
  <c r="O475" i="6"/>
  <c r="N475" i="6"/>
  <c r="I475" i="6"/>
  <c r="H475" i="6"/>
  <c r="G475" i="6"/>
  <c r="F475" i="6"/>
  <c r="E475" i="6"/>
  <c r="D475" i="6"/>
  <c r="C475" i="6"/>
  <c r="X357" i="6"/>
  <c r="S357" i="6"/>
  <c r="Q357" i="6"/>
  <c r="P357" i="6"/>
  <c r="O357" i="6"/>
  <c r="N357" i="6"/>
  <c r="I357" i="6"/>
  <c r="H357" i="6"/>
  <c r="G357" i="6"/>
  <c r="F357" i="6"/>
  <c r="E357" i="6"/>
  <c r="D357" i="6"/>
  <c r="C357" i="6"/>
  <c r="X239" i="6"/>
  <c r="S239" i="6"/>
  <c r="Q239" i="6"/>
  <c r="P239" i="6"/>
  <c r="O239" i="6"/>
  <c r="N239" i="6"/>
  <c r="I239" i="6"/>
  <c r="H239" i="6"/>
  <c r="G239" i="6"/>
  <c r="F239" i="6"/>
  <c r="E239" i="6"/>
  <c r="D239" i="6"/>
  <c r="C239" i="6"/>
  <c r="T680" i="6"/>
  <c r="U680" i="6"/>
  <c r="V680" i="6"/>
  <c r="W680" i="6"/>
  <c r="T562" i="6"/>
  <c r="U562" i="6"/>
  <c r="V562" i="6"/>
  <c r="W562" i="6"/>
  <c r="T444" i="6"/>
  <c r="U444" i="6"/>
  <c r="V444" i="6"/>
  <c r="W444" i="6"/>
  <c r="T326" i="6"/>
  <c r="U326" i="6"/>
  <c r="V326" i="6"/>
  <c r="W326" i="6"/>
  <c r="T208" i="6"/>
  <c r="U208" i="6"/>
  <c r="V208" i="6"/>
  <c r="W208" i="6"/>
  <c r="M187" i="11" l="1"/>
  <c r="O187" i="11"/>
  <c r="N187" i="11"/>
  <c r="L187" i="11"/>
  <c r="E275" i="11"/>
  <c r="L274" i="11"/>
  <c r="M274" i="11"/>
  <c r="O274" i="11"/>
  <c r="N274" i="11"/>
  <c r="E461" i="11"/>
  <c r="M460" i="11"/>
  <c r="O460" i="11"/>
  <c r="N460" i="11"/>
  <c r="L460" i="11"/>
  <c r="E89" i="11"/>
  <c r="O88" i="11"/>
  <c r="L88" i="11"/>
  <c r="N88" i="11"/>
  <c r="M88" i="11"/>
  <c r="Q125" i="6"/>
  <c r="H125" i="6"/>
  <c r="U125" i="6" s="1"/>
  <c r="P125" i="6"/>
  <c r="O125" i="6"/>
  <c r="E125" i="6"/>
  <c r="D125" i="6"/>
  <c r="N125" i="6"/>
  <c r="F125" i="6"/>
  <c r="P115" i="6"/>
  <c r="O115" i="6"/>
  <c r="C125" i="6"/>
  <c r="H115" i="6"/>
  <c r="F115" i="6"/>
  <c r="E115" i="6"/>
  <c r="N115" i="6"/>
  <c r="D115" i="6"/>
  <c r="Q115" i="6"/>
  <c r="W90" i="6"/>
  <c r="V92" i="6"/>
  <c r="R212" i="6"/>
  <c r="T85" i="6"/>
  <c r="W84" i="6"/>
  <c r="W95" i="6"/>
  <c r="V89" i="6"/>
  <c r="W94" i="6"/>
  <c r="W91" i="6"/>
  <c r="W85" i="6"/>
  <c r="V84" i="6"/>
  <c r="V86" i="6"/>
  <c r="U85" i="6"/>
  <c r="U90" i="6"/>
  <c r="W87" i="6"/>
  <c r="U86" i="6"/>
  <c r="U92" i="6"/>
  <c r="U87" i="6"/>
  <c r="V93" i="6"/>
  <c r="V90" i="6"/>
  <c r="W88" i="6"/>
  <c r="U94" i="6"/>
  <c r="U91" i="6"/>
  <c r="U89" i="6"/>
  <c r="U95" i="6"/>
  <c r="V88" i="6"/>
  <c r="W92" i="6"/>
  <c r="T92" i="6"/>
  <c r="W89" i="6"/>
  <c r="T89" i="6"/>
  <c r="W86" i="6"/>
  <c r="V85" i="6"/>
  <c r="T88" i="6"/>
  <c r="R210" i="6"/>
  <c r="T87" i="6"/>
  <c r="U84" i="6"/>
  <c r="V87" i="6"/>
  <c r="V94" i="6"/>
  <c r="R217" i="6"/>
  <c r="R213" i="6"/>
  <c r="R211" i="6"/>
  <c r="R219" i="6"/>
  <c r="R215" i="6"/>
  <c r="R209" i="6"/>
  <c r="U88" i="6"/>
  <c r="R218" i="6"/>
  <c r="R216" i="6"/>
  <c r="R214" i="6"/>
  <c r="T93" i="6"/>
  <c r="T86" i="6"/>
  <c r="T94" i="6"/>
  <c r="T90" i="6"/>
  <c r="V95" i="6"/>
  <c r="T95" i="6"/>
  <c r="V91" i="6"/>
  <c r="W93" i="6"/>
  <c r="U93" i="6"/>
  <c r="T91" i="6"/>
  <c r="T84" i="6"/>
  <c r="W593" i="6"/>
  <c r="V475" i="6"/>
  <c r="R444" i="6"/>
  <c r="R680" i="6"/>
  <c r="W357" i="6"/>
  <c r="R208" i="6"/>
  <c r="W711" i="6"/>
  <c r="U711" i="6"/>
  <c r="R326" i="6"/>
  <c r="U357" i="6"/>
  <c r="W475" i="6"/>
  <c r="V711" i="6"/>
  <c r="U593" i="6"/>
  <c r="T711" i="6"/>
  <c r="T357" i="6"/>
  <c r="R562" i="6"/>
  <c r="V239" i="6"/>
  <c r="U475" i="6"/>
  <c r="U239" i="6"/>
  <c r="W239" i="6"/>
  <c r="V593" i="6"/>
  <c r="T239" i="6"/>
  <c r="T475" i="6"/>
  <c r="V357" i="6"/>
  <c r="T593" i="6"/>
  <c r="T679" i="6"/>
  <c r="U679" i="6"/>
  <c r="V679" i="6"/>
  <c r="W679" i="6"/>
  <c r="T561" i="6"/>
  <c r="U561" i="6"/>
  <c r="V561" i="6"/>
  <c r="W561" i="6"/>
  <c r="T443" i="6"/>
  <c r="U443" i="6"/>
  <c r="V443" i="6"/>
  <c r="W443" i="6"/>
  <c r="T325" i="6"/>
  <c r="U325" i="6"/>
  <c r="V325" i="6"/>
  <c r="W325" i="6"/>
  <c r="T207" i="6"/>
  <c r="U207" i="6"/>
  <c r="V207" i="6"/>
  <c r="W207" i="6"/>
  <c r="AQ81" i="10"/>
  <c r="AP81" i="10"/>
  <c r="AN81" i="10"/>
  <c r="AH81" i="10"/>
  <c r="AG81" i="10"/>
  <c r="AE81" i="10"/>
  <c r="AF81" i="10"/>
  <c r="AD81" i="10"/>
  <c r="AC81" i="10"/>
  <c r="AM174" i="10"/>
  <c r="AN174" i="10"/>
  <c r="AO174" i="10"/>
  <c r="AP174" i="10"/>
  <c r="AQ174" i="10"/>
  <c r="AH174" i="10"/>
  <c r="AG174" i="10"/>
  <c r="AF174" i="10"/>
  <c r="AE174" i="10"/>
  <c r="AC174" i="10"/>
  <c r="AD174" i="10"/>
  <c r="AH453" i="10"/>
  <c r="AG453" i="10"/>
  <c r="AE453" i="10"/>
  <c r="AE360" i="10"/>
  <c r="AG267" i="10"/>
  <c r="AE267" i="10"/>
  <c r="AH267" i="10"/>
  <c r="AF267" i="10"/>
  <c r="AC267" i="10"/>
  <c r="AD267" i="10"/>
  <c r="AM267" i="10"/>
  <c r="AN267" i="10"/>
  <c r="AO267" i="10"/>
  <c r="AP267" i="10"/>
  <c r="AQ267" i="10"/>
  <c r="AM360" i="10"/>
  <c r="AN360" i="10"/>
  <c r="AO360" i="10"/>
  <c r="AP360" i="10"/>
  <c r="AQ360" i="10"/>
  <c r="AC360" i="10"/>
  <c r="AD360" i="10"/>
  <c r="AF360" i="10"/>
  <c r="AG360" i="10"/>
  <c r="AH360" i="10"/>
  <c r="AM453" i="10"/>
  <c r="AN453" i="10"/>
  <c r="AO453" i="10"/>
  <c r="AP453" i="10"/>
  <c r="AQ453" i="10"/>
  <c r="AF453" i="10"/>
  <c r="AD453" i="10"/>
  <c r="AC453" i="10"/>
  <c r="T678" i="6"/>
  <c r="U678" i="6"/>
  <c r="V678" i="6"/>
  <c r="W678" i="6"/>
  <c r="T560" i="6"/>
  <c r="U560" i="6"/>
  <c r="V560" i="6"/>
  <c r="W560" i="6"/>
  <c r="T442" i="6"/>
  <c r="U442" i="6"/>
  <c r="V442" i="6"/>
  <c r="W442" i="6"/>
  <c r="T324" i="6"/>
  <c r="U324" i="6"/>
  <c r="V324" i="6"/>
  <c r="W324" i="6"/>
  <c r="W206" i="6"/>
  <c r="V206" i="6"/>
  <c r="U206" i="6"/>
  <c r="T206" i="6"/>
  <c r="E276" i="11" l="1"/>
  <c r="L275" i="11"/>
  <c r="O275" i="11"/>
  <c r="M275" i="11"/>
  <c r="N275" i="11"/>
  <c r="L89" i="11"/>
  <c r="E90" i="11"/>
  <c r="O89" i="11"/>
  <c r="N89" i="11"/>
  <c r="M89" i="11"/>
  <c r="E462" i="11"/>
  <c r="O461" i="11"/>
  <c r="M461" i="11"/>
  <c r="N461" i="11"/>
  <c r="L461" i="11"/>
  <c r="T125" i="6"/>
  <c r="R125" i="6" s="1"/>
  <c r="V125" i="6"/>
  <c r="W125" i="6"/>
  <c r="W115" i="6"/>
  <c r="V115" i="6"/>
  <c r="T115" i="6"/>
  <c r="R85" i="6"/>
  <c r="R90" i="6"/>
  <c r="R86" i="6"/>
  <c r="R87" i="6"/>
  <c r="R95" i="6"/>
  <c r="R94" i="6"/>
  <c r="R91" i="6"/>
  <c r="R92" i="6"/>
  <c r="R89" i="6"/>
  <c r="R93" i="6"/>
  <c r="R84" i="6"/>
  <c r="R88" i="6"/>
  <c r="R207" i="6"/>
  <c r="R239" i="6"/>
  <c r="R711" i="6"/>
  <c r="R443" i="6"/>
  <c r="R679" i="6"/>
  <c r="R324" i="6"/>
  <c r="R560" i="6"/>
  <c r="R325" i="6"/>
  <c r="R561" i="6"/>
  <c r="R475" i="6"/>
  <c r="R357" i="6"/>
  <c r="R593" i="6"/>
  <c r="R678" i="6"/>
  <c r="R442" i="6"/>
  <c r="R206" i="6"/>
  <c r="E463" i="11" l="1"/>
  <c r="O462" i="11"/>
  <c r="M462" i="11"/>
  <c r="L462" i="11"/>
  <c r="N462" i="11"/>
  <c r="E91" i="11"/>
  <c r="O90" i="11"/>
  <c r="M90" i="11"/>
  <c r="N90" i="11"/>
  <c r="L90" i="11"/>
  <c r="E277" i="11"/>
  <c r="N276" i="11"/>
  <c r="L276" i="11"/>
  <c r="O276" i="11"/>
  <c r="M276" i="11"/>
  <c r="AH452" i="10"/>
  <c r="AG452" i="10"/>
  <c r="AF452" i="10"/>
  <c r="AC452" i="10"/>
  <c r="AD452" i="10"/>
  <c r="AM452" i="10"/>
  <c r="AN452" i="10"/>
  <c r="AO452" i="10"/>
  <c r="AP452" i="10"/>
  <c r="AQ452" i="10"/>
  <c r="AM359" i="10"/>
  <c r="AN359" i="10"/>
  <c r="AO359" i="10"/>
  <c r="AP359" i="10"/>
  <c r="AQ359" i="10"/>
  <c r="AH359" i="10"/>
  <c r="AG359" i="10"/>
  <c r="AF359" i="10"/>
  <c r="AD359" i="10"/>
  <c r="AC359" i="10"/>
  <c r="AC266" i="10"/>
  <c r="AD266" i="10"/>
  <c r="AF266" i="10"/>
  <c r="AH266" i="10"/>
  <c r="AM266" i="10"/>
  <c r="AN266" i="10"/>
  <c r="AO266" i="10"/>
  <c r="AP266" i="10"/>
  <c r="AQ266" i="10"/>
  <c r="AQ265" i="10"/>
  <c r="AQ173" i="10"/>
  <c r="AP173" i="10"/>
  <c r="AO173" i="10"/>
  <c r="AN173" i="10"/>
  <c r="AM173" i="10"/>
  <c r="AH173" i="10"/>
  <c r="AF173" i="10"/>
  <c r="AD173" i="10"/>
  <c r="AC173" i="10"/>
  <c r="AQ80" i="10"/>
  <c r="AP80" i="10"/>
  <c r="AN80" i="10"/>
  <c r="AH80" i="10"/>
  <c r="AF80" i="10"/>
  <c r="AD80" i="10"/>
  <c r="AC80" i="10"/>
  <c r="T677" i="6"/>
  <c r="U677" i="6"/>
  <c r="V677" i="6"/>
  <c r="W677" i="6"/>
  <c r="T559" i="6"/>
  <c r="U559" i="6"/>
  <c r="V559" i="6"/>
  <c r="W559" i="6"/>
  <c r="W441" i="6"/>
  <c r="V441" i="6"/>
  <c r="U441" i="6"/>
  <c r="T441" i="6"/>
  <c r="W323" i="6"/>
  <c r="V323" i="6"/>
  <c r="U323" i="6"/>
  <c r="T323" i="6"/>
  <c r="W205" i="6"/>
  <c r="V205" i="6"/>
  <c r="U205" i="6"/>
  <c r="T205" i="6"/>
  <c r="O277" i="11" l="1"/>
  <c r="E278" i="11"/>
  <c r="N277" i="11"/>
  <c r="L277" i="11"/>
  <c r="M277" i="11"/>
  <c r="E92" i="11"/>
  <c r="L91" i="11"/>
  <c r="M91" i="11"/>
  <c r="N91" i="11"/>
  <c r="O91" i="11"/>
  <c r="E464" i="11"/>
  <c r="O463" i="11"/>
  <c r="N463" i="11"/>
  <c r="L463" i="11"/>
  <c r="M463" i="11"/>
  <c r="R559" i="6"/>
  <c r="R677" i="6"/>
  <c r="R441" i="6"/>
  <c r="R323" i="6"/>
  <c r="R205" i="6"/>
  <c r="E465" i="11" l="1"/>
  <c r="O464" i="11"/>
  <c r="M464" i="11"/>
  <c r="N464" i="11"/>
  <c r="L464" i="11"/>
  <c r="E93" i="11"/>
  <c r="M92" i="11"/>
  <c r="L92" i="11"/>
  <c r="O92" i="11"/>
  <c r="N92" i="11"/>
  <c r="E279" i="11"/>
  <c r="O278" i="11"/>
  <c r="L278" i="11"/>
  <c r="N278" i="11"/>
  <c r="M278" i="11"/>
  <c r="AQ79" i="10"/>
  <c r="AP79" i="10"/>
  <c r="AN79" i="10"/>
  <c r="AH79" i="10"/>
  <c r="AF79" i="10"/>
  <c r="AD79" i="10"/>
  <c r="AC79" i="10"/>
  <c r="S124" i="6"/>
  <c r="AM172" i="10"/>
  <c r="AN172" i="10"/>
  <c r="AO172" i="10"/>
  <c r="AP172" i="10"/>
  <c r="AQ172" i="10"/>
  <c r="AH172" i="10"/>
  <c r="AF172" i="10"/>
  <c r="AC172" i="10"/>
  <c r="AD172" i="10"/>
  <c r="AM265" i="10"/>
  <c r="AN265" i="10"/>
  <c r="AO265" i="10"/>
  <c r="AP265" i="10"/>
  <c r="AH265" i="10"/>
  <c r="AF265" i="10"/>
  <c r="AC265" i="10"/>
  <c r="AD265" i="10"/>
  <c r="AF358" i="10"/>
  <c r="AG358" i="10"/>
  <c r="AH358" i="10"/>
  <c r="AC358" i="10"/>
  <c r="AD358" i="10"/>
  <c r="AM358" i="10"/>
  <c r="AN358" i="10"/>
  <c r="AO358" i="10"/>
  <c r="AP358" i="10"/>
  <c r="AQ358" i="10"/>
  <c r="AM451" i="10"/>
  <c r="AN451" i="10"/>
  <c r="AO451" i="10"/>
  <c r="AP451" i="10"/>
  <c r="AQ451" i="10"/>
  <c r="AH451" i="10"/>
  <c r="AG451" i="10"/>
  <c r="AF451" i="10"/>
  <c r="AD451" i="10"/>
  <c r="AC451" i="10"/>
  <c r="T676" i="6"/>
  <c r="U676" i="6"/>
  <c r="V676" i="6"/>
  <c r="W676" i="6"/>
  <c r="T558" i="6"/>
  <c r="U558" i="6"/>
  <c r="V558" i="6"/>
  <c r="W558" i="6"/>
  <c r="T440" i="6"/>
  <c r="U440" i="6"/>
  <c r="V440" i="6"/>
  <c r="W440" i="6"/>
  <c r="T322" i="6"/>
  <c r="U322" i="6"/>
  <c r="V322" i="6"/>
  <c r="W322" i="6"/>
  <c r="T204" i="6"/>
  <c r="U204" i="6"/>
  <c r="V204" i="6"/>
  <c r="W204" i="6"/>
  <c r="L93" i="11" l="1"/>
  <c r="N93" i="11"/>
  <c r="E94" i="11"/>
  <c r="M93" i="11"/>
  <c r="O93" i="11"/>
  <c r="E280" i="11"/>
  <c r="L279" i="11"/>
  <c r="M279" i="11"/>
  <c r="O279" i="11"/>
  <c r="N279" i="11"/>
  <c r="E466" i="11"/>
  <c r="O465" i="11"/>
  <c r="L465" i="11"/>
  <c r="N465" i="11"/>
  <c r="M465" i="11"/>
  <c r="R204" i="6"/>
  <c r="R676" i="6"/>
  <c r="R322" i="6"/>
  <c r="R440" i="6"/>
  <c r="R558" i="6"/>
  <c r="O466" i="11" l="1"/>
  <c r="M466" i="11"/>
  <c r="N466" i="11"/>
  <c r="L466" i="11"/>
  <c r="N280" i="11"/>
  <c r="O280" i="11"/>
  <c r="L280" i="11"/>
  <c r="M280" i="11"/>
  <c r="O94" i="11"/>
  <c r="M94" i="11"/>
  <c r="N94" i="11"/>
  <c r="L94" i="11"/>
  <c r="AM450" i="10"/>
  <c r="AN450" i="10"/>
  <c r="AO450" i="10"/>
  <c r="AP450" i="10"/>
  <c r="AQ450" i="10"/>
  <c r="AF450" i="10"/>
  <c r="AG450" i="10"/>
  <c r="AH450" i="10"/>
  <c r="AC450" i="10"/>
  <c r="AD450" i="10"/>
  <c r="AM357" i="10"/>
  <c r="AN357" i="10"/>
  <c r="AO357" i="10"/>
  <c r="AP357" i="10"/>
  <c r="AQ357" i="10"/>
  <c r="AG357" i="10"/>
  <c r="AH357" i="10"/>
  <c r="AF357" i="10"/>
  <c r="AC357" i="10"/>
  <c r="AD357" i="10"/>
  <c r="AM264" i="10"/>
  <c r="AN264" i="10"/>
  <c r="AO264" i="10"/>
  <c r="AP264" i="10"/>
  <c r="AQ264" i="10"/>
  <c r="AH264" i="10"/>
  <c r="AF264" i="10"/>
  <c r="AC264" i="10"/>
  <c r="AD264" i="10"/>
  <c r="AM171" i="10"/>
  <c r="AN171" i="10"/>
  <c r="AO171" i="10"/>
  <c r="AP171" i="10"/>
  <c r="AQ171" i="10"/>
  <c r="AH171" i="10"/>
  <c r="AF171" i="10"/>
  <c r="AC171" i="10"/>
  <c r="AD171" i="10"/>
  <c r="AQ78" i="10"/>
  <c r="AP78" i="10"/>
  <c r="AN78" i="10"/>
  <c r="AH78" i="10"/>
  <c r="AF78" i="10"/>
  <c r="AC78" i="10"/>
  <c r="AD78" i="10"/>
  <c r="T675" i="6"/>
  <c r="U675" i="6"/>
  <c r="V675" i="6"/>
  <c r="W675" i="6"/>
  <c r="T557" i="6"/>
  <c r="U557" i="6"/>
  <c r="V557" i="6"/>
  <c r="W557" i="6"/>
  <c r="T439" i="6"/>
  <c r="U439" i="6"/>
  <c r="V439" i="6"/>
  <c r="W439" i="6"/>
  <c r="T321" i="6"/>
  <c r="U321" i="6"/>
  <c r="V321" i="6"/>
  <c r="W321" i="6"/>
  <c r="W203" i="6"/>
  <c r="V203" i="6"/>
  <c r="U203" i="6"/>
  <c r="T203" i="6"/>
  <c r="AQ449" i="10"/>
  <c r="AP449" i="10"/>
  <c r="AO449" i="10"/>
  <c r="AN449" i="10"/>
  <c r="AM449" i="10"/>
  <c r="AD449" i="10"/>
  <c r="AC449" i="10"/>
  <c r="AF449" i="10"/>
  <c r="AG449" i="10"/>
  <c r="AH449" i="10"/>
  <c r="AH356" i="10"/>
  <c r="AG356" i="10"/>
  <c r="AF356" i="10"/>
  <c r="AD356" i="10"/>
  <c r="AC356" i="10"/>
  <c r="AM356" i="10"/>
  <c r="AN356" i="10"/>
  <c r="AO356" i="10"/>
  <c r="AP356" i="10"/>
  <c r="AQ356" i="10"/>
  <c r="AQ263" i="10"/>
  <c r="AP263" i="10"/>
  <c r="AO263" i="10"/>
  <c r="AN263" i="10"/>
  <c r="AM263" i="10"/>
  <c r="AH263" i="10"/>
  <c r="AF263" i="10"/>
  <c r="AE263" i="10"/>
  <c r="AD263" i="10"/>
  <c r="AC263" i="10"/>
  <c r="AC170" i="10"/>
  <c r="AD170" i="10"/>
  <c r="AF170" i="10"/>
  <c r="AH170" i="10"/>
  <c r="AM170" i="10"/>
  <c r="AN170" i="10"/>
  <c r="AO170" i="10"/>
  <c r="AP170" i="10"/>
  <c r="AQ170" i="10"/>
  <c r="AQ77" i="10"/>
  <c r="AP77" i="10"/>
  <c r="AN77" i="10"/>
  <c r="AH77" i="10"/>
  <c r="AF77" i="10"/>
  <c r="AD77" i="10"/>
  <c r="AC77" i="10"/>
  <c r="W674" i="6"/>
  <c r="V674" i="6"/>
  <c r="U674" i="6"/>
  <c r="T674" i="6"/>
  <c r="W556" i="6"/>
  <c r="V556" i="6"/>
  <c r="U556" i="6"/>
  <c r="T556" i="6"/>
  <c r="T438" i="6"/>
  <c r="U438" i="6"/>
  <c r="V438" i="6"/>
  <c r="W438" i="6"/>
  <c r="W320" i="6"/>
  <c r="V320" i="6"/>
  <c r="U320" i="6"/>
  <c r="T320" i="6"/>
  <c r="V202" i="6"/>
  <c r="W202" i="6"/>
  <c r="U202" i="6"/>
  <c r="T202" i="6"/>
  <c r="R556" i="6" l="1"/>
  <c r="R202" i="6"/>
  <c r="R321" i="6"/>
  <c r="R439" i="6"/>
  <c r="R203" i="6"/>
  <c r="R320" i="6"/>
  <c r="R674" i="6"/>
  <c r="R438" i="6"/>
  <c r="R557" i="6"/>
  <c r="R675" i="6"/>
  <c r="AQ448" i="10"/>
  <c r="AN448" i="10"/>
  <c r="AO448" i="10"/>
  <c r="AP448" i="10"/>
  <c r="AM448" i="10"/>
  <c r="AD448" i="10"/>
  <c r="AE448" i="10"/>
  <c r="AF448" i="10"/>
  <c r="AG448" i="10"/>
  <c r="AH448" i="10"/>
  <c r="AC448" i="10"/>
  <c r="AQ355" i="10"/>
  <c r="AN355" i="10"/>
  <c r="AO355" i="10"/>
  <c r="AP355" i="10"/>
  <c r="AM355" i="10"/>
  <c r="AD355" i="10"/>
  <c r="AE355" i="10"/>
  <c r="AF355" i="10"/>
  <c r="AG355" i="10"/>
  <c r="AH355" i="10"/>
  <c r="AC355" i="10"/>
  <c r="AQ262" i="10"/>
  <c r="AN262" i="10"/>
  <c r="AO262" i="10"/>
  <c r="AP262" i="10"/>
  <c r="AM262" i="10"/>
  <c r="AD262" i="10"/>
  <c r="AE262" i="10"/>
  <c r="AF262" i="10"/>
  <c r="AG262" i="10"/>
  <c r="AH262" i="10"/>
  <c r="AC262" i="10"/>
  <c r="AQ169" i="10"/>
  <c r="AN169" i="10"/>
  <c r="AO169" i="10"/>
  <c r="AP169" i="10"/>
  <c r="AM169" i="10"/>
  <c r="AD169" i="10"/>
  <c r="AE169" i="10"/>
  <c r="AF169" i="10"/>
  <c r="AG169" i="10"/>
  <c r="AH169" i="10"/>
  <c r="AC169" i="10"/>
  <c r="AQ76" i="10"/>
  <c r="AO76" i="10"/>
  <c r="AP76" i="10"/>
  <c r="AN76" i="10"/>
  <c r="AD76" i="10"/>
  <c r="AE76" i="10"/>
  <c r="AF76" i="10"/>
  <c r="AG76" i="10"/>
  <c r="AH76" i="10"/>
  <c r="AC76" i="10"/>
  <c r="T673" i="6"/>
  <c r="U673" i="6"/>
  <c r="V673" i="6"/>
  <c r="W673" i="6"/>
  <c r="W555" i="6"/>
  <c r="V555" i="6"/>
  <c r="U555" i="6"/>
  <c r="T555" i="6"/>
  <c r="T437" i="6"/>
  <c r="U437" i="6"/>
  <c r="V437" i="6"/>
  <c r="W437" i="6"/>
  <c r="W319" i="6"/>
  <c r="V319" i="6"/>
  <c r="U319" i="6"/>
  <c r="T319" i="6"/>
  <c r="W201" i="6"/>
  <c r="V201" i="6"/>
  <c r="U201" i="6"/>
  <c r="T201" i="6"/>
  <c r="R555" i="6" l="1"/>
  <c r="R201" i="6"/>
  <c r="R437" i="6"/>
  <c r="R319" i="6"/>
  <c r="R673" i="6"/>
  <c r="W672" i="6" l="1"/>
  <c r="V672" i="6"/>
  <c r="U672" i="6"/>
  <c r="T672" i="6"/>
  <c r="M671" i="6"/>
  <c r="L671" i="6"/>
  <c r="W554" i="6"/>
  <c r="V554" i="6"/>
  <c r="U554" i="6"/>
  <c r="T554" i="6"/>
  <c r="M553" i="6"/>
  <c r="L553" i="6"/>
  <c r="W436" i="6"/>
  <c r="V436" i="6"/>
  <c r="U436" i="6"/>
  <c r="T436" i="6"/>
  <c r="M435" i="6"/>
  <c r="L435" i="6"/>
  <c r="W318" i="6"/>
  <c r="V318" i="6"/>
  <c r="U318" i="6"/>
  <c r="T318" i="6"/>
  <c r="V200" i="6"/>
  <c r="U200" i="6"/>
  <c r="T200" i="6"/>
  <c r="W200" i="6"/>
  <c r="R672" i="6" l="1"/>
  <c r="R436" i="6"/>
  <c r="R554" i="6"/>
  <c r="R200" i="6"/>
  <c r="R318" i="6"/>
  <c r="B75" i="10"/>
  <c r="B76" i="10"/>
  <c r="B77" i="10"/>
  <c r="B78" i="10"/>
  <c r="B79" i="10"/>
  <c r="B80" i="10"/>
  <c r="B81" i="10"/>
  <c r="B82" i="10"/>
  <c r="B83" i="10"/>
  <c r="AI25" i="10"/>
  <c r="AJ25" i="10"/>
  <c r="AK25" i="10"/>
  <c r="AL25" i="10"/>
  <c r="AI26" i="10"/>
  <c r="AJ26" i="10"/>
  <c r="AK26" i="10"/>
  <c r="AL26" i="10"/>
  <c r="AI27" i="10"/>
  <c r="AJ27" i="10"/>
  <c r="AK27" i="10"/>
  <c r="AL27" i="10"/>
  <c r="AI28" i="10"/>
  <c r="AJ28" i="10"/>
  <c r="AK28" i="10"/>
  <c r="AL28" i="10"/>
  <c r="AI29" i="10"/>
  <c r="AJ29" i="10"/>
  <c r="AK29" i="10"/>
  <c r="AL29" i="10"/>
  <c r="AI30" i="10"/>
  <c r="AJ30" i="10"/>
  <c r="AK30" i="10"/>
  <c r="AL30" i="10"/>
  <c r="AI31" i="10"/>
  <c r="AJ31" i="10"/>
  <c r="AK31" i="10"/>
  <c r="AL31" i="10"/>
  <c r="AI32" i="10"/>
  <c r="AJ32" i="10"/>
  <c r="AK32" i="10"/>
  <c r="AL32" i="10"/>
  <c r="AI33" i="10"/>
  <c r="AJ33" i="10"/>
  <c r="AK33" i="10"/>
  <c r="AL33" i="10"/>
  <c r="AI34" i="10"/>
  <c r="AJ34" i="10"/>
  <c r="AK34" i="10"/>
  <c r="AL34" i="10"/>
  <c r="AI35" i="10"/>
  <c r="AJ35" i="10"/>
  <c r="AK35" i="10"/>
  <c r="AL35" i="10"/>
  <c r="AI36" i="10"/>
  <c r="AJ36" i="10"/>
  <c r="AK36" i="10"/>
  <c r="AL36" i="10"/>
  <c r="AI37" i="10"/>
  <c r="AJ37" i="10"/>
  <c r="AK37" i="10"/>
  <c r="AL37" i="10"/>
  <c r="AI38" i="10"/>
  <c r="AJ38" i="10"/>
  <c r="AK38" i="10"/>
  <c r="AL38" i="10"/>
  <c r="AI39" i="10"/>
  <c r="AJ39" i="10"/>
  <c r="AK39" i="10"/>
  <c r="AL39" i="10"/>
  <c r="AI40" i="10"/>
  <c r="AJ40" i="10"/>
  <c r="AK40" i="10"/>
  <c r="AL40" i="10"/>
  <c r="AI41" i="10"/>
  <c r="AJ41" i="10"/>
  <c r="AK41" i="10"/>
  <c r="AL41" i="10"/>
  <c r="AI42" i="10"/>
  <c r="AJ42" i="10"/>
  <c r="AK42" i="10"/>
  <c r="AL42" i="10"/>
  <c r="AI43" i="10"/>
  <c r="AJ43" i="10"/>
  <c r="AK43" i="10"/>
  <c r="AL43" i="10"/>
  <c r="AI44" i="10"/>
  <c r="AJ44" i="10"/>
  <c r="AK44" i="10"/>
  <c r="AL44" i="10"/>
  <c r="AI45" i="10"/>
  <c r="AJ45" i="10"/>
  <c r="AK45" i="10"/>
  <c r="AL45" i="10"/>
  <c r="AI46" i="10"/>
  <c r="AJ46" i="10"/>
  <c r="AK46" i="10"/>
  <c r="AL46" i="10"/>
  <c r="AI47" i="10"/>
  <c r="AJ47" i="10"/>
  <c r="AK47" i="10"/>
  <c r="AL47" i="10"/>
  <c r="AI48" i="10"/>
  <c r="AJ48" i="10"/>
  <c r="AK48" i="10"/>
  <c r="AL48" i="10"/>
  <c r="AI49" i="10"/>
  <c r="AJ49" i="10"/>
  <c r="AK49" i="10"/>
  <c r="AL49" i="10"/>
  <c r="AI50" i="10"/>
  <c r="AJ50" i="10"/>
  <c r="AK50" i="10"/>
  <c r="AL50" i="10"/>
  <c r="AI51" i="10"/>
  <c r="AJ51" i="10"/>
  <c r="AK51" i="10"/>
  <c r="AL51" i="10"/>
  <c r="AI52" i="10"/>
  <c r="AJ52" i="10"/>
  <c r="AK52" i="10"/>
  <c r="AL52" i="10"/>
  <c r="AI53" i="10"/>
  <c r="AJ53" i="10"/>
  <c r="AK53" i="10"/>
  <c r="AL53" i="10"/>
  <c r="AI54" i="10"/>
  <c r="AJ54" i="10"/>
  <c r="AK54" i="10"/>
  <c r="AL54" i="10"/>
  <c r="AI55" i="10"/>
  <c r="AJ55" i="10"/>
  <c r="AK55" i="10"/>
  <c r="AL55" i="10"/>
  <c r="AI56" i="10"/>
  <c r="AJ56" i="10"/>
  <c r="AK56" i="10"/>
  <c r="AL56" i="10"/>
  <c r="AI57" i="10"/>
  <c r="AJ57" i="10"/>
  <c r="AK57" i="10"/>
  <c r="AL57" i="10"/>
  <c r="AI58" i="10"/>
  <c r="AJ58" i="10"/>
  <c r="AK58" i="10"/>
  <c r="AL58" i="10"/>
  <c r="AI59" i="10"/>
  <c r="AJ59" i="10"/>
  <c r="AK59" i="10"/>
  <c r="AL59" i="10"/>
  <c r="AI60" i="10"/>
  <c r="AJ60" i="10"/>
  <c r="AK60" i="10"/>
  <c r="AL60" i="10"/>
  <c r="AI61" i="10"/>
  <c r="AJ61" i="10"/>
  <c r="AK61" i="10"/>
  <c r="AL61" i="10"/>
  <c r="AI62" i="10"/>
  <c r="AJ62" i="10"/>
  <c r="AK62" i="10"/>
  <c r="AL62" i="10"/>
  <c r="AI63" i="10"/>
  <c r="AJ63" i="10"/>
  <c r="AK63" i="10"/>
  <c r="AL63" i="10"/>
  <c r="AI64" i="10"/>
  <c r="AJ64" i="10"/>
  <c r="AK64" i="10"/>
  <c r="AL64" i="10"/>
  <c r="AK65" i="10"/>
  <c r="AL65" i="10"/>
  <c r="AI66" i="10"/>
  <c r="AJ66" i="10"/>
  <c r="AK66" i="10"/>
  <c r="AL66" i="10"/>
  <c r="AI67" i="10"/>
  <c r="AJ67" i="10"/>
  <c r="AK67" i="10"/>
  <c r="AL67" i="10"/>
  <c r="AI68" i="10"/>
  <c r="AJ68" i="10"/>
  <c r="AK68" i="10"/>
  <c r="AL68" i="10"/>
  <c r="AI69" i="10"/>
  <c r="AJ69" i="10"/>
  <c r="AK69" i="10"/>
  <c r="AL69" i="10"/>
  <c r="AI70" i="10"/>
  <c r="AJ70" i="10"/>
  <c r="AK70" i="10"/>
  <c r="AL70" i="10"/>
  <c r="AI71" i="10"/>
  <c r="AJ71" i="10"/>
  <c r="AK71" i="10"/>
  <c r="AL71" i="10"/>
  <c r="AI72" i="10"/>
  <c r="AJ72" i="10"/>
  <c r="AK72" i="10"/>
  <c r="AL72" i="10"/>
  <c r="AI73" i="10"/>
  <c r="AJ73" i="10"/>
  <c r="AK73" i="10"/>
  <c r="AL73" i="10"/>
  <c r="AI74" i="10"/>
  <c r="AJ74" i="10"/>
  <c r="AK74" i="10"/>
  <c r="AL74" i="10"/>
  <c r="AI96" i="10"/>
  <c r="AJ96" i="10"/>
  <c r="AK96" i="10"/>
  <c r="AL96" i="10"/>
  <c r="AI97" i="10"/>
  <c r="AJ97" i="10"/>
  <c r="AK97" i="10"/>
  <c r="AL97" i="10"/>
  <c r="AI98" i="10"/>
  <c r="AJ98" i="10"/>
  <c r="AK98" i="10"/>
  <c r="AL98" i="10"/>
  <c r="AI99" i="10"/>
  <c r="AJ99" i="10"/>
  <c r="AK99" i="10"/>
  <c r="AL99" i="10"/>
  <c r="AI100" i="10"/>
  <c r="AJ100" i="10"/>
  <c r="AK100" i="10"/>
  <c r="AL100" i="10"/>
  <c r="AI101" i="10"/>
  <c r="AJ101" i="10"/>
  <c r="AK101" i="10"/>
  <c r="AL101" i="10"/>
  <c r="AI102" i="10"/>
  <c r="AJ102" i="10"/>
  <c r="AK102" i="10"/>
  <c r="AL102" i="10"/>
  <c r="AI103" i="10"/>
  <c r="AJ103" i="10"/>
  <c r="AK103" i="10"/>
  <c r="AL103" i="10"/>
  <c r="AI104" i="10"/>
  <c r="AJ104" i="10"/>
  <c r="AK104" i="10"/>
  <c r="AL104" i="10"/>
  <c r="AI105" i="10"/>
  <c r="AJ105" i="10"/>
  <c r="AK105" i="10"/>
  <c r="AL105" i="10"/>
  <c r="AI106" i="10"/>
  <c r="AJ106" i="10"/>
  <c r="AK106" i="10"/>
  <c r="AL106" i="10"/>
  <c r="AI107" i="10"/>
  <c r="AJ107" i="10"/>
  <c r="AK107" i="10"/>
  <c r="AL107" i="10"/>
  <c r="AI108" i="10"/>
  <c r="AJ108" i="10"/>
  <c r="AK108" i="10"/>
  <c r="AL108" i="10"/>
  <c r="AI109" i="10"/>
  <c r="AJ109" i="10"/>
  <c r="AK109" i="10"/>
  <c r="AL109" i="10"/>
  <c r="AI110" i="10"/>
  <c r="AK110" i="10"/>
  <c r="AI111" i="10"/>
  <c r="AK111" i="10"/>
  <c r="AI112" i="10"/>
  <c r="AK112" i="10"/>
  <c r="AI113" i="10"/>
  <c r="AJ113" i="10"/>
  <c r="AK113" i="10"/>
  <c r="AL113" i="10"/>
  <c r="AI114" i="10"/>
  <c r="AJ114" i="10"/>
  <c r="AK114" i="10"/>
  <c r="AL114" i="10"/>
  <c r="AI115" i="10"/>
  <c r="AJ115" i="10"/>
  <c r="AK115" i="10"/>
  <c r="AL115" i="10"/>
  <c r="AI116" i="10"/>
  <c r="AJ116" i="10"/>
  <c r="AK116" i="10"/>
  <c r="AL116" i="10"/>
  <c r="AI117" i="10"/>
  <c r="AJ117" i="10"/>
  <c r="AK117" i="10"/>
  <c r="AL117" i="10"/>
  <c r="AI118" i="10"/>
  <c r="AJ118" i="10"/>
  <c r="AK118" i="10"/>
  <c r="AL118" i="10"/>
  <c r="AI119" i="10"/>
  <c r="AJ119" i="10"/>
  <c r="AK119" i="10"/>
  <c r="AL119" i="10"/>
  <c r="AI120" i="10"/>
  <c r="AJ120" i="10"/>
  <c r="AK120" i="10"/>
  <c r="AL120" i="10"/>
  <c r="AI121" i="10"/>
  <c r="AJ121" i="10"/>
  <c r="AK121" i="10"/>
  <c r="AL121" i="10"/>
  <c r="AI122" i="10"/>
  <c r="AJ122" i="10"/>
  <c r="AK122" i="10"/>
  <c r="AL122" i="10"/>
  <c r="AI123" i="10"/>
  <c r="AJ123" i="10"/>
  <c r="AK123" i="10"/>
  <c r="AL123" i="10"/>
  <c r="AI124" i="10"/>
  <c r="AJ124" i="10"/>
  <c r="AK124" i="10"/>
  <c r="AL124" i="10"/>
  <c r="AI125" i="10"/>
  <c r="AJ125" i="10"/>
  <c r="AK125" i="10"/>
  <c r="AL125" i="10"/>
  <c r="AI126" i="10"/>
  <c r="AJ126" i="10"/>
  <c r="AK126" i="10"/>
  <c r="AL126" i="10"/>
  <c r="AI127" i="10"/>
  <c r="AJ127" i="10"/>
  <c r="AK127" i="10"/>
  <c r="AL127" i="10"/>
  <c r="AI128" i="10"/>
  <c r="AJ128" i="10"/>
  <c r="AK128" i="10"/>
  <c r="AL128" i="10"/>
  <c r="AI129" i="10"/>
  <c r="AJ129" i="10"/>
  <c r="AK129" i="10"/>
  <c r="AL129" i="10"/>
  <c r="AI130" i="10"/>
  <c r="AJ130" i="10"/>
  <c r="AK130" i="10"/>
  <c r="AL130" i="10"/>
  <c r="AI131" i="10"/>
  <c r="AJ131" i="10"/>
  <c r="AK131" i="10"/>
  <c r="AL131" i="10"/>
  <c r="AI132" i="10"/>
  <c r="AJ132" i="10"/>
  <c r="AK132" i="10"/>
  <c r="AL132" i="10"/>
  <c r="AI133" i="10"/>
  <c r="AJ133" i="10"/>
  <c r="AK133" i="10"/>
  <c r="AL133" i="10"/>
  <c r="AI134" i="10"/>
  <c r="AJ134" i="10"/>
  <c r="AK134" i="10"/>
  <c r="AL134" i="10"/>
  <c r="AI135" i="10"/>
  <c r="AJ135" i="10"/>
  <c r="AK135" i="10"/>
  <c r="AL135" i="10"/>
  <c r="AI136" i="10"/>
  <c r="AJ136" i="10"/>
  <c r="AK136" i="10"/>
  <c r="AL136" i="10"/>
  <c r="AI137" i="10"/>
  <c r="AJ137" i="10"/>
  <c r="AK137" i="10"/>
  <c r="AL137" i="10"/>
  <c r="AI138" i="10"/>
  <c r="AJ138" i="10"/>
  <c r="AK138" i="10"/>
  <c r="AL138" i="10"/>
  <c r="AI139" i="10"/>
  <c r="AJ139" i="10"/>
  <c r="AK139" i="10"/>
  <c r="AL139" i="10"/>
  <c r="AI140" i="10"/>
  <c r="AJ140" i="10"/>
  <c r="AK140" i="10"/>
  <c r="AL140" i="10"/>
  <c r="AI141" i="10"/>
  <c r="AJ141" i="10"/>
  <c r="AK141" i="10"/>
  <c r="AL141" i="10"/>
  <c r="AI142" i="10"/>
  <c r="AJ142" i="10"/>
  <c r="AK142" i="10"/>
  <c r="AL142" i="10"/>
  <c r="AI143" i="10"/>
  <c r="AJ143" i="10"/>
  <c r="AK143" i="10"/>
  <c r="AL143" i="10"/>
  <c r="AI144" i="10"/>
  <c r="AJ144" i="10"/>
  <c r="AK144" i="10"/>
  <c r="AL144" i="10"/>
  <c r="AI145" i="10"/>
  <c r="AJ145" i="10"/>
  <c r="AK145" i="10"/>
  <c r="AL145" i="10"/>
  <c r="AI146" i="10"/>
  <c r="AJ146" i="10"/>
  <c r="AK146" i="10"/>
  <c r="AL146" i="10"/>
  <c r="AI147" i="10"/>
  <c r="AJ147" i="10"/>
  <c r="AK147" i="10"/>
  <c r="AL147" i="10"/>
  <c r="AI148" i="10"/>
  <c r="AJ148" i="10"/>
  <c r="AK148" i="10"/>
  <c r="AL148" i="10"/>
  <c r="AI149" i="10"/>
  <c r="AJ149" i="10"/>
  <c r="AK149" i="10"/>
  <c r="AL149" i="10"/>
  <c r="AI150" i="10"/>
  <c r="AJ150" i="10"/>
  <c r="AK150" i="10"/>
  <c r="AL150" i="10"/>
  <c r="AI151" i="10"/>
  <c r="AJ151" i="10"/>
  <c r="AK151" i="10"/>
  <c r="AL151" i="10"/>
  <c r="AI152" i="10"/>
  <c r="AJ152" i="10"/>
  <c r="AK152" i="10"/>
  <c r="AL152" i="10"/>
  <c r="AI153" i="10"/>
  <c r="AJ153" i="10"/>
  <c r="AK153" i="10"/>
  <c r="AL153" i="10"/>
  <c r="AI154" i="10"/>
  <c r="AJ154" i="10"/>
  <c r="AK154" i="10"/>
  <c r="AL154" i="10"/>
  <c r="AI155" i="10"/>
  <c r="AJ155" i="10"/>
  <c r="AK155" i="10"/>
  <c r="AL155" i="10"/>
  <c r="AI156" i="10"/>
  <c r="AJ156" i="10"/>
  <c r="AK156" i="10"/>
  <c r="AL156" i="10"/>
  <c r="AI157" i="10"/>
  <c r="AJ157" i="10"/>
  <c r="AK157" i="10"/>
  <c r="AL157" i="10"/>
  <c r="AK158" i="10"/>
  <c r="AL158" i="10"/>
  <c r="AK159" i="10"/>
  <c r="AL159" i="10"/>
  <c r="AK160" i="10"/>
  <c r="AL160" i="10"/>
  <c r="AK161" i="10"/>
  <c r="AL161" i="10"/>
  <c r="AK162" i="10"/>
  <c r="AL162" i="10"/>
  <c r="AK163" i="10"/>
  <c r="AL163" i="10"/>
  <c r="AK164" i="10"/>
  <c r="AL164" i="10"/>
  <c r="AK165" i="10"/>
  <c r="AL165" i="10"/>
  <c r="AK166" i="10"/>
  <c r="AL166" i="10"/>
  <c r="AK167" i="10"/>
  <c r="AL167" i="10"/>
  <c r="AI189" i="10"/>
  <c r="AJ189" i="10"/>
  <c r="AK189" i="10"/>
  <c r="AL189" i="10"/>
  <c r="AI190" i="10"/>
  <c r="AJ190" i="10"/>
  <c r="AK190" i="10"/>
  <c r="AL190" i="10"/>
  <c r="AI191" i="10"/>
  <c r="AJ191" i="10"/>
  <c r="AK191" i="10"/>
  <c r="AL191" i="10"/>
  <c r="AI192" i="10"/>
  <c r="AJ192" i="10"/>
  <c r="AK192" i="10"/>
  <c r="AL192" i="10"/>
  <c r="AI193" i="10"/>
  <c r="AJ193" i="10"/>
  <c r="AK193" i="10"/>
  <c r="AL193" i="10"/>
  <c r="AI194" i="10"/>
  <c r="AJ194" i="10"/>
  <c r="AK194" i="10"/>
  <c r="AL194" i="10"/>
  <c r="AI195" i="10"/>
  <c r="AJ195" i="10"/>
  <c r="AK195" i="10"/>
  <c r="AL195" i="10"/>
  <c r="AI196" i="10"/>
  <c r="AJ196" i="10"/>
  <c r="AK196" i="10"/>
  <c r="AL196" i="10"/>
  <c r="AI197" i="10"/>
  <c r="AJ197" i="10"/>
  <c r="AK197" i="10"/>
  <c r="AL197" i="10"/>
  <c r="AI198" i="10"/>
  <c r="AJ198" i="10"/>
  <c r="AK198" i="10"/>
  <c r="AL198" i="10"/>
  <c r="AI199" i="10"/>
  <c r="AJ199" i="10"/>
  <c r="AK199" i="10"/>
  <c r="AL199" i="10"/>
  <c r="AI200" i="10"/>
  <c r="AJ200" i="10"/>
  <c r="AK200" i="10"/>
  <c r="AL200" i="10"/>
  <c r="AI201" i="10"/>
  <c r="AJ201" i="10"/>
  <c r="AK201" i="10"/>
  <c r="AL201" i="10"/>
  <c r="AI202" i="10"/>
  <c r="AJ202" i="10"/>
  <c r="AK202" i="10"/>
  <c r="AL202" i="10"/>
  <c r="AI203" i="10"/>
  <c r="AK203" i="10"/>
  <c r="AI204" i="10"/>
  <c r="AK204" i="10"/>
  <c r="AI205" i="10"/>
  <c r="AK205" i="10"/>
  <c r="AI206" i="10"/>
  <c r="AJ206" i="10"/>
  <c r="AK206" i="10"/>
  <c r="AL206" i="10"/>
  <c r="AI207" i="10"/>
  <c r="AJ207" i="10"/>
  <c r="AK207" i="10"/>
  <c r="AL207" i="10"/>
  <c r="AI208" i="10"/>
  <c r="AJ208" i="10"/>
  <c r="AK208" i="10"/>
  <c r="AL208" i="10"/>
  <c r="AI209" i="10"/>
  <c r="AJ209" i="10"/>
  <c r="AK209" i="10"/>
  <c r="AL209" i="10"/>
  <c r="AI210" i="10"/>
  <c r="AJ210" i="10"/>
  <c r="AK210" i="10"/>
  <c r="AL210" i="10"/>
  <c r="AI211" i="10"/>
  <c r="AJ211" i="10"/>
  <c r="AK211" i="10"/>
  <c r="AL211" i="10"/>
  <c r="AI212" i="10"/>
  <c r="AJ212" i="10"/>
  <c r="AK212" i="10"/>
  <c r="AL212" i="10"/>
  <c r="AI213" i="10"/>
  <c r="AJ213" i="10"/>
  <c r="AK213" i="10"/>
  <c r="AL213" i="10"/>
  <c r="AI214" i="10"/>
  <c r="AJ214" i="10"/>
  <c r="AK214" i="10"/>
  <c r="AL214" i="10"/>
  <c r="AI215" i="10"/>
  <c r="AJ215" i="10"/>
  <c r="AK215" i="10"/>
  <c r="AL215" i="10"/>
  <c r="AI216" i="10"/>
  <c r="AJ216" i="10"/>
  <c r="AK216" i="10"/>
  <c r="AL216" i="10"/>
  <c r="AI217" i="10"/>
  <c r="AJ217" i="10"/>
  <c r="AK217" i="10"/>
  <c r="AL217" i="10"/>
  <c r="AI218" i="10"/>
  <c r="AJ218" i="10"/>
  <c r="AK218" i="10"/>
  <c r="AL218" i="10"/>
  <c r="AI219" i="10"/>
  <c r="AJ219" i="10"/>
  <c r="AK219" i="10"/>
  <c r="AL219" i="10"/>
  <c r="AI220" i="10"/>
  <c r="AJ220" i="10"/>
  <c r="AK220" i="10"/>
  <c r="AL220" i="10"/>
  <c r="AI221" i="10"/>
  <c r="AJ221" i="10"/>
  <c r="AK221" i="10"/>
  <c r="AL221" i="10"/>
  <c r="AI222" i="10"/>
  <c r="AJ222" i="10"/>
  <c r="AK222" i="10"/>
  <c r="AL222" i="10"/>
  <c r="AI223" i="10"/>
  <c r="AJ223" i="10"/>
  <c r="AK223" i="10"/>
  <c r="AL223" i="10"/>
  <c r="AI224" i="10"/>
  <c r="AJ224" i="10"/>
  <c r="AK224" i="10"/>
  <c r="AL224" i="10"/>
  <c r="AI225" i="10"/>
  <c r="AJ225" i="10"/>
  <c r="AK225" i="10"/>
  <c r="AL225" i="10"/>
  <c r="AI226" i="10"/>
  <c r="AJ226" i="10"/>
  <c r="AK226" i="10"/>
  <c r="AL226" i="10"/>
  <c r="AI227" i="10"/>
  <c r="AJ227" i="10"/>
  <c r="AK227" i="10"/>
  <c r="AL227" i="10"/>
  <c r="AI228" i="10"/>
  <c r="AJ228" i="10"/>
  <c r="AK228" i="10"/>
  <c r="AL228" i="10"/>
  <c r="AI229" i="10"/>
  <c r="AJ229" i="10"/>
  <c r="AK229" i="10"/>
  <c r="AL229" i="10"/>
  <c r="AI230" i="10"/>
  <c r="AJ230" i="10"/>
  <c r="AK230" i="10"/>
  <c r="AL230" i="10"/>
  <c r="AI231" i="10"/>
  <c r="AJ231" i="10"/>
  <c r="AK231" i="10"/>
  <c r="AL231" i="10"/>
  <c r="AI232" i="10"/>
  <c r="AJ232" i="10"/>
  <c r="AK232" i="10"/>
  <c r="AL232" i="10"/>
  <c r="AI233" i="10"/>
  <c r="AJ233" i="10"/>
  <c r="AK233" i="10"/>
  <c r="AL233" i="10"/>
  <c r="AI234" i="10"/>
  <c r="AJ234" i="10"/>
  <c r="AK234" i="10"/>
  <c r="AL234" i="10"/>
  <c r="AI235" i="10"/>
  <c r="AJ235" i="10"/>
  <c r="AK235" i="10"/>
  <c r="AL235" i="10"/>
  <c r="AI236" i="10"/>
  <c r="AJ236" i="10"/>
  <c r="AK236" i="10"/>
  <c r="AL236" i="10"/>
  <c r="AI237" i="10"/>
  <c r="AJ237" i="10"/>
  <c r="AK237" i="10"/>
  <c r="AL237" i="10"/>
  <c r="AI238" i="10"/>
  <c r="AJ238" i="10"/>
  <c r="AK238" i="10"/>
  <c r="AL238" i="10"/>
  <c r="AI239" i="10"/>
  <c r="AJ239" i="10"/>
  <c r="AK239" i="10"/>
  <c r="AL239" i="10"/>
  <c r="AI240" i="10"/>
  <c r="AJ240" i="10"/>
  <c r="AK240" i="10"/>
  <c r="AL240" i="10"/>
  <c r="AI241" i="10"/>
  <c r="AJ241" i="10"/>
  <c r="AK241" i="10"/>
  <c r="AL241" i="10"/>
  <c r="AI242" i="10"/>
  <c r="AJ242" i="10"/>
  <c r="AK242" i="10"/>
  <c r="AL242" i="10"/>
  <c r="AI243" i="10"/>
  <c r="AJ243" i="10"/>
  <c r="AK243" i="10"/>
  <c r="AL243" i="10"/>
  <c r="AI244" i="10"/>
  <c r="AJ244" i="10"/>
  <c r="AK244" i="10"/>
  <c r="AL244" i="10"/>
  <c r="AI245" i="10"/>
  <c r="AJ245" i="10"/>
  <c r="AK245" i="10"/>
  <c r="AL245" i="10"/>
  <c r="AI246" i="10"/>
  <c r="AJ246" i="10"/>
  <c r="AK246" i="10"/>
  <c r="AL246" i="10"/>
  <c r="AI247" i="10"/>
  <c r="AJ247" i="10"/>
  <c r="AK247" i="10"/>
  <c r="AL247" i="10"/>
  <c r="AI248" i="10"/>
  <c r="AJ248" i="10"/>
  <c r="AK248" i="10"/>
  <c r="AL248" i="10"/>
  <c r="AI249" i="10"/>
  <c r="AJ249" i="10"/>
  <c r="AK249" i="10"/>
  <c r="AL249" i="10"/>
  <c r="AI250" i="10"/>
  <c r="AJ250" i="10"/>
  <c r="AK250" i="10"/>
  <c r="AL250" i="10"/>
  <c r="AK251" i="10"/>
  <c r="AL251" i="10"/>
  <c r="AK252" i="10"/>
  <c r="AL252" i="10"/>
  <c r="AK253" i="10"/>
  <c r="AL253" i="10"/>
  <c r="AK254" i="10"/>
  <c r="AL254" i="10"/>
  <c r="AK255" i="10"/>
  <c r="AL255" i="10"/>
  <c r="AK256" i="10"/>
  <c r="AL256" i="10"/>
  <c r="AK257" i="10"/>
  <c r="AL257" i="10"/>
  <c r="AK258" i="10"/>
  <c r="AL258" i="10"/>
  <c r="AK259" i="10"/>
  <c r="AL259" i="10"/>
  <c r="AK260" i="10"/>
  <c r="AL260" i="10"/>
  <c r="AI282" i="10"/>
  <c r="AJ282" i="10"/>
  <c r="AK282" i="10"/>
  <c r="AL282" i="10"/>
  <c r="AI283" i="10"/>
  <c r="AJ283" i="10"/>
  <c r="AK283" i="10"/>
  <c r="AL283" i="10"/>
  <c r="AI284" i="10"/>
  <c r="AJ284" i="10"/>
  <c r="AK284" i="10"/>
  <c r="AL284" i="10"/>
  <c r="AI285" i="10"/>
  <c r="AJ285" i="10"/>
  <c r="AK285" i="10"/>
  <c r="AL285" i="10"/>
  <c r="AI286" i="10"/>
  <c r="AJ286" i="10"/>
  <c r="AK286" i="10"/>
  <c r="AL286" i="10"/>
  <c r="AI287" i="10"/>
  <c r="AJ287" i="10"/>
  <c r="AK287" i="10"/>
  <c r="AL287" i="10"/>
  <c r="AI288" i="10"/>
  <c r="AJ288" i="10"/>
  <c r="AK288" i="10"/>
  <c r="AL288" i="10"/>
  <c r="AI289" i="10"/>
  <c r="AJ289" i="10"/>
  <c r="AK289" i="10"/>
  <c r="AL289" i="10"/>
  <c r="AI290" i="10"/>
  <c r="AJ290" i="10"/>
  <c r="AK290" i="10"/>
  <c r="AL290" i="10"/>
  <c r="AI291" i="10"/>
  <c r="AJ291" i="10"/>
  <c r="AK291" i="10"/>
  <c r="AL291" i="10"/>
  <c r="AI292" i="10"/>
  <c r="AJ292" i="10"/>
  <c r="AK292" i="10"/>
  <c r="AL292" i="10"/>
  <c r="AI293" i="10"/>
  <c r="AJ293" i="10"/>
  <c r="AK293" i="10"/>
  <c r="AL293" i="10"/>
  <c r="AI294" i="10"/>
  <c r="AJ294" i="10"/>
  <c r="AK294" i="10"/>
  <c r="AL294" i="10"/>
  <c r="AI295" i="10"/>
  <c r="AJ295" i="10"/>
  <c r="AK295" i="10"/>
  <c r="AL295" i="10"/>
  <c r="AI296" i="10"/>
  <c r="AK296" i="10"/>
  <c r="AI297" i="10"/>
  <c r="AK297" i="10"/>
  <c r="AI298" i="10"/>
  <c r="AK298" i="10"/>
  <c r="AI299" i="10"/>
  <c r="AJ299" i="10"/>
  <c r="AK299" i="10"/>
  <c r="AL299" i="10"/>
  <c r="AI300" i="10"/>
  <c r="AJ300" i="10"/>
  <c r="AK300" i="10"/>
  <c r="AL300" i="10"/>
  <c r="AI301" i="10"/>
  <c r="AJ301" i="10"/>
  <c r="AK301" i="10"/>
  <c r="AL301" i="10"/>
  <c r="AI302" i="10"/>
  <c r="AJ302" i="10"/>
  <c r="AK302" i="10"/>
  <c r="AL302" i="10"/>
  <c r="AI303" i="10"/>
  <c r="AJ303" i="10"/>
  <c r="AK303" i="10"/>
  <c r="AL303" i="10"/>
  <c r="AI304" i="10"/>
  <c r="AJ304" i="10"/>
  <c r="AK304" i="10"/>
  <c r="AL304" i="10"/>
  <c r="AI305" i="10"/>
  <c r="AJ305" i="10"/>
  <c r="AK305" i="10"/>
  <c r="AL305" i="10"/>
  <c r="AI306" i="10"/>
  <c r="AJ306" i="10"/>
  <c r="AK306" i="10"/>
  <c r="AL306" i="10"/>
  <c r="AI307" i="10"/>
  <c r="AJ307" i="10"/>
  <c r="AK307" i="10"/>
  <c r="AL307" i="10"/>
  <c r="AI308" i="10"/>
  <c r="AJ308" i="10"/>
  <c r="AK308" i="10"/>
  <c r="AL308" i="10"/>
  <c r="AI309" i="10"/>
  <c r="AJ309" i="10"/>
  <c r="AK309" i="10"/>
  <c r="AL309" i="10"/>
  <c r="AI310" i="10"/>
  <c r="AJ310" i="10"/>
  <c r="AK310" i="10"/>
  <c r="AL310" i="10"/>
  <c r="AI311" i="10"/>
  <c r="AJ311" i="10"/>
  <c r="AK311" i="10"/>
  <c r="AL311" i="10"/>
  <c r="AI312" i="10"/>
  <c r="AJ312" i="10"/>
  <c r="AK312" i="10"/>
  <c r="AL312" i="10"/>
  <c r="AI313" i="10"/>
  <c r="AJ313" i="10"/>
  <c r="AK313" i="10"/>
  <c r="AL313" i="10"/>
  <c r="AI314" i="10"/>
  <c r="AJ314" i="10"/>
  <c r="AK314" i="10"/>
  <c r="AL314" i="10"/>
  <c r="AI315" i="10"/>
  <c r="AJ315" i="10"/>
  <c r="AK315" i="10"/>
  <c r="AL315" i="10"/>
  <c r="AI316" i="10"/>
  <c r="AJ316" i="10"/>
  <c r="AK316" i="10"/>
  <c r="AL316" i="10"/>
  <c r="AI317" i="10"/>
  <c r="AJ317" i="10"/>
  <c r="AK317" i="10"/>
  <c r="AL317" i="10"/>
  <c r="AI318" i="10"/>
  <c r="AJ318" i="10"/>
  <c r="AK318" i="10"/>
  <c r="AL318" i="10"/>
  <c r="AI319" i="10"/>
  <c r="AJ319" i="10"/>
  <c r="AK319" i="10"/>
  <c r="AL319" i="10"/>
  <c r="AI320" i="10"/>
  <c r="AJ320" i="10"/>
  <c r="AK320" i="10"/>
  <c r="AL320" i="10"/>
  <c r="AI321" i="10"/>
  <c r="AJ321" i="10"/>
  <c r="AK321" i="10"/>
  <c r="AL321" i="10"/>
  <c r="AI322" i="10"/>
  <c r="AJ322" i="10"/>
  <c r="AK322" i="10"/>
  <c r="AL322" i="10"/>
  <c r="AI323" i="10"/>
  <c r="AJ323" i="10"/>
  <c r="AK323" i="10"/>
  <c r="AL323" i="10"/>
  <c r="AI324" i="10"/>
  <c r="AJ324" i="10"/>
  <c r="AK324" i="10"/>
  <c r="AL324" i="10"/>
  <c r="AI325" i="10"/>
  <c r="AJ325" i="10"/>
  <c r="AK325" i="10"/>
  <c r="AL325" i="10"/>
  <c r="AI326" i="10"/>
  <c r="AJ326" i="10"/>
  <c r="AK326" i="10"/>
  <c r="AL326" i="10"/>
  <c r="AI327" i="10"/>
  <c r="AJ327" i="10"/>
  <c r="AK327" i="10"/>
  <c r="AL327" i="10"/>
  <c r="AI328" i="10"/>
  <c r="AJ328" i="10"/>
  <c r="AK328" i="10"/>
  <c r="AL328" i="10"/>
  <c r="AI329" i="10"/>
  <c r="AJ329" i="10"/>
  <c r="AK329" i="10"/>
  <c r="AL329" i="10"/>
  <c r="AI330" i="10"/>
  <c r="AJ330" i="10"/>
  <c r="AK330" i="10"/>
  <c r="AL330" i="10"/>
  <c r="AI331" i="10"/>
  <c r="AJ331" i="10"/>
  <c r="AK331" i="10"/>
  <c r="AL331" i="10"/>
  <c r="AI332" i="10"/>
  <c r="AJ332" i="10"/>
  <c r="AK332" i="10"/>
  <c r="AL332" i="10"/>
  <c r="AI333" i="10"/>
  <c r="AJ333" i="10"/>
  <c r="AK333" i="10"/>
  <c r="AL333" i="10"/>
  <c r="AI334" i="10"/>
  <c r="AJ334" i="10"/>
  <c r="AK334" i="10"/>
  <c r="AL334" i="10"/>
  <c r="AI335" i="10"/>
  <c r="AJ335" i="10"/>
  <c r="AK335" i="10"/>
  <c r="AL335" i="10"/>
  <c r="AI336" i="10"/>
  <c r="AJ336" i="10"/>
  <c r="AK336" i="10"/>
  <c r="AL336" i="10"/>
  <c r="AI337" i="10"/>
  <c r="AJ337" i="10"/>
  <c r="AK337" i="10"/>
  <c r="AL337" i="10"/>
  <c r="AI338" i="10"/>
  <c r="AJ338" i="10"/>
  <c r="AK338" i="10"/>
  <c r="AL338" i="10"/>
  <c r="AI339" i="10"/>
  <c r="AJ339" i="10"/>
  <c r="AK339" i="10"/>
  <c r="AL339" i="10"/>
  <c r="AI340" i="10"/>
  <c r="AJ340" i="10"/>
  <c r="AK340" i="10"/>
  <c r="AL340" i="10"/>
  <c r="AI341" i="10"/>
  <c r="AJ341" i="10"/>
  <c r="AK341" i="10"/>
  <c r="AL341" i="10"/>
  <c r="AI342" i="10"/>
  <c r="AJ342" i="10"/>
  <c r="AK342" i="10"/>
  <c r="AL342" i="10"/>
  <c r="AI343" i="10"/>
  <c r="AJ343" i="10"/>
  <c r="AK343" i="10"/>
  <c r="AL343" i="10"/>
  <c r="AL344" i="10"/>
  <c r="AL345" i="10"/>
  <c r="AL346" i="10"/>
  <c r="AL347" i="10"/>
  <c r="AK348" i="10"/>
  <c r="AL348" i="10"/>
  <c r="AK349" i="10"/>
  <c r="AL349" i="10"/>
  <c r="AK350" i="10"/>
  <c r="AL350" i="10"/>
  <c r="AK351" i="10"/>
  <c r="AL351" i="10"/>
  <c r="AK352" i="10"/>
  <c r="AL352" i="10"/>
  <c r="AK353" i="10"/>
  <c r="AL353" i="10"/>
  <c r="AI375" i="10"/>
  <c r="AJ375" i="10"/>
  <c r="AK375" i="10"/>
  <c r="AL375" i="10"/>
  <c r="AI376" i="10"/>
  <c r="AJ376" i="10"/>
  <c r="AK376" i="10"/>
  <c r="AL376" i="10"/>
  <c r="AI377" i="10"/>
  <c r="AJ377" i="10"/>
  <c r="AK377" i="10"/>
  <c r="AL377" i="10"/>
  <c r="AI378" i="10"/>
  <c r="AJ378" i="10"/>
  <c r="AK378" i="10"/>
  <c r="AL378" i="10"/>
  <c r="AI379" i="10"/>
  <c r="AJ379" i="10"/>
  <c r="AK379" i="10"/>
  <c r="AL379" i="10"/>
  <c r="AI380" i="10"/>
  <c r="AJ380" i="10"/>
  <c r="AK380" i="10"/>
  <c r="AL380" i="10"/>
  <c r="AI381" i="10"/>
  <c r="AJ381" i="10"/>
  <c r="AK381" i="10"/>
  <c r="AL381" i="10"/>
  <c r="AI382" i="10"/>
  <c r="AJ382" i="10"/>
  <c r="AK382" i="10"/>
  <c r="AL382" i="10"/>
  <c r="AI383" i="10"/>
  <c r="AJ383" i="10"/>
  <c r="AK383" i="10"/>
  <c r="AL383" i="10"/>
  <c r="AI384" i="10"/>
  <c r="AJ384" i="10"/>
  <c r="AK384" i="10"/>
  <c r="AL384" i="10"/>
  <c r="AI385" i="10"/>
  <c r="AJ385" i="10"/>
  <c r="AK385" i="10"/>
  <c r="AL385" i="10"/>
  <c r="AI386" i="10"/>
  <c r="AJ386" i="10"/>
  <c r="AK386" i="10"/>
  <c r="AL386" i="10"/>
  <c r="AI387" i="10"/>
  <c r="AJ387" i="10"/>
  <c r="AK387" i="10"/>
  <c r="AL387" i="10"/>
  <c r="AI388" i="10"/>
  <c r="AJ388" i="10"/>
  <c r="AK388" i="10"/>
  <c r="AL388" i="10"/>
  <c r="AI389" i="10"/>
  <c r="AK389" i="10"/>
  <c r="AI390" i="10"/>
  <c r="AK390" i="10"/>
  <c r="AI391" i="10"/>
  <c r="AK391" i="10"/>
  <c r="AI392" i="10"/>
  <c r="AJ392" i="10"/>
  <c r="AK392" i="10"/>
  <c r="AL392" i="10"/>
  <c r="AI393" i="10"/>
  <c r="AJ393" i="10"/>
  <c r="AK393" i="10"/>
  <c r="AL393" i="10"/>
  <c r="AI394" i="10"/>
  <c r="AJ394" i="10"/>
  <c r="AK394" i="10"/>
  <c r="AL394" i="10"/>
  <c r="AI395" i="10"/>
  <c r="AJ395" i="10"/>
  <c r="AK395" i="10"/>
  <c r="AL395" i="10"/>
  <c r="AI396" i="10"/>
  <c r="AJ396" i="10"/>
  <c r="AK396" i="10"/>
  <c r="AL396" i="10"/>
  <c r="AI397" i="10"/>
  <c r="AJ397" i="10"/>
  <c r="AK397" i="10"/>
  <c r="AL397" i="10"/>
  <c r="AI398" i="10"/>
  <c r="AJ398" i="10"/>
  <c r="AK398" i="10"/>
  <c r="AL398" i="10"/>
  <c r="AI399" i="10"/>
  <c r="AJ399" i="10"/>
  <c r="AK399" i="10"/>
  <c r="AL399" i="10"/>
  <c r="AI400" i="10"/>
  <c r="AJ400" i="10"/>
  <c r="AK400" i="10"/>
  <c r="AL400" i="10"/>
  <c r="AI401" i="10"/>
  <c r="AJ401" i="10"/>
  <c r="AK401" i="10"/>
  <c r="AL401" i="10"/>
  <c r="AI402" i="10"/>
  <c r="AJ402" i="10"/>
  <c r="AK402" i="10"/>
  <c r="AL402" i="10"/>
  <c r="AI403" i="10"/>
  <c r="AJ403" i="10"/>
  <c r="AK403" i="10"/>
  <c r="AL403" i="10"/>
  <c r="AI404" i="10"/>
  <c r="AJ404" i="10"/>
  <c r="AK404" i="10"/>
  <c r="AL404" i="10"/>
  <c r="AI405" i="10"/>
  <c r="AJ405" i="10"/>
  <c r="AK405" i="10"/>
  <c r="AL405" i="10"/>
  <c r="AI406" i="10"/>
  <c r="AJ406" i="10"/>
  <c r="AK406" i="10"/>
  <c r="AL406" i="10"/>
  <c r="AI407" i="10"/>
  <c r="AJ407" i="10"/>
  <c r="AK407" i="10"/>
  <c r="AL407" i="10"/>
  <c r="AI408" i="10"/>
  <c r="AJ408" i="10"/>
  <c r="AK408" i="10"/>
  <c r="AL408" i="10"/>
  <c r="AI409" i="10"/>
  <c r="AJ409" i="10"/>
  <c r="AK409" i="10"/>
  <c r="AL409" i="10"/>
  <c r="AI410" i="10"/>
  <c r="AJ410" i="10"/>
  <c r="AK410" i="10"/>
  <c r="AL410" i="10"/>
  <c r="AI411" i="10"/>
  <c r="AJ411" i="10"/>
  <c r="AK411" i="10"/>
  <c r="AL411" i="10"/>
  <c r="AI412" i="10"/>
  <c r="AJ412" i="10"/>
  <c r="AK412" i="10"/>
  <c r="AL412" i="10"/>
  <c r="AI413" i="10"/>
  <c r="AJ413" i="10"/>
  <c r="AK413" i="10"/>
  <c r="AL413" i="10"/>
  <c r="AI414" i="10"/>
  <c r="AJ414" i="10"/>
  <c r="AK414" i="10"/>
  <c r="AL414" i="10"/>
  <c r="AI415" i="10"/>
  <c r="AJ415" i="10"/>
  <c r="AK415" i="10"/>
  <c r="AL415" i="10"/>
  <c r="AI416" i="10"/>
  <c r="AJ416" i="10"/>
  <c r="AK416" i="10"/>
  <c r="AL416" i="10"/>
  <c r="AI417" i="10"/>
  <c r="AJ417" i="10"/>
  <c r="AK417" i="10"/>
  <c r="AL417" i="10"/>
  <c r="AI418" i="10"/>
  <c r="AJ418" i="10"/>
  <c r="AK418" i="10"/>
  <c r="AL418" i="10"/>
  <c r="AI419" i="10"/>
  <c r="AJ419" i="10"/>
  <c r="AK419" i="10"/>
  <c r="AL419" i="10"/>
  <c r="AI420" i="10"/>
  <c r="AJ420" i="10"/>
  <c r="AK420" i="10"/>
  <c r="AL420" i="10"/>
  <c r="AI421" i="10"/>
  <c r="AJ421" i="10"/>
  <c r="AK421" i="10"/>
  <c r="AL421" i="10"/>
  <c r="AI422" i="10"/>
  <c r="AJ422" i="10"/>
  <c r="AK422" i="10"/>
  <c r="AL422" i="10"/>
  <c r="AI423" i="10"/>
  <c r="AJ423" i="10"/>
  <c r="AK423" i="10"/>
  <c r="AL423" i="10"/>
  <c r="AI424" i="10"/>
  <c r="AJ424" i="10"/>
  <c r="AK424" i="10"/>
  <c r="AL424" i="10"/>
  <c r="AI425" i="10"/>
  <c r="AJ425" i="10"/>
  <c r="AK425" i="10"/>
  <c r="AL425" i="10"/>
  <c r="AI426" i="10"/>
  <c r="AJ426" i="10"/>
  <c r="AK426" i="10"/>
  <c r="AL426" i="10"/>
  <c r="AI427" i="10"/>
  <c r="AJ427" i="10"/>
  <c r="AK427" i="10"/>
  <c r="AL427" i="10"/>
  <c r="AI428" i="10"/>
  <c r="AJ428" i="10"/>
  <c r="AK428" i="10"/>
  <c r="AL428" i="10"/>
  <c r="AI429" i="10"/>
  <c r="AJ429" i="10"/>
  <c r="AK429" i="10"/>
  <c r="AL429" i="10"/>
  <c r="AI430" i="10"/>
  <c r="AJ430" i="10"/>
  <c r="AK430" i="10"/>
  <c r="AL430" i="10"/>
  <c r="AI431" i="10"/>
  <c r="AJ431" i="10"/>
  <c r="AK431" i="10"/>
  <c r="AL431" i="10"/>
  <c r="AI432" i="10"/>
  <c r="AJ432" i="10"/>
  <c r="AK432" i="10"/>
  <c r="AL432" i="10"/>
  <c r="AI433" i="10"/>
  <c r="AJ433" i="10"/>
  <c r="AK433" i="10"/>
  <c r="AL433" i="10"/>
  <c r="AI434" i="10"/>
  <c r="AJ434" i="10"/>
  <c r="AK434" i="10"/>
  <c r="AL434" i="10"/>
  <c r="AI435" i="10"/>
  <c r="AJ435" i="10"/>
  <c r="AK435" i="10"/>
  <c r="AL435" i="10"/>
  <c r="AI436" i="10"/>
  <c r="AJ436" i="10"/>
  <c r="AK436" i="10"/>
  <c r="AL436" i="10"/>
  <c r="AL437" i="10"/>
  <c r="AL438" i="10"/>
  <c r="AL439" i="10"/>
  <c r="AL440" i="10"/>
  <c r="AK441" i="10"/>
  <c r="AL441" i="10"/>
  <c r="AK442" i="10"/>
  <c r="AL442" i="10"/>
  <c r="AK443" i="10"/>
  <c r="AL443" i="10"/>
  <c r="AK444" i="10"/>
  <c r="AL444" i="10"/>
  <c r="AK445" i="10"/>
  <c r="AL445" i="10"/>
  <c r="AK446" i="10"/>
  <c r="AL446" i="10"/>
  <c r="AL24" i="10"/>
  <c r="AK24" i="10"/>
  <c r="AJ24" i="10"/>
  <c r="AI24" i="10"/>
  <c r="AO1" i="10"/>
  <c r="AP1" i="10"/>
  <c r="AA159" i="10"/>
  <c r="AI159" i="10" s="1"/>
  <c r="AA160" i="10"/>
  <c r="AJ160" i="10" s="1"/>
  <c r="AA161" i="10"/>
  <c r="AI161" i="10" s="1"/>
  <c r="AA162" i="10"/>
  <c r="AJ162" i="10" s="1"/>
  <c r="AA163" i="10"/>
  <c r="AI163" i="10" s="1"/>
  <c r="AA164" i="10"/>
  <c r="AJ164" i="10" s="1"/>
  <c r="AA165" i="10"/>
  <c r="AI165" i="10" s="1"/>
  <c r="AA166" i="10"/>
  <c r="AJ166" i="10" s="1"/>
  <c r="AA167" i="10"/>
  <c r="AI167" i="10" s="1"/>
  <c r="AA168" i="10"/>
  <c r="AA169" i="10"/>
  <c r="AA170" i="10"/>
  <c r="AA171" i="10"/>
  <c r="AA172" i="10"/>
  <c r="AA173" i="10"/>
  <c r="AA174" i="10"/>
  <c r="AA175" i="10"/>
  <c r="AA176" i="10"/>
  <c r="AA252" i="10"/>
  <c r="AJ252" i="10" s="1"/>
  <c r="AA253" i="10"/>
  <c r="AI253" i="10" s="1"/>
  <c r="AA254" i="10"/>
  <c r="AJ254" i="10" s="1"/>
  <c r="AA255" i="10"/>
  <c r="AI255" i="10" s="1"/>
  <c r="AA256" i="10"/>
  <c r="AJ256" i="10" s="1"/>
  <c r="AA257" i="10"/>
  <c r="AI257" i="10" s="1"/>
  <c r="AA258" i="10"/>
  <c r="AJ258" i="10" s="1"/>
  <c r="AA259" i="10"/>
  <c r="AI259" i="10" s="1"/>
  <c r="AA260" i="10"/>
  <c r="AJ260" i="10" s="1"/>
  <c r="AA261" i="10"/>
  <c r="AA262" i="10"/>
  <c r="AA263" i="10"/>
  <c r="AA264" i="10"/>
  <c r="AA265" i="10"/>
  <c r="AA266" i="10"/>
  <c r="AA267" i="10"/>
  <c r="AA268" i="10"/>
  <c r="AA269" i="10"/>
  <c r="AA345" i="10"/>
  <c r="AJ345" i="10" s="1"/>
  <c r="AA346" i="10"/>
  <c r="AJ346" i="10" s="1"/>
  <c r="AA347" i="10"/>
  <c r="AJ347" i="10" s="1"/>
  <c r="AA349" i="10"/>
  <c r="AI349" i="10" s="1"/>
  <c r="AA350" i="10"/>
  <c r="AJ350" i="10" s="1"/>
  <c r="AA351" i="10"/>
  <c r="AI351" i="10" s="1"/>
  <c r="AA352" i="10"/>
  <c r="AJ352" i="10" s="1"/>
  <c r="AA353" i="10"/>
  <c r="AI353" i="10" s="1"/>
  <c r="AA354" i="10"/>
  <c r="AA355" i="10"/>
  <c r="AA356" i="10"/>
  <c r="AA357" i="10"/>
  <c r="AA358" i="10"/>
  <c r="AA359" i="10"/>
  <c r="AA360" i="10"/>
  <c r="AA361" i="10"/>
  <c r="AA362" i="10"/>
  <c r="AA438" i="10"/>
  <c r="AJ438" i="10" s="1"/>
  <c r="AA439" i="10"/>
  <c r="AJ439" i="10" s="1"/>
  <c r="AA440" i="10"/>
  <c r="AJ440" i="10" s="1"/>
  <c r="AA442" i="10"/>
  <c r="AI442" i="10" s="1"/>
  <c r="AA443" i="10"/>
  <c r="AI443" i="10" s="1"/>
  <c r="AA444" i="10"/>
  <c r="AJ444" i="10" s="1"/>
  <c r="AA445" i="10"/>
  <c r="AI445" i="10" s="1"/>
  <c r="AA446" i="10"/>
  <c r="AJ446" i="10" s="1"/>
  <c r="AA447" i="10"/>
  <c r="AA448" i="10"/>
  <c r="AA449" i="10"/>
  <c r="AA450" i="10"/>
  <c r="AA451" i="10"/>
  <c r="AA452" i="10"/>
  <c r="AA453" i="10"/>
  <c r="AA441" i="10"/>
  <c r="AI441" i="10" s="1"/>
  <c r="AA437" i="10"/>
  <c r="AC440" i="10" s="1"/>
  <c r="AI440" i="10" s="1"/>
  <c r="AA348" i="10"/>
  <c r="AJ348" i="10" s="1"/>
  <c r="AA344" i="10"/>
  <c r="AC345" i="10" s="1"/>
  <c r="AA251" i="10"/>
  <c r="AI251" i="10" s="1"/>
  <c r="AA158" i="10"/>
  <c r="AJ158" i="10" s="1"/>
  <c r="AA65" i="10"/>
  <c r="AI65" i="10" s="1"/>
  <c r="AI345" i="10" l="1"/>
  <c r="AI256" i="10"/>
  <c r="AI166" i="10"/>
  <c r="AI350" i="10"/>
  <c r="AJ344" i="10"/>
  <c r="AI258" i="10"/>
  <c r="AI446" i="10"/>
  <c r="AJ442" i="10"/>
  <c r="AI348" i="10"/>
  <c r="AI160" i="10"/>
  <c r="AK440" i="10"/>
  <c r="AI164" i="10"/>
  <c r="AI158" i="10"/>
  <c r="AI260" i="10"/>
  <c r="AI162" i="10"/>
  <c r="AK345" i="10"/>
  <c r="AI352" i="10"/>
  <c r="AI252" i="10"/>
  <c r="AJ445" i="10"/>
  <c r="AJ443" i="10"/>
  <c r="AJ441" i="10"/>
  <c r="AJ437" i="10"/>
  <c r="AJ353" i="10"/>
  <c r="AJ351" i="10"/>
  <c r="AJ349" i="10"/>
  <c r="AJ259" i="10"/>
  <c r="AJ257" i="10"/>
  <c r="AJ255" i="10"/>
  <c r="AJ253" i="10"/>
  <c r="AJ251" i="10"/>
  <c r="AJ167" i="10"/>
  <c r="AJ165" i="10"/>
  <c r="AJ163" i="10"/>
  <c r="AJ161" i="10"/>
  <c r="AJ159" i="10"/>
  <c r="AJ65" i="10"/>
  <c r="AI444" i="10"/>
  <c r="AI254" i="10"/>
  <c r="AC437" i="10"/>
  <c r="AC344" i="10"/>
  <c r="AC346" i="10"/>
  <c r="AC347" i="10"/>
  <c r="AC438" i="10"/>
  <c r="AC439" i="10"/>
  <c r="AI439" i="10" l="1"/>
  <c r="AK439" i="10"/>
  <c r="AI347" i="10"/>
  <c r="AK347" i="10"/>
  <c r="AK346" i="10"/>
  <c r="AI346" i="10"/>
  <c r="AK438" i="10"/>
  <c r="AI438" i="10"/>
  <c r="AI437" i="10"/>
  <c r="AK437" i="10"/>
  <c r="AK344" i="10"/>
  <c r="AI344" i="10"/>
  <c r="AB447" i="10" l="1"/>
  <c r="AD391" i="10"/>
  <c r="AD390" i="10"/>
  <c r="AD389" i="10"/>
  <c r="AB354" i="10"/>
  <c r="AD298" i="10"/>
  <c r="AD297" i="10"/>
  <c r="AD296" i="10"/>
  <c r="AB261" i="10"/>
  <c r="AD205" i="10"/>
  <c r="AD204" i="10"/>
  <c r="AD203" i="10"/>
  <c r="AB168" i="10"/>
  <c r="AD112" i="10"/>
  <c r="AD111" i="10"/>
  <c r="AD110" i="10"/>
  <c r="AB75" i="10"/>
  <c r="K63" i="10"/>
  <c r="K55" i="10"/>
  <c r="K31" i="10"/>
  <c r="AD19" i="10"/>
  <c r="AD18" i="10"/>
  <c r="AD17" i="10"/>
  <c r="Q90" i="10"/>
  <c r="Q89" i="10"/>
  <c r="Q88" i="10"/>
  <c r="Q87" i="10"/>
  <c r="Q86" i="10"/>
  <c r="N86" i="10"/>
  <c r="L86" i="10"/>
  <c r="Q85" i="10"/>
  <c r="N85" i="10"/>
  <c r="L85" i="10"/>
  <c r="F85" i="10"/>
  <c r="D85" i="10"/>
  <c r="V84" i="10"/>
  <c r="Q84" i="10"/>
  <c r="N84" i="10"/>
  <c r="L84" i="10"/>
  <c r="F84" i="10"/>
  <c r="D84" i="10"/>
  <c r="V83" i="10"/>
  <c r="O83" i="10"/>
  <c r="N83" i="10"/>
  <c r="M83" i="10"/>
  <c r="L83" i="10"/>
  <c r="G83" i="10"/>
  <c r="F83" i="10"/>
  <c r="E83" i="10"/>
  <c r="D83" i="10"/>
  <c r="C83" i="10"/>
  <c r="R83" i="10" s="1"/>
  <c r="V82" i="10"/>
  <c r="O82" i="10"/>
  <c r="N82" i="10"/>
  <c r="M82" i="10"/>
  <c r="L82" i="10"/>
  <c r="G82" i="10"/>
  <c r="F82" i="10"/>
  <c r="E82" i="10"/>
  <c r="D82" i="10"/>
  <c r="C82" i="10"/>
  <c r="R82" i="10" s="1"/>
  <c r="V81" i="10"/>
  <c r="O81" i="10"/>
  <c r="N81" i="10"/>
  <c r="M81" i="10"/>
  <c r="L81" i="10"/>
  <c r="G81" i="10"/>
  <c r="F81" i="10"/>
  <c r="E81" i="10"/>
  <c r="D81" i="10"/>
  <c r="C81" i="10"/>
  <c r="R81" i="10" s="1"/>
  <c r="V80" i="10"/>
  <c r="O80" i="10"/>
  <c r="N80" i="10"/>
  <c r="M80" i="10"/>
  <c r="L80" i="10"/>
  <c r="G80" i="10"/>
  <c r="F80" i="10"/>
  <c r="E80" i="10"/>
  <c r="D80" i="10"/>
  <c r="C80" i="10"/>
  <c r="R80" i="10" s="1"/>
  <c r="V79" i="10"/>
  <c r="O79" i="10"/>
  <c r="N79" i="10"/>
  <c r="M79" i="10"/>
  <c r="L79" i="10"/>
  <c r="G79" i="10"/>
  <c r="F79" i="10"/>
  <c r="E79" i="10"/>
  <c r="D79" i="10"/>
  <c r="C79" i="10"/>
  <c r="R79" i="10" s="1"/>
  <c r="V78" i="10"/>
  <c r="O78" i="10"/>
  <c r="N78" i="10"/>
  <c r="M78" i="10"/>
  <c r="L78" i="10"/>
  <c r="G78" i="10"/>
  <c r="F78" i="10"/>
  <c r="E78" i="10"/>
  <c r="D78" i="10"/>
  <c r="C78" i="10"/>
  <c r="R78" i="10" s="1"/>
  <c r="V77" i="10"/>
  <c r="O77" i="10"/>
  <c r="N77" i="10"/>
  <c r="M77" i="10"/>
  <c r="L77" i="10"/>
  <c r="G77" i="10"/>
  <c r="F77" i="10"/>
  <c r="E77" i="10"/>
  <c r="D77" i="10"/>
  <c r="C77" i="10"/>
  <c r="R77" i="10" s="1"/>
  <c r="V76" i="10"/>
  <c r="O76" i="10"/>
  <c r="N76" i="10"/>
  <c r="M76" i="10"/>
  <c r="L76" i="10"/>
  <c r="G76" i="10"/>
  <c r="F76" i="10"/>
  <c r="E76" i="10"/>
  <c r="D76" i="10"/>
  <c r="C76" i="10"/>
  <c r="R76" i="10" s="1"/>
  <c r="V75" i="10"/>
  <c r="O75" i="10"/>
  <c r="N75" i="10"/>
  <c r="M75" i="10"/>
  <c r="L75" i="10"/>
  <c r="G75" i="10"/>
  <c r="F75" i="10"/>
  <c r="E75" i="10"/>
  <c r="D75" i="10"/>
  <c r="C75" i="10"/>
  <c r="R75" i="10" s="1"/>
  <c r="A75" i="10"/>
  <c r="Q75" i="10" s="1"/>
  <c r="V74" i="10"/>
  <c r="Q74" i="10"/>
  <c r="O74" i="10"/>
  <c r="N74" i="10"/>
  <c r="M74" i="10"/>
  <c r="L74" i="10"/>
  <c r="G74" i="10"/>
  <c r="F74" i="10"/>
  <c r="E74" i="10"/>
  <c r="D74" i="10"/>
  <c r="C74" i="10"/>
  <c r="B74" i="10"/>
  <c r="V73" i="10"/>
  <c r="O73" i="10"/>
  <c r="N73" i="10"/>
  <c r="M73" i="10"/>
  <c r="L73" i="10"/>
  <c r="G73" i="10"/>
  <c r="F73" i="10"/>
  <c r="E73" i="10"/>
  <c r="D73" i="10"/>
  <c r="C73" i="10"/>
  <c r="B73" i="10"/>
  <c r="V72" i="10"/>
  <c r="O72" i="10"/>
  <c r="N72" i="10"/>
  <c r="M72" i="10"/>
  <c r="L72" i="10"/>
  <c r="G72" i="10"/>
  <c r="F72" i="10"/>
  <c r="E72" i="10"/>
  <c r="D72" i="10"/>
  <c r="C72" i="10"/>
  <c r="B72" i="10"/>
  <c r="V71" i="10"/>
  <c r="O71" i="10"/>
  <c r="N71" i="10"/>
  <c r="M71" i="10"/>
  <c r="L71" i="10"/>
  <c r="G71" i="10"/>
  <c r="F71" i="10"/>
  <c r="E71" i="10"/>
  <c r="D71" i="10"/>
  <c r="C71" i="10"/>
  <c r="B71" i="10"/>
  <c r="V70" i="10"/>
  <c r="O70" i="10"/>
  <c r="N70" i="10"/>
  <c r="M70" i="10"/>
  <c r="L70" i="10"/>
  <c r="G70" i="10"/>
  <c r="F70" i="10"/>
  <c r="E70" i="10"/>
  <c r="D70" i="10"/>
  <c r="C70" i="10"/>
  <c r="B70" i="10"/>
  <c r="V69" i="10"/>
  <c r="O69" i="10"/>
  <c r="N69" i="10"/>
  <c r="M69" i="10"/>
  <c r="L69" i="10"/>
  <c r="G69" i="10"/>
  <c r="F69" i="10"/>
  <c r="E69" i="10"/>
  <c r="D69" i="10"/>
  <c r="C69" i="10"/>
  <c r="B69" i="10"/>
  <c r="V68" i="10"/>
  <c r="O68" i="10"/>
  <c r="N68" i="10"/>
  <c r="M68" i="10"/>
  <c r="L68" i="10"/>
  <c r="G68" i="10"/>
  <c r="F68" i="10"/>
  <c r="E68" i="10"/>
  <c r="D68" i="10"/>
  <c r="C68" i="10"/>
  <c r="V67" i="10"/>
  <c r="O67" i="10"/>
  <c r="N67" i="10"/>
  <c r="M67" i="10"/>
  <c r="L67" i="10"/>
  <c r="G67" i="10"/>
  <c r="F67" i="10"/>
  <c r="E67" i="10"/>
  <c r="D67" i="10"/>
  <c r="C67" i="10"/>
  <c r="V66" i="10"/>
  <c r="O66" i="10"/>
  <c r="N66" i="10"/>
  <c r="M66" i="10"/>
  <c r="L66" i="10"/>
  <c r="G66" i="10"/>
  <c r="F66" i="10"/>
  <c r="E66" i="10"/>
  <c r="D66" i="10"/>
  <c r="C66" i="10"/>
  <c r="V65" i="10"/>
  <c r="O65" i="10"/>
  <c r="N65" i="10"/>
  <c r="M65" i="10"/>
  <c r="L65" i="10"/>
  <c r="G65" i="10"/>
  <c r="F65" i="10"/>
  <c r="E65" i="10"/>
  <c r="D65" i="10"/>
  <c r="C65" i="10"/>
  <c r="V64" i="10"/>
  <c r="O64" i="10"/>
  <c r="N64" i="10"/>
  <c r="M64" i="10"/>
  <c r="L64" i="10"/>
  <c r="G64" i="10"/>
  <c r="F64" i="10"/>
  <c r="E64" i="10"/>
  <c r="D64" i="10"/>
  <c r="C64" i="10"/>
  <c r="B64" i="10"/>
  <c r="V63" i="10"/>
  <c r="O63" i="10"/>
  <c r="N63" i="10"/>
  <c r="M63" i="10"/>
  <c r="L63" i="10"/>
  <c r="G63" i="10"/>
  <c r="F63" i="10"/>
  <c r="E63" i="10"/>
  <c r="D63" i="10"/>
  <c r="C63" i="10"/>
  <c r="B63" i="10"/>
  <c r="V62" i="10"/>
  <c r="O62" i="10"/>
  <c r="N62" i="10"/>
  <c r="M62" i="10"/>
  <c r="L62" i="10"/>
  <c r="G62" i="10"/>
  <c r="F62" i="10"/>
  <c r="E62" i="10"/>
  <c r="D62" i="10"/>
  <c r="C62" i="10"/>
  <c r="B62" i="10"/>
  <c r="V61" i="10"/>
  <c r="O61" i="10"/>
  <c r="N61" i="10"/>
  <c r="M61" i="10"/>
  <c r="L61" i="10"/>
  <c r="G61" i="10"/>
  <c r="F61" i="10"/>
  <c r="E61" i="10"/>
  <c r="D61" i="10"/>
  <c r="C61" i="10"/>
  <c r="B61" i="10"/>
  <c r="V60" i="10"/>
  <c r="O60" i="10"/>
  <c r="N60" i="10"/>
  <c r="M60" i="10"/>
  <c r="L60" i="10"/>
  <c r="G60" i="10"/>
  <c r="F60" i="10"/>
  <c r="E60" i="10"/>
  <c r="D60" i="10"/>
  <c r="C60" i="10"/>
  <c r="B60" i="10"/>
  <c r="V59" i="10"/>
  <c r="O59" i="10"/>
  <c r="N59" i="10"/>
  <c r="M59" i="10"/>
  <c r="L59" i="10"/>
  <c r="G59" i="10"/>
  <c r="F59" i="10"/>
  <c r="E59" i="10"/>
  <c r="D59" i="10"/>
  <c r="C59" i="10"/>
  <c r="B59" i="10"/>
  <c r="V58" i="10"/>
  <c r="O58" i="10"/>
  <c r="N58" i="10"/>
  <c r="M58" i="10"/>
  <c r="L58" i="10"/>
  <c r="G58" i="10"/>
  <c r="F58" i="10"/>
  <c r="E58" i="10"/>
  <c r="D58" i="10"/>
  <c r="C58" i="10"/>
  <c r="B58" i="10"/>
  <c r="V57" i="10"/>
  <c r="O57" i="10"/>
  <c r="N57" i="10"/>
  <c r="M57" i="10"/>
  <c r="L57" i="10"/>
  <c r="G57" i="10"/>
  <c r="F57" i="10"/>
  <c r="E57" i="10"/>
  <c r="D57" i="10"/>
  <c r="C57" i="10"/>
  <c r="B57" i="10"/>
  <c r="V56" i="10"/>
  <c r="O56" i="10"/>
  <c r="N56" i="10"/>
  <c r="M56" i="10"/>
  <c r="L56" i="10"/>
  <c r="G56" i="10"/>
  <c r="F56" i="10"/>
  <c r="E56" i="10"/>
  <c r="D56" i="10"/>
  <c r="C56" i="10"/>
  <c r="B56" i="10"/>
  <c r="V55" i="10"/>
  <c r="O55" i="10"/>
  <c r="N55" i="10"/>
  <c r="M55" i="10"/>
  <c r="L55" i="10"/>
  <c r="G55" i="10"/>
  <c r="F55" i="10"/>
  <c r="E55" i="10"/>
  <c r="D55" i="10"/>
  <c r="C55" i="10"/>
  <c r="B55" i="10"/>
  <c r="V54" i="10"/>
  <c r="O54" i="10"/>
  <c r="N54" i="10"/>
  <c r="M54" i="10"/>
  <c r="L54" i="10"/>
  <c r="G54" i="10"/>
  <c r="F54" i="10"/>
  <c r="E54" i="10"/>
  <c r="D54" i="10"/>
  <c r="C54" i="10"/>
  <c r="B54" i="10"/>
  <c r="V53" i="10"/>
  <c r="O53" i="10"/>
  <c r="N53" i="10"/>
  <c r="M53" i="10"/>
  <c r="L53" i="10"/>
  <c r="G53" i="10"/>
  <c r="F53" i="10"/>
  <c r="E53" i="10"/>
  <c r="D53" i="10"/>
  <c r="C53" i="10"/>
  <c r="B53" i="10"/>
  <c r="V52" i="10"/>
  <c r="O52" i="10"/>
  <c r="N52" i="10"/>
  <c r="M52" i="10"/>
  <c r="L52" i="10"/>
  <c r="G52" i="10"/>
  <c r="F52" i="10"/>
  <c r="E52" i="10"/>
  <c r="D52" i="10"/>
  <c r="C52" i="10"/>
  <c r="B52" i="10"/>
  <c r="V51" i="10"/>
  <c r="O51" i="10"/>
  <c r="N51" i="10"/>
  <c r="M51" i="10"/>
  <c r="L51" i="10"/>
  <c r="G51" i="10"/>
  <c r="F51" i="10"/>
  <c r="E51" i="10"/>
  <c r="D51" i="10"/>
  <c r="C51" i="10"/>
  <c r="B51" i="10"/>
  <c r="V50" i="10"/>
  <c r="O50" i="10"/>
  <c r="N50" i="10"/>
  <c r="M50" i="10"/>
  <c r="L50" i="10"/>
  <c r="G50" i="10"/>
  <c r="F50" i="10"/>
  <c r="E50" i="10"/>
  <c r="D50" i="10"/>
  <c r="C50" i="10"/>
  <c r="B50" i="10"/>
  <c r="V49" i="10"/>
  <c r="O49" i="10"/>
  <c r="N49" i="10"/>
  <c r="M49" i="10"/>
  <c r="L49" i="10"/>
  <c r="G49" i="10"/>
  <c r="F49" i="10"/>
  <c r="E49" i="10"/>
  <c r="D49" i="10"/>
  <c r="C49" i="10"/>
  <c r="B49" i="10"/>
  <c r="V48" i="10"/>
  <c r="O48" i="10"/>
  <c r="N48" i="10"/>
  <c r="M48" i="10"/>
  <c r="L48" i="10"/>
  <c r="G48" i="10"/>
  <c r="F48" i="10"/>
  <c r="E48" i="10"/>
  <c r="D48" i="10"/>
  <c r="C48" i="10"/>
  <c r="B48" i="10"/>
  <c r="V47" i="10"/>
  <c r="O47" i="10"/>
  <c r="N47" i="10"/>
  <c r="M47" i="10"/>
  <c r="L47" i="10"/>
  <c r="G47" i="10"/>
  <c r="F47" i="10"/>
  <c r="E47" i="10"/>
  <c r="D47" i="10"/>
  <c r="C47" i="10"/>
  <c r="B47" i="10"/>
  <c r="V46" i="10"/>
  <c r="O46" i="10"/>
  <c r="N46" i="10"/>
  <c r="M46" i="10"/>
  <c r="L46" i="10"/>
  <c r="G46" i="10"/>
  <c r="F46" i="10"/>
  <c r="E46" i="10"/>
  <c r="D46" i="10"/>
  <c r="C46" i="10"/>
  <c r="B46" i="10"/>
  <c r="V45" i="10"/>
  <c r="O45" i="10"/>
  <c r="N45" i="10"/>
  <c r="M45" i="10"/>
  <c r="L45" i="10"/>
  <c r="G45" i="10"/>
  <c r="F45" i="10"/>
  <c r="E45" i="10"/>
  <c r="D45" i="10"/>
  <c r="C45" i="10"/>
  <c r="B45" i="10"/>
  <c r="V44" i="10"/>
  <c r="O44" i="10"/>
  <c r="N44" i="10"/>
  <c r="M44" i="10"/>
  <c r="L44" i="10"/>
  <c r="G44" i="10"/>
  <c r="F44" i="10"/>
  <c r="E44" i="10"/>
  <c r="D44" i="10"/>
  <c r="C44" i="10"/>
  <c r="B44" i="10"/>
  <c r="V43" i="10"/>
  <c r="O43" i="10"/>
  <c r="N43" i="10"/>
  <c r="M43" i="10"/>
  <c r="L43" i="10"/>
  <c r="G43" i="10"/>
  <c r="F43" i="10"/>
  <c r="E43" i="10"/>
  <c r="D43" i="10"/>
  <c r="C43" i="10"/>
  <c r="B43" i="10"/>
  <c r="V42" i="10"/>
  <c r="O42" i="10"/>
  <c r="N42" i="10"/>
  <c r="M42" i="10"/>
  <c r="L42" i="10"/>
  <c r="G42" i="10"/>
  <c r="F42" i="10"/>
  <c r="E42" i="10"/>
  <c r="D42" i="10"/>
  <c r="C42" i="10"/>
  <c r="B42" i="10"/>
  <c r="V41" i="10"/>
  <c r="O41" i="10"/>
  <c r="N41" i="10"/>
  <c r="M41" i="10"/>
  <c r="L41" i="10"/>
  <c r="G41" i="10"/>
  <c r="F41" i="10"/>
  <c r="E41" i="10"/>
  <c r="D41" i="10"/>
  <c r="C41" i="10"/>
  <c r="B41" i="10"/>
  <c r="V40" i="10"/>
  <c r="O40" i="10"/>
  <c r="N40" i="10"/>
  <c r="M40" i="10"/>
  <c r="L40" i="10"/>
  <c r="G40" i="10"/>
  <c r="F40" i="10"/>
  <c r="E40" i="10"/>
  <c r="D40" i="10"/>
  <c r="C40" i="10"/>
  <c r="B40" i="10"/>
  <c r="V39" i="10"/>
  <c r="O39" i="10"/>
  <c r="N39" i="10"/>
  <c r="M39" i="10"/>
  <c r="L39" i="10"/>
  <c r="G39" i="10"/>
  <c r="F39" i="10"/>
  <c r="E39" i="10"/>
  <c r="D39" i="10"/>
  <c r="C39" i="10"/>
  <c r="B39" i="10"/>
  <c r="V38" i="10"/>
  <c r="O38" i="10"/>
  <c r="U38" i="10" s="1"/>
  <c r="M38" i="10"/>
  <c r="T38" i="10" s="1"/>
  <c r="G38" i="10"/>
  <c r="F38" i="10"/>
  <c r="E38" i="10"/>
  <c r="D38" i="10"/>
  <c r="C38" i="10"/>
  <c r="B38" i="10"/>
  <c r="V37" i="10"/>
  <c r="O37" i="10"/>
  <c r="U37" i="10" s="1"/>
  <c r="M37" i="10"/>
  <c r="T37" i="10" s="1"/>
  <c r="G37" i="10"/>
  <c r="F37" i="10"/>
  <c r="E37" i="10"/>
  <c r="D37" i="10"/>
  <c r="C37" i="10"/>
  <c r="B37" i="10"/>
  <c r="V36" i="10"/>
  <c r="O36" i="10"/>
  <c r="U36" i="10" s="1"/>
  <c r="M36" i="10"/>
  <c r="T36" i="10" s="1"/>
  <c r="G36" i="10"/>
  <c r="F36" i="10"/>
  <c r="E36" i="10"/>
  <c r="D36" i="10"/>
  <c r="C36" i="10"/>
  <c r="B36" i="10"/>
  <c r="V35" i="10"/>
  <c r="O35" i="10"/>
  <c r="U35" i="10" s="1"/>
  <c r="M35" i="10"/>
  <c r="T35" i="10" s="1"/>
  <c r="G35" i="10"/>
  <c r="F35" i="10"/>
  <c r="E35" i="10"/>
  <c r="D35" i="10"/>
  <c r="C35" i="10"/>
  <c r="B35" i="10"/>
  <c r="V34" i="10"/>
  <c r="O34" i="10"/>
  <c r="U34" i="10" s="1"/>
  <c r="M34" i="10"/>
  <c r="T34" i="10" s="1"/>
  <c r="G34" i="10"/>
  <c r="F34" i="10"/>
  <c r="E34" i="10"/>
  <c r="D34" i="10"/>
  <c r="C34" i="10"/>
  <c r="B34" i="10"/>
  <c r="V33" i="10"/>
  <c r="O33" i="10"/>
  <c r="U33" i="10" s="1"/>
  <c r="M33" i="10"/>
  <c r="T33" i="10" s="1"/>
  <c r="G33" i="10"/>
  <c r="F33" i="10"/>
  <c r="E33" i="10"/>
  <c r="D33" i="10"/>
  <c r="C33" i="10"/>
  <c r="B33" i="10"/>
  <c r="V32" i="10"/>
  <c r="O32" i="10"/>
  <c r="U32" i="10" s="1"/>
  <c r="M32" i="10"/>
  <c r="T32" i="10" s="1"/>
  <c r="G32" i="10"/>
  <c r="F32" i="10"/>
  <c r="E32" i="10"/>
  <c r="D32" i="10"/>
  <c r="C32" i="10"/>
  <c r="B32" i="10"/>
  <c r="V31" i="10"/>
  <c r="O31" i="10"/>
  <c r="U31" i="10" s="1"/>
  <c r="M31" i="10"/>
  <c r="T31" i="10" s="1"/>
  <c r="G31" i="10"/>
  <c r="F31" i="10"/>
  <c r="E31" i="10"/>
  <c r="D31" i="10"/>
  <c r="C31" i="10"/>
  <c r="B31" i="10"/>
  <c r="V30" i="10"/>
  <c r="O30" i="10"/>
  <c r="U30" i="10" s="1"/>
  <c r="M30" i="10"/>
  <c r="T30" i="10" s="1"/>
  <c r="G30" i="10"/>
  <c r="F30" i="10"/>
  <c r="E30" i="10"/>
  <c r="D30" i="10"/>
  <c r="C30" i="10"/>
  <c r="B30" i="10"/>
  <c r="V29" i="10"/>
  <c r="O29" i="10"/>
  <c r="U29" i="10" s="1"/>
  <c r="M29" i="10"/>
  <c r="T29" i="10" s="1"/>
  <c r="G29" i="10"/>
  <c r="F29" i="10"/>
  <c r="E29" i="10"/>
  <c r="D29" i="10"/>
  <c r="C29" i="10"/>
  <c r="B29" i="10"/>
  <c r="V28" i="10"/>
  <c r="O28" i="10"/>
  <c r="U28" i="10" s="1"/>
  <c r="M28" i="10"/>
  <c r="T28" i="10" s="1"/>
  <c r="G28" i="10"/>
  <c r="F28" i="10"/>
  <c r="E28" i="10"/>
  <c r="D28" i="10"/>
  <c r="C28" i="10"/>
  <c r="B28" i="10"/>
  <c r="V27" i="10"/>
  <c r="O27" i="10"/>
  <c r="U27" i="10" s="1"/>
  <c r="M27" i="10"/>
  <c r="T27" i="10" s="1"/>
  <c r="G27" i="10"/>
  <c r="F27" i="10"/>
  <c r="E27" i="10"/>
  <c r="D27" i="10"/>
  <c r="C27" i="10"/>
  <c r="B27" i="10"/>
  <c r="V26" i="10"/>
  <c r="O26" i="10"/>
  <c r="U26" i="10" s="1"/>
  <c r="M26" i="10"/>
  <c r="T26" i="10" s="1"/>
  <c r="G26" i="10"/>
  <c r="E26" i="10"/>
  <c r="S26" i="10" s="1"/>
  <c r="C26" i="10"/>
  <c r="B26" i="10"/>
  <c r="V25" i="10"/>
  <c r="O25" i="10"/>
  <c r="U25" i="10" s="1"/>
  <c r="M25" i="10"/>
  <c r="T25" i="10" s="1"/>
  <c r="G25" i="10"/>
  <c r="E25" i="10"/>
  <c r="S25" i="10" s="1"/>
  <c r="C25" i="10"/>
  <c r="B25" i="10"/>
  <c r="V24" i="10"/>
  <c r="O24" i="10"/>
  <c r="U24" i="10" s="1"/>
  <c r="M24" i="10"/>
  <c r="G24" i="10"/>
  <c r="E24" i="10"/>
  <c r="S24" i="10" s="1"/>
  <c r="C24" i="10"/>
  <c r="B24" i="10"/>
  <c r="O23" i="10"/>
  <c r="U23" i="10" s="1"/>
  <c r="M23" i="10"/>
  <c r="T23" i="10" s="1"/>
  <c r="K23" i="10"/>
  <c r="J23" i="10"/>
  <c r="I23" i="10"/>
  <c r="H23" i="10"/>
  <c r="G23" i="10"/>
  <c r="E23" i="10"/>
  <c r="S23" i="10" s="1"/>
  <c r="C23" i="10"/>
  <c r="B23" i="10"/>
  <c r="O22" i="10"/>
  <c r="U22" i="10" s="1"/>
  <c r="M22" i="10"/>
  <c r="T22" i="10" s="1"/>
  <c r="K22" i="10"/>
  <c r="J22" i="10"/>
  <c r="I22" i="10"/>
  <c r="H22" i="10"/>
  <c r="G22" i="10"/>
  <c r="E22" i="10"/>
  <c r="S22" i="10" s="1"/>
  <c r="C22" i="10"/>
  <c r="B22" i="10"/>
  <c r="O21" i="10"/>
  <c r="U21" i="10" s="1"/>
  <c r="M21" i="10"/>
  <c r="T21" i="10" s="1"/>
  <c r="K21" i="10"/>
  <c r="J21" i="10"/>
  <c r="I21" i="10"/>
  <c r="H21" i="10"/>
  <c r="G21" i="10"/>
  <c r="E21" i="10"/>
  <c r="S21" i="10" s="1"/>
  <c r="C21" i="10"/>
  <c r="B21" i="10"/>
  <c r="V20" i="10"/>
  <c r="O20" i="10"/>
  <c r="U20" i="10" s="1"/>
  <c r="M20" i="10"/>
  <c r="T20" i="10" s="1"/>
  <c r="K20" i="10"/>
  <c r="J20" i="10"/>
  <c r="I20" i="10"/>
  <c r="H20" i="10"/>
  <c r="G20" i="10"/>
  <c r="E20" i="10"/>
  <c r="S20" i="10" s="1"/>
  <c r="C20" i="10"/>
  <c r="B20" i="10"/>
  <c r="V19" i="10"/>
  <c r="O19" i="10"/>
  <c r="U19" i="10" s="1"/>
  <c r="M19" i="10"/>
  <c r="T19" i="10" s="1"/>
  <c r="J19" i="10"/>
  <c r="H19" i="10"/>
  <c r="G19" i="10"/>
  <c r="E19" i="10"/>
  <c r="S19" i="10" s="1"/>
  <c r="B19" i="10"/>
  <c r="O18" i="10"/>
  <c r="U18" i="10" s="1"/>
  <c r="M18" i="10"/>
  <c r="T18" i="10" s="1"/>
  <c r="J18" i="10"/>
  <c r="H18" i="10"/>
  <c r="G18" i="10"/>
  <c r="E18" i="10"/>
  <c r="S18" i="10" s="1"/>
  <c r="B18" i="10"/>
  <c r="V17" i="10"/>
  <c r="O17" i="10"/>
  <c r="U17" i="10" s="1"/>
  <c r="M17" i="10"/>
  <c r="T17" i="10" s="1"/>
  <c r="J17" i="10"/>
  <c r="H17" i="10"/>
  <c r="G17" i="10"/>
  <c r="E17" i="10"/>
  <c r="S17" i="10" s="1"/>
  <c r="B17" i="10"/>
  <c r="V16" i="10"/>
  <c r="S16" i="10"/>
  <c r="O16" i="10"/>
  <c r="U16" i="10" s="1"/>
  <c r="M16" i="10"/>
  <c r="T16" i="10" s="1"/>
  <c r="K16" i="10"/>
  <c r="J16" i="10"/>
  <c r="B16" i="10"/>
  <c r="R16" i="10" s="1"/>
  <c r="O15" i="10"/>
  <c r="U15" i="10" s="1"/>
  <c r="M15" i="10"/>
  <c r="T15" i="10" s="1"/>
  <c r="K15" i="10"/>
  <c r="J15" i="10"/>
  <c r="I15" i="10"/>
  <c r="H15" i="10"/>
  <c r="G15" i="10"/>
  <c r="E15" i="10"/>
  <c r="S15" i="10" s="1"/>
  <c r="C15" i="10"/>
  <c r="B15" i="10"/>
  <c r="O14" i="10"/>
  <c r="U14" i="10" s="1"/>
  <c r="M14" i="10"/>
  <c r="T14" i="10" s="1"/>
  <c r="K14" i="10"/>
  <c r="J14" i="10"/>
  <c r="I14" i="10"/>
  <c r="H14" i="10"/>
  <c r="G14" i="10"/>
  <c r="E14" i="10"/>
  <c r="S14" i="10" s="1"/>
  <c r="C14" i="10"/>
  <c r="B14" i="10"/>
  <c r="O13" i="10"/>
  <c r="U13" i="10" s="1"/>
  <c r="M13" i="10"/>
  <c r="T13" i="10" s="1"/>
  <c r="K13" i="10"/>
  <c r="J13" i="10"/>
  <c r="I13" i="10"/>
  <c r="H13" i="10"/>
  <c r="G13" i="10"/>
  <c r="E13" i="10"/>
  <c r="S13" i="10" s="1"/>
  <c r="C13" i="10"/>
  <c r="B13" i="10"/>
  <c r="O12" i="10"/>
  <c r="U12" i="10" s="1"/>
  <c r="M12" i="10"/>
  <c r="T12" i="10" s="1"/>
  <c r="K12" i="10"/>
  <c r="J12" i="10"/>
  <c r="I12" i="10"/>
  <c r="H12" i="10"/>
  <c r="G12" i="10"/>
  <c r="E12" i="10"/>
  <c r="C12" i="10"/>
  <c r="B12" i="10"/>
  <c r="O11" i="10"/>
  <c r="U11" i="10" s="1"/>
  <c r="M11" i="10"/>
  <c r="T11" i="10" s="1"/>
  <c r="K11" i="10"/>
  <c r="J11" i="10"/>
  <c r="I11" i="10"/>
  <c r="H11" i="10"/>
  <c r="G11" i="10"/>
  <c r="E11" i="10"/>
  <c r="S11" i="10" s="1"/>
  <c r="C11" i="10"/>
  <c r="B11" i="10"/>
  <c r="O10" i="10"/>
  <c r="U10" i="10" s="1"/>
  <c r="M10" i="10"/>
  <c r="T10" i="10" s="1"/>
  <c r="K10" i="10"/>
  <c r="J10" i="10"/>
  <c r="I10" i="10"/>
  <c r="H10" i="10"/>
  <c r="G10" i="10"/>
  <c r="E10" i="10"/>
  <c r="S10" i="10" s="1"/>
  <c r="C10" i="10"/>
  <c r="B10" i="10"/>
  <c r="O9" i="10"/>
  <c r="U9" i="10" s="1"/>
  <c r="M9" i="10"/>
  <c r="T9" i="10" s="1"/>
  <c r="K9" i="10"/>
  <c r="J9" i="10"/>
  <c r="I9" i="10"/>
  <c r="H9" i="10"/>
  <c r="G9" i="10"/>
  <c r="E9" i="10"/>
  <c r="S9" i="10" s="1"/>
  <c r="C9" i="10"/>
  <c r="B9" i="10"/>
  <c r="O8" i="10"/>
  <c r="U8" i="10" s="1"/>
  <c r="M8" i="10"/>
  <c r="T8" i="10" s="1"/>
  <c r="K8" i="10"/>
  <c r="J8" i="10"/>
  <c r="I8" i="10"/>
  <c r="H8" i="10"/>
  <c r="G8" i="10"/>
  <c r="E8" i="10"/>
  <c r="S8" i="10" s="1"/>
  <c r="C8" i="10"/>
  <c r="B8" i="10"/>
  <c r="O7" i="10"/>
  <c r="U7" i="10" s="1"/>
  <c r="M7" i="10"/>
  <c r="T7" i="10" s="1"/>
  <c r="K7" i="10"/>
  <c r="J7" i="10"/>
  <c r="I7" i="10"/>
  <c r="H7" i="10"/>
  <c r="G7" i="10"/>
  <c r="E7" i="10"/>
  <c r="S7" i="10" s="1"/>
  <c r="C7" i="10"/>
  <c r="B7" i="10"/>
  <c r="O6" i="10"/>
  <c r="U6" i="10" s="1"/>
  <c r="M6" i="10"/>
  <c r="T6" i="10" s="1"/>
  <c r="K6" i="10"/>
  <c r="J6" i="10"/>
  <c r="I6" i="10"/>
  <c r="H6" i="10"/>
  <c r="G6" i="10"/>
  <c r="E6" i="10"/>
  <c r="S6" i="10" s="1"/>
  <c r="C6" i="10"/>
  <c r="B6" i="10"/>
  <c r="O5" i="10"/>
  <c r="U5" i="10" s="1"/>
  <c r="M5" i="10"/>
  <c r="T5" i="10" s="1"/>
  <c r="K5" i="10"/>
  <c r="J5" i="10"/>
  <c r="I5" i="10"/>
  <c r="H5" i="10"/>
  <c r="G5" i="10"/>
  <c r="E5" i="10"/>
  <c r="S5" i="10" s="1"/>
  <c r="C5" i="10"/>
  <c r="B5" i="10"/>
  <c r="O4" i="10"/>
  <c r="U4" i="10" s="1"/>
  <c r="M4" i="10"/>
  <c r="T4" i="10" s="1"/>
  <c r="K4" i="10"/>
  <c r="J4" i="10"/>
  <c r="I4" i="10"/>
  <c r="H4" i="10"/>
  <c r="G4" i="10"/>
  <c r="E4" i="10"/>
  <c r="S4" i="10" s="1"/>
  <c r="C4" i="10"/>
  <c r="B4" i="10"/>
  <c r="O3" i="10"/>
  <c r="U3" i="10" s="1"/>
  <c r="M3" i="10"/>
  <c r="T3" i="10" s="1"/>
  <c r="K3" i="10"/>
  <c r="J3" i="10"/>
  <c r="I3" i="10"/>
  <c r="H3" i="10"/>
  <c r="G3" i="10"/>
  <c r="E3" i="10"/>
  <c r="S3" i="10" s="1"/>
  <c r="C3" i="10"/>
  <c r="B3" i="10"/>
  <c r="X74" i="6"/>
  <c r="X75" i="6"/>
  <c r="X76" i="6"/>
  <c r="X77" i="6"/>
  <c r="X78" i="6"/>
  <c r="X79" i="6"/>
  <c r="X80" i="6"/>
  <c r="X81" i="6"/>
  <c r="X82" i="6"/>
  <c r="X83" i="6"/>
  <c r="X125" i="6" l="1"/>
  <c r="D90" i="10"/>
  <c r="V90" i="10"/>
  <c r="G90" i="10"/>
  <c r="L90" i="10"/>
  <c r="B90" i="10"/>
  <c r="N90" i="10"/>
  <c r="M90" i="10"/>
  <c r="C90" i="10"/>
  <c r="O90" i="10"/>
  <c r="E90" i="10"/>
  <c r="F90" i="10"/>
  <c r="AB169" i="10"/>
  <c r="AK168" i="10"/>
  <c r="AL168" i="10"/>
  <c r="AI168" i="10"/>
  <c r="AJ168" i="10"/>
  <c r="AJ203" i="10"/>
  <c r="AL203" i="10"/>
  <c r="AJ389" i="10"/>
  <c r="AL389" i="10"/>
  <c r="AJ204" i="10"/>
  <c r="AL204" i="10"/>
  <c r="AJ390" i="10"/>
  <c r="AL390" i="10"/>
  <c r="AB355" i="10"/>
  <c r="AK354" i="10"/>
  <c r="AL354" i="10"/>
  <c r="AI354" i="10"/>
  <c r="AJ354" i="10"/>
  <c r="AJ205" i="10"/>
  <c r="AL205" i="10"/>
  <c r="AJ391" i="10"/>
  <c r="AL391" i="10"/>
  <c r="AB76" i="10"/>
  <c r="AI75" i="10"/>
  <c r="AJ75" i="10"/>
  <c r="AK75" i="10"/>
  <c r="AL75" i="10"/>
  <c r="AB262" i="10"/>
  <c r="AK261" i="10"/>
  <c r="AL261" i="10"/>
  <c r="AI261" i="10"/>
  <c r="AJ261" i="10"/>
  <c r="AB448" i="10"/>
  <c r="AK447" i="10"/>
  <c r="AL447" i="10"/>
  <c r="AI447" i="10"/>
  <c r="AJ447" i="10"/>
  <c r="AJ112" i="10"/>
  <c r="AL112" i="10"/>
  <c r="AJ110" i="10"/>
  <c r="AL110" i="10"/>
  <c r="AJ296" i="10"/>
  <c r="AL296" i="10"/>
  <c r="AJ298" i="10"/>
  <c r="AL298" i="10"/>
  <c r="AJ111" i="10"/>
  <c r="AL111" i="10"/>
  <c r="AJ297" i="10"/>
  <c r="AL297" i="10"/>
  <c r="S52" i="10"/>
  <c r="S77" i="10"/>
  <c r="U77" i="10"/>
  <c r="S40" i="10"/>
  <c r="U53" i="10"/>
  <c r="J74" i="10"/>
  <c r="R26" i="10"/>
  <c r="U63" i="10"/>
  <c r="T47" i="10"/>
  <c r="S65" i="10"/>
  <c r="T67" i="10"/>
  <c r="U43" i="10"/>
  <c r="R51" i="10"/>
  <c r="K26" i="10"/>
  <c r="K34" i="10"/>
  <c r="K42" i="10"/>
  <c r="U73" i="10"/>
  <c r="S81" i="10"/>
  <c r="T68" i="10"/>
  <c r="R53" i="10"/>
  <c r="T76" i="10"/>
  <c r="U52" i="10"/>
  <c r="C18" i="10"/>
  <c r="R18" i="10" s="1"/>
  <c r="S33" i="10"/>
  <c r="U50" i="10"/>
  <c r="R29" i="10"/>
  <c r="U40" i="10"/>
  <c r="T43" i="10"/>
  <c r="K71" i="10"/>
  <c r="U47" i="10"/>
  <c r="R52" i="10"/>
  <c r="R7" i="10"/>
  <c r="S29" i="10"/>
  <c r="T61" i="10"/>
  <c r="U68" i="10"/>
  <c r="R72" i="10"/>
  <c r="T45" i="10"/>
  <c r="S51" i="10"/>
  <c r="S70" i="10"/>
  <c r="K27" i="10"/>
  <c r="R47" i="10"/>
  <c r="U62" i="10"/>
  <c r="S68" i="10"/>
  <c r="C87" i="10"/>
  <c r="T39" i="10"/>
  <c r="R41" i="10"/>
  <c r="S50" i="10"/>
  <c r="K59" i="10"/>
  <c r="R62" i="10"/>
  <c r="S53" i="10"/>
  <c r="T69" i="10"/>
  <c r="R15" i="10"/>
  <c r="S58" i="10"/>
  <c r="R64" i="10"/>
  <c r="K30" i="10"/>
  <c r="T55" i="10"/>
  <c r="T80" i="10"/>
  <c r="T81" i="10"/>
  <c r="R5" i="10"/>
  <c r="R22" i="10"/>
  <c r="P22" i="10" s="1"/>
  <c r="T46" i="10"/>
  <c r="R48" i="10"/>
  <c r="T58" i="10"/>
  <c r="U60" i="10"/>
  <c r="U71" i="10"/>
  <c r="U81" i="10"/>
  <c r="C17" i="10"/>
  <c r="R17" i="10" s="1"/>
  <c r="J30" i="10"/>
  <c r="J58" i="10"/>
  <c r="R6" i="10"/>
  <c r="T70" i="10"/>
  <c r="K73" i="10"/>
  <c r="R11" i="10"/>
  <c r="S31" i="10"/>
  <c r="R49" i="10"/>
  <c r="U49" i="10"/>
  <c r="R70" i="10"/>
  <c r="K47" i="10"/>
  <c r="R44" i="10"/>
  <c r="T50" i="10"/>
  <c r="R54" i="10"/>
  <c r="S73" i="10"/>
  <c r="R74" i="10"/>
  <c r="G89" i="10"/>
  <c r="R9" i="10"/>
  <c r="R13" i="10"/>
  <c r="S27" i="10"/>
  <c r="S39" i="10"/>
  <c r="U42" i="10"/>
  <c r="R57" i="10"/>
  <c r="U57" i="10"/>
  <c r="S61" i="10"/>
  <c r="U66" i="10"/>
  <c r="K25" i="10"/>
  <c r="K29" i="10"/>
  <c r="K37" i="10"/>
  <c r="K41" i="10"/>
  <c r="K45" i="10"/>
  <c r="K49" i="10"/>
  <c r="K53" i="10"/>
  <c r="K57" i="10"/>
  <c r="K61" i="10"/>
  <c r="K69" i="10"/>
  <c r="K74" i="10"/>
  <c r="J26" i="10"/>
  <c r="J50" i="10"/>
  <c r="R10" i="10"/>
  <c r="P10" i="10" s="1"/>
  <c r="R32" i="10"/>
  <c r="U55" i="10"/>
  <c r="T63" i="10"/>
  <c r="T65" i="10"/>
  <c r="J25" i="10"/>
  <c r="J29" i="10"/>
  <c r="J45" i="10"/>
  <c r="R4" i="10"/>
  <c r="R23" i="10"/>
  <c r="R33" i="10"/>
  <c r="R38" i="10"/>
  <c r="R43" i="10"/>
  <c r="S44" i="10"/>
  <c r="R45" i="10"/>
  <c r="U45" i="10"/>
  <c r="S46" i="10"/>
  <c r="T56" i="10"/>
  <c r="U58" i="10"/>
  <c r="U67" i="10"/>
  <c r="R69" i="10"/>
  <c r="U69" i="10"/>
  <c r="S78" i="10"/>
  <c r="U78" i="10"/>
  <c r="J27" i="10"/>
  <c r="J31" i="10"/>
  <c r="J35" i="10"/>
  <c r="J39" i="10"/>
  <c r="J43" i="10"/>
  <c r="J47" i="10"/>
  <c r="J51" i="10"/>
  <c r="J55" i="10"/>
  <c r="J59" i="10"/>
  <c r="J63" i="10"/>
  <c r="J71" i="10"/>
  <c r="J28" i="10"/>
  <c r="K35" i="10"/>
  <c r="R34" i="10"/>
  <c r="S37" i="10"/>
  <c r="R39" i="10"/>
  <c r="U39" i="10"/>
  <c r="T40" i="10"/>
  <c r="T48" i="10"/>
  <c r="S55" i="10"/>
  <c r="R56" i="10"/>
  <c r="S57" i="10"/>
  <c r="T59" i="10"/>
  <c r="R61" i="10"/>
  <c r="U61" i="10"/>
  <c r="S64" i="10"/>
  <c r="U65" i="10"/>
  <c r="S66" i="10"/>
  <c r="S80" i="10"/>
  <c r="U80" i="10"/>
  <c r="T82" i="10"/>
  <c r="K51" i="10"/>
  <c r="J34" i="10"/>
  <c r="K84" i="10"/>
  <c r="R8" i="10"/>
  <c r="R27" i="10"/>
  <c r="S30" i="10"/>
  <c r="T42" i="10"/>
  <c r="U48" i="10"/>
  <c r="S49" i="10"/>
  <c r="T53" i="10"/>
  <c r="R59" i="10"/>
  <c r="U74" i="10"/>
  <c r="S82" i="10"/>
  <c r="U82" i="10"/>
  <c r="R31" i="10"/>
  <c r="R42" i="10"/>
  <c r="S43" i="10"/>
  <c r="S45" i="10"/>
  <c r="U46" i="10"/>
  <c r="T51" i="10"/>
  <c r="S63" i="10"/>
  <c r="S67" i="10"/>
  <c r="S69" i="10"/>
  <c r="U70" i="10"/>
  <c r="T77" i="10"/>
  <c r="E87" i="10"/>
  <c r="S36" i="10"/>
  <c r="E85" i="10"/>
  <c r="S85" i="10" s="1"/>
  <c r="S12" i="10"/>
  <c r="V87" i="10"/>
  <c r="J33" i="10"/>
  <c r="D87" i="10"/>
  <c r="B84" i="10"/>
  <c r="R25" i="10"/>
  <c r="R35" i="10"/>
  <c r="R37" i="10"/>
  <c r="S38" i="10"/>
  <c r="T41" i="10"/>
  <c r="T44" i="10"/>
  <c r="F88" i="10"/>
  <c r="S54" i="10"/>
  <c r="R55" i="10"/>
  <c r="U56" i="10"/>
  <c r="T64" i="10"/>
  <c r="S71" i="10"/>
  <c r="T72" i="10"/>
  <c r="T75" i="10"/>
  <c r="T79" i="10"/>
  <c r="T83" i="10"/>
  <c r="K39" i="10"/>
  <c r="K43" i="10"/>
  <c r="K67" i="10"/>
  <c r="C84" i="10"/>
  <c r="J38" i="10"/>
  <c r="J42" i="10"/>
  <c r="J46" i="10"/>
  <c r="J54" i="10"/>
  <c r="J62" i="10"/>
  <c r="J70" i="10"/>
  <c r="R3" i="10"/>
  <c r="R21" i="10"/>
  <c r="R30" i="10"/>
  <c r="S32" i="10"/>
  <c r="S35" i="10"/>
  <c r="U41" i="10"/>
  <c r="S42" i="10"/>
  <c r="S48" i="10"/>
  <c r="T54" i="10"/>
  <c r="S62" i="10"/>
  <c r="R63" i="10"/>
  <c r="U64" i="10"/>
  <c r="T71" i="10"/>
  <c r="S74" i="10"/>
  <c r="S75" i="10"/>
  <c r="P75" i="10" s="1"/>
  <c r="U75" i="10"/>
  <c r="S79" i="10"/>
  <c r="U79" i="10"/>
  <c r="K38" i="10"/>
  <c r="K46" i="10"/>
  <c r="K50" i="10"/>
  <c r="K54" i="10"/>
  <c r="K58" i="10"/>
  <c r="K62" i="10"/>
  <c r="K66" i="10"/>
  <c r="K70" i="10"/>
  <c r="K28" i="10"/>
  <c r="K32" i="10"/>
  <c r="K52" i="10"/>
  <c r="K68" i="10"/>
  <c r="J53" i="10"/>
  <c r="J57" i="10"/>
  <c r="J61" i="10"/>
  <c r="J69" i="10"/>
  <c r="J37" i="10"/>
  <c r="J41" i="10"/>
  <c r="J49" i="10"/>
  <c r="H84" i="10"/>
  <c r="J84" i="10"/>
  <c r="R14" i="10"/>
  <c r="C19" i="10"/>
  <c r="R19" i="10" s="1"/>
  <c r="R28" i="10"/>
  <c r="R40" i="10"/>
  <c r="R46" i="10"/>
  <c r="S47" i="10"/>
  <c r="M88" i="10"/>
  <c r="V88" i="10"/>
  <c r="N88" i="10"/>
  <c r="S56" i="10"/>
  <c r="D89" i="10"/>
  <c r="T62" i="10"/>
  <c r="R71" i="10"/>
  <c r="S76" i="10"/>
  <c r="P76" i="10" s="1"/>
  <c r="U76" i="10"/>
  <c r="K33" i="10"/>
  <c r="K65" i="10"/>
  <c r="J73" i="10"/>
  <c r="I74" i="10"/>
  <c r="I84" i="10"/>
  <c r="V85" i="10"/>
  <c r="S28" i="10"/>
  <c r="B88" i="10"/>
  <c r="V89" i="10"/>
  <c r="T73" i="10"/>
  <c r="A76" i="10"/>
  <c r="A77" i="10" s="1"/>
  <c r="Q77" i="10" s="1"/>
  <c r="J32" i="10"/>
  <c r="J36" i="10"/>
  <c r="J40" i="10"/>
  <c r="J64" i="10"/>
  <c r="R20" i="10"/>
  <c r="L87" i="10"/>
  <c r="F89" i="10"/>
  <c r="R73" i="10"/>
  <c r="G88" i="10"/>
  <c r="J85" i="10"/>
  <c r="C88" i="10"/>
  <c r="R58" i="10"/>
  <c r="K24" i="10"/>
  <c r="D86" i="10"/>
  <c r="S34" i="10"/>
  <c r="G87" i="10"/>
  <c r="U44" i="10"/>
  <c r="D88" i="10"/>
  <c r="R50" i="10"/>
  <c r="U51" i="10"/>
  <c r="K60" i="10"/>
  <c r="T66" i="10"/>
  <c r="T74" i="10"/>
  <c r="S83" i="10"/>
  <c r="U83" i="10"/>
  <c r="O88" i="10"/>
  <c r="K36" i="10"/>
  <c r="K40" i="10"/>
  <c r="K44" i="10"/>
  <c r="K48" i="10"/>
  <c r="K56" i="10"/>
  <c r="K64" i="10"/>
  <c r="K72" i="10"/>
  <c r="S72" i="10"/>
  <c r="B86" i="10"/>
  <c r="M86" i="10"/>
  <c r="T86" i="10" s="1"/>
  <c r="E88" i="10"/>
  <c r="L89" i="10"/>
  <c r="J24" i="10"/>
  <c r="F87" i="10"/>
  <c r="U59" i="10"/>
  <c r="J44" i="10"/>
  <c r="M84" i="10"/>
  <c r="T84" i="10" s="1"/>
  <c r="O85" i="10"/>
  <c r="U85" i="10" s="1"/>
  <c r="C86" i="10"/>
  <c r="O86" i="10"/>
  <c r="U86" i="10" s="1"/>
  <c r="F86" i="10"/>
  <c r="N87" i="10"/>
  <c r="S41" i="10"/>
  <c r="U54" i="10"/>
  <c r="T57" i="10"/>
  <c r="T60" i="10"/>
  <c r="U72" i="10"/>
  <c r="V86" i="10"/>
  <c r="J52" i="10"/>
  <c r="J60" i="10"/>
  <c r="B85" i="10"/>
  <c r="O84" i="10"/>
  <c r="U84" i="10" s="1"/>
  <c r="R12" i="10"/>
  <c r="E86" i="10"/>
  <c r="R24" i="10"/>
  <c r="B87" i="10"/>
  <c r="R36" i="10"/>
  <c r="T49" i="10"/>
  <c r="T52" i="10"/>
  <c r="S59" i="10"/>
  <c r="R60" i="10"/>
  <c r="C89" i="10"/>
  <c r="N89" i="10"/>
  <c r="T78" i="10"/>
  <c r="M85" i="10"/>
  <c r="T85" i="10" s="1"/>
  <c r="J56" i="10"/>
  <c r="E84" i="10"/>
  <c r="S84" i="10" s="1"/>
  <c r="G85" i="10"/>
  <c r="G86" i="10"/>
  <c r="M87" i="10"/>
  <c r="O89" i="10"/>
  <c r="J48" i="10"/>
  <c r="J72" i="10"/>
  <c r="G84" i="10"/>
  <c r="H85" i="10"/>
  <c r="T24" i="10"/>
  <c r="O87" i="10"/>
  <c r="L88" i="10"/>
  <c r="E89" i="10"/>
  <c r="M89" i="10"/>
  <c r="S60" i="10"/>
  <c r="R90" i="10" l="1"/>
  <c r="I18" i="10"/>
  <c r="P74" i="10"/>
  <c r="I19" i="10"/>
  <c r="H75" i="10"/>
  <c r="K18" i="10"/>
  <c r="K19" i="10"/>
  <c r="I75" i="10"/>
  <c r="AB77" i="10"/>
  <c r="AJ76" i="10"/>
  <c r="AK76" i="10"/>
  <c r="AL76" i="10"/>
  <c r="AI76" i="10"/>
  <c r="AB356" i="10"/>
  <c r="AK355" i="10"/>
  <c r="AL355" i="10"/>
  <c r="AI355" i="10"/>
  <c r="AJ355" i="10"/>
  <c r="AB263" i="10"/>
  <c r="AK262" i="10"/>
  <c r="AL262" i="10"/>
  <c r="AJ262" i="10"/>
  <c r="AI262" i="10"/>
  <c r="K75" i="10"/>
  <c r="J75" i="10"/>
  <c r="K17" i="10"/>
  <c r="AB449" i="10"/>
  <c r="AJ448" i="10"/>
  <c r="AK448" i="10"/>
  <c r="AL448" i="10"/>
  <c r="AI448" i="10"/>
  <c r="P34" i="10"/>
  <c r="I17" i="10"/>
  <c r="AB170" i="10"/>
  <c r="AK169" i="10"/>
  <c r="AL169" i="10"/>
  <c r="AI169" i="10"/>
  <c r="AJ169" i="10"/>
  <c r="P69" i="10"/>
  <c r="U90" i="10"/>
  <c r="R87" i="10"/>
  <c r="P70" i="10"/>
  <c r="P73" i="10"/>
  <c r="S89" i="10"/>
  <c r="R84" i="10"/>
  <c r="P84" i="10" s="1"/>
  <c r="R88" i="10"/>
  <c r="P72" i="10"/>
  <c r="P64" i="10"/>
  <c r="T90" i="10"/>
  <c r="P63" i="10"/>
  <c r="S90" i="10"/>
  <c r="P47" i="10"/>
  <c r="Q76" i="10"/>
  <c r="I64" i="10"/>
  <c r="U89" i="10"/>
  <c r="A78" i="10"/>
  <c r="Q78" i="10" s="1"/>
  <c r="T88" i="10"/>
  <c r="S87" i="10"/>
  <c r="U88" i="10"/>
  <c r="P71" i="10"/>
  <c r="P46" i="10"/>
  <c r="U87" i="10"/>
  <c r="H41" i="10"/>
  <c r="C85" i="10"/>
  <c r="R85" i="10" s="1"/>
  <c r="P85" i="10" s="1"/>
  <c r="H64" i="10"/>
  <c r="K86" i="10"/>
  <c r="H57" i="10"/>
  <c r="H33" i="10"/>
  <c r="J87" i="10"/>
  <c r="K88" i="10"/>
  <c r="H49" i="10"/>
  <c r="H25" i="10"/>
  <c r="S88" i="10"/>
  <c r="S86" i="10"/>
  <c r="T89" i="10"/>
  <c r="J86" i="10"/>
  <c r="T87" i="10"/>
  <c r="R86" i="10"/>
  <c r="I44" i="10"/>
  <c r="I43" i="10"/>
  <c r="H56" i="10"/>
  <c r="I72" i="10"/>
  <c r="I68" i="10"/>
  <c r="I67" i="10"/>
  <c r="I66" i="10"/>
  <c r="I58" i="10"/>
  <c r="I50" i="10"/>
  <c r="I42" i="10"/>
  <c r="I34" i="10"/>
  <c r="I26" i="10"/>
  <c r="H63" i="10"/>
  <c r="H55" i="10"/>
  <c r="H47" i="10"/>
  <c r="H39" i="10"/>
  <c r="H31" i="10"/>
  <c r="K87" i="10"/>
  <c r="I52" i="10"/>
  <c r="I57" i="10"/>
  <c r="I49" i="10"/>
  <c r="I41" i="10"/>
  <c r="I33" i="10"/>
  <c r="I25" i="10"/>
  <c r="H62" i="10"/>
  <c r="H54" i="10"/>
  <c r="H46" i="10"/>
  <c r="H38" i="10"/>
  <c r="H30" i="10"/>
  <c r="I60" i="10"/>
  <c r="I35" i="10"/>
  <c r="H24" i="10"/>
  <c r="I56" i="10"/>
  <c r="I48" i="10"/>
  <c r="I40" i="10"/>
  <c r="I32" i="10"/>
  <c r="I24" i="10"/>
  <c r="H61" i="10"/>
  <c r="H53" i="10"/>
  <c r="H45" i="10"/>
  <c r="H37" i="10"/>
  <c r="H29" i="10"/>
  <c r="I59" i="10"/>
  <c r="H48" i="10"/>
  <c r="I63" i="10"/>
  <c r="I55" i="10"/>
  <c r="I47" i="10"/>
  <c r="I39" i="10"/>
  <c r="I31" i="10"/>
  <c r="H60" i="10"/>
  <c r="H52" i="10"/>
  <c r="H44" i="10"/>
  <c r="H36" i="10"/>
  <c r="H28" i="10"/>
  <c r="J88" i="10"/>
  <c r="I28" i="10"/>
  <c r="I51" i="10"/>
  <c r="H40" i="10"/>
  <c r="I62" i="10"/>
  <c r="I54" i="10"/>
  <c r="I46" i="10"/>
  <c r="I38" i="10"/>
  <c r="I30" i="10"/>
  <c r="H59" i="10"/>
  <c r="H51" i="10"/>
  <c r="H43" i="10"/>
  <c r="H35" i="10"/>
  <c r="H27" i="10"/>
  <c r="I36" i="10"/>
  <c r="I27" i="10"/>
  <c r="H32" i="10"/>
  <c r="I61" i="10"/>
  <c r="I53" i="10"/>
  <c r="I45" i="10"/>
  <c r="I37" i="10"/>
  <c r="I29" i="10"/>
  <c r="H58" i="10"/>
  <c r="H50" i="10"/>
  <c r="H42" i="10"/>
  <c r="H34" i="10"/>
  <c r="H26" i="10"/>
  <c r="K89" i="10"/>
  <c r="P90" i="10" l="1"/>
  <c r="I85" i="10"/>
  <c r="K85" i="10"/>
  <c r="I76" i="10"/>
  <c r="H76" i="10"/>
  <c r="K76" i="10"/>
  <c r="K90" i="10" s="1"/>
  <c r="AB357" i="10"/>
  <c r="AJ356" i="10"/>
  <c r="AK356" i="10"/>
  <c r="AL356" i="10"/>
  <c r="AI356" i="10"/>
  <c r="AB450" i="10"/>
  <c r="AK449" i="10"/>
  <c r="AL449" i="10"/>
  <c r="AJ449" i="10"/>
  <c r="AI449" i="10"/>
  <c r="AB264" i="10"/>
  <c r="AK263" i="10"/>
  <c r="AL263" i="10"/>
  <c r="AJ263" i="10"/>
  <c r="AI263" i="10"/>
  <c r="J76" i="10"/>
  <c r="J90" i="10" s="1"/>
  <c r="AB171" i="10"/>
  <c r="AK170" i="10"/>
  <c r="AL170" i="10"/>
  <c r="AI170" i="10"/>
  <c r="AJ170" i="10"/>
  <c r="AB78" i="10"/>
  <c r="AI77" i="10"/>
  <c r="AJ77" i="10"/>
  <c r="AK77" i="10"/>
  <c r="AL77" i="10"/>
  <c r="P87" i="10"/>
  <c r="I69" i="10"/>
  <c r="P88" i="10"/>
  <c r="H73" i="10"/>
  <c r="H71" i="10"/>
  <c r="H70" i="10"/>
  <c r="I70" i="10"/>
  <c r="H69" i="10"/>
  <c r="P86" i="10"/>
  <c r="I73" i="10"/>
  <c r="H74" i="10"/>
  <c r="A79" i="10"/>
  <c r="Q79" i="10" s="1"/>
  <c r="I71" i="10"/>
  <c r="I65" i="10"/>
  <c r="I86" i="10"/>
  <c r="I87" i="10"/>
  <c r="J67" i="10"/>
  <c r="H67" i="10"/>
  <c r="B67" i="10"/>
  <c r="R67" i="10" s="1"/>
  <c r="P67" i="10" s="1"/>
  <c r="H86" i="10"/>
  <c r="H72" i="10"/>
  <c r="J68" i="10"/>
  <c r="H68" i="10"/>
  <c r="B68" i="10"/>
  <c r="R68" i="10" s="1"/>
  <c r="P68" i="10" s="1"/>
  <c r="J66" i="10"/>
  <c r="H66" i="10"/>
  <c r="B66" i="10"/>
  <c r="R66" i="10" s="1"/>
  <c r="P66" i="10" s="1"/>
  <c r="H87" i="10"/>
  <c r="H88" i="10"/>
  <c r="I88" i="10"/>
  <c r="B65" i="10"/>
  <c r="I90" i="10" l="1"/>
  <c r="H90" i="10"/>
  <c r="I77" i="10"/>
  <c r="AB451" i="10"/>
  <c r="AJ450" i="10"/>
  <c r="AK450" i="10"/>
  <c r="AL450" i="10"/>
  <c r="AI450" i="10"/>
  <c r="AB265" i="10"/>
  <c r="AK264" i="10"/>
  <c r="AL264" i="10"/>
  <c r="AI264" i="10"/>
  <c r="AJ264" i="10"/>
  <c r="AB79" i="10"/>
  <c r="AJ78" i="10"/>
  <c r="AK78" i="10"/>
  <c r="AL78" i="10"/>
  <c r="AI78" i="10"/>
  <c r="B89" i="10"/>
  <c r="R89" i="10" s="1"/>
  <c r="P89" i="10" s="1"/>
  <c r="K77" i="10"/>
  <c r="J77" i="10"/>
  <c r="AB172" i="10"/>
  <c r="AK171" i="10"/>
  <c r="AL171" i="10"/>
  <c r="AI171" i="10"/>
  <c r="AJ171" i="10"/>
  <c r="AB358" i="10"/>
  <c r="AK357" i="10"/>
  <c r="AL357" i="10"/>
  <c r="AJ357" i="10"/>
  <c r="AI357" i="10"/>
  <c r="H77" i="10"/>
  <c r="A80" i="10"/>
  <c r="A81" i="10" s="1"/>
  <c r="I89" i="10"/>
  <c r="R65" i="10"/>
  <c r="P65" i="10" s="1"/>
  <c r="J65" i="10"/>
  <c r="J89" i="10" s="1"/>
  <c r="H65" i="10"/>
  <c r="H89" i="10" s="1"/>
  <c r="H78" i="10" l="1"/>
  <c r="I78" i="10"/>
  <c r="AB266" i="10"/>
  <c r="AK265" i="10"/>
  <c r="AL265" i="10"/>
  <c r="AJ265" i="10"/>
  <c r="AI265" i="10"/>
  <c r="J78" i="10"/>
  <c r="AB359" i="10"/>
  <c r="AK358" i="10"/>
  <c r="AL358" i="10"/>
  <c r="AI358" i="10"/>
  <c r="AJ358" i="10"/>
  <c r="AB173" i="10"/>
  <c r="AK172" i="10"/>
  <c r="AL172" i="10"/>
  <c r="AI172" i="10"/>
  <c r="AJ172" i="10"/>
  <c r="AB80" i="10"/>
  <c r="AI79" i="10"/>
  <c r="AJ79" i="10"/>
  <c r="AK79" i="10"/>
  <c r="AL79" i="10"/>
  <c r="K78" i="10"/>
  <c r="AB452" i="10"/>
  <c r="AK451" i="10"/>
  <c r="AL451" i="10"/>
  <c r="AI451" i="10"/>
  <c r="AJ451" i="10"/>
  <c r="Q80" i="10"/>
  <c r="Q81" i="10"/>
  <c r="A82" i="10"/>
  <c r="I79" i="10" l="1"/>
  <c r="AB453" i="10"/>
  <c r="AB454" i="10" s="1"/>
  <c r="AL452" i="10"/>
  <c r="AK452" i="10"/>
  <c r="AI452" i="10"/>
  <c r="AJ452" i="10"/>
  <c r="AB360" i="10"/>
  <c r="AI360" i="10" s="1"/>
  <c r="AK359" i="10"/>
  <c r="AL359" i="10"/>
  <c r="AI359" i="10"/>
  <c r="AJ359" i="10"/>
  <c r="K79" i="10"/>
  <c r="J79" i="10"/>
  <c r="AB174" i="10"/>
  <c r="AK173" i="10"/>
  <c r="AL173" i="10"/>
  <c r="AI173" i="10"/>
  <c r="AJ173" i="10"/>
  <c r="H79" i="10"/>
  <c r="AB81" i="10"/>
  <c r="AJ80" i="10"/>
  <c r="AK80" i="10"/>
  <c r="AL80" i="10"/>
  <c r="AI80" i="10"/>
  <c r="AB267" i="10"/>
  <c r="AK266" i="10"/>
  <c r="AL266" i="10"/>
  <c r="AI266" i="10"/>
  <c r="AJ266" i="10"/>
  <c r="Q82" i="10"/>
  <c r="A83" i="10"/>
  <c r="Q83" i="10" s="1"/>
  <c r="AK454" i="10" l="1"/>
  <c r="AB455" i="10"/>
  <c r="AI454" i="10"/>
  <c r="AJ454" i="10"/>
  <c r="AL454" i="10"/>
  <c r="I80" i="10"/>
  <c r="K80" i="10"/>
  <c r="H80" i="10"/>
  <c r="AB175" i="10"/>
  <c r="AK174" i="10"/>
  <c r="AL174" i="10"/>
  <c r="AI174" i="10"/>
  <c r="AJ174" i="10"/>
  <c r="AB268" i="10"/>
  <c r="AK267" i="10"/>
  <c r="AL267" i="10"/>
  <c r="AJ267" i="10"/>
  <c r="AI267" i="10"/>
  <c r="AB82" i="10"/>
  <c r="AI81" i="10"/>
  <c r="AJ81" i="10"/>
  <c r="AK81" i="10"/>
  <c r="AL81" i="10"/>
  <c r="J80" i="10"/>
  <c r="AB361" i="10"/>
  <c r="AL360" i="10"/>
  <c r="AK360" i="10"/>
  <c r="AJ360" i="10"/>
  <c r="AK453" i="10"/>
  <c r="AL453" i="10"/>
  <c r="AI453" i="10"/>
  <c r="AJ453" i="10"/>
  <c r="S114" i="6"/>
  <c r="S113" i="6"/>
  <c r="S112" i="6"/>
  <c r="S111" i="6"/>
  <c r="S110" i="6"/>
  <c r="P110" i="6"/>
  <c r="N110" i="6"/>
  <c r="S109" i="6"/>
  <c r="P109" i="6"/>
  <c r="N109" i="6"/>
  <c r="H109" i="6"/>
  <c r="F109" i="6"/>
  <c r="X108" i="6"/>
  <c r="S108" i="6"/>
  <c r="P108" i="6"/>
  <c r="N108" i="6"/>
  <c r="H108" i="6"/>
  <c r="F108" i="6"/>
  <c r="X710" i="6"/>
  <c r="S710" i="6"/>
  <c r="Q710" i="6"/>
  <c r="P710" i="6"/>
  <c r="O710" i="6"/>
  <c r="N710" i="6"/>
  <c r="I710" i="6"/>
  <c r="H710" i="6"/>
  <c r="G710" i="6"/>
  <c r="F710" i="6"/>
  <c r="E710" i="6"/>
  <c r="C710" i="6"/>
  <c r="X709" i="6"/>
  <c r="S709" i="6"/>
  <c r="Q709" i="6"/>
  <c r="P709" i="6"/>
  <c r="O709" i="6"/>
  <c r="N709" i="6"/>
  <c r="I709" i="6"/>
  <c r="H709" i="6"/>
  <c r="G709" i="6"/>
  <c r="F709" i="6"/>
  <c r="E709" i="6"/>
  <c r="C709" i="6"/>
  <c r="X708" i="6"/>
  <c r="S708" i="6"/>
  <c r="Q708" i="6"/>
  <c r="P708" i="6"/>
  <c r="O708" i="6"/>
  <c r="N708" i="6"/>
  <c r="I708" i="6"/>
  <c r="H708" i="6"/>
  <c r="G708" i="6"/>
  <c r="F708" i="6"/>
  <c r="E708" i="6"/>
  <c r="C708" i="6"/>
  <c r="X707" i="6"/>
  <c r="S707" i="6"/>
  <c r="Q707" i="6"/>
  <c r="P707" i="6"/>
  <c r="O707" i="6"/>
  <c r="N707" i="6"/>
  <c r="I707" i="6"/>
  <c r="H707" i="6"/>
  <c r="G707" i="6"/>
  <c r="F707" i="6"/>
  <c r="E707" i="6"/>
  <c r="C707" i="6"/>
  <c r="X706" i="6"/>
  <c r="S706" i="6"/>
  <c r="Q706" i="6"/>
  <c r="P706" i="6"/>
  <c r="O706" i="6"/>
  <c r="N706" i="6"/>
  <c r="M706" i="6"/>
  <c r="L706" i="6"/>
  <c r="K706" i="6"/>
  <c r="J706" i="6"/>
  <c r="I706" i="6"/>
  <c r="H706" i="6"/>
  <c r="G706" i="6"/>
  <c r="F706" i="6"/>
  <c r="C706" i="6"/>
  <c r="X705" i="6"/>
  <c r="S705" i="6"/>
  <c r="Q705" i="6"/>
  <c r="P705" i="6"/>
  <c r="O705" i="6"/>
  <c r="N705" i="6"/>
  <c r="M705" i="6"/>
  <c r="L705" i="6"/>
  <c r="K705" i="6"/>
  <c r="J705" i="6"/>
  <c r="I705" i="6"/>
  <c r="H705" i="6"/>
  <c r="G705" i="6"/>
  <c r="F705" i="6"/>
  <c r="C705" i="6"/>
  <c r="X592" i="6"/>
  <c r="S592" i="6"/>
  <c r="Q592" i="6"/>
  <c r="P592" i="6"/>
  <c r="O592" i="6"/>
  <c r="N592" i="6"/>
  <c r="I592" i="6"/>
  <c r="H592" i="6"/>
  <c r="G592" i="6"/>
  <c r="F592" i="6"/>
  <c r="E592" i="6"/>
  <c r="C592" i="6"/>
  <c r="X591" i="6"/>
  <c r="S591" i="6"/>
  <c r="Q591" i="6"/>
  <c r="P591" i="6"/>
  <c r="O591" i="6"/>
  <c r="N591" i="6"/>
  <c r="I591" i="6"/>
  <c r="H591" i="6"/>
  <c r="G591" i="6"/>
  <c r="F591" i="6"/>
  <c r="E591" i="6"/>
  <c r="C591" i="6"/>
  <c r="X590" i="6"/>
  <c r="S590" i="6"/>
  <c r="Q590" i="6"/>
  <c r="P590" i="6"/>
  <c r="O590" i="6"/>
  <c r="N590" i="6"/>
  <c r="I590" i="6"/>
  <c r="H590" i="6"/>
  <c r="G590" i="6"/>
  <c r="F590" i="6"/>
  <c r="E590" i="6"/>
  <c r="C590" i="6"/>
  <c r="X589" i="6"/>
  <c r="S589" i="6"/>
  <c r="Q589" i="6"/>
  <c r="P589" i="6"/>
  <c r="O589" i="6"/>
  <c r="N589" i="6"/>
  <c r="I589" i="6"/>
  <c r="H589" i="6"/>
  <c r="G589" i="6"/>
  <c r="F589" i="6"/>
  <c r="E589" i="6"/>
  <c r="C589" i="6"/>
  <c r="X588" i="6"/>
  <c r="S588" i="6"/>
  <c r="Q588" i="6"/>
  <c r="P588" i="6"/>
  <c r="O588" i="6"/>
  <c r="N588" i="6"/>
  <c r="M588" i="6"/>
  <c r="L588" i="6"/>
  <c r="K588" i="6"/>
  <c r="J588" i="6"/>
  <c r="I588" i="6"/>
  <c r="H588" i="6"/>
  <c r="G588" i="6"/>
  <c r="F588" i="6"/>
  <c r="C588" i="6"/>
  <c r="X587" i="6"/>
  <c r="S587" i="6"/>
  <c r="Q587" i="6"/>
  <c r="P587" i="6"/>
  <c r="O587" i="6"/>
  <c r="N587" i="6"/>
  <c r="M587" i="6"/>
  <c r="L587" i="6"/>
  <c r="K587" i="6"/>
  <c r="J587" i="6"/>
  <c r="I587" i="6"/>
  <c r="H587" i="6"/>
  <c r="G587" i="6"/>
  <c r="F587" i="6"/>
  <c r="C587" i="6"/>
  <c r="X474" i="6"/>
  <c r="S474" i="6"/>
  <c r="Q474" i="6"/>
  <c r="P474" i="6"/>
  <c r="O474" i="6"/>
  <c r="I474" i="6"/>
  <c r="H474" i="6"/>
  <c r="G474" i="6"/>
  <c r="F474" i="6"/>
  <c r="E474" i="6"/>
  <c r="D474" i="6"/>
  <c r="C474" i="6"/>
  <c r="X473" i="6"/>
  <c r="S473" i="6"/>
  <c r="Q473" i="6"/>
  <c r="P473" i="6"/>
  <c r="O473" i="6"/>
  <c r="I473" i="6"/>
  <c r="H473" i="6"/>
  <c r="G473" i="6"/>
  <c r="F473" i="6"/>
  <c r="E473" i="6"/>
  <c r="C473" i="6"/>
  <c r="X472" i="6"/>
  <c r="S472" i="6"/>
  <c r="Q472" i="6"/>
  <c r="P472" i="6"/>
  <c r="O472" i="6"/>
  <c r="V472" i="6" s="1"/>
  <c r="I472" i="6"/>
  <c r="H472" i="6"/>
  <c r="G472" i="6"/>
  <c r="F472" i="6"/>
  <c r="E472" i="6"/>
  <c r="C472" i="6"/>
  <c r="X471" i="6"/>
  <c r="S471" i="6"/>
  <c r="Q471" i="6"/>
  <c r="P471" i="6"/>
  <c r="O471" i="6"/>
  <c r="V471" i="6" s="1"/>
  <c r="I471" i="6"/>
  <c r="H471" i="6"/>
  <c r="G471" i="6"/>
  <c r="F471" i="6"/>
  <c r="E471" i="6"/>
  <c r="C471" i="6"/>
  <c r="X470" i="6"/>
  <c r="S470" i="6"/>
  <c r="Q470" i="6"/>
  <c r="P470" i="6"/>
  <c r="O470" i="6"/>
  <c r="M470" i="6"/>
  <c r="L470" i="6"/>
  <c r="K470" i="6"/>
  <c r="J470" i="6"/>
  <c r="I470" i="6"/>
  <c r="H470" i="6"/>
  <c r="G470" i="6"/>
  <c r="F470" i="6"/>
  <c r="C470" i="6"/>
  <c r="X469" i="6"/>
  <c r="S469" i="6"/>
  <c r="Q469" i="6"/>
  <c r="P469" i="6"/>
  <c r="O469" i="6"/>
  <c r="M469" i="6"/>
  <c r="L469" i="6"/>
  <c r="K469" i="6"/>
  <c r="J469" i="6"/>
  <c r="I469" i="6"/>
  <c r="H469" i="6"/>
  <c r="G469" i="6"/>
  <c r="F469" i="6"/>
  <c r="C469" i="6"/>
  <c r="X356" i="6"/>
  <c r="S356" i="6"/>
  <c r="Q356" i="6"/>
  <c r="P356" i="6"/>
  <c r="O356" i="6"/>
  <c r="N356" i="6"/>
  <c r="I356" i="6"/>
  <c r="H356" i="6"/>
  <c r="G356" i="6"/>
  <c r="F356" i="6"/>
  <c r="E356" i="6"/>
  <c r="D356" i="6"/>
  <c r="C356" i="6"/>
  <c r="X355" i="6"/>
  <c r="S355" i="6"/>
  <c r="Q355" i="6"/>
  <c r="P355" i="6"/>
  <c r="O355" i="6"/>
  <c r="N355" i="6"/>
  <c r="I355" i="6"/>
  <c r="H355" i="6"/>
  <c r="G355" i="6"/>
  <c r="F355" i="6"/>
  <c r="E355" i="6"/>
  <c r="C355" i="6"/>
  <c r="X354" i="6"/>
  <c r="S354" i="6"/>
  <c r="Q354" i="6"/>
  <c r="P354" i="6"/>
  <c r="O354" i="6"/>
  <c r="N354" i="6"/>
  <c r="I354" i="6"/>
  <c r="H354" i="6"/>
  <c r="G354" i="6"/>
  <c r="F354" i="6"/>
  <c r="E354" i="6"/>
  <c r="C354" i="6"/>
  <c r="X353" i="6"/>
  <c r="S353" i="6"/>
  <c r="Q353" i="6"/>
  <c r="P353" i="6"/>
  <c r="O353" i="6"/>
  <c r="N353" i="6"/>
  <c r="I353" i="6"/>
  <c r="H353" i="6"/>
  <c r="G353" i="6"/>
  <c r="F353" i="6"/>
  <c r="E353" i="6"/>
  <c r="C353" i="6"/>
  <c r="X352" i="6"/>
  <c r="S352" i="6"/>
  <c r="Q352" i="6"/>
  <c r="P352" i="6"/>
  <c r="O352" i="6"/>
  <c r="N352" i="6"/>
  <c r="M352" i="6"/>
  <c r="L352" i="6"/>
  <c r="K352" i="6"/>
  <c r="J352" i="6"/>
  <c r="I352" i="6"/>
  <c r="H352" i="6"/>
  <c r="G352" i="6"/>
  <c r="F352" i="6"/>
  <c r="C352" i="6"/>
  <c r="X351" i="6"/>
  <c r="S351" i="6"/>
  <c r="Q351" i="6"/>
  <c r="P351" i="6"/>
  <c r="O351" i="6"/>
  <c r="N351" i="6"/>
  <c r="M351" i="6"/>
  <c r="L351" i="6"/>
  <c r="K351" i="6"/>
  <c r="J351" i="6"/>
  <c r="I351" i="6"/>
  <c r="H351" i="6"/>
  <c r="G351" i="6"/>
  <c r="F351" i="6"/>
  <c r="C351" i="6"/>
  <c r="X234" i="6"/>
  <c r="X238" i="6"/>
  <c r="Q233" i="6"/>
  <c r="Q234" i="6"/>
  <c r="Q235" i="6"/>
  <c r="Q238" i="6"/>
  <c r="M199" i="6"/>
  <c r="M198" i="6"/>
  <c r="L199" i="6"/>
  <c r="L198" i="6"/>
  <c r="D238" i="6"/>
  <c r="T473" i="6" l="1"/>
  <c r="AI455" i="10"/>
  <c r="AK455" i="10"/>
  <c r="AB456" i="10"/>
  <c r="AJ455" i="10"/>
  <c r="AL455" i="10"/>
  <c r="U587" i="6"/>
  <c r="I81" i="10"/>
  <c r="H81" i="10"/>
  <c r="U352" i="6"/>
  <c r="V352" i="6"/>
  <c r="V354" i="6"/>
  <c r="U469" i="6"/>
  <c r="V588" i="6"/>
  <c r="U589" i="6"/>
  <c r="V592" i="6"/>
  <c r="T474" i="6"/>
  <c r="U470" i="6"/>
  <c r="T708" i="6"/>
  <c r="V355" i="6"/>
  <c r="W710" i="6"/>
  <c r="U706" i="6"/>
  <c r="V706" i="6"/>
  <c r="U707" i="6"/>
  <c r="V710" i="6"/>
  <c r="W352" i="6"/>
  <c r="T354" i="6"/>
  <c r="W354" i="6"/>
  <c r="W471" i="6"/>
  <c r="T590" i="6"/>
  <c r="U708" i="6"/>
  <c r="W356" i="6"/>
  <c r="T471" i="6"/>
  <c r="W587" i="6"/>
  <c r="W470" i="6"/>
  <c r="U474" i="6"/>
  <c r="W469" i="6"/>
  <c r="U473" i="6"/>
  <c r="V353" i="6"/>
  <c r="V589" i="6"/>
  <c r="U590" i="6"/>
  <c r="U710" i="6"/>
  <c r="U471" i="6"/>
  <c r="W472" i="6"/>
  <c r="W707" i="6"/>
  <c r="W709" i="6"/>
  <c r="T472" i="6"/>
  <c r="V708" i="6"/>
  <c r="U709" i="6"/>
  <c r="U472" i="6"/>
  <c r="U705" i="6"/>
  <c r="V356" i="6"/>
  <c r="V587" i="6"/>
  <c r="K81" i="10"/>
  <c r="J81" i="10"/>
  <c r="AB269" i="10"/>
  <c r="AB270" i="10" s="1"/>
  <c r="AK268" i="10"/>
  <c r="AL268" i="10"/>
  <c r="AJ268" i="10"/>
  <c r="AI268" i="10"/>
  <c r="AB83" i="10"/>
  <c r="AB84" i="10" s="1"/>
  <c r="AJ82" i="10"/>
  <c r="AK82" i="10"/>
  <c r="AL82" i="10"/>
  <c r="AI82" i="10"/>
  <c r="AB362" i="10"/>
  <c r="AB363" i="10" s="1"/>
  <c r="AK361" i="10"/>
  <c r="AL361" i="10"/>
  <c r="AJ361" i="10"/>
  <c r="AI361" i="10"/>
  <c r="AB176" i="10"/>
  <c r="AB177" i="10" s="1"/>
  <c r="AK175" i="10"/>
  <c r="AL175" i="10"/>
  <c r="AJ175" i="10"/>
  <c r="AI175" i="10"/>
  <c r="T353" i="6"/>
  <c r="W353" i="6"/>
  <c r="T355" i="6"/>
  <c r="W355" i="6"/>
  <c r="U353" i="6"/>
  <c r="U355" i="6"/>
  <c r="V351" i="6"/>
  <c r="T356" i="6"/>
  <c r="W351" i="6"/>
  <c r="U354" i="6"/>
  <c r="V473" i="6"/>
  <c r="W473" i="6"/>
  <c r="V470" i="6"/>
  <c r="T589" i="6"/>
  <c r="U592" i="6"/>
  <c r="U588" i="6"/>
  <c r="T591" i="6"/>
  <c r="V590" i="6"/>
  <c r="W588" i="6"/>
  <c r="T709" i="6"/>
  <c r="V705" i="6"/>
  <c r="W708" i="6"/>
  <c r="W705" i="6"/>
  <c r="W706" i="6"/>
  <c r="V707" i="6"/>
  <c r="V709" i="6"/>
  <c r="T707" i="6"/>
  <c r="W589" i="6"/>
  <c r="W590" i="6"/>
  <c r="U591" i="6"/>
  <c r="V591" i="6"/>
  <c r="W592" i="6"/>
  <c r="W591" i="6"/>
  <c r="V474" i="6"/>
  <c r="W474" i="6"/>
  <c r="V469" i="6"/>
  <c r="U351" i="6"/>
  <c r="U356" i="6"/>
  <c r="D73" i="6"/>
  <c r="E73" i="6"/>
  <c r="F73" i="6"/>
  <c r="G73" i="6"/>
  <c r="H73" i="6"/>
  <c r="I73" i="6"/>
  <c r="N73" i="6"/>
  <c r="O73" i="6"/>
  <c r="P73" i="6"/>
  <c r="Q73" i="6"/>
  <c r="D74" i="6"/>
  <c r="E74" i="6"/>
  <c r="F74" i="6"/>
  <c r="G74" i="6"/>
  <c r="H74" i="6"/>
  <c r="I74" i="6"/>
  <c r="N74" i="6"/>
  <c r="O74" i="6"/>
  <c r="P74" i="6"/>
  <c r="Q74" i="6"/>
  <c r="D75" i="6"/>
  <c r="E75" i="6"/>
  <c r="F75" i="6"/>
  <c r="G75" i="6"/>
  <c r="H75" i="6"/>
  <c r="I75" i="6"/>
  <c r="N75" i="6"/>
  <c r="O75" i="6"/>
  <c r="P75" i="6"/>
  <c r="Q75" i="6"/>
  <c r="D76" i="6"/>
  <c r="E76" i="6"/>
  <c r="F76" i="6"/>
  <c r="G76" i="6"/>
  <c r="H76" i="6"/>
  <c r="I76" i="6"/>
  <c r="N76" i="6"/>
  <c r="O76" i="6"/>
  <c r="P76" i="6"/>
  <c r="Q76" i="6"/>
  <c r="D77" i="6"/>
  <c r="E77" i="6"/>
  <c r="F77" i="6"/>
  <c r="G77" i="6"/>
  <c r="H77" i="6"/>
  <c r="I77" i="6"/>
  <c r="N77" i="6"/>
  <c r="O77" i="6"/>
  <c r="P77" i="6"/>
  <c r="Q77" i="6"/>
  <c r="D78" i="6"/>
  <c r="E78" i="6"/>
  <c r="F78" i="6"/>
  <c r="G78" i="6"/>
  <c r="H78" i="6"/>
  <c r="I78" i="6"/>
  <c r="N78" i="6"/>
  <c r="O78" i="6"/>
  <c r="P78" i="6"/>
  <c r="Q78" i="6"/>
  <c r="D79" i="6"/>
  <c r="E79" i="6"/>
  <c r="F79" i="6"/>
  <c r="G79" i="6"/>
  <c r="H79" i="6"/>
  <c r="I79" i="6"/>
  <c r="N79" i="6"/>
  <c r="O79" i="6"/>
  <c r="P79" i="6"/>
  <c r="Q79" i="6"/>
  <c r="D80" i="6"/>
  <c r="E80" i="6"/>
  <c r="F80" i="6"/>
  <c r="G80" i="6"/>
  <c r="H80" i="6"/>
  <c r="I80" i="6"/>
  <c r="N80" i="6"/>
  <c r="O80" i="6"/>
  <c r="P80" i="6"/>
  <c r="Q80" i="6"/>
  <c r="D81" i="6"/>
  <c r="E81" i="6"/>
  <c r="F81" i="6"/>
  <c r="G81" i="6"/>
  <c r="H81" i="6"/>
  <c r="I81" i="6"/>
  <c r="N81" i="6"/>
  <c r="O81" i="6"/>
  <c r="P81" i="6"/>
  <c r="Q81" i="6"/>
  <c r="D82" i="6"/>
  <c r="E82" i="6"/>
  <c r="F82" i="6"/>
  <c r="G82" i="6"/>
  <c r="H82" i="6"/>
  <c r="I82" i="6"/>
  <c r="N82" i="6"/>
  <c r="O82" i="6"/>
  <c r="P82" i="6"/>
  <c r="Q82" i="6"/>
  <c r="D83" i="6"/>
  <c r="E83" i="6"/>
  <c r="F83" i="6"/>
  <c r="G83" i="6"/>
  <c r="H83" i="6"/>
  <c r="I83" i="6"/>
  <c r="N83" i="6"/>
  <c r="O83" i="6"/>
  <c r="P83" i="6"/>
  <c r="Q83" i="6"/>
  <c r="C75" i="6"/>
  <c r="C76" i="6"/>
  <c r="C77" i="6"/>
  <c r="C78" i="6"/>
  <c r="C79" i="6"/>
  <c r="C80" i="6"/>
  <c r="C81" i="6"/>
  <c r="C82" i="6"/>
  <c r="C83" i="6"/>
  <c r="C74" i="6"/>
  <c r="C72" i="6"/>
  <c r="L197" i="6"/>
  <c r="M197" i="6"/>
  <c r="L315" i="6"/>
  <c r="M315" i="6"/>
  <c r="D72" i="6"/>
  <c r="E72" i="6"/>
  <c r="F72" i="6"/>
  <c r="G72" i="6"/>
  <c r="H72" i="6"/>
  <c r="I72" i="6"/>
  <c r="N72" i="6"/>
  <c r="X237" i="6"/>
  <c r="X236" i="6"/>
  <c r="X235" i="6"/>
  <c r="X233" i="6"/>
  <c r="B672" i="6"/>
  <c r="B554" i="6"/>
  <c r="B436" i="6"/>
  <c r="B318" i="6"/>
  <c r="S238" i="6"/>
  <c r="P238" i="6"/>
  <c r="O238" i="6"/>
  <c r="N238" i="6"/>
  <c r="I238" i="6"/>
  <c r="H238" i="6"/>
  <c r="G238" i="6"/>
  <c r="F238" i="6"/>
  <c r="E238" i="6"/>
  <c r="C238" i="6"/>
  <c r="S237" i="6"/>
  <c r="Q237" i="6"/>
  <c r="P237" i="6"/>
  <c r="O237" i="6"/>
  <c r="N237" i="6"/>
  <c r="I237" i="6"/>
  <c r="H237" i="6"/>
  <c r="G237" i="6"/>
  <c r="F237" i="6"/>
  <c r="E237" i="6"/>
  <c r="C237" i="6"/>
  <c r="S236" i="6"/>
  <c r="Q236" i="6"/>
  <c r="P236" i="6"/>
  <c r="O236" i="6"/>
  <c r="N236" i="6"/>
  <c r="I236" i="6"/>
  <c r="H236" i="6"/>
  <c r="G236" i="6"/>
  <c r="F236" i="6"/>
  <c r="E236" i="6"/>
  <c r="C236" i="6"/>
  <c r="S235" i="6"/>
  <c r="P235" i="6"/>
  <c r="O235" i="6"/>
  <c r="N235" i="6"/>
  <c r="I235" i="6"/>
  <c r="H235" i="6"/>
  <c r="G235" i="6"/>
  <c r="F235" i="6"/>
  <c r="E235" i="6"/>
  <c r="C235" i="6"/>
  <c r="S234" i="6"/>
  <c r="P234" i="6"/>
  <c r="O234" i="6"/>
  <c r="N234" i="6"/>
  <c r="M234" i="6"/>
  <c r="L234" i="6"/>
  <c r="K234" i="6"/>
  <c r="J234" i="6"/>
  <c r="I234" i="6"/>
  <c r="H234" i="6"/>
  <c r="G234" i="6"/>
  <c r="F234" i="6"/>
  <c r="C234" i="6"/>
  <c r="S233" i="6"/>
  <c r="P233" i="6"/>
  <c r="O233" i="6"/>
  <c r="N233" i="6"/>
  <c r="M233" i="6"/>
  <c r="L233" i="6"/>
  <c r="K233" i="6"/>
  <c r="J233" i="6"/>
  <c r="I233" i="6"/>
  <c r="H233" i="6"/>
  <c r="G233" i="6"/>
  <c r="F233" i="6"/>
  <c r="C233" i="6"/>
  <c r="B200" i="6"/>
  <c r="C73" i="6"/>
  <c r="S74" i="6"/>
  <c r="B75" i="6"/>
  <c r="S75" i="6" s="1"/>
  <c r="R473" i="6" l="1"/>
  <c r="F124" i="6"/>
  <c r="Q124" i="6"/>
  <c r="P124" i="6"/>
  <c r="N124" i="6"/>
  <c r="D124" i="6"/>
  <c r="O124" i="6"/>
  <c r="I124" i="6"/>
  <c r="H124" i="6"/>
  <c r="E124" i="6"/>
  <c r="G124" i="6"/>
  <c r="C124" i="6"/>
  <c r="R707" i="6"/>
  <c r="AB85" i="10"/>
  <c r="AI84" i="10"/>
  <c r="AJ84" i="10"/>
  <c r="AL84" i="10"/>
  <c r="AK84" i="10"/>
  <c r="AK456" i="10"/>
  <c r="AI456" i="10"/>
  <c r="AB457" i="10"/>
  <c r="AJ456" i="10"/>
  <c r="AL456" i="10"/>
  <c r="AK177" i="10"/>
  <c r="AL177" i="10"/>
  <c r="AI177" i="10"/>
  <c r="AB178" i="10"/>
  <c r="AJ177" i="10"/>
  <c r="AK270" i="10"/>
  <c r="AL270" i="10"/>
  <c r="AI270" i="10"/>
  <c r="AJ270" i="10"/>
  <c r="AB271" i="10"/>
  <c r="AB364" i="10"/>
  <c r="AK363" i="10"/>
  <c r="AL363" i="10"/>
  <c r="AI363" i="10"/>
  <c r="AJ363" i="10"/>
  <c r="I82" i="10"/>
  <c r="U115" i="6"/>
  <c r="R115" i="6" s="1"/>
  <c r="R472" i="6"/>
  <c r="R708" i="6"/>
  <c r="R589" i="6"/>
  <c r="R474" i="6"/>
  <c r="R354" i="6"/>
  <c r="R591" i="6"/>
  <c r="R590" i="6"/>
  <c r="R353" i="6"/>
  <c r="R709" i="6"/>
  <c r="R471" i="6"/>
  <c r="N114" i="6"/>
  <c r="F114" i="6"/>
  <c r="H114" i="6"/>
  <c r="E114" i="6"/>
  <c r="D114" i="6"/>
  <c r="I114" i="6"/>
  <c r="R355" i="6"/>
  <c r="B201" i="6"/>
  <c r="M200" i="6"/>
  <c r="L200" i="6"/>
  <c r="S200" i="6"/>
  <c r="B319" i="6"/>
  <c r="M318" i="6"/>
  <c r="S318" i="6"/>
  <c r="L318" i="6"/>
  <c r="C114" i="6"/>
  <c r="B437" i="6"/>
  <c r="L436" i="6"/>
  <c r="S436" i="6"/>
  <c r="M436" i="6"/>
  <c r="B555" i="6"/>
  <c r="S554" i="6"/>
  <c r="M554" i="6"/>
  <c r="L554" i="6"/>
  <c r="L672" i="6"/>
  <c r="M672" i="6"/>
  <c r="S672" i="6"/>
  <c r="B673" i="6"/>
  <c r="G114" i="6"/>
  <c r="H82" i="10"/>
  <c r="AK269" i="10"/>
  <c r="AL269" i="10"/>
  <c r="AJ269" i="10"/>
  <c r="AI269" i="10"/>
  <c r="AK176" i="10"/>
  <c r="AL176" i="10"/>
  <c r="AI176" i="10"/>
  <c r="AJ176" i="10"/>
  <c r="J82" i="10"/>
  <c r="K82" i="10"/>
  <c r="AI83" i="10"/>
  <c r="AJ83" i="10"/>
  <c r="AK83" i="10"/>
  <c r="AL83" i="10"/>
  <c r="AK362" i="10"/>
  <c r="AL362" i="10"/>
  <c r="AI362" i="10"/>
  <c r="AJ362" i="10"/>
  <c r="R356" i="6"/>
  <c r="T81" i="6"/>
  <c r="W81" i="6"/>
  <c r="W234" i="6"/>
  <c r="W236" i="6"/>
  <c r="T238" i="6"/>
  <c r="V236" i="6"/>
  <c r="U237" i="6"/>
  <c r="T235" i="6"/>
  <c r="W235" i="6"/>
  <c r="V234" i="6"/>
  <c r="U233" i="6"/>
  <c r="V233" i="6"/>
  <c r="U236" i="6"/>
  <c r="W238" i="6"/>
  <c r="U238" i="6"/>
  <c r="U235" i="6"/>
  <c r="T237" i="6"/>
  <c r="U83" i="6"/>
  <c r="W233" i="6"/>
  <c r="W237" i="6"/>
  <c r="V238" i="6"/>
  <c r="U234" i="6"/>
  <c r="T236" i="6"/>
  <c r="V235" i="6"/>
  <c r="V237" i="6"/>
  <c r="V83" i="6"/>
  <c r="T83" i="6"/>
  <c r="W83" i="6"/>
  <c r="U82" i="6"/>
  <c r="T82" i="6"/>
  <c r="V81" i="6"/>
  <c r="U81" i="6"/>
  <c r="B76" i="6"/>
  <c r="L312" i="6"/>
  <c r="AB86" i="10" l="1"/>
  <c r="AK85" i="10"/>
  <c r="AL85" i="10"/>
  <c r="AJ85" i="10"/>
  <c r="AI85" i="10"/>
  <c r="AI457" i="10"/>
  <c r="AB458" i="10"/>
  <c r="AK457" i="10"/>
  <c r="AJ457" i="10"/>
  <c r="AL457" i="10"/>
  <c r="AJ178" i="10"/>
  <c r="AL178" i="10"/>
  <c r="AK178" i="10"/>
  <c r="AB179" i="10"/>
  <c r="AI178" i="10"/>
  <c r="AL271" i="10"/>
  <c r="AK271" i="10"/>
  <c r="AB272" i="10"/>
  <c r="AJ271" i="10"/>
  <c r="AI271" i="10"/>
  <c r="I83" i="10"/>
  <c r="AK364" i="10"/>
  <c r="AB365" i="10"/>
  <c r="AJ364" i="10"/>
  <c r="AI364" i="10"/>
  <c r="AL364" i="10"/>
  <c r="R83" i="6"/>
  <c r="U114" i="6"/>
  <c r="T114" i="6"/>
  <c r="R82" i="6"/>
  <c r="W124" i="6"/>
  <c r="R81" i="6"/>
  <c r="B556" i="6"/>
  <c r="S555" i="6"/>
  <c r="L555" i="6"/>
  <c r="M555" i="6"/>
  <c r="V124" i="6"/>
  <c r="B320" i="6"/>
  <c r="L319" i="6"/>
  <c r="S319" i="6"/>
  <c r="M319" i="6"/>
  <c r="L75" i="6"/>
  <c r="B674" i="6"/>
  <c r="L673" i="6"/>
  <c r="M673" i="6"/>
  <c r="S673" i="6"/>
  <c r="B438" i="6"/>
  <c r="S437" i="6"/>
  <c r="L437" i="6"/>
  <c r="M437" i="6"/>
  <c r="T124" i="6"/>
  <c r="M75" i="6"/>
  <c r="U124" i="6"/>
  <c r="B202" i="6"/>
  <c r="S201" i="6"/>
  <c r="M201" i="6"/>
  <c r="L201" i="6"/>
  <c r="H83" i="10"/>
  <c r="K83" i="10"/>
  <c r="J83" i="10"/>
  <c r="R238" i="6"/>
  <c r="R237" i="6"/>
  <c r="R235" i="6"/>
  <c r="R236" i="6"/>
  <c r="W80" i="6"/>
  <c r="V80" i="6"/>
  <c r="U80" i="6"/>
  <c r="B77" i="6"/>
  <c r="S76" i="6"/>
  <c r="M193" i="6"/>
  <c r="L193" i="6"/>
  <c r="AJ86" i="10" l="1"/>
  <c r="AB87" i="10"/>
  <c r="AI86" i="10"/>
  <c r="AK86" i="10"/>
  <c r="AL86" i="10"/>
  <c r="AK458" i="10"/>
  <c r="AI458" i="10"/>
  <c r="AB459" i="10"/>
  <c r="AL458" i="10"/>
  <c r="AJ458" i="10"/>
  <c r="AJ179" i="10"/>
  <c r="AI179" i="10"/>
  <c r="AK179" i="10"/>
  <c r="AB180" i="10"/>
  <c r="AL179" i="10"/>
  <c r="AB273" i="10"/>
  <c r="AL272" i="10"/>
  <c r="AJ272" i="10"/>
  <c r="AI272" i="10"/>
  <c r="AK272" i="10"/>
  <c r="AB366" i="10"/>
  <c r="AI365" i="10"/>
  <c r="AJ365" i="10"/>
  <c r="AK365" i="10"/>
  <c r="AL365" i="10"/>
  <c r="R114" i="6"/>
  <c r="R124" i="6"/>
  <c r="B321" i="6"/>
  <c r="S320" i="6"/>
  <c r="M320" i="6"/>
  <c r="L320" i="6"/>
  <c r="B439" i="6"/>
  <c r="M438" i="6"/>
  <c r="L438" i="6"/>
  <c r="S438" i="6"/>
  <c r="B675" i="6"/>
  <c r="S674" i="6"/>
  <c r="L674" i="6"/>
  <c r="M674" i="6"/>
  <c r="B203" i="6"/>
  <c r="L202" i="6"/>
  <c r="S202" i="6"/>
  <c r="M202" i="6"/>
  <c r="B557" i="6"/>
  <c r="S556" i="6"/>
  <c r="L556" i="6"/>
  <c r="M556" i="6"/>
  <c r="L76" i="6"/>
  <c r="M76" i="6"/>
  <c r="B78" i="6"/>
  <c r="S77" i="6"/>
  <c r="T671" i="6"/>
  <c r="T670" i="6"/>
  <c r="T669" i="6"/>
  <c r="T668" i="6"/>
  <c r="T667" i="6"/>
  <c r="T666" i="6"/>
  <c r="T661" i="6"/>
  <c r="T660" i="6"/>
  <c r="T553" i="6"/>
  <c r="T552" i="6"/>
  <c r="T551" i="6"/>
  <c r="T550" i="6"/>
  <c r="T549" i="6"/>
  <c r="T548" i="6"/>
  <c r="T543" i="6"/>
  <c r="T542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L428" i="6"/>
  <c r="L192" i="6"/>
  <c r="AL87" i="10" l="1"/>
  <c r="AB88" i="10"/>
  <c r="AI87" i="10"/>
  <c r="AK87" i="10"/>
  <c r="AJ87" i="10"/>
  <c r="AI459" i="10"/>
  <c r="AB460" i="10"/>
  <c r="AK459" i="10"/>
  <c r="AJ459" i="10"/>
  <c r="AL459" i="10"/>
  <c r="AL180" i="10"/>
  <c r="AK180" i="10"/>
  <c r="AI180" i="10"/>
  <c r="AB181" i="10"/>
  <c r="AJ180" i="10"/>
  <c r="AL273" i="10"/>
  <c r="AB274" i="10"/>
  <c r="AJ273" i="10"/>
  <c r="AK273" i="10"/>
  <c r="AI273" i="10"/>
  <c r="AB367" i="10"/>
  <c r="AK366" i="10"/>
  <c r="AJ366" i="10"/>
  <c r="AL366" i="10"/>
  <c r="AI366" i="10"/>
  <c r="L77" i="6"/>
  <c r="B204" i="6"/>
  <c r="L203" i="6"/>
  <c r="M203" i="6"/>
  <c r="S203" i="6"/>
  <c r="B440" i="6"/>
  <c r="L439" i="6"/>
  <c r="M439" i="6"/>
  <c r="S439" i="6"/>
  <c r="B558" i="6"/>
  <c r="S557" i="6"/>
  <c r="L557" i="6"/>
  <c r="M557" i="6"/>
  <c r="B676" i="6"/>
  <c r="S675" i="6"/>
  <c r="L675" i="6"/>
  <c r="M675" i="6"/>
  <c r="M77" i="6"/>
  <c r="B322" i="6"/>
  <c r="M321" i="6"/>
  <c r="S321" i="6"/>
  <c r="L321" i="6"/>
  <c r="B79" i="6"/>
  <c r="S78" i="6"/>
  <c r="M545" i="6"/>
  <c r="M663" i="6"/>
  <c r="L427" i="6"/>
  <c r="L309" i="6"/>
  <c r="M309" i="6"/>
  <c r="L670" i="6"/>
  <c r="L669" i="6"/>
  <c r="L668" i="6"/>
  <c r="L667" i="6"/>
  <c r="L666" i="6"/>
  <c r="L661" i="6"/>
  <c r="L660" i="6"/>
  <c r="L552" i="6"/>
  <c r="L551" i="6"/>
  <c r="L550" i="6"/>
  <c r="L549" i="6"/>
  <c r="L548" i="6"/>
  <c r="L543" i="6"/>
  <c r="L542" i="6"/>
  <c r="L434" i="6"/>
  <c r="L433" i="6"/>
  <c r="L432" i="6"/>
  <c r="L431" i="6"/>
  <c r="L430" i="6"/>
  <c r="L429" i="6"/>
  <c r="L426" i="6"/>
  <c r="L425" i="6"/>
  <c r="L424" i="6"/>
  <c r="L317" i="6"/>
  <c r="L74" i="6" s="1"/>
  <c r="L316" i="6"/>
  <c r="L314" i="6"/>
  <c r="L313" i="6"/>
  <c r="L311" i="6"/>
  <c r="L310" i="6"/>
  <c r="L308" i="6"/>
  <c r="L307" i="6"/>
  <c r="L306" i="6"/>
  <c r="L196" i="6"/>
  <c r="L195" i="6"/>
  <c r="L194" i="6"/>
  <c r="L191" i="6"/>
  <c r="L190" i="6"/>
  <c r="L189" i="6"/>
  <c r="L188" i="6"/>
  <c r="AB89" i="10" l="1"/>
  <c r="AJ88" i="10"/>
  <c r="AI88" i="10"/>
  <c r="AK88" i="10"/>
  <c r="AL88" i="10"/>
  <c r="AK460" i="10"/>
  <c r="AI460" i="10"/>
  <c r="AL460" i="10"/>
  <c r="AJ460" i="10"/>
  <c r="AB461" i="10"/>
  <c r="AB182" i="10"/>
  <c r="AI181" i="10"/>
  <c r="AJ181" i="10"/>
  <c r="AL181" i="10"/>
  <c r="AK181" i="10"/>
  <c r="AB275" i="10"/>
  <c r="AJ274" i="10"/>
  <c r="AI274" i="10"/>
  <c r="AL274" i="10"/>
  <c r="AK274" i="10"/>
  <c r="AB368" i="10"/>
  <c r="AI367" i="10"/>
  <c r="AK367" i="10"/>
  <c r="AL367" i="10"/>
  <c r="AJ367" i="10"/>
  <c r="M78" i="6"/>
  <c r="L78" i="6"/>
  <c r="B677" i="6"/>
  <c r="S676" i="6"/>
  <c r="L676" i="6"/>
  <c r="M676" i="6"/>
  <c r="B205" i="6"/>
  <c r="M204" i="6"/>
  <c r="S204" i="6"/>
  <c r="L204" i="6"/>
  <c r="B323" i="6"/>
  <c r="L322" i="6"/>
  <c r="S322" i="6"/>
  <c r="M322" i="6"/>
  <c r="B559" i="6"/>
  <c r="S558" i="6"/>
  <c r="L558" i="6"/>
  <c r="M558" i="6"/>
  <c r="B441" i="6"/>
  <c r="L440" i="6"/>
  <c r="M440" i="6"/>
  <c r="S440" i="6"/>
  <c r="L73" i="6"/>
  <c r="L72" i="6"/>
  <c r="B80" i="6"/>
  <c r="S79" i="6"/>
  <c r="L70" i="6"/>
  <c r="Q598" i="6"/>
  <c r="P598" i="6"/>
  <c r="Q480" i="6"/>
  <c r="Q362" i="6"/>
  <c r="P362" i="6"/>
  <c r="Q244" i="6"/>
  <c r="P244" i="6"/>
  <c r="Q126" i="6"/>
  <c r="P126" i="6"/>
  <c r="M308" i="6"/>
  <c r="M662" i="6"/>
  <c r="M544" i="6"/>
  <c r="M426" i="6"/>
  <c r="M190" i="6"/>
  <c r="AL89" i="10" l="1"/>
  <c r="AB90" i="10"/>
  <c r="AJ89" i="10"/>
  <c r="AK89" i="10"/>
  <c r="AI89" i="10"/>
  <c r="AL461" i="10"/>
  <c r="AJ461" i="10"/>
  <c r="AK461" i="10"/>
  <c r="AB462" i="10"/>
  <c r="AI461" i="10"/>
  <c r="AI182" i="10"/>
  <c r="AB183" i="10"/>
  <c r="AJ182" i="10"/>
  <c r="AL182" i="10"/>
  <c r="AK182" i="10"/>
  <c r="AB276" i="10"/>
  <c r="AJ275" i="10"/>
  <c r="AK275" i="10"/>
  <c r="AI275" i="10"/>
  <c r="AL275" i="10"/>
  <c r="AK368" i="10"/>
  <c r="AB369" i="10"/>
  <c r="AL368" i="10"/>
  <c r="AJ368" i="10"/>
  <c r="AI368" i="10"/>
  <c r="M79" i="6"/>
  <c r="B560" i="6"/>
  <c r="M559" i="6"/>
  <c r="S559" i="6"/>
  <c r="L559" i="6"/>
  <c r="B206" i="6"/>
  <c r="K206" i="6" s="1"/>
  <c r="L205" i="6"/>
  <c r="S205" i="6"/>
  <c r="M205" i="6"/>
  <c r="K441" i="6"/>
  <c r="K440" i="6"/>
  <c r="J441" i="6"/>
  <c r="J440" i="6"/>
  <c r="K438" i="6"/>
  <c r="K439" i="6"/>
  <c r="J438" i="6"/>
  <c r="J439" i="6"/>
  <c r="J437" i="6"/>
  <c r="K437" i="6"/>
  <c r="J435" i="6"/>
  <c r="K435" i="6"/>
  <c r="K436" i="6"/>
  <c r="J436" i="6"/>
  <c r="K205" i="6"/>
  <c r="K204" i="6"/>
  <c r="K202" i="6"/>
  <c r="J204" i="6"/>
  <c r="K203" i="6"/>
  <c r="J202" i="6"/>
  <c r="J205" i="6"/>
  <c r="J203" i="6"/>
  <c r="K201" i="6"/>
  <c r="J201" i="6"/>
  <c r="J199" i="6"/>
  <c r="J200" i="6"/>
  <c r="K200" i="6"/>
  <c r="K198" i="6"/>
  <c r="J198" i="6"/>
  <c r="K199" i="6"/>
  <c r="J197" i="6"/>
  <c r="K197" i="6"/>
  <c r="B442" i="6"/>
  <c r="J442" i="6" s="1"/>
  <c r="M441" i="6"/>
  <c r="S441" i="6"/>
  <c r="L441" i="6"/>
  <c r="B324" i="6"/>
  <c r="J324" i="6" s="1"/>
  <c r="S323" i="6"/>
  <c r="M323" i="6"/>
  <c r="L323" i="6"/>
  <c r="B678" i="6"/>
  <c r="L677" i="6"/>
  <c r="S677" i="6"/>
  <c r="M677" i="6"/>
  <c r="K323" i="6"/>
  <c r="K322" i="6"/>
  <c r="J322" i="6"/>
  <c r="J320" i="6"/>
  <c r="J323" i="6"/>
  <c r="J321" i="6"/>
  <c r="K320" i="6"/>
  <c r="K321" i="6"/>
  <c r="K319" i="6"/>
  <c r="J319" i="6"/>
  <c r="J318" i="6"/>
  <c r="J317" i="6"/>
  <c r="K318" i="6"/>
  <c r="J315" i="6"/>
  <c r="K315" i="6"/>
  <c r="L79" i="6"/>
  <c r="B81" i="6"/>
  <c r="S80" i="6"/>
  <c r="K427" i="6"/>
  <c r="K432" i="6"/>
  <c r="K430" i="6"/>
  <c r="K434" i="6"/>
  <c r="K429" i="6"/>
  <c r="K433" i="6"/>
  <c r="K431" i="6"/>
  <c r="K428" i="6"/>
  <c r="J430" i="6"/>
  <c r="J426" i="6"/>
  <c r="J431" i="6"/>
  <c r="J429" i="6"/>
  <c r="J434" i="6"/>
  <c r="J428" i="6"/>
  <c r="J427" i="6"/>
  <c r="J433" i="6"/>
  <c r="J432" i="6"/>
  <c r="J425" i="6"/>
  <c r="J424" i="6"/>
  <c r="D663" i="6"/>
  <c r="L663" i="6" s="1"/>
  <c r="K665" i="6"/>
  <c r="K662" i="6"/>
  <c r="K663" i="6"/>
  <c r="K664" i="6"/>
  <c r="D665" i="6"/>
  <c r="D664" i="6"/>
  <c r="K194" i="6"/>
  <c r="K190" i="6"/>
  <c r="K195" i="6"/>
  <c r="K193" i="6"/>
  <c r="K192" i="6"/>
  <c r="K196" i="6"/>
  <c r="J192" i="6"/>
  <c r="J193" i="6"/>
  <c r="K191" i="6"/>
  <c r="J190" i="6"/>
  <c r="J196" i="6"/>
  <c r="J195" i="6"/>
  <c r="J194" i="6"/>
  <c r="J191" i="6"/>
  <c r="O598" i="6"/>
  <c r="K660" i="6"/>
  <c r="J660" i="6"/>
  <c r="K661" i="6"/>
  <c r="J661" i="6"/>
  <c r="J309" i="6"/>
  <c r="K312" i="6"/>
  <c r="K316" i="6"/>
  <c r="K317" i="6"/>
  <c r="K314" i="6"/>
  <c r="K310" i="6"/>
  <c r="K313" i="6"/>
  <c r="K311" i="6"/>
  <c r="J316" i="6"/>
  <c r="J314" i="6"/>
  <c r="J312" i="6"/>
  <c r="J313" i="6"/>
  <c r="J311" i="6"/>
  <c r="K309" i="6"/>
  <c r="J310" i="6"/>
  <c r="J308" i="6"/>
  <c r="J542" i="6"/>
  <c r="P480" i="6"/>
  <c r="K544" i="6" s="1"/>
  <c r="O480" i="6"/>
  <c r="K188" i="6"/>
  <c r="J189" i="6"/>
  <c r="K426" i="6"/>
  <c r="J188" i="6"/>
  <c r="J543" i="6"/>
  <c r="J307" i="6"/>
  <c r="J306" i="6"/>
  <c r="D662" i="6"/>
  <c r="K308" i="6"/>
  <c r="D69" i="6"/>
  <c r="D70" i="6"/>
  <c r="D71" i="6"/>
  <c r="W661" i="6"/>
  <c r="V661" i="6"/>
  <c r="U661" i="6"/>
  <c r="M661" i="6"/>
  <c r="W543" i="6"/>
  <c r="V543" i="6"/>
  <c r="U543" i="6"/>
  <c r="M543" i="6"/>
  <c r="K543" i="6"/>
  <c r="W425" i="6"/>
  <c r="V425" i="6"/>
  <c r="U425" i="6"/>
  <c r="M425" i="6"/>
  <c r="K425" i="6"/>
  <c r="W307" i="6"/>
  <c r="V307" i="6"/>
  <c r="U307" i="6"/>
  <c r="M307" i="6"/>
  <c r="K307" i="6"/>
  <c r="W189" i="6"/>
  <c r="V189" i="6"/>
  <c r="U189" i="6"/>
  <c r="M189" i="6"/>
  <c r="K189" i="6"/>
  <c r="AL90" i="10" l="1"/>
  <c r="AJ90" i="10"/>
  <c r="AK90" i="10"/>
  <c r="AB91" i="10"/>
  <c r="AI90" i="10"/>
  <c r="AK462" i="10"/>
  <c r="AB463" i="10"/>
  <c r="AI462" i="10"/>
  <c r="AJ462" i="10"/>
  <c r="AL462" i="10"/>
  <c r="AI183" i="10"/>
  <c r="AB184" i="10"/>
  <c r="AL183" i="10"/>
  <c r="AJ183" i="10"/>
  <c r="AK183" i="10"/>
  <c r="AL276" i="10"/>
  <c r="AK276" i="10"/>
  <c r="AI276" i="10"/>
  <c r="AB277" i="10"/>
  <c r="AJ276" i="10"/>
  <c r="AB370" i="10"/>
  <c r="AK369" i="10"/>
  <c r="AI369" i="10"/>
  <c r="AL369" i="10"/>
  <c r="AJ369" i="10"/>
  <c r="J206" i="6"/>
  <c r="K324" i="6"/>
  <c r="D710" i="6"/>
  <c r="T710" i="6" s="1"/>
  <c r="R710" i="6" s="1"/>
  <c r="K678" i="6"/>
  <c r="K677" i="6"/>
  <c r="K676" i="6"/>
  <c r="K674" i="6"/>
  <c r="J678" i="6"/>
  <c r="J676" i="6"/>
  <c r="J677" i="6"/>
  <c r="J675" i="6"/>
  <c r="K675" i="6"/>
  <c r="J674" i="6"/>
  <c r="K673" i="6"/>
  <c r="J673" i="6"/>
  <c r="J672" i="6"/>
  <c r="K672" i="6"/>
  <c r="K671" i="6"/>
  <c r="J671" i="6"/>
  <c r="B325" i="6"/>
  <c r="L324" i="6"/>
  <c r="M324" i="6"/>
  <c r="S324" i="6"/>
  <c r="K442" i="6"/>
  <c r="K560" i="6"/>
  <c r="K559" i="6"/>
  <c r="K558" i="6"/>
  <c r="J556" i="6"/>
  <c r="K556" i="6"/>
  <c r="J558" i="6"/>
  <c r="J557" i="6"/>
  <c r="J559" i="6"/>
  <c r="K557" i="6"/>
  <c r="J560" i="6"/>
  <c r="K555" i="6"/>
  <c r="J555" i="6"/>
  <c r="J554" i="6"/>
  <c r="K553" i="6"/>
  <c r="J553" i="6"/>
  <c r="K554" i="6"/>
  <c r="B561" i="6"/>
  <c r="K561" i="6" s="1"/>
  <c r="L560" i="6"/>
  <c r="M560" i="6"/>
  <c r="S560" i="6"/>
  <c r="M80" i="6"/>
  <c r="B679" i="6"/>
  <c r="M678" i="6"/>
  <c r="S678" i="6"/>
  <c r="L678" i="6"/>
  <c r="B443" i="6"/>
  <c r="M442" i="6"/>
  <c r="S442" i="6"/>
  <c r="L442" i="6"/>
  <c r="L80" i="6"/>
  <c r="B207" i="6"/>
  <c r="L206" i="6"/>
  <c r="S206" i="6"/>
  <c r="M206" i="6"/>
  <c r="V82" i="6"/>
  <c r="S81" i="6"/>
  <c r="B82" i="6"/>
  <c r="W82" i="6"/>
  <c r="D547" i="6"/>
  <c r="L547" i="6" s="1"/>
  <c r="D544" i="6"/>
  <c r="D545" i="6"/>
  <c r="T545" i="6" s="1"/>
  <c r="K545" i="6"/>
  <c r="J662" i="6"/>
  <c r="T662" i="6"/>
  <c r="J663" i="6"/>
  <c r="T663" i="6"/>
  <c r="T664" i="6"/>
  <c r="J664" i="6"/>
  <c r="K551" i="6"/>
  <c r="J550" i="6"/>
  <c r="K549" i="6"/>
  <c r="J552" i="6"/>
  <c r="J549" i="6"/>
  <c r="J548" i="6"/>
  <c r="J551" i="6"/>
  <c r="K552" i="6"/>
  <c r="K550" i="6"/>
  <c r="K548" i="6"/>
  <c r="J665" i="6"/>
  <c r="T665" i="6"/>
  <c r="K546" i="6"/>
  <c r="K547" i="6"/>
  <c r="D546" i="6"/>
  <c r="D67" i="6" s="1"/>
  <c r="J667" i="6"/>
  <c r="K670" i="6"/>
  <c r="K668" i="6"/>
  <c r="K667" i="6"/>
  <c r="J670" i="6"/>
  <c r="K669" i="6"/>
  <c r="K666" i="6"/>
  <c r="J669" i="6"/>
  <c r="J668" i="6"/>
  <c r="J666" i="6"/>
  <c r="L665" i="6"/>
  <c r="L664" i="6"/>
  <c r="L662" i="6"/>
  <c r="W660" i="6"/>
  <c r="V660" i="6"/>
  <c r="U660" i="6"/>
  <c r="M660" i="6"/>
  <c r="W542" i="6"/>
  <c r="V542" i="6"/>
  <c r="U542" i="6"/>
  <c r="M542" i="6"/>
  <c r="K542" i="6"/>
  <c r="W424" i="6"/>
  <c r="V424" i="6"/>
  <c r="U424" i="6"/>
  <c r="M424" i="6"/>
  <c r="K424" i="6"/>
  <c r="W306" i="6"/>
  <c r="V306" i="6"/>
  <c r="U306" i="6"/>
  <c r="M306" i="6"/>
  <c r="K306" i="6"/>
  <c r="M188" i="6"/>
  <c r="AK91" i="10" l="1"/>
  <c r="AI91" i="10"/>
  <c r="AJ91" i="10"/>
  <c r="AL91" i="10"/>
  <c r="AB92" i="10"/>
  <c r="AB464" i="10"/>
  <c r="AL463" i="10"/>
  <c r="AJ463" i="10"/>
  <c r="AK463" i="10"/>
  <c r="AI463" i="10"/>
  <c r="AI184" i="10"/>
  <c r="AK184" i="10"/>
  <c r="AB185" i="10"/>
  <c r="AL184" i="10"/>
  <c r="AJ184" i="10"/>
  <c r="AI277" i="10"/>
  <c r="AK277" i="10"/>
  <c r="AB278" i="10"/>
  <c r="AJ277" i="10"/>
  <c r="AL277" i="10"/>
  <c r="AB371" i="10"/>
  <c r="AK370" i="10"/>
  <c r="AL370" i="10"/>
  <c r="AI370" i="10"/>
  <c r="AJ370" i="10"/>
  <c r="J77" i="6"/>
  <c r="J76" i="6"/>
  <c r="K78" i="6"/>
  <c r="J80" i="6"/>
  <c r="K76" i="6"/>
  <c r="J75" i="6"/>
  <c r="K79" i="6"/>
  <c r="K81" i="6"/>
  <c r="K75" i="6"/>
  <c r="J74" i="6"/>
  <c r="J78" i="6"/>
  <c r="K80" i="6"/>
  <c r="L81" i="6"/>
  <c r="J79" i="6"/>
  <c r="J81" i="6"/>
  <c r="J561" i="6"/>
  <c r="K77" i="6"/>
  <c r="M81" i="6"/>
  <c r="K72" i="6"/>
  <c r="L544" i="6"/>
  <c r="D592" i="6"/>
  <c r="T592" i="6" s="1"/>
  <c r="R592" i="6" s="1"/>
  <c r="B680" i="6"/>
  <c r="B681" i="6" s="1"/>
  <c r="S679" i="6"/>
  <c r="M679" i="6"/>
  <c r="L679" i="6"/>
  <c r="J679" i="6"/>
  <c r="B208" i="6"/>
  <c r="B209" i="6" s="1"/>
  <c r="L207" i="6"/>
  <c r="S207" i="6"/>
  <c r="M207" i="6"/>
  <c r="K207" i="6"/>
  <c r="J207" i="6"/>
  <c r="B326" i="6"/>
  <c r="B327" i="6" s="1"/>
  <c r="L325" i="6"/>
  <c r="M325" i="6"/>
  <c r="S325" i="6"/>
  <c r="J325" i="6"/>
  <c r="K325" i="6"/>
  <c r="K679" i="6"/>
  <c r="B444" i="6"/>
  <c r="B445" i="6" s="1"/>
  <c r="S443" i="6"/>
  <c r="M443" i="6"/>
  <c r="L443" i="6"/>
  <c r="J443" i="6"/>
  <c r="K443" i="6"/>
  <c r="B562" i="6"/>
  <c r="B563" i="6" s="1"/>
  <c r="L561" i="6"/>
  <c r="M561" i="6"/>
  <c r="S561" i="6"/>
  <c r="K74" i="6"/>
  <c r="J73" i="6"/>
  <c r="K73" i="6"/>
  <c r="J72" i="6"/>
  <c r="S82" i="6"/>
  <c r="B83" i="6"/>
  <c r="T544" i="6"/>
  <c r="J547" i="6"/>
  <c r="J544" i="6"/>
  <c r="D65" i="6"/>
  <c r="T547" i="6"/>
  <c r="D66" i="6"/>
  <c r="D68" i="6"/>
  <c r="J545" i="6"/>
  <c r="L545" i="6"/>
  <c r="T546" i="6"/>
  <c r="J546" i="6"/>
  <c r="L546" i="6"/>
  <c r="E63" i="6"/>
  <c r="T74" i="6"/>
  <c r="X73" i="6"/>
  <c r="X124" i="6" s="1"/>
  <c r="T73" i="6"/>
  <c r="X72" i="6"/>
  <c r="Q72" i="6"/>
  <c r="Q114" i="6" s="1"/>
  <c r="P72" i="6"/>
  <c r="P114" i="6" s="1"/>
  <c r="O72" i="6"/>
  <c r="X71" i="6"/>
  <c r="Q71" i="6"/>
  <c r="P71" i="6"/>
  <c r="O71" i="6"/>
  <c r="N71" i="6"/>
  <c r="I71" i="6"/>
  <c r="H71" i="6"/>
  <c r="G71" i="6"/>
  <c r="F71" i="6"/>
  <c r="E71" i="6"/>
  <c r="T71" i="6" s="1"/>
  <c r="C71" i="6"/>
  <c r="X70" i="6"/>
  <c r="Q70" i="6"/>
  <c r="P70" i="6"/>
  <c r="O70" i="6"/>
  <c r="N70" i="6"/>
  <c r="I70" i="6"/>
  <c r="H70" i="6"/>
  <c r="G70" i="6"/>
  <c r="F70" i="6"/>
  <c r="E70" i="6"/>
  <c r="T70" i="6" s="1"/>
  <c r="C70" i="6"/>
  <c r="X69" i="6"/>
  <c r="Q69" i="6"/>
  <c r="P69" i="6"/>
  <c r="O69" i="6"/>
  <c r="N69" i="6"/>
  <c r="I69" i="6"/>
  <c r="H69" i="6"/>
  <c r="G69" i="6"/>
  <c r="F69" i="6"/>
  <c r="E69" i="6"/>
  <c r="T69" i="6" s="1"/>
  <c r="C69" i="6"/>
  <c r="X68" i="6"/>
  <c r="Q68" i="6"/>
  <c r="P68" i="6"/>
  <c r="O68" i="6"/>
  <c r="N68" i="6"/>
  <c r="I68" i="6"/>
  <c r="H68" i="6"/>
  <c r="G68" i="6"/>
  <c r="F68" i="6"/>
  <c r="E68" i="6"/>
  <c r="C68" i="6"/>
  <c r="X67" i="6"/>
  <c r="Q67" i="6"/>
  <c r="P67" i="6"/>
  <c r="O67" i="6"/>
  <c r="N67" i="6"/>
  <c r="I67" i="6"/>
  <c r="H67" i="6"/>
  <c r="G67" i="6"/>
  <c r="F67" i="6"/>
  <c r="E67" i="6"/>
  <c r="T67" i="6" s="1"/>
  <c r="C67" i="6"/>
  <c r="X66" i="6"/>
  <c r="Q66" i="6"/>
  <c r="P66" i="6"/>
  <c r="O66" i="6"/>
  <c r="N66" i="6"/>
  <c r="I66" i="6"/>
  <c r="H66" i="6"/>
  <c r="G66" i="6"/>
  <c r="F66" i="6"/>
  <c r="E66" i="6"/>
  <c r="C66" i="6"/>
  <c r="X65" i="6"/>
  <c r="Q65" i="6"/>
  <c r="P65" i="6"/>
  <c r="O65" i="6"/>
  <c r="N65" i="6"/>
  <c r="I65" i="6"/>
  <c r="H65" i="6"/>
  <c r="G65" i="6"/>
  <c r="F65" i="6"/>
  <c r="E65" i="6"/>
  <c r="C65" i="6"/>
  <c r="X64" i="6"/>
  <c r="Q64" i="6"/>
  <c r="P64" i="6"/>
  <c r="O64" i="6"/>
  <c r="N64" i="6"/>
  <c r="I64" i="6"/>
  <c r="H64" i="6"/>
  <c r="G64" i="6"/>
  <c r="F64" i="6"/>
  <c r="E64" i="6"/>
  <c r="C64" i="6"/>
  <c r="X63" i="6"/>
  <c r="Q63" i="6"/>
  <c r="P63" i="6"/>
  <c r="O63" i="6"/>
  <c r="N63" i="6"/>
  <c r="I63" i="6"/>
  <c r="H63" i="6"/>
  <c r="G63" i="6"/>
  <c r="F63" i="6"/>
  <c r="C63" i="6"/>
  <c r="W671" i="6"/>
  <c r="V671" i="6"/>
  <c r="U671" i="6"/>
  <c r="R671" i="6" s="1"/>
  <c r="W670" i="6"/>
  <c r="V670" i="6"/>
  <c r="U670" i="6"/>
  <c r="R670" i="6" s="1"/>
  <c r="M670" i="6"/>
  <c r="W669" i="6"/>
  <c r="V669" i="6"/>
  <c r="U669" i="6"/>
  <c r="R669" i="6" s="1"/>
  <c r="M669" i="6"/>
  <c r="W668" i="6"/>
  <c r="V668" i="6"/>
  <c r="U668" i="6"/>
  <c r="M668" i="6"/>
  <c r="W667" i="6"/>
  <c r="V667" i="6"/>
  <c r="U667" i="6"/>
  <c r="M667" i="6"/>
  <c r="W666" i="6"/>
  <c r="V666" i="6"/>
  <c r="U666" i="6"/>
  <c r="M666" i="6"/>
  <c r="W665" i="6"/>
  <c r="V665" i="6"/>
  <c r="U665" i="6"/>
  <c r="M665" i="6"/>
  <c r="W664" i="6"/>
  <c r="V664" i="6"/>
  <c r="U664" i="6"/>
  <c r="M664" i="6"/>
  <c r="W663" i="6"/>
  <c r="V663" i="6"/>
  <c r="U663" i="6"/>
  <c r="W662" i="6"/>
  <c r="V662" i="6"/>
  <c r="U662" i="6"/>
  <c r="W553" i="6"/>
  <c r="V553" i="6"/>
  <c r="U553" i="6"/>
  <c r="R553" i="6" s="1"/>
  <c r="W552" i="6"/>
  <c r="V552" i="6"/>
  <c r="U552" i="6"/>
  <c r="R552" i="6" s="1"/>
  <c r="M552" i="6"/>
  <c r="W551" i="6"/>
  <c r="V551" i="6"/>
  <c r="U551" i="6"/>
  <c r="R551" i="6" s="1"/>
  <c r="M551" i="6"/>
  <c r="W550" i="6"/>
  <c r="V550" i="6"/>
  <c r="U550" i="6"/>
  <c r="M550" i="6"/>
  <c r="W549" i="6"/>
  <c r="V549" i="6"/>
  <c r="U549" i="6"/>
  <c r="M549" i="6"/>
  <c r="W548" i="6"/>
  <c r="V548" i="6"/>
  <c r="U548" i="6"/>
  <c r="M548" i="6"/>
  <c r="W547" i="6"/>
  <c r="V547" i="6"/>
  <c r="U547" i="6"/>
  <c r="M547" i="6"/>
  <c r="W546" i="6"/>
  <c r="V546" i="6"/>
  <c r="U546" i="6"/>
  <c r="M546" i="6"/>
  <c r="W545" i="6"/>
  <c r="V545" i="6"/>
  <c r="U545" i="6"/>
  <c r="W544" i="6"/>
  <c r="V544" i="6"/>
  <c r="U544" i="6"/>
  <c r="K65" i="6"/>
  <c r="W435" i="6"/>
  <c r="V435" i="6"/>
  <c r="U435" i="6"/>
  <c r="R435" i="6" s="1"/>
  <c r="W434" i="6"/>
  <c r="V434" i="6"/>
  <c r="U434" i="6"/>
  <c r="R434" i="6" s="1"/>
  <c r="M434" i="6"/>
  <c r="W433" i="6"/>
  <c r="V433" i="6"/>
  <c r="U433" i="6"/>
  <c r="R433" i="6" s="1"/>
  <c r="M433" i="6"/>
  <c r="W432" i="6"/>
  <c r="V432" i="6"/>
  <c r="U432" i="6"/>
  <c r="M432" i="6"/>
  <c r="W431" i="6"/>
  <c r="V431" i="6"/>
  <c r="U431" i="6"/>
  <c r="M431" i="6"/>
  <c r="W430" i="6"/>
  <c r="V430" i="6"/>
  <c r="U430" i="6"/>
  <c r="M430" i="6"/>
  <c r="W429" i="6"/>
  <c r="V429" i="6"/>
  <c r="U429" i="6"/>
  <c r="M429" i="6"/>
  <c r="W428" i="6"/>
  <c r="V428" i="6"/>
  <c r="U428" i="6"/>
  <c r="M428" i="6"/>
  <c r="W427" i="6"/>
  <c r="V427" i="6"/>
  <c r="U427" i="6"/>
  <c r="M427" i="6"/>
  <c r="W426" i="6"/>
  <c r="V426" i="6"/>
  <c r="U426" i="6"/>
  <c r="W317" i="6"/>
  <c r="V317" i="6"/>
  <c r="U317" i="6"/>
  <c r="R317" i="6" s="1"/>
  <c r="M317" i="6"/>
  <c r="W316" i="6"/>
  <c r="V316" i="6"/>
  <c r="U316" i="6"/>
  <c r="R316" i="6" s="1"/>
  <c r="M316" i="6"/>
  <c r="W315" i="6"/>
  <c r="V315" i="6"/>
  <c r="U315" i="6"/>
  <c r="R315" i="6" s="1"/>
  <c r="W314" i="6"/>
  <c r="V314" i="6"/>
  <c r="U314" i="6"/>
  <c r="M314" i="6"/>
  <c r="W313" i="6"/>
  <c r="V313" i="6"/>
  <c r="U313" i="6"/>
  <c r="M313" i="6"/>
  <c r="W312" i="6"/>
  <c r="V312" i="6"/>
  <c r="U312" i="6"/>
  <c r="M312" i="6"/>
  <c r="W311" i="6"/>
  <c r="V311" i="6"/>
  <c r="U311" i="6"/>
  <c r="M311" i="6"/>
  <c r="W310" i="6"/>
  <c r="V310" i="6"/>
  <c r="U310" i="6"/>
  <c r="M310" i="6"/>
  <c r="W309" i="6"/>
  <c r="V309" i="6"/>
  <c r="U309" i="6"/>
  <c r="W308" i="6"/>
  <c r="V308" i="6"/>
  <c r="U308" i="6"/>
  <c r="W199" i="6"/>
  <c r="V199" i="6"/>
  <c r="U199" i="6"/>
  <c r="R199" i="6" s="1"/>
  <c r="W198" i="6"/>
  <c r="V198" i="6"/>
  <c r="U198" i="6"/>
  <c r="R198" i="6" s="1"/>
  <c r="W197" i="6"/>
  <c r="V197" i="6"/>
  <c r="U197" i="6"/>
  <c r="R197" i="6" s="1"/>
  <c r="W196" i="6"/>
  <c r="V196" i="6"/>
  <c r="U196" i="6"/>
  <c r="M196" i="6"/>
  <c r="K71" i="6"/>
  <c r="W195" i="6"/>
  <c r="V195" i="6"/>
  <c r="U195" i="6"/>
  <c r="M195" i="6"/>
  <c r="K70" i="6"/>
  <c r="W194" i="6"/>
  <c r="V194" i="6"/>
  <c r="U194" i="6"/>
  <c r="M194" i="6"/>
  <c r="K69" i="6"/>
  <c r="W193" i="6"/>
  <c r="V193" i="6"/>
  <c r="U193" i="6"/>
  <c r="W192" i="6"/>
  <c r="V192" i="6"/>
  <c r="U192" i="6"/>
  <c r="M192" i="6"/>
  <c r="W191" i="6"/>
  <c r="V191" i="6"/>
  <c r="U191" i="6"/>
  <c r="M191" i="6"/>
  <c r="W190" i="6"/>
  <c r="V190" i="6"/>
  <c r="U190" i="6"/>
  <c r="M65" i="6"/>
  <c r="M64" i="6"/>
  <c r="K64" i="6"/>
  <c r="W188" i="6"/>
  <c r="V188" i="6"/>
  <c r="U188" i="6"/>
  <c r="M63" i="6"/>
  <c r="O123" i="6" l="1"/>
  <c r="P123" i="6"/>
  <c r="Q123" i="6"/>
  <c r="F123" i="6"/>
  <c r="X123" i="6"/>
  <c r="E123" i="6"/>
  <c r="G123" i="6"/>
  <c r="D123" i="6"/>
  <c r="C123" i="6"/>
  <c r="H123" i="6"/>
  <c r="I123" i="6"/>
  <c r="N123" i="6"/>
  <c r="AB93" i="10"/>
  <c r="AL92" i="10"/>
  <c r="AI92" i="10"/>
  <c r="AK92" i="10"/>
  <c r="AJ92" i="10"/>
  <c r="AB465" i="10"/>
  <c r="AI464" i="10"/>
  <c r="AK464" i="10"/>
  <c r="AL464" i="10"/>
  <c r="AJ464" i="10"/>
  <c r="AK185" i="10"/>
  <c r="AB186" i="10"/>
  <c r="AL185" i="10"/>
  <c r="AJ185" i="10"/>
  <c r="AI185" i="10"/>
  <c r="AB279" i="10"/>
  <c r="AL278" i="10"/>
  <c r="AJ278" i="10"/>
  <c r="AI278" i="10"/>
  <c r="AK278" i="10"/>
  <c r="AB372" i="10"/>
  <c r="AK371" i="10"/>
  <c r="AL371" i="10"/>
  <c r="AI371" i="10"/>
  <c r="AJ371" i="10"/>
  <c r="B682" i="6"/>
  <c r="J681" i="6"/>
  <c r="M681" i="6"/>
  <c r="S681" i="6"/>
  <c r="K681" i="6"/>
  <c r="L681" i="6"/>
  <c r="B564" i="6"/>
  <c r="S563" i="6"/>
  <c r="J563" i="6"/>
  <c r="K563" i="6"/>
  <c r="L563" i="6"/>
  <c r="M563" i="6"/>
  <c r="B446" i="6"/>
  <c r="S445" i="6"/>
  <c r="M445" i="6"/>
  <c r="J445" i="6"/>
  <c r="K445" i="6"/>
  <c r="L445" i="6"/>
  <c r="B328" i="6"/>
  <c r="J327" i="6"/>
  <c r="K327" i="6"/>
  <c r="L327" i="6"/>
  <c r="M327" i="6"/>
  <c r="S327" i="6"/>
  <c r="J209" i="6"/>
  <c r="M209" i="6"/>
  <c r="S209" i="6"/>
  <c r="B210" i="6"/>
  <c r="L209" i="6"/>
  <c r="K209" i="6"/>
  <c r="S83" i="6"/>
  <c r="B84" i="6"/>
  <c r="X114" i="6"/>
  <c r="M72" i="6"/>
  <c r="O114" i="6"/>
  <c r="V114" i="6" s="1"/>
  <c r="M82" i="6"/>
  <c r="M680" i="6"/>
  <c r="M711" i="6" s="1"/>
  <c r="L680" i="6"/>
  <c r="S680" i="6"/>
  <c r="K680" i="6"/>
  <c r="K711" i="6" s="1"/>
  <c r="J680" i="6"/>
  <c r="J711" i="6" s="1"/>
  <c r="L82" i="6"/>
  <c r="S208" i="6"/>
  <c r="M208" i="6"/>
  <c r="L208" i="6"/>
  <c r="K208" i="6"/>
  <c r="K239" i="6" s="1"/>
  <c r="J208" i="6"/>
  <c r="J239" i="6" s="1"/>
  <c r="M444" i="6"/>
  <c r="M475" i="6" s="1"/>
  <c r="L444" i="6"/>
  <c r="S444" i="6"/>
  <c r="K444" i="6"/>
  <c r="K475" i="6" s="1"/>
  <c r="J444" i="6"/>
  <c r="J475" i="6" s="1"/>
  <c r="M326" i="6"/>
  <c r="M357" i="6" s="1"/>
  <c r="L326" i="6"/>
  <c r="S326" i="6"/>
  <c r="J326" i="6"/>
  <c r="J357" i="6" s="1"/>
  <c r="K326" i="6"/>
  <c r="K357" i="6" s="1"/>
  <c r="M562" i="6"/>
  <c r="M593" i="6" s="1"/>
  <c r="L562" i="6"/>
  <c r="S562" i="6"/>
  <c r="K562" i="6"/>
  <c r="J562" i="6"/>
  <c r="J593" i="6" s="1"/>
  <c r="J82" i="6"/>
  <c r="K82" i="6"/>
  <c r="M74" i="6"/>
  <c r="W114" i="6"/>
  <c r="M73" i="6"/>
  <c r="T72" i="6"/>
  <c r="T80" i="6"/>
  <c r="R80" i="6" s="1"/>
  <c r="T65" i="6"/>
  <c r="T66" i="6"/>
  <c r="T68" i="6"/>
  <c r="U70" i="6"/>
  <c r="R70" i="6" s="1"/>
  <c r="U73" i="6"/>
  <c r="R73" i="6" s="1"/>
  <c r="V71" i="6"/>
  <c r="K68" i="6"/>
  <c r="K67" i="6"/>
  <c r="V67" i="6"/>
  <c r="V69" i="6"/>
  <c r="V72" i="6"/>
  <c r="W67" i="6"/>
  <c r="K66" i="6"/>
  <c r="U65" i="6"/>
  <c r="M66" i="6"/>
  <c r="M67" i="6"/>
  <c r="M68" i="6"/>
  <c r="M69" i="6"/>
  <c r="M70" i="6"/>
  <c r="M71" i="6"/>
  <c r="U66" i="6"/>
  <c r="U74" i="6"/>
  <c r="R74" i="6" s="1"/>
  <c r="V64" i="6"/>
  <c r="W66" i="6"/>
  <c r="U72" i="6"/>
  <c r="W69" i="6"/>
  <c r="W74" i="6"/>
  <c r="W73" i="6"/>
  <c r="V66" i="6"/>
  <c r="W72" i="6"/>
  <c r="U64" i="6"/>
  <c r="W64" i="6"/>
  <c r="U63" i="6"/>
  <c r="W63" i="6"/>
  <c r="V63" i="6"/>
  <c r="T64" i="6"/>
  <c r="V68" i="6"/>
  <c r="U69" i="6"/>
  <c r="R69" i="6" s="1"/>
  <c r="W70" i="6"/>
  <c r="U71" i="6"/>
  <c r="R71" i="6" s="1"/>
  <c r="V73" i="6"/>
  <c r="U67" i="6"/>
  <c r="R67" i="6" s="1"/>
  <c r="W68" i="6"/>
  <c r="V65" i="6"/>
  <c r="T63" i="6"/>
  <c r="J64" i="6"/>
  <c r="J65" i="6"/>
  <c r="J66" i="6"/>
  <c r="J67" i="6"/>
  <c r="J68" i="6"/>
  <c r="J69" i="6"/>
  <c r="J70" i="6"/>
  <c r="J71" i="6"/>
  <c r="W71" i="6"/>
  <c r="W65" i="6"/>
  <c r="V74" i="6"/>
  <c r="L64" i="6"/>
  <c r="L65" i="6"/>
  <c r="L66" i="6"/>
  <c r="L67" i="6"/>
  <c r="L68" i="6"/>
  <c r="L69" i="6"/>
  <c r="L71" i="6"/>
  <c r="U68" i="6"/>
  <c r="V70" i="6"/>
  <c r="J63" i="6"/>
  <c r="K63" i="6"/>
  <c r="L63" i="6"/>
  <c r="V123" i="6" l="1"/>
  <c r="M123" i="6"/>
  <c r="U123" i="6"/>
  <c r="T123" i="6"/>
  <c r="W123" i="6"/>
  <c r="L123" i="6"/>
  <c r="K123" i="6"/>
  <c r="J123" i="6"/>
  <c r="AL93" i="10"/>
  <c r="AJ93" i="10"/>
  <c r="AK93" i="10"/>
  <c r="AI93" i="10"/>
  <c r="AB94" i="10"/>
  <c r="AB466" i="10"/>
  <c r="AI465" i="10"/>
  <c r="AJ465" i="10"/>
  <c r="AL465" i="10"/>
  <c r="AK465" i="10"/>
  <c r="AL186" i="10"/>
  <c r="AI186" i="10"/>
  <c r="AK186" i="10"/>
  <c r="AJ186" i="10"/>
  <c r="AB187" i="10"/>
  <c r="AL279" i="10"/>
  <c r="AK279" i="10"/>
  <c r="AI279" i="10"/>
  <c r="AJ279" i="10"/>
  <c r="AB280" i="10"/>
  <c r="AK372" i="10"/>
  <c r="AB373" i="10"/>
  <c r="AJ372" i="10"/>
  <c r="AI372" i="10"/>
  <c r="AL372" i="10"/>
  <c r="B683" i="6"/>
  <c r="J682" i="6"/>
  <c r="K682" i="6"/>
  <c r="L682" i="6"/>
  <c r="M682" i="6"/>
  <c r="S682" i="6"/>
  <c r="B565" i="6"/>
  <c r="M564" i="6"/>
  <c r="J564" i="6"/>
  <c r="S564" i="6"/>
  <c r="K564" i="6"/>
  <c r="L564" i="6"/>
  <c r="B447" i="6"/>
  <c r="M446" i="6"/>
  <c r="S446" i="6"/>
  <c r="L446" i="6"/>
  <c r="J446" i="6"/>
  <c r="K446" i="6"/>
  <c r="B329" i="6"/>
  <c r="L328" i="6"/>
  <c r="J328" i="6"/>
  <c r="K328" i="6"/>
  <c r="M328" i="6"/>
  <c r="S328" i="6"/>
  <c r="K84" i="6"/>
  <c r="L84" i="6"/>
  <c r="S210" i="6"/>
  <c r="K210" i="6"/>
  <c r="B211" i="6"/>
  <c r="L210" i="6"/>
  <c r="M210" i="6"/>
  <c r="J210" i="6"/>
  <c r="M84" i="6"/>
  <c r="J84" i="6"/>
  <c r="S84" i="6"/>
  <c r="B85" i="6"/>
  <c r="L593" i="6"/>
  <c r="L711" i="6"/>
  <c r="K593" i="6"/>
  <c r="L475" i="6"/>
  <c r="L357" i="6"/>
  <c r="J83" i="6"/>
  <c r="K83" i="6"/>
  <c r="L83" i="6"/>
  <c r="L239" i="6"/>
  <c r="M83" i="6"/>
  <c r="M239" i="6"/>
  <c r="R72" i="6"/>
  <c r="R65" i="6"/>
  <c r="R66" i="6"/>
  <c r="R68" i="6"/>
  <c r="R63" i="6"/>
  <c r="R64" i="6"/>
  <c r="X62" i="6"/>
  <c r="X122" i="6" s="1"/>
  <c r="Q62" i="6"/>
  <c r="P62" i="6"/>
  <c r="O62" i="6"/>
  <c r="N62" i="6"/>
  <c r="I62" i="6"/>
  <c r="H62" i="6"/>
  <c r="G62" i="6"/>
  <c r="F62" i="6"/>
  <c r="E62" i="6"/>
  <c r="U659" i="6"/>
  <c r="T659" i="6"/>
  <c r="M659" i="6"/>
  <c r="L659" i="6"/>
  <c r="K659" i="6"/>
  <c r="J659" i="6"/>
  <c r="V659" i="6"/>
  <c r="W659" i="6"/>
  <c r="U541" i="6"/>
  <c r="T541" i="6"/>
  <c r="M541" i="6"/>
  <c r="L541" i="6"/>
  <c r="K541" i="6"/>
  <c r="J541" i="6"/>
  <c r="W541" i="6"/>
  <c r="V541" i="6"/>
  <c r="U423" i="6"/>
  <c r="T423" i="6"/>
  <c r="M423" i="6"/>
  <c r="L423" i="6"/>
  <c r="K423" i="6"/>
  <c r="J423" i="6"/>
  <c r="W423" i="6"/>
  <c r="V423" i="6"/>
  <c r="U305" i="6"/>
  <c r="T305" i="6"/>
  <c r="M305" i="6"/>
  <c r="L305" i="6"/>
  <c r="K305" i="6"/>
  <c r="J305" i="6"/>
  <c r="W305" i="6"/>
  <c r="V305" i="6"/>
  <c r="U187" i="6"/>
  <c r="T187" i="6"/>
  <c r="K187" i="6"/>
  <c r="J187" i="6"/>
  <c r="W187" i="6"/>
  <c r="V187" i="6"/>
  <c r="L187" i="6"/>
  <c r="M187" i="6"/>
  <c r="R123" i="6" l="1"/>
  <c r="J114" i="6"/>
  <c r="AL94" i="10"/>
  <c r="AK94" i="10"/>
  <c r="AB95" i="10"/>
  <c r="AJ94" i="10"/>
  <c r="AI94" i="10"/>
  <c r="AI466" i="10"/>
  <c r="AJ466" i="10"/>
  <c r="AL466" i="10"/>
  <c r="AK466" i="10"/>
  <c r="AB467" i="10"/>
  <c r="K85" i="6"/>
  <c r="AL187" i="10"/>
  <c r="AK187" i="10"/>
  <c r="AI187" i="10"/>
  <c r="AB188" i="10"/>
  <c r="AJ187" i="10"/>
  <c r="AK280" i="10"/>
  <c r="AL280" i="10"/>
  <c r="AI280" i="10"/>
  <c r="AB281" i="10"/>
  <c r="AJ280" i="10"/>
  <c r="AB374" i="10"/>
  <c r="AJ373" i="10"/>
  <c r="AI373" i="10"/>
  <c r="AK373" i="10"/>
  <c r="AL373" i="10"/>
  <c r="B684" i="6"/>
  <c r="L683" i="6"/>
  <c r="L714" i="6" s="1"/>
  <c r="J683" i="6"/>
  <c r="J714" i="6" s="1"/>
  <c r="K683" i="6"/>
  <c r="K714" i="6" s="1"/>
  <c r="M683" i="6"/>
  <c r="M714" i="6" s="1"/>
  <c r="S683" i="6"/>
  <c r="J85" i="6"/>
  <c r="M85" i="6"/>
  <c r="L85" i="6"/>
  <c r="B566" i="6"/>
  <c r="K565" i="6"/>
  <c r="K596" i="6" s="1"/>
  <c r="L565" i="6"/>
  <c r="L596" i="6" s="1"/>
  <c r="M565" i="6"/>
  <c r="M596" i="6" s="1"/>
  <c r="S565" i="6"/>
  <c r="J565" i="6"/>
  <c r="J596" i="6" s="1"/>
  <c r="B448" i="6"/>
  <c r="K447" i="6"/>
  <c r="K478" i="6" s="1"/>
  <c r="L447" i="6"/>
  <c r="L478" i="6" s="1"/>
  <c r="M447" i="6"/>
  <c r="M478" i="6" s="1"/>
  <c r="S447" i="6"/>
  <c r="J447" i="6"/>
  <c r="J478" i="6" s="1"/>
  <c r="B330" i="6"/>
  <c r="J329" i="6"/>
  <c r="J360" i="6" s="1"/>
  <c r="M329" i="6"/>
  <c r="M360" i="6" s="1"/>
  <c r="S329" i="6"/>
  <c r="K329" i="6"/>
  <c r="K360" i="6" s="1"/>
  <c r="L329" i="6"/>
  <c r="L360" i="6" s="1"/>
  <c r="K211" i="6"/>
  <c r="J211" i="6"/>
  <c r="B212" i="6"/>
  <c r="M211" i="6"/>
  <c r="L211" i="6"/>
  <c r="S211" i="6"/>
  <c r="B86" i="6"/>
  <c r="S85" i="6"/>
  <c r="M114" i="6"/>
  <c r="K114" i="6"/>
  <c r="L114" i="6"/>
  <c r="T79" i="6"/>
  <c r="U79" i="6"/>
  <c r="W62" i="6"/>
  <c r="V62" i="6"/>
  <c r="K62" i="6"/>
  <c r="J62" i="6"/>
  <c r="M62" i="6"/>
  <c r="L62" i="6"/>
  <c r="U62" i="6"/>
  <c r="M540" i="6"/>
  <c r="L540" i="6"/>
  <c r="K540" i="6"/>
  <c r="J540" i="6"/>
  <c r="N61" i="6"/>
  <c r="O61" i="6"/>
  <c r="P61" i="6"/>
  <c r="Q61" i="6"/>
  <c r="I61" i="6"/>
  <c r="G61" i="6"/>
  <c r="E61" i="6"/>
  <c r="X61" i="6"/>
  <c r="T658" i="6"/>
  <c r="U658" i="6"/>
  <c r="V658" i="6"/>
  <c r="W658" i="6"/>
  <c r="M658" i="6"/>
  <c r="L658" i="6"/>
  <c r="K658" i="6"/>
  <c r="J658" i="6"/>
  <c r="T540" i="6"/>
  <c r="U540" i="6"/>
  <c r="V540" i="6"/>
  <c r="W540" i="6"/>
  <c r="T422" i="6"/>
  <c r="U422" i="6"/>
  <c r="V422" i="6"/>
  <c r="W422" i="6"/>
  <c r="M422" i="6"/>
  <c r="L422" i="6"/>
  <c r="K422" i="6"/>
  <c r="J422" i="6"/>
  <c r="M304" i="6"/>
  <c r="L304" i="6"/>
  <c r="K304" i="6"/>
  <c r="J304" i="6"/>
  <c r="T304" i="6"/>
  <c r="U304" i="6"/>
  <c r="V304" i="6"/>
  <c r="W304" i="6"/>
  <c r="T186" i="6"/>
  <c r="U186" i="6"/>
  <c r="V186" i="6"/>
  <c r="W186" i="6"/>
  <c r="M186" i="6"/>
  <c r="L186" i="6"/>
  <c r="K186" i="6"/>
  <c r="J186" i="6"/>
  <c r="K242" i="6" l="1"/>
  <c r="L242" i="6"/>
  <c r="M242" i="6"/>
  <c r="J242" i="6"/>
  <c r="K86" i="6"/>
  <c r="AL95" i="10"/>
  <c r="AJ95" i="10"/>
  <c r="AK95" i="10"/>
  <c r="AI95" i="10"/>
  <c r="AK467" i="10"/>
  <c r="AI467" i="10"/>
  <c r="AJ467" i="10"/>
  <c r="AL467" i="10"/>
  <c r="AL188" i="10"/>
  <c r="AJ188" i="10"/>
  <c r="AI188" i="10"/>
  <c r="AK188" i="10"/>
  <c r="AL281" i="10"/>
  <c r="AK281" i="10"/>
  <c r="AI281" i="10"/>
  <c r="AJ281" i="10"/>
  <c r="AK374" i="10"/>
  <c r="AJ374" i="10"/>
  <c r="AI374" i="10"/>
  <c r="AL374" i="10"/>
  <c r="B685" i="6"/>
  <c r="S684" i="6"/>
  <c r="J684" i="6"/>
  <c r="K684" i="6"/>
  <c r="L684" i="6"/>
  <c r="M684" i="6"/>
  <c r="B567" i="6"/>
  <c r="J566" i="6"/>
  <c r="K566" i="6"/>
  <c r="M566" i="6"/>
  <c r="L566" i="6"/>
  <c r="S566" i="6"/>
  <c r="M86" i="6"/>
  <c r="J86" i="6"/>
  <c r="B449" i="6"/>
  <c r="J448" i="6"/>
  <c r="M448" i="6"/>
  <c r="K448" i="6"/>
  <c r="L448" i="6"/>
  <c r="S448" i="6"/>
  <c r="L86" i="6"/>
  <c r="B331" i="6"/>
  <c r="S330" i="6"/>
  <c r="M330" i="6"/>
  <c r="L330" i="6"/>
  <c r="K330" i="6"/>
  <c r="J330" i="6"/>
  <c r="L212" i="6"/>
  <c r="K212" i="6"/>
  <c r="M212" i="6"/>
  <c r="J212" i="6"/>
  <c r="B213" i="6"/>
  <c r="S212" i="6"/>
  <c r="B87" i="6"/>
  <c r="S86" i="6"/>
  <c r="R79" i="6"/>
  <c r="K61" i="6"/>
  <c r="W61" i="6"/>
  <c r="M61" i="6"/>
  <c r="V61" i="6"/>
  <c r="L61" i="6"/>
  <c r="J61" i="6"/>
  <c r="X60" i="6"/>
  <c r="X113" i="6" s="1"/>
  <c r="N60" i="6"/>
  <c r="N113" i="6" s="1"/>
  <c r="O60" i="6"/>
  <c r="O113" i="6" s="1"/>
  <c r="P60" i="6"/>
  <c r="P113" i="6" s="1"/>
  <c r="Q60" i="6"/>
  <c r="Q113" i="6" s="1"/>
  <c r="I60" i="6"/>
  <c r="I113" i="6" s="1"/>
  <c r="G60" i="6"/>
  <c r="G113" i="6" s="1"/>
  <c r="E60" i="6"/>
  <c r="E113" i="6" s="1"/>
  <c r="T657" i="6"/>
  <c r="U657" i="6"/>
  <c r="V657" i="6"/>
  <c r="W657" i="6"/>
  <c r="J657" i="6"/>
  <c r="J710" i="6" s="1"/>
  <c r="K657" i="6"/>
  <c r="K710" i="6" s="1"/>
  <c r="L657" i="6"/>
  <c r="L710" i="6" s="1"/>
  <c r="M657" i="6"/>
  <c r="M710" i="6" s="1"/>
  <c r="T539" i="6"/>
  <c r="U539" i="6"/>
  <c r="V539" i="6"/>
  <c r="W539" i="6"/>
  <c r="J539" i="6"/>
  <c r="J592" i="6" s="1"/>
  <c r="K539" i="6"/>
  <c r="K592" i="6" s="1"/>
  <c r="L539" i="6"/>
  <c r="L592" i="6" s="1"/>
  <c r="M539" i="6"/>
  <c r="M592" i="6" s="1"/>
  <c r="T421" i="6"/>
  <c r="U421" i="6"/>
  <c r="V421" i="6"/>
  <c r="W421" i="6"/>
  <c r="J421" i="6"/>
  <c r="J474" i="6" s="1"/>
  <c r="K421" i="6"/>
  <c r="K474" i="6" s="1"/>
  <c r="L421" i="6"/>
  <c r="L474" i="6" s="1"/>
  <c r="M421" i="6"/>
  <c r="M474" i="6" s="1"/>
  <c r="T303" i="6"/>
  <c r="U303" i="6"/>
  <c r="V303" i="6"/>
  <c r="W303" i="6"/>
  <c r="M303" i="6"/>
  <c r="M356" i="6" s="1"/>
  <c r="L303" i="6"/>
  <c r="L356" i="6" s="1"/>
  <c r="K303" i="6"/>
  <c r="K356" i="6" s="1"/>
  <c r="J303" i="6"/>
  <c r="J356" i="6" s="1"/>
  <c r="K185" i="6"/>
  <c r="K238" i="6" s="1"/>
  <c r="L185" i="6"/>
  <c r="L238" i="6" s="1"/>
  <c r="J185" i="6"/>
  <c r="J238" i="6" s="1"/>
  <c r="T185" i="6"/>
  <c r="U185" i="6"/>
  <c r="V185" i="6"/>
  <c r="W185" i="6"/>
  <c r="M185" i="6"/>
  <c r="M238" i="6" s="1"/>
  <c r="L124" i="6" l="1"/>
  <c r="K87" i="6"/>
  <c r="M124" i="6"/>
  <c r="K124" i="6"/>
  <c r="J124" i="6"/>
  <c r="L87" i="6"/>
  <c r="B686" i="6"/>
  <c r="L685" i="6"/>
  <c r="M685" i="6"/>
  <c r="S685" i="6"/>
  <c r="J685" i="6"/>
  <c r="K685" i="6"/>
  <c r="B568" i="6"/>
  <c r="J567" i="6"/>
  <c r="K567" i="6"/>
  <c r="L567" i="6"/>
  <c r="S567" i="6"/>
  <c r="M567" i="6"/>
  <c r="B450" i="6"/>
  <c r="J449" i="6"/>
  <c r="K449" i="6"/>
  <c r="L449" i="6"/>
  <c r="M449" i="6"/>
  <c r="S449" i="6"/>
  <c r="J87" i="6"/>
  <c r="M87" i="6"/>
  <c r="B332" i="6"/>
  <c r="M331" i="6"/>
  <c r="J331" i="6"/>
  <c r="S331" i="6"/>
  <c r="K331" i="6"/>
  <c r="L331" i="6"/>
  <c r="M213" i="6"/>
  <c r="J213" i="6"/>
  <c r="K213" i="6"/>
  <c r="L213" i="6"/>
  <c r="S213" i="6"/>
  <c r="B214" i="6"/>
  <c r="B88" i="6"/>
  <c r="S87" i="6"/>
  <c r="W113" i="6"/>
  <c r="V113" i="6"/>
  <c r="W60" i="6"/>
  <c r="J60" i="6"/>
  <c r="J113" i="6" s="1"/>
  <c r="V60" i="6"/>
  <c r="K60" i="6"/>
  <c r="K113" i="6" s="1"/>
  <c r="M60" i="6"/>
  <c r="M113" i="6" s="1"/>
  <c r="L60" i="6"/>
  <c r="L113" i="6" s="1"/>
  <c r="X59" i="6"/>
  <c r="Q59" i="6"/>
  <c r="P59" i="6"/>
  <c r="O59" i="6"/>
  <c r="N59" i="6"/>
  <c r="I59" i="6"/>
  <c r="G59" i="6"/>
  <c r="E59" i="6"/>
  <c r="T656" i="6"/>
  <c r="U656" i="6"/>
  <c r="V656" i="6"/>
  <c r="W656" i="6"/>
  <c r="M656" i="6"/>
  <c r="L656" i="6"/>
  <c r="K656" i="6"/>
  <c r="J656" i="6"/>
  <c r="J655" i="6"/>
  <c r="T538" i="6"/>
  <c r="U538" i="6"/>
  <c r="V538" i="6"/>
  <c r="W538" i="6"/>
  <c r="M538" i="6"/>
  <c r="L538" i="6"/>
  <c r="K538" i="6"/>
  <c r="J538" i="6"/>
  <c r="T420" i="6"/>
  <c r="U420" i="6"/>
  <c r="V420" i="6"/>
  <c r="W420" i="6"/>
  <c r="M420" i="6"/>
  <c r="L420" i="6"/>
  <c r="K420" i="6"/>
  <c r="J420" i="6"/>
  <c r="T302" i="6"/>
  <c r="U302" i="6"/>
  <c r="V302" i="6"/>
  <c r="W302" i="6"/>
  <c r="M184" i="6"/>
  <c r="L184" i="6"/>
  <c r="K184" i="6"/>
  <c r="J184" i="6"/>
  <c r="M302" i="6"/>
  <c r="L302" i="6"/>
  <c r="K302" i="6"/>
  <c r="J302" i="6"/>
  <c r="V184" i="6"/>
  <c r="U184" i="6"/>
  <c r="T184" i="6"/>
  <c r="W184" i="6"/>
  <c r="K88" i="6" l="1"/>
  <c r="B687" i="6"/>
  <c r="L686" i="6"/>
  <c r="M686" i="6"/>
  <c r="S686" i="6"/>
  <c r="J686" i="6"/>
  <c r="K686" i="6"/>
  <c r="B569" i="6"/>
  <c r="K568" i="6"/>
  <c r="M568" i="6"/>
  <c r="J568" i="6"/>
  <c r="L568" i="6"/>
  <c r="S568" i="6"/>
  <c r="B451" i="6"/>
  <c r="S450" i="6"/>
  <c r="K450" i="6"/>
  <c r="J450" i="6"/>
  <c r="L450" i="6"/>
  <c r="M450" i="6"/>
  <c r="L88" i="6"/>
  <c r="B333" i="6"/>
  <c r="L332" i="6"/>
  <c r="S332" i="6"/>
  <c r="M332" i="6"/>
  <c r="J332" i="6"/>
  <c r="K332" i="6"/>
  <c r="J88" i="6"/>
  <c r="M88" i="6"/>
  <c r="J214" i="6"/>
  <c r="S214" i="6"/>
  <c r="L214" i="6"/>
  <c r="M214" i="6"/>
  <c r="K214" i="6"/>
  <c r="B215" i="6"/>
  <c r="B89" i="6"/>
  <c r="S88" i="6"/>
  <c r="V59" i="6"/>
  <c r="M59" i="6"/>
  <c r="W59" i="6"/>
  <c r="J59" i="6"/>
  <c r="K59" i="6"/>
  <c r="L59" i="6"/>
  <c r="N58" i="6"/>
  <c r="O58" i="6"/>
  <c r="P58" i="6"/>
  <c r="Q58" i="6"/>
  <c r="I58" i="6"/>
  <c r="G58" i="6"/>
  <c r="E58" i="6"/>
  <c r="X58" i="6"/>
  <c r="M655" i="6"/>
  <c r="L655" i="6"/>
  <c r="K655" i="6"/>
  <c r="M537" i="6"/>
  <c r="L537" i="6"/>
  <c r="K537" i="6"/>
  <c r="J537" i="6"/>
  <c r="M419" i="6"/>
  <c r="L419" i="6"/>
  <c r="K419" i="6"/>
  <c r="J419" i="6"/>
  <c r="M301" i="6"/>
  <c r="L301" i="6"/>
  <c r="K301" i="6"/>
  <c r="J301" i="6"/>
  <c r="M183" i="6"/>
  <c r="L183" i="6"/>
  <c r="K183" i="6"/>
  <c r="J183" i="6"/>
  <c r="T655" i="6"/>
  <c r="U655" i="6"/>
  <c r="V655" i="6"/>
  <c r="W655" i="6"/>
  <c r="T537" i="6"/>
  <c r="U537" i="6"/>
  <c r="V537" i="6"/>
  <c r="W537" i="6"/>
  <c r="T419" i="6"/>
  <c r="U419" i="6"/>
  <c r="V419" i="6"/>
  <c r="W419" i="6"/>
  <c r="T301" i="6"/>
  <c r="U301" i="6"/>
  <c r="V301" i="6"/>
  <c r="W301" i="6"/>
  <c r="T183" i="6"/>
  <c r="U183" i="6"/>
  <c r="V183" i="6"/>
  <c r="W183" i="6"/>
  <c r="X57" i="6"/>
  <c r="X56" i="6"/>
  <c r="T654" i="6"/>
  <c r="U654" i="6"/>
  <c r="V654" i="6"/>
  <c r="W654" i="6"/>
  <c r="M654" i="6"/>
  <c r="L654" i="6"/>
  <c r="K654" i="6"/>
  <c r="J654" i="6"/>
  <c r="T536" i="6"/>
  <c r="U536" i="6"/>
  <c r="V536" i="6"/>
  <c r="W536" i="6"/>
  <c r="M536" i="6"/>
  <c r="L536" i="6"/>
  <c r="K536" i="6"/>
  <c r="J536" i="6"/>
  <c r="T418" i="6"/>
  <c r="U418" i="6"/>
  <c r="V418" i="6"/>
  <c r="W418" i="6"/>
  <c r="M418" i="6"/>
  <c r="L418" i="6"/>
  <c r="K418" i="6"/>
  <c r="J418" i="6"/>
  <c r="T300" i="6"/>
  <c r="U300" i="6"/>
  <c r="V300" i="6"/>
  <c r="W300" i="6"/>
  <c r="M300" i="6"/>
  <c r="L300" i="6"/>
  <c r="K300" i="6"/>
  <c r="J300" i="6"/>
  <c r="T182" i="6"/>
  <c r="U182" i="6"/>
  <c r="V182" i="6"/>
  <c r="W182" i="6"/>
  <c r="M182" i="6"/>
  <c r="L182" i="6"/>
  <c r="K182" i="6"/>
  <c r="J182" i="6"/>
  <c r="K89" i="6" l="1"/>
  <c r="M89" i="6"/>
  <c r="B688" i="6"/>
  <c r="K687" i="6"/>
  <c r="L687" i="6"/>
  <c r="M687" i="6"/>
  <c r="S687" i="6"/>
  <c r="J687" i="6"/>
  <c r="B570" i="6"/>
  <c r="S569" i="6"/>
  <c r="K569" i="6"/>
  <c r="J569" i="6"/>
  <c r="L569" i="6"/>
  <c r="M569" i="6"/>
  <c r="L89" i="6"/>
  <c r="B452" i="6"/>
  <c r="S451" i="6"/>
  <c r="J451" i="6"/>
  <c r="K451" i="6"/>
  <c r="L451" i="6"/>
  <c r="M451" i="6"/>
  <c r="J89" i="6"/>
  <c r="B334" i="6"/>
  <c r="J333" i="6"/>
  <c r="K333" i="6"/>
  <c r="L333" i="6"/>
  <c r="M333" i="6"/>
  <c r="S333" i="6"/>
  <c r="S215" i="6"/>
  <c r="M215" i="6"/>
  <c r="J215" i="6"/>
  <c r="L215" i="6"/>
  <c r="B216" i="6"/>
  <c r="K215" i="6"/>
  <c r="B90" i="6"/>
  <c r="S89" i="6"/>
  <c r="J58" i="6"/>
  <c r="K58" i="6"/>
  <c r="W58" i="6"/>
  <c r="V58" i="6"/>
  <c r="L58" i="6"/>
  <c r="M58" i="6"/>
  <c r="E57" i="6"/>
  <c r="G57" i="6"/>
  <c r="I57" i="6"/>
  <c r="K57" i="6"/>
  <c r="L57" i="6"/>
  <c r="M57" i="6"/>
  <c r="N57" i="6"/>
  <c r="O57" i="6"/>
  <c r="P57" i="6"/>
  <c r="Q57" i="6"/>
  <c r="J57" i="6"/>
  <c r="K90" i="6" l="1"/>
  <c r="B689" i="6"/>
  <c r="J688" i="6"/>
  <c r="L688" i="6"/>
  <c r="M688" i="6"/>
  <c r="K688" i="6"/>
  <c r="S688" i="6"/>
  <c r="B571" i="6"/>
  <c r="M570" i="6"/>
  <c r="S570" i="6"/>
  <c r="J570" i="6"/>
  <c r="L570" i="6"/>
  <c r="K570" i="6"/>
  <c r="B453" i="6"/>
  <c r="M452" i="6"/>
  <c r="S452" i="6"/>
  <c r="L452" i="6"/>
  <c r="J452" i="6"/>
  <c r="K452" i="6"/>
  <c r="J90" i="6"/>
  <c r="L90" i="6"/>
  <c r="B335" i="6"/>
  <c r="J334" i="6"/>
  <c r="L334" i="6"/>
  <c r="K334" i="6"/>
  <c r="M334" i="6"/>
  <c r="S334" i="6"/>
  <c r="M90" i="6"/>
  <c r="L216" i="6"/>
  <c r="J216" i="6"/>
  <c r="M216" i="6"/>
  <c r="S216" i="6"/>
  <c r="K216" i="6"/>
  <c r="B217" i="6"/>
  <c r="B91" i="6"/>
  <c r="S90" i="6"/>
  <c r="W57" i="6"/>
  <c r="V57" i="6"/>
  <c r="Q56" i="6"/>
  <c r="P56" i="6"/>
  <c r="O56" i="6"/>
  <c r="N56" i="6"/>
  <c r="I56" i="6"/>
  <c r="G56" i="6"/>
  <c r="E56" i="6"/>
  <c r="W653" i="6"/>
  <c r="V653" i="6"/>
  <c r="U653" i="6"/>
  <c r="T653" i="6"/>
  <c r="M653" i="6"/>
  <c r="L653" i="6"/>
  <c r="K653" i="6"/>
  <c r="J653" i="6"/>
  <c r="M535" i="6"/>
  <c r="L535" i="6"/>
  <c r="K535" i="6"/>
  <c r="J535" i="6"/>
  <c r="W535" i="6"/>
  <c r="U535" i="6"/>
  <c r="T535" i="6"/>
  <c r="V535" i="6"/>
  <c r="W417" i="6"/>
  <c r="V417" i="6"/>
  <c r="U417" i="6"/>
  <c r="T417" i="6"/>
  <c r="K417" i="6"/>
  <c r="J417" i="6"/>
  <c r="M417" i="6"/>
  <c r="L417" i="6"/>
  <c r="K416" i="6"/>
  <c r="J416" i="6"/>
  <c r="W299" i="6"/>
  <c r="V299" i="6"/>
  <c r="U299" i="6"/>
  <c r="T299" i="6"/>
  <c r="M299" i="6"/>
  <c r="L299" i="6"/>
  <c r="K299" i="6"/>
  <c r="J299" i="6"/>
  <c r="W181" i="6"/>
  <c r="V181" i="6"/>
  <c r="U181" i="6"/>
  <c r="T181" i="6"/>
  <c r="M181" i="6"/>
  <c r="L181" i="6"/>
  <c r="K181" i="6"/>
  <c r="J181" i="6"/>
  <c r="X55" i="6"/>
  <c r="N55" i="6"/>
  <c r="O55" i="6"/>
  <c r="P55" i="6"/>
  <c r="Q55" i="6"/>
  <c r="I55" i="6"/>
  <c r="G55" i="6"/>
  <c r="E55" i="6"/>
  <c r="W652" i="6"/>
  <c r="V652" i="6"/>
  <c r="U652" i="6"/>
  <c r="T652" i="6"/>
  <c r="W534" i="6"/>
  <c r="V534" i="6"/>
  <c r="U534" i="6"/>
  <c r="T534" i="6"/>
  <c r="J534" i="6"/>
  <c r="K534" i="6"/>
  <c r="L534" i="6"/>
  <c r="M534" i="6"/>
  <c r="J652" i="6"/>
  <c r="K652" i="6"/>
  <c r="L652" i="6"/>
  <c r="M652" i="6"/>
  <c r="W416" i="6"/>
  <c r="U416" i="6"/>
  <c r="T416" i="6"/>
  <c r="V416" i="6"/>
  <c r="M416" i="6"/>
  <c r="L416" i="6"/>
  <c r="W298" i="6"/>
  <c r="V298" i="6"/>
  <c r="U298" i="6"/>
  <c r="T298" i="6"/>
  <c r="J298" i="6"/>
  <c r="K298" i="6"/>
  <c r="L298" i="6"/>
  <c r="M298" i="6"/>
  <c r="W180" i="6"/>
  <c r="V180" i="6"/>
  <c r="U180" i="6"/>
  <c r="T180" i="6"/>
  <c r="J180" i="6"/>
  <c r="M180" i="6"/>
  <c r="L180" i="6"/>
  <c r="K180" i="6"/>
  <c r="K91" i="6" l="1"/>
  <c r="B690" i="6"/>
  <c r="J689" i="6"/>
  <c r="K689" i="6"/>
  <c r="L689" i="6"/>
  <c r="M689" i="6"/>
  <c r="S689" i="6"/>
  <c r="B572" i="6"/>
  <c r="L571" i="6"/>
  <c r="M571" i="6"/>
  <c r="K571" i="6"/>
  <c r="S571" i="6"/>
  <c r="J571" i="6"/>
  <c r="J91" i="6"/>
  <c r="B454" i="6"/>
  <c r="L453" i="6"/>
  <c r="K453" i="6"/>
  <c r="M453" i="6"/>
  <c r="S453" i="6"/>
  <c r="J453" i="6"/>
  <c r="M91" i="6"/>
  <c r="B336" i="6"/>
  <c r="K335" i="6"/>
  <c r="M335" i="6"/>
  <c r="J335" i="6"/>
  <c r="L335" i="6"/>
  <c r="S335" i="6"/>
  <c r="L91" i="6"/>
  <c r="L217" i="6"/>
  <c r="S217" i="6"/>
  <c r="J217" i="6"/>
  <c r="B218" i="6"/>
  <c r="K217" i="6"/>
  <c r="M217" i="6"/>
  <c r="B92" i="6"/>
  <c r="S91" i="6"/>
  <c r="W55" i="6"/>
  <c r="L56" i="6"/>
  <c r="J56" i="6"/>
  <c r="K55" i="6"/>
  <c r="M55" i="6"/>
  <c r="M56" i="6"/>
  <c r="V55" i="6"/>
  <c r="J55" i="6"/>
  <c r="L55" i="6"/>
  <c r="K56" i="6"/>
  <c r="V56" i="6"/>
  <c r="W56" i="6"/>
  <c r="J178" i="6"/>
  <c r="K92" i="6" l="1"/>
  <c r="M92" i="6"/>
  <c r="B691" i="6"/>
  <c r="J690" i="6"/>
  <c r="K690" i="6"/>
  <c r="L690" i="6"/>
  <c r="M690" i="6"/>
  <c r="S690" i="6"/>
  <c r="B573" i="6"/>
  <c r="K572" i="6"/>
  <c r="L572" i="6"/>
  <c r="M572" i="6"/>
  <c r="S572" i="6"/>
  <c r="J572" i="6"/>
  <c r="B455" i="6"/>
  <c r="J454" i="6"/>
  <c r="K454" i="6"/>
  <c r="L454" i="6"/>
  <c r="M454" i="6"/>
  <c r="S454" i="6"/>
  <c r="B337" i="6"/>
  <c r="S336" i="6"/>
  <c r="J336" i="6"/>
  <c r="M336" i="6"/>
  <c r="K336" i="6"/>
  <c r="L336" i="6"/>
  <c r="J92" i="6"/>
  <c r="L92" i="6"/>
  <c r="K218" i="6"/>
  <c r="M218" i="6"/>
  <c r="S218" i="6"/>
  <c r="B219" i="6"/>
  <c r="J218" i="6"/>
  <c r="L218" i="6"/>
  <c r="B93" i="6"/>
  <c r="S92" i="6"/>
  <c r="X54" i="6"/>
  <c r="Q54" i="6"/>
  <c r="P54" i="6"/>
  <c r="O54" i="6"/>
  <c r="N54" i="6"/>
  <c r="I54" i="6"/>
  <c r="G54" i="6"/>
  <c r="E54" i="6"/>
  <c r="V651" i="6"/>
  <c r="U651" i="6"/>
  <c r="T651" i="6"/>
  <c r="M297" i="6"/>
  <c r="L297" i="6"/>
  <c r="K297" i="6"/>
  <c r="J297" i="6"/>
  <c r="M415" i="6"/>
  <c r="L415" i="6"/>
  <c r="K415" i="6"/>
  <c r="J415" i="6"/>
  <c r="M533" i="6"/>
  <c r="L533" i="6"/>
  <c r="K533" i="6"/>
  <c r="J533" i="6"/>
  <c r="M651" i="6"/>
  <c r="L651" i="6"/>
  <c r="K651" i="6"/>
  <c r="J651" i="6"/>
  <c r="V533" i="6"/>
  <c r="U533" i="6"/>
  <c r="T533" i="6"/>
  <c r="W651" i="6"/>
  <c r="W533" i="6"/>
  <c r="U415" i="6"/>
  <c r="T415" i="6"/>
  <c r="V415" i="6"/>
  <c r="W415" i="6"/>
  <c r="U297" i="6"/>
  <c r="T297" i="6"/>
  <c r="W297" i="6"/>
  <c r="V297" i="6"/>
  <c r="W179" i="6"/>
  <c r="V179" i="6"/>
  <c r="U179" i="6"/>
  <c r="T179" i="6"/>
  <c r="M179" i="6"/>
  <c r="L179" i="6"/>
  <c r="K179" i="6"/>
  <c r="J179" i="6"/>
  <c r="K93" i="6" l="1"/>
  <c r="B692" i="6"/>
  <c r="B693" i="6" s="1"/>
  <c r="S691" i="6"/>
  <c r="J691" i="6"/>
  <c r="K691" i="6"/>
  <c r="L691" i="6"/>
  <c r="M691" i="6"/>
  <c r="J93" i="6"/>
  <c r="B574" i="6"/>
  <c r="B575" i="6" s="1"/>
  <c r="J573" i="6"/>
  <c r="K573" i="6"/>
  <c r="L573" i="6"/>
  <c r="S573" i="6"/>
  <c r="M573" i="6"/>
  <c r="B456" i="6"/>
  <c r="B457" i="6" s="1"/>
  <c r="L455" i="6"/>
  <c r="J455" i="6"/>
  <c r="K455" i="6"/>
  <c r="M455" i="6"/>
  <c r="S455" i="6"/>
  <c r="L93" i="6"/>
  <c r="M93" i="6"/>
  <c r="B338" i="6"/>
  <c r="B339" i="6" s="1"/>
  <c r="M337" i="6"/>
  <c r="J337" i="6"/>
  <c r="L337" i="6"/>
  <c r="S337" i="6"/>
  <c r="K337" i="6"/>
  <c r="K219" i="6"/>
  <c r="J219" i="6"/>
  <c r="B220" i="6"/>
  <c r="S219" i="6"/>
  <c r="L219" i="6"/>
  <c r="M219" i="6"/>
  <c r="B94" i="6"/>
  <c r="S93" i="6"/>
  <c r="L54" i="6"/>
  <c r="V54" i="6"/>
  <c r="W54" i="6"/>
  <c r="K54" i="6"/>
  <c r="M54" i="6"/>
  <c r="J54" i="6"/>
  <c r="X53" i="6"/>
  <c r="Q53" i="6"/>
  <c r="P53" i="6"/>
  <c r="O53" i="6"/>
  <c r="N53" i="6"/>
  <c r="I53" i="6"/>
  <c r="G53" i="6"/>
  <c r="E53" i="6"/>
  <c r="T650" i="6"/>
  <c r="U650" i="6"/>
  <c r="V650" i="6"/>
  <c r="W650" i="6"/>
  <c r="M650" i="6"/>
  <c r="L650" i="6"/>
  <c r="K650" i="6"/>
  <c r="J650" i="6"/>
  <c r="J649" i="6"/>
  <c r="T532" i="6"/>
  <c r="U532" i="6"/>
  <c r="V532" i="6"/>
  <c r="W532" i="6"/>
  <c r="M532" i="6"/>
  <c r="L532" i="6"/>
  <c r="K532" i="6"/>
  <c r="J532" i="6"/>
  <c r="T414" i="6"/>
  <c r="U414" i="6"/>
  <c r="V414" i="6"/>
  <c r="W414" i="6"/>
  <c r="M414" i="6"/>
  <c r="L414" i="6"/>
  <c r="K414" i="6"/>
  <c r="J414" i="6"/>
  <c r="T296" i="6"/>
  <c r="U296" i="6"/>
  <c r="V296" i="6"/>
  <c r="W296" i="6"/>
  <c r="J296" i="6"/>
  <c r="K296" i="6"/>
  <c r="L296" i="6"/>
  <c r="M296" i="6"/>
  <c r="M178" i="6"/>
  <c r="L178" i="6"/>
  <c r="K178" i="6"/>
  <c r="U178" i="6"/>
  <c r="T178" i="6"/>
  <c r="W178" i="6"/>
  <c r="V178" i="6"/>
  <c r="B340" i="6" l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M339" i="6"/>
  <c r="M359" i="6" s="1"/>
  <c r="L339" i="6"/>
  <c r="L359" i="6" s="1"/>
  <c r="S339" i="6"/>
  <c r="K339" i="6"/>
  <c r="K359" i="6" s="1"/>
  <c r="J339" i="6"/>
  <c r="J359" i="6" s="1"/>
  <c r="B576" i="6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S575" i="6"/>
  <c r="M575" i="6"/>
  <c r="M595" i="6" s="1"/>
  <c r="L575" i="6"/>
  <c r="L595" i="6" s="1"/>
  <c r="K575" i="6"/>
  <c r="K595" i="6" s="1"/>
  <c r="J575" i="6"/>
  <c r="J595" i="6" s="1"/>
  <c r="B458" i="6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S457" i="6"/>
  <c r="M457" i="6"/>
  <c r="M477" i="6" s="1"/>
  <c r="L457" i="6"/>
  <c r="L477" i="6" s="1"/>
  <c r="K457" i="6"/>
  <c r="K477" i="6" s="1"/>
  <c r="J457" i="6"/>
  <c r="J477" i="6" s="1"/>
  <c r="B694" i="6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L693" i="6"/>
  <c r="L713" i="6" s="1"/>
  <c r="M693" i="6"/>
  <c r="M713" i="6" s="1"/>
  <c r="S693" i="6"/>
  <c r="J693" i="6"/>
  <c r="J713" i="6" s="1"/>
  <c r="K693" i="6"/>
  <c r="K713" i="6" s="1"/>
  <c r="L220" i="6"/>
  <c r="L240" i="6" s="1"/>
  <c r="B221" i="6"/>
  <c r="M220" i="6"/>
  <c r="M240" i="6" s="1"/>
  <c r="S220" i="6"/>
  <c r="J220" i="6"/>
  <c r="J240" i="6" s="1"/>
  <c r="K220" i="6"/>
  <c r="K240" i="6" s="1"/>
  <c r="K94" i="6"/>
  <c r="M692" i="6"/>
  <c r="S692" i="6"/>
  <c r="J692" i="6"/>
  <c r="K692" i="6"/>
  <c r="L692" i="6"/>
  <c r="L715" i="6" s="1"/>
  <c r="M94" i="6"/>
  <c r="K574" i="6"/>
  <c r="M574" i="6"/>
  <c r="J574" i="6"/>
  <c r="L574" i="6"/>
  <c r="S574" i="6"/>
  <c r="K456" i="6"/>
  <c r="K479" i="6" s="1"/>
  <c r="J456" i="6"/>
  <c r="J479" i="6" s="1"/>
  <c r="L456" i="6"/>
  <c r="L479" i="6" s="1"/>
  <c r="M456" i="6"/>
  <c r="M479" i="6" s="1"/>
  <c r="S456" i="6"/>
  <c r="L94" i="6"/>
  <c r="L338" i="6"/>
  <c r="L361" i="6" s="1"/>
  <c r="M338" i="6"/>
  <c r="M361" i="6" s="1"/>
  <c r="J338" i="6"/>
  <c r="J361" i="6" s="1"/>
  <c r="S338" i="6"/>
  <c r="K338" i="6"/>
  <c r="K361" i="6" s="1"/>
  <c r="J94" i="6"/>
  <c r="B95" i="6"/>
  <c r="S94" i="6"/>
  <c r="M53" i="6"/>
  <c r="L53" i="6"/>
  <c r="W53" i="6"/>
  <c r="J53" i="6"/>
  <c r="V53" i="6"/>
  <c r="K53" i="6"/>
  <c r="H53" i="6"/>
  <c r="U53" i="6" s="1"/>
  <c r="H54" i="6"/>
  <c r="U54" i="6" s="1"/>
  <c r="H55" i="6"/>
  <c r="U55" i="6" s="1"/>
  <c r="H56" i="6"/>
  <c r="U56" i="6" s="1"/>
  <c r="H57" i="6"/>
  <c r="U57" i="6" s="1"/>
  <c r="H58" i="6"/>
  <c r="U58" i="6" s="1"/>
  <c r="H59" i="6"/>
  <c r="U59" i="6" s="1"/>
  <c r="H60" i="6"/>
  <c r="H61" i="6"/>
  <c r="U61" i="6" s="1"/>
  <c r="F53" i="6"/>
  <c r="F54" i="6"/>
  <c r="F55" i="6"/>
  <c r="F56" i="6"/>
  <c r="F57" i="6"/>
  <c r="F58" i="6"/>
  <c r="F59" i="6"/>
  <c r="F60" i="6"/>
  <c r="F61" i="6"/>
  <c r="T649" i="6"/>
  <c r="U649" i="6"/>
  <c r="V649" i="6"/>
  <c r="W649" i="6"/>
  <c r="M649" i="6"/>
  <c r="L649" i="6"/>
  <c r="K649" i="6"/>
  <c r="T531" i="6"/>
  <c r="U531" i="6"/>
  <c r="V531" i="6"/>
  <c r="W531" i="6"/>
  <c r="M531" i="6"/>
  <c r="L531" i="6"/>
  <c r="K531" i="6"/>
  <c r="J531" i="6"/>
  <c r="T413" i="6"/>
  <c r="U413" i="6"/>
  <c r="V413" i="6"/>
  <c r="W413" i="6"/>
  <c r="M413" i="6"/>
  <c r="L413" i="6"/>
  <c r="K413" i="6"/>
  <c r="J413" i="6"/>
  <c r="M295" i="6"/>
  <c r="L295" i="6"/>
  <c r="K295" i="6"/>
  <c r="J295" i="6"/>
  <c r="M177" i="6"/>
  <c r="L177" i="6"/>
  <c r="K177" i="6"/>
  <c r="J177" i="6"/>
  <c r="T295" i="6"/>
  <c r="U295" i="6"/>
  <c r="W295" i="6"/>
  <c r="V295" i="6"/>
  <c r="T177" i="6"/>
  <c r="U177" i="6"/>
  <c r="V177" i="6"/>
  <c r="W177" i="6"/>
  <c r="E52" i="6"/>
  <c r="F52" i="6"/>
  <c r="G52" i="6"/>
  <c r="H52" i="6"/>
  <c r="I52" i="6"/>
  <c r="N52" i="6"/>
  <c r="O52" i="6"/>
  <c r="P52" i="6"/>
  <c r="Q52" i="6"/>
  <c r="X52" i="6"/>
  <c r="W412" i="6"/>
  <c r="V412" i="6"/>
  <c r="U412" i="6"/>
  <c r="T412" i="6"/>
  <c r="M412" i="6"/>
  <c r="L412" i="6"/>
  <c r="K412" i="6"/>
  <c r="J412" i="6"/>
  <c r="J715" i="6" l="1"/>
  <c r="M715" i="6"/>
  <c r="L597" i="6"/>
  <c r="J597" i="6"/>
  <c r="M597" i="6"/>
  <c r="K715" i="6"/>
  <c r="K597" i="6"/>
  <c r="L95" i="6"/>
  <c r="M95" i="6"/>
  <c r="J95" i="6"/>
  <c r="K95" i="6"/>
  <c r="S95" i="6"/>
  <c r="B96" i="6"/>
  <c r="K594" i="6"/>
  <c r="J476" i="6"/>
  <c r="L712" i="6"/>
  <c r="M476" i="6"/>
  <c r="K358" i="6"/>
  <c r="J358" i="6"/>
  <c r="K476" i="6"/>
  <c r="K712" i="6"/>
  <c r="L476" i="6"/>
  <c r="M358" i="6"/>
  <c r="J712" i="6"/>
  <c r="L358" i="6"/>
  <c r="L594" i="6"/>
  <c r="J594" i="6"/>
  <c r="M712" i="6"/>
  <c r="M594" i="6"/>
  <c r="F113" i="6"/>
  <c r="U113" i="6" s="1"/>
  <c r="H113" i="6"/>
  <c r="U60" i="6"/>
  <c r="J52" i="6"/>
  <c r="L52" i="6"/>
  <c r="M52" i="6"/>
  <c r="K52" i="6"/>
  <c r="V52" i="6"/>
  <c r="W52" i="6"/>
  <c r="U52" i="6"/>
  <c r="C52" i="6"/>
  <c r="T52" i="6" s="1"/>
  <c r="C53" i="6"/>
  <c r="T53" i="6" s="1"/>
  <c r="C54" i="6"/>
  <c r="T54" i="6" s="1"/>
  <c r="C55" i="6"/>
  <c r="T55" i="6" s="1"/>
  <c r="C56" i="6"/>
  <c r="T56" i="6" s="1"/>
  <c r="C57" i="6"/>
  <c r="T57" i="6" s="1"/>
  <c r="C58" i="6"/>
  <c r="T58" i="6" s="1"/>
  <c r="C59" i="6"/>
  <c r="T59" i="6" s="1"/>
  <c r="C60" i="6"/>
  <c r="C61" i="6"/>
  <c r="T61" i="6" s="1"/>
  <c r="C62" i="6"/>
  <c r="T62" i="6" s="1"/>
  <c r="B97" i="6" l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S96" i="6"/>
  <c r="D113" i="6"/>
  <c r="T113" i="6" s="1"/>
  <c r="R113" i="6" s="1"/>
  <c r="C113" i="6"/>
  <c r="T60" i="6"/>
  <c r="W648" i="6"/>
  <c r="V648" i="6"/>
  <c r="U648" i="6"/>
  <c r="T648" i="6"/>
  <c r="M648" i="6"/>
  <c r="L648" i="6"/>
  <c r="K648" i="6"/>
  <c r="J648" i="6"/>
  <c r="W530" i="6"/>
  <c r="V530" i="6"/>
  <c r="U530" i="6"/>
  <c r="T530" i="6"/>
  <c r="M530" i="6"/>
  <c r="L530" i="6"/>
  <c r="K530" i="6"/>
  <c r="J530" i="6"/>
  <c r="W294" i="6"/>
  <c r="V294" i="6"/>
  <c r="U294" i="6"/>
  <c r="T294" i="6"/>
  <c r="M294" i="6"/>
  <c r="L294" i="6"/>
  <c r="K294" i="6"/>
  <c r="J294" i="6"/>
  <c r="T176" i="6" l="1"/>
  <c r="U176" i="6"/>
  <c r="V176" i="6"/>
  <c r="W176" i="6"/>
  <c r="J176" i="6"/>
  <c r="M176" i="6"/>
  <c r="M51" i="6" s="1"/>
  <c r="M122" i="6" s="1"/>
  <c r="L176" i="6"/>
  <c r="L51" i="6" s="1"/>
  <c r="L122" i="6" s="1"/>
  <c r="K176" i="6"/>
  <c r="K51" i="6" s="1"/>
  <c r="K122" i="6" s="1"/>
  <c r="X51" i="6"/>
  <c r="Q51" i="6"/>
  <c r="Q122" i="6" s="1"/>
  <c r="P51" i="6"/>
  <c r="P122" i="6" s="1"/>
  <c r="O51" i="6"/>
  <c r="O122" i="6" s="1"/>
  <c r="N51" i="6"/>
  <c r="N122" i="6" s="1"/>
  <c r="I51" i="6"/>
  <c r="I122" i="6" s="1"/>
  <c r="H51" i="6"/>
  <c r="H122" i="6" s="1"/>
  <c r="G51" i="6"/>
  <c r="G122" i="6" s="1"/>
  <c r="F51" i="6"/>
  <c r="F122" i="6" s="1"/>
  <c r="E51" i="6"/>
  <c r="E122" i="6" s="1"/>
  <c r="C51" i="6"/>
  <c r="C122" i="6" s="1"/>
  <c r="T122" i="6" l="1"/>
  <c r="U122" i="6"/>
  <c r="V122" i="6"/>
  <c r="W122" i="6"/>
  <c r="V79" i="6"/>
  <c r="T78" i="6"/>
  <c r="W79" i="6"/>
  <c r="U75" i="6"/>
  <c r="T77" i="6"/>
  <c r="J51" i="6"/>
  <c r="J122" i="6" s="1"/>
  <c r="T51" i="6"/>
  <c r="U51" i="6"/>
  <c r="W51" i="6"/>
  <c r="V51" i="6"/>
  <c r="C50" i="6"/>
  <c r="E50" i="6"/>
  <c r="Q50" i="6"/>
  <c r="P50" i="6"/>
  <c r="O50" i="6"/>
  <c r="N50" i="6"/>
  <c r="I50" i="6"/>
  <c r="G50" i="6"/>
  <c r="R122" i="6" l="1"/>
  <c r="W78" i="6"/>
  <c r="W77" i="6"/>
  <c r="V77" i="6"/>
  <c r="V78" i="6"/>
  <c r="U77" i="6"/>
  <c r="R77" i="6" s="1"/>
  <c r="W76" i="6"/>
  <c r="U78" i="6"/>
  <c r="R78" i="6" s="1"/>
  <c r="V75" i="6"/>
  <c r="W75" i="6"/>
  <c r="U76" i="6"/>
  <c r="V76" i="6"/>
  <c r="W647" i="6"/>
  <c r="V647" i="6"/>
  <c r="U647" i="6"/>
  <c r="T647" i="6"/>
  <c r="M647" i="6"/>
  <c r="L647" i="6"/>
  <c r="K647" i="6"/>
  <c r="T529" i="6"/>
  <c r="U529" i="6"/>
  <c r="V529" i="6"/>
  <c r="W529" i="6"/>
  <c r="K529" i="6"/>
  <c r="L529" i="6"/>
  <c r="M529" i="6"/>
  <c r="M293" i="6"/>
  <c r="M411" i="6"/>
  <c r="L411" i="6"/>
  <c r="K411" i="6"/>
  <c r="T411" i="6"/>
  <c r="U411" i="6"/>
  <c r="V411" i="6"/>
  <c r="W411" i="6"/>
  <c r="L293" i="6"/>
  <c r="K293" i="6"/>
  <c r="T293" i="6"/>
  <c r="U293" i="6"/>
  <c r="V293" i="6"/>
  <c r="W293" i="6"/>
  <c r="M175" i="6"/>
  <c r="L175" i="6"/>
  <c r="K175" i="6"/>
  <c r="T175" i="6"/>
  <c r="U175" i="6"/>
  <c r="V175" i="6"/>
  <c r="W175" i="6"/>
  <c r="T50" i="6"/>
  <c r="V50" i="6"/>
  <c r="W50" i="6"/>
  <c r="X50" i="6"/>
  <c r="X121" i="6" s="1"/>
  <c r="X49" i="6"/>
  <c r="Q49" i="6"/>
  <c r="P49" i="6"/>
  <c r="O49" i="6"/>
  <c r="N49" i="6"/>
  <c r="I49" i="6"/>
  <c r="G49" i="6"/>
  <c r="E49" i="6"/>
  <c r="M174" i="6"/>
  <c r="L174" i="6"/>
  <c r="K174" i="6"/>
  <c r="M410" i="6"/>
  <c r="M292" i="6"/>
  <c r="L292" i="6"/>
  <c r="K292" i="6"/>
  <c r="L410" i="6"/>
  <c r="K410" i="6"/>
  <c r="M528" i="6"/>
  <c r="L528" i="6"/>
  <c r="K528" i="6"/>
  <c r="M646" i="6"/>
  <c r="L646" i="6"/>
  <c r="K646" i="6"/>
  <c r="T646" i="6"/>
  <c r="U646" i="6"/>
  <c r="V646" i="6"/>
  <c r="W646" i="6"/>
  <c r="T528" i="6"/>
  <c r="U528" i="6"/>
  <c r="V528" i="6"/>
  <c r="W528" i="6"/>
  <c r="T410" i="6"/>
  <c r="U410" i="6"/>
  <c r="V410" i="6"/>
  <c r="W410" i="6"/>
  <c r="T292" i="6"/>
  <c r="U292" i="6"/>
  <c r="V292" i="6"/>
  <c r="W292" i="6"/>
  <c r="T174" i="6"/>
  <c r="U174" i="6"/>
  <c r="V174" i="6"/>
  <c r="W174" i="6"/>
  <c r="K49" i="6" l="1"/>
  <c r="M49" i="6"/>
  <c r="L50" i="6"/>
  <c r="V49" i="6"/>
  <c r="L49" i="6"/>
  <c r="W49" i="6"/>
  <c r="K50" i="6"/>
  <c r="M50" i="6"/>
  <c r="K639" i="6"/>
  <c r="K644" i="6" l="1"/>
  <c r="K638" i="6"/>
  <c r="K637" i="6"/>
  <c r="K407" i="6"/>
  <c r="K403" i="6"/>
  <c r="C48" i="6" l="1"/>
  <c r="X48" i="6"/>
  <c r="X112" i="6" s="1"/>
  <c r="Q48" i="6"/>
  <c r="Q112" i="6" s="1"/>
  <c r="P48" i="6"/>
  <c r="P112" i="6" s="1"/>
  <c r="O48" i="6"/>
  <c r="O112" i="6" s="1"/>
  <c r="N48" i="6"/>
  <c r="N112" i="6" s="1"/>
  <c r="I48" i="6"/>
  <c r="I112" i="6" s="1"/>
  <c r="G48" i="6"/>
  <c r="G112" i="6" s="1"/>
  <c r="E48" i="6"/>
  <c r="E112" i="6" s="1"/>
  <c r="T645" i="6"/>
  <c r="U645" i="6"/>
  <c r="V645" i="6"/>
  <c r="W645" i="6"/>
  <c r="M645" i="6"/>
  <c r="M709" i="6" s="1"/>
  <c r="L645" i="6"/>
  <c r="L709" i="6" s="1"/>
  <c r="K645" i="6"/>
  <c r="K709" i="6" s="1"/>
  <c r="T527" i="6"/>
  <c r="U527" i="6"/>
  <c r="V527" i="6"/>
  <c r="W527" i="6"/>
  <c r="K527" i="6"/>
  <c r="K591" i="6" s="1"/>
  <c r="L527" i="6"/>
  <c r="L591" i="6" s="1"/>
  <c r="M527" i="6"/>
  <c r="M591" i="6" s="1"/>
  <c r="T409" i="6"/>
  <c r="U409" i="6"/>
  <c r="V409" i="6"/>
  <c r="W409" i="6"/>
  <c r="M409" i="6"/>
  <c r="M473" i="6" s="1"/>
  <c r="L409" i="6"/>
  <c r="L473" i="6" s="1"/>
  <c r="K409" i="6"/>
  <c r="K473" i="6" s="1"/>
  <c r="T291" i="6"/>
  <c r="U291" i="6"/>
  <c r="V291" i="6"/>
  <c r="W291" i="6"/>
  <c r="M291" i="6"/>
  <c r="M355" i="6" s="1"/>
  <c r="L291" i="6"/>
  <c r="L355" i="6" s="1"/>
  <c r="K291" i="6"/>
  <c r="K355" i="6" s="1"/>
  <c r="T173" i="6"/>
  <c r="U173" i="6"/>
  <c r="V173" i="6"/>
  <c r="W173" i="6"/>
  <c r="M173" i="6"/>
  <c r="M237" i="6" s="1"/>
  <c r="L173" i="6"/>
  <c r="L237" i="6" s="1"/>
  <c r="K173" i="6"/>
  <c r="K237" i="6" s="1"/>
  <c r="V112" i="6" l="1"/>
  <c r="W112" i="6"/>
  <c r="T48" i="6"/>
  <c r="K48" i="6"/>
  <c r="K112" i="6" s="1"/>
  <c r="M48" i="6"/>
  <c r="M112" i="6" s="1"/>
  <c r="L48" i="6"/>
  <c r="L112" i="6" s="1"/>
  <c r="V48" i="6"/>
  <c r="W48" i="6"/>
  <c r="X47" i="6"/>
  <c r="Q47" i="6"/>
  <c r="P47" i="6"/>
  <c r="O47" i="6"/>
  <c r="N47" i="6"/>
  <c r="I47" i="6"/>
  <c r="G47" i="6"/>
  <c r="E47" i="6"/>
  <c r="T172" i="6"/>
  <c r="U172" i="6"/>
  <c r="V172" i="6"/>
  <c r="W172" i="6"/>
  <c r="T290" i="6"/>
  <c r="U290" i="6"/>
  <c r="V290" i="6"/>
  <c r="W290" i="6"/>
  <c r="T408" i="6"/>
  <c r="U408" i="6"/>
  <c r="V408" i="6"/>
  <c r="W408" i="6"/>
  <c r="T526" i="6"/>
  <c r="U526" i="6"/>
  <c r="V526" i="6"/>
  <c r="W526" i="6"/>
  <c r="T644" i="6"/>
  <c r="U644" i="6"/>
  <c r="V644" i="6"/>
  <c r="W644" i="6"/>
  <c r="M644" i="6"/>
  <c r="L644" i="6"/>
  <c r="J644" i="6"/>
  <c r="M526" i="6"/>
  <c r="L526" i="6"/>
  <c r="K526" i="6"/>
  <c r="J526" i="6"/>
  <c r="K408" i="6"/>
  <c r="M408" i="6"/>
  <c r="L408" i="6"/>
  <c r="M290" i="6"/>
  <c r="L290" i="6"/>
  <c r="K290" i="6"/>
  <c r="L172" i="6"/>
  <c r="M172" i="6"/>
  <c r="K172" i="6"/>
  <c r="M47" i="6" l="1"/>
  <c r="W47" i="6"/>
  <c r="L47" i="6"/>
  <c r="K47" i="6"/>
  <c r="V47" i="6"/>
  <c r="X46" i="6"/>
  <c r="N46" i="6"/>
  <c r="O46" i="6"/>
  <c r="P46" i="6"/>
  <c r="Q46" i="6"/>
  <c r="I46" i="6"/>
  <c r="G46" i="6"/>
  <c r="E46" i="6"/>
  <c r="T643" i="6"/>
  <c r="U643" i="6"/>
  <c r="V643" i="6"/>
  <c r="W643" i="6"/>
  <c r="M643" i="6"/>
  <c r="L643" i="6"/>
  <c r="K643" i="6"/>
  <c r="T525" i="6"/>
  <c r="U525" i="6"/>
  <c r="V525" i="6"/>
  <c r="W525" i="6"/>
  <c r="M525" i="6"/>
  <c r="L525" i="6"/>
  <c r="K525" i="6"/>
  <c r="T407" i="6"/>
  <c r="U407" i="6"/>
  <c r="V407" i="6"/>
  <c r="W407" i="6"/>
  <c r="M407" i="6"/>
  <c r="L407" i="6"/>
  <c r="T289" i="6"/>
  <c r="U289" i="6"/>
  <c r="V289" i="6"/>
  <c r="W289" i="6"/>
  <c r="M289" i="6"/>
  <c r="L289" i="6"/>
  <c r="K289" i="6"/>
  <c r="K171" i="6"/>
  <c r="J171" i="6"/>
  <c r="M171" i="6"/>
  <c r="L171" i="6"/>
  <c r="T171" i="6"/>
  <c r="U171" i="6"/>
  <c r="V171" i="6"/>
  <c r="W171" i="6"/>
  <c r="V46" i="6" l="1"/>
  <c r="W46" i="6"/>
  <c r="L46" i="6"/>
  <c r="K46" i="6"/>
  <c r="M46" i="6"/>
  <c r="AB640" i="6" l="1"/>
  <c r="X45" i="6" l="1"/>
  <c r="O45" i="6"/>
  <c r="P45" i="6"/>
  <c r="Q45" i="6"/>
  <c r="N45" i="6"/>
  <c r="I45" i="6"/>
  <c r="G45" i="6"/>
  <c r="E45" i="6"/>
  <c r="T642" i="6"/>
  <c r="U642" i="6"/>
  <c r="V642" i="6"/>
  <c r="W642" i="6"/>
  <c r="M642" i="6"/>
  <c r="L642" i="6"/>
  <c r="K642" i="6"/>
  <c r="T524" i="6"/>
  <c r="U524" i="6"/>
  <c r="V524" i="6"/>
  <c r="W524" i="6"/>
  <c r="M524" i="6"/>
  <c r="L524" i="6"/>
  <c r="K524" i="6"/>
  <c r="T406" i="6"/>
  <c r="U406" i="6"/>
  <c r="V406" i="6"/>
  <c r="W406" i="6"/>
  <c r="M406" i="6"/>
  <c r="L406" i="6"/>
  <c r="K406" i="6"/>
  <c r="T288" i="6"/>
  <c r="U288" i="6"/>
  <c r="V288" i="6"/>
  <c r="W288" i="6"/>
  <c r="M288" i="6"/>
  <c r="L288" i="6"/>
  <c r="K288" i="6"/>
  <c r="T170" i="6"/>
  <c r="U170" i="6"/>
  <c r="V170" i="6"/>
  <c r="W170" i="6"/>
  <c r="M170" i="6"/>
  <c r="L170" i="6"/>
  <c r="K170" i="6"/>
  <c r="W45" i="6" l="1"/>
  <c r="K45" i="6"/>
  <c r="L45" i="6"/>
  <c r="V45" i="6"/>
  <c r="M45" i="6"/>
  <c r="X44" i="6"/>
  <c r="N44" i="6"/>
  <c r="O44" i="6"/>
  <c r="P44" i="6"/>
  <c r="Q44" i="6"/>
  <c r="T641" i="6"/>
  <c r="U641" i="6"/>
  <c r="V641" i="6"/>
  <c r="W641" i="6"/>
  <c r="M641" i="6"/>
  <c r="L641" i="6"/>
  <c r="K641" i="6"/>
  <c r="T523" i="6"/>
  <c r="U523" i="6"/>
  <c r="V523" i="6"/>
  <c r="W523" i="6"/>
  <c r="M523" i="6"/>
  <c r="L523" i="6"/>
  <c r="K523" i="6"/>
  <c r="T405" i="6"/>
  <c r="U405" i="6"/>
  <c r="V405" i="6"/>
  <c r="W405" i="6"/>
  <c r="M405" i="6"/>
  <c r="L405" i="6"/>
  <c r="K405" i="6"/>
  <c r="T287" i="6"/>
  <c r="U287" i="6"/>
  <c r="V287" i="6"/>
  <c r="W287" i="6"/>
  <c r="M287" i="6"/>
  <c r="L287" i="6"/>
  <c r="K287" i="6"/>
  <c r="T169" i="6"/>
  <c r="U169" i="6"/>
  <c r="V169" i="6"/>
  <c r="W169" i="6"/>
  <c r="M169" i="6"/>
  <c r="L169" i="6"/>
  <c r="K169" i="6"/>
  <c r="W44" i="6" l="1"/>
  <c r="V44" i="6"/>
  <c r="M44" i="6"/>
  <c r="L44" i="6"/>
  <c r="K44" i="6"/>
  <c r="I44" i="6"/>
  <c r="G44" i="6"/>
  <c r="E44" i="6"/>
  <c r="X43" i="6" l="1"/>
  <c r="N43" i="6"/>
  <c r="O43" i="6"/>
  <c r="P43" i="6"/>
  <c r="Q43" i="6"/>
  <c r="I43" i="6"/>
  <c r="G43" i="6"/>
  <c r="E43" i="6"/>
  <c r="W640" i="6"/>
  <c r="T640" i="6"/>
  <c r="U640" i="6"/>
  <c r="M640" i="6"/>
  <c r="K640" i="6"/>
  <c r="L640" i="6"/>
  <c r="V640" i="6"/>
  <c r="T522" i="6"/>
  <c r="U522" i="6"/>
  <c r="M522" i="6"/>
  <c r="L522" i="6"/>
  <c r="K522" i="6"/>
  <c r="W522" i="6"/>
  <c r="V522" i="6"/>
  <c r="T404" i="6"/>
  <c r="U404" i="6"/>
  <c r="V404" i="6"/>
  <c r="W404" i="6"/>
  <c r="M404" i="6"/>
  <c r="L404" i="6"/>
  <c r="K404" i="6"/>
  <c r="T286" i="6"/>
  <c r="U286" i="6"/>
  <c r="M286" i="6"/>
  <c r="L286" i="6"/>
  <c r="K286" i="6"/>
  <c r="W286" i="6"/>
  <c r="V286" i="6"/>
  <c r="T168" i="6"/>
  <c r="U168" i="6"/>
  <c r="M168" i="6"/>
  <c r="L168" i="6"/>
  <c r="K168" i="6"/>
  <c r="W168" i="6"/>
  <c r="V168" i="6"/>
  <c r="L43" i="6" l="1"/>
  <c r="W43" i="6"/>
  <c r="K43" i="6"/>
  <c r="V43" i="6"/>
  <c r="M43" i="6"/>
  <c r="X42" i="6"/>
  <c r="E42" i="6"/>
  <c r="F42" i="6"/>
  <c r="G42" i="6"/>
  <c r="H42" i="6"/>
  <c r="I42" i="6"/>
  <c r="N42" i="6"/>
  <c r="O42" i="6"/>
  <c r="P42" i="6"/>
  <c r="Q42" i="6"/>
  <c r="W639" i="6"/>
  <c r="T639" i="6"/>
  <c r="U639" i="6"/>
  <c r="V639" i="6"/>
  <c r="M639" i="6"/>
  <c r="L639" i="6"/>
  <c r="T521" i="6"/>
  <c r="U521" i="6"/>
  <c r="V521" i="6"/>
  <c r="W521" i="6"/>
  <c r="M521" i="6"/>
  <c r="L521" i="6"/>
  <c r="K521" i="6"/>
  <c r="T403" i="6"/>
  <c r="U403" i="6"/>
  <c r="V403" i="6"/>
  <c r="W403" i="6"/>
  <c r="M403" i="6"/>
  <c r="M402" i="6"/>
  <c r="L402" i="6"/>
  <c r="L403" i="6"/>
  <c r="K402" i="6"/>
  <c r="T285" i="6"/>
  <c r="U285" i="6"/>
  <c r="V285" i="6"/>
  <c r="W285" i="6"/>
  <c r="M285" i="6"/>
  <c r="L285" i="6"/>
  <c r="K285" i="6"/>
  <c r="T167" i="6"/>
  <c r="U167" i="6"/>
  <c r="V167" i="6"/>
  <c r="W167" i="6"/>
  <c r="M167" i="6"/>
  <c r="L167" i="6"/>
  <c r="K167" i="6"/>
  <c r="V42" i="6" l="1"/>
  <c r="L42" i="6"/>
  <c r="W42" i="6"/>
  <c r="K42" i="6"/>
  <c r="M42" i="6"/>
  <c r="U42" i="6"/>
  <c r="E36" i="6"/>
  <c r="X41" i="6" l="1"/>
  <c r="N41" i="6"/>
  <c r="O41" i="6"/>
  <c r="P41" i="6"/>
  <c r="Q41" i="6"/>
  <c r="I41" i="6"/>
  <c r="G41" i="6"/>
  <c r="E41" i="6"/>
  <c r="M638" i="6"/>
  <c r="L638" i="6"/>
  <c r="W520" i="6"/>
  <c r="T520" i="6"/>
  <c r="U520" i="6"/>
  <c r="T638" i="6"/>
  <c r="U638" i="6"/>
  <c r="W638" i="6"/>
  <c r="V638" i="6"/>
  <c r="M520" i="6"/>
  <c r="L520" i="6"/>
  <c r="K520" i="6"/>
  <c r="V520" i="6"/>
  <c r="T402" i="6"/>
  <c r="U402" i="6"/>
  <c r="W402" i="6"/>
  <c r="V402" i="6"/>
  <c r="T284" i="6"/>
  <c r="U284" i="6"/>
  <c r="V284" i="6"/>
  <c r="W284" i="6"/>
  <c r="M284" i="6"/>
  <c r="L284" i="6"/>
  <c r="K284" i="6"/>
  <c r="T166" i="6"/>
  <c r="U166" i="6"/>
  <c r="M166" i="6"/>
  <c r="L166" i="6"/>
  <c r="K166" i="6"/>
  <c r="W166" i="6"/>
  <c r="V166" i="6"/>
  <c r="V41" i="6" l="1"/>
  <c r="W41" i="6"/>
  <c r="L41" i="6"/>
  <c r="K41" i="6"/>
  <c r="M41" i="6"/>
  <c r="J647" i="6" l="1"/>
  <c r="J646" i="6"/>
  <c r="J645" i="6"/>
  <c r="J643" i="6"/>
  <c r="J642" i="6"/>
  <c r="J641" i="6"/>
  <c r="J640" i="6"/>
  <c r="J638" i="6"/>
  <c r="J639" i="6"/>
  <c r="J529" i="6"/>
  <c r="J528" i="6"/>
  <c r="J527" i="6"/>
  <c r="J525" i="6"/>
  <c r="J524" i="6"/>
  <c r="J523" i="6"/>
  <c r="J522" i="6"/>
  <c r="J521" i="6"/>
  <c r="J520" i="6"/>
  <c r="J411" i="6"/>
  <c r="J410" i="6"/>
  <c r="J409" i="6"/>
  <c r="J408" i="6"/>
  <c r="J407" i="6"/>
  <c r="J406" i="6"/>
  <c r="J405" i="6"/>
  <c r="J404" i="6"/>
  <c r="J403" i="6"/>
  <c r="J402" i="6"/>
  <c r="J293" i="6"/>
  <c r="J292" i="6"/>
  <c r="J291" i="6"/>
  <c r="J355" i="6" s="1"/>
  <c r="J290" i="6"/>
  <c r="J289" i="6"/>
  <c r="J288" i="6"/>
  <c r="J287" i="6"/>
  <c r="J286" i="6"/>
  <c r="J285" i="6"/>
  <c r="J473" i="6" l="1"/>
  <c r="J709" i="6"/>
  <c r="J591" i="6"/>
  <c r="J284" i="6"/>
  <c r="J46" i="6"/>
  <c r="J174" i="6"/>
  <c r="J49" i="6" s="1"/>
  <c r="J175" i="6"/>
  <c r="J50" i="6" s="1"/>
  <c r="J173" i="6"/>
  <c r="J172" i="6"/>
  <c r="J47" i="6" s="1"/>
  <c r="J170" i="6"/>
  <c r="J45" i="6" s="1"/>
  <c r="J169" i="6"/>
  <c r="J44" i="6" s="1"/>
  <c r="J168" i="6"/>
  <c r="J43" i="6" s="1"/>
  <c r="J167" i="6"/>
  <c r="J42" i="6" s="1"/>
  <c r="J166" i="6"/>
  <c r="J165" i="6"/>
  <c r="L164" i="6"/>
  <c r="K164" i="6"/>
  <c r="J164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165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23" i="6"/>
  <c r="J22" i="6"/>
  <c r="J21" i="6"/>
  <c r="J20" i="6"/>
  <c r="J19" i="6"/>
  <c r="J18" i="6"/>
  <c r="J17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41" i="6"/>
  <c r="U41" i="6" s="1"/>
  <c r="H43" i="6"/>
  <c r="U43" i="6" s="1"/>
  <c r="H44" i="6"/>
  <c r="U44" i="6" s="1"/>
  <c r="H45" i="6"/>
  <c r="U45" i="6" s="1"/>
  <c r="H46" i="6"/>
  <c r="U46" i="6" s="1"/>
  <c r="H47" i="6"/>
  <c r="U47" i="6" s="1"/>
  <c r="H48" i="6"/>
  <c r="H49" i="6"/>
  <c r="U49" i="6" s="1"/>
  <c r="H50" i="6"/>
  <c r="U50" i="6" s="1"/>
  <c r="F41" i="6"/>
  <c r="F43" i="6"/>
  <c r="F44" i="6"/>
  <c r="F45" i="6"/>
  <c r="F46" i="6"/>
  <c r="F47" i="6"/>
  <c r="F48" i="6"/>
  <c r="F49" i="6"/>
  <c r="F50" i="6"/>
  <c r="L118" i="6" l="1"/>
  <c r="J118" i="6"/>
  <c r="J590" i="6"/>
  <c r="L472" i="6"/>
  <c r="J708" i="6"/>
  <c r="L590" i="6"/>
  <c r="J354" i="6"/>
  <c r="J589" i="6"/>
  <c r="L589" i="6"/>
  <c r="L707" i="6"/>
  <c r="L708" i="6"/>
  <c r="J707" i="6"/>
  <c r="J472" i="6"/>
  <c r="J471" i="6"/>
  <c r="L471" i="6"/>
  <c r="L354" i="6"/>
  <c r="J353" i="6"/>
  <c r="L353" i="6"/>
  <c r="L108" i="6"/>
  <c r="F112" i="6"/>
  <c r="U112" i="6" s="1"/>
  <c r="J108" i="6"/>
  <c r="L109" i="6"/>
  <c r="H112" i="6"/>
  <c r="J109" i="6"/>
  <c r="L236" i="6"/>
  <c r="J236" i="6"/>
  <c r="J48" i="6"/>
  <c r="J112" i="6" s="1"/>
  <c r="J237" i="6"/>
  <c r="J235" i="6"/>
  <c r="L235" i="6"/>
  <c r="U48" i="6"/>
  <c r="L30" i="6"/>
  <c r="L38" i="6"/>
  <c r="L26" i="6"/>
  <c r="L34" i="6"/>
  <c r="J41" i="6"/>
  <c r="J38" i="6"/>
  <c r="J25" i="6"/>
  <c r="J29" i="6"/>
  <c r="J33" i="6"/>
  <c r="J37" i="6"/>
  <c r="J26" i="6"/>
  <c r="J30" i="6"/>
  <c r="J34" i="6"/>
  <c r="J35" i="6"/>
  <c r="L28" i="6"/>
  <c r="L32" i="6"/>
  <c r="L36" i="6"/>
  <c r="J28" i="6"/>
  <c r="J32" i="6"/>
  <c r="J36" i="6"/>
  <c r="J40" i="6"/>
  <c r="L24" i="6"/>
  <c r="L40" i="6"/>
  <c r="L35" i="6"/>
  <c r="L25" i="6"/>
  <c r="L29" i="6"/>
  <c r="L33" i="6"/>
  <c r="L37" i="6"/>
  <c r="L31" i="6"/>
  <c r="L27" i="6"/>
  <c r="L39" i="6"/>
  <c r="J31" i="6"/>
  <c r="J27" i="6"/>
  <c r="J39" i="6"/>
  <c r="J24" i="6"/>
  <c r="L121" i="6" l="1"/>
  <c r="L119" i="6"/>
  <c r="J119" i="6"/>
  <c r="J121" i="6"/>
  <c r="J120" i="6"/>
  <c r="L120" i="6"/>
  <c r="J111" i="6"/>
  <c r="J110" i="6"/>
  <c r="L111" i="6"/>
  <c r="L110" i="6"/>
  <c r="N40" i="6"/>
  <c r="O40" i="6"/>
  <c r="P40" i="6"/>
  <c r="Q40" i="6"/>
  <c r="X40" i="6"/>
  <c r="T637" i="6"/>
  <c r="U637" i="6"/>
  <c r="V637" i="6"/>
  <c r="W637" i="6"/>
  <c r="T519" i="6"/>
  <c r="U519" i="6"/>
  <c r="V519" i="6"/>
  <c r="W519" i="6"/>
  <c r="T401" i="6"/>
  <c r="U401" i="6"/>
  <c r="V401" i="6"/>
  <c r="W401" i="6"/>
  <c r="T283" i="6"/>
  <c r="U283" i="6"/>
  <c r="V283" i="6"/>
  <c r="W283" i="6"/>
  <c r="U165" i="6"/>
  <c r="T165" i="6"/>
  <c r="V165" i="6"/>
  <c r="W165" i="6"/>
  <c r="M637" i="6"/>
  <c r="M519" i="6"/>
  <c r="K519" i="6"/>
  <c r="M401" i="6"/>
  <c r="K401" i="6"/>
  <c r="M283" i="6"/>
  <c r="K283" i="6"/>
  <c r="M165" i="6"/>
  <c r="K165" i="6"/>
  <c r="F40" i="6"/>
  <c r="G40" i="6"/>
  <c r="H40" i="6"/>
  <c r="I40" i="6"/>
  <c r="E40" i="6"/>
  <c r="V40" i="6" l="1"/>
  <c r="M40" i="6"/>
  <c r="U40" i="6"/>
  <c r="W40" i="6"/>
  <c r="K40" i="6"/>
  <c r="C40" i="6"/>
  <c r="C41" i="6"/>
  <c r="T41" i="6" s="1"/>
  <c r="C42" i="6"/>
  <c r="T42" i="6" s="1"/>
  <c r="C43" i="6"/>
  <c r="T43" i="6" s="1"/>
  <c r="C44" i="6"/>
  <c r="T44" i="6" s="1"/>
  <c r="C45" i="6"/>
  <c r="T45" i="6" s="1"/>
  <c r="C46" i="6"/>
  <c r="T46" i="6" s="1"/>
  <c r="R46" i="6" s="1"/>
  <c r="C47" i="6"/>
  <c r="T47" i="6" s="1"/>
  <c r="R47" i="6" s="1"/>
  <c r="C49" i="6"/>
  <c r="C112" i="6" s="1"/>
  <c r="T112" i="6" s="1"/>
  <c r="R112" i="6" s="1"/>
  <c r="C39" i="6"/>
  <c r="C121" i="6" l="1"/>
  <c r="T49" i="6"/>
  <c r="T40" i="6"/>
  <c r="T518" i="6"/>
  <c r="U636" i="6"/>
  <c r="U518" i="6"/>
  <c r="U400" i="6"/>
  <c r="U282" i="6"/>
  <c r="U164" i="6"/>
  <c r="X39" i="6"/>
  <c r="N39" i="6"/>
  <c r="O39" i="6"/>
  <c r="O121" i="6" s="1"/>
  <c r="P39" i="6"/>
  <c r="Q39" i="6"/>
  <c r="Q121" i="6" s="1"/>
  <c r="G39" i="6"/>
  <c r="G121" i="6" s="1"/>
  <c r="H39" i="6"/>
  <c r="H121" i="6" s="1"/>
  <c r="I39" i="6"/>
  <c r="I121" i="6" s="1"/>
  <c r="F39" i="6"/>
  <c r="F121" i="6" s="1"/>
  <c r="E39" i="6"/>
  <c r="E121" i="6" s="1"/>
  <c r="W164" i="6"/>
  <c r="V164" i="6"/>
  <c r="T164" i="6"/>
  <c r="W282" i="6"/>
  <c r="V282" i="6"/>
  <c r="T282" i="6"/>
  <c r="M164" i="6"/>
  <c r="M282" i="6"/>
  <c r="K282" i="6"/>
  <c r="W400" i="6"/>
  <c r="V400" i="6"/>
  <c r="T400" i="6"/>
  <c r="M400" i="6"/>
  <c r="K400" i="6"/>
  <c r="W518" i="6"/>
  <c r="V518" i="6"/>
  <c r="M518" i="6"/>
  <c r="K518" i="6"/>
  <c r="W636" i="6"/>
  <c r="V636" i="6"/>
  <c r="T636" i="6"/>
  <c r="M636" i="6"/>
  <c r="K636" i="6"/>
  <c r="T121" i="6" l="1"/>
  <c r="U121" i="6"/>
  <c r="P111" i="6"/>
  <c r="P121" i="6"/>
  <c r="W121" i="6" s="1"/>
  <c r="N111" i="6"/>
  <c r="N121" i="6"/>
  <c r="V121" i="6" s="1"/>
  <c r="T39" i="6"/>
  <c r="U39" i="6"/>
  <c r="M39" i="6"/>
  <c r="M121" i="6" s="1"/>
  <c r="K39" i="6"/>
  <c r="K121" i="6" s="1"/>
  <c r="W39" i="6"/>
  <c r="V39" i="6"/>
  <c r="X38" i="6"/>
  <c r="X120" i="6" s="1"/>
  <c r="O38" i="6"/>
  <c r="V38" i="6" s="1"/>
  <c r="Q38" i="6"/>
  <c r="W38" i="6" s="1"/>
  <c r="I38" i="6"/>
  <c r="G38" i="6"/>
  <c r="E38" i="6"/>
  <c r="T635" i="6"/>
  <c r="U635" i="6"/>
  <c r="V635" i="6"/>
  <c r="W635" i="6"/>
  <c r="M635" i="6"/>
  <c r="K635" i="6"/>
  <c r="T517" i="6"/>
  <c r="U517" i="6"/>
  <c r="V517" i="6"/>
  <c r="W517" i="6"/>
  <c r="M517" i="6"/>
  <c r="K517" i="6"/>
  <c r="T399" i="6"/>
  <c r="U399" i="6"/>
  <c r="V399" i="6"/>
  <c r="W399" i="6"/>
  <c r="M399" i="6"/>
  <c r="K399" i="6"/>
  <c r="T281" i="6"/>
  <c r="U281" i="6"/>
  <c r="V281" i="6"/>
  <c r="W281" i="6"/>
  <c r="M281" i="6"/>
  <c r="K281" i="6"/>
  <c r="T163" i="6"/>
  <c r="U163" i="6"/>
  <c r="V163" i="6"/>
  <c r="W163" i="6"/>
  <c r="M163" i="6"/>
  <c r="K163" i="6"/>
  <c r="R121" i="6" l="1"/>
  <c r="K38" i="6"/>
  <c r="M38" i="6"/>
  <c r="F38" i="6"/>
  <c r="U38" i="6" s="1"/>
  <c r="K153" i="6" l="1"/>
  <c r="X37" i="6" l="1"/>
  <c r="O37" i="6"/>
  <c r="V37" i="6" s="1"/>
  <c r="Q37" i="6"/>
  <c r="W37" i="6" s="1"/>
  <c r="E37" i="6"/>
  <c r="E111" i="6" s="1"/>
  <c r="F37" i="6"/>
  <c r="G37" i="6"/>
  <c r="H37" i="6"/>
  <c r="I37" i="6"/>
  <c r="T634" i="6"/>
  <c r="U634" i="6"/>
  <c r="V634" i="6"/>
  <c r="W634" i="6"/>
  <c r="M634" i="6"/>
  <c r="K634" i="6"/>
  <c r="T516" i="6"/>
  <c r="U516" i="6"/>
  <c r="V516" i="6"/>
  <c r="W516" i="6"/>
  <c r="M516" i="6"/>
  <c r="K516" i="6"/>
  <c r="T398" i="6"/>
  <c r="U398" i="6"/>
  <c r="V398" i="6"/>
  <c r="W398" i="6"/>
  <c r="M398" i="6"/>
  <c r="K398" i="6"/>
  <c r="T280" i="6"/>
  <c r="U280" i="6"/>
  <c r="V280" i="6"/>
  <c r="W280" i="6"/>
  <c r="K280" i="6"/>
  <c r="M280" i="6"/>
  <c r="T162" i="6"/>
  <c r="U162" i="6"/>
  <c r="V162" i="6"/>
  <c r="W162" i="6"/>
  <c r="K162" i="6"/>
  <c r="M162" i="6"/>
  <c r="M37" i="6" l="1"/>
  <c r="K37" i="6"/>
  <c r="U37" i="6"/>
  <c r="X36" i="6"/>
  <c r="X111" i="6" s="1"/>
  <c r="F36" i="6"/>
  <c r="F111" i="6" s="1"/>
  <c r="G36" i="6"/>
  <c r="G111" i="6" s="1"/>
  <c r="H36" i="6"/>
  <c r="I36" i="6"/>
  <c r="I111" i="6" s="1"/>
  <c r="O36" i="6"/>
  <c r="O111" i="6" s="1"/>
  <c r="V111" i="6" s="1"/>
  <c r="Q36" i="6"/>
  <c r="Q111" i="6" s="1"/>
  <c r="W111" i="6" s="1"/>
  <c r="U111" i="6" l="1"/>
  <c r="W36" i="6"/>
  <c r="V36" i="6"/>
  <c r="U36" i="6"/>
  <c r="T633" i="6"/>
  <c r="U633" i="6"/>
  <c r="V633" i="6"/>
  <c r="W633" i="6"/>
  <c r="M633" i="6"/>
  <c r="M708" i="6" s="1"/>
  <c r="K633" i="6"/>
  <c r="K708" i="6" s="1"/>
  <c r="T515" i="6"/>
  <c r="U515" i="6"/>
  <c r="V515" i="6"/>
  <c r="W515" i="6"/>
  <c r="M515" i="6"/>
  <c r="M590" i="6" s="1"/>
  <c r="K515" i="6"/>
  <c r="K590" i="6" s="1"/>
  <c r="T397" i="6"/>
  <c r="U397" i="6"/>
  <c r="V397" i="6"/>
  <c r="W397" i="6"/>
  <c r="M397" i="6"/>
  <c r="M472" i="6" s="1"/>
  <c r="K397" i="6"/>
  <c r="K472" i="6" s="1"/>
  <c r="T279" i="6"/>
  <c r="U279" i="6"/>
  <c r="V279" i="6"/>
  <c r="W279" i="6"/>
  <c r="T161" i="6"/>
  <c r="U161" i="6"/>
  <c r="V161" i="6"/>
  <c r="W161" i="6"/>
  <c r="K279" i="6"/>
  <c r="K354" i="6" s="1"/>
  <c r="M279" i="6"/>
  <c r="M354" i="6" s="1"/>
  <c r="M161" i="6"/>
  <c r="M236" i="6" s="1"/>
  <c r="K161" i="6"/>
  <c r="K236" i="6" s="1"/>
  <c r="M36" i="6" l="1"/>
  <c r="M111" i="6" s="1"/>
  <c r="K36" i="6"/>
  <c r="K111" i="6" s="1"/>
  <c r="X35" i="6"/>
  <c r="O35" i="6"/>
  <c r="V35" i="6" s="1"/>
  <c r="Q35" i="6"/>
  <c r="W35" i="6" s="1"/>
  <c r="E35" i="6"/>
  <c r="F35" i="6"/>
  <c r="G35" i="6"/>
  <c r="H35" i="6"/>
  <c r="I35" i="6"/>
  <c r="T632" i="6"/>
  <c r="U632" i="6"/>
  <c r="V632" i="6"/>
  <c r="W632" i="6"/>
  <c r="T514" i="6"/>
  <c r="U514" i="6"/>
  <c r="V514" i="6"/>
  <c r="W514" i="6"/>
  <c r="T396" i="6"/>
  <c r="U396" i="6"/>
  <c r="V396" i="6"/>
  <c r="W396" i="6"/>
  <c r="T395" i="6"/>
  <c r="U395" i="6"/>
  <c r="V395" i="6"/>
  <c r="W395" i="6"/>
  <c r="T278" i="6"/>
  <c r="U278" i="6"/>
  <c r="V278" i="6"/>
  <c r="W278" i="6"/>
  <c r="T160" i="6"/>
  <c r="U160" i="6"/>
  <c r="V160" i="6"/>
  <c r="W160" i="6"/>
  <c r="M632" i="6"/>
  <c r="K632" i="6"/>
  <c r="M514" i="6"/>
  <c r="K514" i="6"/>
  <c r="M396" i="6"/>
  <c r="K396" i="6"/>
  <c r="M278" i="6"/>
  <c r="K278" i="6"/>
  <c r="M160" i="6"/>
  <c r="K160" i="6"/>
  <c r="U35" i="6" l="1"/>
  <c r="M35" i="6"/>
  <c r="K35" i="6"/>
  <c r="X34" i="6" l="1"/>
  <c r="O34" i="6"/>
  <c r="V34" i="6" s="1"/>
  <c r="Q34" i="6"/>
  <c r="W34" i="6" s="1"/>
  <c r="E34" i="6"/>
  <c r="F34" i="6"/>
  <c r="G34" i="6"/>
  <c r="H34" i="6"/>
  <c r="I34" i="6"/>
  <c r="T631" i="6"/>
  <c r="U631" i="6"/>
  <c r="V631" i="6"/>
  <c r="W631" i="6"/>
  <c r="M631" i="6"/>
  <c r="K631" i="6"/>
  <c r="T513" i="6"/>
  <c r="U513" i="6"/>
  <c r="V513" i="6"/>
  <c r="W513" i="6"/>
  <c r="M513" i="6"/>
  <c r="K513" i="6"/>
  <c r="M395" i="6"/>
  <c r="K395" i="6"/>
  <c r="T277" i="6"/>
  <c r="U277" i="6"/>
  <c r="V277" i="6"/>
  <c r="W277" i="6"/>
  <c r="M277" i="6"/>
  <c r="K277" i="6"/>
  <c r="T159" i="6"/>
  <c r="U159" i="6"/>
  <c r="V159" i="6"/>
  <c r="W159" i="6"/>
  <c r="M159" i="6"/>
  <c r="K159" i="6"/>
  <c r="U34" i="6" l="1"/>
  <c r="K34" i="6"/>
  <c r="M34" i="6"/>
  <c r="M276" i="6"/>
  <c r="M158" i="6"/>
  <c r="K158" i="6"/>
  <c r="E33" i="6" l="1"/>
  <c r="X33" i="6" l="1"/>
  <c r="O33" i="6"/>
  <c r="V33" i="6" s="1"/>
  <c r="Q33" i="6"/>
  <c r="W33" i="6" s="1"/>
  <c r="I33" i="6"/>
  <c r="G33" i="6"/>
  <c r="T630" i="6"/>
  <c r="U630" i="6"/>
  <c r="V630" i="6"/>
  <c r="W630" i="6"/>
  <c r="M630" i="6"/>
  <c r="K630" i="6"/>
  <c r="T512" i="6"/>
  <c r="U512" i="6"/>
  <c r="V512" i="6"/>
  <c r="W512" i="6"/>
  <c r="M394" i="6"/>
  <c r="K512" i="6"/>
  <c r="M512" i="6"/>
  <c r="T394" i="6"/>
  <c r="U394" i="6"/>
  <c r="V394" i="6"/>
  <c r="W394" i="6"/>
  <c r="K394" i="6"/>
  <c r="T276" i="6"/>
  <c r="U276" i="6"/>
  <c r="V276" i="6"/>
  <c r="W276" i="6"/>
  <c r="K276" i="6"/>
  <c r="T158" i="6"/>
  <c r="U158" i="6"/>
  <c r="V158" i="6"/>
  <c r="W158" i="6"/>
  <c r="K33" i="6" l="1"/>
  <c r="M33" i="6"/>
  <c r="X32" i="6"/>
  <c r="Q32" i="6"/>
  <c r="W32" i="6" s="1"/>
  <c r="O32" i="6"/>
  <c r="V32" i="6" s="1"/>
  <c r="I32" i="6"/>
  <c r="G32" i="6"/>
  <c r="E32" i="6"/>
  <c r="T629" i="6"/>
  <c r="U629" i="6"/>
  <c r="V629" i="6"/>
  <c r="W629" i="6"/>
  <c r="M629" i="6"/>
  <c r="K629" i="6"/>
  <c r="T511" i="6"/>
  <c r="U511" i="6"/>
  <c r="V511" i="6"/>
  <c r="W511" i="6"/>
  <c r="M511" i="6"/>
  <c r="K511" i="6"/>
  <c r="T393" i="6"/>
  <c r="U393" i="6"/>
  <c r="V393" i="6"/>
  <c r="W393" i="6"/>
  <c r="M393" i="6"/>
  <c r="K393" i="6"/>
  <c r="T275" i="6"/>
  <c r="U275" i="6"/>
  <c r="V275" i="6"/>
  <c r="W275" i="6"/>
  <c r="M275" i="6"/>
  <c r="K275" i="6"/>
  <c r="T157" i="6"/>
  <c r="U157" i="6"/>
  <c r="V157" i="6"/>
  <c r="W157" i="6"/>
  <c r="K157" i="6"/>
  <c r="M157" i="6"/>
  <c r="M32" i="6" l="1"/>
  <c r="K32" i="6"/>
  <c r="X31" i="6"/>
  <c r="Q31" i="6"/>
  <c r="W31" i="6" s="1"/>
  <c r="O31" i="6"/>
  <c r="V31" i="6" s="1"/>
  <c r="I31" i="6"/>
  <c r="G31" i="6"/>
  <c r="E31" i="6"/>
  <c r="W626" i="6"/>
  <c r="W627" i="6"/>
  <c r="W628" i="6"/>
  <c r="V626" i="6"/>
  <c r="V627" i="6"/>
  <c r="V628" i="6"/>
  <c r="U626" i="6"/>
  <c r="U627" i="6"/>
  <c r="U628" i="6"/>
  <c r="T626" i="6"/>
  <c r="T627" i="6"/>
  <c r="T628" i="6"/>
  <c r="M628" i="6"/>
  <c r="K628" i="6"/>
  <c r="W510" i="6"/>
  <c r="V510" i="6"/>
  <c r="U510" i="6"/>
  <c r="T510" i="6"/>
  <c r="M510" i="6"/>
  <c r="K510" i="6"/>
  <c r="U272" i="6" l="1"/>
  <c r="U270" i="6"/>
  <c r="U154" i="6"/>
  <c r="U153" i="6"/>
  <c r="U152" i="6"/>
  <c r="T392" i="6" l="1"/>
  <c r="U392" i="6"/>
  <c r="V392" i="6"/>
  <c r="W392" i="6"/>
  <c r="M392" i="6"/>
  <c r="K392" i="6"/>
  <c r="W274" i="6"/>
  <c r="V274" i="6"/>
  <c r="U274" i="6"/>
  <c r="T274" i="6"/>
  <c r="M274" i="6"/>
  <c r="K274" i="6"/>
  <c r="W156" i="6"/>
  <c r="V156" i="6"/>
  <c r="U156" i="6"/>
  <c r="T156" i="6"/>
  <c r="M156" i="6"/>
  <c r="K156" i="6"/>
  <c r="K31" i="6" l="1"/>
  <c r="M31" i="6"/>
  <c r="H31" i="6"/>
  <c r="H32" i="6"/>
  <c r="H33" i="6"/>
  <c r="H38" i="6"/>
  <c r="H111" i="6" s="1"/>
  <c r="F31" i="6"/>
  <c r="U31" i="6" s="1"/>
  <c r="F32" i="6"/>
  <c r="U32" i="6" s="1"/>
  <c r="F33" i="6"/>
  <c r="U33" i="6" s="1"/>
  <c r="X29" i="6" l="1"/>
  <c r="X30" i="6"/>
  <c r="Q29" i="6"/>
  <c r="W29" i="6" s="1"/>
  <c r="Q30" i="6"/>
  <c r="W30" i="6" s="1"/>
  <c r="O29" i="6"/>
  <c r="V29" i="6" s="1"/>
  <c r="O30" i="6"/>
  <c r="V30" i="6" s="1"/>
  <c r="I29" i="6"/>
  <c r="I30" i="6"/>
  <c r="H29" i="6"/>
  <c r="H30" i="6"/>
  <c r="G29" i="6"/>
  <c r="G30" i="6"/>
  <c r="F29" i="6"/>
  <c r="F30" i="6"/>
  <c r="E29" i="6"/>
  <c r="E30" i="6"/>
  <c r="M626" i="6"/>
  <c r="M627" i="6"/>
  <c r="K626" i="6"/>
  <c r="K627" i="6"/>
  <c r="T508" i="6"/>
  <c r="U508" i="6"/>
  <c r="V508" i="6"/>
  <c r="W508" i="6"/>
  <c r="T509" i="6"/>
  <c r="U509" i="6"/>
  <c r="V509" i="6"/>
  <c r="W509" i="6"/>
  <c r="M508" i="6"/>
  <c r="M509" i="6"/>
  <c r="K508" i="6"/>
  <c r="K509" i="6"/>
  <c r="T390" i="6"/>
  <c r="U390" i="6"/>
  <c r="V390" i="6"/>
  <c r="W390" i="6"/>
  <c r="T391" i="6"/>
  <c r="U391" i="6"/>
  <c r="V391" i="6"/>
  <c r="W391" i="6"/>
  <c r="M390" i="6"/>
  <c r="M391" i="6"/>
  <c r="K390" i="6"/>
  <c r="K391" i="6"/>
  <c r="T272" i="6"/>
  <c r="V272" i="6"/>
  <c r="W272" i="6"/>
  <c r="T273" i="6"/>
  <c r="U273" i="6"/>
  <c r="V273" i="6"/>
  <c r="W273" i="6"/>
  <c r="M272" i="6"/>
  <c r="M273" i="6"/>
  <c r="K272" i="6"/>
  <c r="K273" i="6"/>
  <c r="T154" i="6"/>
  <c r="V154" i="6"/>
  <c r="W154" i="6"/>
  <c r="T155" i="6"/>
  <c r="U155" i="6"/>
  <c r="V155" i="6"/>
  <c r="W155" i="6"/>
  <c r="K155" i="6"/>
  <c r="K154" i="6"/>
  <c r="M154" i="6"/>
  <c r="M155" i="6"/>
  <c r="M30" i="6" l="1"/>
  <c r="K29" i="6"/>
  <c r="M29" i="6"/>
  <c r="U30" i="6"/>
  <c r="K30" i="6"/>
  <c r="U29" i="6"/>
  <c r="Q27" i="6"/>
  <c r="Q28" i="6"/>
  <c r="F28" i="6"/>
  <c r="G28" i="6"/>
  <c r="H28" i="6"/>
  <c r="I28" i="6"/>
  <c r="H27" i="6"/>
  <c r="I27" i="6"/>
  <c r="F27" i="6"/>
  <c r="G27" i="6"/>
  <c r="G26" i="6"/>
  <c r="E28" i="6"/>
  <c r="E27" i="6"/>
  <c r="C27" i="6"/>
  <c r="T625" i="6"/>
  <c r="U625" i="6"/>
  <c r="V625" i="6"/>
  <c r="W625" i="6"/>
  <c r="T624" i="6"/>
  <c r="U624" i="6"/>
  <c r="V624" i="6"/>
  <c r="W624" i="6"/>
  <c r="M625" i="6"/>
  <c r="M624" i="6"/>
  <c r="K625" i="6"/>
  <c r="K624" i="6"/>
  <c r="U506" i="6"/>
  <c r="T506" i="6"/>
  <c r="W507" i="6"/>
  <c r="V507" i="6"/>
  <c r="U507" i="6"/>
  <c r="T507" i="6"/>
  <c r="W506" i="6"/>
  <c r="V506" i="6"/>
  <c r="M507" i="6"/>
  <c r="M506" i="6"/>
  <c r="K388" i="6"/>
  <c r="K506" i="6"/>
  <c r="M153" i="6"/>
  <c r="M152" i="6"/>
  <c r="M271" i="6"/>
  <c r="M270" i="6"/>
  <c r="M388" i="6"/>
  <c r="M389" i="6"/>
  <c r="K507" i="6"/>
  <c r="U388" i="6"/>
  <c r="T388" i="6"/>
  <c r="K389" i="6"/>
  <c r="K271" i="6"/>
  <c r="K270" i="6"/>
  <c r="V153" i="6"/>
  <c r="W153" i="6"/>
  <c r="V152" i="6"/>
  <c r="W152" i="6"/>
  <c r="K152" i="6"/>
  <c r="F120" i="6" l="1"/>
  <c r="G120" i="6"/>
  <c r="I120" i="6"/>
  <c r="E120" i="6"/>
  <c r="Q120" i="6"/>
  <c r="W120" i="6" s="1"/>
  <c r="H110" i="6"/>
  <c r="H120" i="6"/>
  <c r="F110" i="6"/>
  <c r="U28" i="6"/>
  <c r="M27" i="6"/>
  <c r="M28" i="6"/>
  <c r="U27" i="6"/>
  <c r="T27" i="6"/>
  <c r="K27" i="6"/>
  <c r="U120" i="6" l="1"/>
  <c r="M120" i="6"/>
  <c r="W27" i="6"/>
  <c r="W28" i="6"/>
  <c r="X26" i="6"/>
  <c r="X27" i="6"/>
  <c r="X28" i="6"/>
  <c r="Q26" i="6"/>
  <c r="W26" i="6" s="1"/>
  <c r="O26" i="6"/>
  <c r="V26" i="6" s="1"/>
  <c r="O27" i="6"/>
  <c r="O28" i="6"/>
  <c r="I26" i="6"/>
  <c r="U26" i="6"/>
  <c r="E26" i="6"/>
  <c r="T505" i="6"/>
  <c r="U505" i="6"/>
  <c r="V505" i="6"/>
  <c r="W505" i="6"/>
  <c r="T623" i="6"/>
  <c r="U623" i="6"/>
  <c r="V623" i="6"/>
  <c r="W623" i="6"/>
  <c r="M623" i="6"/>
  <c r="K623" i="6"/>
  <c r="K28" i="6"/>
  <c r="K120" i="6" s="1"/>
  <c r="K505" i="6"/>
  <c r="K504" i="6"/>
  <c r="M505" i="6"/>
  <c r="M504" i="6"/>
  <c r="T387" i="6"/>
  <c r="U387" i="6"/>
  <c r="V387" i="6"/>
  <c r="W387" i="6"/>
  <c r="V388" i="6"/>
  <c r="W388" i="6"/>
  <c r="T389" i="6"/>
  <c r="U389" i="6"/>
  <c r="V389" i="6"/>
  <c r="W389" i="6"/>
  <c r="M387" i="6"/>
  <c r="K387" i="6"/>
  <c r="T269" i="6"/>
  <c r="U269" i="6"/>
  <c r="V269" i="6"/>
  <c r="W269" i="6"/>
  <c r="T270" i="6"/>
  <c r="V270" i="6"/>
  <c r="W270" i="6"/>
  <c r="T271" i="6"/>
  <c r="U271" i="6"/>
  <c r="V271" i="6"/>
  <c r="W271" i="6"/>
  <c r="M269" i="6"/>
  <c r="K269" i="6"/>
  <c r="W151" i="6"/>
  <c r="V151" i="6"/>
  <c r="U151" i="6"/>
  <c r="T151" i="6"/>
  <c r="T152" i="6"/>
  <c r="T153" i="6"/>
  <c r="M151" i="6"/>
  <c r="K151" i="6"/>
  <c r="K150" i="6"/>
  <c r="O120" i="6" l="1"/>
  <c r="V120" i="6" s="1"/>
  <c r="X119" i="6"/>
  <c r="V28" i="6"/>
  <c r="M26" i="6"/>
  <c r="V27" i="6"/>
  <c r="K26" i="6"/>
  <c r="X25" i="6"/>
  <c r="T622" i="6" l="1"/>
  <c r="U622" i="6"/>
  <c r="V622" i="6"/>
  <c r="W622" i="6"/>
  <c r="T504" i="6"/>
  <c r="U504" i="6"/>
  <c r="V504" i="6"/>
  <c r="W504" i="6"/>
  <c r="T386" i="6"/>
  <c r="U386" i="6"/>
  <c r="V386" i="6"/>
  <c r="W386" i="6"/>
  <c r="T268" i="6"/>
  <c r="U268" i="6"/>
  <c r="V268" i="6"/>
  <c r="W268" i="6"/>
  <c r="T150" i="6"/>
  <c r="U150" i="6"/>
  <c r="V150" i="6"/>
  <c r="W150" i="6"/>
  <c r="Q25" i="6"/>
  <c r="W25" i="6" s="1"/>
  <c r="O25" i="6"/>
  <c r="V25" i="6" s="1"/>
  <c r="I25" i="6"/>
  <c r="G25" i="6"/>
  <c r="E25" i="6"/>
  <c r="M622" i="6"/>
  <c r="K622" i="6"/>
  <c r="M621" i="6"/>
  <c r="K621" i="6"/>
  <c r="K707" i="6" s="1"/>
  <c r="M503" i="6"/>
  <c r="M589" i="6" s="1"/>
  <c r="K503" i="6"/>
  <c r="K589" i="6" s="1"/>
  <c r="M386" i="6"/>
  <c r="M385" i="6"/>
  <c r="K386" i="6"/>
  <c r="K385" i="6"/>
  <c r="M268" i="6"/>
  <c r="M267" i="6"/>
  <c r="K268" i="6"/>
  <c r="K267" i="6"/>
  <c r="M150" i="6"/>
  <c r="M149" i="6"/>
  <c r="K149" i="6"/>
  <c r="K235" i="6" s="1"/>
  <c r="M353" i="6" l="1"/>
  <c r="K353" i="6"/>
  <c r="M707" i="6"/>
  <c r="M471" i="6"/>
  <c r="K471" i="6"/>
  <c r="M235" i="6"/>
  <c r="U25" i="6"/>
  <c r="M25" i="6"/>
  <c r="K25" i="6"/>
  <c r="C28" i="6"/>
  <c r="C29" i="6"/>
  <c r="C30" i="6"/>
  <c r="C31" i="6"/>
  <c r="C32" i="6"/>
  <c r="C33" i="6"/>
  <c r="C34" i="6"/>
  <c r="C35" i="6"/>
  <c r="C36" i="6"/>
  <c r="C37" i="6"/>
  <c r="C38" i="6"/>
  <c r="C120" i="6" l="1"/>
  <c r="T120" i="6" s="1"/>
  <c r="R120" i="6" s="1"/>
  <c r="C111" i="6"/>
  <c r="T111" i="6" s="1"/>
  <c r="R111" i="6" s="1"/>
  <c r="T38" i="6"/>
  <c r="T34" i="6"/>
  <c r="R34" i="6" s="1"/>
  <c r="T30" i="6"/>
  <c r="T37" i="6"/>
  <c r="T29" i="6"/>
  <c r="T36" i="6"/>
  <c r="T32" i="6"/>
  <c r="T35" i="6"/>
  <c r="T31" i="6"/>
  <c r="T33" i="6"/>
  <c r="T28" i="6"/>
  <c r="X24" i="6" l="1"/>
  <c r="X110" i="6" s="1"/>
  <c r="T621" i="6" l="1"/>
  <c r="U621" i="6"/>
  <c r="V621" i="6"/>
  <c r="W621" i="6"/>
  <c r="T503" i="6"/>
  <c r="U503" i="6"/>
  <c r="V503" i="6"/>
  <c r="W503" i="6"/>
  <c r="T385" i="6"/>
  <c r="U385" i="6"/>
  <c r="V385" i="6"/>
  <c r="W385" i="6"/>
  <c r="T267" i="6"/>
  <c r="U267" i="6"/>
  <c r="V267" i="6"/>
  <c r="W267" i="6"/>
  <c r="T149" i="6"/>
  <c r="U149" i="6"/>
  <c r="V149" i="6"/>
  <c r="W149" i="6"/>
  <c r="E24" i="6"/>
  <c r="E110" i="6" s="1"/>
  <c r="Q24" i="6"/>
  <c r="Q110" i="6" s="1"/>
  <c r="W110" i="6" s="1"/>
  <c r="O24" i="6"/>
  <c r="O110" i="6" s="1"/>
  <c r="V110" i="6" s="1"/>
  <c r="M24" i="6"/>
  <c r="M110" i="6" s="1"/>
  <c r="K24" i="6"/>
  <c r="K110" i="6" s="1"/>
  <c r="I24" i="6"/>
  <c r="I110" i="6" s="1"/>
  <c r="G24" i="6"/>
  <c r="G110" i="6" s="1"/>
  <c r="U110" i="6" s="1"/>
  <c r="V24" i="6" l="1"/>
  <c r="W24" i="6"/>
  <c r="U24" i="6"/>
  <c r="E23" i="6" l="1"/>
  <c r="E22" i="6"/>
  <c r="E21" i="6"/>
  <c r="Q23" i="6" l="1"/>
  <c r="Q22" i="6"/>
  <c r="Q21" i="6"/>
  <c r="Q20" i="6"/>
  <c r="Q19" i="6"/>
  <c r="Q18" i="6"/>
  <c r="Q16" i="6"/>
  <c r="O23" i="6"/>
  <c r="O22" i="6"/>
  <c r="O21" i="6"/>
  <c r="O20" i="6"/>
  <c r="O19" i="6"/>
  <c r="O18" i="6"/>
  <c r="O16" i="6"/>
  <c r="M23" i="6"/>
  <c r="M22" i="6"/>
  <c r="M21" i="6"/>
  <c r="M20" i="6"/>
  <c r="M19" i="6"/>
  <c r="M18" i="6"/>
  <c r="M16" i="6"/>
  <c r="K23" i="6"/>
  <c r="K18" i="6"/>
  <c r="K19" i="6"/>
  <c r="K20" i="6"/>
  <c r="K21" i="6"/>
  <c r="K22" i="6"/>
  <c r="I18" i="6"/>
  <c r="I19" i="6"/>
  <c r="I20" i="6"/>
  <c r="I21" i="6"/>
  <c r="I22" i="6"/>
  <c r="I23" i="6"/>
  <c r="G23" i="6"/>
  <c r="G22" i="6"/>
  <c r="G21" i="6"/>
  <c r="G20" i="6"/>
  <c r="G19" i="6"/>
  <c r="G18" i="6"/>
  <c r="U23" i="6" l="1"/>
  <c r="T620" i="6"/>
  <c r="W620" i="6"/>
  <c r="V620" i="6"/>
  <c r="U620" i="6"/>
  <c r="T502" i="6"/>
  <c r="W502" i="6"/>
  <c r="V502" i="6"/>
  <c r="U502" i="6"/>
  <c r="W384" i="6"/>
  <c r="V384" i="6"/>
  <c r="W266" i="6"/>
  <c r="V266" i="6"/>
  <c r="U266" i="6"/>
  <c r="U384" i="6" l="1"/>
  <c r="T384" i="6"/>
  <c r="T266" i="6"/>
  <c r="W148" i="6"/>
  <c r="V148" i="6"/>
  <c r="U148" i="6"/>
  <c r="T148" i="6"/>
  <c r="W23" i="6" l="1"/>
  <c r="V23" i="6"/>
  <c r="W383" i="6" l="1"/>
  <c r="W22" i="6"/>
  <c r="W147" i="6"/>
  <c r="W265" i="6"/>
  <c r="W501" i="6"/>
  <c r="T619" i="6"/>
  <c r="U619" i="6"/>
  <c r="V619" i="6"/>
  <c r="W619" i="6"/>
  <c r="V501" i="6"/>
  <c r="T501" i="6"/>
  <c r="U501" i="6"/>
  <c r="T383" i="6"/>
  <c r="V383" i="6"/>
  <c r="U383" i="6"/>
  <c r="T265" i="6"/>
  <c r="V265" i="6"/>
  <c r="U265" i="6"/>
  <c r="T147" i="6"/>
  <c r="V147" i="6"/>
  <c r="U147" i="6"/>
  <c r="V22" i="6"/>
  <c r="U22" i="6"/>
  <c r="T618" i="6" l="1"/>
  <c r="W618" i="6"/>
  <c r="V618" i="6"/>
  <c r="U618" i="6"/>
  <c r="T500" i="6"/>
  <c r="W500" i="6"/>
  <c r="V500" i="6"/>
  <c r="U500" i="6"/>
  <c r="T382" i="6"/>
  <c r="W382" i="6"/>
  <c r="V382" i="6"/>
  <c r="U382" i="6"/>
  <c r="T264" i="6"/>
  <c r="W264" i="6"/>
  <c r="V264" i="6"/>
  <c r="U264" i="6"/>
  <c r="T146" i="6"/>
  <c r="W146" i="6"/>
  <c r="V146" i="6"/>
  <c r="U146" i="6"/>
  <c r="W21" i="6"/>
  <c r="V21" i="6"/>
  <c r="U21" i="6"/>
  <c r="U20" i="6" l="1"/>
  <c r="E20" i="6"/>
  <c r="T617" i="6" l="1"/>
  <c r="W617" i="6"/>
  <c r="V617" i="6"/>
  <c r="U617" i="6"/>
  <c r="T499" i="6"/>
  <c r="W499" i="6"/>
  <c r="V499" i="6"/>
  <c r="U499" i="6"/>
  <c r="T381" i="6"/>
  <c r="W381" i="6"/>
  <c r="V381" i="6"/>
  <c r="U381" i="6"/>
  <c r="T263" i="6"/>
  <c r="W263" i="6"/>
  <c r="V263" i="6"/>
  <c r="U263" i="6"/>
  <c r="T145" i="6"/>
  <c r="W145" i="6"/>
  <c r="V145" i="6"/>
  <c r="U145" i="6"/>
  <c r="X20" i="6"/>
  <c r="W20" i="6"/>
  <c r="V20" i="6"/>
  <c r="X19" i="6" l="1"/>
  <c r="U19" i="6"/>
  <c r="V19" i="6"/>
  <c r="W19" i="6"/>
  <c r="E616" i="6"/>
  <c r="T616" i="6" s="1"/>
  <c r="W616" i="6"/>
  <c r="V616" i="6"/>
  <c r="U616" i="6"/>
  <c r="W498" i="6"/>
  <c r="V498" i="6"/>
  <c r="U498" i="6"/>
  <c r="E498" i="6"/>
  <c r="T498" i="6" s="1"/>
  <c r="W380" i="6"/>
  <c r="V380" i="6"/>
  <c r="U380" i="6"/>
  <c r="E380" i="6"/>
  <c r="T380" i="6" s="1"/>
  <c r="W262" i="6"/>
  <c r="V262" i="6"/>
  <c r="U262" i="6"/>
  <c r="E262" i="6"/>
  <c r="T262" i="6" s="1"/>
  <c r="W144" i="6"/>
  <c r="V144" i="6"/>
  <c r="U144" i="6"/>
  <c r="E144" i="6"/>
  <c r="E19" i="6" l="1"/>
  <c r="T144" i="6"/>
  <c r="U615" i="6" l="1"/>
  <c r="V615" i="6"/>
  <c r="W615" i="6"/>
  <c r="U497" i="6"/>
  <c r="V497" i="6"/>
  <c r="W497" i="6"/>
  <c r="U379" i="6"/>
  <c r="V379" i="6"/>
  <c r="W379" i="6"/>
  <c r="U261" i="6"/>
  <c r="V261" i="6"/>
  <c r="W261" i="6"/>
  <c r="U143" i="6"/>
  <c r="V143" i="6"/>
  <c r="W143" i="6"/>
  <c r="U18" i="6"/>
  <c r="V18" i="6"/>
  <c r="W18" i="6"/>
  <c r="E379" i="6"/>
  <c r="T379" i="6" s="1"/>
  <c r="E497" i="6"/>
  <c r="T497" i="6" s="1"/>
  <c r="E615" i="6"/>
  <c r="T615" i="6" s="1"/>
  <c r="E261" i="6"/>
  <c r="T261" i="6" s="1"/>
  <c r="E143" i="6"/>
  <c r="E18" i="6" l="1"/>
  <c r="T143" i="6"/>
  <c r="X17" i="6" l="1"/>
  <c r="Q17" i="6"/>
  <c r="W17" i="6" s="1"/>
  <c r="O17" i="6"/>
  <c r="V17" i="6" s="1"/>
  <c r="M17" i="6"/>
  <c r="K17" i="6"/>
  <c r="I17" i="6"/>
  <c r="G17" i="6"/>
  <c r="W614" i="6"/>
  <c r="V614" i="6"/>
  <c r="U614" i="6"/>
  <c r="W496" i="6"/>
  <c r="V496" i="6"/>
  <c r="U496" i="6"/>
  <c r="W378" i="6"/>
  <c r="V378" i="6"/>
  <c r="U378" i="6"/>
  <c r="W260" i="6"/>
  <c r="V260" i="6"/>
  <c r="U260" i="6"/>
  <c r="W142" i="6"/>
  <c r="V142" i="6"/>
  <c r="U142" i="6"/>
  <c r="E614" i="6"/>
  <c r="T614" i="6" s="1"/>
  <c r="E496" i="6"/>
  <c r="T496" i="6" s="1"/>
  <c r="E378" i="6"/>
  <c r="T378" i="6" s="1"/>
  <c r="E260" i="6"/>
  <c r="T260" i="6" s="1"/>
  <c r="E142" i="6"/>
  <c r="T142" i="6" s="1"/>
  <c r="U17" i="6" l="1"/>
  <c r="E17" i="6"/>
  <c r="X16" i="6"/>
  <c r="X109" i="6" l="1"/>
  <c r="X118" i="6"/>
  <c r="T259" i="6"/>
  <c r="U259" i="6"/>
  <c r="T613" i="6" l="1"/>
  <c r="V613" i="6"/>
  <c r="W613" i="6"/>
  <c r="U613" i="6"/>
  <c r="T495" i="6"/>
  <c r="V495" i="6"/>
  <c r="W495" i="6"/>
  <c r="U495" i="6"/>
  <c r="T377" i="6"/>
  <c r="V377" i="6"/>
  <c r="W377" i="6"/>
  <c r="U377" i="6"/>
  <c r="V259" i="6"/>
  <c r="W259" i="6"/>
  <c r="T141" i="6"/>
  <c r="U141" i="6"/>
  <c r="V141" i="6"/>
  <c r="W141" i="6"/>
  <c r="U16" i="6"/>
  <c r="V16" i="6"/>
  <c r="W16" i="6"/>
  <c r="G4" i="6"/>
  <c r="C17" i="6"/>
  <c r="C18" i="6"/>
  <c r="C19" i="6"/>
  <c r="C20" i="6"/>
  <c r="C21" i="6"/>
  <c r="C22" i="6"/>
  <c r="C23" i="6"/>
  <c r="C24" i="6"/>
  <c r="C25" i="6"/>
  <c r="C26" i="6"/>
  <c r="C16" i="6"/>
  <c r="G9" i="6"/>
  <c r="C110" i="6" l="1"/>
  <c r="T110" i="6" s="1"/>
  <c r="R110" i="6" s="1"/>
  <c r="T22" i="6"/>
  <c r="R22" i="6" s="1"/>
  <c r="T18" i="6"/>
  <c r="T21" i="6"/>
  <c r="T20" i="6"/>
  <c r="T23" i="6"/>
  <c r="T19" i="6"/>
  <c r="T26" i="6"/>
  <c r="T25" i="6"/>
  <c r="T24" i="6"/>
  <c r="T16" i="6"/>
  <c r="T17" i="6"/>
  <c r="W612" i="6" l="1"/>
  <c r="V612" i="6"/>
  <c r="U612" i="6"/>
  <c r="W611" i="6"/>
  <c r="V611" i="6"/>
  <c r="U611" i="6"/>
  <c r="W610" i="6"/>
  <c r="V610" i="6"/>
  <c r="U610" i="6"/>
  <c r="W609" i="6"/>
  <c r="V609" i="6"/>
  <c r="U609" i="6"/>
  <c r="W608" i="6"/>
  <c r="V608" i="6"/>
  <c r="U608" i="6"/>
  <c r="W607" i="6"/>
  <c r="V607" i="6"/>
  <c r="U607" i="6"/>
  <c r="W606" i="6"/>
  <c r="V606" i="6"/>
  <c r="U606" i="6"/>
  <c r="W605" i="6"/>
  <c r="V605" i="6"/>
  <c r="U605" i="6"/>
  <c r="W604" i="6"/>
  <c r="V604" i="6"/>
  <c r="U604" i="6"/>
  <c r="W603" i="6"/>
  <c r="V603" i="6"/>
  <c r="U603" i="6"/>
  <c r="W602" i="6"/>
  <c r="V602" i="6"/>
  <c r="U602" i="6"/>
  <c r="W601" i="6"/>
  <c r="V601" i="6"/>
  <c r="U601" i="6"/>
  <c r="W600" i="6"/>
  <c r="V600" i="6"/>
  <c r="U600" i="6"/>
  <c r="W494" i="6"/>
  <c r="V494" i="6"/>
  <c r="U494" i="6"/>
  <c r="W493" i="6"/>
  <c r="V493" i="6"/>
  <c r="U493" i="6"/>
  <c r="W492" i="6"/>
  <c r="V492" i="6"/>
  <c r="U492" i="6"/>
  <c r="W491" i="6"/>
  <c r="V491" i="6"/>
  <c r="U491" i="6"/>
  <c r="W490" i="6"/>
  <c r="V490" i="6"/>
  <c r="U490" i="6"/>
  <c r="W489" i="6"/>
  <c r="V489" i="6"/>
  <c r="U489" i="6"/>
  <c r="W488" i="6"/>
  <c r="V488" i="6"/>
  <c r="U488" i="6"/>
  <c r="W487" i="6"/>
  <c r="V487" i="6"/>
  <c r="U487" i="6"/>
  <c r="W486" i="6"/>
  <c r="V486" i="6"/>
  <c r="U486" i="6"/>
  <c r="W485" i="6"/>
  <c r="V485" i="6"/>
  <c r="U485" i="6"/>
  <c r="W484" i="6"/>
  <c r="V484" i="6"/>
  <c r="U484" i="6"/>
  <c r="W483" i="6"/>
  <c r="V483" i="6"/>
  <c r="U483" i="6"/>
  <c r="W482" i="6"/>
  <c r="V482" i="6"/>
  <c r="U482" i="6"/>
  <c r="W376" i="6"/>
  <c r="V376" i="6"/>
  <c r="U376" i="6"/>
  <c r="W375" i="6"/>
  <c r="V375" i="6"/>
  <c r="U375" i="6"/>
  <c r="W374" i="6"/>
  <c r="V374" i="6"/>
  <c r="U374" i="6"/>
  <c r="W373" i="6"/>
  <c r="V373" i="6"/>
  <c r="U373" i="6"/>
  <c r="W372" i="6"/>
  <c r="V372" i="6"/>
  <c r="U372" i="6"/>
  <c r="W371" i="6"/>
  <c r="V371" i="6"/>
  <c r="U371" i="6"/>
  <c r="W370" i="6"/>
  <c r="V370" i="6"/>
  <c r="U370" i="6"/>
  <c r="W369" i="6"/>
  <c r="V369" i="6"/>
  <c r="U369" i="6"/>
  <c r="W368" i="6"/>
  <c r="V368" i="6"/>
  <c r="U368" i="6"/>
  <c r="W367" i="6"/>
  <c r="V367" i="6"/>
  <c r="U367" i="6"/>
  <c r="W366" i="6"/>
  <c r="V366" i="6"/>
  <c r="U366" i="6"/>
  <c r="W365" i="6"/>
  <c r="V365" i="6"/>
  <c r="U365" i="6"/>
  <c r="W364" i="6"/>
  <c r="V364" i="6"/>
  <c r="U364" i="6"/>
  <c r="U246" i="6"/>
  <c r="W258" i="6"/>
  <c r="V258" i="6"/>
  <c r="U258" i="6"/>
  <c r="W257" i="6"/>
  <c r="V257" i="6"/>
  <c r="U257" i="6"/>
  <c r="W256" i="6"/>
  <c r="V256" i="6"/>
  <c r="U256" i="6"/>
  <c r="W255" i="6"/>
  <c r="V255" i="6"/>
  <c r="U255" i="6"/>
  <c r="W254" i="6"/>
  <c r="V254" i="6"/>
  <c r="U254" i="6"/>
  <c r="W253" i="6"/>
  <c r="V253" i="6"/>
  <c r="U253" i="6"/>
  <c r="W252" i="6"/>
  <c r="V252" i="6"/>
  <c r="U252" i="6"/>
  <c r="W251" i="6"/>
  <c r="V251" i="6"/>
  <c r="U251" i="6"/>
  <c r="W250" i="6"/>
  <c r="V250" i="6"/>
  <c r="U250" i="6"/>
  <c r="W249" i="6"/>
  <c r="V249" i="6"/>
  <c r="U249" i="6"/>
  <c r="W248" i="6"/>
  <c r="V248" i="6"/>
  <c r="U248" i="6"/>
  <c r="W247" i="6"/>
  <c r="V247" i="6"/>
  <c r="U247" i="6"/>
  <c r="W246" i="6"/>
  <c r="V246" i="6"/>
  <c r="W140" i="6"/>
  <c r="V140" i="6"/>
  <c r="U140" i="6"/>
  <c r="W139" i="6"/>
  <c r="V139" i="6"/>
  <c r="U139" i="6"/>
  <c r="W138" i="6"/>
  <c r="V138" i="6"/>
  <c r="U138" i="6"/>
  <c r="W137" i="6"/>
  <c r="V137" i="6"/>
  <c r="U137" i="6"/>
  <c r="W136" i="6"/>
  <c r="V136" i="6"/>
  <c r="U136" i="6"/>
  <c r="W135" i="6"/>
  <c r="V135" i="6"/>
  <c r="U135" i="6"/>
  <c r="W134" i="6"/>
  <c r="V134" i="6"/>
  <c r="U134" i="6"/>
  <c r="W133" i="6"/>
  <c r="V133" i="6"/>
  <c r="U133" i="6"/>
  <c r="W132" i="6"/>
  <c r="V132" i="6"/>
  <c r="U132" i="6"/>
  <c r="W131" i="6"/>
  <c r="V131" i="6"/>
  <c r="U131" i="6"/>
  <c r="W130" i="6"/>
  <c r="V130" i="6"/>
  <c r="U130" i="6"/>
  <c r="W129" i="6"/>
  <c r="V129" i="6"/>
  <c r="U129" i="6"/>
  <c r="W128" i="6"/>
  <c r="V128" i="6"/>
  <c r="U128" i="6"/>
  <c r="U9" i="6"/>
  <c r="Q15" i="6"/>
  <c r="Q119" i="6" s="1"/>
  <c r="W119" i="6" s="1"/>
  <c r="Q14" i="6"/>
  <c r="W14" i="6" s="1"/>
  <c r="Q13" i="6"/>
  <c r="Q12" i="6"/>
  <c r="Q11" i="6"/>
  <c r="W11" i="6" s="1"/>
  <c r="Q10" i="6"/>
  <c r="W10" i="6" s="1"/>
  <c r="Q9" i="6"/>
  <c r="W9" i="6" s="1"/>
  <c r="Q8" i="6"/>
  <c r="W8" i="6" s="1"/>
  <c r="Q7" i="6"/>
  <c r="W7" i="6" s="1"/>
  <c r="Q6" i="6"/>
  <c r="W6" i="6" s="1"/>
  <c r="Q5" i="6"/>
  <c r="W5" i="6" s="1"/>
  <c r="Q4" i="6"/>
  <c r="Q3" i="6"/>
  <c r="O4" i="6"/>
  <c r="O5" i="6"/>
  <c r="V5" i="6" s="1"/>
  <c r="O6" i="6"/>
  <c r="V6" i="6" s="1"/>
  <c r="O7" i="6"/>
  <c r="V7" i="6" s="1"/>
  <c r="O8" i="6"/>
  <c r="V8" i="6" s="1"/>
  <c r="O9" i="6"/>
  <c r="V9" i="6" s="1"/>
  <c r="O10" i="6"/>
  <c r="V10" i="6" s="1"/>
  <c r="O11" i="6"/>
  <c r="V11" i="6" s="1"/>
  <c r="O12" i="6"/>
  <c r="O13" i="6"/>
  <c r="O14" i="6"/>
  <c r="V14" i="6" s="1"/>
  <c r="O15" i="6"/>
  <c r="O119" i="6" s="1"/>
  <c r="V119" i="6" s="1"/>
  <c r="O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19" i="6" s="1"/>
  <c r="K4" i="6"/>
  <c r="K5" i="6"/>
  <c r="K6" i="6"/>
  <c r="K7" i="6"/>
  <c r="K8" i="6"/>
  <c r="K9" i="6"/>
  <c r="K10" i="6"/>
  <c r="K11" i="6"/>
  <c r="K12" i="6"/>
  <c r="K13" i="6"/>
  <c r="K14" i="6"/>
  <c r="K15" i="6"/>
  <c r="K119" i="6" s="1"/>
  <c r="K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19" i="6" s="1"/>
  <c r="U119" i="6" s="1"/>
  <c r="G5" i="6"/>
  <c r="G6" i="6"/>
  <c r="G7" i="6"/>
  <c r="G8" i="6"/>
  <c r="G10" i="6"/>
  <c r="G11" i="6"/>
  <c r="G12" i="6"/>
  <c r="G13" i="6"/>
  <c r="G14" i="6"/>
  <c r="G15" i="6"/>
  <c r="G119" i="6" s="1"/>
  <c r="G3" i="6"/>
  <c r="C4" i="6"/>
  <c r="C5" i="6"/>
  <c r="C6" i="6"/>
  <c r="C7" i="6"/>
  <c r="C8" i="6"/>
  <c r="C9" i="6"/>
  <c r="C10" i="6"/>
  <c r="C11" i="6"/>
  <c r="C12" i="6"/>
  <c r="C13" i="6"/>
  <c r="C14" i="6"/>
  <c r="C15" i="6"/>
  <c r="C119" i="6" s="1"/>
  <c r="C3" i="6"/>
  <c r="K118" i="6" l="1"/>
  <c r="G118" i="6"/>
  <c r="M118" i="6"/>
  <c r="C118" i="6"/>
  <c r="O118" i="6"/>
  <c r="V118" i="6" s="1"/>
  <c r="I118" i="6"/>
  <c r="U118" i="6" s="1"/>
  <c r="Q118" i="6"/>
  <c r="W118" i="6" s="1"/>
  <c r="G108" i="6"/>
  <c r="U108" i="6" s="1"/>
  <c r="M109" i="6"/>
  <c r="K108" i="6"/>
  <c r="Q109" i="6"/>
  <c r="W109" i="6" s="1"/>
  <c r="C109" i="6"/>
  <c r="M108" i="6"/>
  <c r="O108" i="6"/>
  <c r="V108" i="6" s="1"/>
  <c r="C108" i="6"/>
  <c r="G109" i="6"/>
  <c r="U109" i="6" s="1"/>
  <c r="K109" i="6"/>
  <c r="I109" i="6"/>
  <c r="O109" i="6"/>
  <c r="V109" i="6" s="1"/>
  <c r="I108" i="6"/>
  <c r="Q108" i="6"/>
  <c r="W108" i="6" s="1"/>
  <c r="W13" i="6"/>
  <c r="V13" i="6"/>
  <c r="W12" i="6"/>
  <c r="V12" i="6"/>
  <c r="V3" i="6"/>
  <c r="V4" i="6"/>
  <c r="W3" i="6"/>
  <c r="W4" i="6"/>
  <c r="U13" i="6"/>
  <c r="U3" i="6"/>
  <c r="U12" i="6"/>
  <c r="U7" i="6"/>
  <c r="U8" i="6"/>
  <c r="U15" i="6"/>
  <c r="U11" i="6"/>
  <c r="U6" i="6"/>
  <c r="U14" i="6"/>
  <c r="U10" i="6"/>
  <c r="U5" i="6"/>
  <c r="V15" i="6"/>
  <c r="W15" i="6"/>
  <c r="U4" i="6"/>
  <c r="E233" i="6" l="1"/>
  <c r="T128" i="6" l="1"/>
  <c r="T612" i="6" l="1"/>
  <c r="T494" i="6"/>
  <c r="T376" i="6"/>
  <c r="T258" i="6"/>
  <c r="T493" i="6"/>
  <c r="T140" i="6"/>
  <c r="E15" i="6"/>
  <c r="E119" i="6" s="1"/>
  <c r="T119" i="6" s="1"/>
  <c r="T257" i="6"/>
  <c r="T611" i="6"/>
  <c r="T375" i="6"/>
  <c r="R119" i="6" l="1"/>
  <c r="E587" i="6"/>
  <c r="T372" i="6"/>
  <c r="T15" i="6"/>
  <c r="E351" i="6"/>
  <c r="T603" i="6"/>
  <c r="T605" i="6"/>
  <c r="T607" i="6"/>
  <c r="T254" i="6"/>
  <c r="T366" i="6"/>
  <c r="T368" i="6"/>
  <c r="T251" i="6"/>
  <c r="T370" i="6"/>
  <c r="T253" i="6"/>
  <c r="T374" i="6"/>
  <c r="T484" i="6"/>
  <c r="T486" i="6"/>
  <c r="T488" i="6"/>
  <c r="T490" i="6"/>
  <c r="T492" i="6"/>
  <c r="E705" i="6"/>
  <c r="T367" i="6"/>
  <c r="T369" i="6"/>
  <c r="T252" i="6"/>
  <c r="T371" i="6"/>
  <c r="T256" i="6"/>
  <c r="E469" i="6"/>
  <c r="T602" i="6"/>
  <c r="T485" i="6"/>
  <c r="T604" i="6"/>
  <c r="T487" i="6"/>
  <c r="T606" i="6"/>
  <c r="T489" i="6"/>
  <c r="T608" i="6"/>
  <c r="T610" i="6"/>
  <c r="T139" i="6"/>
  <c r="E14" i="6"/>
  <c r="T705" i="6" l="1"/>
  <c r="R705" i="6" s="1"/>
  <c r="T587" i="6"/>
  <c r="R587" i="6" s="1"/>
  <c r="T469" i="6"/>
  <c r="R469" i="6" s="1"/>
  <c r="T351" i="6"/>
  <c r="R351" i="6" s="1"/>
  <c r="T373" i="6"/>
  <c r="E470" i="6"/>
  <c r="T470" i="6" s="1"/>
  <c r="R470" i="6" s="1"/>
  <c r="T491" i="6"/>
  <c r="E588" i="6"/>
  <c r="T588" i="6" s="1"/>
  <c r="R588" i="6" s="1"/>
  <c r="E234" i="6"/>
  <c r="T234" i="6" s="1"/>
  <c r="R234" i="6" s="1"/>
  <c r="T609" i="6"/>
  <c r="E706" i="6"/>
  <c r="T706" i="6" s="1"/>
  <c r="R706" i="6" s="1"/>
  <c r="T255" i="6"/>
  <c r="E352" i="6"/>
  <c r="T352" i="6" s="1"/>
  <c r="R352" i="6" s="1"/>
  <c r="T233" i="6"/>
  <c r="R233" i="6" s="1"/>
  <c r="T483" i="6"/>
  <c r="T365" i="6"/>
  <c r="T601" i="6"/>
  <c r="T247" i="6"/>
  <c r="T250" i="6"/>
  <c r="T249" i="6"/>
  <c r="T248" i="6"/>
  <c r="T14" i="6"/>
  <c r="T246" i="6"/>
  <c r="E3" i="6"/>
  <c r="T133" i="6"/>
  <c r="E8" i="6"/>
  <c r="T134" i="6"/>
  <c r="E9" i="6"/>
  <c r="T130" i="6"/>
  <c r="E5" i="6"/>
  <c r="T364" i="6"/>
  <c r="T138" i="6"/>
  <c r="E13" i="6"/>
  <c r="T135" i="6"/>
  <c r="E10" i="6"/>
  <c r="T600" i="6"/>
  <c r="T482" i="6"/>
  <c r="T131" i="6"/>
  <c r="E6" i="6"/>
  <c r="T137" i="6"/>
  <c r="E12" i="6"/>
  <c r="T129" i="6"/>
  <c r="E4" i="6"/>
  <c r="T136" i="6"/>
  <c r="E11" i="6"/>
  <c r="T132" i="6"/>
  <c r="E7" i="6"/>
  <c r="E118" i="6" l="1"/>
  <c r="T118" i="6" s="1"/>
  <c r="R118" i="6" s="1"/>
  <c r="E109" i="6"/>
  <c r="T109" i="6" s="1"/>
  <c r="R109" i="6" s="1"/>
  <c r="E108" i="6"/>
  <c r="T108" i="6" s="1"/>
  <c r="R108" i="6" s="1"/>
  <c r="T75" i="6"/>
  <c r="R75" i="6" s="1"/>
  <c r="T76" i="6"/>
  <c r="R76" i="6" s="1"/>
  <c r="T11" i="6"/>
  <c r="T6" i="6"/>
  <c r="T9" i="6"/>
  <c r="T4" i="6"/>
  <c r="T10" i="6"/>
  <c r="R10" i="6" s="1"/>
  <c r="T13" i="6"/>
  <c r="T12" i="6"/>
  <c r="T5" i="6"/>
  <c r="T8" i="6"/>
  <c r="T7" i="6"/>
  <c r="T3" i="6"/>
  <c r="L115" i="6" l="1"/>
  <c r="K115" i="6"/>
  <c r="M115" i="6"/>
  <c r="J115" i="6"/>
  <c r="J221" i="6"/>
  <c r="K221" i="6"/>
  <c r="K96" i="6" s="1"/>
  <c r="K116" i="6" s="1"/>
  <c r="L221" i="6"/>
  <c r="L96" i="6" s="1"/>
  <c r="L116" i="6" s="1"/>
  <c r="M221" i="6"/>
  <c r="M96" i="6" s="1"/>
  <c r="M116" i="6" s="1"/>
  <c r="S221" i="6"/>
  <c r="B222" i="6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K125" i="6" l="1"/>
  <c r="M125" i="6"/>
  <c r="J243" i="6"/>
  <c r="J96" i="6"/>
  <c r="L125" i="6"/>
  <c r="M241" i="6"/>
  <c r="M243" i="6"/>
  <c r="L241" i="6"/>
  <c r="L243" i="6"/>
  <c r="J241" i="6"/>
  <c r="K241" i="6"/>
  <c r="K243" i="6"/>
  <c r="J116" i="6" l="1"/>
  <c r="J1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44" authorId="0" shapeId="0" xr:uid="{3FD800DE-F185-463A-993C-559D298EB3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D545" authorId="0" shapeId="0" xr:uid="{F0B6F26E-6843-48D5-A253-758C4C47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D546" authorId="0" shapeId="0" xr:uid="{BAEE6307-3665-45BF-BA4D-D4552A9E0B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D547" authorId="0" shapeId="0" xr:uid="{9ACC2708-C867-40AD-A73B-627E0F0BC4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D662" authorId="0" shapeId="0" xr:uid="{4E7B5A98-E26E-4B7C-8528-C4C26A8032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 KWp Module installation pending
</t>
        </r>
      </text>
    </comment>
    <comment ref="D663" authorId="0" shapeId="0" xr:uid="{CD6098B6-808A-4D82-BF2E-5B2DB975C5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D664" authorId="0" shapeId="0" xr:uid="{1D5F97F1-4EB9-454A-A848-C2A769E440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D665" authorId="0" shapeId="0" xr:uid="{5E1C4EB0-5FA3-4F57-9ADC-ED18CBCCC3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65" authorId="0" shapeId="0" xr:uid="{695EABDE-FD43-46F9-A226-A2D2DDAA7C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07 Jun 2022</t>
        </r>
      </text>
    </comment>
    <comment ref="AC159" authorId="0" shapeId="0" xr:uid="{F929B924-69BA-44E7-8CDF-5479ACDF44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07 Jun 2022</t>
        </r>
      </text>
    </comment>
    <comment ref="AC251" authorId="0" shapeId="0" xr:uid="{EB5BD35C-DD1D-4218-A016-02400F893F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07 Jun 2022</t>
        </r>
      </text>
    </comment>
    <comment ref="AC344" authorId="0" shapeId="0" xr:uid="{F783F4BF-2BF3-4DA5-BC58-E2D5B7F43C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
1 MW Repowering done on 07 Jun 2022</t>
        </r>
      </text>
    </comment>
    <comment ref="AC345" authorId="0" shapeId="0" xr:uid="{F7D1D273-CECA-4ED3-AA3F-A08B013F8B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AC346" authorId="0" shapeId="0" xr:uid="{A7D973B7-39A1-4CA0-B8D8-11B5A6DD7B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AC347" authorId="0" shapeId="0" xr:uid="{6949EE2A-3BCA-4F3E-94AE-1FF28F9A92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AC348" authorId="0" shapeId="0" xr:uid="{6ECD94EC-C5AA-4E45-8B16-38A194D714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18 Oct 2022</t>
        </r>
      </text>
    </comment>
    <comment ref="AC437" authorId="0" shapeId="0" xr:uid="{39B4AA2F-FA87-4E39-A7C8-5BE1AD606E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 KWp Module installation pending
1 MW Repowering done on 07 Jun 2022</t>
        </r>
      </text>
    </comment>
    <comment ref="AC438" authorId="0" shapeId="0" xr:uid="{D2FAD234-178E-41B2-B326-2FC2CAE270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AC439" authorId="0" shapeId="0" xr:uid="{ABE85249-98B4-457B-8A49-C593E7178F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AC440" authorId="0" shapeId="0" xr:uid="{C81A2643-A4EA-4727-9409-315EDE17B9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AC441" authorId="0" shapeId="0" xr:uid="{51680E90-DC11-4403-86B2-D9C0F9E74B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18 Oct 2022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64" authorId="0" shapeId="0" xr:uid="{E4964BC3-39AB-46B2-9458-64CA000782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07 Jun 2022</t>
        </r>
      </text>
    </comment>
    <comment ref="F158" authorId="0" shapeId="0" xr:uid="{09DEF4A4-08F6-4DF7-BFF4-D52B9F90E6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07 Jun 2022</t>
        </r>
      </text>
    </comment>
    <comment ref="F250" authorId="0" shapeId="0" xr:uid="{53F5D68E-A36A-405D-9CD6-A1197A801C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07 Jun 2022</t>
        </r>
      </text>
    </comment>
    <comment ref="F343" authorId="0" shapeId="0" xr:uid="{941EDE7C-6800-479D-A050-AE7936070A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
1 MW Repowering done on 07 Jun 2022</t>
        </r>
      </text>
    </comment>
    <comment ref="F344" authorId="0" shapeId="0" xr:uid="{703DACD5-AE77-4D15-A882-F5782B8A1F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F345" authorId="0" shapeId="0" xr:uid="{0C6033A3-32EE-4417-B7D2-8228839F1D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F346" authorId="0" shapeId="0" xr:uid="{A880616C-AB1E-4523-9A76-063BDCC499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F347" authorId="0" shapeId="0" xr:uid="{0750B2E7-C6BE-4EF9-8BE9-754B2B5444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18 Oct 2022</t>
        </r>
      </text>
    </comment>
    <comment ref="F436" authorId="0" shapeId="0" xr:uid="{BBC687D2-9E9E-42A4-9410-7E63F61A10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 KWp Module installation pending
1 MW Repowering done on 07 Jun 2022</t>
        </r>
      </text>
    </comment>
    <comment ref="F437" authorId="0" shapeId="0" xr:uid="{56376CE6-AF04-46D6-BA37-A639D02755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F438" authorId="0" shapeId="0" xr:uid="{D3708184-DE79-49A9-B39A-1BD5EB871C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F439" authorId="0" shapeId="0" xr:uid="{BC416FF4-5902-4588-9CA6-C2AC8D2796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300KW Module Installation pending</t>
        </r>
      </text>
    </comment>
    <comment ref="F440" authorId="0" shapeId="0" xr:uid="{5D83F9EC-D9FF-4D7B-A18F-C4F2E833E2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1.3 MW Repowering done on 18 Oct 2022</t>
        </r>
      </text>
    </comment>
  </commentList>
</comments>
</file>

<file path=xl/sharedStrings.xml><?xml version="1.0" encoding="utf-8"?>
<sst xmlns="http://schemas.openxmlformats.org/spreadsheetml/2006/main" count="2164" uniqueCount="57">
  <si>
    <t>Ranji</t>
  </si>
  <si>
    <t>Medha</t>
  </si>
  <si>
    <t>Mumbai</t>
  </si>
  <si>
    <t>Rajdhani</t>
  </si>
  <si>
    <t>Gurgaon</t>
  </si>
  <si>
    <t>Months</t>
  </si>
  <si>
    <t>Budget  Gen
(MWHr)</t>
  </si>
  <si>
    <t>Actual  Gen
(MWHr)</t>
  </si>
  <si>
    <t>Budget GHI
(KWHr/m2)</t>
  </si>
  <si>
    <t>Actual GHI
(KWHr/m2)</t>
  </si>
  <si>
    <t>Actual GTI
(KWHr/m2)</t>
  </si>
  <si>
    <t>PR Achieved(%)</t>
  </si>
  <si>
    <t>Budgeted Plant Av(%)</t>
  </si>
  <si>
    <t>Actual Plant Av(%)</t>
  </si>
  <si>
    <t>Budgeted Grid Av(%)</t>
  </si>
  <si>
    <t>Actual Grid Av(%)</t>
  </si>
  <si>
    <t>CUF Achieved
(%)</t>
  </si>
  <si>
    <t>BAP</t>
  </si>
  <si>
    <t>Shortfall in Gen(%)</t>
  </si>
  <si>
    <t>Shortfall in Rad(%)</t>
  </si>
  <si>
    <t>Shortfall in Grid Av(%)</t>
  </si>
  <si>
    <t>Shortfall in Plant Av(%)</t>
  </si>
  <si>
    <t>Gurgaon-Shortfall Analysis</t>
  </si>
  <si>
    <t>Rajdhani-Shortfall Analysis</t>
  </si>
  <si>
    <t>Mumbai-Shortfall Analysis</t>
  </si>
  <si>
    <t>Medha-Shortfall Analysis</t>
  </si>
  <si>
    <t>Ranji-Shortfall Analysis</t>
  </si>
  <si>
    <t>BAP-Shortfall Analysis</t>
  </si>
  <si>
    <t>Soil Loss(%)</t>
  </si>
  <si>
    <t>Budget GTI
(KWHr/m2)</t>
  </si>
  <si>
    <t>AC Cap</t>
  </si>
  <si>
    <t>DC Cap</t>
  </si>
  <si>
    <t>PR Budgeted(%)</t>
  </si>
  <si>
    <t>CUF Budgeted
(%)</t>
  </si>
  <si>
    <t>99..65%</t>
  </si>
  <si>
    <t>After Repwering Budget  Gen
(MWHr)</t>
  </si>
  <si>
    <t>CY-18</t>
  </si>
  <si>
    <t>CY-19</t>
  </si>
  <si>
    <t>CY-20</t>
  </si>
  <si>
    <t>CY-21</t>
  </si>
  <si>
    <t>CY-22</t>
  </si>
  <si>
    <t>CY-23</t>
  </si>
  <si>
    <t>CY-17</t>
  </si>
  <si>
    <t>Plant</t>
  </si>
  <si>
    <t>SPV</t>
  </si>
  <si>
    <t>AC Capacity (MW)</t>
  </si>
  <si>
    <t>Connected DC Capacity (MWp)</t>
  </si>
  <si>
    <t>CY-24</t>
  </si>
  <si>
    <t>FY21-22</t>
  </si>
  <si>
    <t>FY22-23</t>
  </si>
  <si>
    <t>FY23-24</t>
  </si>
  <si>
    <t>FY20-21</t>
  </si>
  <si>
    <t>FY19-20</t>
  </si>
  <si>
    <t>FY18-19</t>
  </si>
  <si>
    <t>FY17-18</t>
  </si>
  <si>
    <t>FY24-25</t>
  </si>
  <si>
    <t>CY-25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</si>
</sst>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[$-409]mmm/yy;@"/>
    <numFmt numFmtId="165" formatCode="0.000"/>
    <numFmt numFmtId="166" formatCode="_-* #,##0.00_-;\-* #,##0.00_-;_-* &quot;-&quot;??_-;_-@_-"/>
    <numFmt numFmtId="167" formatCode="_ * #,##0.0000_ ;_ * \-#,##0.0000_ ;_ * &quot;-&quot;??_ ;_ @_ "/>
    <numFmt numFmtId="168" formatCode="0.000%"/>
    <numFmt numFmtId="169" formatCode="0.0000"/>
    <numFmt numFmtId="170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 Unicode MS"/>
      <family val="2"/>
    </font>
    <font>
      <sz val="10"/>
      <name val="Geneva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0490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164" fontId="2" fillId="0" borderId="7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/>
    <xf numFmtId="10" fontId="0" fillId="0" borderId="8" xfId="0" applyNumberFormat="1" applyBorder="1"/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8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0" fillId="0" borderId="8" xfId="1" applyNumberFormat="1" applyFont="1" applyBorder="1" applyAlignment="1">
      <alignment horizontal="center"/>
    </xf>
    <xf numFmtId="10" fontId="2" fillId="3" borderId="9" xfId="1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10" fontId="0" fillId="0" borderId="11" xfId="1" applyNumberFormat="1" applyFont="1" applyBorder="1"/>
    <xf numFmtId="10" fontId="0" fillId="0" borderId="11" xfId="1" applyNumberFormat="1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vertical="center"/>
    </xf>
    <xf numFmtId="10" fontId="0" fillId="0" borderId="1" xfId="0" applyNumberFormat="1" applyBorder="1" applyAlignment="1">
      <alignment vertical="center"/>
    </xf>
    <xf numFmtId="2" fontId="6" fillId="0" borderId="1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0" fontId="0" fillId="0" borderId="1" xfId="1" applyNumberFormat="1" applyFont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164" fontId="2" fillId="3" borderId="7" xfId="0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vertical="center"/>
    </xf>
    <xf numFmtId="10" fontId="0" fillId="3" borderId="1" xfId="0" applyNumberFormat="1" applyFill="1" applyBorder="1" applyAlignment="1">
      <alignment vertical="center"/>
    </xf>
    <xf numFmtId="10" fontId="0" fillId="3" borderId="8" xfId="1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6" fillId="3" borderId="8" xfId="0" applyNumberFormat="1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3" borderId="8" xfId="1" applyNumberFormat="1" applyFont="1" applyFill="1" applyBorder="1" applyAlignment="1">
      <alignment horizontal="center"/>
    </xf>
    <xf numFmtId="10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 applyFill="1" applyBorder="1"/>
    <xf numFmtId="10" fontId="0" fillId="0" borderId="0" xfId="1" applyNumberFormat="1" applyFont="1" applyFill="1" applyBorder="1" applyAlignment="1">
      <alignment horizontal="center"/>
    </xf>
    <xf numFmtId="167" fontId="0" fillId="0" borderId="0" xfId="0" applyNumberFormat="1"/>
    <xf numFmtId="10" fontId="0" fillId="3" borderId="8" xfId="0" applyNumberFormat="1" applyFill="1" applyBorder="1" applyAlignment="1">
      <alignment horizontal="center" vertical="center"/>
    </xf>
    <xf numFmtId="10" fontId="0" fillId="3" borderId="10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8" xfId="1" applyNumberFormat="1" applyFont="1" applyFill="1" applyBorder="1" applyAlignment="1">
      <alignment horizontal="center" vertical="center"/>
    </xf>
    <xf numFmtId="10" fontId="0" fillId="3" borderId="0" xfId="1" applyNumberFormat="1" applyFont="1" applyFill="1" applyBorder="1"/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8" xfId="1" applyNumberFormat="1" applyFont="1" applyFill="1" applyBorder="1" applyAlignment="1">
      <alignment horizontal="center"/>
    </xf>
    <xf numFmtId="0" fontId="0" fillId="5" borderId="0" xfId="0" applyFill="1"/>
    <xf numFmtId="10" fontId="0" fillId="5" borderId="1" xfId="1" applyNumberFormat="1" applyFont="1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10" fontId="0" fillId="5" borderId="8" xfId="1" applyNumberFormat="1" applyFont="1" applyFill="1" applyBorder="1" applyAlignment="1">
      <alignment horizontal="center" vertical="center"/>
    </xf>
    <xf numFmtId="10" fontId="0" fillId="5" borderId="0" xfId="1" applyNumberFormat="1" applyFont="1" applyFill="1" applyBorder="1"/>
    <xf numFmtId="2" fontId="0" fillId="0" borderId="0" xfId="0" applyNumberFormat="1"/>
    <xf numFmtId="168" fontId="0" fillId="0" borderId="0" xfId="1" applyNumberFormat="1" applyFont="1"/>
    <xf numFmtId="10" fontId="7" fillId="0" borderId="1" xfId="0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/>
    </xf>
    <xf numFmtId="10" fontId="7" fillId="0" borderId="8" xfId="1" applyNumberFormat="1" applyFont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0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0" fontId="0" fillId="0" borderId="12" xfId="1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/>
    </xf>
    <xf numFmtId="10" fontId="2" fillId="3" borderId="3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/>
    </xf>
    <xf numFmtId="2" fontId="6" fillId="3" borderId="17" xfId="0" applyNumberFormat="1" applyFont="1" applyFill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0" fontId="3" fillId="4" borderId="16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right" vertical="center"/>
    </xf>
    <xf numFmtId="0" fontId="3" fillId="4" borderId="15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center"/>
    </xf>
    <xf numFmtId="10" fontId="7" fillId="0" borderId="8" xfId="1" applyNumberFormat="1" applyFont="1" applyFill="1" applyBorder="1" applyAlignment="1">
      <alignment horizontal="center"/>
    </xf>
    <xf numFmtId="0" fontId="3" fillId="4" borderId="2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10" fontId="2" fillId="3" borderId="1" xfId="1" applyNumberFormat="1" applyFont="1" applyFill="1" applyBorder="1" applyAlignment="1">
      <alignment horizontal="center" vertical="center"/>
    </xf>
    <xf numFmtId="170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11" fillId="0" borderId="19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center" vertical="center"/>
    </xf>
    <xf numFmtId="10" fontId="7" fillId="0" borderId="8" xfId="1" applyNumberFormat="1" applyFont="1" applyFill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/>
    </xf>
    <xf numFmtId="10" fontId="7" fillId="0" borderId="11" xfId="1" applyNumberFormat="1" applyFont="1" applyFill="1" applyBorder="1" applyAlignment="1">
      <alignment horizontal="center"/>
    </xf>
    <xf numFmtId="10" fontId="7" fillId="0" borderId="11" xfId="1" applyNumberFormat="1" applyFont="1" applyFill="1" applyBorder="1" applyAlignment="1">
      <alignment horizontal="center" vertical="center"/>
    </xf>
    <xf numFmtId="10" fontId="7" fillId="0" borderId="11" xfId="0" applyNumberFormat="1" applyFont="1" applyBorder="1" applyAlignment="1">
      <alignment horizontal="center" vertical="center"/>
    </xf>
    <xf numFmtId="10" fontId="7" fillId="0" borderId="12" xfId="1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17" xfId="1" applyNumberFormat="1" applyFont="1" applyFill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11" fillId="3" borderId="19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0" fontId="7" fillId="0" borderId="26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/>
    </xf>
    <xf numFmtId="10" fontId="7" fillId="0" borderId="8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 vertical="center"/>
    </xf>
    <xf numFmtId="10" fontId="7" fillId="0" borderId="19" xfId="1" applyNumberFormat="1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11" fillId="0" borderId="27" xfId="0" applyNumberFormat="1" applyFont="1" applyBorder="1" applyAlignment="1">
      <alignment horizontal="center" vertical="center"/>
    </xf>
    <xf numFmtId="10" fontId="7" fillId="0" borderId="18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right" vertical="center"/>
    </xf>
    <xf numFmtId="0" fontId="3" fillId="4" borderId="21" xfId="0" applyFont="1" applyFill="1" applyBorder="1" applyAlignment="1">
      <alignment horizontal="right" vertical="center"/>
    </xf>
    <xf numFmtId="0" fontId="3" fillId="4" borderId="22" xfId="0" applyFont="1" applyFill="1" applyBorder="1" applyAlignment="1">
      <alignment horizontal="right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right" vertical="center"/>
    </xf>
    <xf numFmtId="0" fontId="3" fillId="4" borderId="14" xfId="0" applyFont="1" applyFill="1" applyBorder="1" applyAlignment="1">
      <alignment horizontal="right" vertical="center"/>
    </xf>
    <xf numFmtId="0" fontId="3" fillId="4" borderId="15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60490">
    <cellStyle name="Comma 10" xfId="21" xr:uid="{00000000-0005-0000-0000-00003B000000}"/>
    <cellStyle name="Comma 10 10" xfId="1533" xr:uid="{00000000-0005-0000-0000-00003B000000}"/>
    <cellStyle name="Comma 10 10 2" xfId="10605" xr:uid="{00000000-0005-0000-0000-00003B000000}"/>
    <cellStyle name="Comma 10 10 2 2" xfId="25725" xr:uid="{00000000-0005-0000-0000-00003B000000}"/>
    <cellStyle name="Comma 10 10 2 2 2" xfId="55965" xr:uid="{00000000-0005-0000-0000-00003B000000}"/>
    <cellStyle name="Comma 10 10 2 3" xfId="40845" xr:uid="{00000000-0005-0000-0000-00003B000000}"/>
    <cellStyle name="Comma 10 10 3" xfId="16653" xr:uid="{00000000-0005-0000-0000-00003B000000}"/>
    <cellStyle name="Comma 10 10 3 2" xfId="46893" xr:uid="{00000000-0005-0000-0000-00003B000000}"/>
    <cellStyle name="Comma 10 10 4" xfId="31773" xr:uid="{00000000-0005-0000-0000-00003B000000}"/>
    <cellStyle name="Comma 10 11" xfId="3045" xr:uid="{00000000-0005-0000-0000-00003B000000}"/>
    <cellStyle name="Comma 10 11 2" xfId="12117" xr:uid="{00000000-0005-0000-0000-00003B000000}"/>
    <cellStyle name="Comma 10 11 2 2" xfId="27237" xr:uid="{00000000-0005-0000-0000-00003B000000}"/>
    <cellStyle name="Comma 10 11 2 2 2" xfId="57477" xr:uid="{00000000-0005-0000-0000-00003B000000}"/>
    <cellStyle name="Comma 10 11 2 3" xfId="42357" xr:uid="{00000000-0005-0000-0000-00003B000000}"/>
    <cellStyle name="Comma 10 11 3" xfId="18165" xr:uid="{00000000-0005-0000-0000-00003B000000}"/>
    <cellStyle name="Comma 10 11 3 2" xfId="48405" xr:uid="{00000000-0005-0000-0000-00003B000000}"/>
    <cellStyle name="Comma 10 11 4" xfId="33285" xr:uid="{00000000-0005-0000-0000-00003B000000}"/>
    <cellStyle name="Comma 10 12" xfId="4557" xr:uid="{00000000-0005-0000-0000-00003B000000}"/>
    <cellStyle name="Comma 10 12 2" xfId="13629" xr:uid="{00000000-0005-0000-0000-00003B000000}"/>
    <cellStyle name="Comma 10 12 2 2" xfId="28749" xr:uid="{00000000-0005-0000-0000-00003B000000}"/>
    <cellStyle name="Comma 10 12 2 2 2" xfId="58989" xr:uid="{00000000-0005-0000-0000-00003B000000}"/>
    <cellStyle name="Comma 10 12 2 3" xfId="43869" xr:uid="{00000000-0005-0000-0000-00003B000000}"/>
    <cellStyle name="Comma 10 12 3" xfId="19677" xr:uid="{00000000-0005-0000-0000-00003B000000}"/>
    <cellStyle name="Comma 10 12 3 2" xfId="49917" xr:uid="{00000000-0005-0000-0000-00003B000000}"/>
    <cellStyle name="Comma 10 12 4" xfId="34797" xr:uid="{00000000-0005-0000-0000-00003B000000}"/>
    <cellStyle name="Comma 10 13" xfId="6069" xr:uid="{00000000-0005-0000-0000-00003B000000}"/>
    <cellStyle name="Comma 10 13 2" xfId="21189" xr:uid="{00000000-0005-0000-0000-00003B000000}"/>
    <cellStyle name="Comma 10 13 2 2" xfId="51429" xr:uid="{00000000-0005-0000-0000-00003B000000}"/>
    <cellStyle name="Comma 10 13 3" xfId="36309" xr:uid="{00000000-0005-0000-0000-00003B000000}"/>
    <cellStyle name="Comma 10 14" xfId="7581" xr:uid="{00000000-0005-0000-0000-00003B000000}"/>
    <cellStyle name="Comma 10 14 2" xfId="22701" xr:uid="{00000000-0005-0000-0000-00003B000000}"/>
    <cellStyle name="Comma 10 14 2 2" xfId="52941" xr:uid="{00000000-0005-0000-0000-00003B000000}"/>
    <cellStyle name="Comma 10 14 3" xfId="37821" xr:uid="{00000000-0005-0000-0000-00003B000000}"/>
    <cellStyle name="Comma 10 15" xfId="9093" xr:uid="{00000000-0005-0000-0000-00003B000000}"/>
    <cellStyle name="Comma 10 15 2" xfId="24213" xr:uid="{00000000-0005-0000-0000-00003B000000}"/>
    <cellStyle name="Comma 10 15 2 2" xfId="54453" xr:uid="{00000000-0005-0000-0000-00003B000000}"/>
    <cellStyle name="Comma 10 15 3" xfId="39333" xr:uid="{00000000-0005-0000-0000-00003B000000}"/>
    <cellStyle name="Comma 10 16" xfId="15141" xr:uid="{00000000-0005-0000-0000-00003B000000}"/>
    <cellStyle name="Comma 10 16 2" xfId="45381" xr:uid="{00000000-0005-0000-0000-00003B000000}"/>
    <cellStyle name="Comma 10 17" xfId="30261" xr:uid="{00000000-0005-0000-0000-00003B000000}"/>
    <cellStyle name="Comma 10 2" xfId="35" xr:uid="{00000000-0005-0000-0000-00003B000000}"/>
    <cellStyle name="Comma 10 2 10" xfId="4571" xr:uid="{00000000-0005-0000-0000-00003B000000}"/>
    <cellStyle name="Comma 10 2 10 2" xfId="13643" xr:uid="{00000000-0005-0000-0000-00003B000000}"/>
    <cellStyle name="Comma 10 2 10 2 2" xfId="28763" xr:uid="{00000000-0005-0000-0000-00003B000000}"/>
    <cellStyle name="Comma 10 2 10 2 2 2" xfId="59003" xr:uid="{00000000-0005-0000-0000-00003B000000}"/>
    <cellStyle name="Comma 10 2 10 2 3" xfId="43883" xr:uid="{00000000-0005-0000-0000-00003B000000}"/>
    <cellStyle name="Comma 10 2 10 3" xfId="19691" xr:uid="{00000000-0005-0000-0000-00003B000000}"/>
    <cellStyle name="Comma 10 2 10 3 2" xfId="49931" xr:uid="{00000000-0005-0000-0000-00003B000000}"/>
    <cellStyle name="Comma 10 2 10 4" xfId="34811" xr:uid="{00000000-0005-0000-0000-00003B000000}"/>
    <cellStyle name="Comma 10 2 11" xfId="6083" xr:uid="{00000000-0005-0000-0000-00003B000000}"/>
    <cellStyle name="Comma 10 2 11 2" xfId="21203" xr:uid="{00000000-0005-0000-0000-00003B000000}"/>
    <cellStyle name="Comma 10 2 11 2 2" xfId="51443" xr:uid="{00000000-0005-0000-0000-00003B000000}"/>
    <cellStyle name="Comma 10 2 11 3" xfId="36323" xr:uid="{00000000-0005-0000-0000-00003B000000}"/>
    <cellStyle name="Comma 10 2 12" xfId="7595" xr:uid="{00000000-0005-0000-0000-00003B000000}"/>
    <cellStyle name="Comma 10 2 12 2" xfId="22715" xr:uid="{00000000-0005-0000-0000-00003B000000}"/>
    <cellStyle name="Comma 10 2 12 2 2" xfId="52955" xr:uid="{00000000-0005-0000-0000-00003B000000}"/>
    <cellStyle name="Comma 10 2 12 3" xfId="37835" xr:uid="{00000000-0005-0000-0000-00003B000000}"/>
    <cellStyle name="Comma 10 2 13" xfId="9107" xr:uid="{00000000-0005-0000-0000-00003B000000}"/>
    <cellStyle name="Comma 10 2 13 2" xfId="24227" xr:uid="{00000000-0005-0000-0000-00003B000000}"/>
    <cellStyle name="Comma 10 2 13 2 2" xfId="54467" xr:uid="{00000000-0005-0000-0000-00003B000000}"/>
    <cellStyle name="Comma 10 2 13 3" xfId="39347" xr:uid="{00000000-0005-0000-0000-00003B000000}"/>
    <cellStyle name="Comma 10 2 14" xfId="15155" xr:uid="{00000000-0005-0000-0000-00003B000000}"/>
    <cellStyle name="Comma 10 2 14 2" xfId="45395" xr:uid="{00000000-0005-0000-0000-00003B000000}"/>
    <cellStyle name="Comma 10 2 15" xfId="30275" xr:uid="{00000000-0005-0000-0000-00003B000000}"/>
    <cellStyle name="Comma 10 2 2" xfId="77" xr:uid="{00000000-0005-0000-0000-000002000000}"/>
    <cellStyle name="Comma 10 2 2 10" xfId="6125" xr:uid="{00000000-0005-0000-0000-000002000000}"/>
    <cellStyle name="Comma 10 2 2 10 2" xfId="21245" xr:uid="{00000000-0005-0000-0000-000002000000}"/>
    <cellStyle name="Comma 10 2 2 10 2 2" xfId="51485" xr:uid="{00000000-0005-0000-0000-000002000000}"/>
    <cellStyle name="Comma 10 2 2 10 3" xfId="36365" xr:uid="{00000000-0005-0000-0000-000002000000}"/>
    <cellStyle name="Comma 10 2 2 11" xfId="7637" xr:uid="{00000000-0005-0000-0000-000002000000}"/>
    <cellStyle name="Comma 10 2 2 11 2" xfId="22757" xr:uid="{00000000-0005-0000-0000-000002000000}"/>
    <cellStyle name="Comma 10 2 2 11 2 2" xfId="52997" xr:uid="{00000000-0005-0000-0000-000002000000}"/>
    <cellStyle name="Comma 10 2 2 11 3" xfId="37877" xr:uid="{00000000-0005-0000-0000-000002000000}"/>
    <cellStyle name="Comma 10 2 2 12" xfId="9149" xr:uid="{00000000-0005-0000-0000-000002000000}"/>
    <cellStyle name="Comma 10 2 2 12 2" xfId="24269" xr:uid="{00000000-0005-0000-0000-000002000000}"/>
    <cellStyle name="Comma 10 2 2 12 2 2" xfId="54509" xr:uid="{00000000-0005-0000-0000-000002000000}"/>
    <cellStyle name="Comma 10 2 2 12 3" xfId="39389" xr:uid="{00000000-0005-0000-0000-000002000000}"/>
    <cellStyle name="Comma 10 2 2 13" xfId="15197" xr:uid="{00000000-0005-0000-0000-000002000000}"/>
    <cellStyle name="Comma 10 2 2 13 2" xfId="45437" xr:uid="{00000000-0005-0000-0000-000002000000}"/>
    <cellStyle name="Comma 10 2 2 14" xfId="30317" xr:uid="{00000000-0005-0000-0000-000002000000}"/>
    <cellStyle name="Comma 10 2 2 2" xfId="161" xr:uid="{00000000-0005-0000-0000-000003000000}"/>
    <cellStyle name="Comma 10 2 2 2 10" xfId="9233" xr:uid="{00000000-0005-0000-0000-000003000000}"/>
    <cellStyle name="Comma 10 2 2 2 10 2" xfId="24353" xr:uid="{00000000-0005-0000-0000-000003000000}"/>
    <cellStyle name="Comma 10 2 2 2 10 2 2" xfId="54593" xr:uid="{00000000-0005-0000-0000-000003000000}"/>
    <cellStyle name="Comma 10 2 2 2 10 3" xfId="39473" xr:uid="{00000000-0005-0000-0000-000003000000}"/>
    <cellStyle name="Comma 10 2 2 2 11" xfId="15281" xr:uid="{00000000-0005-0000-0000-000003000000}"/>
    <cellStyle name="Comma 10 2 2 2 11 2" xfId="45521" xr:uid="{00000000-0005-0000-0000-000003000000}"/>
    <cellStyle name="Comma 10 2 2 2 12" xfId="30401" xr:uid="{00000000-0005-0000-0000-000003000000}"/>
    <cellStyle name="Comma 10 2 2 2 2" xfId="413" xr:uid="{00000000-0005-0000-0000-000003000000}"/>
    <cellStyle name="Comma 10 2 2 2 2 10" xfId="30653" xr:uid="{00000000-0005-0000-0000-000003000000}"/>
    <cellStyle name="Comma 10 2 2 2 2 2" xfId="1169" xr:uid="{00000000-0005-0000-0000-000003000000}"/>
    <cellStyle name="Comma 10 2 2 2 2 2 2" xfId="2681" xr:uid="{00000000-0005-0000-0000-000003000000}"/>
    <cellStyle name="Comma 10 2 2 2 2 2 2 2" xfId="11753" xr:uid="{00000000-0005-0000-0000-000003000000}"/>
    <cellStyle name="Comma 10 2 2 2 2 2 2 2 2" xfId="26873" xr:uid="{00000000-0005-0000-0000-000003000000}"/>
    <cellStyle name="Comma 10 2 2 2 2 2 2 2 2 2" xfId="57113" xr:uid="{00000000-0005-0000-0000-000003000000}"/>
    <cellStyle name="Comma 10 2 2 2 2 2 2 2 3" xfId="41993" xr:uid="{00000000-0005-0000-0000-000003000000}"/>
    <cellStyle name="Comma 10 2 2 2 2 2 2 3" xfId="17801" xr:uid="{00000000-0005-0000-0000-000003000000}"/>
    <cellStyle name="Comma 10 2 2 2 2 2 2 3 2" xfId="48041" xr:uid="{00000000-0005-0000-0000-000003000000}"/>
    <cellStyle name="Comma 10 2 2 2 2 2 2 4" xfId="32921" xr:uid="{00000000-0005-0000-0000-000003000000}"/>
    <cellStyle name="Comma 10 2 2 2 2 2 3" xfId="4193" xr:uid="{00000000-0005-0000-0000-000003000000}"/>
    <cellStyle name="Comma 10 2 2 2 2 2 3 2" xfId="13265" xr:uid="{00000000-0005-0000-0000-000003000000}"/>
    <cellStyle name="Comma 10 2 2 2 2 2 3 2 2" xfId="28385" xr:uid="{00000000-0005-0000-0000-000003000000}"/>
    <cellStyle name="Comma 10 2 2 2 2 2 3 2 2 2" xfId="58625" xr:uid="{00000000-0005-0000-0000-000003000000}"/>
    <cellStyle name="Comma 10 2 2 2 2 2 3 2 3" xfId="43505" xr:uid="{00000000-0005-0000-0000-000003000000}"/>
    <cellStyle name="Comma 10 2 2 2 2 2 3 3" xfId="19313" xr:uid="{00000000-0005-0000-0000-000003000000}"/>
    <cellStyle name="Comma 10 2 2 2 2 2 3 3 2" xfId="49553" xr:uid="{00000000-0005-0000-0000-000003000000}"/>
    <cellStyle name="Comma 10 2 2 2 2 2 3 4" xfId="34433" xr:uid="{00000000-0005-0000-0000-000003000000}"/>
    <cellStyle name="Comma 10 2 2 2 2 2 4" xfId="5705" xr:uid="{00000000-0005-0000-0000-000003000000}"/>
    <cellStyle name="Comma 10 2 2 2 2 2 4 2" xfId="14777" xr:uid="{00000000-0005-0000-0000-000003000000}"/>
    <cellStyle name="Comma 10 2 2 2 2 2 4 2 2" xfId="29897" xr:uid="{00000000-0005-0000-0000-000003000000}"/>
    <cellStyle name="Comma 10 2 2 2 2 2 4 2 2 2" xfId="60137" xr:uid="{00000000-0005-0000-0000-000003000000}"/>
    <cellStyle name="Comma 10 2 2 2 2 2 4 2 3" xfId="45017" xr:uid="{00000000-0005-0000-0000-000003000000}"/>
    <cellStyle name="Comma 10 2 2 2 2 2 4 3" xfId="20825" xr:uid="{00000000-0005-0000-0000-000003000000}"/>
    <cellStyle name="Comma 10 2 2 2 2 2 4 3 2" xfId="51065" xr:uid="{00000000-0005-0000-0000-000003000000}"/>
    <cellStyle name="Comma 10 2 2 2 2 2 4 4" xfId="35945" xr:uid="{00000000-0005-0000-0000-000003000000}"/>
    <cellStyle name="Comma 10 2 2 2 2 2 5" xfId="7217" xr:uid="{00000000-0005-0000-0000-000003000000}"/>
    <cellStyle name="Comma 10 2 2 2 2 2 5 2" xfId="22337" xr:uid="{00000000-0005-0000-0000-000003000000}"/>
    <cellStyle name="Comma 10 2 2 2 2 2 5 2 2" xfId="52577" xr:uid="{00000000-0005-0000-0000-000003000000}"/>
    <cellStyle name="Comma 10 2 2 2 2 2 5 3" xfId="37457" xr:uid="{00000000-0005-0000-0000-000003000000}"/>
    <cellStyle name="Comma 10 2 2 2 2 2 6" xfId="8729" xr:uid="{00000000-0005-0000-0000-000003000000}"/>
    <cellStyle name="Comma 10 2 2 2 2 2 6 2" xfId="23849" xr:uid="{00000000-0005-0000-0000-000003000000}"/>
    <cellStyle name="Comma 10 2 2 2 2 2 6 2 2" xfId="54089" xr:uid="{00000000-0005-0000-0000-000003000000}"/>
    <cellStyle name="Comma 10 2 2 2 2 2 6 3" xfId="38969" xr:uid="{00000000-0005-0000-0000-000003000000}"/>
    <cellStyle name="Comma 10 2 2 2 2 2 7" xfId="10241" xr:uid="{00000000-0005-0000-0000-000003000000}"/>
    <cellStyle name="Comma 10 2 2 2 2 2 7 2" xfId="25361" xr:uid="{00000000-0005-0000-0000-000003000000}"/>
    <cellStyle name="Comma 10 2 2 2 2 2 7 2 2" xfId="55601" xr:uid="{00000000-0005-0000-0000-000003000000}"/>
    <cellStyle name="Comma 10 2 2 2 2 2 7 3" xfId="40481" xr:uid="{00000000-0005-0000-0000-000003000000}"/>
    <cellStyle name="Comma 10 2 2 2 2 2 8" xfId="16289" xr:uid="{00000000-0005-0000-0000-000003000000}"/>
    <cellStyle name="Comma 10 2 2 2 2 2 8 2" xfId="46529" xr:uid="{00000000-0005-0000-0000-000003000000}"/>
    <cellStyle name="Comma 10 2 2 2 2 2 9" xfId="31409" xr:uid="{00000000-0005-0000-0000-000003000000}"/>
    <cellStyle name="Comma 10 2 2 2 2 3" xfId="1925" xr:uid="{00000000-0005-0000-0000-000003000000}"/>
    <cellStyle name="Comma 10 2 2 2 2 3 2" xfId="10997" xr:uid="{00000000-0005-0000-0000-000003000000}"/>
    <cellStyle name="Comma 10 2 2 2 2 3 2 2" xfId="26117" xr:uid="{00000000-0005-0000-0000-000003000000}"/>
    <cellStyle name="Comma 10 2 2 2 2 3 2 2 2" xfId="56357" xr:uid="{00000000-0005-0000-0000-000003000000}"/>
    <cellStyle name="Comma 10 2 2 2 2 3 2 3" xfId="41237" xr:uid="{00000000-0005-0000-0000-000003000000}"/>
    <cellStyle name="Comma 10 2 2 2 2 3 3" xfId="17045" xr:uid="{00000000-0005-0000-0000-000003000000}"/>
    <cellStyle name="Comma 10 2 2 2 2 3 3 2" xfId="47285" xr:uid="{00000000-0005-0000-0000-000003000000}"/>
    <cellStyle name="Comma 10 2 2 2 2 3 4" xfId="32165" xr:uid="{00000000-0005-0000-0000-000003000000}"/>
    <cellStyle name="Comma 10 2 2 2 2 4" xfId="3437" xr:uid="{00000000-0005-0000-0000-000003000000}"/>
    <cellStyle name="Comma 10 2 2 2 2 4 2" xfId="12509" xr:uid="{00000000-0005-0000-0000-000003000000}"/>
    <cellStyle name="Comma 10 2 2 2 2 4 2 2" xfId="27629" xr:uid="{00000000-0005-0000-0000-000003000000}"/>
    <cellStyle name="Comma 10 2 2 2 2 4 2 2 2" xfId="57869" xr:uid="{00000000-0005-0000-0000-000003000000}"/>
    <cellStyle name="Comma 10 2 2 2 2 4 2 3" xfId="42749" xr:uid="{00000000-0005-0000-0000-000003000000}"/>
    <cellStyle name="Comma 10 2 2 2 2 4 3" xfId="18557" xr:uid="{00000000-0005-0000-0000-000003000000}"/>
    <cellStyle name="Comma 10 2 2 2 2 4 3 2" xfId="48797" xr:uid="{00000000-0005-0000-0000-000003000000}"/>
    <cellStyle name="Comma 10 2 2 2 2 4 4" xfId="33677" xr:uid="{00000000-0005-0000-0000-000003000000}"/>
    <cellStyle name="Comma 10 2 2 2 2 5" xfId="4949" xr:uid="{00000000-0005-0000-0000-000003000000}"/>
    <cellStyle name="Comma 10 2 2 2 2 5 2" xfId="14021" xr:uid="{00000000-0005-0000-0000-000003000000}"/>
    <cellStyle name="Comma 10 2 2 2 2 5 2 2" xfId="29141" xr:uid="{00000000-0005-0000-0000-000003000000}"/>
    <cellStyle name="Comma 10 2 2 2 2 5 2 2 2" xfId="59381" xr:uid="{00000000-0005-0000-0000-000003000000}"/>
    <cellStyle name="Comma 10 2 2 2 2 5 2 3" xfId="44261" xr:uid="{00000000-0005-0000-0000-000003000000}"/>
    <cellStyle name="Comma 10 2 2 2 2 5 3" xfId="20069" xr:uid="{00000000-0005-0000-0000-000003000000}"/>
    <cellStyle name="Comma 10 2 2 2 2 5 3 2" xfId="50309" xr:uid="{00000000-0005-0000-0000-000003000000}"/>
    <cellStyle name="Comma 10 2 2 2 2 5 4" xfId="35189" xr:uid="{00000000-0005-0000-0000-000003000000}"/>
    <cellStyle name="Comma 10 2 2 2 2 6" xfId="6461" xr:uid="{00000000-0005-0000-0000-000003000000}"/>
    <cellStyle name="Comma 10 2 2 2 2 6 2" xfId="21581" xr:uid="{00000000-0005-0000-0000-000003000000}"/>
    <cellStyle name="Comma 10 2 2 2 2 6 2 2" xfId="51821" xr:uid="{00000000-0005-0000-0000-000003000000}"/>
    <cellStyle name="Comma 10 2 2 2 2 6 3" xfId="36701" xr:uid="{00000000-0005-0000-0000-000003000000}"/>
    <cellStyle name="Comma 10 2 2 2 2 7" xfId="7973" xr:uid="{00000000-0005-0000-0000-000003000000}"/>
    <cellStyle name="Comma 10 2 2 2 2 7 2" xfId="23093" xr:uid="{00000000-0005-0000-0000-000003000000}"/>
    <cellStyle name="Comma 10 2 2 2 2 7 2 2" xfId="53333" xr:uid="{00000000-0005-0000-0000-000003000000}"/>
    <cellStyle name="Comma 10 2 2 2 2 7 3" xfId="38213" xr:uid="{00000000-0005-0000-0000-000003000000}"/>
    <cellStyle name="Comma 10 2 2 2 2 8" xfId="9485" xr:uid="{00000000-0005-0000-0000-000003000000}"/>
    <cellStyle name="Comma 10 2 2 2 2 8 2" xfId="24605" xr:uid="{00000000-0005-0000-0000-000003000000}"/>
    <cellStyle name="Comma 10 2 2 2 2 8 2 2" xfId="54845" xr:uid="{00000000-0005-0000-0000-000003000000}"/>
    <cellStyle name="Comma 10 2 2 2 2 8 3" xfId="39725" xr:uid="{00000000-0005-0000-0000-000003000000}"/>
    <cellStyle name="Comma 10 2 2 2 2 9" xfId="15533" xr:uid="{00000000-0005-0000-0000-000003000000}"/>
    <cellStyle name="Comma 10 2 2 2 2 9 2" xfId="45773" xr:uid="{00000000-0005-0000-0000-000003000000}"/>
    <cellStyle name="Comma 10 2 2 2 3" xfId="665" xr:uid="{00000000-0005-0000-0000-000004000000}"/>
    <cellStyle name="Comma 10 2 2 2 3 10" xfId="30905" xr:uid="{00000000-0005-0000-0000-000004000000}"/>
    <cellStyle name="Comma 10 2 2 2 3 2" xfId="1421" xr:uid="{00000000-0005-0000-0000-000004000000}"/>
    <cellStyle name="Comma 10 2 2 2 3 2 2" xfId="2933" xr:uid="{00000000-0005-0000-0000-000004000000}"/>
    <cellStyle name="Comma 10 2 2 2 3 2 2 2" xfId="12005" xr:uid="{00000000-0005-0000-0000-000004000000}"/>
    <cellStyle name="Comma 10 2 2 2 3 2 2 2 2" xfId="27125" xr:uid="{00000000-0005-0000-0000-000004000000}"/>
    <cellStyle name="Comma 10 2 2 2 3 2 2 2 2 2" xfId="57365" xr:uid="{00000000-0005-0000-0000-000004000000}"/>
    <cellStyle name="Comma 10 2 2 2 3 2 2 2 3" xfId="42245" xr:uid="{00000000-0005-0000-0000-000004000000}"/>
    <cellStyle name="Comma 10 2 2 2 3 2 2 3" xfId="18053" xr:uid="{00000000-0005-0000-0000-000004000000}"/>
    <cellStyle name="Comma 10 2 2 2 3 2 2 3 2" xfId="48293" xr:uid="{00000000-0005-0000-0000-000004000000}"/>
    <cellStyle name="Comma 10 2 2 2 3 2 2 4" xfId="33173" xr:uid="{00000000-0005-0000-0000-000004000000}"/>
    <cellStyle name="Comma 10 2 2 2 3 2 3" xfId="4445" xr:uid="{00000000-0005-0000-0000-000004000000}"/>
    <cellStyle name="Comma 10 2 2 2 3 2 3 2" xfId="13517" xr:uid="{00000000-0005-0000-0000-000004000000}"/>
    <cellStyle name="Comma 10 2 2 2 3 2 3 2 2" xfId="28637" xr:uid="{00000000-0005-0000-0000-000004000000}"/>
    <cellStyle name="Comma 10 2 2 2 3 2 3 2 2 2" xfId="58877" xr:uid="{00000000-0005-0000-0000-000004000000}"/>
    <cellStyle name="Comma 10 2 2 2 3 2 3 2 3" xfId="43757" xr:uid="{00000000-0005-0000-0000-000004000000}"/>
    <cellStyle name="Comma 10 2 2 2 3 2 3 3" xfId="19565" xr:uid="{00000000-0005-0000-0000-000004000000}"/>
    <cellStyle name="Comma 10 2 2 2 3 2 3 3 2" xfId="49805" xr:uid="{00000000-0005-0000-0000-000004000000}"/>
    <cellStyle name="Comma 10 2 2 2 3 2 3 4" xfId="34685" xr:uid="{00000000-0005-0000-0000-000004000000}"/>
    <cellStyle name="Comma 10 2 2 2 3 2 4" xfId="5957" xr:uid="{00000000-0005-0000-0000-000004000000}"/>
    <cellStyle name="Comma 10 2 2 2 3 2 4 2" xfId="15029" xr:uid="{00000000-0005-0000-0000-000004000000}"/>
    <cellStyle name="Comma 10 2 2 2 3 2 4 2 2" xfId="30149" xr:uid="{00000000-0005-0000-0000-000004000000}"/>
    <cellStyle name="Comma 10 2 2 2 3 2 4 2 2 2" xfId="60389" xr:uid="{00000000-0005-0000-0000-000004000000}"/>
    <cellStyle name="Comma 10 2 2 2 3 2 4 2 3" xfId="45269" xr:uid="{00000000-0005-0000-0000-000004000000}"/>
    <cellStyle name="Comma 10 2 2 2 3 2 4 3" xfId="21077" xr:uid="{00000000-0005-0000-0000-000004000000}"/>
    <cellStyle name="Comma 10 2 2 2 3 2 4 3 2" xfId="51317" xr:uid="{00000000-0005-0000-0000-000004000000}"/>
    <cellStyle name="Comma 10 2 2 2 3 2 4 4" xfId="36197" xr:uid="{00000000-0005-0000-0000-000004000000}"/>
    <cellStyle name="Comma 10 2 2 2 3 2 5" xfId="7469" xr:uid="{00000000-0005-0000-0000-000004000000}"/>
    <cellStyle name="Comma 10 2 2 2 3 2 5 2" xfId="22589" xr:uid="{00000000-0005-0000-0000-000004000000}"/>
    <cellStyle name="Comma 10 2 2 2 3 2 5 2 2" xfId="52829" xr:uid="{00000000-0005-0000-0000-000004000000}"/>
    <cellStyle name="Comma 10 2 2 2 3 2 5 3" xfId="37709" xr:uid="{00000000-0005-0000-0000-000004000000}"/>
    <cellStyle name="Comma 10 2 2 2 3 2 6" xfId="8981" xr:uid="{00000000-0005-0000-0000-000004000000}"/>
    <cellStyle name="Comma 10 2 2 2 3 2 6 2" xfId="24101" xr:uid="{00000000-0005-0000-0000-000004000000}"/>
    <cellStyle name="Comma 10 2 2 2 3 2 6 2 2" xfId="54341" xr:uid="{00000000-0005-0000-0000-000004000000}"/>
    <cellStyle name="Comma 10 2 2 2 3 2 6 3" xfId="39221" xr:uid="{00000000-0005-0000-0000-000004000000}"/>
    <cellStyle name="Comma 10 2 2 2 3 2 7" xfId="10493" xr:uid="{00000000-0005-0000-0000-000004000000}"/>
    <cellStyle name="Comma 10 2 2 2 3 2 7 2" xfId="25613" xr:uid="{00000000-0005-0000-0000-000004000000}"/>
    <cellStyle name="Comma 10 2 2 2 3 2 7 2 2" xfId="55853" xr:uid="{00000000-0005-0000-0000-000004000000}"/>
    <cellStyle name="Comma 10 2 2 2 3 2 7 3" xfId="40733" xr:uid="{00000000-0005-0000-0000-000004000000}"/>
    <cellStyle name="Comma 10 2 2 2 3 2 8" xfId="16541" xr:uid="{00000000-0005-0000-0000-000004000000}"/>
    <cellStyle name="Comma 10 2 2 2 3 2 8 2" xfId="46781" xr:uid="{00000000-0005-0000-0000-000004000000}"/>
    <cellStyle name="Comma 10 2 2 2 3 2 9" xfId="31661" xr:uid="{00000000-0005-0000-0000-000004000000}"/>
    <cellStyle name="Comma 10 2 2 2 3 3" xfId="2177" xr:uid="{00000000-0005-0000-0000-000004000000}"/>
    <cellStyle name="Comma 10 2 2 2 3 3 2" xfId="11249" xr:uid="{00000000-0005-0000-0000-000004000000}"/>
    <cellStyle name="Comma 10 2 2 2 3 3 2 2" xfId="26369" xr:uid="{00000000-0005-0000-0000-000004000000}"/>
    <cellStyle name="Comma 10 2 2 2 3 3 2 2 2" xfId="56609" xr:uid="{00000000-0005-0000-0000-000004000000}"/>
    <cellStyle name="Comma 10 2 2 2 3 3 2 3" xfId="41489" xr:uid="{00000000-0005-0000-0000-000004000000}"/>
    <cellStyle name="Comma 10 2 2 2 3 3 3" xfId="17297" xr:uid="{00000000-0005-0000-0000-000004000000}"/>
    <cellStyle name="Comma 10 2 2 2 3 3 3 2" xfId="47537" xr:uid="{00000000-0005-0000-0000-000004000000}"/>
    <cellStyle name="Comma 10 2 2 2 3 3 4" xfId="32417" xr:uid="{00000000-0005-0000-0000-000004000000}"/>
    <cellStyle name="Comma 10 2 2 2 3 4" xfId="3689" xr:uid="{00000000-0005-0000-0000-000004000000}"/>
    <cellStyle name="Comma 10 2 2 2 3 4 2" xfId="12761" xr:uid="{00000000-0005-0000-0000-000004000000}"/>
    <cellStyle name="Comma 10 2 2 2 3 4 2 2" xfId="27881" xr:uid="{00000000-0005-0000-0000-000004000000}"/>
    <cellStyle name="Comma 10 2 2 2 3 4 2 2 2" xfId="58121" xr:uid="{00000000-0005-0000-0000-000004000000}"/>
    <cellStyle name="Comma 10 2 2 2 3 4 2 3" xfId="43001" xr:uid="{00000000-0005-0000-0000-000004000000}"/>
    <cellStyle name="Comma 10 2 2 2 3 4 3" xfId="18809" xr:uid="{00000000-0005-0000-0000-000004000000}"/>
    <cellStyle name="Comma 10 2 2 2 3 4 3 2" xfId="49049" xr:uid="{00000000-0005-0000-0000-000004000000}"/>
    <cellStyle name="Comma 10 2 2 2 3 4 4" xfId="33929" xr:uid="{00000000-0005-0000-0000-000004000000}"/>
    <cellStyle name="Comma 10 2 2 2 3 5" xfId="5201" xr:uid="{00000000-0005-0000-0000-000004000000}"/>
    <cellStyle name="Comma 10 2 2 2 3 5 2" xfId="14273" xr:uid="{00000000-0005-0000-0000-000004000000}"/>
    <cellStyle name="Comma 10 2 2 2 3 5 2 2" xfId="29393" xr:uid="{00000000-0005-0000-0000-000004000000}"/>
    <cellStyle name="Comma 10 2 2 2 3 5 2 2 2" xfId="59633" xr:uid="{00000000-0005-0000-0000-000004000000}"/>
    <cellStyle name="Comma 10 2 2 2 3 5 2 3" xfId="44513" xr:uid="{00000000-0005-0000-0000-000004000000}"/>
    <cellStyle name="Comma 10 2 2 2 3 5 3" xfId="20321" xr:uid="{00000000-0005-0000-0000-000004000000}"/>
    <cellStyle name="Comma 10 2 2 2 3 5 3 2" xfId="50561" xr:uid="{00000000-0005-0000-0000-000004000000}"/>
    <cellStyle name="Comma 10 2 2 2 3 5 4" xfId="35441" xr:uid="{00000000-0005-0000-0000-000004000000}"/>
    <cellStyle name="Comma 10 2 2 2 3 6" xfId="6713" xr:uid="{00000000-0005-0000-0000-000004000000}"/>
    <cellStyle name="Comma 10 2 2 2 3 6 2" xfId="21833" xr:uid="{00000000-0005-0000-0000-000004000000}"/>
    <cellStyle name="Comma 10 2 2 2 3 6 2 2" xfId="52073" xr:uid="{00000000-0005-0000-0000-000004000000}"/>
    <cellStyle name="Comma 10 2 2 2 3 6 3" xfId="36953" xr:uid="{00000000-0005-0000-0000-000004000000}"/>
    <cellStyle name="Comma 10 2 2 2 3 7" xfId="8225" xr:uid="{00000000-0005-0000-0000-000004000000}"/>
    <cellStyle name="Comma 10 2 2 2 3 7 2" xfId="23345" xr:uid="{00000000-0005-0000-0000-000004000000}"/>
    <cellStyle name="Comma 10 2 2 2 3 7 2 2" xfId="53585" xr:uid="{00000000-0005-0000-0000-000004000000}"/>
    <cellStyle name="Comma 10 2 2 2 3 7 3" xfId="38465" xr:uid="{00000000-0005-0000-0000-000004000000}"/>
    <cellStyle name="Comma 10 2 2 2 3 8" xfId="9737" xr:uid="{00000000-0005-0000-0000-000004000000}"/>
    <cellStyle name="Comma 10 2 2 2 3 8 2" xfId="24857" xr:uid="{00000000-0005-0000-0000-000004000000}"/>
    <cellStyle name="Comma 10 2 2 2 3 8 2 2" xfId="55097" xr:uid="{00000000-0005-0000-0000-000004000000}"/>
    <cellStyle name="Comma 10 2 2 2 3 8 3" xfId="39977" xr:uid="{00000000-0005-0000-0000-000004000000}"/>
    <cellStyle name="Comma 10 2 2 2 3 9" xfId="15785" xr:uid="{00000000-0005-0000-0000-000004000000}"/>
    <cellStyle name="Comma 10 2 2 2 3 9 2" xfId="46025" xr:uid="{00000000-0005-0000-0000-000004000000}"/>
    <cellStyle name="Comma 10 2 2 2 4" xfId="917" xr:uid="{00000000-0005-0000-0000-000003000000}"/>
    <cellStyle name="Comma 10 2 2 2 4 2" xfId="2429" xr:uid="{00000000-0005-0000-0000-000003000000}"/>
    <cellStyle name="Comma 10 2 2 2 4 2 2" xfId="11501" xr:uid="{00000000-0005-0000-0000-000003000000}"/>
    <cellStyle name="Comma 10 2 2 2 4 2 2 2" xfId="26621" xr:uid="{00000000-0005-0000-0000-000003000000}"/>
    <cellStyle name="Comma 10 2 2 2 4 2 2 2 2" xfId="56861" xr:uid="{00000000-0005-0000-0000-000003000000}"/>
    <cellStyle name="Comma 10 2 2 2 4 2 2 3" xfId="41741" xr:uid="{00000000-0005-0000-0000-000003000000}"/>
    <cellStyle name="Comma 10 2 2 2 4 2 3" xfId="17549" xr:uid="{00000000-0005-0000-0000-000003000000}"/>
    <cellStyle name="Comma 10 2 2 2 4 2 3 2" xfId="47789" xr:uid="{00000000-0005-0000-0000-000003000000}"/>
    <cellStyle name="Comma 10 2 2 2 4 2 4" xfId="32669" xr:uid="{00000000-0005-0000-0000-000003000000}"/>
    <cellStyle name="Comma 10 2 2 2 4 3" xfId="3941" xr:uid="{00000000-0005-0000-0000-000003000000}"/>
    <cellStyle name="Comma 10 2 2 2 4 3 2" xfId="13013" xr:uid="{00000000-0005-0000-0000-000003000000}"/>
    <cellStyle name="Comma 10 2 2 2 4 3 2 2" xfId="28133" xr:uid="{00000000-0005-0000-0000-000003000000}"/>
    <cellStyle name="Comma 10 2 2 2 4 3 2 2 2" xfId="58373" xr:uid="{00000000-0005-0000-0000-000003000000}"/>
    <cellStyle name="Comma 10 2 2 2 4 3 2 3" xfId="43253" xr:uid="{00000000-0005-0000-0000-000003000000}"/>
    <cellStyle name="Comma 10 2 2 2 4 3 3" xfId="19061" xr:uid="{00000000-0005-0000-0000-000003000000}"/>
    <cellStyle name="Comma 10 2 2 2 4 3 3 2" xfId="49301" xr:uid="{00000000-0005-0000-0000-000003000000}"/>
    <cellStyle name="Comma 10 2 2 2 4 3 4" xfId="34181" xr:uid="{00000000-0005-0000-0000-000003000000}"/>
    <cellStyle name="Comma 10 2 2 2 4 4" xfId="5453" xr:uid="{00000000-0005-0000-0000-000003000000}"/>
    <cellStyle name="Comma 10 2 2 2 4 4 2" xfId="14525" xr:uid="{00000000-0005-0000-0000-000003000000}"/>
    <cellStyle name="Comma 10 2 2 2 4 4 2 2" xfId="29645" xr:uid="{00000000-0005-0000-0000-000003000000}"/>
    <cellStyle name="Comma 10 2 2 2 4 4 2 2 2" xfId="59885" xr:uid="{00000000-0005-0000-0000-000003000000}"/>
    <cellStyle name="Comma 10 2 2 2 4 4 2 3" xfId="44765" xr:uid="{00000000-0005-0000-0000-000003000000}"/>
    <cellStyle name="Comma 10 2 2 2 4 4 3" xfId="20573" xr:uid="{00000000-0005-0000-0000-000003000000}"/>
    <cellStyle name="Comma 10 2 2 2 4 4 3 2" xfId="50813" xr:uid="{00000000-0005-0000-0000-000003000000}"/>
    <cellStyle name="Comma 10 2 2 2 4 4 4" xfId="35693" xr:uid="{00000000-0005-0000-0000-000003000000}"/>
    <cellStyle name="Comma 10 2 2 2 4 5" xfId="6965" xr:uid="{00000000-0005-0000-0000-000003000000}"/>
    <cellStyle name="Comma 10 2 2 2 4 5 2" xfId="22085" xr:uid="{00000000-0005-0000-0000-000003000000}"/>
    <cellStyle name="Comma 10 2 2 2 4 5 2 2" xfId="52325" xr:uid="{00000000-0005-0000-0000-000003000000}"/>
    <cellStyle name="Comma 10 2 2 2 4 5 3" xfId="37205" xr:uid="{00000000-0005-0000-0000-000003000000}"/>
    <cellStyle name="Comma 10 2 2 2 4 6" xfId="8477" xr:uid="{00000000-0005-0000-0000-000003000000}"/>
    <cellStyle name="Comma 10 2 2 2 4 6 2" xfId="23597" xr:uid="{00000000-0005-0000-0000-000003000000}"/>
    <cellStyle name="Comma 10 2 2 2 4 6 2 2" xfId="53837" xr:uid="{00000000-0005-0000-0000-000003000000}"/>
    <cellStyle name="Comma 10 2 2 2 4 6 3" xfId="38717" xr:uid="{00000000-0005-0000-0000-000003000000}"/>
    <cellStyle name="Comma 10 2 2 2 4 7" xfId="9989" xr:uid="{00000000-0005-0000-0000-000003000000}"/>
    <cellStyle name="Comma 10 2 2 2 4 7 2" xfId="25109" xr:uid="{00000000-0005-0000-0000-000003000000}"/>
    <cellStyle name="Comma 10 2 2 2 4 7 2 2" xfId="55349" xr:uid="{00000000-0005-0000-0000-000003000000}"/>
    <cellStyle name="Comma 10 2 2 2 4 7 3" xfId="40229" xr:uid="{00000000-0005-0000-0000-000003000000}"/>
    <cellStyle name="Comma 10 2 2 2 4 8" xfId="16037" xr:uid="{00000000-0005-0000-0000-000003000000}"/>
    <cellStyle name="Comma 10 2 2 2 4 8 2" xfId="46277" xr:uid="{00000000-0005-0000-0000-000003000000}"/>
    <cellStyle name="Comma 10 2 2 2 4 9" xfId="31157" xr:uid="{00000000-0005-0000-0000-000003000000}"/>
    <cellStyle name="Comma 10 2 2 2 5" xfId="1673" xr:uid="{00000000-0005-0000-0000-000003000000}"/>
    <cellStyle name="Comma 10 2 2 2 5 2" xfId="10745" xr:uid="{00000000-0005-0000-0000-000003000000}"/>
    <cellStyle name="Comma 10 2 2 2 5 2 2" xfId="25865" xr:uid="{00000000-0005-0000-0000-000003000000}"/>
    <cellStyle name="Comma 10 2 2 2 5 2 2 2" xfId="56105" xr:uid="{00000000-0005-0000-0000-000003000000}"/>
    <cellStyle name="Comma 10 2 2 2 5 2 3" xfId="40985" xr:uid="{00000000-0005-0000-0000-000003000000}"/>
    <cellStyle name="Comma 10 2 2 2 5 3" xfId="16793" xr:uid="{00000000-0005-0000-0000-000003000000}"/>
    <cellStyle name="Comma 10 2 2 2 5 3 2" xfId="47033" xr:uid="{00000000-0005-0000-0000-000003000000}"/>
    <cellStyle name="Comma 10 2 2 2 5 4" xfId="31913" xr:uid="{00000000-0005-0000-0000-000003000000}"/>
    <cellStyle name="Comma 10 2 2 2 6" xfId="3185" xr:uid="{00000000-0005-0000-0000-000003000000}"/>
    <cellStyle name="Comma 10 2 2 2 6 2" xfId="12257" xr:uid="{00000000-0005-0000-0000-000003000000}"/>
    <cellStyle name="Comma 10 2 2 2 6 2 2" xfId="27377" xr:uid="{00000000-0005-0000-0000-000003000000}"/>
    <cellStyle name="Comma 10 2 2 2 6 2 2 2" xfId="57617" xr:uid="{00000000-0005-0000-0000-000003000000}"/>
    <cellStyle name="Comma 10 2 2 2 6 2 3" xfId="42497" xr:uid="{00000000-0005-0000-0000-000003000000}"/>
    <cellStyle name="Comma 10 2 2 2 6 3" xfId="18305" xr:uid="{00000000-0005-0000-0000-000003000000}"/>
    <cellStyle name="Comma 10 2 2 2 6 3 2" xfId="48545" xr:uid="{00000000-0005-0000-0000-000003000000}"/>
    <cellStyle name="Comma 10 2 2 2 6 4" xfId="33425" xr:uid="{00000000-0005-0000-0000-000003000000}"/>
    <cellStyle name="Comma 10 2 2 2 7" xfId="4697" xr:uid="{00000000-0005-0000-0000-000003000000}"/>
    <cellStyle name="Comma 10 2 2 2 7 2" xfId="13769" xr:uid="{00000000-0005-0000-0000-000003000000}"/>
    <cellStyle name="Comma 10 2 2 2 7 2 2" xfId="28889" xr:uid="{00000000-0005-0000-0000-000003000000}"/>
    <cellStyle name="Comma 10 2 2 2 7 2 2 2" xfId="59129" xr:uid="{00000000-0005-0000-0000-000003000000}"/>
    <cellStyle name="Comma 10 2 2 2 7 2 3" xfId="44009" xr:uid="{00000000-0005-0000-0000-000003000000}"/>
    <cellStyle name="Comma 10 2 2 2 7 3" xfId="19817" xr:uid="{00000000-0005-0000-0000-000003000000}"/>
    <cellStyle name="Comma 10 2 2 2 7 3 2" xfId="50057" xr:uid="{00000000-0005-0000-0000-000003000000}"/>
    <cellStyle name="Comma 10 2 2 2 7 4" xfId="34937" xr:uid="{00000000-0005-0000-0000-000003000000}"/>
    <cellStyle name="Comma 10 2 2 2 8" xfId="6209" xr:uid="{00000000-0005-0000-0000-000003000000}"/>
    <cellStyle name="Comma 10 2 2 2 8 2" xfId="21329" xr:uid="{00000000-0005-0000-0000-000003000000}"/>
    <cellStyle name="Comma 10 2 2 2 8 2 2" xfId="51569" xr:uid="{00000000-0005-0000-0000-000003000000}"/>
    <cellStyle name="Comma 10 2 2 2 8 3" xfId="36449" xr:uid="{00000000-0005-0000-0000-000003000000}"/>
    <cellStyle name="Comma 10 2 2 2 9" xfId="7721" xr:uid="{00000000-0005-0000-0000-000003000000}"/>
    <cellStyle name="Comma 10 2 2 2 9 2" xfId="22841" xr:uid="{00000000-0005-0000-0000-000003000000}"/>
    <cellStyle name="Comma 10 2 2 2 9 2 2" xfId="53081" xr:uid="{00000000-0005-0000-0000-000003000000}"/>
    <cellStyle name="Comma 10 2 2 2 9 3" xfId="37961" xr:uid="{00000000-0005-0000-0000-000003000000}"/>
    <cellStyle name="Comma 10 2 2 3" xfId="245" xr:uid="{00000000-0005-0000-0000-000003000000}"/>
    <cellStyle name="Comma 10 2 2 3 10" xfId="9317" xr:uid="{00000000-0005-0000-0000-000003000000}"/>
    <cellStyle name="Comma 10 2 2 3 10 2" xfId="24437" xr:uid="{00000000-0005-0000-0000-000003000000}"/>
    <cellStyle name="Comma 10 2 2 3 10 2 2" xfId="54677" xr:uid="{00000000-0005-0000-0000-000003000000}"/>
    <cellStyle name="Comma 10 2 2 3 10 3" xfId="39557" xr:uid="{00000000-0005-0000-0000-000003000000}"/>
    <cellStyle name="Comma 10 2 2 3 11" xfId="15365" xr:uid="{00000000-0005-0000-0000-000003000000}"/>
    <cellStyle name="Comma 10 2 2 3 11 2" xfId="45605" xr:uid="{00000000-0005-0000-0000-000003000000}"/>
    <cellStyle name="Comma 10 2 2 3 12" xfId="30485" xr:uid="{00000000-0005-0000-0000-000003000000}"/>
    <cellStyle name="Comma 10 2 2 3 2" xfId="497" xr:uid="{00000000-0005-0000-0000-000003000000}"/>
    <cellStyle name="Comma 10 2 2 3 2 10" xfId="30737" xr:uid="{00000000-0005-0000-0000-000003000000}"/>
    <cellStyle name="Comma 10 2 2 3 2 2" xfId="1253" xr:uid="{00000000-0005-0000-0000-000003000000}"/>
    <cellStyle name="Comma 10 2 2 3 2 2 2" xfId="2765" xr:uid="{00000000-0005-0000-0000-000003000000}"/>
    <cellStyle name="Comma 10 2 2 3 2 2 2 2" xfId="11837" xr:uid="{00000000-0005-0000-0000-000003000000}"/>
    <cellStyle name="Comma 10 2 2 3 2 2 2 2 2" xfId="26957" xr:uid="{00000000-0005-0000-0000-000003000000}"/>
    <cellStyle name="Comma 10 2 2 3 2 2 2 2 2 2" xfId="57197" xr:uid="{00000000-0005-0000-0000-000003000000}"/>
    <cellStyle name="Comma 10 2 2 3 2 2 2 2 3" xfId="42077" xr:uid="{00000000-0005-0000-0000-000003000000}"/>
    <cellStyle name="Comma 10 2 2 3 2 2 2 3" xfId="17885" xr:uid="{00000000-0005-0000-0000-000003000000}"/>
    <cellStyle name="Comma 10 2 2 3 2 2 2 3 2" xfId="48125" xr:uid="{00000000-0005-0000-0000-000003000000}"/>
    <cellStyle name="Comma 10 2 2 3 2 2 2 4" xfId="33005" xr:uid="{00000000-0005-0000-0000-000003000000}"/>
    <cellStyle name="Comma 10 2 2 3 2 2 3" xfId="4277" xr:uid="{00000000-0005-0000-0000-000003000000}"/>
    <cellStyle name="Comma 10 2 2 3 2 2 3 2" xfId="13349" xr:uid="{00000000-0005-0000-0000-000003000000}"/>
    <cellStyle name="Comma 10 2 2 3 2 2 3 2 2" xfId="28469" xr:uid="{00000000-0005-0000-0000-000003000000}"/>
    <cellStyle name="Comma 10 2 2 3 2 2 3 2 2 2" xfId="58709" xr:uid="{00000000-0005-0000-0000-000003000000}"/>
    <cellStyle name="Comma 10 2 2 3 2 2 3 2 3" xfId="43589" xr:uid="{00000000-0005-0000-0000-000003000000}"/>
    <cellStyle name="Comma 10 2 2 3 2 2 3 3" xfId="19397" xr:uid="{00000000-0005-0000-0000-000003000000}"/>
    <cellStyle name="Comma 10 2 2 3 2 2 3 3 2" xfId="49637" xr:uid="{00000000-0005-0000-0000-000003000000}"/>
    <cellStyle name="Comma 10 2 2 3 2 2 3 4" xfId="34517" xr:uid="{00000000-0005-0000-0000-000003000000}"/>
    <cellStyle name="Comma 10 2 2 3 2 2 4" xfId="5789" xr:uid="{00000000-0005-0000-0000-000003000000}"/>
    <cellStyle name="Comma 10 2 2 3 2 2 4 2" xfId="14861" xr:uid="{00000000-0005-0000-0000-000003000000}"/>
    <cellStyle name="Comma 10 2 2 3 2 2 4 2 2" xfId="29981" xr:uid="{00000000-0005-0000-0000-000003000000}"/>
    <cellStyle name="Comma 10 2 2 3 2 2 4 2 2 2" xfId="60221" xr:uid="{00000000-0005-0000-0000-000003000000}"/>
    <cellStyle name="Comma 10 2 2 3 2 2 4 2 3" xfId="45101" xr:uid="{00000000-0005-0000-0000-000003000000}"/>
    <cellStyle name="Comma 10 2 2 3 2 2 4 3" xfId="20909" xr:uid="{00000000-0005-0000-0000-000003000000}"/>
    <cellStyle name="Comma 10 2 2 3 2 2 4 3 2" xfId="51149" xr:uid="{00000000-0005-0000-0000-000003000000}"/>
    <cellStyle name="Comma 10 2 2 3 2 2 4 4" xfId="36029" xr:uid="{00000000-0005-0000-0000-000003000000}"/>
    <cellStyle name="Comma 10 2 2 3 2 2 5" xfId="7301" xr:uid="{00000000-0005-0000-0000-000003000000}"/>
    <cellStyle name="Comma 10 2 2 3 2 2 5 2" xfId="22421" xr:uid="{00000000-0005-0000-0000-000003000000}"/>
    <cellStyle name="Comma 10 2 2 3 2 2 5 2 2" xfId="52661" xr:uid="{00000000-0005-0000-0000-000003000000}"/>
    <cellStyle name="Comma 10 2 2 3 2 2 5 3" xfId="37541" xr:uid="{00000000-0005-0000-0000-000003000000}"/>
    <cellStyle name="Comma 10 2 2 3 2 2 6" xfId="8813" xr:uid="{00000000-0005-0000-0000-000003000000}"/>
    <cellStyle name="Comma 10 2 2 3 2 2 6 2" xfId="23933" xr:uid="{00000000-0005-0000-0000-000003000000}"/>
    <cellStyle name="Comma 10 2 2 3 2 2 6 2 2" xfId="54173" xr:uid="{00000000-0005-0000-0000-000003000000}"/>
    <cellStyle name="Comma 10 2 2 3 2 2 6 3" xfId="39053" xr:uid="{00000000-0005-0000-0000-000003000000}"/>
    <cellStyle name="Comma 10 2 2 3 2 2 7" xfId="10325" xr:uid="{00000000-0005-0000-0000-000003000000}"/>
    <cellStyle name="Comma 10 2 2 3 2 2 7 2" xfId="25445" xr:uid="{00000000-0005-0000-0000-000003000000}"/>
    <cellStyle name="Comma 10 2 2 3 2 2 7 2 2" xfId="55685" xr:uid="{00000000-0005-0000-0000-000003000000}"/>
    <cellStyle name="Comma 10 2 2 3 2 2 7 3" xfId="40565" xr:uid="{00000000-0005-0000-0000-000003000000}"/>
    <cellStyle name="Comma 10 2 2 3 2 2 8" xfId="16373" xr:uid="{00000000-0005-0000-0000-000003000000}"/>
    <cellStyle name="Comma 10 2 2 3 2 2 8 2" xfId="46613" xr:uid="{00000000-0005-0000-0000-000003000000}"/>
    <cellStyle name="Comma 10 2 2 3 2 2 9" xfId="31493" xr:uid="{00000000-0005-0000-0000-000003000000}"/>
    <cellStyle name="Comma 10 2 2 3 2 3" xfId="2009" xr:uid="{00000000-0005-0000-0000-000003000000}"/>
    <cellStyle name="Comma 10 2 2 3 2 3 2" xfId="11081" xr:uid="{00000000-0005-0000-0000-000003000000}"/>
    <cellStyle name="Comma 10 2 2 3 2 3 2 2" xfId="26201" xr:uid="{00000000-0005-0000-0000-000003000000}"/>
    <cellStyle name="Comma 10 2 2 3 2 3 2 2 2" xfId="56441" xr:uid="{00000000-0005-0000-0000-000003000000}"/>
    <cellStyle name="Comma 10 2 2 3 2 3 2 3" xfId="41321" xr:uid="{00000000-0005-0000-0000-000003000000}"/>
    <cellStyle name="Comma 10 2 2 3 2 3 3" xfId="17129" xr:uid="{00000000-0005-0000-0000-000003000000}"/>
    <cellStyle name="Comma 10 2 2 3 2 3 3 2" xfId="47369" xr:uid="{00000000-0005-0000-0000-000003000000}"/>
    <cellStyle name="Comma 10 2 2 3 2 3 4" xfId="32249" xr:uid="{00000000-0005-0000-0000-000003000000}"/>
    <cellStyle name="Comma 10 2 2 3 2 4" xfId="3521" xr:uid="{00000000-0005-0000-0000-000003000000}"/>
    <cellStyle name="Comma 10 2 2 3 2 4 2" xfId="12593" xr:uid="{00000000-0005-0000-0000-000003000000}"/>
    <cellStyle name="Comma 10 2 2 3 2 4 2 2" xfId="27713" xr:uid="{00000000-0005-0000-0000-000003000000}"/>
    <cellStyle name="Comma 10 2 2 3 2 4 2 2 2" xfId="57953" xr:uid="{00000000-0005-0000-0000-000003000000}"/>
    <cellStyle name="Comma 10 2 2 3 2 4 2 3" xfId="42833" xr:uid="{00000000-0005-0000-0000-000003000000}"/>
    <cellStyle name="Comma 10 2 2 3 2 4 3" xfId="18641" xr:uid="{00000000-0005-0000-0000-000003000000}"/>
    <cellStyle name="Comma 10 2 2 3 2 4 3 2" xfId="48881" xr:uid="{00000000-0005-0000-0000-000003000000}"/>
    <cellStyle name="Comma 10 2 2 3 2 4 4" xfId="33761" xr:uid="{00000000-0005-0000-0000-000003000000}"/>
    <cellStyle name="Comma 10 2 2 3 2 5" xfId="5033" xr:uid="{00000000-0005-0000-0000-000003000000}"/>
    <cellStyle name="Comma 10 2 2 3 2 5 2" xfId="14105" xr:uid="{00000000-0005-0000-0000-000003000000}"/>
    <cellStyle name="Comma 10 2 2 3 2 5 2 2" xfId="29225" xr:uid="{00000000-0005-0000-0000-000003000000}"/>
    <cellStyle name="Comma 10 2 2 3 2 5 2 2 2" xfId="59465" xr:uid="{00000000-0005-0000-0000-000003000000}"/>
    <cellStyle name="Comma 10 2 2 3 2 5 2 3" xfId="44345" xr:uid="{00000000-0005-0000-0000-000003000000}"/>
    <cellStyle name="Comma 10 2 2 3 2 5 3" xfId="20153" xr:uid="{00000000-0005-0000-0000-000003000000}"/>
    <cellStyle name="Comma 10 2 2 3 2 5 3 2" xfId="50393" xr:uid="{00000000-0005-0000-0000-000003000000}"/>
    <cellStyle name="Comma 10 2 2 3 2 5 4" xfId="35273" xr:uid="{00000000-0005-0000-0000-000003000000}"/>
    <cellStyle name="Comma 10 2 2 3 2 6" xfId="6545" xr:uid="{00000000-0005-0000-0000-000003000000}"/>
    <cellStyle name="Comma 10 2 2 3 2 6 2" xfId="21665" xr:uid="{00000000-0005-0000-0000-000003000000}"/>
    <cellStyle name="Comma 10 2 2 3 2 6 2 2" xfId="51905" xr:uid="{00000000-0005-0000-0000-000003000000}"/>
    <cellStyle name="Comma 10 2 2 3 2 6 3" xfId="36785" xr:uid="{00000000-0005-0000-0000-000003000000}"/>
    <cellStyle name="Comma 10 2 2 3 2 7" xfId="8057" xr:uid="{00000000-0005-0000-0000-000003000000}"/>
    <cellStyle name="Comma 10 2 2 3 2 7 2" xfId="23177" xr:uid="{00000000-0005-0000-0000-000003000000}"/>
    <cellStyle name="Comma 10 2 2 3 2 7 2 2" xfId="53417" xr:uid="{00000000-0005-0000-0000-000003000000}"/>
    <cellStyle name="Comma 10 2 2 3 2 7 3" xfId="38297" xr:uid="{00000000-0005-0000-0000-000003000000}"/>
    <cellStyle name="Comma 10 2 2 3 2 8" xfId="9569" xr:uid="{00000000-0005-0000-0000-000003000000}"/>
    <cellStyle name="Comma 10 2 2 3 2 8 2" xfId="24689" xr:uid="{00000000-0005-0000-0000-000003000000}"/>
    <cellStyle name="Comma 10 2 2 3 2 8 2 2" xfId="54929" xr:uid="{00000000-0005-0000-0000-000003000000}"/>
    <cellStyle name="Comma 10 2 2 3 2 8 3" xfId="39809" xr:uid="{00000000-0005-0000-0000-000003000000}"/>
    <cellStyle name="Comma 10 2 2 3 2 9" xfId="15617" xr:uid="{00000000-0005-0000-0000-000003000000}"/>
    <cellStyle name="Comma 10 2 2 3 2 9 2" xfId="45857" xr:uid="{00000000-0005-0000-0000-000003000000}"/>
    <cellStyle name="Comma 10 2 2 3 3" xfId="749" xr:uid="{00000000-0005-0000-0000-000005000000}"/>
    <cellStyle name="Comma 10 2 2 3 3 10" xfId="30989" xr:uid="{00000000-0005-0000-0000-000005000000}"/>
    <cellStyle name="Comma 10 2 2 3 3 2" xfId="1505" xr:uid="{00000000-0005-0000-0000-000005000000}"/>
    <cellStyle name="Comma 10 2 2 3 3 2 2" xfId="3017" xr:uid="{00000000-0005-0000-0000-000005000000}"/>
    <cellStyle name="Comma 10 2 2 3 3 2 2 2" xfId="12089" xr:uid="{00000000-0005-0000-0000-000005000000}"/>
    <cellStyle name="Comma 10 2 2 3 3 2 2 2 2" xfId="27209" xr:uid="{00000000-0005-0000-0000-000005000000}"/>
    <cellStyle name="Comma 10 2 2 3 3 2 2 2 2 2" xfId="57449" xr:uid="{00000000-0005-0000-0000-000005000000}"/>
    <cellStyle name="Comma 10 2 2 3 3 2 2 2 3" xfId="42329" xr:uid="{00000000-0005-0000-0000-000005000000}"/>
    <cellStyle name="Comma 10 2 2 3 3 2 2 3" xfId="18137" xr:uid="{00000000-0005-0000-0000-000005000000}"/>
    <cellStyle name="Comma 10 2 2 3 3 2 2 3 2" xfId="48377" xr:uid="{00000000-0005-0000-0000-000005000000}"/>
    <cellStyle name="Comma 10 2 2 3 3 2 2 4" xfId="33257" xr:uid="{00000000-0005-0000-0000-000005000000}"/>
    <cellStyle name="Comma 10 2 2 3 3 2 3" xfId="4529" xr:uid="{00000000-0005-0000-0000-000005000000}"/>
    <cellStyle name="Comma 10 2 2 3 3 2 3 2" xfId="13601" xr:uid="{00000000-0005-0000-0000-000005000000}"/>
    <cellStyle name="Comma 10 2 2 3 3 2 3 2 2" xfId="28721" xr:uid="{00000000-0005-0000-0000-000005000000}"/>
    <cellStyle name="Comma 10 2 2 3 3 2 3 2 2 2" xfId="58961" xr:uid="{00000000-0005-0000-0000-000005000000}"/>
    <cellStyle name="Comma 10 2 2 3 3 2 3 2 3" xfId="43841" xr:uid="{00000000-0005-0000-0000-000005000000}"/>
    <cellStyle name="Comma 10 2 2 3 3 2 3 3" xfId="19649" xr:uid="{00000000-0005-0000-0000-000005000000}"/>
    <cellStyle name="Comma 10 2 2 3 3 2 3 3 2" xfId="49889" xr:uid="{00000000-0005-0000-0000-000005000000}"/>
    <cellStyle name="Comma 10 2 2 3 3 2 3 4" xfId="34769" xr:uid="{00000000-0005-0000-0000-000005000000}"/>
    <cellStyle name="Comma 10 2 2 3 3 2 4" xfId="6041" xr:uid="{00000000-0005-0000-0000-000005000000}"/>
    <cellStyle name="Comma 10 2 2 3 3 2 4 2" xfId="15113" xr:uid="{00000000-0005-0000-0000-000005000000}"/>
    <cellStyle name="Comma 10 2 2 3 3 2 4 2 2" xfId="30233" xr:uid="{00000000-0005-0000-0000-000005000000}"/>
    <cellStyle name="Comma 10 2 2 3 3 2 4 2 2 2" xfId="60473" xr:uid="{00000000-0005-0000-0000-000005000000}"/>
    <cellStyle name="Comma 10 2 2 3 3 2 4 2 3" xfId="45353" xr:uid="{00000000-0005-0000-0000-000005000000}"/>
    <cellStyle name="Comma 10 2 2 3 3 2 4 3" xfId="21161" xr:uid="{00000000-0005-0000-0000-000005000000}"/>
    <cellStyle name="Comma 10 2 2 3 3 2 4 3 2" xfId="51401" xr:uid="{00000000-0005-0000-0000-000005000000}"/>
    <cellStyle name="Comma 10 2 2 3 3 2 4 4" xfId="36281" xr:uid="{00000000-0005-0000-0000-000005000000}"/>
    <cellStyle name="Comma 10 2 2 3 3 2 5" xfId="7553" xr:uid="{00000000-0005-0000-0000-000005000000}"/>
    <cellStyle name="Comma 10 2 2 3 3 2 5 2" xfId="22673" xr:uid="{00000000-0005-0000-0000-000005000000}"/>
    <cellStyle name="Comma 10 2 2 3 3 2 5 2 2" xfId="52913" xr:uid="{00000000-0005-0000-0000-000005000000}"/>
    <cellStyle name="Comma 10 2 2 3 3 2 5 3" xfId="37793" xr:uid="{00000000-0005-0000-0000-000005000000}"/>
    <cellStyle name="Comma 10 2 2 3 3 2 6" xfId="9065" xr:uid="{00000000-0005-0000-0000-000005000000}"/>
    <cellStyle name="Comma 10 2 2 3 3 2 6 2" xfId="24185" xr:uid="{00000000-0005-0000-0000-000005000000}"/>
    <cellStyle name="Comma 10 2 2 3 3 2 6 2 2" xfId="54425" xr:uid="{00000000-0005-0000-0000-000005000000}"/>
    <cellStyle name="Comma 10 2 2 3 3 2 6 3" xfId="39305" xr:uid="{00000000-0005-0000-0000-000005000000}"/>
    <cellStyle name="Comma 10 2 2 3 3 2 7" xfId="10577" xr:uid="{00000000-0005-0000-0000-000005000000}"/>
    <cellStyle name="Comma 10 2 2 3 3 2 7 2" xfId="25697" xr:uid="{00000000-0005-0000-0000-000005000000}"/>
    <cellStyle name="Comma 10 2 2 3 3 2 7 2 2" xfId="55937" xr:uid="{00000000-0005-0000-0000-000005000000}"/>
    <cellStyle name="Comma 10 2 2 3 3 2 7 3" xfId="40817" xr:uid="{00000000-0005-0000-0000-000005000000}"/>
    <cellStyle name="Comma 10 2 2 3 3 2 8" xfId="16625" xr:uid="{00000000-0005-0000-0000-000005000000}"/>
    <cellStyle name="Comma 10 2 2 3 3 2 8 2" xfId="46865" xr:uid="{00000000-0005-0000-0000-000005000000}"/>
    <cellStyle name="Comma 10 2 2 3 3 2 9" xfId="31745" xr:uid="{00000000-0005-0000-0000-000005000000}"/>
    <cellStyle name="Comma 10 2 2 3 3 3" xfId="2261" xr:uid="{00000000-0005-0000-0000-000005000000}"/>
    <cellStyle name="Comma 10 2 2 3 3 3 2" xfId="11333" xr:uid="{00000000-0005-0000-0000-000005000000}"/>
    <cellStyle name="Comma 10 2 2 3 3 3 2 2" xfId="26453" xr:uid="{00000000-0005-0000-0000-000005000000}"/>
    <cellStyle name="Comma 10 2 2 3 3 3 2 2 2" xfId="56693" xr:uid="{00000000-0005-0000-0000-000005000000}"/>
    <cellStyle name="Comma 10 2 2 3 3 3 2 3" xfId="41573" xr:uid="{00000000-0005-0000-0000-000005000000}"/>
    <cellStyle name="Comma 10 2 2 3 3 3 3" xfId="17381" xr:uid="{00000000-0005-0000-0000-000005000000}"/>
    <cellStyle name="Comma 10 2 2 3 3 3 3 2" xfId="47621" xr:uid="{00000000-0005-0000-0000-000005000000}"/>
    <cellStyle name="Comma 10 2 2 3 3 3 4" xfId="32501" xr:uid="{00000000-0005-0000-0000-000005000000}"/>
    <cellStyle name="Comma 10 2 2 3 3 4" xfId="3773" xr:uid="{00000000-0005-0000-0000-000005000000}"/>
    <cellStyle name="Comma 10 2 2 3 3 4 2" xfId="12845" xr:uid="{00000000-0005-0000-0000-000005000000}"/>
    <cellStyle name="Comma 10 2 2 3 3 4 2 2" xfId="27965" xr:uid="{00000000-0005-0000-0000-000005000000}"/>
    <cellStyle name="Comma 10 2 2 3 3 4 2 2 2" xfId="58205" xr:uid="{00000000-0005-0000-0000-000005000000}"/>
    <cellStyle name="Comma 10 2 2 3 3 4 2 3" xfId="43085" xr:uid="{00000000-0005-0000-0000-000005000000}"/>
    <cellStyle name="Comma 10 2 2 3 3 4 3" xfId="18893" xr:uid="{00000000-0005-0000-0000-000005000000}"/>
    <cellStyle name="Comma 10 2 2 3 3 4 3 2" xfId="49133" xr:uid="{00000000-0005-0000-0000-000005000000}"/>
    <cellStyle name="Comma 10 2 2 3 3 4 4" xfId="34013" xr:uid="{00000000-0005-0000-0000-000005000000}"/>
    <cellStyle name="Comma 10 2 2 3 3 5" xfId="5285" xr:uid="{00000000-0005-0000-0000-000005000000}"/>
    <cellStyle name="Comma 10 2 2 3 3 5 2" xfId="14357" xr:uid="{00000000-0005-0000-0000-000005000000}"/>
    <cellStyle name="Comma 10 2 2 3 3 5 2 2" xfId="29477" xr:uid="{00000000-0005-0000-0000-000005000000}"/>
    <cellStyle name="Comma 10 2 2 3 3 5 2 2 2" xfId="59717" xr:uid="{00000000-0005-0000-0000-000005000000}"/>
    <cellStyle name="Comma 10 2 2 3 3 5 2 3" xfId="44597" xr:uid="{00000000-0005-0000-0000-000005000000}"/>
    <cellStyle name="Comma 10 2 2 3 3 5 3" xfId="20405" xr:uid="{00000000-0005-0000-0000-000005000000}"/>
    <cellStyle name="Comma 10 2 2 3 3 5 3 2" xfId="50645" xr:uid="{00000000-0005-0000-0000-000005000000}"/>
    <cellStyle name="Comma 10 2 2 3 3 5 4" xfId="35525" xr:uid="{00000000-0005-0000-0000-000005000000}"/>
    <cellStyle name="Comma 10 2 2 3 3 6" xfId="6797" xr:uid="{00000000-0005-0000-0000-000005000000}"/>
    <cellStyle name="Comma 10 2 2 3 3 6 2" xfId="21917" xr:uid="{00000000-0005-0000-0000-000005000000}"/>
    <cellStyle name="Comma 10 2 2 3 3 6 2 2" xfId="52157" xr:uid="{00000000-0005-0000-0000-000005000000}"/>
    <cellStyle name="Comma 10 2 2 3 3 6 3" xfId="37037" xr:uid="{00000000-0005-0000-0000-000005000000}"/>
    <cellStyle name="Comma 10 2 2 3 3 7" xfId="8309" xr:uid="{00000000-0005-0000-0000-000005000000}"/>
    <cellStyle name="Comma 10 2 2 3 3 7 2" xfId="23429" xr:uid="{00000000-0005-0000-0000-000005000000}"/>
    <cellStyle name="Comma 10 2 2 3 3 7 2 2" xfId="53669" xr:uid="{00000000-0005-0000-0000-000005000000}"/>
    <cellStyle name="Comma 10 2 2 3 3 7 3" xfId="38549" xr:uid="{00000000-0005-0000-0000-000005000000}"/>
    <cellStyle name="Comma 10 2 2 3 3 8" xfId="9821" xr:uid="{00000000-0005-0000-0000-000005000000}"/>
    <cellStyle name="Comma 10 2 2 3 3 8 2" xfId="24941" xr:uid="{00000000-0005-0000-0000-000005000000}"/>
    <cellStyle name="Comma 10 2 2 3 3 8 2 2" xfId="55181" xr:uid="{00000000-0005-0000-0000-000005000000}"/>
    <cellStyle name="Comma 10 2 2 3 3 8 3" xfId="40061" xr:uid="{00000000-0005-0000-0000-000005000000}"/>
    <cellStyle name="Comma 10 2 2 3 3 9" xfId="15869" xr:uid="{00000000-0005-0000-0000-000005000000}"/>
    <cellStyle name="Comma 10 2 2 3 3 9 2" xfId="46109" xr:uid="{00000000-0005-0000-0000-000005000000}"/>
    <cellStyle name="Comma 10 2 2 3 4" xfId="1001" xr:uid="{00000000-0005-0000-0000-000003000000}"/>
    <cellStyle name="Comma 10 2 2 3 4 2" xfId="2513" xr:uid="{00000000-0005-0000-0000-000003000000}"/>
    <cellStyle name="Comma 10 2 2 3 4 2 2" xfId="11585" xr:uid="{00000000-0005-0000-0000-000003000000}"/>
    <cellStyle name="Comma 10 2 2 3 4 2 2 2" xfId="26705" xr:uid="{00000000-0005-0000-0000-000003000000}"/>
    <cellStyle name="Comma 10 2 2 3 4 2 2 2 2" xfId="56945" xr:uid="{00000000-0005-0000-0000-000003000000}"/>
    <cellStyle name="Comma 10 2 2 3 4 2 2 3" xfId="41825" xr:uid="{00000000-0005-0000-0000-000003000000}"/>
    <cellStyle name="Comma 10 2 2 3 4 2 3" xfId="17633" xr:uid="{00000000-0005-0000-0000-000003000000}"/>
    <cellStyle name="Comma 10 2 2 3 4 2 3 2" xfId="47873" xr:uid="{00000000-0005-0000-0000-000003000000}"/>
    <cellStyle name="Comma 10 2 2 3 4 2 4" xfId="32753" xr:uid="{00000000-0005-0000-0000-000003000000}"/>
    <cellStyle name="Comma 10 2 2 3 4 3" xfId="4025" xr:uid="{00000000-0005-0000-0000-000003000000}"/>
    <cellStyle name="Comma 10 2 2 3 4 3 2" xfId="13097" xr:uid="{00000000-0005-0000-0000-000003000000}"/>
    <cellStyle name="Comma 10 2 2 3 4 3 2 2" xfId="28217" xr:uid="{00000000-0005-0000-0000-000003000000}"/>
    <cellStyle name="Comma 10 2 2 3 4 3 2 2 2" xfId="58457" xr:uid="{00000000-0005-0000-0000-000003000000}"/>
    <cellStyle name="Comma 10 2 2 3 4 3 2 3" xfId="43337" xr:uid="{00000000-0005-0000-0000-000003000000}"/>
    <cellStyle name="Comma 10 2 2 3 4 3 3" xfId="19145" xr:uid="{00000000-0005-0000-0000-000003000000}"/>
    <cellStyle name="Comma 10 2 2 3 4 3 3 2" xfId="49385" xr:uid="{00000000-0005-0000-0000-000003000000}"/>
    <cellStyle name="Comma 10 2 2 3 4 3 4" xfId="34265" xr:uid="{00000000-0005-0000-0000-000003000000}"/>
    <cellStyle name="Comma 10 2 2 3 4 4" xfId="5537" xr:uid="{00000000-0005-0000-0000-000003000000}"/>
    <cellStyle name="Comma 10 2 2 3 4 4 2" xfId="14609" xr:uid="{00000000-0005-0000-0000-000003000000}"/>
    <cellStyle name="Comma 10 2 2 3 4 4 2 2" xfId="29729" xr:uid="{00000000-0005-0000-0000-000003000000}"/>
    <cellStyle name="Comma 10 2 2 3 4 4 2 2 2" xfId="59969" xr:uid="{00000000-0005-0000-0000-000003000000}"/>
    <cellStyle name="Comma 10 2 2 3 4 4 2 3" xfId="44849" xr:uid="{00000000-0005-0000-0000-000003000000}"/>
    <cellStyle name="Comma 10 2 2 3 4 4 3" xfId="20657" xr:uid="{00000000-0005-0000-0000-000003000000}"/>
    <cellStyle name="Comma 10 2 2 3 4 4 3 2" xfId="50897" xr:uid="{00000000-0005-0000-0000-000003000000}"/>
    <cellStyle name="Comma 10 2 2 3 4 4 4" xfId="35777" xr:uid="{00000000-0005-0000-0000-000003000000}"/>
    <cellStyle name="Comma 10 2 2 3 4 5" xfId="7049" xr:uid="{00000000-0005-0000-0000-000003000000}"/>
    <cellStyle name="Comma 10 2 2 3 4 5 2" xfId="22169" xr:uid="{00000000-0005-0000-0000-000003000000}"/>
    <cellStyle name="Comma 10 2 2 3 4 5 2 2" xfId="52409" xr:uid="{00000000-0005-0000-0000-000003000000}"/>
    <cellStyle name="Comma 10 2 2 3 4 5 3" xfId="37289" xr:uid="{00000000-0005-0000-0000-000003000000}"/>
    <cellStyle name="Comma 10 2 2 3 4 6" xfId="8561" xr:uid="{00000000-0005-0000-0000-000003000000}"/>
    <cellStyle name="Comma 10 2 2 3 4 6 2" xfId="23681" xr:uid="{00000000-0005-0000-0000-000003000000}"/>
    <cellStyle name="Comma 10 2 2 3 4 6 2 2" xfId="53921" xr:uid="{00000000-0005-0000-0000-000003000000}"/>
    <cellStyle name="Comma 10 2 2 3 4 6 3" xfId="38801" xr:uid="{00000000-0005-0000-0000-000003000000}"/>
    <cellStyle name="Comma 10 2 2 3 4 7" xfId="10073" xr:uid="{00000000-0005-0000-0000-000003000000}"/>
    <cellStyle name="Comma 10 2 2 3 4 7 2" xfId="25193" xr:uid="{00000000-0005-0000-0000-000003000000}"/>
    <cellStyle name="Comma 10 2 2 3 4 7 2 2" xfId="55433" xr:uid="{00000000-0005-0000-0000-000003000000}"/>
    <cellStyle name="Comma 10 2 2 3 4 7 3" xfId="40313" xr:uid="{00000000-0005-0000-0000-000003000000}"/>
    <cellStyle name="Comma 10 2 2 3 4 8" xfId="16121" xr:uid="{00000000-0005-0000-0000-000003000000}"/>
    <cellStyle name="Comma 10 2 2 3 4 8 2" xfId="46361" xr:uid="{00000000-0005-0000-0000-000003000000}"/>
    <cellStyle name="Comma 10 2 2 3 4 9" xfId="31241" xr:uid="{00000000-0005-0000-0000-000003000000}"/>
    <cellStyle name="Comma 10 2 2 3 5" xfId="1757" xr:uid="{00000000-0005-0000-0000-000003000000}"/>
    <cellStyle name="Comma 10 2 2 3 5 2" xfId="10829" xr:uid="{00000000-0005-0000-0000-000003000000}"/>
    <cellStyle name="Comma 10 2 2 3 5 2 2" xfId="25949" xr:uid="{00000000-0005-0000-0000-000003000000}"/>
    <cellStyle name="Comma 10 2 2 3 5 2 2 2" xfId="56189" xr:uid="{00000000-0005-0000-0000-000003000000}"/>
    <cellStyle name="Comma 10 2 2 3 5 2 3" xfId="41069" xr:uid="{00000000-0005-0000-0000-000003000000}"/>
    <cellStyle name="Comma 10 2 2 3 5 3" xfId="16877" xr:uid="{00000000-0005-0000-0000-000003000000}"/>
    <cellStyle name="Comma 10 2 2 3 5 3 2" xfId="47117" xr:uid="{00000000-0005-0000-0000-000003000000}"/>
    <cellStyle name="Comma 10 2 2 3 5 4" xfId="31997" xr:uid="{00000000-0005-0000-0000-000003000000}"/>
    <cellStyle name="Comma 10 2 2 3 6" xfId="3269" xr:uid="{00000000-0005-0000-0000-000003000000}"/>
    <cellStyle name="Comma 10 2 2 3 6 2" xfId="12341" xr:uid="{00000000-0005-0000-0000-000003000000}"/>
    <cellStyle name="Comma 10 2 2 3 6 2 2" xfId="27461" xr:uid="{00000000-0005-0000-0000-000003000000}"/>
    <cellStyle name="Comma 10 2 2 3 6 2 2 2" xfId="57701" xr:uid="{00000000-0005-0000-0000-000003000000}"/>
    <cellStyle name="Comma 10 2 2 3 6 2 3" xfId="42581" xr:uid="{00000000-0005-0000-0000-000003000000}"/>
    <cellStyle name="Comma 10 2 2 3 6 3" xfId="18389" xr:uid="{00000000-0005-0000-0000-000003000000}"/>
    <cellStyle name="Comma 10 2 2 3 6 3 2" xfId="48629" xr:uid="{00000000-0005-0000-0000-000003000000}"/>
    <cellStyle name="Comma 10 2 2 3 6 4" xfId="33509" xr:uid="{00000000-0005-0000-0000-000003000000}"/>
    <cellStyle name="Comma 10 2 2 3 7" xfId="4781" xr:uid="{00000000-0005-0000-0000-000003000000}"/>
    <cellStyle name="Comma 10 2 2 3 7 2" xfId="13853" xr:uid="{00000000-0005-0000-0000-000003000000}"/>
    <cellStyle name="Comma 10 2 2 3 7 2 2" xfId="28973" xr:uid="{00000000-0005-0000-0000-000003000000}"/>
    <cellStyle name="Comma 10 2 2 3 7 2 2 2" xfId="59213" xr:uid="{00000000-0005-0000-0000-000003000000}"/>
    <cellStyle name="Comma 10 2 2 3 7 2 3" xfId="44093" xr:uid="{00000000-0005-0000-0000-000003000000}"/>
    <cellStyle name="Comma 10 2 2 3 7 3" xfId="19901" xr:uid="{00000000-0005-0000-0000-000003000000}"/>
    <cellStyle name="Comma 10 2 2 3 7 3 2" xfId="50141" xr:uid="{00000000-0005-0000-0000-000003000000}"/>
    <cellStyle name="Comma 10 2 2 3 7 4" xfId="35021" xr:uid="{00000000-0005-0000-0000-000003000000}"/>
    <cellStyle name="Comma 10 2 2 3 8" xfId="6293" xr:uid="{00000000-0005-0000-0000-000003000000}"/>
    <cellStyle name="Comma 10 2 2 3 8 2" xfId="21413" xr:uid="{00000000-0005-0000-0000-000003000000}"/>
    <cellStyle name="Comma 10 2 2 3 8 2 2" xfId="51653" xr:uid="{00000000-0005-0000-0000-000003000000}"/>
    <cellStyle name="Comma 10 2 2 3 8 3" xfId="36533" xr:uid="{00000000-0005-0000-0000-000003000000}"/>
    <cellStyle name="Comma 10 2 2 3 9" xfId="7805" xr:uid="{00000000-0005-0000-0000-000003000000}"/>
    <cellStyle name="Comma 10 2 2 3 9 2" xfId="22925" xr:uid="{00000000-0005-0000-0000-000003000000}"/>
    <cellStyle name="Comma 10 2 2 3 9 2 2" xfId="53165" xr:uid="{00000000-0005-0000-0000-000003000000}"/>
    <cellStyle name="Comma 10 2 2 3 9 3" xfId="38045" xr:uid="{00000000-0005-0000-0000-000003000000}"/>
    <cellStyle name="Comma 10 2 2 4" xfId="329" xr:uid="{00000000-0005-0000-0000-000002000000}"/>
    <cellStyle name="Comma 10 2 2 4 10" xfId="30569" xr:uid="{00000000-0005-0000-0000-000002000000}"/>
    <cellStyle name="Comma 10 2 2 4 2" xfId="1085" xr:uid="{00000000-0005-0000-0000-000002000000}"/>
    <cellStyle name="Comma 10 2 2 4 2 2" xfId="2597" xr:uid="{00000000-0005-0000-0000-000002000000}"/>
    <cellStyle name="Comma 10 2 2 4 2 2 2" xfId="11669" xr:uid="{00000000-0005-0000-0000-000002000000}"/>
    <cellStyle name="Comma 10 2 2 4 2 2 2 2" xfId="26789" xr:uid="{00000000-0005-0000-0000-000002000000}"/>
    <cellStyle name="Comma 10 2 2 4 2 2 2 2 2" xfId="57029" xr:uid="{00000000-0005-0000-0000-000002000000}"/>
    <cellStyle name="Comma 10 2 2 4 2 2 2 3" xfId="41909" xr:uid="{00000000-0005-0000-0000-000002000000}"/>
    <cellStyle name="Comma 10 2 2 4 2 2 3" xfId="17717" xr:uid="{00000000-0005-0000-0000-000002000000}"/>
    <cellStyle name="Comma 10 2 2 4 2 2 3 2" xfId="47957" xr:uid="{00000000-0005-0000-0000-000002000000}"/>
    <cellStyle name="Comma 10 2 2 4 2 2 4" xfId="32837" xr:uid="{00000000-0005-0000-0000-000002000000}"/>
    <cellStyle name="Comma 10 2 2 4 2 3" xfId="4109" xr:uid="{00000000-0005-0000-0000-000002000000}"/>
    <cellStyle name="Comma 10 2 2 4 2 3 2" xfId="13181" xr:uid="{00000000-0005-0000-0000-000002000000}"/>
    <cellStyle name="Comma 10 2 2 4 2 3 2 2" xfId="28301" xr:uid="{00000000-0005-0000-0000-000002000000}"/>
    <cellStyle name="Comma 10 2 2 4 2 3 2 2 2" xfId="58541" xr:uid="{00000000-0005-0000-0000-000002000000}"/>
    <cellStyle name="Comma 10 2 2 4 2 3 2 3" xfId="43421" xr:uid="{00000000-0005-0000-0000-000002000000}"/>
    <cellStyle name="Comma 10 2 2 4 2 3 3" xfId="19229" xr:uid="{00000000-0005-0000-0000-000002000000}"/>
    <cellStyle name="Comma 10 2 2 4 2 3 3 2" xfId="49469" xr:uid="{00000000-0005-0000-0000-000002000000}"/>
    <cellStyle name="Comma 10 2 2 4 2 3 4" xfId="34349" xr:uid="{00000000-0005-0000-0000-000002000000}"/>
    <cellStyle name="Comma 10 2 2 4 2 4" xfId="5621" xr:uid="{00000000-0005-0000-0000-000002000000}"/>
    <cellStyle name="Comma 10 2 2 4 2 4 2" xfId="14693" xr:uid="{00000000-0005-0000-0000-000002000000}"/>
    <cellStyle name="Comma 10 2 2 4 2 4 2 2" xfId="29813" xr:uid="{00000000-0005-0000-0000-000002000000}"/>
    <cellStyle name="Comma 10 2 2 4 2 4 2 2 2" xfId="60053" xr:uid="{00000000-0005-0000-0000-000002000000}"/>
    <cellStyle name="Comma 10 2 2 4 2 4 2 3" xfId="44933" xr:uid="{00000000-0005-0000-0000-000002000000}"/>
    <cellStyle name="Comma 10 2 2 4 2 4 3" xfId="20741" xr:uid="{00000000-0005-0000-0000-000002000000}"/>
    <cellStyle name="Comma 10 2 2 4 2 4 3 2" xfId="50981" xr:uid="{00000000-0005-0000-0000-000002000000}"/>
    <cellStyle name="Comma 10 2 2 4 2 4 4" xfId="35861" xr:uid="{00000000-0005-0000-0000-000002000000}"/>
    <cellStyle name="Comma 10 2 2 4 2 5" xfId="7133" xr:uid="{00000000-0005-0000-0000-000002000000}"/>
    <cellStyle name="Comma 10 2 2 4 2 5 2" xfId="22253" xr:uid="{00000000-0005-0000-0000-000002000000}"/>
    <cellStyle name="Comma 10 2 2 4 2 5 2 2" xfId="52493" xr:uid="{00000000-0005-0000-0000-000002000000}"/>
    <cellStyle name="Comma 10 2 2 4 2 5 3" xfId="37373" xr:uid="{00000000-0005-0000-0000-000002000000}"/>
    <cellStyle name="Comma 10 2 2 4 2 6" xfId="8645" xr:uid="{00000000-0005-0000-0000-000002000000}"/>
    <cellStyle name="Comma 10 2 2 4 2 6 2" xfId="23765" xr:uid="{00000000-0005-0000-0000-000002000000}"/>
    <cellStyle name="Comma 10 2 2 4 2 6 2 2" xfId="54005" xr:uid="{00000000-0005-0000-0000-000002000000}"/>
    <cellStyle name="Comma 10 2 2 4 2 6 3" xfId="38885" xr:uid="{00000000-0005-0000-0000-000002000000}"/>
    <cellStyle name="Comma 10 2 2 4 2 7" xfId="10157" xr:uid="{00000000-0005-0000-0000-000002000000}"/>
    <cellStyle name="Comma 10 2 2 4 2 7 2" xfId="25277" xr:uid="{00000000-0005-0000-0000-000002000000}"/>
    <cellStyle name="Comma 10 2 2 4 2 7 2 2" xfId="55517" xr:uid="{00000000-0005-0000-0000-000002000000}"/>
    <cellStyle name="Comma 10 2 2 4 2 7 3" xfId="40397" xr:uid="{00000000-0005-0000-0000-000002000000}"/>
    <cellStyle name="Comma 10 2 2 4 2 8" xfId="16205" xr:uid="{00000000-0005-0000-0000-000002000000}"/>
    <cellStyle name="Comma 10 2 2 4 2 8 2" xfId="46445" xr:uid="{00000000-0005-0000-0000-000002000000}"/>
    <cellStyle name="Comma 10 2 2 4 2 9" xfId="31325" xr:uid="{00000000-0005-0000-0000-000002000000}"/>
    <cellStyle name="Comma 10 2 2 4 3" xfId="1841" xr:uid="{00000000-0005-0000-0000-000002000000}"/>
    <cellStyle name="Comma 10 2 2 4 3 2" xfId="10913" xr:uid="{00000000-0005-0000-0000-000002000000}"/>
    <cellStyle name="Comma 10 2 2 4 3 2 2" xfId="26033" xr:uid="{00000000-0005-0000-0000-000002000000}"/>
    <cellStyle name="Comma 10 2 2 4 3 2 2 2" xfId="56273" xr:uid="{00000000-0005-0000-0000-000002000000}"/>
    <cellStyle name="Comma 10 2 2 4 3 2 3" xfId="41153" xr:uid="{00000000-0005-0000-0000-000002000000}"/>
    <cellStyle name="Comma 10 2 2 4 3 3" xfId="16961" xr:uid="{00000000-0005-0000-0000-000002000000}"/>
    <cellStyle name="Comma 10 2 2 4 3 3 2" xfId="47201" xr:uid="{00000000-0005-0000-0000-000002000000}"/>
    <cellStyle name="Comma 10 2 2 4 3 4" xfId="32081" xr:uid="{00000000-0005-0000-0000-000002000000}"/>
    <cellStyle name="Comma 10 2 2 4 4" xfId="3353" xr:uid="{00000000-0005-0000-0000-000002000000}"/>
    <cellStyle name="Comma 10 2 2 4 4 2" xfId="12425" xr:uid="{00000000-0005-0000-0000-000002000000}"/>
    <cellStyle name="Comma 10 2 2 4 4 2 2" xfId="27545" xr:uid="{00000000-0005-0000-0000-000002000000}"/>
    <cellStyle name="Comma 10 2 2 4 4 2 2 2" xfId="57785" xr:uid="{00000000-0005-0000-0000-000002000000}"/>
    <cellStyle name="Comma 10 2 2 4 4 2 3" xfId="42665" xr:uid="{00000000-0005-0000-0000-000002000000}"/>
    <cellStyle name="Comma 10 2 2 4 4 3" xfId="18473" xr:uid="{00000000-0005-0000-0000-000002000000}"/>
    <cellStyle name="Comma 10 2 2 4 4 3 2" xfId="48713" xr:uid="{00000000-0005-0000-0000-000002000000}"/>
    <cellStyle name="Comma 10 2 2 4 4 4" xfId="33593" xr:uid="{00000000-0005-0000-0000-000002000000}"/>
    <cellStyle name="Comma 10 2 2 4 5" xfId="4865" xr:uid="{00000000-0005-0000-0000-000002000000}"/>
    <cellStyle name="Comma 10 2 2 4 5 2" xfId="13937" xr:uid="{00000000-0005-0000-0000-000002000000}"/>
    <cellStyle name="Comma 10 2 2 4 5 2 2" xfId="29057" xr:uid="{00000000-0005-0000-0000-000002000000}"/>
    <cellStyle name="Comma 10 2 2 4 5 2 2 2" xfId="59297" xr:uid="{00000000-0005-0000-0000-000002000000}"/>
    <cellStyle name="Comma 10 2 2 4 5 2 3" xfId="44177" xr:uid="{00000000-0005-0000-0000-000002000000}"/>
    <cellStyle name="Comma 10 2 2 4 5 3" xfId="19985" xr:uid="{00000000-0005-0000-0000-000002000000}"/>
    <cellStyle name="Comma 10 2 2 4 5 3 2" xfId="50225" xr:uid="{00000000-0005-0000-0000-000002000000}"/>
    <cellStyle name="Comma 10 2 2 4 5 4" xfId="35105" xr:uid="{00000000-0005-0000-0000-000002000000}"/>
    <cellStyle name="Comma 10 2 2 4 6" xfId="6377" xr:uid="{00000000-0005-0000-0000-000002000000}"/>
    <cellStyle name="Comma 10 2 2 4 6 2" xfId="21497" xr:uid="{00000000-0005-0000-0000-000002000000}"/>
    <cellStyle name="Comma 10 2 2 4 6 2 2" xfId="51737" xr:uid="{00000000-0005-0000-0000-000002000000}"/>
    <cellStyle name="Comma 10 2 2 4 6 3" xfId="36617" xr:uid="{00000000-0005-0000-0000-000002000000}"/>
    <cellStyle name="Comma 10 2 2 4 7" xfId="7889" xr:uid="{00000000-0005-0000-0000-000002000000}"/>
    <cellStyle name="Comma 10 2 2 4 7 2" xfId="23009" xr:uid="{00000000-0005-0000-0000-000002000000}"/>
    <cellStyle name="Comma 10 2 2 4 7 2 2" xfId="53249" xr:uid="{00000000-0005-0000-0000-000002000000}"/>
    <cellStyle name="Comma 10 2 2 4 7 3" xfId="38129" xr:uid="{00000000-0005-0000-0000-000002000000}"/>
    <cellStyle name="Comma 10 2 2 4 8" xfId="9401" xr:uid="{00000000-0005-0000-0000-000002000000}"/>
    <cellStyle name="Comma 10 2 2 4 8 2" xfId="24521" xr:uid="{00000000-0005-0000-0000-000002000000}"/>
    <cellStyle name="Comma 10 2 2 4 8 2 2" xfId="54761" xr:uid="{00000000-0005-0000-0000-000002000000}"/>
    <cellStyle name="Comma 10 2 2 4 8 3" xfId="39641" xr:uid="{00000000-0005-0000-0000-000002000000}"/>
    <cellStyle name="Comma 10 2 2 4 9" xfId="15449" xr:uid="{00000000-0005-0000-0000-000002000000}"/>
    <cellStyle name="Comma 10 2 2 4 9 2" xfId="45689" xr:uid="{00000000-0005-0000-0000-000002000000}"/>
    <cellStyle name="Comma 10 2 2 5" xfId="581" xr:uid="{00000000-0005-0000-0000-000003000000}"/>
    <cellStyle name="Comma 10 2 2 5 10" xfId="30821" xr:uid="{00000000-0005-0000-0000-000003000000}"/>
    <cellStyle name="Comma 10 2 2 5 2" xfId="1337" xr:uid="{00000000-0005-0000-0000-000003000000}"/>
    <cellStyle name="Comma 10 2 2 5 2 2" xfId="2849" xr:uid="{00000000-0005-0000-0000-000003000000}"/>
    <cellStyle name="Comma 10 2 2 5 2 2 2" xfId="11921" xr:uid="{00000000-0005-0000-0000-000003000000}"/>
    <cellStyle name="Comma 10 2 2 5 2 2 2 2" xfId="27041" xr:uid="{00000000-0005-0000-0000-000003000000}"/>
    <cellStyle name="Comma 10 2 2 5 2 2 2 2 2" xfId="57281" xr:uid="{00000000-0005-0000-0000-000003000000}"/>
    <cellStyle name="Comma 10 2 2 5 2 2 2 3" xfId="42161" xr:uid="{00000000-0005-0000-0000-000003000000}"/>
    <cellStyle name="Comma 10 2 2 5 2 2 3" xfId="17969" xr:uid="{00000000-0005-0000-0000-000003000000}"/>
    <cellStyle name="Comma 10 2 2 5 2 2 3 2" xfId="48209" xr:uid="{00000000-0005-0000-0000-000003000000}"/>
    <cellStyle name="Comma 10 2 2 5 2 2 4" xfId="33089" xr:uid="{00000000-0005-0000-0000-000003000000}"/>
    <cellStyle name="Comma 10 2 2 5 2 3" xfId="4361" xr:uid="{00000000-0005-0000-0000-000003000000}"/>
    <cellStyle name="Comma 10 2 2 5 2 3 2" xfId="13433" xr:uid="{00000000-0005-0000-0000-000003000000}"/>
    <cellStyle name="Comma 10 2 2 5 2 3 2 2" xfId="28553" xr:uid="{00000000-0005-0000-0000-000003000000}"/>
    <cellStyle name="Comma 10 2 2 5 2 3 2 2 2" xfId="58793" xr:uid="{00000000-0005-0000-0000-000003000000}"/>
    <cellStyle name="Comma 10 2 2 5 2 3 2 3" xfId="43673" xr:uid="{00000000-0005-0000-0000-000003000000}"/>
    <cellStyle name="Comma 10 2 2 5 2 3 3" xfId="19481" xr:uid="{00000000-0005-0000-0000-000003000000}"/>
    <cellStyle name="Comma 10 2 2 5 2 3 3 2" xfId="49721" xr:uid="{00000000-0005-0000-0000-000003000000}"/>
    <cellStyle name="Comma 10 2 2 5 2 3 4" xfId="34601" xr:uid="{00000000-0005-0000-0000-000003000000}"/>
    <cellStyle name="Comma 10 2 2 5 2 4" xfId="5873" xr:uid="{00000000-0005-0000-0000-000003000000}"/>
    <cellStyle name="Comma 10 2 2 5 2 4 2" xfId="14945" xr:uid="{00000000-0005-0000-0000-000003000000}"/>
    <cellStyle name="Comma 10 2 2 5 2 4 2 2" xfId="30065" xr:uid="{00000000-0005-0000-0000-000003000000}"/>
    <cellStyle name="Comma 10 2 2 5 2 4 2 2 2" xfId="60305" xr:uid="{00000000-0005-0000-0000-000003000000}"/>
    <cellStyle name="Comma 10 2 2 5 2 4 2 3" xfId="45185" xr:uid="{00000000-0005-0000-0000-000003000000}"/>
    <cellStyle name="Comma 10 2 2 5 2 4 3" xfId="20993" xr:uid="{00000000-0005-0000-0000-000003000000}"/>
    <cellStyle name="Comma 10 2 2 5 2 4 3 2" xfId="51233" xr:uid="{00000000-0005-0000-0000-000003000000}"/>
    <cellStyle name="Comma 10 2 2 5 2 4 4" xfId="36113" xr:uid="{00000000-0005-0000-0000-000003000000}"/>
    <cellStyle name="Comma 10 2 2 5 2 5" xfId="7385" xr:uid="{00000000-0005-0000-0000-000003000000}"/>
    <cellStyle name="Comma 10 2 2 5 2 5 2" xfId="22505" xr:uid="{00000000-0005-0000-0000-000003000000}"/>
    <cellStyle name="Comma 10 2 2 5 2 5 2 2" xfId="52745" xr:uid="{00000000-0005-0000-0000-000003000000}"/>
    <cellStyle name="Comma 10 2 2 5 2 5 3" xfId="37625" xr:uid="{00000000-0005-0000-0000-000003000000}"/>
    <cellStyle name="Comma 10 2 2 5 2 6" xfId="8897" xr:uid="{00000000-0005-0000-0000-000003000000}"/>
    <cellStyle name="Comma 10 2 2 5 2 6 2" xfId="24017" xr:uid="{00000000-0005-0000-0000-000003000000}"/>
    <cellStyle name="Comma 10 2 2 5 2 6 2 2" xfId="54257" xr:uid="{00000000-0005-0000-0000-000003000000}"/>
    <cellStyle name="Comma 10 2 2 5 2 6 3" xfId="39137" xr:uid="{00000000-0005-0000-0000-000003000000}"/>
    <cellStyle name="Comma 10 2 2 5 2 7" xfId="10409" xr:uid="{00000000-0005-0000-0000-000003000000}"/>
    <cellStyle name="Comma 10 2 2 5 2 7 2" xfId="25529" xr:uid="{00000000-0005-0000-0000-000003000000}"/>
    <cellStyle name="Comma 10 2 2 5 2 7 2 2" xfId="55769" xr:uid="{00000000-0005-0000-0000-000003000000}"/>
    <cellStyle name="Comma 10 2 2 5 2 7 3" xfId="40649" xr:uid="{00000000-0005-0000-0000-000003000000}"/>
    <cellStyle name="Comma 10 2 2 5 2 8" xfId="16457" xr:uid="{00000000-0005-0000-0000-000003000000}"/>
    <cellStyle name="Comma 10 2 2 5 2 8 2" xfId="46697" xr:uid="{00000000-0005-0000-0000-000003000000}"/>
    <cellStyle name="Comma 10 2 2 5 2 9" xfId="31577" xr:uid="{00000000-0005-0000-0000-000003000000}"/>
    <cellStyle name="Comma 10 2 2 5 3" xfId="2093" xr:uid="{00000000-0005-0000-0000-000003000000}"/>
    <cellStyle name="Comma 10 2 2 5 3 2" xfId="11165" xr:uid="{00000000-0005-0000-0000-000003000000}"/>
    <cellStyle name="Comma 10 2 2 5 3 2 2" xfId="26285" xr:uid="{00000000-0005-0000-0000-000003000000}"/>
    <cellStyle name="Comma 10 2 2 5 3 2 2 2" xfId="56525" xr:uid="{00000000-0005-0000-0000-000003000000}"/>
    <cellStyle name="Comma 10 2 2 5 3 2 3" xfId="41405" xr:uid="{00000000-0005-0000-0000-000003000000}"/>
    <cellStyle name="Comma 10 2 2 5 3 3" xfId="17213" xr:uid="{00000000-0005-0000-0000-000003000000}"/>
    <cellStyle name="Comma 10 2 2 5 3 3 2" xfId="47453" xr:uid="{00000000-0005-0000-0000-000003000000}"/>
    <cellStyle name="Comma 10 2 2 5 3 4" xfId="32333" xr:uid="{00000000-0005-0000-0000-000003000000}"/>
    <cellStyle name="Comma 10 2 2 5 4" xfId="3605" xr:uid="{00000000-0005-0000-0000-000003000000}"/>
    <cellStyle name="Comma 10 2 2 5 4 2" xfId="12677" xr:uid="{00000000-0005-0000-0000-000003000000}"/>
    <cellStyle name="Comma 10 2 2 5 4 2 2" xfId="27797" xr:uid="{00000000-0005-0000-0000-000003000000}"/>
    <cellStyle name="Comma 10 2 2 5 4 2 2 2" xfId="58037" xr:uid="{00000000-0005-0000-0000-000003000000}"/>
    <cellStyle name="Comma 10 2 2 5 4 2 3" xfId="42917" xr:uid="{00000000-0005-0000-0000-000003000000}"/>
    <cellStyle name="Comma 10 2 2 5 4 3" xfId="18725" xr:uid="{00000000-0005-0000-0000-000003000000}"/>
    <cellStyle name="Comma 10 2 2 5 4 3 2" xfId="48965" xr:uid="{00000000-0005-0000-0000-000003000000}"/>
    <cellStyle name="Comma 10 2 2 5 4 4" xfId="33845" xr:uid="{00000000-0005-0000-0000-000003000000}"/>
    <cellStyle name="Comma 10 2 2 5 5" xfId="5117" xr:uid="{00000000-0005-0000-0000-000003000000}"/>
    <cellStyle name="Comma 10 2 2 5 5 2" xfId="14189" xr:uid="{00000000-0005-0000-0000-000003000000}"/>
    <cellStyle name="Comma 10 2 2 5 5 2 2" xfId="29309" xr:uid="{00000000-0005-0000-0000-000003000000}"/>
    <cellStyle name="Comma 10 2 2 5 5 2 2 2" xfId="59549" xr:uid="{00000000-0005-0000-0000-000003000000}"/>
    <cellStyle name="Comma 10 2 2 5 5 2 3" xfId="44429" xr:uid="{00000000-0005-0000-0000-000003000000}"/>
    <cellStyle name="Comma 10 2 2 5 5 3" xfId="20237" xr:uid="{00000000-0005-0000-0000-000003000000}"/>
    <cellStyle name="Comma 10 2 2 5 5 3 2" xfId="50477" xr:uid="{00000000-0005-0000-0000-000003000000}"/>
    <cellStyle name="Comma 10 2 2 5 5 4" xfId="35357" xr:uid="{00000000-0005-0000-0000-000003000000}"/>
    <cellStyle name="Comma 10 2 2 5 6" xfId="6629" xr:uid="{00000000-0005-0000-0000-000003000000}"/>
    <cellStyle name="Comma 10 2 2 5 6 2" xfId="21749" xr:uid="{00000000-0005-0000-0000-000003000000}"/>
    <cellStyle name="Comma 10 2 2 5 6 2 2" xfId="51989" xr:uid="{00000000-0005-0000-0000-000003000000}"/>
    <cellStyle name="Comma 10 2 2 5 6 3" xfId="36869" xr:uid="{00000000-0005-0000-0000-000003000000}"/>
    <cellStyle name="Comma 10 2 2 5 7" xfId="8141" xr:uid="{00000000-0005-0000-0000-000003000000}"/>
    <cellStyle name="Comma 10 2 2 5 7 2" xfId="23261" xr:uid="{00000000-0005-0000-0000-000003000000}"/>
    <cellStyle name="Comma 10 2 2 5 7 2 2" xfId="53501" xr:uid="{00000000-0005-0000-0000-000003000000}"/>
    <cellStyle name="Comma 10 2 2 5 7 3" xfId="38381" xr:uid="{00000000-0005-0000-0000-000003000000}"/>
    <cellStyle name="Comma 10 2 2 5 8" xfId="9653" xr:uid="{00000000-0005-0000-0000-000003000000}"/>
    <cellStyle name="Comma 10 2 2 5 8 2" xfId="24773" xr:uid="{00000000-0005-0000-0000-000003000000}"/>
    <cellStyle name="Comma 10 2 2 5 8 2 2" xfId="55013" xr:uid="{00000000-0005-0000-0000-000003000000}"/>
    <cellStyle name="Comma 10 2 2 5 8 3" xfId="39893" xr:uid="{00000000-0005-0000-0000-000003000000}"/>
    <cellStyle name="Comma 10 2 2 5 9" xfId="15701" xr:uid="{00000000-0005-0000-0000-000003000000}"/>
    <cellStyle name="Comma 10 2 2 5 9 2" xfId="45941" xr:uid="{00000000-0005-0000-0000-000003000000}"/>
    <cellStyle name="Comma 10 2 2 6" xfId="833" xr:uid="{00000000-0005-0000-0000-000002000000}"/>
    <cellStyle name="Comma 10 2 2 6 2" xfId="2345" xr:uid="{00000000-0005-0000-0000-000002000000}"/>
    <cellStyle name="Comma 10 2 2 6 2 2" xfId="11417" xr:uid="{00000000-0005-0000-0000-000002000000}"/>
    <cellStyle name="Comma 10 2 2 6 2 2 2" xfId="26537" xr:uid="{00000000-0005-0000-0000-000002000000}"/>
    <cellStyle name="Comma 10 2 2 6 2 2 2 2" xfId="56777" xr:uid="{00000000-0005-0000-0000-000002000000}"/>
    <cellStyle name="Comma 10 2 2 6 2 2 3" xfId="41657" xr:uid="{00000000-0005-0000-0000-000002000000}"/>
    <cellStyle name="Comma 10 2 2 6 2 3" xfId="17465" xr:uid="{00000000-0005-0000-0000-000002000000}"/>
    <cellStyle name="Comma 10 2 2 6 2 3 2" xfId="47705" xr:uid="{00000000-0005-0000-0000-000002000000}"/>
    <cellStyle name="Comma 10 2 2 6 2 4" xfId="32585" xr:uid="{00000000-0005-0000-0000-000002000000}"/>
    <cellStyle name="Comma 10 2 2 6 3" xfId="3857" xr:uid="{00000000-0005-0000-0000-000002000000}"/>
    <cellStyle name="Comma 10 2 2 6 3 2" xfId="12929" xr:uid="{00000000-0005-0000-0000-000002000000}"/>
    <cellStyle name="Comma 10 2 2 6 3 2 2" xfId="28049" xr:uid="{00000000-0005-0000-0000-000002000000}"/>
    <cellStyle name="Comma 10 2 2 6 3 2 2 2" xfId="58289" xr:uid="{00000000-0005-0000-0000-000002000000}"/>
    <cellStyle name="Comma 10 2 2 6 3 2 3" xfId="43169" xr:uid="{00000000-0005-0000-0000-000002000000}"/>
    <cellStyle name="Comma 10 2 2 6 3 3" xfId="18977" xr:uid="{00000000-0005-0000-0000-000002000000}"/>
    <cellStyle name="Comma 10 2 2 6 3 3 2" xfId="49217" xr:uid="{00000000-0005-0000-0000-000002000000}"/>
    <cellStyle name="Comma 10 2 2 6 3 4" xfId="34097" xr:uid="{00000000-0005-0000-0000-000002000000}"/>
    <cellStyle name="Comma 10 2 2 6 4" xfId="5369" xr:uid="{00000000-0005-0000-0000-000002000000}"/>
    <cellStyle name="Comma 10 2 2 6 4 2" xfId="14441" xr:uid="{00000000-0005-0000-0000-000002000000}"/>
    <cellStyle name="Comma 10 2 2 6 4 2 2" xfId="29561" xr:uid="{00000000-0005-0000-0000-000002000000}"/>
    <cellStyle name="Comma 10 2 2 6 4 2 2 2" xfId="59801" xr:uid="{00000000-0005-0000-0000-000002000000}"/>
    <cellStyle name="Comma 10 2 2 6 4 2 3" xfId="44681" xr:uid="{00000000-0005-0000-0000-000002000000}"/>
    <cellStyle name="Comma 10 2 2 6 4 3" xfId="20489" xr:uid="{00000000-0005-0000-0000-000002000000}"/>
    <cellStyle name="Comma 10 2 2 6 4 3 2" xfId="50729" xr:uid="{00000000-0005-0000-0000-000002000000}"/>
    <cellStyle name="Comma 10 2 2 6 4 4" xfId="35609" xr:uid="{00000000-0005-0000-0000-000002000000}"/>
    <cellStyle name="Comma 10 2 2 6 5" xfId="6881" xr:uid="{00000000-0005-0000-0000-000002000000}"/>
    <cellStyle name="Comma 10 2 2 6 5 2" xfId="22001" xr:uid="{00000000-0005-0000-0000-000002000000}"/>
    <cellStyle name="Comma 10 2 2 6 5 2 2" xfId="52241" xr:uid="{00000000-0005-0000-0000-000002000000}"/>
    <cellStyle name="Comma 10 2 2 6 5 3" xfId="37121" xr:uid="{00000000-0005-0000-0000-000002000000}"/>
    <cellStyle name="Comma 10 2 2 6 6" xfId="8393" xr:uid="{00000000-0005-0000-0000-000002000000}"/>
    <cellStyle name="Comma 10 2 2 6 6 2" xfId="23513" xr:uid="{00000000-0005-0000-0000-000002000000}"/>
    <cellStyle name="Comma 10 2 2 6 6 2 2" xfId="53753" xr:uid="{00000000-0005-0000-0000-000002000000}"/>
    <cellStyle name="Comma 10 2 2 6 6 3" xfId="38633" xr:uid="{00000000-0005-0000-0000-000002000000}"/>
    <cellStyle name="Comma 10 2 2 6 7" xfId="9905" xr:uid="{00000000-0005-0000-0000-000002000000}"/>
    <cellStyle name="Comma 10 2 2 6 7 2" xfId="25025" xr:uid="{00000000-0005-0000-0000-000002000000}"/>
    <cellStyle name="Comma 10 2 2 6 7 2 2" xfId="55265" xr:uid="{00000000-0005-0000-0000-000002000000}"/>
    <cellStyle name="Comma 10 2 2 6 7 3" xfId="40145" xr:uid="{00000000-0005-0000-0000-000002000000}"/>
    <cellStyle name="Comma 10 2 2 6 8" xfId="15953" xr:uid="{00000000-0005-0000-0000-000002000000}"/>
    <cellStyle name="Comma 10 2 2 6 8 2" xfId="46193" xr:uid="{00000000-0005-0000-0000-000002000000}"/>
    <cellStyle name="Comma 10 2 2 6 9" xfId="31073" xr:uid="{00000000-0005-0000-0000-000002000000}"/>
    <cellStyle name="Comma 10 2 2 7" xfId="1589" xr:uid="{00000000-0005-0000-0000-000002000000}"/>
    <cellStyle name="Comma 10 2 2 7 2" xfId="10661" xr:uid="{00000000-0005-0000-0000-000002000000}"/>
    <cellStyle name="Comma 10 2 2 7 2 2" xfId="25781" xr:uid="{00000000-0005-0000-0000-000002000000}"/>
    <cellStyle name="Comma 10 2 2 7 2 2 2" xfId="56021" xr:uid="{00000000-0005-0000-0000-000002000000}"/>
    <cellStyle name="Comma 10 2 2 7 2 3" xfId="40901" xr:uid="{00000000-0005-0000-0000-000002000000}"/>
    <cellStyle name="Comma 10 2 2 7 3" xfId="16709" xr:uid="{00000000-0005-0000-0000-000002000000}"/>
    <cellStyle name="Comma 10 2 2 7 3 2" xfId="46949" xr:uid="{00000000-0005-0000-0000-000002000000}"/>
    <cellStyle name="Comma 10 2 2 7 4" xfId="31829" xr:uid="{00000000-0005-0000-0000-000002000000}"/>
    <cellStyle name="Comma 10 2 2 8" xfId="3101" xr:uid="{00000000-0005-0000-0000-000002000000}"/>
    <cellStyle name="Comma 10 2 2 8 2" xfId="12173" xr:uid="{00000000-0005-0000-0000-000002000000}"/>
    <cellStyle name="Comma 10 2 2 8 2 2" xfId="27293" xr:uid="{00000000-0005-0000-0000-000002000000}"/>
    <cellStyle name="Comma 10 2 2 8 2 2 2" xfId="57533" xr:uid="{00000000-0005-0000-0000-000002000000}"/>
    <cellStyle name="Comma 10 2 2 8 2 3" xfId="42413" xr:uid="{00000000-0005-0000-0000-000002000000}"/>
    <cellStyle name="Comma 10 2 2 8 3" xfId="18221" xr:uid="{00000000-0005-0000-0000-000002000000}"/>
    <cellStyle name="Comma 10 2 2 8 3 2" xfId="48461" xr:uid="{00000000-0005-0000-0000-000002000000}"/>
    <cellStyle name="Comma 10 2 2 8 4" xfId="33341" xr:uid="{00000000-0005-0000-0000-000002000000}"/>
    <cellStyle name="Comma 10 2 2 9" xfId="4613" xr:uid="{00000000-0005-0000-0000-000002000000}"/>
    <cellStyle name="Comma 10 2 2 9 2" xfId="13685" xr:uid="{00000000-0005-0000-0000-000002000000}"/>
    <cellStyle name="Comma 10 2 2 9 2 2" xfId="28805" xr:uid="{00000000-0005-0000-0000-000002000000}"/>
    <cellStyle name="Comma 10 2 2 9 2 2 2" xfId="59045" xr:uid="{00000000-0005-0000-0000-000002000000}"/>
    <cellStyle name="Comma 10 2 2 9 2 3" xfId="43925" xr:uid="{00000000-0005-0000-0000-000002000000}"/>
    <cellStyle name="Comma 10 2 2 9 3" xfId="19733" xr:uid="{00000000-0005-0000-0000-000002000000}"/>
    <cellStyle name="Comma 10 2 2 9 3 2" xfId="49973" xr:uid="{00000000-0005-0000-0000-000002000000}"/>
    <cellStyle name="Comma 10 2 2 9 4" xfId="34853" xr:uid="{00000000-0005-0000-0000-000002000000}"/>
    <cellStyle name="Comma 10 2 3" xfId="119" xr:uid="{00000000-0005-0000-0000-000002000000}"/>
    <cellStyle name="Comma 10 2 3 10" xfId="9191" xr:uid="{00000000-0005-0000-0000-000002000000}"/>
    <cellStyle name="Comma 10 2 3 10 2" xfId="24311" xr:uid="{00000000-0005-0000-0000-000002000000}"/>
    <cellStyle name="Comma 10 2 3 10 2 2" xfId="54551" xr:uid="{00000000-0005-0000-0000-000002000000}"/>
    <cellStyle name="Comma 10 2 3 10 3" xfId="39431" xr:uid="{00000000-0005-0000-0000-000002000000}"/>
    <cellStyle name="Comma 10 2 3 11" xfId="15239" xr:uid="{00000000-0005-0000-0000-000002000000}"/>
    <cellStyle name="Comma 10 2 3 11 2" xfId="45479" xr:uid="{00000000-0005-0000-0000-000002000000}"/>
    <cellStyle name="Comma 10 2 3 12" xfId="30359" xr:uid="{00000000-0005-0000-0000-000002000000}"/>
    <cellStyle name="Comma 10 2 3 2" xfId="371" xr:uid="{00000000-0005-0000-0000-000002000000}"/>
    <cellStyle name="Comma 10 2 3 2 10" xfId="30611" xr:uid="{00000000-0005-0000-0000-000002000000}"/>
    <cellStyle name="Comma 10 2 3 2 2" xfId="1127" xr:uid="{00000000-0005-0000-0000-000002000000}"/>
    <cellStyle name="Comma 10 2 3 2 2 2" xfId="2639" xr:uid="{00000000-0005-0000-0000-000002000000}"/>
    <cellStyle name="Comma 10 2 3 2 2 2 2" xfId="11711" xr:uid="{00000000-0005-0000-0000-000002000000}"/>
    <cellStyle name="Comma 10 2 3 2 2 2 2 2" xfId="26831" xr:uid="{00000000-0005-0000-0000-000002000000}"/>
    <cellStyle name="Comma 10 2 3 2 2 2 2 2 2" xfId="57071" xr:uid="{00000000-0005-0000-0000-000002000000}"/>
    <cellStyle name="Comma 10 2 3 2 2 2 2 3" xfId="41951" xr:uid="{00000000-0005-0000-0000-000002000000}"/>
    <cellStyle name="Comma 10 2 3 2 2 2 3" xfId="17759" xr:uid="{00000000-0005-0000-0000-000002000000}"/>
    <cellStyle name="Comma 10 2 3 2 2 2 3 2" xfId="47999" xr:uid="{00000000-0005-0000-0000-000002000000}"/>
    <cellStyle name="Comma 10 2 3 2 2 2 4" xfId="32879" xr:uid="{00000000-0005-0000-0000-000002000000}"/>
    <cellStyle name="Comma 10 2 3 2 2 3" xfId="4151" xr:uid="{00000000-0005-0000-0000-000002000000}"/>
    <cellStyle name="Comma 10 2 3 2 2 3 2" xfId="13223" xr:uid="{00000000-0005-0000-0000-000002000000}"/>
    <cellStyle name="Comma 10 2 3 2 2 3 2 2" xfId="28343" xr:uid="{00000000-0005-0000-0000-000002000000}"/>
    <cellStyle name="Comma 10 2 3 2 2 3 2 2 2" xfId="58583" xr:uid="{00000000-0005-0000-0000-000002000000}"/>
    <cellStyle name="Comma 10 2 3 2 2 3 2 3" xfId="43463" xr:uid="{00000000-0005-0000-0000-000002000000}"/>
    <cellStyle name="Comma 10 2 3 2 2 3 3" xfId="19271" xr:uid="{00000000-0005-0000-0000-000002000000}"/>
    <cellStyle name="Comma 10 2 3 2 2 3 3 2" xfId="49511" xr:uid="{00000000-0005-0000-0000-000002000000}"/>
    <cellStyle name="Comma 10 2 3 2 2 3 4" xfId="34391" xr:uid="{00000000-0005-0000-0000-000002000000}"/>
    <cellStyle name="Comma 10 2 3 2 2 4" xfId="5663" xr:uid="{00000000-0005-0000-0000-000002000000}"/>
    <cellStyle name="Comma 10 2 3 2 2 4 2" xfId="14735" xr:uid="{00000000-0005-0000-0000-000002000000}"/>
    <cellStyle name="Comma 10 2 3 2 2 4 2 2" xfId="29855" xr:uid="{00000000-0005-0000-0000-000002000000}"/>
    <cellStyle name="Comma 10 2 3 2 2 4 2 2 2" xfId="60095" xr:uid="{00000000-0005-0000-0000-000002000000}"/>
    <cellStyle name="Comma 10 2 3 2 2 4 2 3" xfId="44975" xr:uid="{00000000-0005-0000-0000-000002000000}"/>
    <cellStyle name="Comma 10 2 3 2 2 4 3" xfId="20783" xr:uid="{00000000-0005-0000-0000-000002000000}"/>
    <cellStyle name="Comma 10 2 3 2 2 4 3 2" xfId="51023" xr:uid="{00000000-0005-0000-0000-000002000000}"/>
    <cellStyle name="Comma 10 2 3 2 2 4 4" xfId="35903" xr:uid="{00000000-0005-0000-0000-000002000000}"/>
    <cellStyle name="Comma 10 2 3 2 2 5" xfId="7175" xr:uid="{00000000-0005-0000-0000-000002000000}"/>
    <cellStyle name="Comma 10 2 3 2 2 5 2" xfId="22295" xr:uid="{00000000-0005-0000-0000-000002000000}"/>
    <cellStyle name="Comma 10 2 3 2 2 5 2 2" xfId="52535" xr:uid="{00000000-0005-0000-0000-000002000000}"/>
    <cellStyle name="Comma 10 2 3 2 2 5 3" xfId="37415" xr:uid="{00000000-0005-0000-0000-000002000000}"/>
    <cellStyle name="Comma 10 2 3 2 2 6" xfId="8687" xr:uid="{00000000-0005-0000-0000-000002000000}"/>
    <cellStyle name="Comma 10 2 3 2 2 6 2" xfId="23807" xr:uid="{00000000-0005-0000-0000-000002000000}"/>
    <cellStyle name="Comma 10 2 3 2 2 6 2 2" xfId="54047" xr:uid="{00000000-0005-0000-0000-000002000000}"/>
    <cellStyle name="Comma 10 2 3 2 2 6 3" xfId="38927" xr:uid="{00000000-0005-0000-0000-000002000000}"/>
    <cellStyle name="Comma 10 2 3 2 2 7" xfId="10199" xr:uid="{00000000-0005-0000-0000-000002000000}"/>
    <cellStyle name="Comma 10 2 3 2 2 7 2" xfId="25319" xr:uid="{00000000-0005-0000-0000-000002000000}"/>
    <cellStyle name="Comma 10 2 3 2 2 7 2 2" xfId="55559" xr:uid="{00000000-0005-0000-0000-000002000000}"/>
    <cellStyle name="Comma 10 2 3 2 2 7 3" xfId="40439" xr:uid="{00000000-0005-0000-0000-000002000000}"/>
    <cellStyle name="Comma 10 2 3 2 2 8" xfId="16247" xr:uid="{00000000-0005-0000-0000-000002000000}"/>
    <cellStyle name="Comma 10 2 3 2 2 8 2" xfId="46487" xr:uid="{00000000-0005-0000-0000-000002000000}"/>
    <cellStyle name="Comma 10 2 3 2 2 9" xfId="31367" xr:uid="{00000000-0005-0000-0000-000002000000}"/>
    <cellStyle name="Comma 10 2 3 2 3" xfId="1883" xr:uid="{00000000-0005-0000-0000-000002000000}"/>
    <cellStyle name="Comma 10 2 3 2 3 2" xfId="10955" xr:uid="{00000000-0005-0000-0000-000002000000}"/>
    <cellStyle name="Comma 10 2 3 2 3 2 2" xfId="26075" xr:uid="{00000000-0005-0000-0000-000002000000}"/>
    <cellStyle name="Comma 10 2 3 2 3 2 2 2" xfId="56315" xr:uid="{00000000-0005-0000-0000-000002000000}"/>
    <cellStyle name="Comma 10 2 3 2 3 2 3" xfId="41195" xr:uid="{00000000-0005-0000-0000-000002000000}"/>
    <cellStyle name="Comma 10 2 3 2 3 3" xfId="17003" xr:uid="{00000000-0005-0000-0000-000002000000}"/>
    <cellStyle name="Comma 10 2 3 2 3 3 2" xfId="47243" xr:uid="{00000000-0005-0000-0000-000002000000}"/>
    <cellStyle name="Comma 10 2 3 2 3 4" xfId="32123" xr:uid="{00000000-0005-0000-0000-000002000000}"/>
    <cellStyle name="Comma 10 2 3 2 4" xfId="3395" xr:uid="{00000000-0005-0000-0000-000002000000}"/>
    <cellStyle name="Comma 10 2 3 2 4 2" xfId="12467" xr:uid="{00000000-0005-0000-0000-000002000000}"/>
    <cellStyle name="Comma 10 2 3 2 4 2 2" xfId="27587" xr:uid="{00000000-0005-0000-0000-000002000000}"/>
    <cellStyle name="Comma 10 2 3 2 4 2 2 2" xfId="57827" xr:uid="{00000000-0005-0000-0000-000002000000}"/>
    <cellStyle name="Comma 10 2 3 2 4 2 3" xfId="42707" xr:uid="{00000000-0005-0000-0000-000002000000}"/>
    <cellStyle name="Comma 10 2 3 2 4 3" xfId="18515" xr:uid="{00000000-0005-0000-0000-000002000000}"/>
    <cellStyle name="Comma 10 2 3 2 4 3 2" xfId="48755" xr:uid="{00000000-0005-0000-0000-000002000000}"/>
    <cellStyle name="Comma 10 2 3 2 4 4" xfId="33635" xr:uid="{00000000-0005-0000-0000-000002000000}"/>
    <cellStyle name="Comma 10 2 3 2 5" xfId="4907" xr:uid="{00000000-0005-0000-0000-000002000000}"/>
    <cellStyle name="Comma 10 2 3 2 5 2" xfId="13979" xr:uid="{00000000-0005-0000-0000-000002000000}"/>
    <cellStyle name="Comma 10 2 3 2 5 2 2" xfId="29099" xr:uid="{00000000-0005-0000-0000-000002000000}"/>
    <cellStyle name="Comma 10 2 3 2 5 2 2 2" xfId="59339" xr:uid="{00000000-0005-0000-0000-000002000000}"/>
    <cellStyle name="Comma 10 2 3 2 5 2 3" xfId="44219" xr:uid="{00000000-0005-0000-0000-000002000000}"/>
    <cellStyle name="Comma 10 2 3 2 5 3" xfId="20027" xr:uid="{00000000-0005-0000-0000-000002000000}"/>
    <cellStyle name="Comma 10 2 3 2 5 3 2" xfId="50267" xr:uid="{00000000-0005-0000-0000-000002000000}"/>
    <cellStyle name="Comma 10 2 3 2 5 4" xfId="35147" xr:uid="{00000000-0005-0000-0000-000002000000}"/>
    <cellStyle name="Comma 10 2 3 2 6" xfId="6419" xr:uid="{00000000-0005-0000-0000-000002000000}"/>
    <cellStyle name="Comma 10 2 3 2 6 2" xfId="21539" xr:uid="{00000000-0005-0000-0000-000002000000}"/>
    <cellStyle name="Comma 10 2 3 2 6 2 2" xfId="51779" xr:uid="{00000000-0005-0000-0000-000002000000}"/>
    <cellStyle name="Comma 10 2 3 2 6 3" xfId="36659" xr:uid="{00000000-0005-0000-0000-000002000000}"/>
    <cellStyle name="Comma 10 2 3 2 7" xfId="7931" xr:uid="{00000000-0005-0000-0000-000002000000}"/>
    <cellStyle name="Comma 10 2 3 2 7 2" xfId="23051" xr:uid="{00000000-0005-0000-0000-000002000000}"/>
    <cellStyle name="Comma 10 2 3 2 7 2 2" xfId="53291" xr:uid="{00000000-0005-0000-0000-000002000000}"/>
    <cellStyle name="Comma 10 2 3 2 7 3" xfId="38171" xr:uid="{00000000-0005-0000-0000-000002000000}"/>
    <cellStyle name="Comma 10 2 3 2 8" xfId="9443" xr:uid="{00000000-0005-0000-0000-000002000000}"/>
    <cellStyle name="Comma 10 2 3 2 8 2" xfId="24563" xr:uid="{00000000-0005-0000-0000-000002000000}"/>
    <cellStyle name="Comma 10 2 3 2 8 2 2" xfId="54803" xr:uid="{00000000-0005-0000-0000-000002000000}"/>
    <cellStyle name="Comma 10 2 3 2 8 3" xfId="39683" xr:uid="{00000000-0005-0000-0000-000002000000}"/>
    <cellStyle name="Comma 10 2 3 2 9" xfId="15491" xr:uid="{00000000-0005-0000-0000-000002000000}"/>
    <cellStyle name="Comma 10 2 3 2 9 2" xfId="45731" xr:uid="{00000000-0005-0000-0000-000002000000}"/>
    <cellStyle name="Comma 10 2 3 3" xfId="623" xr:uid="{00000000-0005-0000-0000-000006000000}"/>
    <cellStyle name="Comma 10 2 3 3 10" xfId="30863" xr:uid="{00000000-0005-0000-0000-000006000000}"/>
    <cellStyle name="Comma 10 2 3 3 2" xfId="1379" xr:uid="{00000000-0005-0000-0000-000006000000}"/>
    <cellStyle name="Comma 10 2 3 3 2 2" xfId="2891" xr:uid="{00000000-0005-0000-0000-000006000000}"/>
    <cellStyle name="Comma 10 2 3 3 2 2 2" xfId="11963" xr:uid="{00000000-0005-0000-0000-000006000000}"/>
    <cellStyle name="Comma 10 2 3 3 2 2 2 2" xfId="27083" xr:uid="{00000000-0005-0000-0000-000006000000}"/>
    <cellStyle name="Comma 10 2 3 3 2 2 2 2 2" xfId="57323" xr:uid="{00000000-0005-0000-0000-000006000000}"/>
    <cellStyle name="Comma 10 2 3 3 2 2 2 3" xfId="42203" xr:uid="{00000000-0005-0000-0000-000006000000}"/>
    <cellStyle name="Comma 10 2 3 3 2 2 3" xfId="18011" xr:uid="{00000000-0005-0000-0000-000006000000}"/>
    <cellStyle name="Comma 10 2 3 3 2 2 3 2" xfId="48251" xr:uid="{00000000-0005-0000-0000-000006000000}"/>
    <cellStyle name="Comma 10 2 3 3 2 2 4" xfId="33131" xr:uid="{00000000-0005-0000-0000-000006000000}"/>
    <cellStyle name="Comma 10 2 3 3 2 3" xfId="4403" xr:uid="{00000000-0005-0000-0000-000006000000}"/>
    <cellStyle name="Comma 10 2 3 3 2 3 2" xfId="13475" xr:uid="{00000000-0005-0000-0000-000006000000}"/>
    <cellStyle name="Comma 10 2 3 3 2 3 2 2" xfId="28595" xr:uid="{00000000-0005-0000-0000-000006000000}"/>
    <cellStyle name="Comma 10 2 3 3 2 3 2 2 2" xfId="58835" xr:uid="{00000000-0005-0000-0000-000006000000}"/>
    <cellStyle name="Comma 10 2 3 3 2 3 2 3" xfId="43715" xr:uid="{00000000-0005-0000-0000-000006000000}"/>
    <cellStyle name="Comma 10 2 3 3 2 3 3" xfId="19523" xr:uid="{00000000-0005-0000-0000-000006000000}"/>
    <cellStyle name="Comma 10 2 3 3 2 3 3 2" xfId="49763" xr:uid="{00000000-0005-0000-0000-000006000000}"/>
    <cellStyle name="Comma 10 2 3 3 2 3 4" xfId="34643" xr:uid="{00000000-0005-0000-0000-000006000000}"/>
    <cellStyle name="Comma 10 2 3 3 2 4" xfId="5915" xr:uid="{00000000-0005-0000-0000-000006000000}"/>
    <cellStyle name="Comma 10 2 3 3 2 4 2" xfId="14987" xr:uid="{00000000-0005-0000-0000-000006000000}"/>
    <cellStyle name="Comma 10 2 3 3 2 4 2 2" xfId="30107" xr:uid="{00000000-0005-0000-0000-000006000000}"/>
    <cellStyle name="Comma 10 2 3 3 2 4 2 2 2" xfId="60347" xr:uid="{00000000-0005-0000-0000-000006000000}"/>
    <cellStyle name="Comma 10 2 3 3 2 4 2 3" xfId="45227" xr:uid="{00000000-0005-0000-0000-000006000000}"/>
    <cellStyle name="Comma 10 2 3 3 2 4 3" xfId="21035" xr:uid="{00000000-0005-0000-0000-000006000000}"/>
    <cellStyle name="Comma 10 2 3 3 2 4 3 2" xfId="51275" xr:uid="{00000000-0005-0000-0000-000006000000}"/>
    <cellStyle name="Comma 10 2 3 3 2 4 4" xfId="36155" xr:uid="{00000000-0005-0000-0000-000006000000}"/>
    <cellStyle name="Comma 10 2 3 3 2 5" xfId="7427" xr:uid="{00000000-0005-0000-0000-000006000000}"/>
    <cellStyle name="Comma 10 2 3 3 2 5 2" xfId="22547" xr:uid="{00000000-0005-0000-0000-000006000000}"/>
    <cellStyle name="Comma 10 2 3 3 2 5 2 2" xfId="52787" xr:uid="{00000000-0005-0000-0000-000006000000}"/>
    <cellStyle name="Comma 10 2 3 3 2 5 3" xfId="37667" xr:uid="{00000000-0005-0000-0000-000006000000}"/>
    <cellStyle name="Comma 10 2 3 3 2 6" xfId="8939" xr:uid="{00000000-0005-0000-0000-000006000000}"/>
    <cellStyle name="Comma 10 2 3 3 2 6 2" xfId="24059" xr:uid="{00000000-0005-0000-0000-000006000000}"/>
    <cellStyle name="Comma 10 2 3 3 2 6 2 2" xfId="54299" xr:uid="{00000000-0005-0000-0000-000006000000}"/>
    <cellStyle name="Comma 10 2 3 3 2 6 3" xfId="39179" xr:uid="{00000000-0005-0000-0000-000006000000}"/>
    <cellStyle name="Comma 10 2 3 3 2 7" xfId="10451" xr:uid="{00000000-0005-0000-0000-000006000000}"/>
    <cellStyle name="Comma 10 2 3 3 2 7 2" xfId="25571" xr:uid="{00000000-0005-0000-0000-000006000000}"/>
    <cellStyle name="Comma 10 2 3 3 2 7 2 2" xfId="55811" xr:uid="{00000000-0005-0000-0000-000006000000}"/>
    <cellStyle name="Comma 10 2 3 3 2 7 3" xfId="40691" xr:uid="{00000000-0005-0000-0000-000006000000}"/>
    <cellStyle name="Comma 10 2 3 3 2 8" xfId="16499" xr:uid="{00000000-0005-0000-0000-000006000000}"/>
    <cellStyle name="Comma 10 2 3 3 2 8 2" xfId="46739" xr:uid="{00000000-0005-0000-0000-000006000000}"/>
    <cellStyle name="Comma 10 2 3 3 2 9" xfId="31619" xr:uid="{00000000-0005-0000-0000-000006000000}"/>
    <cellStyle name="Comma 10 2 3 3 3" xfId="2135" xr:uid="{00000000-0005-0000-0000-000006000000}"/>
    <cellStyle name="Comma 10 2 3 3 3 2" xfId="11207" xr:uid="{00000000-0005-0000-0000-000006000000}"/>
    <cellStyle name="Comma 10 2 3 3 3 2 2" xfId="26327" xr:uid="{00000000-0005-0000-0000-000006000000}"/>
    <cellStyle name="Comma 10 2 3 3 3 2 2 2" xfId="56567" xr:uid="{00000000-0005-0000-0000-000006000000}"/>
    <cellStyle name="Comma 10 2 3 3 3 2 3" xfId="41447" xr:uid="{00000000-0005-0000-0000-000006000000}"/>
    <cellStyle name="Comma 10 2 3 3 3 3" xfId="17255" xr:uid="{00000000-0005-0000-0000-000006000000}"/>
    <cellStyle name="Comma 10 2 3 3 3 3 2" xfId="47495" xr:uid="{00000000-0005-0000-0000-000006000000}"/>
    <cellStyle name="Comma 10 2 3 3 3 4" xfId="32375" xr:uid="{00000000-0005-0000-0000-000006000000}"/>
    <cellStyle name="Comma 10 2 3 3 4" xfId="3647" xr:uid="{00000000-0005-0000-0000-000006000000}"/>
    <cellStyle name="Comma 10 2 3 3 4 2" xfId="12719" xr:uid="{00000000-0005-0000-0000-000006000000}"/>
    <cellStyle name="Comma 10 2 3 3 4 2 2" xfId="27839" xr:uid="{00000000-0005-0000-0000-000006000000}"/>
    <cellStyle name="Comma 10 2 3 3 4 2 2 2" xfId="58079" xr:uid="{00000000-0005-0000-0000-000006000000}"/>
    <cellStyle name="Comma 10 2 3 3 4 2 3" xfId="42959" xr:uid="{00000000-0005-0000-0000-000006000000}"/>
    <cellStyle name="Comma 10 2 3 3 4 3" xfId="18767" xr:uid="{00000000-0005-0000-0000-000006000000}"/>
    <cellStyle name="Comma 10 2 3 3 4 3 2" xfId="49007" xr:uid="{00000000-0005-0000-0000-000006000000}"/>
    <cellStyle name="Comma 10 2 3 3 4 4" xfId="33887" xr:uid="{00000000-0005-0000-0000-000006000000}"/>
    <cellStyle name="Comma 10 2 3 3 5" xfId="5159" xr:uid="{00000000-0005-0000-0000-000006000000}"/>
    <cellStyle name="Comma 10 2 3 3 5 2" xfId="14231" xr:uid="{00000000-0005-0000-0000-000006000000}"/>
    <cellStyle name="Comma 10 2 3 3 5 2 2" xfId="29351" xr:uid="{00000000-0005-0000-0000-000006000000}"/>
    <cellStyle name="Comma 10 2 3 3 5 2 2 2" xfId="59591" xr:uid="{00000000-0005-0000-0000-000006000000}"/>
    <cellStyle name="Comma 10 2 3 3 5 2 3" xfId="44471" xr:uid="{00000000-0005-0000-0000-000006000000}"/>
    <cellStyle name="Comma 10 2 3 3 5 3" xfId="20279" xr:uid="{00000000-0005-0000-0000-000006000000}"/>
    <cellStyle name="Comma 10 2 3 3 5 3 2" xfId="50519" xr:uid="{00000000-0005-0000-0000-000006000000}"/>
    <cellStyle name="Comma 10 2 3 3 5 4" xfId="35399" xr:uid="{00000000-0005-0000-0000-000006000000}"/>
    <cellStyle name="Comma 10 2 3 3 6" xfId="6671" xr:uid="{00000000-0005-0000-0000-000006000000}"/>
    <cellStyle name="Comma 10 2 3 3 6 2" xfId="21791" xr:uid="{00000000-0005-0000-0000-000006000000}"/>
    <cellStyle name="Comma 10 2 3 3 6 2 2" xfId="52031" xr:uid="{00000000-0005-0000-0000-000006000000}"/>
    <cellStyle name="Comma 10 2 3 3 6 3" xfId="36911" xr:uid="{00000000-0005-0000-0000-000006000000}"/>
    <cellStyle name="Comma 10 2 3 3 7" xfId="8183" xr:uid="{00000000-0005-0000-0000-000006000000}"/>
    <cellStyle name="Comma 10 2 3 3 7 2" xfId="23303" xr:uid="{00000000-0005-0000-0000-000006000000}"/>
    <cellStyle name="Comma 10 2 3 3 7 2 2" xfId="53543" xr:uid="{00000000-0005-0000-0000-000006000000}"/>
    <cellStyle name="Comma 10 2 3 3 7 3" xfId="38423" xr:uid="{00000000-0005-0000-0000-000006000000}"/>
    <cellStyle name="Comma 10 2 3 3 8" xfId="9695" xr:uid="{00000000-0005-0000-0000-000006000000}"/>
    <cellStyle name="Comma 10 2 3 3 8 2" xfId="24815" xr:uid="{00000000-0005-0000-0000-000006000000}"/>
    <cellStyle name="Comma 10 2 3 3 8 2 2" xfId="55055" xr:uid="{00000000-0005-0000-0000-000006000000}"/>
    <cellStyle name="Comma 10 2 3 3 8 3" xfId="39935" xr:uid="{00000000-0005-0000-0000-000006000000}"/>
    <cellStyle name="Comma 10 2 3 3 9" xfId="15743" xr:uid="{00000000-0005-0000-0000-000006000000}"/>
    <cellStyle name="Comma 10 2 3 3 9 2" xfId="45983" xr:uid="{00000000-0005-0000-0000-000006000000}"/>
    <cellStyle name="Comma 10 2 3 4" xfId="875" xr:uid="{00000000-0005-0000-0000-000002000000}"/>
    <cellStyle name="Comma 10 2 3 4 2" xfId="2387" xr:uid="{00000000-0005-0000-0000-000002000000}"/>
    <cellStyle name="Comma 10 2 3 4 2 2" xfId="11459" xr:uid="{00000000-0005-0000-0000-000002000000}"/>
    <cellStyle name="Comma 10 2 3 4 2 2 2" xfId="26579" xr:uid="{00000000-0005-0000-0000-000002000000}"/>
    <cellStyle name="Comma 10 2 3 4 2 2 2 2" xfId="56819" xr:uid="{00000000-0005-0000-0000-000002000000}"/>
    <cellStyle name="Comma 10 2 3 4 2 2 3" xfId="41699" xr:uid="{00000000-0005-0000-0000-000002000000}"/>
    <cellStyle name="Comma 10 2 3 4 2 3" xfId="17507" xr:uid="{00000000-0005-0000-0000-000002000000}"/>
    <cellStyle name="Comma 10 2 3 4 2 3 2" xfId="47747" xr:uid="{00000000-0005-0000-0000-000002000000}"/>
    <cellStyle name="Comma 10 2 3 4 2 4" xfId="32627" xr:uid="{00000000-0005-0000-0000-000002000000}"/>
    <cellStyle name="Comma 10 2 3 4 3" xfId="3899" xr:uid="{00000000-0005-0000-0000-000002000000}"/>
    <cellStyle name="Comma 10 2 3 4 3 2" xfId="12971" xr:uid="{00000000-0005-0000-0000-000002000000}"/>
    <cellStyle name="Comma 10 2 3 4 3 2 2" xfId="28091" xr:uid="{00000000-0005-0000-0000-000002000000}"/>
    <cellStyle name="Comma 10 2 3 4 3 2 2 2" xfId="58331" xr:uid="{00000000-0005-0000-0000-000002000000}"/>
    <cellStyle name="Comma 10 2 3 4 3 2 3" xfId="43211" xr:uid="{00000000-0005-0000-0000-000002000000}"/>
    <cellStyle name="Comma 10 2 3 4 3 3" xfId="19019" xr:uid="{00000000-0005-0000-0000-000002000000}"/>
    <cellStyle name="Comma 10 2 3 4 3 3 2" xfId="49259" xr:uid="{00000000-0005-0000-0000-000002000000}"/>
    <cellStyle name="Comma 10 2 3 4 3 4" xfId="34139" xr:uid="{00000000-0005-0000-0000-000002000000}"/>
    <cellStyle name="Comma 10 2 3 4 4" xfId="5411" xr:uid="{00000000-0005-0000-0000-000002000000}"/>
    <cellStyle name="Comma 10 2 3 4 4 2" xfId="14483" xr:uid="{00000000-0005-0000-0000-000002000000}"/>
    <cellStyle name="Comma 10 2 3 4 4 2 2" xfId="29603" xr:uid="{00000000-0005-0000-0000-000002000000}"/>
    <cellStyle name="Comma 10 2 3 4 4 2 2 2" xfId="59843" xr:uid="{00000000-0005-0000-0000-000002000000}"/>
    <cellStyle name="Comma 10 2 3 4 4 2 3" xfId="44723" xr:uid="{00000000-0005-0000-0000-000002000000}"/>
    <cellStyle name="Comma 10 2 3 4 4 3" xfId="20531" xr:uid="{00000000-0005-0000-0000-000002000000}"/>
    <cellStyle name="Comma 10 2 3 4 4 3 2" xfId="50771" xr:uid="{00000000-0005-0000-0000-000002000000}"/>
    <cellStyle name="Comma 10 2 3 4 4 4" xfId="35651" xr:uid="{00000000-0005-0000-0000-000002000000}"/>
    <cellStyle name="Comma 10 2 3 4 5" xfId="6923" xr:uid="{00000000-0005-0000-0000-000002000000}"/>
    <cellStyle name="Comma 10 2 3 4 5 2" xfId="22043" xr:uid="{00000000-0005-0000-0000-000002000000}"/>
    <cellStyle name="Comma 10 2 3 4 5 2 2" xfId="52283" xr:uid="{00000000-0005-0000-0000-000002000000}"/>
    <cellStyle name="Comma 10 2 3 4 5 3" xfId="37163" xr:uid="{00000000-0005-0000-0000-000002000000}"/>
    <cellStyle name="Comma 10 2 3 4 6" xfId="8435" xr:uid="{00000000-0005-0000-0000-000002000000}"/>
    <cellStyle name="Comma 10 2 3 4 6 2" xfId="23555" xr:uid="{00000000-0005-0000-0000-000002000000}"/>
    <cellStyle name="Comma 10 2 3 4 6 2 2" xfId="53795" xr:uid="{00000000-0005-0000-0000-000002000000}"/>
    <cellStyle name="Comma 10 2 3 4 6 3" xfId="38675" xr:uid="{00000000-0005-0000-0000-000002000000}"/>
    <cellStyle name="Comma 10 2 3 4 7" xfId="9947" xr:uid="{00000000-0005-0000-0000-000002000000}"/>
    <cellStyle name="Comma 10 2 3 4 7 2" xfId="25067" xr:uid="{00000000-0005-0000-0000-000002000000}"/>
    <cellStyle name="Comma 10 2 3 4 7 2 2" xfId="55307" xr:uid="{00000000-0005-0000-0000-000002000000}"/>
    <cellStyle name="Comma 10 2 3 4 7 3" xfId="40187" xr:uid="{00000000-0005-0000-0000-000002000000}"/>
    <cellStyle name="Comma 10 2 3 4 8" xfId="15995" xr:uid="{00000000-0005-0000-0000-000002000000}"/>
    <cellStyle name="Comma 10 2 3 4 8 2" xfId="46235" xr:uid="{00000000-0005-0000-0000-000002000000}"/>
    <cellStyle name="Comma 10 2 3 4 9" xfId="31115" xr:uid="{00000000-0005-0000-0000-000002000000}"/>
    <cellStyle name="Comma 10 2 3 5" xfId="1631" xr:uid="{00000000-0005-0000-0000-000002000000}"/>
    <cellStyle name="Comma 10 2 3 5 2" xfId="10703" xr:uid="{00000000-0005-0000-0000-000002000000}"/>
    <cellStyle name="Comma 10 2 3 5 2 2" xfId="25823" xr:uid="{00000000-0005-0000-0000-000002000000}"/>
    <cellStyle name="Comma 10 2 3 5 2 2 2" xfId="56063" xr:uid="{00000000-0005-0000-0000-000002000000}"/>
    <cellStyle name="Comma 10 2 3 5 2 3" xfId="40943" xr:uid="{00000000-0005-0000-0000-000002000000}"/>
    <cellStyle name="Comma 10 2 3 5 3" xfId="16751" xr:uid="{00000000-0005-0000-0000-000002000000}"/>
    <cellStyle name="Comma 10 2 3 5 3 2" xfId="46991" xr:uid="{00000000-0005-0000-0000-000002000000}"/>
    <cellStyle name="Comma 10 2 3 5 4" xfId="31871" xr:uid="{00000000-0005-0000-0000-000002000000}"/>
    <cellStyle name="Comma 10 2 3 6" xfId="3143" xr:uid="{00000000-0005-0000-0000-000002000000}"/>
    <cellStyle name="Comma 10 2 3 6 2" xfId="12215" xr:uid="{00000000-0005-0000-0000-000002000000}"/>
    <cellStyle name="Comma 10 2 3 6 2 2" xfId="27335" xr:uid="{00000000-0005-0000-0000-000002000000}"/>
    <cellStyle name="Comma 10 2 3 6 2 2 2" xfId="57575" xr:uid="{00000000-0005-0000-0000-000002000000}"/>
    <cellStyle name="Comma 10 2 3 6 2 3" xfId="42455" xr:uid="{00000000-0005-0000-0000-000002000000}"/>
    <cellStyle name="Comma 10 2 3 6 3" xfId="18263" xr:uid="{00000000-0005-0000-0000-000002000000}"/>
    <cellStyle name="Comma 10 2 3 6 3 2" xfId="48503" xr:uid="{00000000-0005-0000-0000-000002000000}"/>
    <cellStyle name="Comma 10 2 3 6 4" xfId="33383" xr:uid="{00000000-0005-0000-0000-000002000000}"/>
    <cellStyle name="Comma 10 2 3 7" xfId="4655" xr:uid="{00000000-0005-0000-0000-000002000000}"/>
    <cellStyle name="Comma 10 2 3 7 2" xfId="13727" xr:uid="{00000000-0005-0000-0000-000002000000}"/>
    <cellStyle name="Comma 10 2 3 7 2 2" xfId="28847" xr:uid="{00000000-0005-0000-0000-000002000000}"/>
    <cellStyle name="Comma 10 2 3 7 2 2 2" xfId="59087" xr:uid="{00000000-0005-0000-0000-000002000000}"/>
    <cellStyle name="Comma 10 2 3 7 2 3" xfId="43967" xr:uid="{00000000-0005-0000-0000-000002000000}"/>
    <cellStyle name="Comma 10 2 3 7 3" xfId="19775" xr:uid="{00000000-0005-0000-0000-000002000000}"/>
    <cellStyle name="Comma 10 2 3 7 3 2" xfId="50015" xr:uid="{00000000-0005-0000-0000-000002000000}"/>
    <cellStyle name="Comma 10 2 3 7 4" xfId="34895" xr:uid="{00000000-0005-0000-0000-000002000000}"/>
    <cellStyle name="Comma 10 2 3 8" xfId="6167" xr:uid="{00000000-0005-0000-0000-000002000000}"/>
    <cellStyle name="Comma 10 2 3 8 2" xfId="21287" xr:uid="{00000000-0005-0000-0000-000002000000}"/>
    <cellStyle name="Comma 10 2 3 8 2 2" xfId="51527" xr:uid="{00000000-0005-0000-0000-000002000000}"/>
    <cellStyle name="Comma 10 2 3 8 3" xfId="36407" xr:uid="{00000000-0005-0000-0000-000002000000}"/>
    <cellStyle name="Comma 10 2 3 9" xfId="7679" xr:uid="{00000000-0005-0000-0000-000002000000}"/>
    <cellStyle name="Comma 10 2 3 9 2" xfId="22799" xr:uid="{00000000-0005-0000-0000-000002000000}"/>
    <cellStyle name="Comma 10 2 3 9 2 2" xfId="53039" xr:uid="{00000000-0005-0000-0000-000002000000}"/>
    <cellStyle name="Comma 10 2 3 9 3" xfId="37919" xr:uid="{00000000-0005-0000-0000-000002000000}"/>
    <cellStyle name="Comma 10 2 4" xfId="203" xr:uid="{00000000-0005-0000-0000-000002000000}"/>
    <cellStyle name="Comma 10 2 4 10" xfId="9275" xr:uid="{00000000-0005-0000-0000-000002000000}"/>
    <cellStyle name="Comma 10 2 4 10 2" xfId="24395" xr:uid="{00000000-0005-0000-0000-000002000000}"/>
    <cellStyle name="Comma 10 2 4 10 2 2" xfId="54635" xr:uid="{00000000-0005-0000-0000-000002000000}"/>
    <cellStyle name="Comma 10 2 4 10 3" xfId="39515" xr:uid="{00000000-0005-0000-0000-000002000000}"/>
    <cellStyle name="Comma 10 2 4 11" xfId="15323" xr:uid="{00000000-0005-0000-0000-000002000000}"/>
    <cellStyle name="Comma 10 2 4 11 2" xfId="45563" xr:uid="{00000000-0005-0000-0000-000002000000}"/>
    <cellStyle name="Comma 10 2 4 12" xfId="30443" xr:uid="{00000000-0005-0000-0000-000002000000}"/>
    <cellStyle name="Comma 10 2 4 2" xfId="455" xr:uid="{00000000-0005-0000-0000-000002000000}"/>
    <cellStyle name="Comma 10 2 4 2 10" xfId="30695" xr:uid="{00000000-0005-0000-0000-000002000000}"/>
    <cellStyle name="Comma 10 2 4 2 2" xfId="1211" xr:uid="{00000000-0005-0000-0000-000002000000}"/>
    <cellStyle name="Comma 10 2 4 2 2 2" xfId="2723" xr:uid="{00000000-0005-0000-0000-000002000000}"/>
    <cellStyle name="Comma 10 2 4 2 2 2 2" xfId="11795" xr:uid="{00000000-0005-0000-0000-000002000000}"/>
    <cellStyle name="Comma 10 2 4 2 2 2 2 2" xfId="26915" xr:uid="{00000000-0005-0000-0000-000002000000}"/>
    <cellStyle name="Comma 10 2 4 2 2 2 2 2 2" xfId="57155" xr:uid="{00000000-0005-0000-0000-000002000000}"/>
    <cellStyle name="Comma 10 2 4 2 2 2 2 3" xfId="42035" xr:uid="{00000000-0005-0000-0000-000002000000}"/>
    <cellStyle name="Comma 10 2 4 2 2 2 3" xfId="17843" xr:uid="{00000000-0005-0000-0000-000002000000}"/>
    <cellStyle name="Comma 10 2 4 2 2 2 3 2" xfId="48083" xr:uid="{00000000-0005-0000-0000-000002000000}"/>
    <cellStyle name="Comma 10 2 4 2 2 2 4" xfId="32963" xr:uid="{00000000-0005-0000-0000-000002000000}"/>
    <cellStyle name="Comma 10 2 4 2 2 3" xfId="4235" xr:uid="{00000000-0005-0000-0000-000002000000}"/>
    <cellStyle name="Comma 10 2 4 2 2 3 2" xfId="13307" xr:uid="{00000000-0005-0000-0000-000002000000}"/>
    <cellStyle name="Comma 10 2 4 2 2 3 2 2" xfId="28427" xr:uid="{00000000-0005-0000-0000-000002000000}"/>
    <cellStyle name="Comma 10 2 4 2 2 3 2 2 2" xfId="58667" xr:uid="{00000000-0005-0000-0000-000002000000}"/>
    <cellStyle name="Comma 10 2 4 2 2 3 2 3" xfId="43547" xr:uid="{00000000-0005-0000-0000-000002000000}"/>
    <cellStyle name="Comma 10 2 4 2 2 3 3" xfId="19355" xr:uid="{00000000-0005-0000-0000-000002000000}"/>
    <cellStyle name="Comma 10 2 4 2 2 3 3 2" xfId="49595" xr:uid="{00000000-0005-0000-0000-000002000000}"/>
    <cellStyle name="Comma 10 2 4 2 2 3 4" xfId="34475" xr:uid="{00000000-0005-0000-0000-000002000000}"/>
    <cellStyle name="Comma 10 2 4 2 2 4" xfId="5747" xr:uid="{00000000-0005-0000-0000-000002000000}"/>
    <cellStyle name="Comma 10 2 4 2 2 4 2" xfId="14819" xr:uid="{00000000-0005-0000-0000-000002000000}"/>
    <cellStyle name="Comma 10 2 4 2 2 4 2 2" xfId="29939" xr:uid="{00000000-0005-0000-0000-000002000000}"/>
    <cellStyle name="Comma 10 2 4 2 2 4 2 2 2" xfId="60179" xr:uid="{00000000-0005-0000-0000-000002000000}"/>
    <cellStyle name="Comma 10 2 4 2 2 4 2 3" xfId="45059" xr:uid="{00000000-0005-0000-0000-000002000000}"/>
    <cellStyle name="Comma 10 2 4 2 2 4 3" xfId="20867" xr:uid="{00000000-0005-0000-0000-000002000000}"/>
    <cellStyle name="Comma 10 2 4 2 2 4 3 2" xfId="51107" xr:uid="{00000000-0005-0000-0000-000002000000}"/>
    <cellStyle name="Comma 10 2 4 2 2 4 4" xfId="35987" xr:uid="{00000000-0005-0000-0000-000002000000}"/>
    <cellStyle name="Comma 10 2 4 2 2 5" xfId="7259" xr:uid="{00000000-0005-0000-0000-000002000000}"/>
    <cellStyle name="Comma 10 2 4 2 2 5 2" xfId="22379" xr:uid="{00000000-0005-0000-0000-000002000000}"/>
    <cellStyle name="Comma 10 2 4 2 2 5 2 2" xfId="52619" xr:uid="{00000000-0005-0000-0000-000002000000}"/>
    <cellStyle name="Comma 10 2 4 2 2 5 3" xfId="37499" xr:uid="{00000000-0005-0000-0000-000002000000}"/>
    <cellStyle name="Comma 10 2 4 2 2 6" xfId="8771" xr:uid="{00000000-0005-0000-0000-000002000000}"/>
    <cellStyle name="Comma 10 2 4 2 2 6 2" xfId="23891" xr:uid="{00000000-0005-0000-0000-000002000000}"/>
    <cellStyle name="Comma 10 2 4 2 2 6 2 2" xfId="54131" xr:uid="{00000000-0005-0000-0000-000002000000}"/>
    <cellStyle name="Comma 10 2 4 2 2 6 3" xfId="39011" xr:uid="{00000000-0005-0000-0000-000002000000}"/>
    <cellStyle name="Comma 10 2 4 2 2 7" xfId="10283" xr:uid="{00000000-0005-0000-0000-000002000000}"/>
    <cellStyle name="Comma 10 2 4 2 2 7 2" xfId="25403" xr:uid="{00000000-0005-0000-0000-000002000000}"/>
    <cellStyle name="Comma 10 2 4 2 2 7 2 2" xfId="55643" xr:uid="{00000000-0005-0000-0000-000002000000}"/>
    <cellStyle name="Comma 10 2 4 2 2 7 3" xfId="40523" xr:uid="{00000000-0005-0000-0000-000002000000}"/>
    <cellStyle name="Comma 10 2 4 2 2 8" xfId="16331" xr:uid="{00000000-0005-0000-0000-000002000000}"/>
    <cellStyle name="Comma 10 2 4 2 2 8 2" xfId="46571" xr:uid="{00000000-0005-0000-0000-000002000000}"/>
    <cellStyle name="Comma 10 2 4 2 2 9" xfId="31451" xr:uid="{00000000-0005-0000-0000-000002000000}"/>
    <cellStyle name="Comma 10 2 4 2 3" xfId="1967" xr:uid="{00000000-0005-0000-0000-000002000000}"/>
    <cellStyle name="Comma 10 2 4 2 3 2" xfId="11039" xr:uid="{00000000-0005-0000-0000-000002000000}"/>
    <cellStyle name="Comma 10 2 4 2 3 2 2" xfId="26159" xr:uid="{00000000-0005-0000-0000-000002000000}"/>
    <cellStyle name="Comma 10 2 4 2 3 2 2 2" xfId="56399" xr:uid="{00000000-0005-0000-0000-000002000000}"/>
    <cellStyle name="Comma 10 2 4 2 3 2 3" xfId="41279" xr:uid="{00000000-0005-0000-0000-000002000000}"/>
    <cellStyle name="Comma 10 2 4 2 3 3" xfId="17087" xr:uid="{00000000-0005-0000-0000-000002000000}"/>
    <cellStyle name="Comma 10 2 4 2 3 3 2" xfId="47327" xr:uid="{00000000-0005-0000-0000-000002000000}"/>
    <cellStyle name="Comma 10 2 4 2 3 4" xfId="32207" xr:uid="{00000000-0005-0000-0000-000002000000}"/>
    <cellStyle name="Comma 10 2 4 2 4" xfId="3479" xr:uid="{00000000-0005-0000-0000-000002000000}"/>
    <cellStyle name="Comma 10 2 4 2 4 2" xfId="12551" xr:uid="{00000000-0005-0000-0000-000002000000}"/>
    <cellStyle name="Comma 10 2 4 2 4 2 2" xfId="27671" xr:uid="{00000000-0005-0000-0000-000002000000}"/>
    <cellStyle name="Comma 10 2 4 2 4 2 2 2" xfId="57911" xr:uid="{00000000-0005-0000-0000-000002000000}"/>
    <cellStyle name="Comma 10 2 4 2 4 2 3" xfId="42791" xr:uid="{00000000-0005-0000-0000-000002000000}"/>
    <cellStyle name="Comma 10 2 4 2 4 3" xfId="18599" xr:uid="{00000000-0005-0000-0000-000002000000}"/>
    <cellStyle name="Comma 10 2 4 2 4 3 2" xfId="48839" xr:uid="{00000000-0005-0000-0000-000002000000}"/>
    <cellStyle name="Comma 10 2 4 2 4 4" xfId="33719" xr:uid="{00000000-0005-0000-0000-000002000000}"/>
    <cellStyle name="Comma 10 2 4 2 5" xfId="4991" xr:uid="{00000000-0005-0000-0000-000002000000}"/>
    <cellStyle name="Comma 10 2 4 2 5 2" xfId="14063" xr:uid="{00000000-0005-0000-0000-000002000000}"/>
    <cellStyle name="Comma 10 2 4 2 5 2 2" xfId="29183" xr:uid="{00000000-0005-0000-0000-000002000000}"/>
    <cellStyle name="Comma 10 2 4 2 5 2 2 2" xfId="59423" xr:uid="{00000000-0005-0000-0000-000002000000}"/>
    <cellStyle name="Comma 10 2 4 2 5 2 3" xfId="44303" xr:uid="{00000000-0005-0000-0000-000002000000}"/>
    <cellStyle name="Comma 10 2 4 2 5 3" xfId="20111" xr:uid="{00000000-0005-0000-0000-000002000000}"/>
    <cellStyle name="Comma 10 2 4 2 5 3 2" xfId="50351" xr:uid="{00000000-0005-0000-0000-000002000000}"/>
    <cellStyle name="Comma 10 2 4 2 5 4" xfId="35231" xr:uid="{00000000-0005-0000-0000-000002000000}"/>
    <cellStyle name="Comma 10 2 4 2 6" xfId="6503" xr:uid="{00000000-0005-0000-0000-000002000000}"/>
    <cellStyle name="Comma 10 2 4 2 6 2" xfId="21623" xr:uid="{00000000-0005-0000-0000-000002000000}"/>
    <cellStyle name="Comma 10 2 4 2 6 2 2" xfId="51863" xr:uid="{00000000-0005-0000-0000-000002000000}"/>
    <cellStyle name="Comma 10 2 4 2 6 3" xfId="36743" xr:uid="{00000000-0005-0000-0000-000002000000}"/>
    <cellStyle name="Comma 10 2 4 2 7" xfId="8015" xr:uid="{00000000-0005-0000-0000-000002000000}"/>
    <cellStyle name="Comma 10 2 4 2 7 2" xfId="23135" xr:uid="{00000000-0005-0000-0000-000002000000}"/>
    <cellStyle name="Comma 10 2 4 2 7 2 2" xfId="53375" xr:uid="{00000000-0005-0000-0000-000002000000}"/>
    <cellStyle name="Comma 10 2 4 2 7 3" xfId="38255" xr:uid="{00000000-0005-0000-0000-000002000000}"/>
    <cellStyle name="Comma 10 2 4 2 8" xfId="9527" xr:uid="{00000000-0005-0000-0000-000002000000}"/>
    <cellStyle name="Comma 10 2 4 2 8 2" xfId="24647" xr:uid="{00000000-0005-0000-0000-000002000000}"/>
    <cellStyle name="Comma 10 2 4 2 8 2 2" xfId="54887" xr:uid="{00000000-0005-0000-0000-000002000000}"/>
    <cellStyle name="Comma 10 2 4 2 8 3" xfId="39767" xr:uid="{00000000-0005-0000-0000-000002000000}"/>
    <cellStyle name="Comma 10 2 4 2 9" xfId="15575" xr:uid="{00000000-0005-0000-0000-000002000000}"/>
    <cellStyle name="Comma 10 2 4 2 9 2" xfId="45815" xr:uid="{00000000-0005-0000-0000-000002000000}"/>
    <cellStyle name="Comma 10 2 4 3" xfId="707" xr:uid="{00000000-0005-0000-0000-000007000000}"/>
    <cellStyle name="Comma 10 2 4 3 10" xfId="30947" xr:uid="{00000000-0005-0000-0000-000007000000}"/>
    <cellStyle name="Comma 10 2 4 3 2" xfId="1463" xr:uid="{00000000-0005-0000-0000-000007000000}"/>
    <cellStyle name="Comma 10 2 4 3 2 2" xfId="2975" xr:uid="{00000000-0005-0000-0000-000007000000}"/>
    <cellStyle name="Comma 10 2 4 3 2 2 2" xfId="12047" xr:uid="{00000000-0005-0000-0000-000007000000}"/>
    <cellStyle name="Comma 10 2 4 3 2 2 2 2" xfId="27167" xr:uid="{00000000-0005-0000-0000-000007000000}"/>
    <cellStyle name="Comma 10 2 4 3 2 2 2 2 2" xfId="57407" xr:uid="{00000000-0005-0000-0000-000007000000}"/>
    <cellStyle name="Comma 10 2 4 3 2 2 2 3" xfId="42287" xr:uid="{00000000-0005-0000-0000-000007000000}"/>
    <cellStyle name="Comma 10 2 4 3 2 2 3" xfId="18095" xr:uid="{00000000-0005-0000-0000-000007000000}"/>
    <cellStyle name="Comma 10 2 4 3 2 2 3 2" xfId="48335" xr:uid="{00000000-0005-0000-0000-000007000000}"/>
    <cellStyle name="Comma 10 2 4 3 2 2 4" xfId="33215" xr:uid="{00000000-0005-0000-0000-000007000000}"/>
    <cellStyle name="Comma 10 2 4 3 2 3" xfId="4487" xr:uid="{00000000-0005-0000-0000-000007000000}"/>
    <cellStyle name="Comma 10 2 4 3 2 3 2" xfId="13559" xr:uid="{00000000-0005-0000-0000-000007000000}"/>
    <cellStyle name="Comma 10 2 4 3 2 3 2 2" xfId="28679" xr:uid="{00000000-0005-0000-0000-000007000000}"/>
    <cellStyle name="Comma 10 2 4 3 2 3 2 2 2" xfId="58919" xr:uid="{00000000-0005-0000-0000-000007000000}"/>
    <cellStyle name="Comma 10 2 4 3 2 3 2 3" xfId="43799" xr:uid="{00000000-0005-0000-0000-000007000000}"/>
    <cellStyle name="Comma 10 2 4 3 2 3 3" xfId="19607" xr:uid="{00000000-0005-0000-0000-000007000000}"/>
    <cellStyle name="Comma 10 2 4 3 2 3 3 2" xfId="49847" xr:uid="{00000000-0005-0000-0000-000007000000}"/>
    <cellStyle name="Comma 10 2 4 3 2 3 4" xfId="34727" xr:uid="{00000000-0005-0000-0000-000007000000}"/>
    <cellStyle name="Comma 10 2 4 3 2 4" xfId="5999" xr:uid="{00000000-0005-0000-0000-000007000000}"/>
    <cellStyle name="Comma 10 2 4 3 2 4 2" xfId="15071" xr:uid="{00000000-0005-0000-0000-000007000000}"/>
    <cellStyle name="Comma 10 2 4 3 2 4 2 2" xfId="30191" xr:uid="{00000000-0005-0000-0000-000007000000}"/>
    <cellStyle name="Comma 10 2 4 3 2 4 2 2 2" xfId="60431" xr:uid="{00000000-0005-0000-0000-000007000000}"/>
    <cellStyle name="Comma 10 2 4 3 2 4 2 3" xfId="45311" xr:uid="{00000000-0005-0000-0000-000007000000}"/>
    <cellStyle name="Comma 10 2 4 3 2 4 3" xfId="21119" xr:uid="{00000000-0005-0000-0000-000007000000}"/>
    <cellStyle name="Comma 10 2 4 3 2 4 3 2" xfId="51359" xr:uid="{00000000-0005-0000-0000-000007000000}"/>
    <cellStyle name="Comma 10 2 4 3 2 4 4" xfId="36239" xr:uid="{00000000-0005-0000-0000-000007000000}"/>
    <cellStyle name="Comma 10 2 4 3 2 5" xfId="7511" xr:uid="{00000000-0005-0000-0000-000007000000}"/>
    <cellStyle name="Comma 10 2 4 3 2 5 2" xfId="22631" xr:uid="{00000000-0005-0000-0000-000007000000}"/>
    <cellStyle name="Comma 10 2 4 3 2 5 2 2" xfId="52871" xr:uid="{00000000-0005-0000-0000-000007000000}"/>
    <cellStyle name="Comma 10 2 4 3 2 5 3" xfId="37751" xr:uid="{00000000-0005-0000-0000-000007000000}"/>
    <cellStyle name="Comma 10 2 4 3 2 6" xfId="9023" xr:uid="{00000000-0005-0000-0000-000007000000}"/>
    <cellStyle name="Comma 10 2 4 3 2 6 2" xfId="24143" xr:uid="{00000000-0005-0000-0000-000007000000}"/>
    <cellStyle name="Comma 10 2 4 3 2 6 2 2" xfId="54383" xr:uid="{00000000-0005-0000-0000-000007000000}"/>
    <cellStyle name="Comma 10 2 4 3 2 6 3" xfId="39263" xr:uid="{00000000-0005-0000-0000-000007000000}"/>
    <cellStyle name="Comma 10 2 4 3 2 7" xfId="10535" xr:uid="{00000000-0005-0000-0000-000007000000}"/>
    <cellStyle name="Comma 10 2 4 3 2 7 2" xfId="25655" xr:uid="{00000000-0005-0000-0000-000007000000}"/>
    <cellStyle name="Comma 10 2 4 3 2 7 2 2" xfId="55895" xr:uid="{00000000-0005-0000-0000-000007000000}"/>
    <cellStyle name="Comma 10 2 4 3 2 7 3" xfId="40775" xr:uid="{00000000-0005-0000-0000-000007000000}"/>
    <cellStyle name="Comma 10 2 4 3 2 8" xfId="16583" xr:uid="{00000000-0005-0000-0000-000007000000}"/>
    <cellStyle name="Comma 10 2 4 3 2 8 2" xfId="46823" xr:uid="{00000000-0005-0000-0000-000007000000}"/>
    <cellStyle name="Comma 10 2 4 3 2 9" xfId="31703" xr:uid="{00000000-0005-0000-0000-000007000000}"/>
    <cellStyle name="Comma 10 2 4 3 3" xfId="2219" xr:uid="{00000000-0005-0000-0000-000007000000}"/>
    <cellStyle name="Comma 10 2 4 3 3 2" xfId="11291" xr:uid="{00000000-0005-0000-0000-000007000000}"/>
    <cellStyle name="Comma 10 2 4 3 3 2 2" xfId="26411" xr:uid="{00000000-0005-0000-0000-000007000000}"/>
    <cellStyle name="Comma 10 2 4 3 3 2 2 2" xfId="56651" xr:uid="{00000000-0005-0000-0000-000007000000}"/>
    <cellStyle name="Comma 10 2 4 3 3 2 3" xfId="41531" xr:uid="{00000000-0005-0000-0000-000007000000}"/>
    <cellStyle name="Comma 10 2 4 3 3 3" xfId="17339" xr:uid="{00000000-0005-0000-0000-000007000000}"/>
    <cellStyle name="Comma 10 2 4 3 3 3 2" xfId="47579" xr:uid="{00000000-0005-0000-0000-000007000000}"/>
    <cellStyle name="Comma 10 2 4 3 3 4" xfId="32459" xr:uid="{00000000-0005-0000-0000-000007000000}"/>
    <cellStyle name="Comma 10 2 4 3 4" xfId="3731" xr:uid="{00000000-0005-0000-0000-000007000000}"/>
    <cellStyle name="Comma 10 2 4 3 4 2" xfId="12803" xr:uid="{00000000-0005-0000-0000-000007000000}"/>
    <cellStyle name="Comma 10 2 4 3 4 2 2" xfId="27923" xr:uid="{00000000-0005-0000-0000-000007000000}"/>
    <cellStyle name="Comma 10 2 4 3 4 2 2 2" xfId="58163" xr:uid="{00000000-0005-0000-0000-000007000000}"/>
    <cellStyle name="Comma 10 2 4 3 4 2 3" xfId="43043" xr:uid="{00000000-0005-0000-0000-000007000000}"/>
    <cellStyle name="Comma 10 2 4 3 4 3" xfId="18851" xr:uid="{00000000-0005-0000-0000-000007000000}"/>
    <cellStyle name="Comma 10 2 4 3 4 3 2" xfId="49091" xr:uid="{00000000-0005-0000-0000-000007000000}"/>
    <cellStyle name="Comma 10 2 4 3 4 4" xfId="33971" xr:uid="{00000000-0005-0000-0000-000007000000}"/>
    <cellStyle name="Comma 10 2 4 3 5" xfId="5243" xr:uid="{00000000-0005-0000-0000-000007000000}"/>
    <cellStyle name="Comma 10 2 4 3 5 2" xfId="14315" xr:uid="{00000000-0005-0000-0000-000007000000}"/>
    <cellStyle name="Comma 10 2 4 3 5 2 2" xfId="29435" xr:uid="{00000000-0005-0000-0000-000007000000}"/>
    <cellStyle name="Comma 10 2 4 3 5 2 2 2" xfId="59675" xr:uid="{00000000-0005-0000-0000-000007000000}"/>
    <cellStyle name="Comma 10 2 4 3 5 2 3" xfId="44555" xr:uid="{00000000-0005-0000-0000-000007000000}"/>
    <cellStyle name="Comma 10 2 4 3 5 3" xfId="20363" xr:uid="{00000000-0005-0000-0000-000007000000}"/>
    <cellStyle name="Comma 10 2 4 3 5 3 2" xfId="50603" xr:uid="{00000000-0005-0000-0000-000007000000}"/>
    <cellStyle name="Comma 10 2 4 3 5 4" xfId="35483" xr:uid="{00000000-0005-0000-0000-000007000000}"/>
    <cellStyle name="Comma 10 2 4 3 6" xfId="6755" xr:uid="{00000000-0005-0000-0000-000007000000}"/>
    <cellStyle name="Comma 10 2 4 3 6 2" xfId="21875" xr:uid="{00000000-0005-0000-0000-000007000000}"/>
    <cellStyle name="Comma 10 2 4 3 6 2 2" xfId="52115" xr:uid="{00000000-0005-0000-0000-000007000000}"/>
    <cellStyle name="Comma 10 2 4 3 6 3" xfId="36995" xr:uid="{00000000-0005-0000-0000-000007000000}"/>
    <cellStyle name="Comma 10 2 4 3 7" xfId="8267" xr:uid="{00000000-0005-0000-0000-000007000000}"/>
    <cellStyle name="Comma 10 2 4 3 7 2" xfId="23387" xr:uid="{00000000-0005-0000-0000-000007000000}"/>
    <cellStyle name="Comma 10 2 4 3 7 2 2" xfId="53627" xr:uid="{00000000-0005-0000-0000-000007000000}"/>
    <cellStyle name="Comma 10 2 4 3 7 3" xfId="38507" xr:uid="{00000000-0005-0000-0000-000007000000}"/>
    <cellStyle name="Comma 10 2 4 3 8" xfId="9779" xr:uid="{00000000-0005-0000-0000-000007000000}"/>
    <cellStyle name="Comma 10 2 4 3 8 2" xfId="24899" xr:uid="{00000000-0005-0000-0000-000007000000}"/>
    <cellStyle name="Comma 10 2 4 3 8 2 2" xfId="55139" xr:uid="{00000000-0005-0000-0000-000007000000}"/>
    <cellStyle name="Comma 10 2 4 3 8 3" xfId="40019" xr:uid="{00000000-0005-0000-0000-000007000000}"/>
    <cellStyle name="Comma 10 2 4 3 9" xfId="15827" xr:uid="{00000000-0005-0000-0000-000007000000}"/>
    <cellStyle name="Comma 10 2 4 3 9 2" xfId="46067" xr:uid="{00000000-0005-0000-0000-000007000000}"/>
    <cellStyle name="Comma 10 2 4 4" xfId="959" xr:uid="{00000000-0005-0000-0000-000002000000}"/>
    <cellStyle name="Comma 10 2 4 4 2" xfId="2471" xr:uid="{00000000-0005-0000-0000-000002000000}"/>
    <cellStyle name="Comma 10 2 4 4 2 2" xfId="11543" xr:uid="{00000000-0005-0000-0000-000002000000}"/>
    <cellStyle name="Comma 10 2 4 4 2 2 2" xfId="26663" xr:uid="{00000000-0005-0000-0000-000002000000}"/>
    <cellStyle name="Comma 10 2 4 4 2 2 2 2" xfId="56903" xr:uid="{00000000-0005-0000-0000-000002000000}"/>
    <cellStyle name="Comma 10 2 4 4 2 2 3" xfId="41783" xr:uid="{00000000-0005-0000-0000-000002000000}"/>
    <cellStyle name="Comma 10 2 4 4 2 3" xfId="17591" xr:uid="{00000000-0005-0000-0000-000002000000}"/>
    <cellStyle name="Comma 10 2 4 4 2 3 2" xfId="47831" xr:uid="{00000000-0005-0000-0000-000002000000}"/>
    <cellStyle name="Comma 10 2 4 4 2 4" xfId="32711" xr:uid="{00000000-0005-0000-0000-000002000000}"/>
    <cellStyle name="Comma 10 2 4 4 3" xfId="3983" xr:uid="{00000000-0005-0000-0000-000002000000}"/>
    <cellStyle name="Comma 10 2 4 4 3 2" xfId="13055" xr:uid="{00000000-0005-0000-0000-000002000000}"/>
    <cellStyle name="Comma 10 2 4 4 3 2 2" xfId="28175" xr:uid="{00000000-0005-0000-0000-000002000000}"/>
    <cellStyle name="Comma 10 2 4 4 3 2 2 2" xfId="58415" xr:uid="{00000000-0005-0000-0000-000002000000}"/>
    <cellStyle name="Comma 10 2 4 4 3 2 3" xfId="43295" xr:uid="{00000000-0005-0000-0000-000002000000}"/>
    <cellStyle name="Comma 10 2 4 4 3 3" xfId="19103" xr:uid="{00000000-0005-0000-0000-000002000000}"/>
    <cellStyle name="Comma 10 2 4 4 3 3 2" xfId="49343" xr:uid="{00000000-0005-0000-0000-000002000000}"/>
    <cellStyle name="Comma 10 2 4 4 3 4" xfId="34223" xr:uid="{00000000-0005-0000-0000-000002000000}"/>
    <cellStyle name="Comma 10 2 4 4 4" xfId="5495" xr:uid="{00000000-0005-0000-0000-000002000000}"/>
    <cellStyle name="Comma 10 2 4 4 4 2" xfId="14567" xr:uid="{00000000-0005-0000-0000-000002000000}"/>
    <cellStyle name="Comma 10 2 4 4 4 2 2" xfId="29687" xr:uid="{00000000-0005-0000-0000-000002000000}"/>
    <cellStyle name="Comma 10 2 4 4 4 2 2 2" xfId="59927" xr:uid="{00000000-0005-0000-0000-000002000000}"/>
    <cellStyle name="Comma 10 2 4 4 4 2 3" xfId="44807" xr:uid="{00000000-0005-0000-0000-000002000000}"/>
    <cellStyle name="Comma 10 2 4 4 4 3" xfId="20615" xr:uid="{00000000-0005-0000-0000-000002000000}"/>
    <cellStyle name="Comma 10 2 4 4 4 3 2" xfId="50855" xr:uid="{00000000-0005-0000-0000-000002000000}"/>
    <cellStyle name="Comma 10 2 4 4 4 4" xfId="35735" xr:uid="{00000000-0005-0000-0000-000002000000}"/>
    <cellStyle name="Comma 10 2 4 4 5" xfId="7007" xr:uid="{00000000-0005-0000-0000-000002000000}"/>
    <cellStyle name="Comma 10 2 4 4 5 2" xfId="22127" xr:uid="{00000000-0005-0000-0000-000002000000}"/>
    <cellStyle name="Comma 10 2 4 4 5 2 2" xfId="52367" xr:uid="{00000000-0005-0000-0000-000002000000}"/>
    <cellStyle name="Comma 10 2 4 4 5 3" xfId="37247" xr:uid="{00000000-0005-0000-0000-000002000000}"/>
    <cellStyle name="Comma 10 2 4 4 6" xfId="8519" xr:uid="{00000000-0005-0000-0000-000002000000}"/>
    <cellStyle name="Comma 10 2 4 4 6 2" xfId="23639" xr:uid="{00000000-0005-0000-0000-000002000000}"/>
    <cellStyle name="Comma 10 2 4 4 6 2 2" xfId="53879" xr:uid="{00000000-0005-0000-0000-000002000000}"/>
    <cellStyle name="Comma 10 2 4 4 6 3" xfId="38759" xr:uid="{00000000-0005-0000-0000-000002000000}"/>
    <cellStyle name="Comma 10 2 4 4 7" xfId="10031" xr:uid="{00000000-0005-0000-0000-000002000000}"/>
    <cellStyle name="Comma 10 2 4 4 7 2" xfId="25151" xr:uid="{00000000-0005-0000-0000-000002000000}"/>
    <cellStyle name="Comma 10 2 4 4 7 2 2" xfId="55391" xr:uid="{00000000-0005-0000-0000-000002000000}"/>
    <cellStyle name="Comma 10 2 4 4 7 3" xfId="40271" xr:uid="{00000000-0005-0000-0000-000002000000}"/>
    <cellStyle name="Comma 10 2 4 4 8" xfId="16079" xr:uid="{00000000-0005-0000-0000-000002000000}"/>
    <cellStyle name="Comma 10 2 4 4 8 2" xfId="46319" xr:uid="{00000000-0005-0000-0000-000002000000}"/>
    <cellStyle name="Comma 10 2 4 4 9" xfId="31199" xr:uid="{00000000-0005-0000-0000-000002000000}"/>
    <cellStyle name="Comma 10 2 4 5" xfId="1715" xr:uid="{00000000-0005-0000-0000-000002000000}"/>
    <cellStyle name="Comma 10 2 4 5 2" xfId="10787" xr:uid="{00000000-0005-0000-0000-000002000000}"/>
    <cellStyle name="Comma 10 2 4 5 2 2" xfId="25907" xr:uid="{00000000-0005-0000-0000-000002000000}"/>
    <cellStyle name="Comma 10 2 4 5 2 2 2" xfId="56147" xr:uid="{00000000-0005-0000-0000-000002000000}"/>
    <cellStyle name="Comma 10 2 4 5 2 3" xfId="41027" xr:uid="{00000000-0005-0000-0000-000002000000}"/>
    <cellStyle name="Comma 10 2 4 5 3" xfId="16835" xr:uid="{00000000-0005-0000-0000-000002000000}"/>
    <cellStyle name="Comma 10 2 4 5 3 2" xfId="47075" xr:uid="{00000000-0005-0000-0000-000002000000}"/>
    <cellStyle name="Comma 10 2 4 5 4" xfId="31955" xr:uid="{00000000-0005-0000-0000-000002000000}"/>
    <cellStyle name="Comma 10 2 4 6" xfId="3227" xr:uid="{00000000-0005-0000-0000-000002000000}"/>
    <cellStyle name="Comma 10 2 4 6 2" xfId="12299" xr:uid="{00000000-0005-0000-0000-000002000000}"/>
    <cellStyle name="Comma 10 2 4 6 2 2" xfId="27419" xr:uid="{00000000-0005-0000-0000-000002000000}"/>
    <cellStyle name="Comma 10 2 4 6 2 2 2" xfId="57659" xr:uid="{00000000-0005-0000-0000-000002000000}"/>
    <cellStyle name="Comma 10 2 4 6 2 3" xfId="42539" xr:uid="{00000000-0005-0000-0000-000002000000}"/>
    <cellStyle name="Comma 10 2 4 6 3" xfId="18347" xr:uid="{00000000-0005-0000-0000-000002000000}"/>
    <cellStyle name="Comma 10 2 4 6 3 2" xfId="48587" xr:uid="{00000000-0005-0000-0000-000002000000}"/>
    <cellStyle name="Comma 10 2 4 6 4" xfId="33467" xr:uid="{00000000-0005-0000-0000-000002000000}"/>
    <cellStyle name="Comma 10 2 4 7" xfId="4739" xr:uid="{00000000-0005-0000-0000-000002000000}"/>
    <cellStyle name="Comma 10 2 4 7 2" xfId="13811" xr:uid="{00000000-0005-0000-0000-000002000000}"/>
    <cellStyle name="Comma 10 2 4 7 2 2" xfId="28931" xr:uid="{00000000-0005-0000-0000-000002000000}"/>
    <cellStyle name="Comma 10 2 4 7 2 2 2" xfId="59171" xr:uid="{00000000-0005-0000-0000-000002000000}"/>
    <cellStyle name="Comma 10 2 4 7 2 3" xfId="44051" xr:uid="{00000000-0005-0000-0000-000002000000}"/>
    <cellStyle name="Comma 10 2 4 7 3" xfId="19859" xr:uid="{00000000-0005-0000-0000-000002000000}"/>
    <cellStyle name="Comma 10 2 4 7 3 2" xfId="50099" xr:uid="{00000000-0005-0000-0000-000002000000}"/>
    <cellStyle name="Comma 10 2 4 7 4" xfId="34979" xr:uid="{00000000-0005-0000-0000-000002000000}"/>
    <cellStyle name="Comma 10 2 4 8" xfId="6251" xr:uid="{00000000-0005-0000-0000-000002000000}"/>
    <cellStyle name="Comma 10 2 4 8 2" xfId="21371" xr:uid="{00000000-0005-0000-0000-000002000000}"/>
    <cellStyle name="Comma 10 2 4 8 2 2" xfId="51611" xr:uid="{00000000-0005-0000-0000-000002000000}"/>
    <cellStyle name="Comma 10 2 4 8 3" xfId="36491" xr:uid="{00000000-0005-0000-0000-000002000000}"/>
    <cellStyle name="Comma 10 2 4 9" xfId="7763" xr:uid="{00000000-0005-0000-0000-000002000000}"/>
    <cellStyle name="Comma 10 2 4 9 2" xfId="22883" xr:uid="{00000000-0005-0000-0000-000002000000}"/>
    <cellStyle name="Comma 10 2 4 9 2 2" xfId="53123" xr:uid="{00000000-0005-0000-0000-000002000000}"/>
    <cellStyle name="Comma 10 2 4 9 3" xfId="38003" xr:uid="{00000000-0005-0000-0000-000002000000}"/>
    <cellStyle name="Comma 10 2 5" xfId="287" xr:uid="{00000000-0005-0000-0000-00003B000000}"/>
    <cellStyle name="Comma 10 2 5 10" xfId="30527" xr:uid="{00000000-0005-0000-0000-00003B000000}"/>
    <cellStyle name="Comma 10 2 5 2" xfId="1043" xr:uid="{00000000-0005-0000-0000-00003B000000}"/>
    <cellStyle name="Comma 10 2 5 2 2" xfId="2555" xr:uid="{00000000-0005-0000-0000-00003B000000}"/>
    <cellStyle name="Comma 10 2 5 2 2 2" xfId="11627" xr:uid="{00000000-0005-0000-0000-00003B000000}"/>
    <cellStyle name="Comma 10 2 5 2 2 2 2" xfId="26747" xr:uid="{00000000-0005-0000-0000-00003B000000}"/>
    <cellStyle name="Comma 10 2 5 2 2 2 2 2" xfId="56987" xr:uid="{00000000-0005-0000-0000-00003B000000}"/>
    <cellStyle name="Comma 10 2 5 2 2 2 3" xfId="41867" xr:uid="{00000000-0005-0000-0000-00003B000000}"/>
    <cellStyle name="Comma 10 2 5 2 2 3" xfId="17675" xr:uid="{00000000-0005-0000-0000-00003B000000}"/>
    <cellStyle name="Comma 10 2 5 2 2 3 2" xfId="47915" xr:uid="{00000000-0005-0000-0000-00003B000000}"/>
    <cellStyle name="Comma 10 2 5 2 2 4" xfId="32795" xr:uid="{00000000-0005-0000-0000-00003B000000}"/>
    <cellStyle name="Comma 10 2 5 2 3" xfId="4067" xr:uid="{00000000-0005-0000-0000-00003B000000}"/>
    <cellStyle name="Comma 10 2 5 2 3 2" xfId="13139" xr:uid="{00000000-0005-0000-0000-00003B000000}"/>
    <cellStyle name="Comma 10 2 5 2 3 2 2" xfId="28259" xr:uid="{00000000-0005-0000-0000-00003B000000}"/>
    <cellStyle name="Comma 10 2 5 2 3 2 2 2" xfId="58499" xr:uid="{00000000-0005-0000-0000-00003B000000}"/>
    <cellStyle name="Comma 10 2 5 2 3 2 3" xfId="43379" xr:uid="{00000000-0005-0000-0000-00003B000000}"/>
    <cellStyle name="Comma 10 2 5 2 3 3" xfId="19187" xr:uid="{00000000-0005-0000-0000-00003B000000}"/>
    <cellStyle name="Comma 10 2 5 2 3 3 2" xfId="49427" xr:uid="{00000000-0005-0000-0000-00003B000000}"/>
    <cellStyle name="Comma 10 2 5 2 3 4" xfId="34307" xr:uid="{00000000-0005-0000-0000-00003B000000}"/>
    <cellStyle name="Comma 10 2 5 2 4" xfId="5579" xr:uid="{00000000-0005-0000-0000-00003B000000}"/>
    <cellStyle name="Comma 10 2 5 2 4 2" xfId="14651" xr:uid="{00000000-0005-0000-0000-00003B000000}"/>
    <cellStyle name="Comma 10 2 5 2 4 2 2" xfId="29771" xr:uid="{00000000-0005-0000-0000-00003B000000}"/>
    <cellStyle name="Comma 10 2 5 2 4 2 2 2" xfId="60011" xr:uid="{00000000-0005-0000-0000-00003B000000}"/>
    <cellStyle name="Comma 10 2 5 2 4 2 3" xfId="44891" xr:uid="{00000000-0005-0000-0000-00003B000000}"/>
    <cellStyle name="Comma 10 2 5 2 4 3" xfId="20699" xr:uid="{00000000-0005-0000-0000-00003B000000}"/>
    <cellStyle name="Comma 10 2 5 2 4 3 2" xfId="50939" xr:uid="{00000000-0005-0000-0000-00003B000000}"/>
    <cellStyle name="Comma 10 2 5 2 4 4" xfId="35819" xr:uid="{00000000-0005-0000-0000-00003B000000}"/>
    <cellStyle name="Comma 10 2 5 2 5" xfId="7091" xr:uid="{00000000-0005-0000-0000-00003B000000}"/>
    <cellStyle name="Comma 10 2 5 2 5 2" xfId="22211" xr:uid="{00000000-0005-0000-0000-00003B000000}"/>
    <cellStyle name="Comma 10 2 5 2 5 2 2" xfId="52451" xr:uid="{00000000-0005-0000-0000-00003B000000}"/>
    <cellStyle name="Comma 10 2 5 2 5 3" xfId="37331" xr:uid="{00000000-0005-0000-0000-00003B000000}"/>
    <cellStyle name="Comma 10 2 5 2 6" xfId="8603" xr:uid="{00000000-0005-0000-0000-00003B000000}"/>
    <cellStyle name="Comma 10 2 5 2 6 2" xfId="23723" xr:uid="{00000000-0005-0000-0000-00003B000000}"/>
    <cellStyle name="Comma 10 2 5 2 6 2 2" xfId="53963" xr:uid="{00000000-0005-0000-0000-00003B000000}"/>
    <cellStyle name="Comma 10 2 5 2 6 3" xfId="38843" xr:uid="{00000000-0005-0000-0000-00003B000000}"/>
    <cellStyle name="Comma 10 2 5 2 7" xfId="10115" xr:uid="{00000000-0005-0000-0000-00003B000000}"/>
    <cellStyle name="Comma 10 2 5 2 7 2" xfId="25235" xr:uid="{00000000-0005-0000-0000-00003B000000}"/>
    <cellStyle name="Comma 10 2 5 2 7 2 2" xfId="55475" xr:uid="{00000000-0005-0000-0000-00003B000000}"/>
    <cellStyle name="Comma 10 2 5 2 7 3" xfId="40355" xr:uid="{00000000-0005-0000-0000-00003B000000}"/>
    <cellStyle name="Comma 10 2 5 2 8" xfId="16163" xr:uid="{00000000-0005-0000-0000-00003B000000}"/>
    <cellStyle name="Comma 10 2 5 2 8 2" xfId="46403" xr:uid="{00000000-0005-0000-0000-00003B000000}"/>
    <cellStyle name="Comma 10 2 5 2 9" xfId="31283" xr:uid="{00000000-0005-0000-0000-00003B000000}"/>
    <cellStyle name="Comma 10 2 5 3" xfId="1799" xr:uid="{00000000-0005-0000-0000-00003B000000}"/>
    <cellStyle name="Comma 10 2 5 3 2" xfId="10871" xr:uid="{00000000-0005-0000-0000-00003B000000}"/>
    <cellStyle name="Comma 10 2 5 3 2 2" xfId="25991" xr:uid="{00000000-0005-0000-0000-00003B000000}"/>
    <cellStyle name="Comma 10 2 5 3 2 2 2" xfId="56231" xr:uid="{00000000-0005-0000-0000-00003B000000}"/>
    <cellStyle name="Comma 10 2 5 3 2 3" xfId="41111" xr:uid="{00000000-0005-0000-0000-00003B000000}"/>
    <cellStyle name="Comma 10 2 5 3 3" xfId="16919" xr:uid="{00000000-0005-0000-0000-00003B000000}"/>
    <cellStyle name="Comma 10 2 5 3 3 2" xfId="47159" xr:uid="{00000000-0005-0000-0000-00003B000000}"/>
    <cellStyle name="Comma 10 2 5 3 4" xfId="32039" xr:uid="{00000000-0005-0000-0000-00003B000000}"/>
    <cellStyle name="Comma 10 2 5 4" xfId="3311" xr:uid="{00000000-0005-0000-0000-00003B000000}"/>
    <cellStyle name="Comma 10 2 5 4 2" xfId="12383" xr:uid="{00000000-0005-0000-0000-00003B000000}"/>
    <cellStyle name="Comma 10 2 5 4 2 2" xfId="27503" xr:uid="{00000000-0005-0000-0000-00003B000000}"/>
    <cellStyle name="Comma 10 2 5 4 2 2 2" xfId="57743" xr:uid="{00000000-0005-0000-0000-00003B000000}"/>
    <cellStyle name="Comma 10 2 5 4 2 3" xfId="42623" xr:uid="{00000000-0005-0000-0000-00003B000000}"/>
    <cellStyle name="Comma 10 2 5 4 3" xfId="18431" xr:uid="{00000000-0005-0000-0000-00003B000000}"/>
    <cellStyle name="Comma 10 2 5 4 3 2" xfId="48671" xr:uid="{00000000-0005-0000-0000-00003B000000}"/>
    <cellStyle name="Comma 10 2 5 4 4" xfId="33551" xr:uid="{00000000-0005-0000-0000-00003B000000}"/>
    <cellStyle name="Comma 10 2 5 5" xfId="4823" xr:uid="{00000000-0005-0000-0000-00003B000000}"/>
    <cellStyle name="Comma 10 2 5 5 2" xfId="13895" xr:uid="{00000000-0005-0000-0000-00003B000000}"/>
    <cellStyle name="Comma 10 2 5 5 2 2" xfId="29015" xr:uid="{00000000-0005-0000-0000-00003B000000}"/>
    <cellStyle name="Comma 10 2 5 5 2 2 2" xfId="59255" xr:uid="{00000000-0005-0000-0000-00003B000000}"/>
    <cellStyle name="Comma 10 2 5 5 2 3" xfId="44135" xr:uid="{00000000-0005-0000-0000-00003B000000}"/>
    <cellStyle name="Comma 10 2 5 5 3" xfId="19943" xr:uid="{00000000-0005-0000-0000-00003B000000}"/>
    <cellStyle name="Comma 10 2 5 5 3 2" xfId="50183" xr:uid="{00000000-0005-0000-0000-00003B000000}"/>
    <cellStyle name="Comma 10 2 5 5 4" xfId="35063" xr:uid="{00000000-0005-0000-0000-00003B000000}"/>
    <cellStyle name="Comma 10 2 5 6" xfId="6335" xr:uid="{00000000-0005-0000-0000-00003B000000}"/>
    <cellStyle name="Comma 10 2 5 6 2" xfId="21455" xr:uid="{00000000-0005-0000-0000-00003B000000}"/>
    <cellStyle name="Comma 10 2 5 6 2 2" xfId="51695" xr:uid="{00000000-0005-0000-0000-00003B000000}"/>
    <cellStyle name="Comma 10 2 5 6 3" xfId="36575" xr:uid="{00000000-0005-0000-0000-00003B000000}"/>
    <cellStyle name="Comma 10 2 5 7" xfId="7847" xr:uid="{00000000-0005-0000-0000-00003B000000}"/>
    <cellStyle name="Comma 10 2 5 7 2" xfId="22967" xr:uid="{00000000-0005-0000-0000-00003B000000}"/>
    <cellStyle name="Comma 10 2 5 7 2 2" xfId="53207" xr:uid="{00000000-0005-0000-0000-00003B000000}"/>
    <cellStyle name="Comma 10 2 5 7 3" xfId="38087" xr:uid="{00000000-0005-0000-0000-00003B000000}"/>
    <cellStyle name="Comma 10 2 5 8" xfId="9359" xr:uid="{00000000-0005-0000-0000-00003B000000}"/>
    <cellStyle name="Comma 10 2 5 8 2" xfId="24479" xr:uid="{00000000-0005-0000-0000-00003B000000}"/>
    <cellStyle name="Comma 10 2 5 8 2 2" xfId="54719" xr:uid="{00000000-0005-0000-0000-00003B000000}"/>
    <cellStyle name="Comma 10 2 5 8 3" xfId="39599" xr:uid="{00000000-0005-0000-0000-00003B000000}"/>
    <cellStyle name="Comma 10 2 5 9" xfId="15407" xr:uid="{00000000-0005-0000-0000-00003B000000}"/>
    <cellStyle name="Comma 10 2 5 9 2" xfId="45647" xr:uid="{00000000-0005-0000-0000-00003B000000}"/>
    <cellStyle name="Comma 10 2 6" xfId="539" xr:uid="{00000000-0005-0000-0000-000002000000}"/>
    <cellStyle name="Comma 10 2 6 10" xfId="30779" xr:uid="{00000000-0005-0000-0000-000002000000}"/>
    <cellStyle name="Comma 10 2 6 2" xfId="1295" xr:uid="{00000000-0005-0000-0000-000002000000}"/>
    <cellStyle name="Comma 10 2 6 2 2" xfId="2807" xr:uid="{00000000-0005-0000-0000-000002000000}"/>
    <cellStyle name="Comma 10 2 6 2 2 2" xfId="11879" xr:uid="{00000000-0005-0000-0000-000002000000}"/>
    <cellStyle name="Comma 10 2 6 2 2 2 2" xfId="26999" xr:uid="{00000000-0005-0000-0000-000002000000}"/>
    <cellStyle name="Comma 10 2 6 2 2 2 2 2" xfId="57239" xr:uid="{00000000-0005-0000-0000-000002000000}"/>
    <cellStyle name="Comma 10 2 6 2 2 2 3" xfId="42119" xr:uid="{00000000-0005-0000-0000-000002000000}"/>
    <cellStyle name="Comma 10 2 6 2 2 3" xfId="17927" xr:uid="{00000000-0005-0000-0000-000002000000}"/>
    <cellStyle name="Comma 10 2 6 2 2 3 2" xfId="48167" xr:uid="{00000000-0005-0000-0000-000002000000}"/>
    <cellStyle name="Comma 10 2 6 2 2 4" xfId="33047" xr:uid="{00000000-0005-0000-0000-000002000000}"/>
    <cellStyle name="Comma 10 2 6 2 3" xfId="4319" xr:uid="{00000000-0005-0000-0000-000002000000}"/>
    <cellStyle name="Comma 10 2 6 2 3 2" xfId="13391" xr:uid="{00000000-0005-0000-0000-000002000000}"/>
    <cellStyle name="Comma 10 2 6 2 3 2 2" xfId="28511" xr:uid="{00000000-0005-0000-0000-000002000000}"/>
    <cellStyle name="Comma 10 2 6 2 3 2 2 2" xfId="58751" xr:uid="{00000000-0005-0000-0000-000002000000}"/>
    <cellStyle name="Comma 10 2 6 2 3 2 3" xfId="43631" xr:uid="{00000000-0005-0000-0000-000002000000}"/>
    <cellStyle name="Comma 10 2 6 2 3 3" xfId="19439" xr:uid="{00000000-0005-0000-0000-000002000000}"/>
    <cellStyle name="Comma 10 2 6 2 3 3 2" xfId="49679" xr:uid="{00000000-0005-0000-0000-000002000000}"/>
    <cellStyle name="Comma 10 2 6 2 3 4" xfId="34559" xr:uid="{00000000-0005-0000-0000-000002000000}"/>
    <cellStyle name="Comma 10 2 6 2 4" xfId="5831" xr:uid="{00000000-0005-0000-0000-000002000000}"/>
    <cellStyle name="Comma 10 2 6 2 4 2" xfId="14903" xr:uid="{00000000-0005-0000-0000-000002000000}"/>
    <cellStyle name="Comma 10 2 6 2 4 2 2" xfId="30023" xr:uid="{00000000-0005-0000-0000-000002000000}"/>
    <cellStyle name="Comma 10 2 6 2 4 2 2 2" xfId="60263" xr:uid="{00000000-0005-0000-0000-000002000000}"/>
    <cellStyle name="Comma 10 2 6 2 4 2 3" xfId="45143" xr:uid="{00000000-0005-0000-0000-000002000000}"/>
    <cellStyle name="Comma 10 2 6 2 4 3" xfId="20951" xr:uid="{00000000-0005-0000-0000-000002000000}"/>
    <cellStyle name="Comma 10 2 6 2 4 3 2" xfId="51191" xr:uid="{00000000-0005-0000-0000-000002000000}"/>
    <cellStyle name="Comma 10 2 6 2 4 4" xfId="36071" xr:uid="{00000000-0005-0000-0000-000002000000}"/>
    <cellStyle name="Comma 10 2 6 2 5" xfId="7343" xr:uid="{00000000-0005-0000-0000-000002000000}"/>
    <cellStyle name="Comma 10 2 6 2 5 2" xfId="22463" xr:uid="{00000000-0005-0000-0000-000002000000}"/>
    <cellStyle name="Comma 10 2 6 2 5 2 2" xfId="52703" xr:uid="{00000000-0005-0000-0000-000002000000}"/>
    <cellStyle name="Comma 10 2 6 2 5 3" xfId="37583" xr:uid="{00000000-0005-0000-0000-000002000000}"/>
    <cellStyle name="Comma 10 2 6 2 6" xfId="8855" xr:uid="{00000000-0005-0000-0000-000002000000}"/>
    <cellStyle name="Comma 10 2 6 2 6 2" xfId="23975" xr:uid="{00000000-0005-0000-0000-000002000000}"/>
    <cellStyle name="Comma 10 2 6 2 6 2 2" xfId="54215" xr:uid="{00000000-0005-0000-0000-000002000000}"/>
    <cellStyle name="Comma 10 2 6 2 6 3" xfId="39095" xr:uid="{00000000-0005-0000-0000-000002000000}"/>
    <cellStyle name="Comma 10 2 6 2 7" xfId="10367" xr:uid="{00000000-0005-0000-0000-000002000000}"/>
    <cellStyle name="Comma 10 2 6 2 7 2" xfId="25487" xr:uid="{00000000-0005-0000-0000-000002000000}"/>
    <cellStyle name="Comma 10 2 6 2 7 2 2" xfId="55727" xr:uid="{00000000-0005-0000-0000-000002000000}"/>
    <cellStyle name="Comma 10 2 6 2 7 3" xfId="40607" xr:uid="{00000000-0005-0000-0000-000002000000}"/>
    <cellStyle name="Comma 10 2 6 2 8" xfId="16415" xr:uid="{00000000-0005-0000-0000-000002000000}"/>
    <cellStyle name="Comma 10 2 6 2 8 2" xfId="46655" xr:uid="{00000000-0005-0000-0000-000002000000}"/>
    <cellStyle name="Comma 10 2 6 2 9" xfId="31535" xr:uid="{00000000-0005-0000-0000-000002000000}"/>
    <cellStyle name="Comma 10 2 6 3" xfId="2051" xr:uid="{00000000-0005-0000-0000-000002000000}"/>
    <cellStyle name="Comma 10 2 6 3 2" xfId="11123" xr:uid="{00000000-0005-0000-0000-000002000000}"/>
    <cellStyle name="Comma 10 2 6 3 2 2" xfId="26243" xr:uid="{00000000-0005-0000-0000-000002000000}"/>
    <cellStyle name="Comma 10 2 6 3 2 2 2" xfId="56483" xr:uid="{00000000-0005-0000-0000-000002000000}"/>
    <cellStyle name="Comma 10 2 6 3 2 3" xfId="41363" xr:uid="{00000000-0005-0000-0000-000002000000}"/>
    <cellStyle name="Comma 10 2 6 3 3" xfId="17171" xr:uid="{00000000-0005-0000-0000-000002000000}"/>
    <cellStyle name="Comma 10 2 6 3 3 2" xfId="47411" xr:uid="{00000000-0005-0000-0000-000002000000}"/>
    <cellStyle name="Comma 10 2 6 3 4" xfId="32291" xr:uid="{00000000-0005-0000-0000-000002000000}"/>
    <cellStyle name="Comma 10 2 6 4" xfId="3563" xr:uid="{00000000-0005-0000-0000-000002000000}"/>
    <cellStyle name="Comma 10 2 6 4 2" xfId="12635" xr:uid="{00000000-0005-0000-0000-000002000000}"/>
    <cellStyle name="Comma 10 2 6 4 2 2" xfId="27755" xr:uid="{00000000-0005-0000-0000-000002000000}"/>
    <cellStyle name="Comma 10 2 6 4 2 2 2" xfId="57995" xr:uid="{00000000-0005-0000-0000-000002000000}"/>
    <cellStyle name="Comma 10 2 6 4 2 3" xfId="42875" xr:uid="{00000000-0005-0000-0000-000002000000}"/>
    <cellStyle name="Comma 10 2 6 4 3" xfId="18683" xr:uid="{00000000-0005-0000-0000-000002000000}"/>
    <cellStyle name="Comma 10 2 6 4 3 2" xfId="48923" xr:uid="{00000000-0005-0000-0000-000002000000}"/>
    <cellStyle name="Comma 10 2 6 4 4" xfId="33803" xr:uid="{00000000-0005-0000-0000-000002000000}"/>
    <cellStyle name="Comma 10 2 6 5" xfId="5075" xr:uid="{00000000-0005-0000-0000-000002000000}"/>
    <cellStyle name="Comma 10 2 6 5 2" xfId="14147" xr:uid="{00000000-0005-0000-0000-000002000000}"/>
    <cellStyle name="Comma 10 2 6 5 2 2" xfId="29267" xr:uid="{00000000-0005-0000-0000-000002000000}"/>
    <cellStyle name="Comma 10 2 6 5 2 2 2" xfId="59507" xr:uid="{00000000-0005-0000-0000-000002000000}"/>
    <cellStyle name="Comma 10 2 6 5 2 3" xfId="44387" xr:uid="{00000000-0005-0000-0000-000002000000}"/>
    <cellStyle name="Comma 10 2 6 5 3" xfId="20195" xr:uid="{00000000-0005-0000-0000-000002000000}"/>
    <cellStyle name="Comma 10 2 6 5 3 2" xfId="50435" xr:uid="{00000000-0005-0000-0000-000002000000}"/>
    <cellStyle name="Comma 10 2 6 5 4" xfId="35315" xr:uid="{00000000-0005-0000-0000-000002000000}"/>
    <cellStyle name="Comma 10 2 6 6" xfId="6587" xr:uid="{00000000-0005-0000-0000-000002000000}"/>
    <cellStyle name="Comma 10 2 6 6 2" xfId="21707" xr:uid="{00000000-0005-0000-0000-000002000000}"/>
    <cellStyle name="Comma 10 2 6 6 2 2" xfId="51947" xr:uid="{00000000-0005-0000-0000-000002000000}"/>
    <cellStyle name="Comma 10 2 6 6 3" xfId="36827" xr:uid="{00000000-0005-0000-0000-000002000000}"/>
    <cellStyle name="Comma 10 2 6 7" xfId="8099" xr:uid="{00000000-0005-0000-0000-000002000000}"/>
    <cellStyle name="Comma 10 2 6 7 2" xfId="23219" xr:uid="{00000000-0005-0000-0000-000002000000}"/>
    <cellStyle name="Comma 10 2 6 7 2 2" xfId="53459" xr:uid="{00000000-0005-0000-0000-000002000000}"/>
    <cellStyle name="Comma 10 2 6 7 3" xfId="38339" xr:uid="{00000000-0005-0000-0000-000002000000}"/>
    <cellStyle name="Comma 10 2 6 8" xfId="9611" xr:uid="{00000000-0005-0000-0000-000002000000}"/>
    <cellStyle name="Comma 10 2 6 8 2" xfId="24731" xr:uid="{00000000-0005-0000-0000-000002000000}"/>
    <cellStyle name="Comma 10 2 6 8 2 2" xfId="54971" xr:uid="{00000000-0005-0000-0000-000002000000}"/>
    <cellStyle name="Comma 10 2 6 8 3" xfId="39851" xr:uid="{00000000-0005-0000-0000-000002000000}"/>
    <cellStyle name="Comma 10 2 6 9" xfId="15659" xr:uid="{00000000-0005-0000-0000-000002000000}"/>
    <cellStyle name="Comma 10 2 6 9 2" xfId="45899" xr:uid="{00000000-0005-0000-0000-000002000000}"/>
    <cellStyle name="Comma 10 2 7" xfId="791" xr:uid="{00000000-0005-0000-0000-00003B000000}"/>
    <cellStyle name="Comma 10 2 7 2" xfId="2303" xr:uid="{00000000-0005-0000-0000-00003B000000}"/>
    <cellStyle name="Comma 10 2 7 2 2" xfId="11375" xr:uid="{00000000-0005-0000-0000-00003B000000}"/>
    <cellStyle name="Comma 10 2 7 2 2 2" xfId="26495" xr:uid="{00000000-0005-0000-0000-00003B000000}"/>
    <cellStyle name="Comma 10 2 7 2 2 2 2" xfId="56735" xr:uid="{00000000-0005-0000-0000-00003B000000}"/>
    <cellStyle name="Comma 10 2 7 2 2 3" xfId="41615" xr:uid="{00000000-0005-0000-0000-00003B000000}"/>
    <cellStyle name="Comma 10 2 7 2 3" xfId="17423" xr:uid="{00000000-0005-0000-0000-00003B000000}"/>
    <cellStyle name="Comma 10 2 7 2 3 2" xfId="47663" xr:uid="{00000000-0005-0000-0000-00003B000000}"/>
    <cellStyle name="Comma 10 2 7 2 4" xfId="32543" xr:uid="{00000000-0005-0000-0000-00003B000000}"/>
    <cellStyle name="Comma 10 2 7 3" xfId="3815" xr:uid="{00000000-0005-0000-0000-00003B000000}"/>
    <cellStyle name="Comma 10 2 7 3 2" xfId="12887" xr:uid="{00000000-0005-0000-0000-00003B000000}"/>
    <cellStyle name="Comma 10 2 7 3 2 2" xfId="28007" xr:uid="{00000000-0005-0000-0000-00003B000000}"/>
    <cellStyle name="Comma 10 2 7 3 2 2 2" xfId="58247" xr:uid="{00000000-0005-0000-0000-00003B000000}"/>
    <cellStyle name="Comma 10 2 7 3 2 3" xfId="43127" xr:uid="{00000000-0005-0000-0000-00003B000000}"/>
    <cellStyle name="Comma 10 2 7 3 3" xfId="18935" xr:uid="{00000000-0005-0000-0000-00003B000000}"/>
    <cellStyle name="Comma 10 2 7 3 3 2" xfId="49175" xr:uid="{00000000-0005-0000-0000-00003B000000}"/>
    <cellStyle name="Comma 10 2 7 3 4" xfId="34055" xr:uid="{00000000-0005-0000-0000-00003B000000}"/>
    <cellStyle name="Comma 10 2 7 4" xfId="5327" xr:uid="{00000000-0005-0000-0000-00003B000000}"/>
    <cellStyle name="Comma 10 2 7 4 2" xfId="14399" xr:uid="{00000000-0005-0000-0000-00003B000000}"/>
    <cellStyle name="Comma 10 2 7 4 2 2" xfId="29519" xr:uid="{00000000-0005-0000-0000-00003B000000}"/>
    <cellStyle name="Comma 10 2 7 4 2 2 2" xfId="59759" xr:uid="{00000000-0005-0000-0000-00003B000000}"/>
    <cellStyle name="Comma 10 2 7 4 2 3" xfId="44639" xr:uid="{00000000-0005-0000-0000-00003B000000}"/>
    <cellStyle name="Comma 10 2 7 4 3" xfId="20447" xr:uid="{00000000-0005-0000-0000-00003B000000}"/>
    <cellStyle name="Comma 10 2 7 4 3 2" xfId="50687" xr:uid="{00000000-0005-0000-0000-00003B000000}"/>
    <cellStyle name="Comma 10 2 7 4 4" xfId="35567" xr:uid="{00000000-0005-0000-0000-00003B000000}"/>
    <cellStyle name="Comma 10 2 7 5" xfId="6839" xr:uid="{00000000-0005-0000-0000-00003B000000}"/>
    <cellStyle name="Comma 10 2 7 5 2" xfId="21959" xr:uid="{00000000-0005-0000-0000-00003B000000}"/>
    <cellStyle name="Comma 10 2 7 5 2 2" xfId="52199" xr:uid="{00000000-0005-0000-0000-00003B000000}"/>
    <cellStyle name="Comma 10 2 7 5 3" xfId="37079" xr:uid="{00000000-0005-0000-0000-00003B000000}"/>
    <cellStyle name="Comma 10 2 7 6" xfId="8351" xr:uid="{00000000-0005-0000-0000-00003B000000}"/>
    <cellStyle name="Comma 10 2 7 6 2" xfId="23471" xr:uid="{00000000-0005-0000-0000-00003B000000}"/>
    <cellStyle name="Comma 10 2 7 6 2 2" xfId="53711" xr:uid="{00000000-0005-0000-0000-00003B000000}"/>
    <cellStyle name="Comma 10 2 7 6 3" xfId="38591" xr:uid="{00000000-0005-0000-0000-00003B000000}"/>
    <cellStyle name="Comma 10 2 7 7" xfId="9863" xr:uid="{00000000-0005-0000-0000-00003B000000}"/>
    <cellStyle name="Comma 10 2 7 7 2" xfId="24983" xr:uid="{00000000-0005-0000-0000-00003B000000}"/>
    <cellStyle name="Comma 10 2 7 7 2 2" xfId="55223" xr:uid="{00000000-0005-0000-0000-00003B000000}"/>
    <cellStyle name="Comma 10 2 7 7 3" xfId="40103" xr:uid="{00000000-0005-0000-0000-00003B000000}"/>
    <cellStyle name="Comma 10 2 7 8" xfId="15911" xr:uid="{00000000-0005-0000-0000-00003B000000}"/>
    <cellStyle name="Comma 10 2 7 8 2" xfId="46151" xr:uid="{00000000-0005-0000-0000-00003B000000}"/>
    <cellStyle name="Comma 10 2 7 9" xfId="31031" xr:uid="{00000000-0005-0000-0000-00003B000000}"/>
    <cellStyle name="Comma 10 2 8" xfId="1547" xr:uid="{00000000-0005-0000-0000-00003B000000}"/>
    <cellStyle name="Comma 10 2 8 2" xfId="10619" xr:uid="{00000000-0005-0000-0000-00003B000000}"/>
    <cellStyle name="Comma 10 2 8 2 2" xfId="25739" xr:uid="{00000000-0005-0000-0000-00003B000000}"/>
    <cellStyle name="Comma 10 2 8 2 2 2" xfId="55979" xr:uid="{00000000-0005-0000-0000-00003B000000}"/>
    <cellStyle name="Comma 10 2 8 2 3" xfId="40859" xr:uid="{00000000-0005-0000-0000-00003B000000}"/>
    <cellStyle name="Comma 10 2 8 3" xfId="16667" xr:uid="{00000000-0005-0000-0000-00003B000000}"/>
    <cellStyle name="Comma 10 2 8 3 2" xfId="46907" xr:uid="{00000000-0005-0000-0000-00003B000000}"/>
    <cellStyle name="Comma 10 2 8 4" xfId="31787" xr:uid="{00000000-0005-0000-0000-00003B000000}"/>
    <cellStyle name="Comma 10 2 9" xfId="3059" xr:uid="{00000000-0005-0000-0000-00003B000000}"/>
    <cellStyle name="Comma 10 2 9 2" xfId="12131" xr:uid="{00000000-0005-0000-0000-00003B000000}"/>
    <cellStyle name="Comma 10 2 9 2 2" xfId="27251" xr:uid="{00000000-0005-0000-0000-00003B000000}"/>
    <cellStyle name="Comma 10 2 9 2 2 2" xfId="57491" xr:uid="{00000000-0005-0000-0000-00003B000000}"/>
    <cellStyle name="Comma 10 2 9 2 3" xfId="42371" xr:uid="{00000000-0005-0000-0000-00003B000000}"/>
    <cellStyle name="Comma 10 2 9 3" xfId="18179" xr:uid="{00000000-0005-0000-0000-00003B000000}"/>
    <cellStyle name="Comma 10 2 9 3 2" xfId="48419" xr:uid="{00000000-0005-0000-0000-00003B000000}"/>
    <cellStyle name="Comma 10 2 9 4" xfId="33299" xr:uid="{00000000-0005-0000-0000-00003B000000}"/>
    <cellStyle name="Comma 10 3" xfId="49" xr:uid="{00000000-0005-0000-0000-000001000000}"/>
    <cellStyle name="Comma 10 3 10" xfId="4585" xr:uid="{00000000-0005-0000-0000-000001000000}"/>
    <cellStyle name="Comma 10 3 10 2" xfId="13657" xr:uid="{00000000-0005-0000-0000-000001000000}"/>
    <cellStyle name="Comma 10 3 10 2 2" xfId="28777" xr:uid="{00000000-0005-0000-0000-000001000000}"/>
    <cellStyle name="Comma 10 3 10 2 2 2" xfId="59017" xr:uid="{00000000-0005-0000-0000-000001000000}"/>
    <cellStyle name="Comma 10 3 10 2 3" xfId="43897" xr:uid="{00000000-0005-0000-0000-000001000000}"/>
    <cellStyle name="Comma 10 3 10 3" xfId="19705" xr:uid="{00000000-0005-0000-0000-000001000000}"/>
    <cellStyle name="Comma 10 3 10 3 2" xfId="49945" xr:uid="{00000000-0005-0000-0000-000001000000}"/>
    <cellStyle name="Comma 10 3 10 4" xfId="34825" xr:uid="{00000000-0005-0000-0000-000001000000}"/>
    <cellStyle name="Comma 10 3 11" xfId="6097" xr:uid="{00000000-0005-0000-0000-000001000000}"/>
    <cellStyle name="Comma 10 3 11 2" xfId="21217" xr:uid="{00000000-0005-0000-0000-000001000000}"/>
    <cellStyle name="Comma 10 3 11 2 2" xfId="51457" xr:uid="{00000000-0005-0000-0000-000001000000}"/>
    <cellStyle name="Comma 10 3 11 3" xfId="36337" xr:uid="{00000000-0005-0000-0000-000001000000}"/>
    <cellStyle name="Comma 10 3 12" xfId="7609" xr:uid="{00000000-0005-0000-0000-000001000000}"/>
    <cellStyle name="Comma 10 3 12 2" xfId="22729" xr:uid="{00000000-0005-0000-0000-000001000000}"/>
    <cellStyle name="Comma 10 3 12 2 2" xfId="52969" xr:uid="{00000000-0005-0000-0000-000001000000}"/>
    <cellStyle name="Comma 10 3 12 3" xfId="37849" xr:uid="{00000000-0005-0000-0000-000001000000}"/>
    <cellStyle name="Comma 10 3 13" xfId="9121" xr:uid="{00000000-0005-0000-0000-000001000000}"/>
    <cellStyle name="Comma 10 3 13 2" xfId="24241" xr:uid="{00000000-0005-0000-0000-000001000000}"/>
    <cellStyle name="Comma 10 3 13 2 2" xfId="54481" xr:uid="{00000000-0005-0000-0000-000001000000}"/>
    <cellStyle name="Comma 10 3 13 3" xfId="39361" xr:uid="{00000000-0005-0000-0000-000001000000}"/>
    <cellStyle name="Comma 10 3 14" xfId="15169" xr:uid="{00000000-0005-0000-0000-000001000000}"/>
    <cellStyle name="Comma 10 3 14 2" xfId="45409" xr:uid="{00000000-0005-0000-0000-000001000000}"/>
    <cellStyle name="Comma 10 3 15" xfId="30289" xr:uid="{00000000-0005-0000-0000-000001000000}"/>
    <cellStyle name="Comma 10 3 2" xfId="91" xr:uid="{00000000-0005-0000-0000-000003000000}"/>
    <cellStyle name="Comma 10 3 2 10" xfId="6139" xr:uid="{00000000-0005-0000-0000-000003000000}"/>
    <cellStyle name="Comma 10 3 2 10 2" xfId="21259" xr:uid="{00000000-0005-0000-0000-000003000000}"/>
    <cellStyle name="Comma 10 3 2 10 2 2" xfId="51499" xr:uid="{00000000-0005-0000-0000-000003000000}"/>
    <cellStyle name="Comma 10 3 2 10 3" xfId="36379" xr:uid="{00000000-0005-0000-0000-000003000000}"/>
    <cellStyle name="Comma 10 3 2 11" xfId="7651" xr:uid="{00000000-0005-0000-0000-000003000000}"/>
    <cellStyle name="Comma 10 3 2 11 2" xfId="22771" xr:uid="{00000000-0005-0000-0000-000003000000}"/>
    <cellStyle name="Comma 10 3 2 11 2 2" xfId="53011" xr:uid="{00000000-0005-0000-0000-000003000000}"/>
    <cellStyle name="Comma 10 3 2 11 3" xfId="37891" xr:uid="{00000000-0005-0000-0000-000003000000}"/>
    <cellStyle name="Comma 10 3 2 12" xfId="9163" xr:uid="{00000000-0005-0000-0000-000003000000}"/>
    <cellStyle name="Comma 10 3 2 12 2" xfId="24283" xr:uid="{00000000-0005-0000-0000-000003000000}"/>
    <cellStyle name="Comma 10 3 2 12 2 2" xfId="54523" xr:uid="{00000000-0005-0000-0000-000003000000}"/>
    <cellStyle name="Comma 10 3 2 12 3" xfId="39403" xr:uid="{00000000-0005-0000-0000-000003000000}"/>
    <cellStyle name="Comma 10 3 2 13" xfId="15211" xr:uid="{00000000-0005-0000-0000-000003000000}"/>
    <cellStyle name="Comma 10 3 2 13 2" xfId="45451" xr:uid="{00000000-0005-0000-0000-000003000000}"/>
    <cellStyle name="Comma 10 3 2 14" xfId="30331" xr:uid="{00000000-0005-0000-0000-000003000000}"/>
    <cellStyle name="Comma 10 3 2 2" xfId="175" xr:uid="{00000000-0005-0000-0000-000005000000}"/>
    <cellStyle name="Comma 10 3 2 2 10" xfId="9247" xr:uid="{00000000-0005-0000-0000-000005000000}"/>
    <cellStyle name="Comma 10 3 2 2 10 2" xfId="24367" xr:uid="{00000000-0005-0000-0000-000005000000}"/>
    <cellStyle name="Comma 10 3 2 2 10 2 2" xfId="54607" xr:uid="{00000000-0005-0000-0000-000005000000}"/>
    <cellStyle name="Comma 10 3 2 2 10 3" xfId="39487" xr:uid="{00000000-0005-0000-0000-000005000000}"/>
    <cellStyle name="Comma 10 3 2 2 11" xfId="15295" xr:uid="{00000000-0005-0000-0000-000005000000}"/>
    <cellStyle name="Comma 10 3 2 2 11 2" xfId="45535" xr:uid="{00000000-0005-0000-0000-000005000000}"/>
    <cellStyle name="Comma 10 3 2 2 12" xfId="30415" xr:uid="{00000000-0005-0000-0000-000005000000}"/>
    <cellStyle name="Comma 10 3 2 2 2" xfId="427" xr:uid="{00000000-0005-0000-0000-000005000000}"/>
    <cellStyle name="Comma 10 3 2 2 2 10" xfId="30667" xr:uid="{00000000-0005-0000-0000-000005000000}"/>
    <cellStyle name="Comma 10 3 2 2 2 2" xfId="1183" xr:uid="{00000000-0005-0000-0000-000005000000}"/>
    <cellStyle name="Comma 10 3 2 2 2 2 2" xfId="2695" xr:uid="{00000000-0005-0000-0000-000005000000}"/>
    <cellStyle name="Comma 10 3 2 2 2 2 2 2" xfId="11767" xr:uid="{00000000-0005-0000-0000-000005000000}"/>
    <cellStyle name="Comma 10 3 2 2 2 2 2 2 2" xfId="26887" xr:uid="{00000000-0005-0000-0000-000005000000}"/>
    <cellStyle name="Comma 10 3 2 2 2 2 2 2 2 2" xfId="57127" xr:uid="{00000000-0005-0000-0000-000005000000}"/>
    <cellStyle name="Comma 10 3 2 2 2 2 2 2 3" xfId="42007" xr:uid="{00000000-0005-0000-0000-000005000000}"/>
    <cellStyle name="Comma 10 3 2 2 2 2 2 3" xfId="17815" xr:uid="{00000000-0005-0000-0000-000005000000}"/>
    <cellStyle name="Comma 10 3 2 2 2 2 2 3 2" xfId="48055" xr:uid="{00000000-0005-0000-0000-000005000000}"/>
    <cellStyle name="Comma 10 3 2 2 2 2 2 4" xfId="32935" xr:uid="{00000000-0005-0000-0000-000005000000}"/>
    <cellStyle name="Comma 10 3 2 2 2 2 3" xfId="4207" xr:uid="{00000000-0005-0000-0000-000005000000}"/>
    <cellStyle name="Comma 10 3 2 2 2 2 3 2" xfId="13279" xr:uid="{00000000-0005-0000-0000-000005000000}"/>
    <cellStyle name="Comma 10 3 2 2 2 2 3 2 2" xfId="28399" xr:uid="{00000000-0005-0000-0000-000005000000}"/>
    <cellStyle name="Comma 10 3 2 2 2 2 3 2 2 2" xfId="58639" xr:uid="{00000000-0005-0000-0000-000005000000}"/>
    <cellStyle name="Comma 10 3 2 2 2 2 3 2 3" xfId="43519" xr:uid="{00000000-0005-0000-0000-000005000000}"/>
    <cellStyle name="Comma 10 3 2 2 2 2 3 3" xfId="19327" xr:uid="{00000000-0005-0000-0000-000005000000}"/>
    <cellStyle name="Comma 10 3 2 2 2 2 3 3 2" xfId="49567" xr:uid="{00000000-0005-0000-0000-000005000000}"/>
    <cellStyle name="Comma 10 3 2 2 2 2 3 4" xfId="34447" xr:uid="{00000000-0005-0000-0000-000005000000}"/>
    <cellStyle name="Comma 10 3 2 2 2 2 4" xfId="5719" xr:uid="{00000000-0005-0000-0000-000005000000}"/>
    <cellStyle name="Comma 10 3 2 2 2 2 4 2" xfId="14791" xr:uid="{00000000-0005-0000-0000-000005000000}"/>
    <cellStyle name="Comma 10 3 2 2 2 2 4 2 2" xfId="29911" xr:uid="{00000000-0005-0000-0000-000005000000}"/>
    <cellStyle name="Comma 10 3 2 2 2 2 4 2 2 2" xfId="60151" xr:uid="{00000000-0005-0000-0000-000005000000}"/>
    <cellStyle name="Comma 10 3 2 2 2 2 4 2 3" xfId="45031" xr:uid="{00000000-0005-0000-0000-000005000000}"/>
    <cellStyle name="Comma 10 3 2 2 2 2 4 3" xfId="20839" xr:uid="{00000000-0005-0000-0000-000005000000}"/>
    <cellStyle name="Comma 10 3 2 2 2 2 4 3 2" xfId="51079" xr:uid="{00000000-0005-0000-0000-000005000000}"/>
    <cellStyle name="Comma 10 3 2 2 2 2 4 4" xfId="35959" xr:uid="{00000000-0005-0000-0000-000005000000}"/>
    <cellStyle name="Comma 10 3 2 2 2 2 5" xfId="7231" xr:uid="{00000000-0005-0000-0000-000005000000}"/>
    <cellStyle name="Comma 10 3 2 2 2 2 5 2" xfId="22351" xr:uid="{00000000-0005-0000-0000-000005000000}"/>
    <cellStyle name="Comma 10 3 2 2 2 2 5 2 2" xfId="52591" xr:uid="{00000000-0005-0000-0000-000005000000}"/>
    <cellStyle name="Comma 10 3 2 2 2 2 5 3" xfId="37471" xr:uid="{00000000-0005-0000-0000-000005000000}"/>
    <cellStyle name="Comma 10 3 2 2 2 2 6" xfId="8743" xr:uid="{00000000-0005-0000-0000-000005000000}"/>
    <cellStyle name="Comma 10 3 2 2 2 2 6 2" xfId="23863" xr:uid="{00000000-0005-0000-0000-000005000000}"/>
    <cellStyle name="Comma 10 3 2 2 2 2 6 2 2" xfId="54103" xr:uid="{00000000-0005-0000-0000-000005000000}"/>
    <cellStyle name="Comma 10 3 2 2 2 2 6 3" xfId="38983" xr:uid="{00000000-0005-0000-0000-000005000000}"/>
    <cellStyle name="Comma 10 3 2 2 2 2 7" xfId="10255" xr:uid="{00000000-0005-0000-0000-000005000000}"/>
    <cellStyle name="Comma 10 3 2 2 2 2 7 2" xfId="25375" xr:uid="{00000000-0005-0000-0000-000005000000}"/>
    <cellStyle name="Comma 10 3 2 2 2 2 7 2 2" xfId="55615" xr:uid="{00000000-0005-0000-0000-000005000000}"/>
    <cellStyle name="Comma 10 3 2 2 2 2 7 3" xfId="40495" xr:uid="{00000000-0005-0000-0000-000005000000}"/>
    <cellStyle name="Comma 10 3 2 2 2 2 8" xfId="16303" xr:uid="{00000000-0005-0000-0000-000005000000}"/>
    <cellStyle name="Comma 10 3 2 2 2 2 8 2" xfId="46543" xr:uid="{00000000-0005-0000-0000-000005000000}"/>
    <cellStyle name="Comma 10 3 2 2 2 2 9" xfId="31423" xr:uid="{00000000-0005-0000-0000-000005000000}"/>
    <cellStyle name="Comma 10 3 2 2 2 3" xfId="1939" xr:uid="{00000000-0005-0000-0000-000005000000}"/>
    <cellStyle name="Comma 10 3 2 2 2 3 2" xfId="11011" xr:uid="{00000000-0005-0000-0000-000005000000}"/>
    <cellStyle name="Comma 10 3 2 2 2 3 2 2" xfId="26131" xr:uid="{00000000-0005-0000-0000-000005000000}"/>
    <cellStyle name="Comma 10 3 2 2 2 3 2 2 2" xfId="56371" xr:uid="{00000000-0005-0000-0000-000005000000}"/>
    <cellStyle name="Comma 10 3 2 2 2 3 2 3" xfId="41251" xr:uid="{00000000-0005-0000-0000-000005000000}"/>
    <cellStyle name="Comma 10 3 2 2 2 3 3" xfId="17059" xr:uid="{00000000-0005-0000-0000-000005000000}"/>
    <cellStyle name="Comma 10 3 2 2 2 3 3 2" xfId="47299" xr:uid="{00000000-0005-0000-0000-000005000000}"/>
    <cellStyle name="Comma 10 3 2 2 2 3 4" xfId="32179" xr:uid="{00000000-0005-0000-0000-000005000000}"/>
    <cellStyle name="Comma 10 3 2 2 2 4" xfId="3451" xr:uid="{00000000-0005-0000-0000-000005000000}"/>
    <cellStyle name="Comma 10 3 2 2 2 4 2" xfId="12523" xr:uid="{00000000-0005-0000-0000-000005000000}"/>
    <cellStyle name="Comma 10 3 2 2 2 4 2 2" xfId="27643" xr:uid="{00000000-0005-0000-0000-000005000000}"/>
    <cellStyle name="Comma 10 3 2 2 2 4 2 2 2" xfId="57883" xr:uid="{00000000-0005-0000-0000-000005000000}"/>
    <cellStyle name="Comma 10 3 2 2 2 4 2 3" xfId="42763" xr:uid="{00000000-0005-0000-0000-000005000000}"/>
    <cellStyle name="Comma 10 3 2 2 2 4 3" xfId="18571" xr:uid="{00000000-0005-0000-0000-000005000000}"/>
    <cellStyle name="Comma 10 3 2 2 2 4 3 2" xfId="48811" xr:uid="{00000000-0005-0000-0000-000005000000}"/>
    <cellStyle name="Comma 10 3 2 2 2 4 4" xfId="33691" xr:uid="{00000000-0005-0000-0000-000005000000}"/>
    <cellStyle name="Comma 10 3 2 2 2 5" xfId="4963" xr:uid="{00000000-0005-0000-0000-000005000000}"/>
    <cellStyle name="Comma 10 3 2 2 2 5 2" xfId="14035" xr:uid="{00000000-0005-0000-0000-000005000000}"/>
    <cellStyle name="Comma 10 3 2 2 2 5 2 2" xfId="29155" xr:uid="{00000000-0005-0000-0000-000005000000}"/>
    <cellStyle name="Comma 10 3 2 2 2 5 2 2 2" xfId="59395" xr:uid="{00000000-0005-0000-0000-000005000000}"/>
    <cellStyle name="Comma 10 3 2 2 2 5 2 3" xfId="44275" xr:uid="{00000000-0005-0000-0000-000005000000}"/>
    <cellStyle name="Comma 10 3 2 2 2 5 3" xfId="20083" xr:uid="{00000000-0005-0000-0000-000005000000}"/>
    <cellStyle name="Comma 10 3 2 2 2 5 3 2" xfId="50323" xr:uid="{00000000-0005-0000-0000-000005000000}"/>
    <cellStyle name="Comma 10 3 2 2 2 5 4" xfId="35203" xr:uid="{00000000-0005-0000-0000-000005000000}"/>
    <cellStyle name="Comma 10 3 2 2 2 6" xfId="6475" xr:uid="{00000000-0005-0000-0000-000005000000}"/>
    <cellStyle name="Comma 10 3 2 2 2 6 2" xfId="21595" xr:uid="{00000000-0005-0000-0000-000005000000}"/>
    <cellStyle name="Comma 10 3 2 2 2 6 2 2" xfId="51835" xr:uid="{00000000-0005-0000-0000-000005000000}"/>
    <cellStyle name="Comma 10 3 2 2 2 6 3" xfId="36715" xr:uid="{00000000-0005-0000-0000-000005000000}"/>
    <cellStyle name="Comma 10 3 2 2 2 7" xfId="7987" xr:uid="{00000000-0005-0000-0000-000005000000}"/>
    <cellStyle name="Comma 10 3 2 2 2 7 2" xfId="23107" xr:uid="{00000000-0005-0000-0000-000005000000}"/>
    <cellStyle name="Comma 10 3 2 2 2 7 2 2" xfId="53347" xr:uid="{00000000-0005-0000-0000-000005000000}"/>
    <cellStyle name="Comma 10 3 2 2 2 7 3" xfId="38227" xr:uid="{00000000-0005-0000-0000-000005000000}"/>
    <cellStyle name="Comma 10 3 2 2 2 8" xfId="9499" xr:uid="{00000000-0005-0000-0000-000005000000}"/>
    <cellStyle name="Comma 10 3 2 2 2 8 2" xfId="24619" xr:uid="{00000000-0005-0000-0000-000005000000}"/>
    <cellStyle name="Comma 10 3 2 2 2 8 2 2" xfId="54859" xr:uid="{00000000-0005-0000-0000-000005000000}"/>
    <cellStyle name="Comma 10 3 2 2 2 8 3" xfId="39739" xr:uid="{00000000-0005-0000-0000-000005000000}"/>
    <cellStyle name="Comma 10 3 2 2 2 9" xfId="15547" xr:uid="{00000000-0005-0000-0000-000005000000}"/>
    <cellStyle name="Comma 10 3 2 2 2 9 2" xfId="45787" xr:uid="{00000000-0005-0000-0000-000005000000}"/>
    <cellStyle name="Comma 10 3 2 2 3" xfId="679" xr:uid="{00000000-0005-0000-0000-00000A000000}"/>
    <cellStyle name="Comma 10 3 2 2 3 10" xfId="30919" xr:uid="{00000000-0005-0000-0000-00000A000000}"/>
    <cellStyle name="Comma 10 3 2 2 3 2" xfId="1435" xr:uid="{00000000-0005-0000-0000-00000A000000}"/>
    <cellStyle name="Comma 10 3 2 2 3 2 2" xfId="2947" xr:uid="{00000000-0005-0000-0000-00000A000000}"/>
    <cellStyle name="Comma 10 3 2 2 3 2 2 2" xfId="12019" xr:uid="{00000000-0005-0000-0000-00000A000000}"/>
    <cellStyle name="Comma 10 3 2 2 3 2 2 2 2" xfId="27139" xr:uid="{00000000-0005-0000-0000-00000A000000}"/>
    <cellStyle name="Comma 10 3 2 2 3 2 2 2 2 2" xfId="57379" xr:uid="{00000000-0005-0000-0000-00000A000000}"/>
    <cellStyle name="Comma 10 3 2 2 3 2 2 2 3" xfId="42259" xr:uid="{00000000-0005-0000-0000-00000A000000}"/>
    <cellStyle name="Comma 10 3 2 2 3 2 2 3" xfId="18067" xr:uid="{00000000-0005-0000-0000-00000A000000}"/>
    <cellStyle name="Comma 10 3 2 2 3 2 2 3 2" xfId="48307" xr:uid="{00000000-0005-0000-0000-00000A000000}"/>
    <cellStyle name="Comma 10 3 2 2 3 2 2 4" xfId="33187" xr:uid="{00000000-0005-0000-0000-00000A000000}"/>
    <cellStyle name="Comma 10 3 2 2 3 2 3" xfId="4459" xr:uid="{00000000-0005-0000-0000-00000A000000}"/>
    <cellStyle name="Comma 10 3 2 2 3 2 3 2" xfId="13531" xr:uid="{00000000-0005-0000-0000-00000A000000}"/>
    <cellStyle name="Comma 10 3 2 2 3 2 3 2 2" xfId="28651" xr:uid="{00000000-0005-0000-0000-00000A000000}"/>
    <cellStyle name="Comma 10 3 2 2 3 2 3 2 2 2" xfId="58891" xr:uid="{00000000-0005-0000-0000-00000A000000}"/>
    <cellStyle name="Comma 10 3 2 2 3 2 3 2 3" xfId="43771" xr:uid="{00000000-0005-0000-0000-00000A000000}"/>
    <cellStyle name="Comma 10 3 2 2 3 2 3 3" xfId="19579" xr:uid="{00000000-0005-0000-0000-00000A000000}"/>
    <cellStyle name="Comma 10 3 2 2 3 2 3 3 2" xfId="49819" xr:uid="{00000000-0005-0000-0000-00000A000000}"/>
    <cellStyle name="Comma 10 3 2 2 3 2 3 4" xfId="34699" xr:uid="{00000000-0005-0000-0000-00000A000000}"/>
    <cellStyle name="Comma 10 3 2 2 3 2 4" xfId="5971" xr:uid="{00000000-0005-0000-0000-00000A000000}"/>
    <cellStyle name="Comma 10 3 2 2 3 2 4 2" xfId="15043" xr:uid="{00000000-0005-0000-0000-00000A000000}"/>
    <cellStyle name="Comma 10 3 2 2 3 2 4 2 2" xfId="30163" xr:uid="{00000000-0005-0000-0000-00000A000000}"/>
    <cellStyle name="Comma 10 3 2 2 3 2 4 2 2 2" xfId="60403" xr:uid="{00000000-0005-0000-0000-00000A000000}"/>
    <cellStyle name="Comma 10 3 2 2 3 2 4 2 3" xfId="45283" xr:uid="{00000000-0005-0000-0000-00000A000000}"/>
    <cellStyle name="Comma 10 3 2 2 3 2 4 3" xfId="21091" xr:uid="{00000000-0005-0000-0000-00000A000000}"/>
    <cellStyle name="Comma 10 3 2 2 3 2 4 3 2" xfId="51331" xr:uid="{00000000-0005-0000-0000-00000A000000}"/>
    <cellStyle name="Comma 10 3 2 2 3 2 4 4" xfId="36211" xr:uid="{00000000-0005-0000-0000-00000A000000}"/>
    <cellStyle name="Comma 10 3 2 2 3 2 5" xfId="7483" xr:uid="{00000000-0005-0000-0000-00000A000000}"/>
    <cellStyle name="Comma 10 3 2 2 3 2 5 2" xfId="22603" xr:uid="{00000000-0005-0000-0000-00000A000000}"/>
    <cellStyle name="Comma 10 3 2 2 3 2 5 2 2" xfId="52843" xr:uid="{00000000-0005-0000-0000-00000A000000}"/>
    <cellStyle name="Comma 10 3 2 2 3 2 5 3" xfId="37723" xr:uid="{00000000-0005-0000-0000-00000A000000}"/>
    <cellStyle name="Comma 10 3 2 2 3 2 6" xfId="8995" xr:uid="{00000000-0005-0000-0000-00000A000000}"/>
    <cellStyle name="Comma 10 3 2 2 3 2 6 2" xfId="24115" xr:uid="{00000000-0005-0000-0000-00000A000000}"/>
    <cellStyle name="Comma 10 3 2 2 3 2 6 2 2" xfId="54355" xr:uid="{00000000-0005-0000-0000-00000A000000}"/>
    <cellStyle name="Comma 10 3 2 2 3 2 6 3" xfId="39235" xr:uid="{00000000-0005-0000-0000-00000A000000}"/>
    <cellStyle name="Comma 10 3 2 2 3 2 7" xfId="10507" xr:uid="{00000000-0005-0000-0000-00000A000000}"/>
    <cellStyle name="Comma 10 3 2 2 3 2 7 2" xfId="25627" xr:uid="{00000000-0005-0000-0000-00000A000000}"/>
    <cellStyle name="Comma 10 3 2 2 3 2 7 2 2" xfId="55867" xr:uid="{00000000-0005-0000-0000-00000A000000}"/>
    <cellStyle name="Comma 10 3 2 2 3 2 7 3" xfId="40747" xr:uid="{00000000-0005-0000-0000-00000A000000}"/>
    <cellStyle name="Comma 10 3 2 2 3 2 8" xfId="16555" xr:uid="{00000000-0005-0000-0000-00000A000000}"/>
    <cellStyle name="Comma 10 3 2 2 3 2 8 2" xfId="46795" xr:uid="{00000000-0005-0000-0000-00000A000000}"/>
    <cellStyle name="Comma 10 3 2 2 3 2 9" xfId="31675" xr:uid="{00000000-0005-0000-0000-00000A000000}"/>
    <cellStyle name="Comma 10 3 2 2 3 3" xfId="2191" xr:uid="{00000000-0005-0000-0000-00000A000000}"/>
    <cellStyle name="Comma 10 3 2 2 3 3 2" xfId="11263" xr:uid="{00000000-0005-0000-0000-00000A000000}"/>
    <cellStyle name="Comma 10 3 2 2 3 3 2 2" xfId="26383" xr:uid="{00000000-0005-0000-0000-00000A000000}"/>
    <cellStyle name="Comma 10 3 2 2 3 3 2 2 2" xfId="56623" xr:uid="{00000000-0005-0000-0000-00000A000000}"/>
    <cellStyle name="Comma 10 3 2 2 3 3 2 3" xfId="41503" xr:uid="{00000000-0005-0000-0000-00000A000000}"/>
    <cellStyle name="Comma 10 3 2 2 3 3 3" xfId="17311" xr:uid="{00000000-0005-0000-0000-00000A000000}"/>
    <cellStyle name="Comma 10 3 2 2 3 3 3 2" xfId="47551" xr:uid="{00000000-0005-0000-0000-00000A000000}"/>
    <cellStyle name="Comma 10 3 2 2 3 3 4" xfId="32431" xr:uid="{00000000-0005-0000-0000-00000A000000}"/>
    <cellStyle name="Comma 10 3 2 2 3 4" xfId="3703" xr:uid="{00000000-0005-0000-0000-00000A000000}"/>
    <cellStyle name="Comma 10 3 2 2 3 4 2" xfId="12775" xr:uid="{00000000-0005-0000-0000-00000A000000}"/>
    <cellStyle name="Comma 10 3 2 2 3 4 2 2" xfId="27895" xr:uid="{00000000-0005-0000-0000-00000A000000}"/>
    <cellStyle name="Comma 10 3 2 2 3 4 2 2 2" xfId="58135" xr:uid="{00000000-0005-0000-0000-00000A000000}"/>
    <cellStyle name="Comma 10 3 2 2 3 4 2 3" xfId="43015" xr:uid="{00000000-0005-0000-0000-00000A000000}"/>
    <cellStyle name="Comma 10 3 2 2 3 4 3" xfId="18823" xr:uid="{00000000-0005-0000-0000-00000A000000}"/>
    <cellStyle name="Comma 10 3 2 2 3 4 3 2" xfId="49063" xr:uid="{00000000-0005-0000-0000-00000A000000}"/>
    <cellStyle name="Comma 10 3 2 2 3 4 4" xfId="33943" xr:uid="{00000000-0005-0000-0000-00000A000000}"/>
    <cellStyle name="Comma 10 3 2 2 3 5" xfId="5215" xr:uid="{00000000-0005-0000-0000-00000A000000}"/>
    <cellStyle name="Comma 10 3 2 2 3 5 2" xfId="14287" xr:uid="{00000000-0005-0000-0000-00000A000000}"/>
    <cellStyle name="Comma 10 3 2 2 3 5 2 2" xfId="29407" xr:uid="{00000000-0005-0000-0000-00000A000000}"/>
    <cellStyle name="Comma 10 3 2 2 3 5 2 2 2" xfId="59647" xr:uid="{00000000-0005-0000-0000-00000A000000}"/>
    <cellStyle name="Comma 10 3 2 2 3 5 2 3" xfId="44527" xr:uid="{00000000-0005-0000-0000-00000A000000}"/>
    <cellStyle name="Comma 10 3 2 2 3 5 3" xfId="20335" xr:uid="{00000000-0005-0000-0000-00000A000000}"/>
    <cellStyle name="Comma 10 3 2 2 3 5 3 2" xfId="50575" xr:uid="{00000000-0005-0000-0000-00000A000000}"/>
    <cellStyle name="Comma 10 3 2 2 3 5 4" xfId="35455" xr:uid="{00000000-0005-0000-0000-00000A000000}"/>
    <cellStyle name="Comma 10 3 2 2 3 6" xfId="6727" xr:uid="{00000000-0005-0000-0000-00000A000000}"/>
    <cellStyle name="Comma 10 3 2 2 3 6 2" xfId="21847" xr:uid="{00000000-0005-0000-0000-00000A000000}"/>
    <cellStyle name="Comma 10 3 2 2 3 6 2 2" xfId="52087" xr:uid="{00000000-0005-0000-0000-00000A000000}"/>
    <cellStyle name="Comma 10 3 2 2 3 6 3" xfId="36967" xr:uid="{00000000-0005-0000-0000-00000A000000}"/>
    <cellStyle name="Comma 10 3 2 2 3 7" xfId="8239" xr:uid="{00000000-0005-0000-0000-00000A000000}"/>
    <cellStyle name="Comma 10 3 2 2 3 7 2" xfId="23359" xr:uid="{00000000-0005-0000-0000-00000A000000}"/>
    <cellStyle name="Comma 10 3 2 2 3 7 2 2" xfId="53599" xr:uid="{00000000-0005-0000-0000-00000A000000}"/>
    <cellStyle name="Comma 10 3 2 2 3 7 3" xfId="38479" xr:uid="{00000000-0005-0000-0000-00000A000000}"/>
    <cellStyle name="Comma 10 3 2 2 3 8" xfId="9751" xr:uid="{00000000-0005-0000-0000-00000A000000}"/>
    <cellStyle name="Comma 10 3 2 2 3 8 2" xfId="24871" xr:uid="{00000000-0005-0000-0000-00000A000000}"/>
    <cellStyle name="Comma 10 3 2 2 3 8 2 2" xfId="55111" xr:uid="{00000000-0005-0000-0000-00000A000000}"/>
    <cellStyle name="Comma 10 3 2 2 3 8 3" xfId="39991" xr:uid="{00000000-0005-0000-0000-00000A000000}"/>
    <cellStyle name="Comma 10 3 2 2 3 9" xfId="15799" xr:uid="{00000000-0005-0000-0000-00000A000000}"/>
    <cellStyle name="Comma 10 3 2 2 3 9 2" xfId="46039" xr:uid="{00000000-0005-0000-0000-00000A000000}"/>
    <cellStyle name="Comma 10 3 2 2 4" xfId="931" xr:uid="{00000000-0005-0000-0000-000005000000}"/>
    <cellStyle name="Comma 10 3 2 2 4 2" xfId="2443" xr:uid="{00000000-0005-0000-0000-000005000000}"/>
    <cellStyle name="Comma 10 3 2 2 4 2 2" xfId="11515" xr:uid="{00000000-0005-0000-0000-000005000000}"/>
    <cellStyle name="Comma 10 3 2 2 4 2 2 2" xfId="26635" xr:uid="{00000000-0005-0000-0000-000005000000}"/>
    <cellStyle name="Comma 10 3 2 2 4 2 2 2 2" xfId="56875" xr:uid="{00000000-0005-0000-0000-000005000000}"/>
    <cellStyle name="Comma 10 3 2 2 4 2 2 3" xfId="41755" xr:uid="{00000000-0005-0000-0000-000005000000}"/>
    <cellStyle name="Comma 10 3 2 2 4 2 3" xfId="17563" xr:uid="{00000000-0005-0000-0000-000005000000}"/>
    <cellStyle name="Comma 10 3 2 2 4 2 3 2" xfId="47803" xr:uid="{00000000-0005-0000-0000-000005000000}"/>
    <cellStyle name="Comma 10 3 2 2 4 2 4" xfId="32683" xr:uid="{00000000-0005-0000-0000-000005000000}"/>
    <cellStyle name="Comma 10 3 2 2 4 3" xfId="3955" xr:uid="{00000000-0005-0000-0000-000005000000}"/>
    <cellStyle name="Comma 10 3 2 2 4 3 2" xfId="13027" xr:uid="{00000000-0005-0000-0000-000005000000}"/>
    <cellStyle name="Comma 10 3 2 2 4 3 2 2" xfId="28147" xr:uid="{00000000-0005-0000-0000-000005000000}"/>
    <cellStyle name="Comma 10 3 2 2 4 3 2 2 2" xfId="58387" xr:uid="{00000000-0005-0000-0000-000005000000}"/>
    <cellStyle name="Comma 10 3 2 2 4 3 2 3" xfId="43267" xr:uid="{00000000-0005-0000-0000-000005000000}"/>
    <cellStyle name="Comma 10 3 2 2 4 3 3" xfId="19075" xr:uid="{00000000-0005-0000-0000-000005000000}"/>
    <cellStyle name="Comma 10 3 2 2 4 3 3 2" xfId="49315" xr:uid="{00000000-0005-0000-0000-000005000000}"/>
    <cellStyle name="Comma 10 3 2 2 4 3 4" xfId="34195" xr:uid="{00000000-0005-0000-0000-000005000000}"/>
    <cellStyle name="Comma 10 3 2 2 4 4" xfId="5467" xr:uid="{00000000-0005-0000-0000-000005000000}"/>
    <cellStyle name="Comma 10 3 2 2 4 4 2" xfId="14539" xr:uid="{00000000-0005-0000-0000-000005000000}"/>
    <cellStyle name="Comma 10 3 2 2 4 4 2 2" xfId="29659" xr:uid="{00000000-0005-0000-0000-000005000000}"/>
    <cellStyle name="Comma 10 3 2 2 4 4 2 2 2" xfId="59899" xr:uid="{00000000-0005-0000-0000-000005000000}"/>
    <cellStyle name="Comma 10 3 2 2 4 4 2 3" xfId="44779" xr:uid="{00000000-0005-0000-0000-000005000000}"/>
    <cellStyle name="Comma 10 3 2 2 4 4 3" xfId="20587" xr:uid="{00000000-0005-0000-0000-000005000000}"/>
    <cellStyle name="Comma 10 3 2 2 4 4 3 2" xfId="50827" xr:uid="{00000000-0005-0000-0000-000005000000}"/>
    <cellStyle name="Comma 10 3 2 2 4 4 4" xfId="35707" xr:uid="{00000000-0005-0000-0000-000005000000}"/>
    <cellStyle name="Comma 10 3 2 2 4 5" xfId="6979" xr:uid="{00000000-0005-0000-0000-000005000000}"/>
    <cellStyle name="Comma 10 3 2 2 4 5 2" xfId="22099" xr:uid="{00000000-0005-0000-0000-000005000000}"/>
    <cellStyle name="Comma 10 3 2 2 4 5 2 2" xfId="52339" xr:uid="{00000000-0005-0000-0000-000005000000}"/>
    <cellStyle name="Comma 10 3 2 2 4 5 3" xfId="37219" xr:uid="{00000000-0005-0000-0000-000005000000}"/>
    <cellStyle name="Comma 10 3 2 2 4 6" xfId="8491" xr:uid="{00000000-0005-0000-0000-000005000000}"/>
    <cellStyle name="Comma 10 3 2 2 4 6 2" xfId="23611" xr:uid="{00000000-0005-0000-0000-000005000000}"/>
    <cellStyle name="Comma 10 3 2 2 4 6 2 2" xfId="53851" xr:uid="{00000000-0005-0000-0000-000005000000}"/>
    <cellStyle name="Comma 10 3 2 2 4 6 3" xfId="38731" xr:uid="{00000000-0005-0000-0000-000005000000}"/>
    <cellStyle name="Comma 10 3 2 2 4 7" xfId="10003" xr:uid="{00000000-0005-0000-0000-000005000000}"/>
    <cellStyle name="Comma 10 3 2 2 4 7 2" xfId="25123" xr:uid="{00000000-0005-0000-0000-000005000000}"/>
    <cellStyle name="Comma 10 3 2 2 4 7 2 2" xfId="55363" xr:uid="{00000000-0005-0000-0000-000005000000}"/>
    <cellStyle name="Comma 10 3 2 2 4 7 3" xfId="40243" xr:uid="{00000000-0005-0000-0000-000005000000}"/>
    <cellStyle name="Comma 10 3 2 2 4 8" xfId="16051" xr:uid="{00000000-0005-0000-0000-000005000000}"/>
    <cellStyle name="Comma 10 3 2 2 4 8 2" xfId="46291" xr:uid="{00000000-0005-0000-0000-000005000000}"/>
    <cellStyle name="Comma 10 3 2 2 4 9" xfId="31171" xr:uid="{00000000-0005-0000-0000-000005000000}"/>
    <cellStyle name="Comma 10 3 2 2 5" xfId="1687" xr:uid="{00000000-0005-0000-0000-000005000000}"/>
    <cellStyle name="Comma 10 3 2 2 5 2" xfId="10759" xr:uid="{00000000-0005-0000-0000-000005000000}"/>
    <cellStyle name="Comma 10 3 2 2 5 2 2" xfId="25879" xr:uid="{00000000-0005-0000-0000-000005000000}"/>
    <cellStyle name="Comma 10 3 2 2 5 2 2 2" xfId="56119" xr:uid="{00000000-0005-0000-0000-000005000000}"/>
    <cellStyle name="Comma 10 3 2 2 5 2 3" xfId="40999" xr:uid="{00000000-0005-0000-0000-000005000000}"/>
    <cellStyle name="Comma 10 3 2 2 5 3" xfId="16807" xr:uid="{00000000-0005-0000-0000-000005000000}"/>
    <cellStyle name="Comma 10 3 2 2 5 3 2" xfId="47047" xr:uid="{00000000-0005-0000-0000-000005000000}"/>
    <cellStyle name="Comma 10 3 2 2 5 4" xfId="31927" xr:uid="{00000000-0005-0000-0000-000005000000}"/>
    <cellStyle name="Comma 10 3 2 2 6" xfId="3199" xr:uid="{00000000-0005-0000-0000-000005000000}"/>
    <cellStyle name="Comma 10 3 2 2 6 2" xfId="12271" xr:uid="{00000000-0005-0000-0000-000005000000}"/>
    <cellStyle name="Comma 10 3 2 2 6 2 2" xfId="27391" xr:uid="{00000000-0005-0000-0000-000005000000}"/>
    <cellStyle name="Comma 10 3 2 2 6 2 2 2" xfId="57631" xr:uid="{00000000-0005-0000-0000-000005000000}"/>
    <cellStyle name="Comma 10 3 2 2 6 2 3" xfId="42511" xr:uid="{00000000-0005-0000-0000-000005000000}"/>
    <cellStyle name="Comma 10 3 2 2 6 3" xfId="18319" xr:uid="{00000000-0005-0000-0000-000005000000}"/>
    <cellStyle name="Comma 10 3 2 2 6 3 2" xfId="48559" xr:uid="{00000000-0005-0000-0000-000005000000}"/>
    <cellStyle name="Comma 10 3 2 2 6 4" xfId="33439" xr:uid="{00000000-0005-0000-0000-000005000000}"/>
    <cellStyle name="Comma 10 3 2 2 7" xfId="4711" xr:uid="{00000000-0005-0000-0000-000005000000}"/>
    <cellStyle name="Comma 10 3 2 2 7 2" xfId="13783" xr:uid="{00000000-0005-0000-0000-000005000000}"/>
    <cellStyle name="Comma 10 3 2 2 7 2 2" xfId="28903" xr:uid="{00000000-0005-0000-0000-000005000000}"/>
    <cellStyle name="Comma 10 3 2 2 7 2 2 2" xfId="59143" xr:uid="{00000000-0005-0000-0000-000005000000}"/>
    <cellStyle name="Comma 10 3 2 2 7 2 3" xfId="44023" xr:uid="{00000000-0005-0000-0000-000005000000}"/>
    <cellStyle name="Comma 10 3 2 2 7 3" xfId="19831" xr:uid="{00000000-0005-0000-0000-000005000000}"/>
    <cellStyle name="Comma 10 3 2 2 7 3 2" xfId="50071" xr:uid="{00000000-0005-0000-0000-000005000000}"/>
    <cellStyle name="Comma 10 3 2 2 7 4" xfId="34951" xr:uid="{00000000-0005-0000-0000-000005000000}"/>
    <cellStyle name="Comma 10 3 2 2 8" xfId="6223" xr:uid="{00000000-0005-0000-0000-000005000000}"/>
    <cellStyle name="Comma 10 3 2 2 8 2" xfId="21343" xr:uid="{00000000-0005-0000-0000-000005000000}"/>
    <cellStyle name="Comma 10 3 2 2 8 2 2" xfId="51583" xr:uid="{00000000-0005-0000-0000-000005000000}"/>
    <cellStyle name="Comma 10 3 2 2 8 3" xfId="36463" xr:uid="{00000000-0005-0000-0000-000005000000}"/>
    <cellStyle name="Comma 10 3 2 2 9" xfId="7735" xr:uid="{00000000-0005-0000-0000-000005000000}"/>
    <cellStyle name="Comma 10 3 2 2 9 2" xfId="22855" xr:uid="{00000000-0005-0000-0000-000005000000}"/>
    <cellStyle name="Comma 10 3 2 2 9 2 2" xfId="53095" xr:uid="{00000000-0005-0000-0000-000005000000}"/>
    <cellStyle name="Comma 10 3 2 2 9 3" xfId="37975" xr:uid="{00000000-0005-0000-0000-000005000000}"/>
    <cellStyle name="Comma 10 3 2 3" xfId="259" xr:uid="{00000000-0005-0000-0000-000005000000}"/>
    <cellStyle name="Comma 10 3 2 3 10" xfId="9331" xr:uid="{00000000-0005-0000-0000-000005000000}"/>
    <cellStyle name="Comma 10 3 2 3 10 2" xfId="24451" xr:uid="{00000000-0005-0000-0000-000005000000}"/>
    <cellStyle name="Comma 10 3 2 3 10 2 2" xfId="54691" xr:uid="{00000000-0005-0000-0000-000005000000}"/>
    <cellStyle name="Comma 10 3 2 3 10 3" xfId="39571" xr:uid="{00000000-0005-0000-0000-000005000000}"/>
    <cellStyle name="Comma 10 3 2 3 11" xfId="15379" xr:uid="{00000000-0005-0000-0000-000005000000}"/>
    <cellStyle name="Comma 10 3 2 3 11 2" xfId="45619" xr:uid="{00000000-0005-0000-0000-000005000000}"/>
    <cellStyle name="Comma 10 3 2 3 12" xfId="30499" xr:uid="{00000000-0005-0000-0000-000005000000}"/>
    <cellStyle name="Comma 10 3 2 3 2" xfId="511" xr:uid="{00000000-0005-0000-0000-000005000000}"/>
    <cellStyle name="Comma 10 3 2 3 2 10" xfId="30751" xr:uid="{00000000-0005-0000-0000-000005000000}"/>
    <cellStyle name="Comma 10 3 2 3 2 2" xfId="1267" xr:uid="{00000000-0005-0000-0000-000005000000}"/>
    <cellStyle name="Comma 10 3 2 3 2 2 2" xfId="2779" xr:uid="{00000000-0005-0000-0000-000005000000}"/>
    <cellStyle name="Comma 10 3 2 3 2 2 2 2" xfId="11851" xr:uid="{00000000-0005-0000-0000-000005000000}"/>
    <cellStyle name="Comma 10 3 2 3 2 2 2 2 2" xfId="26971" xr:uid="{00000000-0005-0000-0000-000005000000}"/>
    <cellStyle name="Comma 10 3 2 3 2 2 2 2 2 2" xfId="57211" xr:uid="{00000000-0005-0000-0000-000005000000}"/>
    <cellStyle name="Comma 10 3 2 3 2 2 2 2 3" xfId="42091" xr:uid="{00000000-0005-0000-0000-000005000000}"/>
    <cellStyle name="Comma 10 3 2 3 2 2 2 3" xfId="17899" xr:uid="{00000000-0005-0000-0000-000005000000}"/>
    <cellStyle name="Comma 10 3 2 3 2 2 2 3 2" xfId="48139" xr:uid="{00000000-0005-0000-0000-000005000000}"/>
    <cellStyle name="Comma 10 3 2 3 2 2 2 4" xfId="33019" xr:uid="{00000000-0005-0000-0000-000005000000}"/>
    <cellStyle name="Comma 10 3 2 3 2 2 3" xfId="4291" xr:uid="{00000000-0005-0000-0000-000005000000}"/>
    <cellStyle name="Comma 10 3 2 3 2 2 3 2" xfId="13363" xr:uid="{00000000-0005-0000-0000-000005000000}"/>
    <cellStyle name="Comma 10 3 2 3 2 2 3 2 2" xfId="28483" xr:uid="{00000000-0005-0000-0000-000005000000}"/>
    <cellStyle name="Comma 10 3 2 3 2 2 3 2 2 2" xfId="58723" xr:uid="{00000000-0005-0000-0000-000005000000}"/>
    <cellStyle name="Comma 10 3 2 3 2 2 3 2 3" xfId="43603" xr:uid="{00000000-0005-0000-0000-000005000000}"/>
    <cellStyle name="Comma 10 3 2 3 2 2 3 3" xfId="19411" xr:uid="{00000000-0005-0000-0000-000005000000}"/>
    <cellStyle name="Comma 10 3 2 3 2 2 3 3 2" xfId="49651" xr:uid="{00000000-0005-0000-0000-000005000000}"/>
    <cellStyle name="Comma 10 3 2 3 2 2 3 4" xfId="34531" xr:uid="{00000000-0005-0000-0000-000005000000}"/>
    <cellStyle name="Comma 10 3 2 3 2 2 4" xfId="5803" xr:uid="{00000000-0005-0000-0000-000005000000}"/>
    <cellStyle name="Comma 10 3 2 3 2 2 4 2" xfId="14875" xr:uid="{00000000-0005-0000-0000-000005000000}"/>
    <cellStyle name="Comma 10 3 2 3 2 2 4 2 2" xfId="29995" xr:uid="{00000000-0005-0000-0000-000005000000}"/>
    <cellStyle name="Comma 10 3 2 3 2 2 4 2 2 2" xfId="60235" xr:uid="{00000000-0005-0000-0000-000005000000}"/>
    <cellStyle name="Comma 10 3 2 3 2 2 4 2 3" xfId="45115" xr:uid="{00000000-0005-0000-0000-000005000000}"/>
    <cellStyle name="Comma 10 3 2 3 2 2 4 3" xfId="20923" xr:uid="{00000000-0005-0000-0000-000005000000}"/>
    <cellStyle name="Comma 10 3 2 3 2 2 4 3 2" xfId="51163" xr:uid="{00000000-0005-0000-0000-000005000000}"/>
    <cellStyle name="Comma 10 3 2 3 2 2 4 4" xfId="36043" xr:uid="{00000000-0005-0000-0000-000005000000}"/>
    <cellStyle name="Comma 10 3 2 3 2 2 5" xfId="7315" xr:uid="{00000000-0005-0000-0000-000005000000}"/>
    <cellStyle name="Comma 10 3 2 3 2 2 5 2" xfId="22435" xr:uid="{00000000-0005-0000-0000-000005000000}"/>
    <cellStyle name="Comma 10 3 2 3 2 2 5 2 2" xfId="52675" xr:uid="{00000000-0005-0000-0000-000005000000}"/>
    <cellStyle name="Comma 10 3 2 3 2 2 5 3" xfId="37555" xr:uid="{00000000-0005-0000-0000-000005000000}"/>
    <cellStyle name="Comma 10 3 2 3 2 2 6" xfId="8827" xr:uid="{00000000-0005-0000-0000-000005000000}"/>
    <cellStyle name="Comma 10 3 2 3 2 2 6 2" xfId="23947" xr:uid="{00000000-0005-0000-0000-000005000000}"/>
    <cellStyle name="Comma 10 3 2 3 2 2 6 2 2" xfId="54187" xr:uid="{00000000-0005-0000-0000-000005000000}"/>
    <cellStyle name="Comma 10 3 2 3 2 2 6 3" xfId="39067" xr:uid="{00000000-0005-0000-0000-000005000000}"/>
    <cellStyle name="Comma 10 3 2 3 2 2 7" xfId="10339" xr:uid="{00000000-0005-0000-0000-000005000000}"/>
    <cellStyle name="Comma 10 3 2 3 2 2 7 2" xfId="25459" xr:uid="{00000000-0005-0000-0000-000005000000}"/>
    <cellStyle name="Comma 10 3 2 3 2 2 7 2 2" xfId="55699" xr:uid="{00000000-0005-0000-0000-000005000000}"/>
    <cellStyle name="Comma 10 3 2 3 2 2 7 3" xfId="40579" xr:uid="{00000000-0005-0000-0000-000005000000}"/>
    <cellStyle name="Comma 10 3 2 3 2 2 8" xfId="16387" xr:uid="{00000000-0005-0000-0000-000005000000}"/>
    <cellStyle name="Comma 10 3 2 3 2 2 8 2" xfId="46627" xr:uid="{00000000-0005-0000-0000-000005000000}"/>
    <cellStyle name="Comma 10 3 2 3 2 2 9" xfId="31507" xr:uid="{00000000-0005-0000-0000-000005000000}"/>
    <cellStyle name="Comma 10 3 2 3 2 3" xfId="2023" xr:uid="{00000000-0005-0000-0000-000005000000}"/>
    <cellStyle name="Comma 10 3 2 3 2 3 2" xfId="11095" xr:uid="{00000000-0005-0000-0000-000005000000}"/>
    <cellStyle name="Comma 10 3 2 3 2 3 2 2" xfId="26215" xr:uid="{00000000-0005-0000-0000-000005000000}"/>
    <cellStyle name="Comma 10 3 2 3 2 3 2 2 2" xfId="56455" xr:uid="{00000000-0005-0000-0000-000005000000}"/>
    <cellStyle name="Comma 10 3 2 3 2 3 2 3" xfId="41335" xr:uid="{00000000-0005-0000-0000-000005000000}"/>
    <cellStyle name="Comma 10 3 2 3 2 3 3" xfId="17143" xr:uid="{00000000-0005-0000-0000-000005000000}"/>
    <cellStyle name="Comma 10 3 2 3 2 3 3 2" xfId="47383" xr:uid="{00000000-0005-0000-0000-000005000000}"/>
    <cellStyle name="Comma 10 3 2 3 2 3 4" xfId="32263" xr:uid="{00000000-0005-0000-0000-000005000000}"/>
    <cellStyle name="Comma 10 3 2 3 2 4" xfId="3535" xr:uid="{00000000-0005-0000-0000-000005000000}"/>
    <cellStyle name="Comma 10 3 2 3 2 4 2" xfId="12607" xr:uid="{00000000-0005-0000-0000-000005000000}"/>
    <cellStyle name="Comma 10 3 2 3 2 4 2 2" xfId="27727" xr:uid="{00000000-0005-0000-0000-000005000000}"/>
    <cellStyle name="Comma 10 3 2 3 2 4 2 2 2" xfId="57967" xr:uid="{00000000-0005-0000-0000-000005000000}"/>
    <cellStyle name="Comma 10 3 2 3 2 4 2 3" xfId="42847" xr:uid="{00000000-0005-0000-0000-000005000000}"/>
    <cellStyle name="Comma 10 3 2 3 2 4 3" xfId="18655" xr:uid="{00000000-0005-0000-0000-000005000000}"/>
    <cellStyle name="Comma 10 3 2 3 2 4 3 2" xfId="48895" xr:uid="{00000000-0005-0000-0000-000005000000}"/>
    <cellStyle name="Comma 10 3 2 3 2 4 4" xfId="33775" xr:uid="{00000000-0005-0000-0000-000005000000}"/>
    <cellStyle name="Comma 10 3 2 3 2 5" xfId="5047" xr:uid="{00000000-0005-0000-0000-000005000000}"/>
    <cellStyle name="Comma 10 3 2 3 2 5 2" xfId="14119" xr:uid="{00000000-0005-0000-0000-000005000000}"/>
    <cellStyle name="Comma 10 3 2 3 2 5 2 2" xfId="29239" xr:uid="{00000000-0005-0000-0000-000005000000}"/>
    <cellStyle name="Comma 10 3 2 3 2 5 2 2 2" xfId="59479" xr:uid="{00000000-0005-0000-0000-000005000000}"/>
    <cellStyle name="Comma 10 3 2 3 2 5 2 3" xfId="44359" xr:uid="{00000000-0005-0000-0000-000005000000}"/>
    <cellStyle name="Comma 10 3 2 3 2 5 3" xfId="20167" xr:uid="{00000000-0005-0000-0000-000005000000}"/>
    <cellStyle name="Comma 10 3 2 3 2 5 3 2" xfId="50407" xr:uid="{00000000-0005-0000-0000-000005000000}"/>
    <cellStyle name="Comma 10 3 2 3 2 5 4" xfId="35287" xr:uid="{00000000-0005-0000-0000-000005000000}"/>
    <cellStyle name="Comma 10 3 2 3 2 6" xfId="6559" xr:uid="{00000000-0005-0000-0000-000005000000}"/>
    <cellStyle name="Comma 10 3 2 3 2 6 2" xfId="21679" xr:uid="{00000000-0005-0000-0000-000005000000}"/>
    <cellStyle name="Comma 10 3 2 3 2 6 2 2" xfId="51919" xr:uid="{00000000-0005-0000-0000-000005000000}"/>
    <cellStyle name="Comma 10 3 2 3 2 6 3" xfId="36799" xr:uid="{00000000-0005-0000-0000-000005000000}"/>
    <cellStyle name="Comma 10 3 2 3 2 7" xfId="8071" xr:uid="{00000000-0005-0000-0000-000005000000}"/>
    <cellStyle name="Comma 10 3 2 3 2 7 2" xfId="23191" xr:uid="{00000000-0005-0000-0000-000005000000}"/>
    <cellStyle name="Comma 10 3 2 3 2 7 2 2" xfId="53431" xr:uid="{00000000-0005-0000-0000-000005000000}"/>
    <cellStyle name="Comma 10 3 2 3 2 7 3" xfId="38311" xr:uid="{00000000-0005-0000-0000-000005000000}"/>
    <cellStyle name="Comma 10 3 2 3 2 8" xfId="9583" xr:uid="{00000000-0005-0000-0000-000005000000}"/>
    <cellStyle name="Comma 10 3 2 3 2 8 2" xfId="24703" xr:uid="{00000000-0005-0000-0000-000005000000}"/>
    <cellStyle name="Comma 10 3 2 3 2 8 2 2" xfId="54943" xr:uid="{00000000-0005-0000-0000-000005000000}"/>
    <cellStyle name="Comma 10 3 2 3 2 8 3" xfId="39823" xr:uid="{00000000-0005-0000-0000-000005000000}"/>
    <cellStyle name="Comma 10 3 2 3 2 9" xfId="15631" xr:uid="{00000000-0005-0000-0000-000005000000}"/>
    <cellStyle name="Comma 10 3 2 3 2 9 2" xfId="45871" xr:uid="{00000000-0005-0000-0000-000005000000}"/>
    <cellStyle name="Comma 10 3 2 3 3" xfId="763" xr:uid="{00000000-0005-0000-0000-00000B000000}"/>
    <cellStyle name="Comma 10 3 2 3 3 10" xfId="31003" xr:uid="{00000000-0005-0000-0000-00000B000000}"/>
    <cellStyle name="Comma 10 3 2 3 3 2" xfId="1519" xr:uid="{00000000-0005-0000-0000-00000B000000}"/>
    <cellStyle name="Comma 10 3 2 3 3 2 2" xfId="3031" xr:uid="{00000000-0005-0000-0000-00000B000000}"/>
    <cellStyle name="Comma 10 3 2 3 3 2 2 2" xfId="12103" xr:uid="{00000000-0005-0000-0000-00000B000000}"/>
    <cellStyle name="Comma 10 3 2 3 3 2 2 2 2" xfId="27223" xr:uid="{00000000-0005-0000-0000-00000B000000}"/>
    <cellStyle name="Comma 10 3 2 3 3 2 2 2 2 2" xfId="57463" xr:uid="{00000000-0005-0000-0000-00000B000000}"/>
    <cellStyle name="Comma 10 3 2 3 3 2 2 2 3" xfId="42343" xr:uid="{00000000-0005-0000-0000-00000B000000}"/>
    <cellStyle name="Comma 10 3 2 3 3 2 2 3" xfId="18151" xr:uid="{00000000-0005-0000-0000-00000B000000}"/>
    <cellStyle name="Comma 10 3 2 3 3 2 2 3 2" xfId="48391" xr:uid="{00000000-0005-0000-0000-00000B000000}"/>
    <cellStyle name="Comma 10 3 2 3 3 2 2 4" xfId="33271" xr:uid="{00000000-0005-0000-0000-00000B000000}"/>
    <cellStyle name="Comma 10 3 2 3 3 2 3" xfId="4543" xr:uid="{00000000-0005-0000-0000-00000B000000}"/>
    <cellStyle name="Comma 10 3 2 3 3 2 3 2" xfId="13615" xr:uid="{00000000-0005-0000-0000-00000B000000}"/>
    <cellStyle name="Comma 10 3 2 3 3 2 3 2 2" xfId="28735" xr:uid="{00000000-0005-0000-0000-00000B000000}"/>
    <cellStyle name="Comma 10 3 2 3 3 2 3 2 2 2" xfId="58975" xr:uid="{00000000-0005-0000-0000-00000B000000}"/>
    <cellStyle name="Comma 10 3 2 3 3 2 3 2 3" xfId="43855" xr:uid="{00000000-0005-0000-0000-00000B000000}"/>
    <cellStyle name="Comma 10 3 2 3 3 2 3 3" xfId="19663" xr:uid="{00000000-0005-0000-0000-00000B000000}"/>
    <cellStyle name="Comma 10 3 2 3 3 2 3 3 2" xfId="49903" xr:uid="{00000000-0005-0000-0000-00000B000000}"/>
    <cellStyle name="Comma 10 3 2 3 3 2 3 4" xfId="34783" xr:uid="{00000000-0005-0000-0000-00000B000000}"/>
    <cellStyle name="Comma 10 3 2 3 3 2 4" xfId="6055" xr:uid="{00000000-0005-0000-0000-00000B000000}"/>
    <cellStyle name="Comma 10 3 2 3 3 2 4 2" xfId="15127" xr:uid="{00000000-0005-0000-0000-00000B000000}"/>
    <cellStyle name="Comma 10 3 2 3 3 2 4 2 2" xfId="30247" xr:uid="{00000000-0005-0000-0000-00000B000000}"/>
    <cellStyle name="Comma 10 3 2 3 3 2 4 2 2 2" xfId="60487" xr:uid="{00000000-0005-0000-0000-00000B000000}"/>
    <cellStyle name="Comma 10 3 2 3 3 2 4 2 3" xfId="45367" xr:uid="{00000000-0005-0000-0000-00000B000000}"/>
    <cellStyle name="Comma 10 3 2 3 3 2 4 3" xfId="21175" xr:uid="{00000000-0005-0000-0000-00000B000000}"/>
    <cellStyle name="Comma 10 3 2 3 3 2 4 3 2" xfId="51415" xr:uid="{00000000-0005-0000-0000-00000B000000}"/>
    <cellStyle name="Comma 10 3 2 3 3 2 4 4" xfId="36295" xr:uid="{00000000-0005-0000-0000-00000B000000}"/>
    <cellStyle name="Comma 10 3 2 3 3 2 5" xfId="7567" xr:uid="{00000000-0005-0000-0000-00000B000000}"/>
    <cellStyle name="Comma 10 3 2 3 3 2 5 2" xfId="22687" xr:uid="{00000000-0005-0000-0000-00000B000000}"/>
    <cellStyle name="Comma 10 3 2 3 3 2 5 2 2" xfId="52927" xr:uid="{00000000-0005-0000-0000-00000B000000}"/>
    <cellStyle name="Comma 10 3 2 3 3 2 5 3" xfId="37807" xr:uid="{00000000-0005-0000-0000-00000B000000}"/>
    <cellStyle name="Comma 10 3 2 3 3 2 6" xfId="9079" xr:uid="{00000000-0005-0000-0000-00000B000000}"/>
    <cellStyle name="Comma 10 3 2 3 3 2 6 2" xfId="24199" xr:uid="{00000000-0005-0000-0000-00000B000000}"/>
    <cellStyle name="Comma 10 3 2 3 3 2 6 2 2" xfId="54439" xr:uid="{00000000-0005-0000-0000-00000B000000}"/>
    <cellStyle name="Comma 10 3 2 3 3 2 6 3" xfId="39319" xr:uid="{00000000-0005-0000-0000-00000B000000}"/>
    <cellStyle name="Comma 10 3 2 3 3 2 7" xfId="10591" xr:uid="{00000000-0005-0000-0000-00000B000000}"/>
    <cellStyle name="Comma 10 3 2 3 3 2 7 2" xfId="25711" xr:uid="{00000000-0005-0000-0000-00000B000000}"/>
    <cellStyle name="Comma 10 3 2 3 3 2 7 2 2" xfId="55951" xr:uid="{00000000-0005-0000-0000-00000B000000}"/>
    <cellStyle name="Comma 10 3 2 3 3 2 7 3" xfId="40831" xr:uid="{00000000-0005-0000-0000-00000B000000}"/>
    <cellStyle name="Comma 10 3 2 3 3 2 8" xfId="16639" xr:uid="{00000000-0005-0000-0000-00000B000000}"/>
    <cellStyle name="Comma 10 3 2 3 3 2 8 2" xfId="46879" xr:uid="{00000000-0005-0000-0000-00000B000000}"/>
    <cellStyle name="Comma 10 3 2 3 3 2 9" xfId="31759" xr:uid="{00000000-0005-0000-0000-00000B000000}"/>
    <cellStyle name="Comma 10 3 2 3 3 3" xfId="2275" xr:uid="{00000000-0005-0000-0000-00000B000000}"/>
    <cellStyle name="Comma 10 3 2 3 3 3 2" xfId="11347" xr:uid="{00000000-0005-0000-0000-00000B000000}"/>
    <cellStyle name="Comma 10 3 2 3 3 3 2 2" xfId="26467" xr:uid="{00000000-0005-0000-0000-00000B000000}"/>
    <cellStyle name="Comma 10 3 2 3 3 3 2 2 2" xfId="56707" xr:uid="{00000000-0005-0000-0000-00000B000000}"/>
    <cellStyle name="Comma 10 3 2 3 3 3 2 3" xfId="41587" xr:uid="{00000000-0005-0000-0000-00000B000000}"/>
    <cellStyle name="Comma 10 3 2 3 3 3 3" xfId="17395" xr:uid="{00000000-0005-0000-0000-00000B000000}"/>
    <cellStyle name="Comma 10 3 2 3 3 3 3 2" xfId="47635" xr:uid="{00000000-0005-0000-0000-00000B000000}"/>
    <cellStyle name="Comma 10 3 2 3 3 3 4" xfId="32515" xr:uid="{00000000-0005-0000-0000-00000B000000}"/>
    <cellStyle name="Comma 10 3 2 3 3 4" xfId="3787" xr:uid="{00000000-0005-0000-0000-00000B000000}"/>
    <cellStyle name="Comma 10 3 2 3 3 4 2" xfId="12859" xr:uid="{00000000-0005-0000-0000-00000B000000}"/>
    <cellStyle name="Comma 10 3 2 3 3 4 2 2" xfId="27979" xr:uid="{00000000-0005-0000-0000-00000B000000}"/>
    <cellStyle name="Comma 10 3 2 3 3 4 2 2 2" xfId="58219" xr:uid="{00000000-0005-0000-0000-00000B000000}"/>
    <cellStyle name="Comma 10 3 2 3 3 4 2 3" xfId="43099" xr:uid="{00000000-0005-0000-0000-00000B000000}"/>
    <cellStyle name="Comma 10 3 2 3 3 4 3" xfId="18907" xr:uid="{00000000-0005-0000-0000-00000B000000}"/>
    <cellStyle name="Comma 10 3 2 3 3 4 3 2" xfId="49147" xr:uid="{00000000-0005-0000-0000-00000B000000}"/>
    <cellStyle name="Comma 10 3 2 3 3 4 4" xfId="34027" xr:uid="{00000000-0005-0000-0000-00000B000000}"/>
    <cellStyle name="Comma 10 3 2 3 3 5" xfId="5299" xr:uid="{00000000-0005-0000-0000-00000B000000}"/>
    <cellStyle name="Comma 10 3 2 3 3 5 2" xfId="14371" xr:uid="{00000000-0005-0000-0000-00000B000000}"/>
    <cellStyle name="Comma 10 3 2 3 3 5 2 2" xfId="29491" xr:uid="{00000000-0005-0000-0000-00000B000000}"/>
    <cellStyle name="Comma 10 3 2 3 3 5 2 2 2" xfId="59731" xr:uid="{00000000-0005-0000-0000-00000B000000}"/>
    <cellStyle name="Comma 10 3 2 3 3 5 2 3" xfId="44611" xr:uid="{00000000-0005-0000-0000-00000B000000}"/>
    <cellStyle name="Comma 10 3 2 3 3 5 3" xfId="20419" xr:uid="{00000000-0005-0000-0000-00000B000000}"/>
    <cellStyle name="Comma 10 3 2 3 3 5 3 2" xfId="50659" xr:uid="{00000000-0005-0000-0000-00000B000000}"/>
    <cellStyle name="Comma 10 3 2 3 3 5 4" xfId="35539" xr:uid="{00000000-0005-0000-0000-00000B000000}"/>
    <cellStyle name="Comma 10 3 2 3 3 6" xfId="6811" xr:uid="{00000000-0005-0000-0000-00000B000000}"/>
    <cellStyle name="Comma 10 3 2 3 3 6 2" xfId="21931" xr:uid="{00000000-0005-0000-0000-00000B000000}"/>
    <cellStyle name="Comma 10 3 2 3 3 6 2 2" xfId="52171" xr:uid="{00000000-0005-0000-0000-00000B000000}"/>
    <cellStyle name="Comma 10 3 2 3 3 6 3" xfId="37051" xr:uid="{00000000-0005-0000-0000-00000B000000}"/>
    <cellStyle name="Comma 10 3 2 3 3 7" xfId="8323" xr:uid="{00000000-0005-0000-0000-00000B000000}"/>
    <cellStyle name="Comma 10 3 2 3 3 7 2" xfId="23443" xr:uid="{00000000-0005-0000-0000-00000B000000}"/>
    <cellStyle name="Comma 10 3 2 3 3 7 2 2" xfId="53683" xr:uid="{00000000-0005-0000-0000-00000B000000}"/>
    <cellStyle name="Comma 10 3 2 3 3 7 3" xfId="38563" xr:uid="{00000000-0005-0000-0000-00000B000000}"/>
    <cellStyle name="Comma 10 3 2 3 3 8" xfId="9835" xr:uid="{00000000-0005-0000-0000-00000B000000}"/>
    <cellStyle name="Comma 10 3 2 3 3 8 2" xfId="24955" xr:uid="{00000000-0005-0000-0000-00000B000000}"/>
    <cellStyle name="Comma 10 3 2 3 3 8 2 2" xfId="55195" xr:uid="{00000000-0005-0000-0000-00000B000000}"/>
    <cellStyle name="Comma 10 3 2 3 3 8 3" xfId="40075" xr:uid="{00000000-0005-0000-0000-00000B000000}"/>
    <cellStyle name="Comma 10 3 2 3 3 9" xfId="15883" xr:uid="{00000000-0005-0000-0000-00000B000000}"/>
    <cellStyle name="Comma 10 3 2 3 3 9 2" xfId="46123" xr:uid="{00000000-0005-0000-0000-00000B000000}"/>
    <cellStyle name="Comma 10 3 2 3 4" xfId="1015" xr:uid="{00000000-0005-0000-0000-000005000000}"/>
    <cellStyle name="Comma 10 3 2 3 4 2" xfId="2527" xr:uid="{00000000-0005-0000-0000-000005000000}"/>
    <cellStyle name="Comma 10 3 2 3 4 2 2" xfId="11599" xr:uid="{00000000-0005-0000-0000-000005000000}"/>
    <cellStyle name="Comma 10 3 2 3 4 2 2 2" xfId="26719" xr:uid="{00000000-0005-0000-0000-000005000000}"/>
    <cellStyle name="Comma 10 3 2 3 4 2 2 2 2" xfId="56959" xr:uid="{00000000-0005-0000-0000-000005000000}"/>
    <cellStyle name="Comma 10 3 2 3 4 2 2 3" xfId="41839" xr:uid="{00000000-0005-0000-0000-000005000000}"/>
    <cellStyle name="Comma 10 3 2 3 4 2 3" xfId="17647" xr:uid="{00000000-0005-0000-0000-000005000000}"/>
    <cellStyle name="Comma 10 3 2 3 4 2 3 2" xfId="47887" xr:uid="{00000000-0005-0000-0000-000005000000}"/>
    <cellStyle name="Comma 10 3 2 3 4 2 4" xfId="32767" xr:uid="{00000000-0005-0000-0000-000005000000}"/>
    <cellStyle name="Comma 10 3 2 3 4 3" xfId="4039" xr:uid="{00000000-0005-0000-0000-000005000000}"/>
    <cellStyle name="Comma 10 3 2 3 4 3 2" xfId="13111" xr:uid="{00000000-0005-0000-0000-000005000000}"/>
    <cellStyle name="Comma 10 3 2 3 4 3 2 2" xfId="28231" xr:uid="{00000000-0005-0000-0000-000005000000}"/>
    <cellStyle name="Comma 10 3 2 3 4 3 2 2 2" xfId="58471" xr:uid="{00000000-0005-0000-0000-000005000000}"/>
    <cellStyle name="Comma 10 3 2 3 4 3 2 3" xfId="43351" xr:uid="{00000000-0005-0000-0000-000005000000}"/>
    <cellStyle name="Comma 10 3 2 3 4 3 3" xfId="19159" xr:uid="{00000000-0005-0000-0000-000005000000}"/>
    <cellStyle name="Comma 10 3 2 3 4 3 3 2" xfId="49399" xr:uid="{00000000-0005-0000-0000-000005000000}"/>
    <cellStyle name="Comma 10 3 2 3 4 3 4" xfId="34279" xr:uid="{00000000-0005-0000-0000-000005000000}"/>
    <cellStyle name="Comma 10 3 2 3 4 4" xfId="5551" xr:uid="{00000000-0005-0000-0000-000005000000}"/>
    <cellStyle name="Comma 10 3 2 3 4 4 2" xfId="14623" xr:uid="{00000000-0005-0000-0000-000005000000}"/>
    <cellStyle name="Comma 10 3 2 3 4 4 2 2" xfId="29743" xr:uid="{00000000-0005-0000-0000-000005000000}"/>
    <cellStyle name="Comma 10 3 2 3 4 4 2 2 2" xfId="59983" xr:uid="{00000000-0005-0000-0000-000005000000}"/>
    <cellStyle name="Comma 10 3 2 3 4 4 2 3" xfId="44863" xr:uid="{00000000-0005-0000-0000-000005000000}"/>
    <cellStyle name="Comma 10 3 2 3 4 4 3" xfId="20671" xr:uid="{00000000-0005-0000-0000-000005000000}"/>
    <cellStyle name="Comma 10 3 2 3 4 4 3 2" xfId="50911" xr:uid="{00000000-0005-0000-0000-000005000000}"/>
    <cellStyle name="Comma 10 3 2 3 4 4 4" xfId="35791" xr:uid="{00000000-0005-0000-0000-000005000000}"/>
    <cellStyle name="Comma 10 3 2 3 4 5" xfId="7063" xr:uid="{00000000-0005-0000-0000-000005000000}"/>
    <cellStyle name="Comma 10 3 2 3 4 5 2" xfId="22183" xr:uid="{00000000-0005-0000-0000-000005000000}"/>
    <cellStyle name="Comma 10 3 2 3 4 5 2 2" xfId="52423" xr:uid="{00000000-0005-0000-0000-000005000000}"/>
    <cellStyle name="Comma 10 3 2 3 4 5 3" xfId="37303" xr:uid="{00000000-0005-0000-0000-000005000000}"/>
    <cellStyle name="Comma 10 3 2 3 4 6" xfId="8575" xr:uid="{00000000-0005-0000-0000-000005000000}"/>
    <cellStyle name="Comma 10 3 2 3 4 6 2" xfId="23695" xr:uid="{00000000-0005-0000-0000-000005000000}"/>
    <cellStyle name="Comma 10 3 2 3 4 6 2 2" xfId="53935" xr:uid="{00000000-0005-0000-0000-000005000000}"/>
    <cellStyle name="Comma 10 3 2 3 4 6 3" xfId="38815" xr:uid="{00000000-0005-0000-0000-000005000000}"/>
    <cellStyle name="Comma 10 3 2 3 4 7" xfId="10087" xr:uid="{00000000-0005-0000-0000-000005000000}"/>
    <cellStyle name="Comma 10 3 2 3 4 7 2" xfId="25207" xr:uid="{00000000-0005-0000-0000-000005000000}"/>
    <cellStyle name="Comma 10 3 2 3 4 7 2 2" xfId="55447" xr:uid="{00000000-0005-0000-0000-000005000000}"/>
    <cellStyle name="Comma 10 3 2 3 4 7 3" xfId="40327" xr:uid="{00000000-0005-0000-0000-000005000000}"/>
    <cellStyle name="Comma 10 3 2 3 4 8" xfId="16135" xr:uid="{00000000-0005-0000-0000-000005000000}"/>
    <cellStyle name="Comma 10 3 2 3 4 8 2" xfId="46375" xr:uid="{00000000-0005-0000-0000-000005000000}"/>
    <cellStyle name="Comma 10 3 2 3 4 9" xfId="31255" xr:uid="{00000000-0005-0000-0000-000005000000}"/>
    <cellStyle name="Comma 10 3 2 3 5" xfId="1771" xr:uid="{00000000-0005-0000-0000-000005000000}"/>
    <cellStyle name="Comma 10 3 2 3 5 2" xfId="10843" xr:uid="{00000000-0005-0000-0000-000005000000}"/>
    <cellStyle name="Comma 10 3 2 3 5 2 2" xfId="25963" xr:uid="{00000000-0005-0000-0000-000005000000}"/>
    <cellStyle name="Comma 10 3 2 3 5 2 2 2" xfId="56203" xr:uid="{00000000-0005-0000-0000-000005000000}"/>
    <cellStyle name="Comma 10 3 2 3 5 2 3" xfId="41083" xr:uid="{00000000-0005-0000-0000-000005000000}"/>
    <cellStyle name="Comma 10 3 2 3 5 3" xfId="16891" xr:uid="{00000000-0005-0000-0000-000005000000}"/>
    <cellStyle name="Comma 10 3 2 3 5 3 2" xfId="47131" xr:uid="{00000000-0005-0000-0000-000005000000}"/>
    <cellStyle name="Comma 10 3 2 3 5 4" xfId="32011" xr:uid="{00000000-0005-0000-0000-000005000000}"/>
    <cellStyle name="Comma 10 3 2 3 6" xfId="3283" xr:uid="{00000000-0005-0000-0000-000005000000}"/>
    <cellStyle name="Comma 10 3 2 3 6 2" xfId="12355" xr:uid="{00000000-0005-0000-0000-000005000000}"/>
    <cellStyle name="Comma 10 3 2 3 6 2 2" xfId="27475" xr:uid="{00000000-0005-0000-0000-000005000000}"/>
    <cellStyle name="Comma 10 3 2 3 6 2 2 2" xfId="57715" xr:uid="{00000000-0005-0000-0000-000005000000}"/>
    <cellStyle name="Comma 10 3 2 3 6 2 3" xfId="42595" xr:uid="{00000000-0005-0000-0000-000005000000}"/>
    <cellStyle name="Comma 10 3 2 3 6 3" xfId="18403" xr:uid="{00000000-0005-0000-0000-000005000000}"/>
    <cellStyle name="Comma 10 3 2 3 6 3 2" xfId="48643" xr:uid="{00000000-0005-0000-0000-000005000000}"/>
    <cellStyle name="Comma 10 3 2 3 6 4" xfId="33523" xr:uid="{00000000-0005-0000-0000-000005000000}"/>
    <cellStyle name="Comma 10 3 2 3 7" xfId="4795" xr:uid="{00000000-0005-0000-0000-000005000000}"/>
    <cellStyle name="Comma 10 3 2 3 7 2" xfId="13867" xr:uid="{00000000-0005-0000-0000-000005000000}"/>
    <cellStyle name="Comma 10 3 2 3 7 2 2" xfId="28987" xr:uid="{00000000-0005-0000-0000-000005000000}"/>
    <cellStyle name="Comma 10 3 2 3 7 2 2 2" xfId="59227" xr:uid="{00000000-0005-0000-0000-000005000000}"/>
    <cellStyle name="Comma 10 3 2 3 7 2 3" xfId="44107" xr:uid="{00000000-0005-0000-0000-000005000000}"/>
    <cellStyle name="Comma 10 3 2 3 7 3" xfId="19915" xr:uid="{00000000-0005-0000-0000-000005000000}"/>
    <cellStyle name="Comma 10 3 2 3 7 3 2" xfId="50155" xr:uid="{00000000-0005-0000-0000-000005000000}"/>
    <cellStyle name="Comma 10 3 2 3 7 4" xfId="35035" xr:uid="{00000000-0005-0000-0000-000005000000}"/>
    <cellStyle name="Comma 10 3 2 3 8" xfId="6307" xr:uid="{00000000-0005-0000-0000-000005000000}"/>
    <cellStyle name="Comma 10 3 2 3 8 2" xfId="21427" xr:uid="{00000000-0005-0000-0000-000005000000}"/>
    <cellStyle name="Comma 10 3 2 3 8 2 2" xfId="51667" xr:uid="{00000000-0005-0000-0000-000005000000}"/>
    <cellStyle name="Comma 10 3 2 3 8 3" xfId="36547" xr:uid="{00000000-0005-0000-0000-000005000000}"/>
    <cellStyle name="Comma 10 3 2 3 9" xfId="7819" xr:uid="{00000000-0005-0000-0000-000005000000}"/>
    <cellStyle name="Comma 10 3 2 3 9 2" xfId="22939" xr:uid="{00000000-0005-0000-0000-000005000000}"/>
    <cellStyle name="Comma 10 3 2 3 9 2 2" xfId="53179" xr:uid="{00000000-0005-0000-0000-000005000000}"/>
    <cellStyle name="Comma 10 3 2 3 9 3" xfId="38059" xr:uid="{00000000-0005-0000-0000-000005000000}"/>
    <cellStyle name="Comma 10 3 2 4" xfId="343" xr:uid="{00000000-0005-0000-0000-000003000000}"/>
    <cellStyle name="Comma 10 3 2 4 10" xfId="30583" xr:uid="{00000000-0005-0000-0000-000003000000}"/>
    <cellStyle name="Comma 10 3 2 4 2" xfId="1099" xr:uid="{00000000-0005-0000-0000-000003000000}"/>
    <cellStyle name="Comma 10 3 2 4 2 2" xfId="2611" xr:uid="{00000000-0005-0000-0000-000003000000}"/>
    <cellStyle name="Comma 10 3 2 4 2 2 2" xfId="11683" xr:uid="{00000000-0005-0000-0000-000003000000}"/>
    <cellStyle name="Comma 10 3 2 4 2 2 2 2" xfId="26803" xr:uid="{00000000-0005-0000-0000-000003000000}"/>
    <cellStyle name="Comma 10 3 2 4 2 2 2 2 2" xfId="57043" xr:uid="{00000000-0005-0000-0000-000003000000}"/>
    <cellStyle name="Comma 10 3 2 4 2 2 2 3" xfId="41923" xr:uid="{00000000-0005-0000-0000-000003000000}"/>
    <cellStyle name="Comma 10 3 2 4 2 2 3" xfId="17731" xr:uid="{00000000-0005-0000-0000-000003000000}"/>
    <cellStyle name="Comma 10 3 2 4 2 2 3 2" xfId="47971" xr:uid="{00000000-0005-0000-0000-000003000000}"/>
    <cellStyle name="Comma 10 3 2 4 2 2 4" xfId="32851" xr:uid="{00000000-0005-0000-0000-000003000000}"/>
    <cellStyle name="Comma 10 3 2 4 2 3" xfId="4123" xr:uid="{00000000-0005-0000-0000-000003000000}"/>
    <cellStyle name="Comma 10 3 2 4 2 3 2" xfId="13195" xr:uid="{00000000-0005-0000-0000-000003000000}"/>
    <cellStyle name="Comma 10 3 2 4 2 3 2 2" xfId="28315" xr:uid="{00000000-0005-0000-0000-000003000000}"/>
    <cellStyle name="Comma 10 3 2 4 2 3 2 2 2" xfId="58555" xr:uid="{00000000-0005-0000-0000-000003000000}"/>
    <cellStyle name="Comma 10 3 2 4 2 3 2 3" xfId="43435" xr:uid="{00000000-0005-0000-0000-000003000000}"/>
    <cellStyle name="Comma 10 3 2 4 2 3 3" xfId="19243" xr:uid="{00000000-0005-0000-0000-000003000000}"/>
    <cellStyle name="Comma 10 3 2 4 2 3 3 2" xfId="49483" xr:uid="{00000000-0005-0000-0000-000003000000}"/>
    <cellStyle name="Comma 10 3 2 4 2 3 4" xfId="34363" xr:uid="{00000000-0005-0000-0000-000003000000}"/>
    <cellStyle name="Comma 10 3 2 4 2 4" xfId="5635" xr:uid="{00000000-0005-0000-0000-000003000000}"/>
    <cellStyle name="Comma 10 3 2 4 2 4 2" xfId="14707" xr:uid="{00000000-0005-0000-0000-000003000000}"/>
    <cellStyle name="Comma 10 3 2 4 2 4 2 2" xfId="29827" xr:uid="{00000000-0005-0000-0000-000003000000}"/>
    <cellStyle name="Comma 10 3 2 4 2 4 2 2 2" xfId="60067" xr:uid="{00000000-0005-0000-0000-000003000000}"/>
    <cellStyle name="Comma 10 3 2 4 2 4 2 3" xfId="44947" xr:uid="{00000000-0005-0000-0000-000003000000}"/>
    <cellStyle name="Comma 10 3 2 4 2 4 3" xfId="20755" xr:uid="{00000000-0005-0000-0000-000003000000}"/>
    <cellStyle name="Comma 10 3 2 4 2 4 3 2" xfId="50995" xr:uid="{00000000-0005-0000-0000-000003000000}"/>
    <cellStyle name="Comma 10 3 2 4 2 4 4" xfId="35875" xr:uid="{00000000-0005-0000-0000-000003000000}"/>
    <cellStyle name="Comma 10 3 2 4 2 5" xfId="7147" xr:uid="{00000000-0005-0000-0000-000003000000}"/>
    <cellStyle name="Comma 10 3 2 4 2 5 2" xfId="22267" xr:uid="{00000000-0005-0000-0000-000003000000}"/>
    <cellStyle name="Comma 10 3 2 4 2 5 2 2" xfId="52507" xr:uid="{00000000-0005-0000-0000-000003000000}"/>
    <cellStyle name="Comma 10 3 2 4 2 5 3" xfId="37387" xr:uid="{00000000-0005-0000-0000-000003000000}"/>
    <cellStyle name="Comma 10 3 2 4 2 6" xfId="8659" xr:uid="{00000000-0005-0000-0000-000003000000}"/>
    <cellStyle name="Comma 10 3 2 4 2 6 2" xfId="23779" xr:uid="{00000000-0005-0000-0000-000003000000}"/>
    <cellStyle name="Comma 10 3 2 4 2 6 2 2" xfId="54019" xr:uid="{00000000-0005-0000-0000-000003000000}"/>
    <cellStyle name="Comma 10 3 2 4 2 6 3" xfId="38899" xr:uid="{00000000-0005-0000-0000-000003000000}"/>
    <cellStyle name="Comma 10 3 2 4 2 7" xfId="10171" xr:uid="{00000000-0005-0000-0000-000003000000}"/>
    <cellStyle name="Comma 10 3 2 4 2 7 2" xfId="25291" xr:uid="{00000000-0005-0000-0000-000003000000}"/>
    <cellStyle name="Comma 10 3 2 4 2 7 2 2" xfId="55531" xr:uid="{00000000-0005-0000-0000-000003000000}"/>
    <cellStyle name="Comma 10 3 2 4 2 7 3" xfId="40411" xr:uid="{00000000-0005-0000-0000-000003000000}"/>
    <cellStyle name="Comma 10 3 2 4 2 8" xfId="16219" xr:uid="{00000000-0005-0000-0000-000003000000}"/>
    <cellStyle name="Comma 10 3 2 4 2 8 2" xfId="46459" xr:uid="{00000000-0005-0000-0000-000003000000}"/>
    <cellStyle name="Comma 10 3 2 4 2 9" xfId="31339" xr:uid="{00000000-0005-0000-0000-000003000000}"/>
    <cellStyle name="Comma 10 3 2 4 3" xfId="1855" xr:uid="{00000000-0005-0000-0000-000003000000}"/>
    <cellStyle name="Comma 10 3 2 4 3 2" xfId="10927" xr:uid="{00000000-0005-0000-0000-000003000000}"/>
    <cellStyle name="Comma 10 3 2 4 3 2 2" xfId="26047" xr:uid="{00000000-0005-0000-0000-000003000000}"/>
    <cellStyle name="Comma 10 3 2 4 3 2 2 2" xfId="56287" xr:uid="{00000000-0005-0000-0000-000003000000}"/>
    <cellStyle name="Comma 10 3 2 4 3 2 3" xfId="41167" xr:uid="{00000000-0005-0000-0000-000003000000}"/>
    <cellStyle name="Comma 10 3 2 4 3 3" xfId="16975" xr:uid="{00000000-0005-0000-0000-000003000000}"/>
    <cellStyle name="Comma 10 3 2 4 3 3 2" xfId="47215" xr:uid="{00000000-0005-0000-0000-000003000000}"/>
    <cellStyle name="Comma 10 3 2 4 3 4" xfId="32095" xr:uid="{00000000-0005-0000-0000-000003000000}"/>
    <cellStyle name="Comma 10 3 2 4 4" xfId="3367" xr:uid="{00000000-0005-0000-0000-000003000000}"/>
    <cellStyle name="Comma 10 3 2 4 4 2" xfId="12439" xr:uid="{00000000-0005-0000-0000-000003000000}"/>
    <cellStyle name="Comma 10 3 2 4 4 2 2" xfId="27559" xr:uid="{00000000-0005-0000-0000-000003000000}"/>
    <cellStyle name="Comma 10 3 2 4 4 2 2 2" xfId="57799" xr:uid="{00000000-0005-0000-0000-000003000000}"/>
    <cellStyle name="Comma 10 3 2 4 4 2 3" xfId="42679" xr:uid="{00000000-0005-0000-0000-000003000000}"/>
    <cellStyle name="Comma 10 3 2 4 4 3" xfId="18487" xr:uid="{00000000-0005-0000-0000-000003000000}"/>
    <cellStyle name="Comma 10 3 2 4 4 3 2" xfId="48727" xr:uid="{00000000-0005-0000-0000-000003000000}"/>
    <cellStyle name="Comma 10 3 2 4 4 4" xfId="33607" xr:uid="{00000000-0005-0000-0000-000003000000}"/>
    <cellStyle name="Comma 10 3 2 4 5" xfId="4879" xr:uid="{00000000-0005-0000-0000-000003000000}"/>
    <cellStyle name="Comma 10 3 2 4 5 2" xfId="13951" xr:uid="{00000000-0005-0000-0000-000003000000}"/>
    <cellStyle name="Comma 10 3 2 4 5 2 2" xfId="29071" xr:uid="{00000000-0005-0000-0000-000003000000}"/>
    <cellStyle name="Comma 10 3 2 4 5 2 2 2" xfId="59311" xr:uid="{00000000-0005-0000-0000-000003000000}"/>
    <cellStyle name="Comma 10 3 2 4 5 2 3" xfId="44191" xr:uid="{00000000-0005-0000-0000-000003000000}"/>
    <cellStyle name="Comma 10 3 2 4 5 3" xfId="19999" xr:uid="{00000000-0005-0000-0000-000003000000}"/>
    <cellStyle name="Comma 10 3 2 4 5 3 2" xfId="50239" xr:uid="{00000000-0005-0000-0000-000003000000}"/>
    <cellStyle name="Comma 10 3 2 4 5 4" xfId="35119" xr:uid="{00000000-0005-0000-0000-000003000000}"/>
    <cellStyle name="Comma 10 3 2 4 6" xfId="6391" xr:uid="{00000000-0005-0000-0000-000003000000}"/>
    <cellStyle name="Comma 10 3 2 4 6 2" xfId="21511" xr:uid="{00000000-0005-0000-0000-000003000000}"/>
    <cellStyle name="Comma 10 3 2 4 6 2 2" xfId="51751" xr:uid="{00000000-0005-0000-0000-000003000000}"/>
    <cellStyle name="Comma 10 3 2 4 6 3" xfId="36631" xr:uid="{00000000-0005-0000-0000-000003000000}"/>
    <cellStyle name="Comma 10 3 2 4 7" xfId="7903" xr:uid="{00000000-0005-0000-0000-000003000000}"/>
    <cellStyle name="Comma 10 3 2 4 7 2" xfId="23023" xr:uid="{00000000-0005-0000-0000-000003000000}"/>
    <cellStyle name="Comma 10 3 2 4 7 2 2" xfId="53263" xr:uid="{00000000-0005-0000-0000-000003000000}"/>
    <cellStyle name="Comma 10 3 2 4 7 3" xfId="38143" xr:uid="{00000000-0005-0000-0000-000003000000}"/>
    <cellStyle name="Comma 10 3 2 4 8" xfId="9415" xr:uid="{00000000-0005-0000-0000-000003000000}"/>
    <cellStyle name="Comma 10 3 2 4 8 2" xfId="24535" xr:uid="{00000000-0005-0000-0000-000003000000}"/>
    <cellStyle name="Comma 10 3 2 4 8 2 2" xfId="54775" xr:uid="{00000000-0005-0000-0000-000003000000}"/>
    <cellStyle name="Comma 10 3 2 4 8 3" xfId="39655" xr:uid="{00000000-0005-0000-0000-000003000000}"/>
    <cellStyle name="Comma 10 3 2 4 9" xfId="15463" xr:uid="{00000000-0005-0000-0000-000003000000}"/>
    <cellStyle name="Comma 10 3 2 4 9 2" xfId="45703" xr:uid="{00000000-0005-0000-0000-000003000000}"/>
    <cellStyle name="Comma 10 3 2 5" xfId="595" xr:uid="{00000000-0005-0000-0000-000009000000}"/>
    <cellStyle name="Comma 10 3 2 5 10" xfId="30835" xr:uid="{00000000-0005-0000-0000-000009000000}"/>
    <cellStyle name="Comma 10 3 2 5 2" xfId="1351" xr:uid="{00000000-0005-0000-0000-000009000000}"/>
    <cellStyle name="Comma 10 3 2 5 2 2" xfId="2863" xr:uid="{00000000-0005-0000-0000-000009000000}"/>
    <cellStyle name="Comma 10 3 2 5 2 2 2" xfId="11935" xr:uid="{00000000-0005-0000-0000-000009000000}"/>
    <cellStyle name="Comma 10 3 2 5 2 2 2 2" xfId="27055" xr:uid="{00000000-0005-0000-0000-000009000000}"/>
    <cellStyle name="Comma 10 3 2 5 2 2 2 2 2" xfId="57295" xr:uid="{00000000-0005-0000-0000-000009000000}"/>
    <cellStyle name="Comma 10 3 2 5 2 2 2 3" xfId="42175" xr:uid="{00000000-0005-0000-0000-000009000000}"/>
    <cellStyle name="Comma 10 3 2 5 2 2 3" xfId="17983" xr:uid="{00000000-0005-0000-0000-000009000000}"/>
    <cellStyle name="Comma 10 3 2 5 2 2 3 2" xfId="48223" xr:uid="{00000000-0005-0000-0000-000009000000}"/>
    <cellStyle name="Comma 10 3 2 5 2 2 4" xfId="33103" xr:uid="{00000000-0005-0000-0000-000009000000}"/>
    <cellStyle name="Comma 10 3 2 5 2 3" xfId="4375" xr:uid="{00000000-0005-0000-0000-000009000000}"/>
    <cellStyle name="Comma 10 3 2 5 2 3 2" xfId="13447" xr:uid="{00000000-0005-0000-0000-000009000000}"/>
    <cellStyle name="Comma 10 3 2 5 2 3 2 2" xfId="28567" xr:uid="{00000000-0005-0000-0000-000009000000}"/>
    <cellStyle name="Comma 10 3 2 5 2 3 2 2 2" xfId="58807" xr:uid="{00000000-0005-0000-0000-000009000000}"/>
    <cellStyle name="Comma 10 3 2 5 2 3 2 3" xfId="43687" xr:uid="{00000000-0005-0000-0000-000009000000}"/>
    <cellStyle name="Comma 10 3 2 5 2 3 3" xfId="19495" xr:uid="{00000000-0005-0000-0000-000009000000}"/>
    <cellStyle name="Comma 10 3 2 5 2 3 3 2" xfId="49735" xr:uid="{00000000-0005-0000-0000-000009000000}"/>
    <cellStyle name="Comma 10 3 2 5 2 3 4" xfId="34615" xr:uid="{00000000-0005-0000-0000-000009000000}"/>
    <cellStyle name="Comma 10 3 2 5 2 4" xfId="5887" xr:uid="{00000000-0005-0000-0000-000009000000}"/>
    <cellStyle name="Comma 10 3 2 5 2 4 2" xfId="14959" xr:uid="{00000000-0005-0000-0000-000009000000}"/>
    <cellStyle name="Comma 10 3 2 5 2 4 2 2" xfId="30079" xr:uid="{00000000-0005-0000-0000-000009000000}"/>
    <cellStyle name="Comma 10 3 2 5 2 4 2 2 2" xfId="60319" xr:uid="{00000000-0005-0000-0000-000009000000}"/>
    <cellStyle name="Comma 10 3 2 5 2 4 2 3" xfId="45199" xr:uid="{00000000-0005-0000-0000-000009000000}"/>
    <cellStyle name="Comma 10 3 2 5 2 4 3" xfId="21007" xr:uid="{00000000-0005-0000-0000-000009000000}"/>
    <cellStyle name="Comma 10 3 2 5 2 4 3 2" xfId="51247" xr:uid="{00000000-0005-0000-0000-000009000000}"/>
    <cellStyle name="Comma 10 3 2 5 2 4 4" xfId="36127" xr:uid="{00000000-0005-0000-0000-000009000000}"/>
    <cellStyle name="Comma 10 3 2 5 2 5" xfId="7399" xr:uid="{00000000-0005-0000-0000-000009000000}"/>
    <cellStyle name="Comma 10 3 2 5 2 5 2" xfId="22519" xr:uid="{00000000-0005-0000-0000-000009000000}"/>
    <cellStyle name="Comma 10 3 2 5 2 5 2 2" xfId="52759" xr:uid="{00000000-0005-0000-0000-000009000000}"/>
    <cellStyle name="Comma 10 3 2 5 2 5 3" xfId="37639" xr:uid="{00000000-0005-0000-0000-000009000000}"/>
    <cellStyle name="Comma 10 3 2 5 2 6" xfId="8911" xr:uid="{00000000-0005-0000-0000-000009000000}"/>
    <cellStyle name="Comma 10 3 2 5 2 6 2" xfId="24031" xr:uid="{00000000-0005-0000-0000-000009000000}"/>
    <cellStyle name="Comma 10 3 2 5 2 6 2 2" xfId="54271" xr:uid="{00000000-0005-0000-0000-000009000000}"/>
    <cellStyle name="Comma 10 3 2 5 2 6 3" xfId="39151" xr:uid="{00000000-0005-0000-0000-000009000000}"/>
    <cellStyle name="Comma 10 3 2 5 2 7" xfId="10423" xr:uid="{00000000-0005-0000-0000-000009000000}"/>
    <cellStyle name="Comma 10 3 2 5 2 7 2" xfId="25543" xr:uid="{00000000-0005-0000-0000-000009000000}"/>
    <cellStyle name="Comma 10 3 2 5 2 7 2 2" xfId="55783" xr:uid="{00000000-0005-0000-0000-000009000000}"/>
    <cellStyle name="Comma 10 3 2 5 2 7 3" xfId="40663" xr:uid="{00000000-0005-0000-0000-000009000000}"/>
    <cellStyle name="Comma 10 3 2 5 2 8" xfId="16471" xr:uid="{00000000-0005-0000-0000-000009000000}"/>
    <cellStyle name="Comma 10 3 2 5 2 8 2" xfId="46711" xr:uid="{00000000-0005-0000-0000-000009000000}"/>
    <cellStyle name="Comma 10 3 2 5 2 9" xfId="31591" xr:uid="{00000000-0005-0000-0000-000009000000}"/>
    <cellStyle name="Comma 10 3 2 5 3" xfId="2107" xr:uid="{00000000-0005-0000-0000-000009000000}"/>
    <cellStyle name="Comma 10 3 2 5 3 2" xfId="11179" xr:uid="{00000000-0005-0000-0000-000009000000}"/>
    <cellStyle name="Comma 10 3 2 5 3 2 2" xfId="26299" xr:uid="{00000000-0005-0000-0000-000009000000}"/>
    <cellStyle name="Comma 10 3 2 5 3 2 2 2" xfId="56539" xr:uid="{00000000-0005-0000-0000-000009000000}"/>
    <cellStyle name="Comma 10 3 2 5 3 2 3" xfId="41419" xr:uid="{00000000-0005-0000-0000-000009000000}"/>
    <cellStyle name="Comma 10 3 2 5 3 3" xfId="17227" xr:uid="{00000000-0005-0000-0000-000009000000}"/>
    <cellStyle name="Comma 10 3 2 5 3 3 2" xfId="47467" xr:uid="{00000000-0005-0000-0000-000009000000}"/>
    <cellStyle name="Comma 10 3 2 5 3 4" xfId="32347" xr:uid="{00000000-0005-0000-0000-000009000000}"/>
    <cellStyle name="Comma 10 3 2 5 4" xfId="3619" xr:uid="{00000000-0005-0000-0000-000009000000}"/>
    <cellStyle name="Comma 10 3 2 5 4 2" xfId="12691" xr:uid="{00000000-0005-0000-0000-000009000000}"/>
    <cellStyle name="Comma 10 3 2 5 4 2 2" xfId="27811" xr:uid="{00000000-0005-0000-0000-000009000000}"/>
    <cellStyle name="Comma 10 3 2 5 4 2 2 2" xfId="58051" xr:uid="{00000000-0005-0000-0000-000009000000}"/>
    <cellStyle name="Comma 10 3 2 5 4 2 3" xfId="42931" xr:uid="{00000000-0005-0000-0000-000009000000}"/>
    <cellStyle name="Comma 10 3 2 5 4 3" xfId="18739" xr:uid="{00000000-0005-0000-0000-000009000000}"/>
    <cellStyle name="Comma 10 3 2 5 4 3 2" xfId="48979" xr:uid="{00000000-0005-0000-0000-000009000000}"/>
    <cellStyle name="Comma 10 3 2 5 4 4" xfId="33859" xr:uid="{00000000-0005-0000-0000-000009000000}"/>
    <cellStyle name="Comma 10 3 2 5 5" xfId="5131" xr:uid="{00000000-0005-0000-0000-000009000000}"/>
    <cellStyle name="Comma 10 3 2 5 5 2" xfId="14203" xr:uid="{00000000-0005-0000-0000-000009000000}"/>
    <cellStyle name="Comma 10 3 2 5 5 2 2" xfId="29323" xr:uid="{00000000-0005-0000-0000-000009000000}"/>
    <cellStyle name="Comma 10 3 2 5 5 2 2 2" xfId="59563" xr:uid="{00000000-0005-0000-0000-000009000000}"/>
    <cellStyle name="Comma 10 3 2 5 5 2 3" xfId="44443" xr:uid="{00000000-0005-0000-0000-000009000000}"/>
    <cellStyle name="Comma 10 3 2 5 5 3" xfId="20251" xr:uid="{00000000-0005-0000-0000-000009000000}"/>
    <cellStyle name="Comma 10 3 2 5 5 3 2" xfId="50491" xr:uid="{00000000-0005-0000-0000-000009000000}"/>
    <cellStyle name="Comma 10 3 2 5 5 4" xfId="35371" xr:uid="{00000000-0005-0000-0000-000009000000}"/>
    <cellStyle name="Comma 10 3 2 5 6" xfId="6643" xr:uid="{00000000-0005-0000-0000-000009000000}"/>
    <cellStyle name="Comma 10 3 2 5 6 2" xfId="21763" xr:uid="{00000000-0005-0000-0000-000009000000}"/>
    <cellStyle name="Comma 10 3 2 5 6 2 2" xfId="52003" xr:uid="{00000000-0005-0000-0000-000009000000}"/>
    <cellStyle name="Comma 10 3 2 5 6 3" xfId="36883" xr:uid="{00000000-0005-0000-0000-000009000000}"/>
    <cellStyle name="Comma 10 3 2 5 7" xfId="8155" xr:uid="{00000000-0005-0000-0000-000009000000}"/>
    <cellStyle name="Comma 10 3 2 5 7 2" xfId="23275" xr:uid="{00000000-0005-0000-0000-000009000000}"/>
    <cellStyle name="Comma 10 3 2 5 7 2 2" xfId="53515" xr:uid="{00000000-0005-0000-0000-000009000000}"/>
    <cellStyle name="Comma 10 3 2 5 7 3" xfId="38395" xr:uid="{00000000-0005-0000-0000-000009000000}"/>
    <cellStyle name="Comma 10 3 2 5 8" xfId="9667" xr:uid="{00000000-0005-0000-0000-000009000000}"/>
    <cellStyle name="Comma 10 3 2 5 8 2" xfId="24787" xr:uid="{00000000-0005-0000-0000-000009000000}"/>
    <cellStyle name="Comma 10 3 2 5 8 2 2" xfId="55027" xr:uid="{00000000-0005-0000-0000-000009000000}"/>
    <cellStyle name="Comma 10 3 2 5 8 3" xfId="39907" xr:uid="{00000000-0005-0000-0000-000009000000}"/>
    <cellStyle name="Comma 10 3 2 5 9" xfId="15715" xr:uid="{00000000-0005-0000-0000-000009000000}"/>
    <cellStyle name="Comma 10 3 2 5 9 2" xfId="45955" xr:uid="{00000000-0005-0000-0000-000009000000}"/>
    <cellStyle name="Comma 10 3 2 6" xfId="847" xr:uid="{00000000-0005-0000-0000-000003000000}"/>
    <cellStyle name="Comma 10 3 2 6 2" xfId="2359" xr:uid="{00000000-0005-0000-0000-000003000000}"/>
    <cellStyle name="Comma 10 3 2 6 2 2" xfId="11431" xr:uid="{00000000-0005-0000-0000-000003000000}"/>
    <cellStyle name="Comma 10 3 2 6 2 2 2" xfId="26551" xr:uid="{00000000-0005-0000-0000-000003000000}"/>
    <cellStyle name="Comma 10 3 2 6 2 2 2 2" xfId="56791" xr:uid="{00000000-0005-0000-0000-000003000000}"/>
    <cellStyle name="Comma 10 3 2 6 2 2 3" xfId="41671" xr:uid="{00000000-0005-0000-0000-000003000000}"/>
    <cellStyle name="Comma 10 3 2 6 2 3" xfId="17479" xr:uid="{00000000-0005-0000-0000-000003000000}"/>
    <cellStyle name="Comma 10 3 2 6 2 3 2" xfId="47719" xr:uid="{00000000-0005-0000-0000-000003000000}"/>
    <cellStyle name="Comma 10 3 2 6 2 4" xfId="32599" xr:uid="{00000000-0005-0000-0000-000003000000}"/>
    <cellStyle name="Comma 10 3 2 6 3" xfId="3871" xr:uid="{00000000-0005-0000-0000-000003000000}"/>
    <cellStyle name="Comma 10 3 2 6 3 2" xfId="12943" xr:uid="{00000000-0005-0000-0000-000003000000}"/>
    <cellStyle name="Comma 10 3 2 6 3 2 2" xfId="28063" xr:uid="{00000000-0005-0000-0000-000003000000}"/>
    <cellStyle name="Comma 10 3 2 6 3 2 2 2" xfId="58303" xr:uid="{00000000-0005-0000-0000-000003000000}"/>
    <cellStyle name="Comma 10 3 2 6 3 2 3" xfId="43183" xr:uid="{00000000-0005-0000-0000-000003000000}"/>
    <cellStyle name="Comma 10 3 2 6 3 3" xfId="18991" xr:uid="{00000000-0005-0000-0000-000003000000}"/>
    <cellStyle name="Comma 10 3 2 6 3 3 2" xfId="49231" xr:uid="{00000000-0005-0000-0000-000003000000}"/>
    <cellStyle name="Comma 10 3 2 6 3 4" xfId="34111" xr:uid="{00000000-0005-0000-0000-000003000000}"/>
    <cellStyle name="Comma 10 3 2 6 4" xfId="5383" xr:uid="{00000000-0005-0000-0000-000003000000}"/>
    <cellStyle name="Comma 10 3 2 6 4 2" xfId="14455" xr:uid="{00000000-0005-0000-0000-000003000000}"/>
    <cellStyle name="Comma 10 3 2 6 4 2 2" xfId="29575" xr:uid="{00000000-0005-0000-0000-000003000000}"/>
    <cellStyle name="Comma 10 3 2 6 4 2 2 2" xfId="59815" xr:uid="{00000000-0005-0000-0000-000003000000}"/>
    <cellStyle name="Comma 10 3 2 6 4 2 3" xfId="44695" xr:uid="{00000000-0005-0000-0000-000003000000}"/>
    <cellStyle name="Comma 10 3 2 6 4 3" xfId="20503" xr:uid="{00000000-0005-0000-0000-000003000000}"/>
    <cellStyle name="Comma 10 3 2 6 4 3 2" xfId="50743" xr:uid="{00000000-0005-0000-0000-000003000000}"/>
    <cellStyle name="Comma 10 3 2 6 4 4" xfId="35623" xr:uid="{00000000-0005-0000-0000-000003000000}"/>
    <cellStyle name="Comma 10 3 2 6 5" xfId="6895" xr:uid="{00000000-0005-0000-0000-000003000000}"/>
    <cellStyle name="Comma 10 3 2 6 5 2" xfId="22015" xr:uid="{00000000-0005-0000-0000-000003000000}"/>
    <cellStyle name="Comma 10 3 2 6 5 2 2" xfId="52255" xr:uid="{00000000-0005-0000-0000-000003000000}"/>
    <cellStyle name="Comma 10 3 2 6 5 3" xfId="37135" xr:uid="{00000000-0005-0000-0000-000003000000}"/>
    <cellStyle name="Comma 10 3 2 6 6" xfId="8407" xr:uid="{00000000-0005-0000-0000-000003000000}"/>
    <cellStyle name="Comma 10 3 2 6 6 2" xfId="23527" xr:uid="{00000000-0005-0000-0000-000003000000}"/>
    <cellStyle name="Comma 10 3 2 6 6 2 2" xfId="53767" xr:uid="{00000000-0005-0000-0000-000003000000}"/>
    <cellStyle name="Comma 10 3 2 6 6 3" xfId="38647" xr:uid="{00000000-0005-0000-0000-000003000000}"/>
    <cellStyle name="Comma 10 3 2 6 7" xfId="9919" xr:uid="{00000000-0005-0000-0000-000003000000}"/>
    <cellStyle name="Comma 10 3 2 6 7 2" xfId="25039" xr:uid="{00000000-0005-0000-0000-000003000000}"/>
    <cellStyle name="Comma 10 3 2 6 7 2 2" xfId="55279" xr:uid="{00000000-0005-0000-0000-000003000000}"/>
    <cellStyle name="Comma 10 3 2 6 7 3" xfId="40159" xr:uid="{00000000-0005-0000-0000-000003000000}"/>
    <cellStyle name="Comma 10 3 2 6 8" xfId="15967" xr:uid="{00000000-0005-0000-0000-000003000000}"/>
    <cellStyle name="Comma 10 3 2 6 8 2" xfId="46207" xr:uid="{00000000-0005-0000-0000-000003000000}"/>
    <cellStyle name="Comma 10 3 2 6 9" xfId="31087" xr:uid="{00000000-0005-0000-0000-000003000000}"/>
    <cellStyle name="Comma 10 3 2 7" xfId="1603" xr:uid="{00000000-0005-0000-0000-000003000000}"/>
    <cellStyle name="Comma 10 3 2 7 2" xfId="10675" xr:uid="{00000000-0005-0000-0000-000003000000}"/>
    <cellStyle name="Comma 10 3 2 7 2 2" xfId="25795" xr:uid="{00000000-0005-0000-0000-000003000000}"/>
    <cellStyle name="Comma 10 3 2 7 2 2 2" xfId="56035" xr:uid="{00000000-0005-0000-0000-000003000000}"/>
    <cellStyle name="Comma 10 3 2 7 2 3" xfId="40915" xr:uid="{00000000-0005-0000-0000-000003000000}"/>
    <cellStyle name="Comma 10 3 2 7 3" xfId="16723" xr:uid="{00000000-0005-0000-0000-000003000000}"/>
    <cellStyle name="Comma 10 3 2 7 3 2" xfId="46963" xr:uid="{00000000-0005-0000-0000-000003000000}"/>
    <cellStyle name="Comma 10 3 2 7 4" xfId="31843" xr:uid="{00000000-0005-0000-0000-000003000000}"/>
    <cellStyle name="Comma 10 3 2 8" xfId="3115" xr:uid="{00000000-0005-0000-0000-000003000000}"/>
    <cellStyle name="Comma 10 3 2 8 2" xfId="12187" xr:uid="{00000000-0005-0000-0000-000003000000}"/>
    <cellStyle name="Comma 10 3 2 8 2 2" xfId="27307" xr:uid="{00000000-0005-0000-0000-000003000000}"/>
    <cellStyle name="Comma 10 3 2 8 2 2 2" xfId="57547" xr:uid="{00000000-0005-0000-0000-000003000000}"/>
    <cellStyle name="Comma 10 3 2 8 2 3" xfId="42427" xr:uid="{00000000-0005-0000-0000-000003000000}"/>
    <cellStyle name="Comma 10 3 2 8 3" xfId="18235" xr:uid="{00000000-0005-0000-0000-000003000000}"/>
    <cellStyle name="Comma 10 3 2 8 3 2" xfId="48475" xr:uid="{00000000-0005-0000-0000-000003000000}"/>
    <cellStyle name="Comma 10 3 2 8 4" xfId="33355" xr:uid="{00000000-0005-0000-0000-000003000000}"/>
    <cellStyle name="Comma 10 3 2 9" xfId="4627" xr:uid="{00000000-0005-0000-0000-000003000000}"/>
    <cellStyle name="Comma 10 3 2 9 2" xfId="13699" xr:uid="{00000000-0005-0000-0000-000003000000}"/>
    <cellStyle name="Comma 10 3 2 9 2 2" xfId="28819" xr:uid="{00000000-0005-0000-0000-000003000000}"/>
    <cellStyle name="Comma 10 3 2 9 2 2 2" xfId="59059" xr:uid="{00000000-0005-0000-0000-000003000000}"/>
    <cellStyle name="Comma 10 3 2 9 2 3" xfId="43939" xr:uid="{00000000-0005-0000-0000-000003000000}"/>
    <cellStyle name="Comma 10 3 2 9 3" xfId="19747" xr:uid="{00000000-0005-0000-0000-000003000000}"/>
    <cellStyle name="Comma 10 3 2 9 3 2" xfId="49987" xr:uid="{00000000-0005-0000-0000-000003000000}"/>
    <cellStyle name="Comma 10 3 2 9 4" xfId="34867" xr:uid="{00000000-0005-0000-0000-000003000000}"/>
    <cellStyle name="Comma 10 3 3" xfId="133" xr:uid="{00000000-0005-0000-0000-000004000000}"/>
    <cellStyle name="Comma 10 3 3 10" xfId="9205" xr:uid="{00000000-0005-0000-0000-000004000000}"/>
    <cellStyle name="Comma 10 3 3 10 2" xfId="24325" xr:uid="{00000000-0005-0000-0000-000004000000}"/>
    <cellStyle name="Comma 10 3 3 10 2 2" xfId="54565" xr:uid="{00000000-0005-0000-0000-000004000000}"/>
    <cellStyle name="Comma 10 3 3 10 3" xfId="39445" xr:uid="{00000000-0005-0000-0000-000004000000}"/>
    <cellStyle name="Comma 10 3 3 11" xfId="15253" xr:uid="{00000000-0005-0000-0000-000004000000}"/>
    <cellStyle name="Comma 10 3 3 11 2" xfId="45493" xr:uid="{00000000-0005-0000-0000-000004000000}"/>
    <cellStyle name="Comma 10 3 3 12" xfId="30373" xr:uid="{00000000-0005-0000-0000-000004000000}"/>
    <cellStyle name="Comma 10 3 3 2" xfId="385" xr:uid="{00000000-0005-0000-0000-000004000000}"/>
    <cellStyle name="Comma 10 3 3 2 10" xfId="30625" xr:uid="{00000000-0005-0000-0000-000004000000}"/>
    <cellStyle name="Comma 10 3 3 2 2" xfId="1141" xr:uid="{00000000-0005-0000-0000-000004000000}"/>
    <cellStyle name="Comma 10 3 3 2 2 2" xfId="2653" xr:uid="{00000000-0005-0000-0000-000004000000}"/>
    <cellStyle name="Comma 10 3 3 2 2 2 2" xfId="11725" xr:uid="{00000000-0005-0000-0000-000004000000}"/>
    <cellStyle name="Comma 10 3 3 2 2 2 2 2" xfId="26845" xr:uid="{00000000-0005-0000-0000-000004000000}"/>
    <cellStyle name="Comma 10 3 3 2 2 2 2 2 2" xfId="57085" xr:uid="{00000000-0005-0000-0000-000004000000}"/>
    <cellStyle name="Comma 10 3 3 2 2 2 2 3" xfId="41965" xr:uid="{00000000-0005-0000-0000-000004000000}"/>
    <cellStyle name="Comma 10 3 3 2 2 2 3" xfId="17773" xr:uid="{00000000-0005-0000-0000-000004000000}"/>
    <cellStyle name="Comma 10 3 3 2 2 2 3 2" xfId="48013" xr:uid="{00000000-0005-0000-0000-000004000000}"/>
    <cellStyle name="Comma 10 3 3 2 2 2 4" xfId="32893" xr:uid="{00000000-0005-0000-0000-000004000000}"/>
    <cellStyle name="Comma 10 3 3 2 2 3" xfId="4165" xr:uid="{00000000-0005-0000-0000-000004000000}"/>
    <cellStyle name="Comma 10 3 3 2 2 3 2" xfId="13237" xr:uid="{00000000-0005-0000-0000-000004000000}"/>
    <cellStyle name="Comma 10 3 3 2 2 3 2 2" xfId="28357" xr:uid="{00000000-0005-0000-0000-000004000000}"/>
    <cellStyle name="Comma 10 3 3 2 2 3 2 2 2" xfId="58597" xr:uid="{00000000-0005-0000-0000-000004000000}"/>
    <cellStyle name="Comma 10 3 3 2 2 3 2 3" xfId="43477" xr:uid="{00000000-0005-0000-0000-000004000000}"/>
    <cellStyle name="Comma 10 3 3 2 2 3 3" xfId="19285" xr:uid="{00000000-0005-0000-0000-000004000000}"/>
    <cellStyle name="Comma 10 3 3 2 2 3 3 2" xfId="49525" xr:uid="{00000000-0005-0000-0000-000004000000}"/>
    <cellStyle name="Comma 10 3 3 2 2 3 4" xfId="34405" xr:uid="{00000000-0005-0000-0000-000004000000}"/>
    <cellStyle name="Comma 10 3 3 2 2 4" xfId="5677" xr:uid="{00000000-0005-0000-0000-000004000000}"/>
    <cellStyle name="Comma 10 3 3 2 2 4 2" xfId="14749" xr:uid="{00000000-0005-0000-0000-000004000000}"/>
    <cellStyle name="Comma 10 3 3 2 2 4 2 2" xfId="29869" xr:uid="{00000000-0005-0000-0000-000004000000}"/>
    <cellStyle name="Comma 10 3 3 2 2 4 2 2 2" xfId="60109" xr:uid="{00000000-0005-0000-0000-000004000000}"/>
    <cellStyle name="Comma 10 3 3 2 2 4 2 3" xfId="44989" xr:uid="{00000000-0005-0000-0000-000004000000}"/>
    <cellStyle name="Comma 10 3 3 2 2 4 3" xfId="20797" xr:uid="{00000000-0005-0000-0000-000004000000}"/>
    <cellStyle name="Comma 10 3 3 2 2 4 3 2" xfId="51037" xr:uid="{00000000-0005-0000-0000-000004000000}"/>
    <cellStyle name="Comma 10 3 3 2 2 4 4" xfId="35917" xr:uid="{00000000-0005-0000-0000-000004000000}"/>
    <cellStyle name="Comma 10 3 3 2 2 5" xfId="7189" xr:uid="{00000000-0005-0000-0000-000004000000}"/>
    <cellStyle name="Comma 10 3 3 2 2 5 2" xfId="22309" xr:uid="{00000000-0005-0000-0000-000004000000}"/>
    <cellStyle name="Comma 10 3 3 2 2 5 2 2" xfId="52549" xr:uid="{00000000-0005-0000-0000-000004000000}"/>
    <cellStyle name="Comma 10 3 3 2 2 5 3" xfId="37429" xr:uid="{00000000-0005-0000-0000-000004000000}"/>
    <cellStyle name="Comma 10 3 3 2 2 6" xfId="8701" xr:uid="{00000000-0005-0000-0000-000004000000}"/>
    <cellStyle name="Comma 10 3 3 2 2 6 2" xfId="23821" xr:uid="{00000000-0005-0000-0000-000004000000}"/>
    <cellStyle name="Comma 10 3 3 2 2 6 2 2" xfId="54061" xr:uid="{00000000-0005-0000-0000-000004000000}"/>
    <cellStyle name="Comma 10 3 3 2 2 6 3" xfId="38941" xr:uid="{00000000-0005-0000-0000-000004000000}"/>
    <cellStyle name="Comma 10 3 3 2 2 7" xfId="10213" xr:uid="{00000000-0005-0000-0000-000004000000}"/>
    <cellStyle name="Comma 10 3 3 2 2 7 2" xfId="25333" xr:uid="{00000000-0005-0000-0000-000004000000}"/>
    <cellStyle name="Comma 10 3 3 2 2 7 2 2" xfId="55573" xr:uid="{00000000-0005-0000-0000-000004000000}"/>
    <cellStyle name="Comma 10 3 3 2 2 7 3" xfId="40453" xr:uid="{00000000-0005-0000-0000-000004000000}"/>
    <cellStyle name="Comma 10 3 3 2 2 8" xfId="16261" xr:uid="{00000000-0005-0000-0000-000004000000}"/>
    <cellStyle name="Comma 10 3 3 2 2 8 2" xfId="46501" xr:uid="{00000000-0005-0000-0000-000004000000}"/>
    <cellStyle name="Comma 10 3 3 2 2 9" xfId="31381" xr:uid="{00000000-0005-0000-0000-000004000000}"/>
    <cellStyle name="Comma 10 3 3 2 3" xfId="1897" xr:uid="{00000000-0005-0000-0000-000004000000}"/>
    <cellStyle name="Comma 10 3 3 2 3 2" xfId="10969" xr:uid="{00000000-0005-0000-0000-000004000000}"/>
    <cellStyle name="Comma 10 3 3 2 3 2 2" xfId="26089" xr:uid="{00000000-0005-0000-0000-000004000000}"/>
    <cellStyle name="Comma 10 3 3 2 3 2 2 2" xfId="56329" xr:uid="{00000000-0005-0000-0000-000004000000}"/>
    <cellStyle name="Comma 10 3 3 2 3 2 3" xfId="41209" xr:uid="{00000000-0005-0000-0000-000004000000}"/>
    <cellStyle name="Comma 10 3 3 2 3 3" xfId="17017" xr:uid="{00000000-0005-0000-0000-000004000000}"/>
    <cellStyle name="Comma 10 3 3 2 3 3 2" xfId="47257" xr:uid="{00000000-0005-0000-0000-000004000000}"/>
    <cellStyle name="Comma 10 3 3 2 3 4" xfId="32137" xr:uid="{00000000-0005-0000-0000-000004000000}"/>
    <cellStyle name="Comma 10 3 3 2 4" xfId="3409" xr:uid="{00000000-0005-0000-0000-000004000000}"/>
    <cellStyle name="Comma 10 3 3 2 4 2" xfId="12481" xr:uid="{00000000-0005-0000-0000-000004000000}"/>
    <cellStyle name="Comma 10 3 3 2 4 2 2" xfId="27601" xr:uid="{00000000-0005-0000-0000-000004000000}"/>
    <cellStyle name="Comma 10 3 3 2 4 2 2 2" xfId="57841" xr:uid="{00000000-0005-0000-0000-000004000000}"/>
    <cellStyle name="Comma 10 3 3 2 4 2 3" xfId="42721" xr:uid="{00000000-0005-0000-0000-000004000000}"/>
    <cellStyle name="Comma 10 3 3 2 4 3" xfId="18529" xr:uid="{00000000-0005-0000-0000-000004000000}"/>
    <cellStyle name="Comma 10 3 3 2 4 3 2" xfId="48769" xr:uid="{00000000-0005-0000-0000-000004000000}"/>
    <cellStyle name="Comma 10 3 3 2 4 4" xfId="33649" xr:uid="{00000000-0005-0000-0000-000004000000}"/>
    <cellStyle name="Comma 10 3 3 2 5" xfId="4921" xr:uid="{00000000-0005-0000-0000-000004000000}"/>
    <cellStyle name="Comma 10 3 3 2 5 2" xfId="13993" xr:uid="{00000000-0005-0000-0000-000004000000}"/>
    <cellStyle name="Comma 10 3 3 2 5 2 2" xfId="29113" xr:uid="{00000000-0005-0000-0000-000004000000}"/>
    <cellStyle name="Comma 10 3 3 2 5 2 2 2" xfId="59353" xr:uid="{00000000-0005-0000-0000-000004000000}"/>
    <cellStyle name="Comma 10 3 3 2 5 2 3" xfId="44233" xr:uid="{00000000-0005-0000-0000-000004000000}"/>
    <cellStyle name="Comma 10 3 3 2 5 3" xfId="20041" xr:uid="{00000000-0005-0000-0000-000004000000}"/>
    <cellStyle name="Comma 10 3 3 2 5 3 2" xfId="50281" xr:uid="{00000000-0005-0000-0000-000004000000}"/>
    <cellStyle name="Comma 10 3 3 2 5 4" xfId="35161" xr:uid="{00000000-0005-0000-0000-000004000000}"/>
    <cellStyle name="Comma 10 3 3 2 6" xfId="6433" xr:uid="{00000000-0005-0000-0000-000004000000}"/>
    <cellStyle name="Comma 10 3 3 2 6 2" xfId="21553" xr:uid="{00000000-0005-0000-0000-000004000000}"/>
    <cellStyle name="Comma 10 3 3 2 6 2 2" xfId="51793" xr:uid="{00000000-0005-0000-0000-000004000000}"/>
    <cellStyle name="Comma 10 3 3 2 6 3" xfId="36673" xr:uid="{00000000-0005-0000-0000-000004000000}"/>
    <cellStyle name="Comma 10 3 3 2 7" xfId="7945" xr:uid="{00000000-0005-0000-0000-000004000000}"/>
    <cellStyle name="Comma 10 3 3 2 7 2" xfId="23065" xr:uid="{00000000-0005-0000-0000-000004000000}"/>
    <cellStyle name="Comma 10 3 3 2 7 2 2" xfId="53305" xr:uid="{00000000-0005-0000-0000-000004000000}"/>
    <cellStyle name="Comma 10 3 3 2 7 3" xfId="38185" xr:uid="{00000000-0005-0000-0000-000004000000}"/>
    <cellStyle name="Comma 10 3 3 2 8" xfId="9457" xr:uid="{00000000-0005-0000-0000-000004000000}"/>
    <cellStyle name="Comma 10 3 3 2 8 2" xfId="24577" xr:uid="{00000000-0005-0000-0000-000004000000}"/>
    <cellStyle name="Comma 10 3 3 2 8 2 2" xfId="54817" xr:uid="{00000000-0005-0000-0000-000004000000}"/>
    <cellStyle name="Comma 10 3 3 2 8 3" xfId="39697" xr:uid="{00000000-0005-0000-0000-000004000000}"/>
    <cellStyle name="Comma 10 3 3 2 9" xfId="15505" xr:uid="{00000000-0005-0000-0000-000004000000}"/>
    <cellStyle name="Comma 10 3 3 2 9 2" xfId="45745" xr:uid="{00000000-0005-0000-0000-000004000000}"/>
    <cellStyle name="Comma 10 3 3 3" xfId="637" xr:uid="{00000000-0005-0000-0000-00000C000000}"/>
    <cellStyle name="Comma 10 3 3 3 10" xfId="30877" xr:uid="{00000000-0005-0000-0000-00000C000000}"/>
    <cellStyle name="Comma 10 3 3 3 2" xfId="1393" xr:uid="{00000000-0005-0000-0000-00000C000000}"/>
    <cellStyle name="Comma 10 3 3 3 2 2" xfId="2905" xr:uid="{00000000-0005-0000-0000-00000C000000}"/>
    <cellStyle name="Comma 10 3 3 3 2 2 2" xfId="11977" xr:uid="{00000000-0005-0000-0000-00000C000000}"/>
    <cellStyle name="Comma 10 3 3 3 2 2 2 2" xfId="27097" xr:uid="{00000000-0005-0000-0000-00000C000000}"/>
    <cellStyle name="Comma 10 3 3 3 2 2 2 2 2" xfId="57337" xr:uid="{00000000-0005-0000-0000-00000C000000}"/>
    <cellStyle name="Comma 10 3 3 3 2 2 2 3" xfId="42217" xr:uid="{00000000-0005-0000-0000-00000C000000}"/>
    <cellStyle name="Comma 10 3 3 3 2 2 3" xfId="18025" xr:uid="{00000000-0005-0000-0000-00000C000000}"/>
    <cellStyle name="Comma 10 3 3 3 2 2 3 2" xfId="48265" xr:uid="{00000000-0005-0000-0000-00000C000000}"/>
    <cellStyle name="Comma 10 3 3 3 2 2 4" xfId="33145" xr:uid="{00000000-0005-0000-0000-00000C000000}"/>
    <cellStyle name="Comma 10 3 3 3 2 3" xfId="4417" xr:uid="{00000000-0005-0000-0000-00000C000000}"/>
    <cellStyle name="Comma 10 3 3 3 2 3 2" xfId="13489" xr:uid="{00000000-0005-0000-0000-00000C000000}"/>
    <cellStyle name="Comma 10 3 3 3 2 3 2 2" xfId="28609" xr:uid="{00000000-0005-0000-0000-00000C000000}"/>
    <cellStyle name="Comma 10 3 3 3 2 3 2 2 2" xfId="58849" xr:uid="{00000000-0005-0000-0000-00000C000000}"/>
    <cellStyle name="Comma 10 3 3 3 2 3 2 3" xfId="43729" xr:uid="{00000000-0005-0000-0000-00000C000000}"/>
    <cellStyle name="Comma 10 3 3 3 2 3 3" xfId="19537" xr:uid="{00000000-0005-0000-0000-00000C000000}"/>
    <cellStyle name="Comma 10 3 3 3 2 3 3 2" xfId="49777" xr:uid="{00000000-0005-0000-0000-00000C000000}"/>
    <cellStyle name="Comma 10 3 3 3 2 3 4" xfId="34657" xr:uid="{00000000-0005-0000-0000-00000C000000}"/>
    <cellStyle name="Comma 10 3 3 3 2 4" xfId="5929" xr:uid="{00000000-0005-0000-0000-00000C000000}"/>
    <cellStyle name="Comma 10 3 3 3 2 4 2" xfId="15001" xr:uid="{00000000-0005-0000-0000-00000C000000}"/>
    <cellStyle name="Comma 10 3 3 3 2 4 2 2" xfId="30121" xr:uid="{00000000-0005-0000-0000-00000C000000}"/>
    <cellStyle name="Comma 10 3 3 3 2 4 2 2 2" xfId="60361" xr:uid="{00000000-0005-0000-0000-00000C000000}"/>
    <cellStyle name="Comma 10 3 3 3 2 4 2 3" xfId="45241" xr:uid="{00000000-0005-0000-0000-00000C000000}"/>
    <cellStyle name="Comma 10 3 3 3 2 4 3" xfId="21049" xr:uid="{00000000-0005-0000-0000-00000C000000}"/>
    <cellStyle name="Comma 10 3 3 3 2 4 3 2" xfId="51289" xr:uid="{00000000-0005-0000-0000-00000C000000}"/>
    <cellStyle name="Comma 10 3 3 3 2 4 4" xfId="36169" xr:uid="{00000000-0005-0000-0000-00000C000000}"/>
    <cellStyle name="Comma 10 3 3 3 2 5" xfId="7441" xr:uid="{00000000-0005-0000-0000-00000C000000}"/>
    <cellStyle name="Comma 10 3 3 3 2 5 2" xfId="22561" xr:uid="{00000000-0005-0000-0000-00000C000000}"/>
    <cellStyle name="Comma 10 3 3 3 2 5 2 2" xfId="52801" xr:uid="{00000000-0005-0000-0000-00000C000000}"/>
    <cellStyle name="Comma 10 3 3 3 2 5 3" xfId="37681" xr:uid="{00000000-0005-0000-0000-00000C000000}"/>
    <cellStyle name="Comma 10 3 3 3 2 6" xfId="8953" xr:uid="{00000000-0005-0000-0000-00000C000000}"/>
    <cellStyle name="Comma 10 3 3 3 2 6 2" xfId="24073" xr:uid="{00000000-0005-0000-0000-00000C000000}"/>
    <cellStyle name="Comma 10 3 3 3 2 6 2 2" xfId="54313" xr:uid="{00000000-0005-0000-0000-00000C000000}"/>
    <cellStyle name="Comma 10 3 3 3 2 6 3" xfId="39193" xr:uid="{00000000-0005-0000-0000-00000C000000}"/>
    <cellStyle name="Comma 10 3 3 3 2 7" xfId="10465" xr:uid="{00000000-0005-0000-0000-00000C000000}"/>
    <cellStyle name="Comma 10 3 3 3 2 7 2" xfId="25585" xr:uid="{00000000-0005-0000-0000-00000C000000}"/>
    <cellStyle name="Comma 10 3 3 3 2 7 2 2" xfId="55825" xr:uid="{00000000-0005-0000-0000-00000C000000}"/>
    <cellStyle name="Comma 10 3 3 3 2 7 3" xfId="40705" xr:uid="{00000000-0005-0000-0000-00000C000000}"/>
    <cellStyle name="Comma 10 3 3 3 2 8" xfId="16513" xr:uid="{00000000-0005-0000-0000-00000C000000}"/>
    <cellStyle name="Comma 10 3 3 3 2 8 2" xfId="46753" xr:uid="{00000000-0005-0000-0000-00000C000000}"/>
    <cellStyle name="Comma 10 3 3 3 2 9" xfId="31633" xr:uid="{00000000-0005-0000-0000-00000C000000}"/>
    <cellStyle name="Comma 10 3 3 3 3" xfId="2149" xr:uid="{00000000-0005-0000-0000-00000C000000}"/>
    <cellStyle name="Comma 10 3 3 3 3 2" xfId="11221" xr:uid="{00000000-0005-0000-0000-00000C000000}"/>
    <cellStyle name="Comma 10 3 3 3 3 2 2" xfId="26341" xr:uid="{00000000-0005-0000-0000-00000C000000}"/>
    <cellStyle name="Comma 10 3 3 3 3 2 2 2" xfId="56581" xr:uid="{00000000-0005-0000-0000-00000C000000}"/>
    <cellStyle name="Comma 10 3 3 3 3 2 3" xfId="41461" xr:uid="{00000000-0005-0000-0000-00000C000000}"/>
    <cellStyle name="Comma 10 3 3 3 3 3" xfId="17269" xr:uid="{00000000-0005-0000-0000-00000C000000}"/>
    <cellStyle name="Comma 10 3 3 3 3 3 2" xfId="47509" xr:uid="{00000000-0005-0000-0000-00000C000000}"/>
    <cellStyle name="Comma 10 3 3 3 3 4" xfId="32389" xr:uid="{00000000-0005-0000-0000-00000C000000}"/>
    <cellStyle name="Comma 10 3 3 3 4" xfId="3661" xr:uid="{00000000-0005-0000-0000-00000C000000}"/>
    <cellStyle name="Comma 10 3 3 3 4 2" xfId="12733" xr:uid="{00000000-0005-0000-0000-00000C000000}"/>
    <cellStyle name="Comma 10 3 3 3 4 2 2" xfId="27853" xr:uid="{00000000-0005-0000-0000-00000C000000}"/>
    <cellStyle name="Comma 10 3 3 3 4 2 2 2" xfId="58093" xr:uid="{00000000-0005-0000-0000-00000C000000}"/>
    <cellStyle name="Comma 10 3 3 3 4 2 3" xfId="42973" xr:uid="{00000000-0005-0000-0000-00000C000000}"/>
    <cellStyle name="Comma 10 3 3 3 4 3" xfId="18781" xr:uid="{00000000-0005-0000-0000-00000C000000}"/>
    <cellStyle name="Comma 10 3 3 3 4 3 2" xfId="49021" xr:uid="{00000000-0005-0000-0000-00000C000000}"/>
    <cellStyle name="Comma 10 3 3 3 4 4" xfId="33901" xr:uid="{00000000-0005-0000-0000-00000C000000}"/>
    <cellStyle name="Comma 10 3 3 3 5" xfId="5173" xr:uid="{00000000-0005-0000-0000-00000C000000}"/>
    <cellStyle name="Comma 10 3 3 3 5 2" xfId="14245" xr:uid="{00000000-0005-0000-0000-00000C000000}"/>
    <cellStyle name="Comma 10 3 3 3 5 2 2" xfId="29365" xr:uid="{00000000-0005-0000-0000-00000C000000}"/>
    <cellStyle name="Comma 10 3 3 3 5 2 2 2" xfId="59605" xr:uid="{00000000-0005-0000-0000-00000C000000}"/>
    <cellStyle name="Comma 10 3 3 3 5 2 3" xfId="44485" xr:uid="{00000000-0005-0000-0000-00000C000000}"/>
    <cellStyle name="Comma 10 3 3 3 5 3" xfId="20293" xr:uid="{00000000-0005-0000-0000-00000C000000}"/>
    <cellStyle name="Comma 10 3 3 3 5 3 2" xfId="50533" xr:uid="{00000000-0005-0000-0000-00000C000000}"/>
    <cellStyle name="Comma 10 3 3 3 5 4" xfId="35413" xr:uid="{00000000-0005-0000-0000-00000C000000}"/>
    <cellStyle name="Comma 10 3 3 3 6" xfId="6685" xr:uid="{00000000-0005-0000-0000-00000C000000}"/>
    <cellStyle name="Comma 10 3 3 3 6 2" xfId="21805" xr:uid="{00000000-0005-0000-0000-00000C000000}"/>
    <cellStyle name="Comma 10 3 3 3 6 2 2" xfId="52045" xr:uid="{00000000-0005-0000-0000-00000C000000}"/>
    <cellStyle name="Comma 10 3 3 3 6 3" xfId="36925" xr:uid="{00000000-0005-0000-0000-00000C000000}"/>
    <cellStyle name="Comma 10 3 3 3 7" xfId="8197" xr:uid="{00000000-0005-0000-0000-00000C000000}"/>
    <cellStyle name="Comma 10 3 3 3 7 2" xfId="23317" xr:uid="{00000000-0005-0000-0000-00000C000000}"/>
    <cellStyle name="Comma 10 3 3 3 7 2 2" xfId="53557" xr:uid="{00000000-0005-0000-0000-00000C000000}"/>
    <cellStyle name="Comma 10 3 3 3 7 3" xfId="38437" xr:uid="{00000000-0005-0000-0000-00000C000000}"/>
    <cellStyle name="Comma 10 3 3 3 8" xfId="9709" xr:uid="{00000000-0005-0000-0000-00000C000000}"/>
    <cellStyle name="Comma 10 3 3 3 8 2" xfId="24829" xr:uid="{00000000-0005-0000-0000-00000C000000}"/>
    <cellStyle name="Comma 10 3 3 3 8 2 2" xfId="55069" xr:uid="{00000000-0005-0000-0000-00000C000000}"/>
    <cellStyle name="Comma 10 3 3 3 8 3" xfId="39949" xr:uid="{00000000-0005-0000-0000-00000C000000}"/>
    <cellStyle name="Comma 10 3 3 3 9" xfId="15757" xr:uid="{00000000-0005-0000-0000-00000C000000}"/>
    <cellStyle name="Comma 10 3 3 3 9 2" xfId="45997" xr:uid="{00000000-0005-0000-0000-00000C000000}"/>
    <cellStyle name="Comma 10 3 3 4" xfId="889" xr:uid="{00000000-0005-0000-0000-000004000000}"/>
    <cellStyle name="Comma 10 3 3 4 2" xfId="2401" xr:uid="{00000000-0005-0000-0000-000004000000}"/>
    <cellStyle name="Comma 10 3 3 4 2 2" xfId="11473" xr:uid="{00000000-0005-0000-0000-000004000000}"/>
    <cellStyle name="Comma 10 3 3 4 2 2 2" xfId="26593" xr:uid="{00000000-0005-0000-0000-000004000000}"/>
    <cellStyle name="Comma 10 3 3 4 2 2 2 2" xfId="56833" xr:uid="{00000000-0005-0000-0000-000004000000}"/>
    <cellStyle name="Comma 10 3 3 4 2 2 3" xfId="41713" xr:uid="{00000000-0005-0000-0000-000004000000}"/>
    <cellStyle name="Comma 10 3 3 4 2 3" xfId="17521" xr:uid="{00000000-0005-0000-0000-000004000000}"/>
    <cellStyle name="Comma 10 3 3 4 2 3 2" xfId="47761" xr:uid="{00000000-0005-0000-0000-000004000000}"/>
    <cellStyle name="Comma 10 3 3 4 2 4" xfId="32641" xr:uid="{00000000-0005-0000-0000-000004000000}"/>
    <cellStyle name="Comma 10 3 3 4 3" xfId="3913" xr:uid="{00000000-0005-0000-0000-000004000000}"/>
    <cellStyle name="Comma 10 3 3 4 3 2" xfId="12985" xr:uid="{00000000-0005-0000-0000-000004000000}"/>
    <cellStyle name="Comma 10 3 3 4 3 2 2" xfId="28105" xr:uid="{00000000-0005-0000-0000-000004000000}"/>
    <cellStyle name="Comma 10 3 3 4 3 2 2 2" xfId="58345" xr:uid="{00000000-0005-0000-0000-000004000000}"/>
    <cellStyle name="Comma 10 3 3 4 3 2 3" xfId="43225" xr:uid="{00000000-0005-0000-0000-000004000000}"/>
    <cellStyle name="Comma 10 3 3 4 3 3" xfId="19033" xr:uid="{00000000-0005-0000-0000-000004000000}"/>
    <cellStyle name="Comma 10 3 3 4 3 3 2" xfId="49273" xr:uid="{00000000-0005-0000-0000-000004000000}"/>
    <cellStyle name="Comma 10 3 3 4 3 4" xfId="34153" xr:uid="{00000000-0005-0000-0000-000004000000}"/>
    <cellStyle name="Comma 10 3 3 4 4" xfId="5425" xr:uid="{00000000-0005-0000-0000-000004000000}"/>
    <cellStyle name="Comma 10 3 3 4 4 2" xfId="14497" xr:uid="{00000000-0005-0000-0000-000004000000}"/>
    <cellStyle name="Comma 10 3 3 4 4 2 2" xfId="29617" xr:uid="{00000000-0005-0000-0000-000004000000}"/>
    <cellStyle name="Comma 10 3 3 4 4 2 2 2" xfId="59857" xr:uid="{00000000-0005-0000-0000-000004000000}"/>
    <cellStyle name="Comma 10 3 3 4 4 2 3" xfId="44737" xr:uid="{00000000-0005-0000-0000-000004000000}"/>
    <cellStyle name="Comma 10 3 3 4 4 3" xfId="20545" xr:uid="{00000000-0005-0000-0000-000004000000}"/>
    <cellStyle name="Comma 10 3 3 4 4 3 2" xfId="50785" xr:uid="{00000000-0005-0000-0000-000004000000}"/>
    <cellStyle name="Comma 10 3 3 4 4 4" xfId="35665" xr:uid="{00000000-0005-0000-0000-000004000000}"/>
    <cellStyle name="Comma 10 3 3 4 5" xfId="6937" xr:uid="{00000000-0005-0000-0000-000004000000}"/>
    <cellStyle name="Comma 10 3 3 4 5 2" xfId="22057" xr:uid="{00000000-0005-0000-0000-000004000000}"/>
    <cellStyle name="Comma 10 3 3 4 5 2 2" xfId="52297" xr:uid="{00000000-0005-0000-0000-000004000000}"/>
    <cellStyle name="Comma 10 3 3 4 5 3" xfId="37177" xr:uid="{00000000-0005-0000-0000-000004000000}"/>
    <cellStyle name="Comma 10 3 3 4 6" xfId="8449" xr:uid="{00000000-0005-0000-0000-000004000000}"/>
    <cellStyle name="Comma 10 3 3 4 6 2" xfId="23569" xr:uid="{00000000-0005-0000-0000-000004000000}"/>
    <cellStyle name="Comma 10 3 3 4 6 2 2" xfId="53809" xr:uid="{00000000-0005-0000-0000-000004000000}"/>
    <cellStyle name="Comma 10 3 3 4 6 3" xfId="38689" xr:uid="{00000000-0005-0000-0000-000004000000}"/>
    <cellStyle name="Comma 10 3 3 4 7" xfId="9961" xr:uid="{00000000-0005-0000-0000-000004000000}"/>
    <cellStyle name="Comma 10 3 3 4 7 2" xfId="25081" xr:uid="{00000000-0005-0000-0000-000004000000}"/>
    <cellStyle name="Comma 10 3 3 4 7 2 2" xfId="55321" xr:uid="{00000000-0005-0000-0000-000004000000}"/>
    <cellStyle name="Comma 10 3 3 4 7 3" xfId="40201" xr:uid="{00000000-0005-0000-0000-000004000000}"/>
    <cellStyle name="Comma 10 3 3 4 8" xfId="16009" xr:uid="{00000000-0005-0000-0000-000004000000}"/>
    <cellStyle name="Comma 10 3 3 4 8 2" xfId="46249" xr:uid="{00000000-0005-0000-0000-000004000000}"/>
    <cellStyle name="Comma 10 3 3 4 9" xfId="31129" xr:uid="{00000000-0005-0000-0000-000004000000}"/>
    <cellStyle name="Comma 10 3 3 5" xfId="1645" xr:uid="{00000000-0005-0000-0000-000004000000}"/>
    <cellStyle name="Comma 10 3 3 5 2" xfId="10717" xr:uid="{00000000-0005-0000-0000-000004000000}"/>
    <cellStyle name="Comma 10 3 3 5 2 2" xfId="25837" xr:uid="{00000000-0005-0000-0000-000004000000}"/>
    <cellStyle name="Comma 10 3 3 5 2 2 2" xfId="56077" xr:uid="{00000000-0005-0000-0000-000004000000}"/>
    <cellStyle name="Comma 10 3 3 5 2 3" xfId="40957" xr:uid="{00000000-0005-0000-0000-000004000000}"/>
    <cellStyle name="Comma 10 3 3 5 3" xfId="16765" xr:uid="{00000000-0005-0000-0000-000004000000}"/>
    <cellStyle name="Comma 10 3 3 5 3 2" xfId="47005" xr:uid="{00000000-0005-0000-0000-000004000000}"/>
    <cellStyle name="Comma 10 3 3 5 4" xfId="31885" xr:uid="{00000000-0005-0000-0000-000004000000}"/>
    <cellStyle name="Comma 10 3 3 6" xfId="3157" xr:uid="{00000000-0005-0000-0000-000004000000}"/>
    <cellStyle name="Comma 10 3 3 6 2" xfId="12229" xr:uid="{00000000-0005-0000-0000-000004000000}"/>
    <cellStyle name="Comma 10 3 3 6 2 2" xfId="27349" xr:uid="{00000000-0005-0000-0000-000004000000}"/>
    <cellStyle name="Comma 10 3 3 6 2 2 2" xfId="57589" xr:uid="{00000000-0005-0000-0000-000004000000}"/>
    <cellStyle name="Comma 10 3 3 6 2 3" xfId="42469" xr:uid="{00000000-0005-0000-0000-000004000000}"/>
    <cellStyle name="Comma 10 3 3 6 3" xfId="18277" xr:uid="{00000000-0005-0000-0000-000004000000}"/>
    <cellStyle name="Comma 10 3 3 6 3 2" xfId="48517" xr:uid="{00000000-0005-0000-0000-000004000000}"/>
    <cellStyle name="Comma 10 3 3 6 4" xfId="33397" xr:uid="{00000000-0005-0000-0000-000004000000}"/>
    <cellStyle name="Comma 10 3 3 7" xfId="4669" xr:uid="{00000000-0005-0000-0000-000004000000}"/>
    <cellStyle name="Comma 10 3 3 7 2" xfId="13741" xr:uid="{00000000-0005-0000-0000-000004000000}"/>
    <cellStyle name="Comma 10 3 3 7 2 2" xfId="28861" xr:uid="{00000000-0005-0000-0000-000004000000}"/>
    <cellStyle name="Comma 10 3 3 7 2 2 2" xfId="59101" xr:uid="{00000000-0005-0000-0000-000004000000}"/>
    <cellStyle name="Comma 10 3 3 7 2 3" xfId="43981" xr:uid="{00000000-0005-0000-0000-000004000000}"/>
    <cellStyle name="Comma 10 3 3 7 3" xfId="19789" xr:uid="{00000000-0005-0000-0000-000004000000}"/>
    <cellStyle name="Comma 10 3 3 7 3 2" xfId="50029" xr:uid="{00000000-0005-0000-0000-000004000000}"/>
    <cellStyle name="Comma 10 3 3 7 4" xfId="34909" xr:uid="{00000000-0005-0000-0000-000004000000}"/>
    <cellStyle name="Comma 10 3 3 8" xfId="6181" xr:uid="{00000000-0005-0000-0000-000004000000}"/>
    <cellStyle name="Comma 10 3 3 8 2" xfId="21301" xr:uid="{00000000-0005-0000-0000-000004000000}"/>
    <cellStyle name="Comma 10 3 3 8 2 2" xfId="51541" xr:uid="{00000000-0005-0000-0000-000004000000}"/>
    <cellStyle name="Comma 10 3 3 8 3" xfId="36421" xr:uid="{00000000-0005-0000-0000-000004000000}"/>
    <cellStyle name="Comma 10 3 3 9" xfId="7693" xr:uid="{00000000-0005-0000-0000-000004000000}"/>
    <cellStyle name="Comma 10 3 3 9 2" xfId="22813" xr:uid="{00000000-0005-0000-0000-000004000000}"/>
    <cellStyle name="Comma 10 3 3 9 2 2" xfId="53053" xr:uid="{00000000-0005-0000-0000-000004000000}"/>
    <cellStyle name="Comma 10 3 3 9 3" xfId="37933" xr:uid="{00000000-0005-0000-0000-000004000000}"/>
    <cellStyle name="Comma 10 3 4" xfId="217" xr:uid="{00000000-0005-0000-0000-000004000000}"/>
    <cellStyle name="Comma 10 3 4 10" xfId="9289" xr:uid="{00000000-0005-0000-0000-000004000000}"/>
    <cellStyle name="Comma 10 3 4 10 2" xfId="24409" xr:uid="{00000000-0005-0000-0000-000004000000}"/>
    <cellStyle name="Comma 10 3 4 10 2 2" xfId="54649" xr:uid="{00000000-0005-0000-0000-000004000000}"/>
    <cellStyle name="Comma 10 3 4 10 3" xfId="39529" xr:uid="{00000000-0005-0000-0000-000004000000}"/>
    <cellStyle name="Comma 10 3 4 11" xfId="15337" xr:uid="{00000000-0005-0000-0000-000004000000}"/>
    <cellStyle name="Comma 10 3 4 11 2" xfId="45577" xr:uid="{00000000-0005-0000-0000-000004000000}"/>
    <cellStyle name="Comma 10 3 4 12" xfId="30457" xr:uid="{00000000-0005-0000-0000-000004000000}"/>
    <cellStyle name="Comma 10 3 4 2" xfId="469" xr:uid="{00000000-0005-0000-0000-000004000000}"/>
    <cellStyle name="Comma 10 3 4 2 10" xfId="30709" xr:uid="{00000000-0005-0000-0000-000004000000}"/>
    <cellStyle name="Comma 10 3 4 2 2" xfId="1225" xr:uid="{00000000-0005-0000-0000-000004000000}"/>
    <cellStyle name="Comma 10 3 4 2 2 2" xfId="2737" xr:uid="{00000000-0005-0000-0000-000004000000}"/>
    <cellStyle name="Comma 10 3 4 2 2 2 2" xfId="11809" xr:uid="{00000000-0005-0000-0000-000004000000}"/>
    <cellStyle name="Comma 10 3 4 2 2 2 2 2" xfId="26929" xr:uid="{00000000-0005-0000-0000-000004000000}"/>
    <cellStyle name="Comma 10 3 4 2 2 2 2 2 2" xfId="57169" xr:uid="{00000000-0005-0000-0000-000004000000}"/>
    <cellStyle name="Comma 10 3 4 2 2 2 2 3" xfId="42049" xr:uid="{00000000-0005-0000-0000-000004000000}"/>
    <cellStyle name="Comma 10 3 4 2 2 2 3" xfId="17857" xr:uid="{00000000-0005-0000-0000-000004000000}"/>
    <cellStyle name="Comma 10 3 4 2 2 2 3 2" xfId="48097" xr:uid="{00000000-0005-0000-0000-000004000000}"/>
    <cellStyle name="Comma 10 3 4 2 2 2 4" xfId="32977" xr:uid="{00000000-0005-0000-0000-000004000000}"/>
    <cellStyle name="Comma 10 3 4 2 2 3" xfId="4249" xr:uid="{00000000-0005-0000-0000-000004000000}"/>
    <cellStyle name="Comma 10 3 4 2 2 3 2" xfId="13321" xr:uid="{00000000-0005-0000-0000-000004000000}"/>
    <cellStyle name="Comma 10 3 4 2 2 3 2 2" xfId="28441" xr:uid="{00000000-0005-0000-0000-000004000000}"/>
    <cellStyle name="Comma 10 3 4 2 2 3 2 2 2" xfId="58681" xr:uid="{00000000-0005-0000-0000-000004000000}"/>
    <cellStyle name="Comma 10 3 4 2 2 3 2 3" xfId="43561" xr:uid="{00000000-0005-0000-0000-000004000000}"/>
    <cellStyle name="Comma 10 3 4 2 2 3 3" xfId="19369" xr:uid="{00000000-0005-0000-0000-000004000000}"/>
    <cellStyle name="Comma 10 3 4 2 2 3 3 2" xfId="49609" xr:uid="{00000000-0005-0000-0000-000004000000}"/>
    <cellStyle name="Comma 10 3 4 2 2 3 4" xfId="34489" xr:uid="{00000000-0005-0000-0000-000004000000}"/>
    <cellStyle name="Comma 10 3 4 2 2 4" xfId="5761" xr:uid="{00000000-0005-0000-0000-000004000000}"/>
    <cellStyle name="Comma 10 3 4 2 2 4 2" xfId="14833" xr:uid="{00000000-0005-0000-0000-000004000000}"/>
    <cellStyle name="Comma 10 3 4 2 2 4 2 2" xfId="29953" xr:uid="{00000000-0005-0000-0000-000004000000}"/>
    <cellStyle name="Comma 10 3 4 2 2 4 2 2 2" xfId="60193" xr:uid="{00000000-0005-0000-0000-000004000000}"/>
    <cellStyle name="Comma 10 3 4 2 2 4 2 3" xfId="45073" xr:uid="{00000000-0005-0000-0000-000004000000}"/>
    <cellStyle name="Comma 10 3 4 2 2 4 3" xfId="20881" xr:uid="{00000000-0005-0000-0000-000004000000}"/>
    <cellStyle name="Comma 10 3 4 2 2 4 3 2" xfId="51121" xr:uid="{00000000-0005-0000-0000-000004000000}"/>
    <cellStyle name="Comma 10 3 4 2 2 4 4" xfId="36001" xr:uid="{00000000-0005-0000-0000-000004000000}"/>
    <cellStyle name="Comma 10 3 4 2 2 5" xfId="7273" xr:uid="{00000000-0005-0000-0000-000004000000}"/>
    <cellStyle name="Comma 10 3 4 2 2 5 2" xfId="22393" xr:uid="{00000000-0005-0000-0000-000004000000}"/>
    <cellStyle name="Comma 10 3 4 2 2 5 2 2" xfId="52633" xr:uid="{00000000-0005-0000-0000-000004000000}"/>
    <cellStyle name="Comma 10 3 4 2 2 5 3" xfId="37513" xr:uid="{00000000-0005-0000-0000-000004000000}"/>
    <cellStyle name="Comma 10 3 4 2 2 6" xfId="8785" xr:uid="{00000000-0005-0000-0000-000004000000}"/>
    <cellStyle name="Comma 10 3 4 2 2 6 2" xfId="23905" xr:uid="{00000000-0005-0000-0000-000004000000}"/>
    <cellStyle name="Comma 10 3 4 2 2 6 2 2" xfId="54145" xr:uid="{00000000-0005-0000-0000-000004000000}"/>
    <cellStyle name="Comma 10 3 4 2 2 6 3" xfId="39025" xr:uid="{00000000-0005-0000-0000-000004000000}"/>
    <cellStyle name="Comma 10 3 4 2 2 7" xfId="10297" xr:uid="{00000000-0005-0000-0000-000004000000}"/>
    <cellStyle name="Comma 10 3 4 2 2 7 2" xfId="25417" xr:uid="{00000000-0005-0000-0000-000004000000}"/>
    <cellStyle name="Comma 10 3 4 2 2 7 2 2" xfId="55657" xr:uid="{00000000-0005-0000-0000-000004000000}"/>
    <cellStyle name="Comma 10 3 4 2 2 7 3" xfId="40537" xr:uid="{00000000-0005-0000-0000-000004000000}"/>
    <cellStyle name="Comma 10 3 4 2 2 8" xfId="16345" xr:uid="{00000000-0005-0000-0000-000004000000}"/>
    <cellStyle name="Comma 10 3 4 2 2 8 2" xfId="46585" xr:uid="{00000000-0005-0000-0000-000004000000}"/>
    <cellStyle name="Comma 10 3 4 2 2 9" xfId="31465" xr:uid="{00000000-0005-0000-0000-000004000000}"/>
    <cellStyle name="Comma 10 3 4 2 3" xfId="1981" xr:uid="{00000000-0005-0000-0000-000004000000}"/>
    <cellStyle name="Comma 10 3 4 2 3 2" xfId="11053" xr:uid="{00000000-0005-0000-0000-000004000000}"/>
    <cellStyle name="Comma 10 3 4 2 3 2 2" xfId="26173" xr:uid="{00000000-0005-0000-0000-000004000000}"/>
    <cellStyle name="Comma 10 3 4 2 3 2 2 2" xfId="56413" xr:uid="{00000000-0005-0000-0000-000004000000}"/>
    <cellStyle name="Comma 10 3 4 2 3 2 3" xfId="41293" xr:uid="{00000000-0005-0000-0000-000004000000}"/>
    <cellStyle name="Comma 10 3 4 2 3 3" xfId="17101" xr:uid="{00000000-0005-0000-0000-000004000000}"/>
    <cellStyle name="Comma 10 3 4 2 3 3 2" xfId="47341" xr:uid="{00000000-0005-0000-0000-000004000000}"/>
    <cellStyle name="Comma 10 3 4 2 3 4" xfId="32221" xr:uid="{00000000-0005-0000-0000-000004000000}"/>
    <cellStyle name="Comma 10 3 4 2 4" xfId="3493" xr:uid="{00000000-0005-0000-0000-000004000000}"/>
    <cellStyle name="Comma 10 3 4 2 4 2" xfId="12565" xr:uid="{00000000-0005-0000-0000-000004000000}"/>
    <cellStyle name="Comma 10 3 4 2 4 2 2" xfId="27685" xr:uid="{00000000-0005-0000-0000-000004000000}"/>
    <cellStyle name="Comma 10 3 4 2 4 2 2 2" xfId="57925" xr:uid="{00000000-0005-0000-0000-000004000000}"/>
    <cellStyle name="Comma 10 3 4 2 4 2 3" xfId="42805" xr:uid="{00000000-0005-0000-0000-000004000000}"/>
    <cellStyle name="Comma 10 3 4 2 4 3" xfId="18613" xr:uid="{00000000-0005-0000-0000-000004000000}"/>
    <cellStyle name="Comma 10 3 4 2 4 3 2" xfId="48853" xr:uid="{00000000-0005-0000-0000-000004000000}"/>
    <cellStyle name="Comma 10 3 4 2 4 4" xfId="33733" xr:uid="{00000000-0005-0000-0000-000004000000}"/>
    <cellStyle name="Comma 10 3 4 2 5" xfId="5005" xr:uid="{00000000-0005-0000-0000-000004000000}"/>
    <cellStyle name="Comma 10 3 4 2 5 2" xfId="14077" xr:uid="{00000000-0005-0000-0000-000004000000}"/>
    <cellStyle name="Comma 10 3 4 2 5 2 2" xfId="29197" xr:uid="{00000000-0005-0000-0000-000004000000}"/>
    <cellStyle name="Comma 10 3 4 2 5 2 2 2" xfId="59437" xr:uid="{00000000-0005-0000-0000-000004000000}"/>
    <cellStyle name="Comma 10 3 4 2 5 2 3" xfId="44317" xr:uid="{00000000-0005-0000-0000-000004000000}"/>
    <cellStyle name="Comma 10 3 4 2 5 3" xfId="20125" xr:uid="{00000000-0005-0000-0000-000004000000}"/>
    <cellStyle name="Comma 10 3 4 2 5 3 2" xfId="50365" xr:uid="{00000000-0005-0000-0000-000004000000}"/>
    <cellStyle name="Comma 10 3 4 2 5 4" xfId="35245" xr:uid="{00000000-0005-0000-0000-000004000000}"/>
    <cellStyle name="Comma 10 3 4 2 6" xfId="6517" xr:uid="{00000000-0005-0000-0000-000004000000}"/>
    <cellStyle name="Comma 10 3 4 2 6 2" xfId="21637" xr:uid="{00000000-0005-0000-0000-000004000000}"/>
    <cellStyle name="Comma 10 3 4 2 6 2 2" xfId="51877" xr:uid="{00000000-0005-0000-0000-000004000000}"/>
    <cellStyle name="Comma 10 3 4 2 6 3" xfId="36757" xr:uid="{00000000-0005-0000-0000-000004000000}"/>
    <cellStyle name="Comma 10 3 4 2 7" xfId="8029" xr:uid="{00000000-0005-0000-0000-000004000000}"/>
    <cellStyle name="Comma 10 3 4 2 7 2" xfId="23149" xr:uid="{00000000-0005-0000-0000-000004000000}"/>
    <cellStyle name="Comma 10 3 4 2 7 2 2" xfId="53389" xr:uid="{00000000-0005-0000-0000-000004000000}"/>
    <cellStyle name="Comma 10 3 4 2 7 3" xfId="38269" xr:uid="{00000000-0005-0000-0000-000004000000}"/>
    <cellStyle name="Comma 10 3 4 2 8" xfId="9541" xr:uid="{00000000-0005-0000-0000-000004000000}"/>
    <cellStyle name="Comma 10 3 4 2 8 2" xfId="24661" xr:uid="{00000000-0005-0000-0000-000004000000}"/>
    <cellStyle name="Comma 10 3 4 2 8 2 2" xfId="54901" xr:uid="{00000000-0005-0000-0000-000004000000}"/>
    <cellStyle name="Comma 10 3 4 2 8 3" xfId="39781" xr:uid="{00000000-0005-0000-0000-000004000000}"/>
    <cellStyle name="Comma 10 3 4 2 9" xfId="15589" xr:uid="{00000000-0005-0000-0000-000004000000}"/>
    <cellStyle name="Comma 10 3 4 2 9 2" xfId="45829" xr:uid="{00000000-0005-0000-0000-000004000000}"/>
    <cellStyle name="Comma 10 3 4 3" xfId="721" xr:uid="{00000000-0005-0000-0000-00000D000000}"/>
    <cellStyle name="Comma 10 3 4 3 10" xfId="30961" xr:uid="{00000000-0005-0000-0000-00000D000000}"/>
    <cellStyle name="Comma 10 3 4 3 2" xfId="1477" xr:uid="{00000000-0005-0000-0000-00000D000000}"/>
    <cellStyle name="Comma 10 3 4 3 2 2" xfId="2989" xr:uid="{00000000-0005-0000-0000-00000D000000}"/>
    <cellStyle name="Comma 10 3 4 3 2 2 2" xfId="12061" xr:uid="{00000000-0005-0000-0000-00000D000000}"/>
    <cellStyle name="Comma 10 3 4 3 2 2 2 2" xfId="27181" xr:uid="{00000000-0005-0000-0000-00000D000000}"/>
    <cellStyle name="Comma 10 3 4 3 2 2 2 2 2" xfId="57421" xr:uid="{00000000-0005-0000-0000-00000D000000}"/>
    <cellStyle name="Comma 10 3 4 3 2 2 2 3" xfId="42301" xr:uid="{00000000-0005-0000-0000-00000D000000}"/>
    <cellStyle name="Comma 10 3 4 3 2 2 3" xfId="18109" xr:uid="{00000000-0005-0000-0000-00000D000000}"/>
    <cellStyle name="Comma 10 3 4 3 2 2 3 2" xfId="48349" xr:uid="{00000000-0005-0000-0000-00000D000000}"/>
    <cellStyle name="Comma 10 3 4 3 2 2 4" xfId="33229" xr:uid="{00000000-0005-0000-0000-00000D000000}"/>
    <cellStyle name="Comma 10 3 4 3 2 3" xfId="4501" xr:uid="{00000000-0005-0000-0000-00000D000000}"/>
    <cellStyle name="Comma 10 3 4 3 2 3 2" xfId="13573" xr:uid="{00000000-0005-0000-0000-00000D000000}"/>
    <cellStyle name="Comma 10 3 4 3 2 3 2 2" xfId="28693" xr:uid="{00000000-0005-0000-0000-00000D000000}"/>
    <cellStyle name="Comma 10 3 4 3 2 3 2 2 2" xfId="58933" xr:uid="{00000000-0005-0000-0000-00000D000000}"/>
    <cellStyle name="Comma 10 3 4 3 2 3 2 3" xfId="43813" xr:uid="{00000000-0005-0000-0000-00000D000000}"/>
    <cellStyle name="Comma 10 3 4 3 2 3 3" xfId="19621" xr:uid="{00000000-0005-0000-0000-00000D000000}"/>
    <cellStyle name="Comma 10 3 4 3 2 3 3 2" xfId="49861" xr:uid="{00000000-0005-0000-0000-00000D000000}"/>
    <cellStyle name="Comma 10 3 4 3 2 3 4" xfId="34741" xr:uid="{00000000-0005-0000-0000-00000D000000}"/>
    <cellStyle name="Comma 10 3 4 3 2 4" xfId="6013" xr:uid="{00000000-0005-0000-0000-00000D000000}"/>
    <cellStyle name="Comma 10 3 4 3 2 4 2" xfId="15085" xr:uid="{00000000-0005-0000-0000-00000D000000}"/>
    <cellStyle name="Comma 10 3 4 3 2 4 2 2" xfId="30205" xr:uid="{00000000-0005-0000-0000-00000D000000}"/>
    <cellStyle name="Comma 10 3 4 3 2 4 2 2 2" xfId="60445" xr:uid="{00000000-0005-0000-0000-00000D000000}"/>
    <cellStyle name="Comma 10 3 4 3 2 4 2 3" xfId="45325" xr:uid="{00000000-0005-0000-0000-00000D000000}"/>
    <cellStyle name="Comma 10 3 4 3 2 4 3" xfId="21133" xr:uid="{00000000-0005-0000-0000-00000D000000}"/>
    <cellStyle name="Comma 10 3 4 3 2 4 3 2" xfId="51373" xr:uid="{00000000-0005-0000-0000-00000D000000}"/>
    <cellStyle name="Comma 10 3 4 3 2 4 4" xfId="36253" xr:uid="{00000000-0005-0000-0000-00000D000000}"/>
    <cellStyle name="Comma 10 3 4 3 2 5" xfId="7525" xr:uid="{00000000-0005-0000-0000-00000D000000}"/>
    <cellStyle name="Comma 10 3 4 3 2 5 2" xfId="22645" xr:uid="{00000000-0005-0000-0000-00000D000000}"/>
    <cellStyle name="Comma 10 3 4 3 2 5 2 2" xfId="52885" xr:uid="{00000000-0005-0000-0000-00000D000000}"/>
    <cellStyle name="Comma 10 3 4 3 2 5 3" xfId="37765" xr:uid="{00000000-0005-0000-0000-00000D000000}"/>
    <cellStyle name="Comma 10 3 4 3 2 6" xfId="9037" xr:uid="{00000000-0005-0000-0000-00000D000000}"/>
    <cellStyle name="Comma 10 3 4 3 2 6 2" xfId="24157" xr:uid="{00000000-0005-0000-0000-00000D000000}"/>
    <cellStyle name="Comma 10 3 4 3 2 6 2 2" xfId="54397" xr:uid="{00000000-0005-0000-0000-00000D000000}"/>
    <cellStyle name="Comma 10 3 4 3 2 6 3" xfId="39277" xr:uid="{00000000-0005-0000-0000-00000D000000}"/>
    <cellStyle name="Comma 10 3 4 3 2 7" xfId="10549" xr:uid="{00000000-0005-0000-0000-00000D000000}"/>
    <cellStyle name="Comma 10 3 4 3 2 7 2" xfId="25669" xr:uid="{00000000-0005-0000-0000-00000D000000}"/>
    <cellStyle name="Comma 10 3 4 3 2 7 2 2" xfId="55909" xr:uid="{00000000-0005-0000-0000-00000D000000}"/>
    <cellStyle name="Comma 10 3 4 3 2 7 3" xfId="40789" xr:uid="{00000000-0005-0000-0000-00000D000000}"/>
    <cellStyle name="Comma 10 3 4 3 2 8" xfId="16597" xr:uid="{00000000-0005-0000-0000-00000D000000}"/>
    <cellStyle name="Comma 10 3 4 3 2 8 2" xfId="46837" xr:uid="{00000000-0005-0000-0000-00000D000000}"/>
    <cellStyle name="Comma 10 3 4 3 2 9" xfId="31717" xr:uid="{00000000-0005-0000-0000-00000D000000}"/>
    <cellStyle name="Comma 10 3 4 3 3" xfId="2233" xr:uid="{00000000-0005-0000-0000-00000D000000}"/>
    <cellStyle name="Comma 10 3 4 3 3 2" xfId="11305" xr:uid="{00000000-0005-0000-0000-00000D000000}"/>
    <cellStyle name="Comma 10 3 4 3 3 2 2" xfId="26425" xr:uid="{00000000-0005-0000-0000-00000D000000}"/>
    <cellStyle name="Comma 10 3 4 3 3 2 2 2" xfId="56665" xr:uid="{00000000-0005-0000-0000-00000D000000}"/>
    <cellStyle name="Comma 10 3 4 3 3 2 3" xfId="41545" xr:uid="{00000000-0005-0000-0000-00000D000000}"/>
    <cellStyle name="Comma 10 3 4 3 3 3" xfId="17353" xr:uid="{00000000-0005-0000-0000-00000D000000}"/>
    <cellStyle name="Comma 10 3 4 3 3 3 2" xfId="47593" xr:uid="{00000000-0005-0000-0000-00000D000000}"/>
    <cellStyle name="Comma 10 3 4 3 3 4" xfId="32473" xr:uid="{00000000-0005-0000-0000-00000D000000}"/>
    <cellStyle name="Comma 10 3 4 3 4" xfId="3745" xr:uid="{00000000-0005-0000-0000-00000D000000}"/>
    <cellStyle name="Comma 10 3 4 3 4 2" xfId="12817" xr:uid="{00000000-0005-0000-0000-00000D000000}"/>
    <cellStyle name="Comma 10 3 4 3 4 2 2" xfId="27937" xr:uid="{00000000-0005-0000-0000-00000D000000}"/>
    <cellStyle name="Comma 10 3 4 3 4 2 2 2" xfId="58177" xr:uid="{00000000-0005-0000-0000-00000D000000}"/>
    <cellStyle name="Comma 10 3 4 3 4 2 3" xfId="43057" xr:uid="{00000000-0005-0000-0000-00000D000000}"/>
    <cellStyle name="Comma 10 3 4 3 4 3" xfId="18865" xr:uid="{00000000-0005-0000-0000-00000D000000}"/>
    <cellStyle name="Comma 10 3 4 3 4 3 2" xfId="49105" xr:uid="{00000000-0005-0000-0000-00000D000000}"/>
    <cellStyle name="Comma 10 3 4 3 4 4" xfId="33985" xr:uid="{00000000-0005-0000-0000-00000D000000}"/>
    <cellStyle name="Comma 10 3 4 3 5" xfId="5257" xr:uid="{00000000-0005-0000-0000-00000D000000}"/>
    <cellStyle name="Comma 10 3 4 3 5 2" xfId="14329" xr:uid="{00000000-0005-0000-0000-00000D000000}"/>
    <cellStyle name="Comma 10 3 4 3 5 2 2" xfId="29449" xr:uid="{00000000-0005-0000-0000-00000D000000}"/>
    <cellStyle name="Comma 10 3 4 3 5 2 2 2" xfId="59689" xr:uid="{00000000-0005-0000-0000-00000D000000}"/>
    <cellStyle name="Comma 10 3 4 3 5 2 3" xfId="44569" xr:uid="{00000000-0005-0000-0000-00000D000000}"/>
    <cellStyle name="Comma 10 3 4 3 5 3" xfId="20377" xr:uid="{00000000-0005-0000-0000-00000D000000}"/>
    <cellStyle name="Comma 10 3 4 3 5 3 2" xfId="50617" xr:uid="{00000000-0005-0000-0000-00000D000000}"/>
    <cellStyle name="Comma 10 3 4 3 5 4" xfId="35497" xr:uid="{00000000-0005-0000-0000-00000D000000}"/>
    <cellStyle name="Comma 10 3 4 3 6" xfId="6769" xr:uid="{00000000-0005-0000-0000-00000D000000}"/>
    <cellStyle name="Comma 10 3 4 3 6 2" xfId="21889" xr:uid="{00000000-0005-0000-0000-00000D000000}"/>
    <cellStyle name="Comma 10 3 4 3 6 2 2" xfId="52129" xr:uid="{00000000-0005-0000-0000-00000D000000}"/>
    <cellStyle name="Comma 10 3 4 3 6 3" xfId="37009" xr:uid="{00000000-0005-0000-0000-00000D000000}"/>
    <cellStyle name="Comma 10 3 4 3 7" xfId="8281" xr:uid="{00000000-0005-0000-0000-00000D000000}"/>
    <cellStyle name="Comma 10 3 4 3 7 2" xfId="23401" xr:uid="{00000000-0005-0000-0000-00000D000000}"/>
    <cellStyle name="Comma 10 3 4 3 7 2 2" xfId="53641" xr:uid="{00000000-0005-0000-0000-00000D000000}"/>
    <cellStyle name="Comma 10 3 4 3 7 3" xfId="38521" xr:uid="{00000000-0005-0000-0000-00000D000000}"/>
    <cellStyle name="Comma 10 3 4 3 8" xfId="9793" xr:uid="{00000000-0005-0000-0000-00000D000000}"/>
    <cellStyle name="Comma 10 3 4 3 8 2" xfId="24913" xr:uid="{00000000-0005-0000-0000-00000D000000}"/>
    <cellStyle name="Comma 10 3 4 3 8 2 2" xfId="55153" xr:uid="{00000000-0005-0000-0000-00000D000000}"/>
    <cellStyle name="Comma 10 3 4 3 8 3" xfId="40033" xr:uid="{00000000-0005-0000-0000-00000D000000}"/>
    <cellStyle name="Comma 10 3 4 3 9" xfId="15841" xr:uid="{00000000-0005-0000-0000-00000D000000}"/>
    <cellStyle name="Comma 10 3 4 3 9 2" xfId="46081" xr:uid="{00000000-0005-0000-0000-00000D000000}"/>
    <cellStyle name="Comma 10 3 4 4" xfId="973" xr:uid="{00000000-0005-0000-0000-000004000000}"/>
    <cellStyle name="Comma 10 3 4 4 2" xfId="2485" xr:uid="{00000000-0005-0000-0000-000004000000}"/>
    <cellStyle name="Comma 10 3 4 4 2 2" xfId="11557" xr:uid="{00000000-0005-0000-0000-000004000000}"/>
    <cellStyle name="Comma 10 3 4 4 2 2 2" xfId="26677" xr:uid="{00000000-0005-0000-0000-000004000000}"/>
    <cellStyle name="Comma 10 3 4 4 2 2 2 2" xfId="56917" xr:uid="{00000000-0005-0000-0000-000004000000}"/>
    <cellStyle name="Comma 10 3 4 4 2 2 3" xfId="41797" xr:uid="{00000000-0005-0000-0000-000004000000}"/>
    <cellStyle name="Comma 10 3 4 4 2 3" xfId="17605" xr:uid="{00000000-0005-0000-0000-000004000000}"/>
    <cellStyle name="Comma 10 3 4 4 2 3 2" xfId="47845" xr:uid="{00000000-0005-0000-0000-000004000000}"/>
    <cellStyle name="Comma 10 3 4 4 2 4" xfId="32725" xr:uid="{00000000-0005-0000-0000-000004000000}"/>
    <cellStyle name="Comma 10 3 4 4 3" xfId="3997" xr:uid="{00000000-0005-0000-0000-000004000000}"/>
    <cellStyle name="Comma 10 3 4 4 3 2" xfId="13069" xr:uid="{00000000-0005-0000-0000-000004000000}"/>
    <cellStyle name="Comma 10 3 4 4 3 2 2" xfId="28189" xr:uid="{00000000-0005-0000-0000-000004000000}"/>
    <cellStyle name="Comma 10 3 4 4 3 2 2 2" xfId="58429" xr:uid="{00000000-0005-0000-0000-000004000000}"/>
    <cellStyle name="Comma 10 3 4 4 3 2 3" xfId="43309" xr:uid="{00000000-0005-0000-0000-000004000000}"/>
    <cellStyle name="Comma 10 3 4 4 3 3" xfId="19117" xr:uid="{00000000-0005-0000-0000-000004000000}"/>
    <cellStyle name="Comma 10 3 4 4 3 3 2" xfId="49357" xr:uid="{00000000-0005-0000-0000-000004000000}"/>
    <cellStyle name="Comma 10 3 4 4 3 4" xfId="34237" xr:uid="{00000000-0005-0000-0000-000004000000}"/>
    <cellStyle name="Comma 10 3 4 4 4" xfId="5509" xr:uid="{00000000-0005-0000-0000-000004000000}"/>
    <cellStyle name="Comma 10 3 4 4 4 2" xfId="14581" xr:uid="{00000000-0005-0000-0000-000004000000}"/>
    <cellStyle name="Comma 10 3 4 4 4 2 2" xfId="29701" xr:uid="{00000000-0005-0000-0000-000004000000}"/>
    <cellStyle name="Comma 10 3 4 4 4 2 2 2" xfId="59941" xr:uid="{00000000-0005-0000-0000-000004000000}"/>
    <cellStyle name="Comma 10 3 4 4 4 2 3" xfId="44821" xr:uid="{00000000-0005-0000-0000-000004000000}"/>
    <cellStyle name="Comma 10 3 4 4 4 3" xfId="20629" xr:uid="{00000000-0005-0000-0000-000004000000}"/>
    <cellStyle name="Comma 10 3 4 4 4 3 2" xfId="50869" xr:uid="{00000000-0005-0000-0000-000004000000}"/>
    <cellStyle name="Comma 10 3 4 4 4 4" xfId="35749" xr:uid="{00000000-0005-0000-0000-000004000000}"/>
    <cellStyle name="Comma 10 3 4 4 5" xfId="7021" xr:uid="{00000000-0005-0000-0000-000004000000}"/>
    <cellStyle name="Comma 10 3 4 4 5 2" xfId="22141" xr:uid="{00000000-0005-0000-0000-000004000000}"/>
    <cellStyle name="Comma 10 3 4 4 5 2 2" xfId="52381" xr:uid="{00000000-0005-0000-0000-000004000000}"/>
    <cellStyle name="Comma 10 3 4 4 5 3" xfId="37261" xr:uid="{00000000-0005-0000-0000-000004000000}"/>
    <cellStyle name="Comma 10 3 4 4 6" xfId="8533" xr:uid="{00000000-0005-0000-0000-000004000000}"/>
    <cellStyle name="Comma 10 3 4 4 6 2" xfId="23653" xr:uid="{00000000-0005-0000-0000-000004000000}"/>
    <cellStyle name="Comma 10 3 4 4 6 2 2" xfId="53893" xr:uid="{00000000-0005-0000-0000-000004000000}"/>
    <cellStyle name="Comma 10 3 4 4 6 3" xfId="38773" xr:uid="{00000000-0005-0000-0000-000004000000}"/>
    <cellStyle name="Comma 10 3 4 4 7" xfId="10045" xr:uid="{00000000-0005-0000-0000-000004000000}"/>
    <cellStyle name="Comma 10 3 4 4 7 2" xfId="25165" xr:uid="{00000000-0005-0000-0000-000004000000}"/>
    <cellStyle name="Comma 10 3 4 4 7 2 2" xfId="55405" xr:uid="{00000000-0005-0000-0000-000004000000}"/>
    <cellStyle name="Comma 10 3 4 4 7 3" xfId="40285" xr:uid="{00000000-0005-0000-0000-000004000000}"/>
    <cellStyle name="Comma 10 3 4 4 8" xfId="16093" xr:uid="{00000000-0005-0000-0000-000004000000}"/>
    <cellStyle name="Comma 10 3 4 4 8 2" xfId="46333" xr:uid="{00000000-0005-0000-0000-000004000000}"/>
    <cellStyle name="Comma 10 3 4 4 9" xfId="31213" xr:uid="{00000000-0005-0000-0000-000004000000}"/>
    <cellStyle name="Comma 10 3 4 5" xfId="1729" xr:uid="{00000000-0005-0000-0000-000004000000}"/>
    <cellStyle name="Comma 10 3 4 5 2" xfId="10801" xr:uid="{00000000-0005-0000-0000-000004000000}"/>
    <cellStyle name="Comma 10 3 4 5 2 2" xfId="25921" xr:uid="{00000000-0005-0000-0000-000004000000}"/>
    <cellStyle name="Comma 10 3 4 5 2 2 2" xfId="56161" xr:uid="{00000000-0005-0000-0000-000004000000}"/>
    <cellStyle name="Comma 10 3 4 5 2 3" xfId="41041" xr:uid="{00000000-0005-0000-0000-000004000000}"/>
    <cellStyle name="Comma 10 3 4 5 3" xfId="16849" xr:uid="{00000000-0005-0000-0000-000004000000}"/>
    <cellStyle name="Comma 10 3 4 5 3 2" xfId="47089" xr:uid="{00000000-0005-0000-0000-000004000000}"/>
    <cellStyle name="Comma 10 3 4 5 4" xfId="31969" xr:uid="{00000000-0005-0000-0000-000004000000}"/>
    <cellStyle name="Comma 10 3 4 6" xfId="3241" xr:uid="{00000000-0005-0000-0000-000004000000}"/>
    <cellStyle name="Comma 10 3 4 6 2" xfId="12313" xr:uid="{00000000-0005-0000-0000-000004000000}"/>
    <cellStyle name="Comma 10 3 4 6 2 2" xfId="27433" xr:uid="{00000000-0005-0000-0000-000004000000}"/>
    <cellStyle name="Comma 10 3 4 6 2 2 2" xfId="57673" xr:uid="{00000000-0005-0000-0000-000004000000}"/>
    <cellStyle name="Comma 10 3 4 6 2 3" xfId="42553" xr:uid="{00000000-0005-0000-0000-000004000000}"/>
    <cellStyle name="Comma 10 3 4 6 3" xfId="18361" xr:uid="{00000000-0005-0000-0000-000004000000}"/>
    <cellStyle name="Comma 10 3 4 6 3 2" xfId="48601" xr:uid="{00000000-0005-0000-0000-000004000000}"/>
    <cellStyle name="Comma 10 3 4 6 4" xfId="33481" xr:uid="{00000000-0005-0000-0000-000004000000}"/>
    <cellStyle name="Comma 10 3 4 7" xfId="4753" xr:uid="{00000000-0005-0000-0000-000004000000}"/>
    <cellStyle name="Comma 10 3 4 7 2" xfId="13825" xr:uid="{00000000-0005-0000-0000-000004000000}"/>
    <cellStyle name="Comma 10 3 4 7 2 2" xfId="28945" xr:uid="{00000000-0005-0000-0000-000004000000}"/>
    <cellStyle name="Comma 10 3 4 7 2 2 2" xfId="59185" xr:uid="{00000000-0005-0000-0000-000004000000}"/>
    <cellStyle name="Comma 10 3 4 7 2 3" xfId="44065" xr:uid="{00000000-0005-0000-0000-000004000000}"/>
    <cellStyle name="Comma 10 3 4 7 3" xfId="19873" xr:uid="{00000000-0005-0000-0000-000004000000}"/>
    <cellStyle name="Comma 10 3 4 7 3 2" xfId="50113" xr:uid="{00000000-0005-0000-0000-000004000000}"/>
    <cellStyle name="Comma 10 3 4 7 4" xfId="34993" xr:uid="{00000000-0005-0000-0000-000004000000}"/>
    <cellStyle name="Comma 10 3 4 8" xfId="6265" xr:uid="{00000000-0005-0000-0000-000004000000}"/>
    <cellStyle name="Comma 10 3 4 8 2" xfId="21385" xr:uid="{00000000-0005-0000-0000-000004000000}"/>
    <cellStyle name="Comma 10 3 4 8 2 2" xfId="51625" xr:uid="{00000000-0005-0000-0000-000004000000}"/>
    <cellStyle name="Comma 10 3 4 8 3" xfId="36505" xr:uid="{00000000-0005-0000-0000-000004000000}"/>
    <cellStyle name="Comma 10 3 4 9" xfId="7777" xr:uid="{00000000-0005-0000-0000-000004000000}"/>
    <cellStyle name="Comma 10 3 4 9 2" xfId="22897" xr:uid="{00000000-0005-0000-0000-000004000000}"/>
    <cellStyle name="Comma 10 3 4 9 2 2" xfId="53137" xr:uid="{00000000-0005-0000-0000-000004000000}"/>
    <cellStyle name="Comma 10 3 4 9 3" xfId="38017" xr:uid="{00000000-0005-0000-0000-000004000000}"/>
    <cellStyle name="Comma 10 3 5" xfId="301" xr:uid="{00000000-0005-0000-0000-000001000000}"/>
    <cellStyle name="Comma 10 3 5 10" xfId="30541" xr:uid="{00000000-0005-0000-0000-000001000000}"/>
    <cellStyle name="Comma 10 3 5 2" xfId="1057" xr:uid="{00000000-0005-0000-0000-000001000000}"/>
    <cellStyle name="Comma 10 3 5 2 2" xfId="2569" xr:uid="{00000000-0005-0000-0000-000001000000}"/>
    <cellStyle name="Comma 10 3 5 2 2 2" xfId="11641" xr:uid="{00000000-0005-0000-0000-000001000000}"/>
    <cellStyle name="Comma 10 3 5 2 2 2 2" xfId="26761" xr:uid="{00000000-0005-0000-0000-000001000000}"/>
    <cellStyle name="Comma 10 3 5 2 2 2 2 2" xfId="57001" xr:uid="{00000000-0005-0000-0000-000001000000}"/>
    <cellStyle name="Comma 10 3 5 2 2 2 3" xfId="41881" xr:uid="{00000000-0005-0000-0000-000001000000}"/>
    <cellStyle name="Comma 10 3 5 2 2 3" xfId="17689" xr:uid="{00000000-0005-0000-0000-000001000000}"/>
    <cellStyle name="Comma 10 3 5 2 2 3 2" xfId="47929" xr:uid="{00000000-0005-0000-0000-000001000000}"/>
    <cellStyle name="Comma 10 3 5 2 2 4" xfId="32809" xr:uid="{00000000-0005-0000-0000-000001000000}"/>
    <cellStyle name="Comma 10 3 5 2 3" xfId="4081" xr:uid="{00000000-0005-0000-0000-000001000000}"/>
    <cellStyle name="Comma 10 3 5 2 3 2" xfId="13153" xr:uid="{00000000-0005-0000-0000-000001000000}"/>
    <cellStyle name="Comma 10 3 5 2 3 2 2" xfId="28273" xr:uid="{00000000-0005-0000-0000-000001000000}"/>
    <cellStyle name="Comma 10 3 5 2 3 2 2 2" xfId="58513" xr:uid="{00000000-0005-0000-0000-000001000000}"/>
    <cellStyle name="Comma 10 3 5 2 3 2 3" xfId="43393" xr:uid="{00000000-0005-0000-0000-000001000000}"/>
    <cellStyle name="Comma 10 3 5 2 3 3" xfId="19201" xr:uid="{00000000-0005-0000-0000-000001000000}"/>
    <cellStyle name="Comma 10 3 5 2 3 3 2" xfId="49441" xr:uid="{00000000-0005-0000-0000-000001000000}"/>
    <cellStyle name="Comma 10 3 5 2 3 4" xfId="34321" xr:uid="{00000000-0005-0000-0000-000001000000}"/>
    <cellStyle name="Comma 10 3 5 2 4" xfId="5593" xr:uid="{00000000-0005-0000-0000-000001000000}"/>
    <cellStyle name="Comma 10 3 5 2 4 2" xfId="14665" xr:uid="{00000000-0005-0000-0000-000001000000}"/>
    <cellStyle name="Comma 10 3 5 2 4 2 2" xfId="29785" xr:uid="{00000000-0005-0000-0000-000001000000}"/>
    <cellStyle name="Comma 10 3 5 2 4 2 2 2" xfId="60025" xr:uid="{00000000-0005-0000-0000-000001000000}"/>
    <cellStyle name="Comma 10 3 5 2 4 2 3" xfId="44905" xr:uid="{00000000-0005-0000-0000-000001000000}"/>
    <cellStyle name="Comma 10 3 5 2 4 3" xfId="20713" xr:uid="{00000000-0005-0000-0000-000001000000}"/>
    <cellStyle name="Comma 10 3 5 2 4 3 2" xfId="50953" xr:uid="{00000000-0005-0000-0000-000001000000}"/>
    <cellStyle name="Comma 10 3 5 2 4 4" xfId="35833" xr:uid="{00000000-0005-0000-0000-000001000000}"/>
    <cellStyle name="Comma 10 3 5 2 5" xfId="7105" xr:uid="{00000000-0005-0000-0000-000001000000}"/>
    <cellStyle name="Comma 10 3 5 2 5 2" xfId="22225" xr:uid="{00000000-0005-0000-0000-000001000000}"/>
    <cellStyle name="Comma 10 3 5 2 5 2 2" xfId="52465" xr:uid="{00000000-0005-0000-0000-000001000000}"/>
    <cellStyle name="Comma 10 3 5 2 5 3" xfId="37345" xr:uid="{00000000-0005-0000-0000-000001000000}"/>
    <cellStyle name="Comma 10 3 5 2 6" xfId="8617" xr:uid="{00000000-0005-0000-0000-000001000000}"/>
    <cellStyle name="Comma 10 3 5 2 6 2" xfId="23737" xr:uid="{00000000-0005-0000-0000-000001000000}"/>
    <cellStyle name="Comma 10 3 5 2 6 2 2" xfId="53977" xr:uid="{00000000-0005-0000-0000-000001000000}"/>
    <cellStyle name="Comma 10 3 5 2 6 3" xfId="38857" xr:uid="{00000000-0005-0000-0000-000001000000}"/>
    <cellStyle name="Comma 10 3 5 2 7" xfId="10129" xr:uid="{00000000-0005-0000-0000-000001000000}"/>
    <cellStyle name="Comma 10 3 5 2 7 2" xfId="25249" xr:uid="{00000000-0005-0000-0000-000001000000}"/>
    <cellStyle name="Comma 10 3 5 2 7 2 2" xfId="55489" xr:uid="{00000000-0005-0000-0000-000001000000}"/>
    <cellStyle name="Comma 10 3 5 2 7 3" xfId="40369" xr:uid="{00000000-0005-0000-0000-000001000000}"/>
    <cellStyle name="Comma 10 3 5 2 8" xfId="16177" xr:uid="{00000000-0005-0000-0000-000001000000}"/>
    <cellStyle name="Comma 10 3 5 2 8 2" xfId="46417" xr:uid="{00000000-0005-0000-0000-000001000000}"/>
    <cellStyle name="Comma 10 3 5 2 9" xfId="31297" xr:uid="{00000000-0005-0000-0000-000001000000}"/>
    <cellStyle name="Comma 10 3 5 3" xfId="1813" xr:uid="{00000000-0005-0000-0000-000001000000}"/>
    <cellStyle name="Comma 10 3 5 3 2" xfId="10885" xr:uid="{00000000-0005-0000-0000-000001000000}"/>
    <cellStyle name="Comma 10 3 5 3 2 2" xfId="26005" xr:uid="{00000000-0005-0000-0000-000001000000}"/>
    <cellStyle name="Comma 10 3 5 3 2 2 2" xfId="56245" xr:uid="{00000000-0005-0000-0000-000001000000}"/>
    <cellStyle name="Comma 10 3 5 3 2 3" xfId="41125" xr:uid="{00000000-0005-0000-0000-000001000000}"/>
    <cellStyle name="Comma 10 3 5 3 3" xfId="16933" xr:uid="{00000000-0005-0000-0000-000001000000}"/>
    <cellStyle name="Comma 10 3 5 3 3 2" xfId="47173" xr:uid="{00000000-0005-0000-0000-000001000000}"/>
    <cellStyle name="Comma 10 3 5 3 4" xfId="32053" xr:uid="{00000000-0005-0000-0000-000001000000}"/>
    <cellStyle name="Comma 10 3 5 4" xfId="3325" xr:uid="{00000000-0005-0000-0000-000001000000}"/>
    <cellStyle name="Comma 10 3 5 4 2" xfId="12397" xr:uid="{00000000-0005-0000-0000-000001000000}"/>
    <cellStyle name="Comma 10 3 5 4 2 2" xfId="27517" xr:uid="{00000000-0005-0000-0000-000001000000}"/>
    <cellStyle name="Comma 10 3 5 4 2 2 2" xfId="57757" xr:uid="{00000000-0005-0000-0000-000001000000}"/>
    <cellStyle name="Comma 10 3 5 4 2 3" xfId="42637" xr:uid="{00000000-0005-0000-0000-000001000000}"/>
    <cellStyle name="Comma 10 3 5 4 3" xfId="18445" xr:uid="{00000000-0005-0000-0000-000001000000}"/>
    <cellStyle name="Comma 10 3 5 4 3 2" xfId="48685" xr:uid="{00000000-0005-0000-0000-000001000000}"/>
    <cellStyle name="Comma 10 3 5 4 4" xfId="33565" xr:uid="{00000000-0005-0000-0000-000001000000}"/>
    <cellStyle name="Comma 10 3 5 5" xfId="4837" xr:uid="{00000000-0005-0000-0000-000001000000}"/>
    <cellStyle name="Comma 10 3 5 5 2" xfId="13909" xr:uid="{00000000-0005-0000-0000-000001000000}"/>
    <cellStyle name="Comma 10 3 5 5 2 2" xfId="29029" xr:uid="{00000000-0005-0000-0000-000001000000}"/>
    <cellStyle name="Comma 10 3 5 5 2 2 2" xfId="59269" xr:uid="{00000000-0005-0000-0000-000001000000}"/>
    <cellStyle name="Comma 10 3 5 5 2 3" xfId="44149" xr:uid="{00000000-0005-0000-0000-000001000000}"/>
    <cellStyle name="Comma 10 3 5 5 3" xfId="19957" xr:uid="{00000000-0005-0000-0000-000001000000}"/>
    <cellStyle name="Comma 10 3 5 5 3 2" xfId="50197" xr:uid="{00000000-0005-0000-0000-000001000000}"/>
    <cellStyle name="Comma 10 3 5 5 4" xfId="35077" xr:uid="{00000000-0005-0000-0000-000001000000}"/>
    <cellStyle name="Comma 10 3 5 6" xfId="6349" xr:uid="{00000000-0005-0000-0000-000001000000}"/>
    <cellStyle name="Comma 10 3 5 6 2" xfId="21469" xr:uid="{00000000-0005-0000-0000-000001000000}"/>
    <cellStyle name="Comma 10 3 5 6 2 2" xfId="51709" xr:uid="{00000000-0005-0000-0000-000001000000}"/>
    <cellStyle name="Comma 10 3 5 6 3" xfId="36589" xr:uid="{00000000-0005-0000-0000-000001000000}"/>
    <cellStyle name="Comma 10 3 5 7" xfId="7861" xr:uid="{00000000-0005-0000-0000-000001000000}"/>
    <cellStyle name="Comma 10 3 5 7 2" xfId="22981" xr:uid="{00000000-0005-0000-0000-000001000000}"/>
    <cellStyle name="Comma 10 3 5 7 2 2" xfId="53221" xr:uid="{00000000-0005-0000-0000-000001000000}"/>
    <cellStyle name="Comma 10 3 5 7 3" xfId="38101" xr:uid="{00000000-0005-0000-0000-000001000000}"/>
    <cellStyle name="Comma 10 3 5 8" xfId="9373" xr:uid="{00000000-0005-0000-0000-000001000000}"/>
    <cellStyle name="Comma 10 3 5 8 2" xfId="24493" xr:uid="{00000000-0005-0000-0000-000001000000}"/>
    <cellStyle name="Comma 10 3 5 8 2 2" xfId="54733" xr:uid="{00000000-0005-0000-0000-000001000000}"/>
    <cellStyle name="Comma 10 3 5 8 3" xfId="39613" xr:uid="{00000000-0005-0000-0000-000001000000}"/>
    <cellStyle name="Comma 10 3 5 9" xfId="15421" xr:uid="{00000000-0005-0000-0000-000001000000}"/>
    <cellStyle name="Comma 10 3 5 9 2" xfId="45661" xr:uid="{00000000-0005-0000-0000-000001000000}"/>
    <cellStyle name="Comma 10 3 6" xfId="553" xr:uid="{00000000-0005-0000-0000-000008000000}"/>
    <cellStyle name="Comma 10 3 6 10" xfId="30793" xr:uid="{00000000-0005-0000-0000-000008000000}"/>
    <cellStyle name="Comma 10 3 6 2" xfId="1309" xr:uid="{00000000-0005-0000-0000-000008000000}"/>
    <cellStyle name="Comma 10 3 6 2 2" xfId="2821" xr:uid="{00000000-0005-0000-0000-000008000000}"/>
    <cellStyle name="Comma 10 3 6 2 2 2" xfId="11893" xr:uid="{00000000-0005-0000-0000-000008000000}"/>
    <cellStyle name="Comma 10 3 6 2 2 2 2" xfId="27013" xr:uid="{00000000-0005-0000-0000-000008000000}"/>
    <cellStyle name="Comma 10 3 6 2 2 2 2 2" xfId="57253" xr:uid="{00000000-0005-0000-0000-000008000000}"/>
    <cellStyle name="Comma 10 3 6 2 2 2 3" xfId="42133" xr:uid="{00000000-0005-0000-0000-000008000000}"/>
    <cellStyle name="Comma 10 3 6 2 2 3" xfId="17941" xr:uid="{00000000-0005-0000-0000-000008000000}"/>
    <cellStyle name="Comma 10 3 6 2 2 3 2" xfId="48181" xr:uid="{00000000-0005-0000-0000-000008000000}"/>
    <cellStyle name="Comma 10 3 6 2 2 4" xfId="33061" xr:uid="{00000000-0005-0000-0000-000008000000}"/>
    <cellStyle name="Comma 10 3 6 2 3" xfId="4333" xr:uid="{00000000-0005-0000-0000-000008000000}"/>
    <cellStyle name="Comma 10 3 6 2 3 2" xfId="13405" xr:uid="{00000000-0005-0000-0000-000008000000}"/>
    <cellStyle name="Comma 10 3 6 2 3 2 2" xfId="28525" xr:uid="{00000000-0005-0000-0000-000008000000}"/>
    <cellStyle name="Comma 10 3 6 2 3 2 2 2" xfId="58765" xr:uid="{00000000-0005-0000-0000-000008000000}"/>
    <cellStyle name="Comma 10 3 6 2 3 2 3" xfId="43645" xr:uid="{00000000-0005-0000-0000-000008000000}"/>
    <cellStyle name="Comma 10 3 6 2 3 3" xfId="19453" xr:uid="{00000000-0005-0000-0000-000008000000}"/>
    <cellStyle name="Comma 10 3 6 2 3 3 2" xfId="49693" xr:uid="{00000000-0005-0000-0000-000008000000}"/>
    <cellStyle name="Comma 10 3 6 2 3 4" xfId="34573" xr:uid="{00000000-0005-0000-0000-000008000000}"/>
    <cellStyle name="Comma 10 3 6 2 4" xfId="5845" xr:uid="{00000000-0005-0000-0000-000008000000}"/>
    <cellStyle name="Comma 10 3 6 2 4 2" xfId="14917" xr:uid="{00000000-0005-0000-0000-000008000000}"/>
    <cellStyle name="Comma 10 3 6 2 4 2 2" xfId="30037" xr:uid="{00000000-0005-0000-0000-000008000000}"/>
    <cellStyle name="Comma 10 3 6 2 4 2 2 2" xfId="60277" xr:uid="{00000000-0005-0000-0000-000008000000}"/>
    <cellStyle name="Comma 10 3 6 2 4 2 3" xfId="45157" xr:uid="{00000000-0005-0000-0000-000008000000}"/>
    <cellStyle name="Comma 10 3 6 2 4 3" xfId="20965" xr:uid="{00000000-0005-0000-0000-000008000000}"/>
    <cellStyle name="Comma 10 3 6 2 4 3 2" xfId="51205" xr:uid="{00000000-0005-0000-0000-000008000000}"/>
    <cellStyle name="Comma 10 3 6 2 4 4" xfId="36085" xr:uid="{00000000-0005-0000-0000-000008000000}"/>
    <cellStyle name="Comma 10 3 6 2 5" xfId="7357" xr:uid="{00000000-0005-0000-0000-000008000000}"/>
    <cellStyle name="Comma 10 3 6 2 5 2" xfId="22477" xr:uid="{00000000-0005-0000-0000-000008000000}"/>
    <cellStyle name="Comma 10 3 6 2 5 2 2" xfId="52717" xr:uid="{00000000-0005-0000-0000-000008000000}"/>
    <cellStyle name="Comma 10 3 6 2 5 3" xfId="37597" xr:uid="{00000000-0005-0000-0000-000008000000}"/>
    <cellStyle name="Comma 10 3 6 2 6" xfId="8869" xr:uid="{00000000-0005-0000-0000-000008000000}"/>
    <cellStyle name="Comma 10 3 6 2 6 2" xfId="23989" xr:uid="{00000000-0005-0000-0000-000008000000}"/>
    <cellStyle name="Comma 10 3 6 2 6 2 2" xfId="54229" xr:uid="{00000000-0005-0000-0000-000008000000}"/>
    <cellStyle name="Comma 10 3 6 2 6 3" xfId="39109" xr:uid="{00000000-0005-0000-0000-000008000000}"/>
    <cellStyle name="Comma 10 3 6 2 7" xfId="10381" xr:uid="{00000000-0005-0000-0000-000008000000}"/>
    <cellStyle name="Comma 10 3 6 2 7 2" xfId="25501" xr:uid="{00000000-0005-0000-0000-000008000000}"/>
    <cellStyle name="Comma 10 3 6 2 7 2 2" xfId="55741" xr:uid="{00000000-0005-0000-0000-000008000000}"/>
    <cellStyle name="Comma 10 3 6 2 7 3" xfId="40621" xr:uid="{00000000-0005-0000-0000-000008000000}"/>
    <cellStyle name="Comma 10 3 6 2 8" xfId="16429" xr:uid="{00000000-0005-0000-0000-000008000000}"/>
    <cellStyle name="Comma 10 3 6 2 8 2" xfId="46669" xr:uid="{00000000-0005-0000-0000-000008000000}"/>
    <cellStyle name="Comma 10 3 6 2 9" xfId="31549" xr:uid="{00000000-0005-0000-0000-000008000000}"/>
    <cellStyle name="Comma 10 3 6 3" xfId="2065" xr:uid="{00000000-0005-0000-0000-000008000000}"/>
    <cellStyle name="Comma 10 3 6 3 2" xfId="11137" xr:uid="{00000000-0005-0000-0000-000008000000}"/>
    <cellStyle name="Comma 10 3 6 3 2 2" xfId="26257" xr:uid="{00000000-0005-0000-0000-000008000000}"/>
    <cellStyle name="Comma 10 3 6 3 2 2 2" xfId="56497" xr:uid="{00000000-0005-0000-0000-000008000000}"/>
    <cellStyle name="Comma 10 3 6 3 2 3" xfId="41377" xr:uid="{00000000-0005-0000-0000-000008000000}"/>
    <cellStyle name="Comma 10 3 6 3 3" xfId="17185" xr:uid="{00000000-0005-0000-0000-000008000000}"/>
    <cellStyle name="Comma 10 3 6 3 3 2" xfId="47425" xr:uid="{00000000-0005-0000-0000-000008000000}"/>
    <cellStyle name="Comma 10 3 6 3 4" xfId="32305" xr:uid="{00000000-0005-0000-0000-000008000000}"/>
    <cellStyle name="Comma 10 3 6 4" xfId="3577" xr:uid="{00000000-0005-0000-0000-000008000000}"/>
    <cellStyle name="Comma 10 3 6 4 2" xfId="12649" xr:uid="{00000000-0005-0000-0000-000008000000}"/>
    <cellStyle name="Comma 10 3 6 4 2 2" xfId="27769" xr:uid="{00000000-0005-0000-0000-000008000000}"/>
    <cellStyle name="Comma 10 3 6 4 2 2 2" xfId="58009" xr:uid="{00000000-0005-0000-0000-000008000000}"/>
    <cellStyle name="Comma 10 3 6 4 2 3" xfId="42889" xr:uid="{00000000-0005-0000-0000-000008000000}"/>
    <cellStyle name="Comma 10 3 6 4 3" xfId="18697" xr:uid="{00000000-0005-0000-0000-000008000000}"/>
    <cellStyle name="Comma 10 3 6 4 3 2" xfId="48937" xr:uid="{00000000-0005-0000-0000-000008000000}"/>
    <cellStyle name="Comma 10 3 6 4 4" xfId="33817" xr:uid="{00000000-0005-0000-0000-000008000000}"/>
    <cellStyle name="Comma 10 3 6 5" xfId="5089" xr:uid="{00000000-0005-0000-0000-000008000000}"/>
    <cellStyle name="Comma 10 3 6 5 2" xfId="14161" xr:uid="{00000000-0005-0000-0000-000008000000}"/>
    <cellStyle name="Comma 10 3 6 5 2 2" xfId="29281" xr:uid="{00000000-0005-0000-0000-000008000000}"/>
    <cellStyle name="Comma 10 3 6 5 2 2 2" xfId="59521" xr:uid="{00000000-0005-0000-0000-000008000000}"/>
    <cellStyle name="Comma 10 3 6 5 2 3" xfId="44401" xr:uid="{00000000-0005-0000-0000-000008000000}"/>
    <cellStyle name="Comma 10 3 6 5 3" xfId="20209" xr:uid="{00000000-0005-0000-0000-000008000000}"/>
    <cellStyle name="Comma 10 3 6 5 3 2" xfId="50449" xr:uid="{00000000-0005-0000-0000-000008000000}"/>
    <cellStyle name="Comma 10 3 6 5 4" xfId="35329" xr:uid="{00000000-0005-0000-0000-000008000000}"/>
    <cellStyle name="Comma 10 3 6 6" xfId="6601" xr:uid="{00000000-0005-0000-0000-000008000000}"/>
    <cellStyle name="Comma 10 3 6 6 2" xfId="21721" xr:uid="{00000000-0005-0000-0000-000008000000}"/>
    <cellStyle name="Comma 10 3 6 6 2 2" xfId="51961" xr:uid="{00000000-0005-0000-0000-000008000000}"/>
    <cellStyle name="Comma 10 3 6 6 3" xfId="36841" xr:uid="{00000000-0005-0000-0000-000008000000}"/>
    <cellStyle name="Comma 10 3 6 7" xfId="8113" xr:uid="{00000000-0005-0000-0000-000008000000}"/>
    <cellStyle name="Comma 10 3 6 7 2" xfId="23233" xr:uid="{00000000-0005-0000-0000-000008000000}"/>
    <cellStyle name="Comma 10 3 6 7 2 2" xfId="53473" xr:uid="{00000000-0005-0000-0000-000008000000}"/>
    <cellStyle name="Comma 10 3 6 7 3" xfId="38353" xr:uid="{00000000-0005-0000-0000-000008000000}"/>
    <cellStyle name="Comma 10 3 6 8" xfId="9625" xr:uid="{00000000-0005-0000-0000-000008000000}"/>
    <cellStyle name="Comma 10 3 6 8 2" xfId="24745" xr:uid="{00000000-0005-0000-0000-000008000000}"/>
    <cellStyle name="Comma 10 3 6 8 2 2" xfId="54985" xr:uid="{00000000-0005-0000-0000-000008000000}"/>
    <cellStyle name="Comma 10 3 6 8 3" xfId="39865" xr:uid="{00000000-0005-0000-0000-000008000000}"/>
    <cellStyle name="Comma 10 3 6 9" xfId="15673" xr:uid="{00000000-0005-0000-0000-000008000000}"/>
    <cellStyle name="Comma 10 3 6 9 2" xfId="45913" xr:uid="{00000000-0005-0000-0000-000008000000}"/>
    <cellStyle name="Comma 10 3 7" xfId="805" xr:uid="{00000000-0005-0000-0000-000001000000}"/>
    <cellStyle name="Comma 10 3 7 2" xfId="2317" xr:uid="{00000000-0005-0000-0000-000001000000}"/>
    <cellStyle name="Comma 10 3 7 2 2" xfId="11389" xr:uid="{00000000-0005-0000-0000-000001000000}"/>
    <cellStyle name="Comma 10 3 7 2 2 2" xfId="26509" xr:uid="{00000000-0005-0000-0000-000001000000}"/>
    <cellStyle name="Comma 10 3 7 2 2 2 2" xfId="56749" xr:uid="{00000000-0005-0000-0000-000001000000}"/>
    <cellStyle name="Comma 10 3 7 2 2 3" xfId="41629" xr:uid="{00000000-0005-0000-0000-000001000000}"/>
    <cellStyle name="Comma 10 3 7 2 3" xfId="17437" xr:uid="{00000000-0005-0000-0000-000001000000}"/>
    <cellStyle name="Comma 10 3 7 2 3 2" xfId="47677" xr:uid="{00000000-0005-0000-0000-000001000000}"/>
    <cellStyle name="Comma 10 3 7 2 4" xfId="32557" xr:uid="{00000000-0005-0000-0000-000001000000}"/>
    <cellStyle name="Comma 10 3 7 3" xfId="3829" xr:uid="{00000000-0005-0000-0000-000001000000}"/>
    <cellStyle name="Comma 10 3 7 3 2" xfId="12901" xr:uid="{00000000-0005-0000-0000-000001000000}"/>
    <cellStyle name="Comma 10 3 7 3 2 2" xfId="28021" xr:uid="{00000000-0005-0000-0000-000001000000}"/>
    <cellStyle name="Comma 10 3 7 3 2 2 2" xfId="58261" xr:uid="{00000000-0005-0000-0000-000001000000}"/>
    <cellStyle name="Comma 10 3 7 3 2 3" xfId="43141" xr:uid="{00000000-0005-0000-0000-000001000000}"/>
    <cellStyle name="Comma 10 3 7 3 3" xfId="18949" xr:uid="{00000000-0005-0000-0000-000001000000}"/>
    <cellStyle name="Comma 10 3 7 3 3 2" xfId="49189" xr:uid="{00000000-0005-0000-0000-000001000000}"/>
    <cellStyle name="Comma 10 3 7 3 4" xfId="34069" xr:uid="{00000000-0005-0000-0000-000001000000}"/>
    <cellStyle name="Comma 10 3 7 4" xfId="5341" xr:uid="{00000000-0005-0000-0000-000001000000}"/>
    <cellStyle name="Comma 10 3 7 4 2" xfId="14413" xr:uid="{00000000-0005-0000-0000-000001000000}"/>
    <cellStyle name="Comma 10 3 7 4 2 2" xfId="29533" xr:uid="{00000000-0005-0000-0000-000001000000}"/>
    <cellStyle name="Comma 10 3 7 4 2 2 2" xfId="59773" xr:uid="{00000000-0005-0000-0000-000001000000}"/>
    <cellStyle name="Comma 10 3 7 4 2 3" xfId="44653" xr:uid="{00000000-0005-0000-0000-000001000000}"/>
    <cellStyle name="Comma 10 3 7 4 3" xfId="20461" xr:uid="{00000000-0005-0000-0000-000001000000}"/>
    <cellStyle name="Comma 10 3 7 4 3 2" xfId="50701" xr:uid="{00000000-0005-0000-0000-000001000000}"/>
    <cellStyle name="Comma 10 3 7 4 4" xfId="35581" xr:uid="{00000000-0005-0000-0000-000001000000}"/>
    <cellStyle name="Comma 10 3 7 5" xfId="6853" xr:uid="{00000000-0005-0000-0000-000001000000}"/>
    <cellStyle name="Comma 10 3 7 5 2" xfId="21973" xr:uid="{00000000-0005-0000-0000-000001000000}"/>
    <cellStyle name="Comma 10 3 7 5 2 2" xfId="52213" xr:uid="{00000000-0005-0000-0000-000001000000}"/>
    <cellStyle name="Comma 10 3 7 5 3" xfId="37093" xr:uid="{00000000-0005-0000-0000-000001000000}"/>
    <cellStyle name="Comma 10 3 7 6" xfId="8365" xr:uid="{00000000-0005-0000-0000-000001000000}"/>
    <cellStyle name="Comma 10 3 7 6 2" xfId="23485" xr:uid="{00000000-0005-0000-0000-000001000000}"/>
    <cellStyle name="Comma 10 3 7 6 2 2" xfId="53725" xr:uid="{00000000-0005-0000-0000-000001000000}"/>
    <cellStyle name="Comma 10 3 7 6 3" xfId="38605" xr:uid="{00000000-0005-0000-0000-000001000000}"/>
    <cellStyle name="Comma 10 3 7 7" xfId="9877" xr:uid="{00000000-0005-0000-0000-000001000000}"/>
    <cellStyle name="Comma 10 3 7 7 2" xfId="24997" xr:uid="{00000000-0005-0000-0000-000001000000}"/>
    <cellStyle name="Comma 10 3 7 7 2 2" xfId="55237" xr:uid="{00000000-0005-0000-0000-000001000000}"/>
    <cellStyle name="Comma 10 3 7 7 3" xfId="40117" xr:uid="{00000000-0005-0000-0000-000001000000}"/>
    <cellStyle name="Comma 10 3 7 8" xfId="15925" xr:uid="{00000000-0005-0000-0000-000001000000}"/>
    <cellStyle name="Comma 10 3 7 8 2" xfId="46165" xr:uid="{00000000-0005-0000-0000-000001000000}"/>
    <cellStyle name="Comma 10 3 7 9" xfId="31045" xr:uid="{00000000-0005-0000-0000-000001000000}"/>
    <cellStyle name="Comma 10 3 8" xfId="1561" xr:uid="{00000000-0005-0000-0000-000001000000}"/>
    <cellStyle name="Comma 10 3 8 2" xfId="10633" xr:uid="{00000000-0005-0000-0000-000001000000}"/>
    <cellStyle name="Comma 10 3 8 2 2" xfId="25753" xr:uid="{00000000-0005-0000-0000-000001000000}"/>
    <cellStyle name="Comma 10 3 8 2 2 2" xfId="55993" xr:uid="{00000000-0005-0000-0000-000001000000}"/>
    <cellStyle name="Comma 10 3 8 2 3" xfId="40873" xr:uid="{00000000-0005-0000-0000-000001000000}"/>
    <cellStyle name="Comma 10 3 8 3" xfId="16681" xr:uid="{00000000-0005-0000-0000-000001000000}"/>
    <cellStyle name="Comma 10 3 8 3 2" xfId="46921" xr:uid="{00000000-0005-0000-0000-000001000000}"/>
    <cellStyle name="Comma 10 3 8 4" xfId="31801" xr:uid="{00000000-0005-0000-0000-000001000000}"/>
    <cellStyle name="Comma 10 3 9" xfId="3073" xr:uid="{00000000-0005-0000-0000-000001000000}"/>
    <cellStyle name="Comma 10 3 9 2" xfId="12145" xr:uid="{00000000-0005-0000-0000-000001000000}"/>
    <cellStyle name="Comma 10 3 9 2 2" xfId="27265" xr:uid="{00000000-0005-0000-0000-000001000000}"/>
    <cellStyle name="Comma 10 3 9 2 2 2" xfId="57505" xr:uid="{00000000-0005-0000-0000-000001000000}"/>
    <cellStyle name="Comma 10 3 9 2 3" xfId="42385" xr:uid="{00000000-0005-0000-0000-000001000000}"/>
    <cellStyle name="Comma 10 3 9 3" xfId="18193" xr:uid="{00000000-0005-0000-0000-000001000000}"/>
    <cellStyle name="Comma 10 3 9 3 2" xfId="48433" xr:uid="{00000000-0005-0000-0000-000001000000}"/>
    <cellStyle name="Comma 10 3 9 4" xfId="33313" xr:uid="{00000000-0005-0000-0000-000001000000}"/>
    <cellStyle name="Comma 10 4" xfId="63" xr:uid="{00000000-0005-0000-0000-000001000000}"/>
    <cellStyle name="Comma 10 4 10" xfId="6111" xr:uid="{00000000-0005-0000-0000-000001000000}"/>
    <cellStyle name="Comma 10 4 10 2" xfId="21231" xr:uid="{00000000-0005-0000-0000-000001000000}"/>
    <cellStyle name="Comma 10 4 10 2 2" xfId="51471" xr:uid="{00000000-0005-0000-0000-000001000000}"/>
    <cellStyle name="Comma 10 4 10 3" xfId="36351" xr:uid="{00000000-0005-0000-0000-000001000000}"/>
    <cellStyle name="Comma 10 4 11" xfId="7623" xr:uid="{00000000-0005-0000-0000-000001000000}"/>
    <cellStyle name="Comma 10 4 11 2" xfId="22743" xr:uid="{00000000-0005-0000-0000-000001000000}"/>
    <cellStyle name="Comma 10 4 11 2 2" xfId="52983" xr:uid="{00000000-0005-0000-0000-000001000000}"/>
    <cellStyle name="Comma 10 4 11 3" xfId="37863" xr:uid="{00000000-0005-0000-0000-000001000000}"/>
    <cellStyle name="Comma 10 4 12" xfId="9135" xr:uid="{00000000-0005-0000-0000-000001000000}"/>
    <cellStyle name="Comma 10 4 12 2" xfId="24255" xr:uid="{00000000-0005-0000-0000-000001000000}"/>
    <cellStyle name="Comma 10 4 12 2 2" xfId="54495" xr:uid="{00000000-0005-0000-0000-000001000000}"/>
    <cellStyle name="Comma 10 4 12 3" xfId="39375" xr:uid="{00000000-0005-0000-0000-000001000000}"/>
    <cellStyle name="Comma 10 4 13" xfId="15183" xr:uid="{00000000-0005-0000-0000-000001000000}"/>
    <cellStyle name="Comma 10 4 13 2" xfId="45423" xr:uid="{00000000-0005-0000-0000-000001000000}"/>
    <cellStyle name="Comma 10 4 14" xfId="30303" xr:uid="{00000000-0005-0000-0000-000001000000}"/>
    <cellStyle name="Comma 10 4 2" xfId="147" xr:uid="{00000000-0005-0000-0000-000006000000}"/>
    <cellStyle name="Comma 10 4 2 10" xfId="9219" xr:uid="{00000000-0005-0000-0000-000006000000}"/>
    <cellStyle name="Comma 10 4 2 10 2" xfId="24339" xr:uid="{00000000-0005-0000-0000-000006000000}"/>
    <cellStyle name="Comma 10 4 2 10 2 2" xfId="54579" xr:uid="{00000000-0005-0000-0000-000006000000}"/>
    <cellStyle name="Comma 10 4 2 10 3" xfId="39459" xr:uid="{00000000-0005-0000-0000-000006000000}"/>
    <cellStyle name="Comma 10 4 2 11" xfId="15267" xr:uid="{00000000-0005-0000-0000-000006000000}"/>
    <cellStyle name="Comma 10 4 2 11 2" xfId="45507" xr:uid="{00000000-0005-0000-0000-000006000000}"/>
    <cellStyle name="Comma 10 4 2 12" xfId="30387" xr:uid="{00000000-0005-0000-0000-000006000000}"/>
    <cellStyle name="Comma 10 4 2 2" xfId="399" xr:uid="{00000000-0005-0000-0000-000006000000}"/>
    <cellStyle name="Comma 10 4 2 2 10" xfId="30639" xr:uid="{00000000-0005-0000-0000-000006000000}"/>
    <cellStyle name="Comma 10 4 2 2 2" xfId="1155" xr:uid="{00000000-0005-0000-0000-000006000000}"/>
    <cellStyle name="Comma 10 4 2 2 2 2" xfId="2667" xr:uid="{00000000-0005-0000-0000-000006000000}"/>
    <cellStyle name="Comma 10 4 2 2 2 2 2" xfId="11739" xr:uid="{00000000-0005-0000-0000-000006000000}"/>
    <cellStyle name="Comma 10 4 2 2 2 2 2 2" xfId="26859" xr:uid="{00000000-0005-0000-0000-000006000000}"/>
    <cellStyle name="Comma 10 4 2 2 2 2 2 2 2" xfId="57099" xr:uid="{00000000-0005-0000-0000-000006000000}"/>
    <cellStyle name="Comma 10 4 2 2 2 2 2 3" xfId="41979" xr:uid="{00000000-0005-0000-0000-000006000000}"/>
    <cellStyle name="Comma 10 4 2 2 2 2 3" xfId="17787" xr:uid="{00000000-0005-0000-0000-000006000000}"/>
    <cellStyle name="Comma 10 4 2 2 2 2 3 2" xfId="48027" xr:uid="{00000000-0005-0000-0000-000006000000}"/>
    <cellStyle name="Comma 10 4 2 2 2 2 4" xfId="32907" xr:uid="{00000000-0005-0000-0000-000006000000}"/>
    <cellStyle name="Comma 10 4 2 2 2 3" xfId="4179" xr:uid="{00000000-0005-0000-0000-000006000000}"/>
    <cellStyle name="Comma 10 4 2 2 2 3 2" xfId="13251" xr:uid="{00000000-0005-0000-0000-000006000000}"/>
    <cellStyle name="Comma 10 4 2 2 2 3 2 2" xfId="28371" xr:uid="{00000000-0005-0000-0000-000006000000}"/>
    <cellStyle name="Comma 10 4 2 2 2 3 2 2 2" xfId="58611" xr:uid="{00000000-0005-0000-0000-000006000000}"/>
    <cellStyle name="Comma 10 4 2 2 2 3 2 3" xfId="43491" xr:uid="{00000000-0005-0000-0000-000006000000}"/>
    <cellStyle name="Comma 10 4 2 2 2 3 3" xfId="19299" xr:uid="{00000000-0005-0000-0000-000006000000}"/>
    <cellStyle name="Comma 10 4 2 2 2 3 3 2" xfId="49539" xr:uid="{00000000-0005-0000-0000-000006000000}"/>
    <cellStyle name="Comma 10 4 2 2 2 3 4" xfId="34419" xr:uid="{00000000-0005-0000-0000-000006000000}"/>
    <cellStyle name="Comma 10 4 2 2 2 4" xfId="5691" xr:uid="{00000000-0005-0000-0000-000006000000}"/>
    <cellStyle name="Comma 10 4 2 2 2 4 2" xfId="14763" xr:uid="{00000000-0005-0000-0000-000006000000}"/>
    <cellStyle name="Comma 10 4 2 2 2 4 2 2" xfId="29883" xr:uid="{00000000-0005-0000-0000-000006000000}"/>
    <cellStyle name="Comma 10 4 2 2 2 4 2 2 2" xfId="60123" xr:uid="{00000000-0005-0000-0000-000006000000}"/>
    <cellStyle name="Comma 10 4 2 2 2 4 2 3" xfId="45003" xr:uid="{00000000-0005-0000-0000-000006000000}"/>
    <cellStyle name="Comma 10 4 2 2 2 4 3" xfId="20811" xr:uid="{00000000-0005-0000-0000-000006000000}"/>
    <cellStyle name="Comma 10 4 2 2 2 4 3 2" xfId="51051" xr:uid="{00000000-0005-0000-0000-000006000000}"/>
    <cellStyle name="Comma 10 4 2 2 2 4 4" xfId="35931" xr:uid="{00000000-0005-0000-0000-000006000000}"/>
    <cellStyle name="Comma 10 4 2 2 2 5" xfId="7203" xr:uid="{00000000-0005-0000-0000-000006000000}"/>
    <cellStyle name="Comma 10 4 2 2 2 5 2" xfId="22323" xr:uid="{00000000-0005-0000-0000-000006000000}"/>
    <cellStyle name="Comma 10 4 2 2 2 5 2 2" xfId="52563" xr:uid="{00000000-0005-0000-0000-000006000000}"/>
    <cellStyle name="Comma 10 4 2 2 2 5 3" xfId="37443" xr:uid="{00000000-0005-0000-0000-000006000000}"/>
    <cellStyle name="Comma 10 4 2 2 2 6" xfId="8715" xr:uid="{00000000-0005-0000-0000-000006000000}"/>
    <cellStyle name="Comma 10 4 2 2 2 6 2" xfId="23835" xr:uid="{00000000-0005-0000-0000-000006000000}"/>
    <cellStyle name="Comma 10 4 2 2 2 6 2 2" xfId="54075" xr:uid="{00000000-0005-0000-0000-000006000000}"/>
    <cellStyle name="Comma 10 4 2 2 2 6 3" xfId="38955" xr:uid="{00000000-0005-0000-0000-000006000000}"/>
    <cellStyle name="Comma 10 4 2 2 2 7" xfId="10227" xr:uid="{00000000-0005-0000-0000-000006000000}"/>
    <cellStyle name="Comma 10 4 2 2 2 7 2" xfId="25347" xr:uid="{00000000-0005-0000-0000-000006000000}"/>
    <cellStyle name="Comma 10 4 2 2 2 7 2 2" xfId="55587" xr:uid="{00000000-0005-0000-0000-000006000000}"/>
    <cellStyle name="Comma 10 4 2 2 2 7 3" xfId="40467" xr:uid="{00000000-0005-0000-0000-000006000000}"/>
    <cellStyle name="Comma 10 4 2 2 2 8" xfId="16275" xr:uid="{00000000-0005-0000-0000-000006000000}"/>
    <cellStyle name="Comma 10 4 2 2 2 8 2" xfId="46515" xr:uid="{00000000-0005-0000-0000-000006000000}"/>
    <cellStyle name="Comma 10 4 2 2 2 9" xfId="31395" xr:uid="{00000000-0005-0000-0000-000006000000}"/>
    <cellStyle name="Comma 10 4 2 2 3" xfId="1911" xr:uid="{00000000-0005-0000-0000-000006000000}"/>
    <cellStyle name="Comma 10 4 2 2 3 2" xfId="10983" xr:uid="{00000000-0005-0000-0000-000006000000}"/>
    <cellStyle name="Comma 10 4 2 2 3 2 2" xfId="26103" xr:uid="{00000000-0005-0000-0000-000006000000}"/>
    <cellStyle name="Comma 10 4 2 2 3 2 2 2" xfId="56343" xr:uid="{00000000-0005-0000-0000-000006000000}"/>
    <cellStyle name="Comma 10 4 2 2 3 2 3" xfId="41223" xr:uid="{00000000-0005-0000-0000-000006000000}"/>
    <cellStyle name="Comma 10 4 2 2 3 3" xfId="17031" xr:uid="{00000000-0005-0000-0000-000006000000}"/>
    <cellStyle name="Comma 10 4 2 2 3 3 2" xfId="47271" xr:uid="{00000000-0005-0000-0000-000006000000}"/>
    <cellStyle name="Comma 10 4 2 2 3 4" xfId="32151" xr:uid="{00000000-0005-0000-0000-000006000000}"/>
    <cellStyle name="Comma 10 4 2 2 4" xfId="3423" xr:uid="{00000000-0005-0000-0000-000006000000}"/>
    <cellStyle name="Comma 10 4 2 2 4 2" xfId="12495" xr:uid="{00000000-0005-0000-0000-000006000000}"/>
    <cellStyle name="Comma 10 4 2 2 4 2 2" xfId="27615" xr:uid="{00000000-0005-0000-0000-000006000000}"/>
    <cellStyle name="Comma 10 4 2 2 4 2 2 2" xfId="57855" xr:uid="{00000000-0005-0000-0000-000006000000}"/>
    <cellStyle name="Comma 10 4 2 2 4 2 3" xfId="42735" xr:uid="{00000000-0005-0000-0000-000006000000}"/>
    <cellStyle name="Comma 10 4 2 2 4 3" xfId="18543" xr:uid="{00000000-0005-0000-0000-000006000000}"/>
    <cellStyle name="Comma 10 4 2 2 4 3 2" xfId="48783" xr:uid="{00000000-0005-0000-0000-000006000000}"/>
    <cellStyle name="Comma 10 4 2 2 4 4" xfId="33663" xr:uid="{00000000-0005-0000-0000-000006000000}"/>
    <cellStyle name="Comma 10 4 2 2 5" xfId="4935" xr:uid="{00000000-0005-0000-0000-000006000000}"/>
    <cellStyle name="Comma 10 4 2 2 5 2" xfId="14007" xr:uid="{00000000-0005-0000-0000-000006000000}"/>
    <cellStyle name="Comma 10 4 2 2 5 2 2" xfId="29127" xr:uid="{00000000-0005-0000-0000-000006000000}"/>
    <cellStyle name="Comma 10 4 2 2 5 2 2 2" xfId="59367" xr:uid="{00000000-0005-0000-0000-000006000000}"/>
    <cellStyle name="Comma 10 4 2 2 5 2 3" xfId="44247" xr:uid="{00000000-0005-0000-0000-000006000000}"/>
    <cellStyle name="Comma 10 4 2 2 5 3" xfId="20055" xr:uid="{00000000-0005-0000-0000-000006000000}"/>
    <cellStyle name="Comma 10 4 2 2 5 3 2" xfId="50295" xr:uid="{00000000-0005-0000-0000-000006000000}"/>
    <cellStyle name="Comma 10 4 2 2 5 4" xfId="35175" xr:uid="{00000000-0005-0000-0000-000006000000}"/>
    <cellStyle name="Comma 10 4 2 2 6" xfId="6447" xr:uid="{00000000-0005-0000-0000-000006000000}"/>
    <cellStyle name="Comma 10 4 2 2 6 2" xfId="21567" xr:uid="{00000000-0005-0000-0000-000006000000}"/>
    <cellStyle name="Comma 10 4 2 2 6 2 2" xfId="51807" xr:uid="{00000000-0005-0000-0000-000006000000}"/>
    <cellStyle name="Comma 10 4 2 2 6 3" xfId="36687" xr:uid="{00000000-0005-0000-0000-000006000000}"/>
    <cellStyle name="Comma 10 4 2 2 7" xfId="7959" xr:uid="{00000000-0005-0000-0000-000006000000}"/>
    <cellStyle name="Comma 10 4 2 2 7 2" xfId="23079" xr:uid="{00000000-0005-0000-0000-000006000000}"/>
    <cellStyle name="Comma 10 4 2 2 7 2 2" xfId="53319" xr:uid="{00000000-0005-0000-0000-000006000000}"/>
    <cellStyle name="Comma 10 4 2 2 7 3" xfId="38199" xr:uid="{00000000-0005-0000-0000-000006000000}"/>
    <cellStyle name="Comma 10 4 2 2 8" xfId="9471" xr:uid="{00000000-0005-0000-0000-000006000000}"/>
    <cellStyle name="Comma 10 4 2 2 8 2" xfId="24591" xr:uid="{00000000-0005-0000-0000-000006000000}"/>
    <cellStyle name="Comma 10 4 2 2 8 2 2" xfId="54831" xr:uid="{00000000-0005-0000-0000-000006000000}"/>
    <cellStyle name="Comma 10 4 2 2 8 3" xfId="39711" xr:uid="{00000000-0005-0000-0000-000006000000}"/>
    <cellStyle name="Comma 10 4 2 2 9" xfId="15519" xr:uid="{00000000-0005-0000-0000-000006000000}"/>
    <cellStyle name="Comma 10 4 2 2 9 2" xfId="45759" xr:uid="{00000000-0005-0000-0000-000006000000}"/>
    <cellStyle name="Comma 10 4 2 3" xfId="651" xr:uid="{00000000-0005-0000-0000-00000F000000}"/>
    <cellStyle name="Comma 10 4 2 3 10" xfId="30891" xr:uid="{00000000-0005-0000-0000-00000F000000}"/>
    <cellStyle name="Comma 10 4 2 3 2" xfId="1407" xr:uid="{00000000-0005-0000-0000-00000F000000}"/>
    <cellStyle name="Comma 10 4 2 3 2 2" xfId="2919" xr:uid="{00000000-0005-0000-0000-00000F000000}"/>
    <cellStyle name="Comma 10 4 2 3 2 2 2" xfId="11991" xr:uid="{00000000-0005-0000-0000-00000F000000}"/>
    <cellStyle name="Comma 10 4 2 3 2 2 2 2" xfId="27111" xr:uid="{00000000-0005-0000-0000-00000F000000}"/>
    <cellStyle name="Comma 10 4 2 3 2 2 2 2 2" xfId="57351" xr:uid="{00000000-0005-0000-0000-00000F000000}"/>
    <cellStyle name="Comma 10 4 2 3 2 2 2 3" xfId="42231" xr:uid="{00000000-0005-0000-0000-00000F000000}"/>
    <cellStyle name="Comma 10 4 2 3 2 2 3" xfId="18039" xr:uid="{00000000-0005-0000-0000-00000F000000}"/>
    <cellStyle name="Comma 10 4 2 3 2 2 3 2" xfId="48279" xr:uid="{00000000-0005-0000-0000-00000F000000}"/>
    <cellStyle name="Comma 10 4 2 3 2 2 4" xfId="33159" xr:uid="{00000000-0005-0000-0000-00000F000000}"/>
    <cellStyle name="Comma 10 4 2 3 2 3" xfId="4431" xr:uid="{00000000-0005-0000-0000-00000F000000}"/>
    <cellStyle name="Comma 10 4 2 3 2 3 2" xfId="13503" xr:uid="{00000000-0005-0000-0000-00000F000000}"/>
    <cellStyle name="Comma 10 4 2 3 2 3 2 2" xfId="28623" xr:uid="{00000000-0005-0000-0000-00000F000000}"/>
    <cellStyle name="Comma 10 4 2 3 2 3 2 2 2" xfId="58863" xr:uid="{00000000-0005-0000-0000-00000F000000}"/>
    <cellStyle name="Comma 10 4 2 3 2 3 2 3" xfId="43743" xr:uid="{00000000-0005-0000-0000-00000F000000}"/>
    <cellStyle name="Comma 10 4 2 3 2 3 3" xfId="19551" xr:uid="{00000000-0005-0000-0000-00000F000000}"/>
    <cellStyle name="Comma 10 4 2 3 2 3 3 2" xfId="49791" xr:uid="{00000000-0005-0000-0000-00000F000000}"/>
    <cellStyle name="Comma 10 4 2 3 2 3 4" xfId="34671" xr:uid="{00000000-0005-0000-0000-00000F000000}"/>
    <cellStyle name="Comma 10 4 2 3 2 4" xfId="5943" xr:uid="{00000000-0005-0000-0000-00000F000000}"/>
    <cellStyle name="Comma 10 4 2 3 2 4 2" xfId="15015" xr:uid="{00000000-0005-0000-0000-00000F000000}"/>
    <cellStyle name="Comma 10 4 2 3 2 4 2 2" xfId="30135" xr:uid="{00000000-0005-0000-0000-00000F000000}"/>
    <cellStyle name="Comma 10 4 2 3 2 4 2 2 2" xfId="60375" xr:uid="{00000000-0005-0000-0000-00000F000000}"/>
    <cellStyle name="Comma 10 4 2 3 2 4 2 3" xfId="45255" xr:uid="{00000000-0005-0000-0000-00000F000000}"/>
    <cellStyle name="Comma 10 4 2 3 2 4 3" xfId="21063" xr:uid="{00000000-0005-0000-0000-00000F000000}"/>
    <cellStyle name="Comma 10 4 2 3 2 4 3 2" xfId="51303" xr:uid="{00000000-0005-0000-0000-00000F000000}"/>
    <cellStyle name="Comma 10 4 2 3 2 4 4" xfId="36183" xr:uid="{00000000-0005-0000-0000-00000F000000}"/>
    <cellStyle name="Comma 10 4 2 3 2 5" xfId="7455" xr:uid="{00000000-0005-0000-0000-00000F000000}"/>
    <cellStyle name="Comma 10 4 2 3 2 5 2" xfId="22575" xr:uid="{00000000-0005-0000-0000-00000F000000}"/>
    <cellStyle name="Comma 10 4 2 3 2 5 2 2" xfId="52815" xr:uid="{00000000-0005-0000-0000-00000F000000}"/>
    <cellStyle name="Comma 10 4 2 3 2 5 3" xfId="37695" xr:uid="{00000000-0005-0000-0000-00000F000000}"/>
    <cellStyle name="Comma 10 4 2 3 2 6" xfId="8967" xr:uid="{00000000-0005-0000-0000-00000F000000}"/>
    <cellStyle name="Comma 10 4 2 3 2 6 2" xfId="24087" xr:uid="{00000000-0005-0000-0000-00000F000000}"/>
    <cellStyle name="Comma 10 4 2 3 2 6 2 2" xfId="54327" xr:uid="{00000000-0005-0000-0000-00000F000000}"/>
    <cellStyle name="Comma 10 4 2 3 2 6 3" xfId="39207" xr:uid="{00000000-0005-0000-0000-00000F000000}"/>
    <cellStyle name="Comma 10 4 2 3 2 7" xfId="10479" xr:uid="{00000000-0005-0000-0000-00000F000000}"/>
    <cellStyle name="Comma 10 4 2 3 2 7 2" xfId="25599" xr:uid="{00000000-0005-0000-0000-00000F000000}"/>
    <cellStyle name="Comma 10 4 2 3 2 7 2 2" xfId="55839" xr:uid="{00000000-0005-0000-0000-00000F000000}"/>
    <cellStyle name="Comma 10 4 2 3 2 7 3" xfId="40719" xr:uid="{00000000-0005-0000-0000-00000F000000}"/>
    <cellStyle name="Comma 10 4 2 3 2 8" xfId="16527" xr:uid="{00000000-0005-0000-0000-00000F000000}"/>
    <cellStyle name="Comma 10 4 2 3 2 8 2" xfId="46767" xr:uid="{00000000-0005-0000-0000-00000F000000}"/>
    <cellStyle name="Comma 10 4 2 3 2 9" xfId="31647" xr:uid="{00000000-0005-0000-0000-00000F000000}"/>
    <cellStyle name="Comma 10 4 2 3 3" xfId="2163" xr:uid="{00000000-0005-0000-0000-00000F000000}"/>
    <cellStyle name="Comma 10 4 2 3 3 2" xfId="11235" xr:uid="{00000000-0005-0000-0000-00000F000000}"/>
    <cellStyle name="Comma 10 4 2 3 3 2 2" xfId="26355" xr:uid="{00000000-0005-0000-0000-00000F000000}"/>
    <cellStyle name="Comma 10 4 2 3 3 2 2 2" xfId="56595" xr:uid="{00000000-0005-0000-0000-00000F000000}"/>
    <cellStyle name="Comma 10 4 2 3 3 2 3" xfId="41475" xr:uid="{00000000-0005-0000-0000-00000F000000}"/>
    <cellStyle name="Comma 10 4 2 3 3 3" xfId="17283" xr:uid="{00000000-0005-0000-0000-00000F000000}"/>
    <cellStyle name="Comma 10 4 2 3 3 3 2" xfId="47523" xr:uid="{00000000-0005-0000-0000-00000F000000}"/>
    <cellStyle name="Comma 10 4 2 3 3 4" xfId="32403" xr:uid="{00000000-0005-0000-0000-00000F000000}"/>
    <cellStyle name="Comma 10 4 2 3 4" xfId="3675" xr:uid="{00000000-0005-0000-0000-00000F000000}"/>
    <cellStyle name="Comma 10 4 2 3 4 2" xfId="12747" xr:uid="{00000000-0005-0000-0000-00000F000000}"/>
    <cellStyle name="Comma 10 4 2 3 4 2 2" xfId="27867" xr:uid="{00000000-0005-0000-0000-00000F000000}"/>
    <cellStyle name="Comma 10 4 2 3 4 2 2 2" xfId="58107" xr:uid="{00000000-0005-0000-0000-00000F000000}"/>
    <cellStyle name="Comma 10 4 2 3 4 2 3" xfId="42987" xr:uid="{00000000-0005-0000-0000-00000F000000}"/>
    <cellStyle name="Comma 10 4 2 3 4 3" xfId="18795" xr:uid="{00000000-0005-0000-0000-00000F000000}"/>
    <cellStyle name="Comma 10 4 2 3 4 3 2" xfId="49035" xr:uid="{00000000-0005-0000-0000-00000F000000}"/>
    <cellStyle name="Comma 10 4 2 3 4 4" xfId="33915" xr:uid="{00000000-0005-0000-0000-00000F000000}"/>
    <cellStyle name="Comma 10 4 2 3 5" xfId="5187" xr:uid="{00000000-0005-0000-0000-00000F000000}"/>
    <cellStyle name="Comma 10 4 2 3 5 2" xfId="14259" xr:uid="{00000000-0005-0000-0000-00000F000000}"/>
    <cellStyle name="Comma 10 4 2 3 5 2 2" xfId="29379" xr:uid="{00000000-0005-0000-0000-00000F000000}"/>
    <cellStyle name="Comma 10 4 2 3 5 2 2 2" xfId="59619" xr:uid="{00000000-0005-0000-0000-00000F000000}"/>
    <cellStyle name="Comma 10 4 2 3 5 2 3" xfId="44499" xr:uid="{00000000-0005-0000-0000-00000F000000}"/>
    <cellStyle name="Comma 10 4 2 3 5 3" xfId="20307" xr:uid="{00000000-0005-0000-0000-00000F000000}"/>
    <cellStyle name="Comma 10 4 2 3 5 3 2" xfId="50547" xr:uid="{00000000-0005-0000-0000-00000F000000}"/>
    <cellStyle name="Comma 10 4 2 3 5 4" xfId="35427" xr:uid="{00000000-0005-0000-0000-00000F000000}"/>
    <cellStyle name="Comma 10 4 2 3 6" xfId="6699" xr:uid="{00000000-0005-0000-0000-00000F000000}"/>
    <cellStyle name="Comma 10 4 2 3 6 2" xfId="21819" xr:uid="{00000000-0005-0000-0000-00000F000000}"/>
    <cellStyle name="Comma 10 4 2 3 6 2 2" xfId="52059" xr:uid="{00000000-0005-0000-0000-00000F000000}"/>
    <cellStyle name="Comma 10 4 2 3 6 3" xfId="36939" xr:uid="{00000000-0005-0000-0000-00000F000000}"/>
    <cellStyle name="Comma 10 4 2 3 7" xfId="8211" xr:uid="{00000000-0005-0000-0000-00000F000000}"/>
    <cellStyle name="Comma 10 4 2 3 7 2" xfId="23331" xr:uid="{00000000-0005-0000-0000-00000F000000}"/>
    <cellStyle name="Comma 10 4 2 3 7 2 2" xfId="53571" xr:uid="{00000000-0005-0000-0000-00000F000000}"/>
    <cellStyle name="Comma 10 4 2 3 7 3" xfId="38451" xr:uid="{00000000-0005-0000-0000-00000F000000}"/>
    <cellStyle name="Comma 10 4 2 3 8" xfId="9723" xr:uid="{00000000-0005-0000-0000-00000F000000}"/>
    <cellStyle name="Comma 10 4 2 3 8 2" xfId="24843" xr:uid="{00000000-0005-0000-0000-00000F000000}"/>
    <cellStyle name="Comma 10 4 2 3 8 2 2" xfId="55083" xr:uid="{00000000-0005-0000-0000-00000F000000}"/>
    <cellStyle name="Comma 10 4 2 3 8 3" xfId="39963" xr:uid="{00000000-0005-0000-0000-00000F000000}"/>
    <cellStyle name="Comma 10 4 2 3 9" xfId="15771" xr:uid="{00000000-0005-0000-0000-00000F000000}"/>
    <cellStyle name="Comma 10 4 2 3 9 2" xfId="46011" xr:uid="{00000000-0005-0000-0000-00000F000000}"/>
    <cellStyle name="Comma 10 4 2 4" xfId="903" xr:uid="{00000000-0005-0000-0000-000006000000}"/>
    <cellStyle name="Comma 10 4 2 4 2" xfId="2415" xr:uid="{00000000-0005-0000-0000-000006000000}"/>
    <cellStyle name="Comma 10 4 2 4 2 2" xfId="11487" xr:uid="{00000000-0005-0000-0000-000006000000}"/>
    <cellStyle name="Comma 10 4 2 4 2 2 2" xfId="26607" xr:uid="{00000000-0005-0000-0000-000006000000}"/>
    <cellStyle name="Comma 10 4 2 4 2 2 2 2" xfId="56847" xr:uid="{00000000-0005-0000-0000-000006000000}"/>
    <cellStyle name="Comma 10 4 2 4 2 2 3" xfId="41727" xr:uid="{00000000-0005-0000-0000-000006000000}"/>
    <cellStyle name="Comma 10 4 2 4 2 3" xfId="17535" xr:uid="{00000000-0005-0000-0000-000006000000}"/>
    <cellStyle name="Comma 10 4 2 4 2 3 2" xfId="47775" xr:uid="{00000000-0005-0000-0000-000006000000}"/>
    <cellStyle name="Comma 10 4 2 4 2 4" xfId="32655" xr:uid="{00000000-0005-0000-0000-000006000000}"/>
    <cellStyle name="Comma 10 4 2 4 3" xfId="3927" xr:uid="{00000000-0005-0000-0000-000006000000}"/>
    <cellStyle name="Comma 10 4 2 4 3 2" xfId="12999" xr:uid="{00000000-0005-0000-0000-000006000000}"/>
    <cellStyle name="Comma 10 4 2 4 3 2 2" xfId="28119" xr:uid="{00000000-0005-0000-0000-000006000000}"/>
    <cellStyle name="Comma 10 4 2 4 3 2 2 2" xfId="58359" xr:uid="{00000000-0005-0000-0000-000006000000}"/>
    <cellStyle name="Comma 10 4 2 4 3 2 3" xfId="43239" xr:uid="{00000000-0005-0000-0000-000006000000}"/>
    <cellStyle name="Comma 10 4 2 4 3 3" xfId="19047" xr:uid="{00000000-0005-0000-0000-000006000000}"/>
    <cellStyle name="Comma 10 4 2 4 3 3 2" xfId="49287" xr:uid="{00000000-0005-0000-0000-000006000000}"/>
    <cellStyle name="Comma 10 4 2 4 3 4" xfId="34167" xr:uid="{00000000-0005-0000-0000-000006000000}"/>
    <cellStyle name="Comma 10 4 2 4 4" xfId="5439" xr:uid="{00000000-0005-0000-0000-000006000000}"/>
    <cellStyle name="Comma 10 4 2 4 4 2" xfId="14511" xr:uid="{00000000-0005-0000-0000-000006000000}"/>
    <cellStyle name="Comma 10 4 2 4 4 2 2" xfId="29631" xr:uid="{00000000-0005-0000-0000-000006000000}"/>
    <cellStyle name="Comma 10 4 2 4 4 2 2 2" xfId="59871" xr:uid="{00000000-0005-0000-0000-000006000000}"/>
    <cellStyle name="Comma 10 4 2 4 4 2 3" xfId="44751" xr:uid="{00000000-0005-0000-0000-000006000000}"/>
    <cellStyle name="Comma 10 4 2 4 4 3" xfId="20559" xr:uid="{00000000-0005-0000-0000-000006000000}"/>
    <cellStyle name="Comma 10 4 2 4 4 3 2" xfId="50799" xr:uid="{00000000-0005-0000-0000-000006000000}"/>
    <cellStyle name="Comma 10 4 2 4 4 4" xfId="35679" xr:uid="{00000000-0005-0000-0000-000006000000}"/>
    <cellStyle name="Comma 10 4 2 4 5" xfId="6951" xr:uid="{00000000-0005-0000-0000-000006000000}"/>
    <cellStyle name="Comma 10 4 2 4 5 2" xfId="22071" xr:uid="{00000000-0005-0000-0000-000006000000}"/>
    <cellStyle name="Comma 10 4 2 4 5 2 2" xfId="52311" xr:uid="{00000000-0005-0000-0000-000006000000}"/>
    <cellStyle name="Comma 10 4 2 4 5 3" xfId="37191" xr:uid="{00000000-0005-0000-0000-000006000000}"/>
    <cellStyle name="Comma 10 4 2 4 6" xfId="8463" xr:uid="{00000000-0005-0000-0000-000006000000}"/>
    <cellStyle name="Comma 10 4 2 4 6 2" xfId="23583" xr:uid="{00000000-0005-0000-0000-000006000000}"/>
    <cellStyle name="Comma 10 4 2 4 6 2 2" xfId="53823" xr:uid="{00000000-0005-0000-0000-000006000000}"/>
    <cellStyle name="Comma 10 4 2 4 6 3" xfId="38703" xr:uid="{00000000-0005-0000-0000-000006000000}"/>
    <cellStyle name="Comma 10 4 2 4 7" xfId="9975" xr:uid="{00000000-0005-0000-0000-000006000000}"/>
    <cellStyle name="Comma 10 4 2 4 7 2" xfId="25095" xr:uid="{00000000-0005-0000-0000-000006000000}"/>
    <cellStyle name="Comma 10 4 2 4 7 2 2" xfId="55335" xr:uid="{00000000-0005-0000-0000-000006000000}"/>
    <cellStyle name="Comma 10 4 2 4 7 3" xfId="40215" xr:uid="{00000000-0005-0000-0000-000006000000}"/>
    <cellStyle name="Comma 10 4 2 4 8" xfId="16023" xr:uid="{00000000-0005-0000-0000-000006000000}"/>
    <cellStyle name="Comma 10 4 2 4 8 2" xfId="46263" xr:uid="{00000000-0005-0000-0000-000006000000}"/>
    <cellStyle name="Comma 10 4 2 4 9" xfId="31143" xr:uid="{00000000-0005-0000-0000-000006000000}"/>
    <cellStyle name="Comma 10 4 2 5" xfId="1659" xr:uid="{00000000-0005-0000-0000-000006000000}"/>
    <cellStyle name="Comma 10 4 2 5 2" xfId="10731" xr:uid="{00000000-0005-0000-0000-000006000000}"/>
    <cellStyle name="Comma 10 4 2 5 2 2" xfId="25851" xr:uid="{00000000-0005-0000-0000-000006000000}"/>
    <cellStyle name="Comma 10 4 2 5 2 2 2" xfId="56091" xr:uid="{00000000-0005-0000-0000-000006000000}"/>
    <cellStyle name="Comma 10 4 2 5 2 3" xfId="40971" xr:uid="{00000000-0005-0000-0000-000006000000}"/>
    <cellStyle name="Comma 10 4 2 5 3" xfId="16779" xr:uid="{00000000-0005-0000-0000-000006000000}"/>
    <cellStyle name="Comma 10 4 2 5 3 2" xfId="47019" xr:uid="{00000000-0005-0000-0000-000006000000}"/>
    <cellStyle name="Comma 10 4 2 5 4" xfId="31899" xr:uid="{00000000-0005-0000-0000-000006000000}"/>
    <cellStyle name="Comma 10 4 2 6" xfId="3171" xr:uid="{00000000-0005-0000-0000-000006000000}"/>
    <cellStyle name="Comma 10 4 2 6 2" xfId="12243" xr:uid="{00000000-0005-0000-0000-000006000000}"/>
    <cellStyle name="Comma 10 4 2 6 2 2" xfId="27363" xr:uid="{00000000-0005-0000-0000-000006000000}"/>
    <cellStyle name="Comma 10 4 2 6 2 2 2" xfId="57603" xr:uid="{00000000-0005-0000-0000-000006000000}"/>
    <cellStyle name="Comma 10 4 2 6 2 3" xfId="42483" xr:uid="{00000000-0005-0000-0000-000006000000}"/>
    <cellStyle name="Comma 10 4 2 6 3" xfId="18291" xr:uid="{00000000-0005-0000-0000-000006000000}"/>
    <cellStyle name="Comma 10 4 2 6 3 2" xfId="48531" xr:uid="{00000000-0005-0000-0000-000006000000}"/>
    <cellStyle name="Comma 10 4 2 6 4" xfId="33411" xr:uid="{00000000-0005-0000-0000-000006000000}"/>
    <cellStyle name="Comma 10 4 2 7" xfId="4683" xr:uid="{00000000-0005-0000-0000-000006000000}"/>
    <cellStyle name="Comma 10 4 2 7 2" xfId="13755" xr:uid="{00000000-0005-0000-0000-000006000000}"/>
    <cellStyle name="Comma 10 4 2 7 2 2" xfId="28875" xr:uid="{00000000-0005-0000-0000-000006000000}"/>
    <cellStyle name="Comma 10 4 2 7 2 2 2" xfId="59115" xr:uid="{00000000-0005-0000-0000-000006000000}"/>
    <cellStyle name="Comma 10 4 2 7 2 3" xfId="43995" xr:uid="{00000000-0005-0000-0000-000006000000}"/>
    <cellStyle name="Comma 10 4 2 7 3" xfId="19803" xr:uid="{00000000-0005-0000-0000-000006000000}"/>
    <cellStyle name="Comma 10 4 2 7 3 2" xfId="50043" xr:uid="{00000000-0005-0000-0000-000006000000}"/>
    <cellStyle name="Comma 10 4 2 7 4" xfId="34923" xr:uid="{00000000-0005-0000-0000-000006000000}"/>
    <cellStyle name="Comma 10 4 2 8" xfId="6195" xr:uid="{00000000-0005-0000-0000-000006000000}"/>
    <cellStyle name="Comma 10 4 2 8 2" xfId="21315" xr:uid="{00000000-0005-0000-0000-000006000000}"/>
    <cellStyle name="Comma 10 4 2 8 2 2" xfId="51555" xr:uid="{00000000-0005-0000-0000-000006000000}"/>
    <cellStyle name="Comma 10 4 2 8 3" xfId="36435" xr:uid="{00000000-0005-0000-0000-000006000000}"/>
    <cellStyle name="Comma 10 4 2 9" xfId="7707" xr:uid="{00000000-0005-0000-0000-000006000000}"/>
    <cellStyle name="Comma 10 4 2 9 2" xfId="22827" xr:uid="{00000000-0005-0000-0000-000006000000}"/>
    <cellStyle name="Comma 10 4 2 9 2 2" xfId="53067" xr:uid="{00000000-0005-0000-0000-000006000000}"/>
    <cellStyle name="Comma 10 4 2 9 3" xfId="37947" xr:uid="{00000000-0005-0000-0000-000006000000}"/>
    <cellStyle name="Comma 10 4 3" xfId="231" xr:uid="{00000000-0005-0000-0000-000006000000}"/>
    <cellStyle name="Comma 10 4 3 10" xfId="9303" xr:uid="{00000000-0005-0000-0000-000006000000}"/>
    <cellStyle name="Comma 10 4 3 10 2" xfId="24423" xr:uid="{00000000-0005-0000-0000-000006000000}"/>
    <cellStyle name="Comma 10 4 3 10 2 2" xfId="54663" xr:uid="{00000000-0005-0000-0000-000006000000}"/>
    <cellStyle name="Comma 10 4 3 10 3" xfId="39543" xr:uid="{00000000-0005-0000-0000-000006000000}"/>
    <cellStyle name="Comma 10 4 3 11" xfId="15351" xr:uid="{00000000-0005-0000-0000-000006000000}"/>
    <cellStyle name="Comma 10 4 3 11 2" xfId="45591" xr:uid="{00000000-0005-0000-0000-000006000000}"/>
    <cellStyle name="Comma 10 4 3 12" xfId="30471" xr:uid="{00000000-0005-0000-0000-000006000000}"/>
    <cellStyle name="Comma 10 4 3 2" xfId="483" xr:uid="{00000000-0005-0000-0000-000006000000}"/>
    <cellStyle name="Comma 10 4 3 2 10" xfId="30723" xr:uid="{00000000-0005-0000-0000-000006000000}"/>
    <cellStyle name="Comma 10 4 3 2 2" xfId="1239" xr:uid="{00000000-0005-0000-0000-000006000000}"/>
    <cellStyle name="Comma 10 4 3 2 2 2" xfId="2751" xr:uid="{00000000-0005-0000-0000-000006000000}"/>
    <cellStyle name="Comma 10 4 3 2 2 2 2" xfId="11823" xr:uid="{00000000-0005-0000-0000-000006000000}"/>
    <cellStyle name="Comma 10 4 3 2 2 2 2 2" xfId="26943" xr:uid="{00000000-0005-0000-0000-000006000000}"/>
    <cellStyle name="Comma 10 4 3 2 2 2 2 2 2" xfId="57183" xr:uid="{00000000-0005-0000-0000-000006000000}"/>
    <cellStyle name="Comma 10 4 3 2 2 2 2 3" xfId="42063" xr:uid="{00000000-0005-0000-0000-000006000000}"/>
    <cellStyle name="Comma 10 4 3 2 2 2 3" xfId="17871" xr:uid="{00000000-0005-0000-0000-000006000000}"/>
    <cellStyle name="Comma 10 4 3 2 2 2 3 2" xfId="48111" xr:uid="{00000000-0005-0000-0000-000006000000}"/>
    <cellStyle name="Comma 10 4 3 2 2 2 4" xfId="32991" xr:uid="{00000000-0005-0000-0000-000006000000}"/>
    <cellStyle name="Comma 10 4 3 2 2 3" xfId="4263" xr:uid="{00000000-0005-0000-0000-000006000000}"/>
    <cellStyle name="Comma 10 4 3 2 2 3 2" xfId="13335" xr:uid="{00000000-0005-0000-0000-000006000000}"/>
    <cellStyle name="Comma 10 4 3 2 2 3 2 2" xfId="28455" xr:uid="{00000000-0005-0000-0000-000006000000}"/>
    <cellStyle name="Comma 10 4 3 2 2 3 2 2 2" xfId="58695" xr:uid="{00000000-0005-0000-0000-000006000000}"/>
    <cellStyle name="Comma 10 4 3 2 2 3 2 3" xfId="43575" xr:uid="{00000000-0005-0000-0000-000006000000}"/>
    <cellStyle name="Comma 10 4 3 2 2 3 3" xfId="19383" xr:uid="{00000000-0005-0000-0000-000006000000}"/>
    <cellStyle name="Comma 10 4 3 2 2 3 3 2" xfId="49623" xr:uid="{00000000-0005-0000-0000-000006000000}"/>
    <cellStyle name="Comma 10 4 3 2 2 3 4" xfId="34503" xr:uid="{00000000-0005-0000-0000-000006000000}"/>
    <cellStyle name="Comma 10 4 3 2 2 4" xfId="5775" xr:uid="{00000000-0005-0000-0000-000006000000}"/>
    <cellStyle name="Comma 10 4 3 2 2 4 2" xfId="14847" xr:uid="{00000000-0005-0000-0000-000006000000}"/>
    <cellStyle name="Comma 10 4 3 2 2 4 2 2" xfId="29967" xr:uid="{00000000-0005-0000-0000-000006000000}"/>
    <cellStyle name="Comma 10 4 3 2 2 4 2 2 2" xfId="60207" xr:uid="{00000000-0005-0000-0000-000006000000}"/>
    <cellStyle name="Comma 10 4 3 2 2 4 2 3" xfId="45087" xr:uid="{00000000-0005-0000-0000-000006000000}"/>
    <cellStyle name="Comma 10 4 3 2 2 4 3" xfId="20895" xr:uid="{00000000-0005-0000-0000-000006000000}"/>
    <cellStyle name="Comma 10 4 3 2 2 4 3 2" xfId="51135" xr:uid="{00000000-0005-0000-0000-000006000000}"/>
    <cellStyle name="Comma 10 4 3 2 2 4 4" xfId="36015" xr:uid="{00000000-0005-0000-0000-000006000000}"/>
    <cellStyle name="Comma 10 4 3 2 2 5" xfId="7287" xr:uid="{00000000-0005-0000-0000-000006000000}"/>
    <cellStyle name="Comma 10 4 3 2 2 5 2" xfId="22407" xr:uid="{00000000-0005-0000-0000-000006000000}"/>
    <cellStyle name="Comma 10 4 3 2 2 5 2 2" xfId="52647" xr:uid="{00000000-0005-0000-0000-000006000000}"/>
    <cellStyle name="Comma 10 4 3 2 2 5 3" xfId="37527" xr:uid="{00000000-0005-0000-0000-000006000000}"/>
    <cellStyle name="Comma 10 4 3 2 2 6" xfId="8799" xr:uid="{00000000-0005-0000-0000-000006000000}"/>
    <cellStyle name="Comma 10 4 3 2 2 6 2" xfId="23919" xr:uid="{00000000-0005-0000-0000-000006000000}"/>
    <cellStyle name="Comma 10 4 3 2 2 6 2 2" xfId="54159" xr:uid="{00000000-0005-0000-0000-000006000000}"/>
    <cellStyle name="Comma 10 4 3 2 2 6 3" xfId="39039" xr:uid="{00000000-0005-0000-0000-000006000000}"/>
    <cellStyle name="Comma 10 4 3 2 2 7" xfId="10311" xr:uid="{00000000-0005-0000-0000-000006000000}"/>
    <cellStyle name="Comma 10 4 3 2 2 7 2" xfId="25431" xr:uid="{00000000-0005-0000-0000-000006000000}"/>
    <cellStyle name="Comma 10 4 3 2 2 7 2 2" xfId="55671" xr:uid="{00000000-0005-0000-0000-000006000000}"/>
    <cellStyle name="Comma 10 4 3 2 2 7 3" xfId="40551" xr:uid="{00000000-0005-0000-0000-000006000000}"/>
    <cellStyle name="Comma 10 4 3 2 2 8" xfId="16359" xr:uid="{00000000-0005-0000-0000-000006000000}"/>
    <cellStyle name="Comma 10 4 3 2 2 8 2" xfId="46599" xr:uid="{00000000-0005-0000-0000-000006000000}"/>
    <cellStyle name="Comma 10 4 3 2 2 9" xfId="31479" xr:uid="{00000000-0005-0000-0000-000006000000}"/>
    <cellStyle name="Comma 10 4 3 2 3" xfId="1995" xr:uid="{00000000-0005-0000-0000-000006000000}"/>
    <cellStyle name="Comma 10 4 3 2 3 2" xfId="11067" xr:uid="{00000000-0005-0000-0000-000006000000}"/>
    <cellStyle name="Comma 10 4 3 2 3 2 2" xfId="26187" xr:uid="{00000000-0005-0000-0000-000006000000}"/>
    <cellStyle name="Comma 10 4 3 2 3 2 2 2" xfId="56427" xr:uid="{00000000-0005-0000-0000-000006000000}"/>
    <cellStyle name="Comma 10 4 3 2 3 2 3" xfId="41307" xr:uid="{00000000-0005-0000-0000-000006000000}"/>
    <cellStyle name="Comma 10 4 3 2 3 3" xfId="17115" xr:uid="{00000000-0005-0000-0000-000006000000}"/>
    <cellStyle name="Comma 10 4 3 2 3 3 2" xfId="47355" xr:uid="{00000000-0005-0000-0000-000006000000}"/>
    <cellStyle name="Comma 10 4 3 2 3 4" xfId="32235" xr:uid="{00000000-0005-0000-0000-000006000000}"/>
    <cellStyle name="Comma 10 4 3 2 4" xfId="3507" xr:uid="{00000000-0005-0000-0000-000006000000}"/>
    <cellStyle name="Comma 10 4 3 2 4 2" xfId="12579" xr:uid="{00000000-0005-0000-0000-000006000000}"/>
    <cellStyle name="Comma 10 4 3 2 4 2 2" xfId="27699" xr:uid="{00000000-0005-0000-0000-000006000000}"/>
    <cellStyle name="Comma 10 4 3 2 4 2 2 2" xfId="57939" xr:uid="{00000000-0005-0000-0000-000006000000}"/>
    <cellStyle name="Comma 10 4 3 2 4 2 3" xfId="42819" xr:uid="{00000000-0005-0000-0000-000006000000}"/>
    <cellStyle name="Comma 10 4 3 2 4 3" xfId="18627" xr:uid="{00000000-0005-0000-0000-000006000000}"/>
    <cellStyle name="Comma 10 4 3 2 4 3 2" xfId="48867" xr:uid="{00000000-0005-0000-0000-000006000000}"/>
    <cellStyle name="Comma 10 4 3 2 4 4" xfId="33747" xr:uid="{00000000-0005-0000-0000-000006000000}"/>
    <cellStyle name="Comma 10 4 3 2 5" xfId="5019" xr:uid="{00000000-0005-0000-0000-000006000000}"/>
    <cellStyle name="Comma 10 4 3 2 5 2" xfId="14091" xr:uid="{00000000-0005-0000-0000-000006000000}"/>
    <cellStyle name="Comma 10 4 3 2 5 2 2" xfId="29211" xr:uid="{00000000-0005-0000-0000-000006000000}"/>
    <cellStyle name="Comma 10 4 3 2 5 2 2 2" xfId="59451" xr:uid="{00000000-0005-0000-0000-000006000000}"/>
    <cellStyle name="Comma 10 4 3 2 5 2 3" xfId="44331" xr:uid="{00000000-0005-0000-0000-000006000000}"/>
    <cellStyle name="Comma 10 4 3 2 5 3" xfId="20139" xr:uid="{00000000-0005-0000-0000-000006000000}"/>
    <cellStyle name="Comma 10 4 3 2 5 3 2" xfId="50379" xr:uid="{00000000-0005-0000-0000-000006000000}"/>
    <cellStyle name="Comma 10 4 3 2 5 4" xfId="35259" xr:uid="{00000000-0005-0000-0000-000006000000}"/>
    <cellStyle name="Comma 10 4 3 2 6" xfId="6531" xr:uid="{00000000-0005-0000-0000-000006000000}"/>
    <cellStyle name="Comma 10 4 3 2 6 2" xfId="21651" xr:uid="{00000000-0005-0000-0000-000006000000}"/>
    <cellStyle name="Comma 10 4 3 2 6 2 2" xfId="51891" xr:uid="{00000000-0005-0000-0000-000006000000}"/>
    <cellStyle name="Comma 10 4 3 2 6 3" xfId="36771" xr:uid="{00000000-0005-0000-0000-000006000000}"/>
    <cellStyle name="Comma 10 4 3 2 7" xfId="8043" xr:uid="{00000000-0005-0000-0000-000006000000}"/>
    <cellStyle name="Comma 10 4 3 2 7 2" xfId="23163" xr:uid="{00000000-0005-0000-0000-000006000000}"/>
    <cellStyle name="Comma 10 4 3 2 7 2 2" xfId="53403" xr:uid="{00000000-0005-0000-0000-000006000000}"/>
    <cellStyle name="Comma 10 4 3 2 7 3" xfId="38283" xr:uid="{00000000-0005-0000-0000-000006000000}"/>
    <cellStyle name="Comma 10 4 3 2 8" xfId="9555" xr:uid="{00000000-0005-0000-0000-000006000000}"/>
    <cellStyle name="Comma 10 4 3 2 8 2" xfId="24675" xr:uid="{00000000-0005-0000-0000-000006000000}"/>
    <cellStyle name="Comma 10 4 3 2 8 2 2" xfId="54915" xr:uid="{00000000-0005-0000-0000-000006000000}"/>
    <cellStyle name="Comma 10 4 3 2 8 3" xfId="39795" xr:uid="{00000000-0005-0000-0000-000006000000}"/>
    <cellStyle name="Comma 10 4 3 2 9" xfId="15603" xr:uid="{00000000-0005-0000-0000-000006000000}"/>
    <cellStyle name="Comma 10 4 3 2 9 2" xfId="45843" xr:uid="{00000000-0005-0000-0000-000006000000}"/>
    <cellStyle name="Comma 10 4 3 3" xfId="735" xr:uid="{00000000-0005-0000-0000-000010000000}"/>
    <cellStyle name="Comma 10 4 3 3 10" xfId="30975" xr:uid="{00000000-0005-0000-0000-000010000000}"/>
    <cellStyle name="Comma 10 4 3 3 2" xfId="1491" xr:uid="{00000000-0005-0000-0000-000010000000}"/>
    <cellStyle name="Comma 10 4 3 3 2 2" xfId="3003" xr:uid="{00000000-0005-0000-0000-000010000000}"/>
    <cellStyle name="Comma 10 4 3 3 2 2 2" xfId="12075" xr:uid="{00000000-0005-0000-0000-000010000000}"/>
    <cellStyle name="Comma 10 4 3 3 2 2 2 2" xfId="27195" xr:uid="{00000000-0005-0000-0000-000010000000}"/>
    <cellStyle name="Comma 10 4 3 3 2 2 2 2 2" xfId="57435" xr:uid="{00000000-0005-0000-0000-000010000000}"/>
    <cellStyle name="Comma 10 4 3 3 2 2 2 3" xfId="42315" xr:uid="{00000000-0005-0000-0000-000010000000}"/>
    <cellStyle name="Comma 10 4 3 3 2 2 3" xfId="18123" xr:uid="{00000000-0005-0000-0000-000010000000}"/>
    <cellStyle name="Comma 10 4 3 3 2 2 3 2" xfId="48363" xr:uid="{00000000-0005-0000-0000-000010000000}"/>
    <cellStyle name="Comma 10 4 3 3 2 2 4" xfId="33243" xr:uid="{00000000-0005-0000-0000-000010000000}"/>
    <cellStyle name="Comma 10 4 3 3 2 3" xfId="4515" xr:uid="{00000000-0005-0000-0000-000010000000}"/>
    <cellStyle name="Comma 10 4 3 3 2 3 2" xfId="13587" xr:uid="{00000000-0005-0000-0000-000010000000}"/>
    <cellStyle name="Comma 10 4 3 3 2 3 2 2" xfId="28707" xr:uid="{00000000-0005-0000-0000-000010000000}"/>
    <cellStyle name="Comma 10 4 3 3 2 3 2 2 2" xfId="58947" xr:uid="{00000000-0005-0000-0000-000010000000}"/>
    <cellStyle name="Comma 10 4 3 3 2 3 2 3" xfId="43827" xr:uid="{00000000-0005-0000-0000-000010000000}"/>
    <cellStyle name="Comma 10 4 3 3 2 3 3" xfId="19635" xr:uid="{00000000-0005-0000-0000-000010000000}"/>
    <cellStyle name="Comma 10 4 3 3 2 3 3 2" xfId="49875" xr:uid="{00000000-0005-0000-0000-000010000000}"/>
    <cellStyle name="Comma 10 4 3 3 2 3 4" xfId="34755" xr:uid="{00000000-0005-0000-0000-000010000000}"/>
    <cellStyle name="Comma 10 4 3 3 2 4" xfId="6027" xr:uid="{00000000-0005-0000-0000-000010000000}"/>
    <cellStyle name="Comma 10 4 3 3 2 4 2" xfId="15099" xr:uid="{00000000-0005-0000-0000-000010000000}"/>
    <cellStyle name="Comma 10 4 3 3 2 4 2 2" xfId="30219" xr:uid="{00000000-0005-0000-0000-000010000000}"/>
    <cellStyle name="Comma 10 4 3 3 2 4 2 2 2" xfId="60459" xr:uid="{00000000-0005-0000-0000-000010000000}"/>
    <cellStyle name="Comma 10 4 3 3 2 4 2 3" xfId="45339" xr:uid="{00000000-0005-0000-0000-000010000000}"/>
    <cellStyle name="Comma 10 4 3 3 2 4 3" xfId="21147" xr:uid="{00000000-0005-0000-0000-000010000000}"/>
    <cellStyle name="Comma 10 4 3 3 2 4 3 2" xfId="51387" xr:uid="{00000000-0005-0000-0000-000010000000}"/>
    <cellStyle name="Comma 10 4 3 3 2 4 4" xfId="36267" xr:uid="{00000000-0005-0000-0000-000010000000}"/>
    <cellStyle name="Comma 10 4 3 3 2 5" xfId="7539" xr:uid="{00000000-0005-0000-0000-000010000000}"/>
    <cellStyle name="Comma 10 4 3 3 2 5 2" xfId="22659" xr:uid="{00000000-0005-0000-0000-000010000000}"/>
    <cellStyle name="Comma 10 4 3 3 2 5 2 2" xfId="52899" xr:uid="{00000000-0005-0000-0000-000010000000}"/>
    <cellStyle name="Comma 10 4 3 3 2 5 3" xfId="37779" xr:uid="{00000000-0005-0000-0000-000010000000}"/>
    <cellStyle name="Comma 10 4 3 3 2 6" xfId="9051" xr:uid="{00000000-0005-0000-0000-000010000000}"/>
    <cellStyle name="Comma 10 4 3 3 2 6 2" xfId="24171" xr:uid="{00000000-0005-0000-0000-000010000000}"/>
    <cellStyle name="Comma 10 4 3 3 2 6 2 2" xfId="54411" xr:uid="{00000000-0005-0000-0000-000010000000}"/>
    <cellStyle name="Comma 10 4 3 3 2 6 3" xfId="39291" xr:uid="{00000000-0005-0000-0000-000010000000}"/>
    <cellStyle name="Comma 10 4 3 3 2 7" xfId="10563" xr:uid="{00000000-0005-0000-0000-000010000000}"/>
    <cellStyle name="Comma 10 4 3 3 2 7 2" xfId="25683" xr:uid="{00000000-0005-0000-0000-000010000000}"/>
    <cellStyle name="Comma 10 4 3 3 2 7 2 2" xfId="55923" xr:uid="{00000000-0005-0000-0000-000010000000}"/>
    <cellStyle name="Comma 10 4 3 3 2 7 3" xfId="40803" xr:uid="{00000000-0005-0000-0000-000010000000}"/>
    <cellStyle name="Comma 10 4 3 3 2 8" xfId="16611" xr:uid="{00000000-0005-0000-0000-000010000000}"/>
    <cellStyle name="Comma 10 4 3 3 2 8 2" xfId="46851" xr:uid="{00000000-0005-0000-0000-000010000000}"/>
    <cellStyle name="Comma 10 4 3 3 2 9" xfId="31731" xr:uid="{00000000-0005-0000-0000-000010000000}"/>
    <cellStyle name="Comma 10 4 3 3 3" xfId="2247" xr:uid="{00000000-0005-0000-0000-000010000000}"/>
    <cellStyle name="Comma 10 4 3 3 3 2" xfId="11319" xr:uid="{00000000-0005-0000-0000-000010000000}"/>
    <cellStyle name="Comma 10 4 3 3 3 2 2" xfId="26439" xr:uid="{00000000-0005-0000-0000-000010000000}"/>
    <cellStyle name="Comma 10 4 3 3 3 2 2 2" xfId="56679" xr:uid="{00000000-0005-0000-0000-000010000000}"/>
    <cellStyle name="Comma 10 4 3 3 3 2 3" xfId="41559" xr:uid="{00000000-0005-0000-0000-000010000000}"/>
    <cellStyle name="Comma 10 4 3 3 3 3" xfId="17367" xr:uid="{00000000-0005-0000-0000-000010000000}"/>
    <cellStyle name="Comma 10 4 3 3 3 3 2" xfId="47607" xr:uid="{00000000-0005-0000-0000-000010000000}"/>
    <cellStyle name="Comma 10 4 3 3 3 4" xfId="32487" xr:uid="{00000000-0005-0000-0000-000010000000}"/>
    <cellStyle name="Comma 10 4 3 3 4" xfId="3759" xr:uid="{00000000-0005-0000-0000-000010000000}"/>
    <cellStyle name="Comma 10 4 3 3 4 2" xfId="12831" xr:uid="{00000000-0005-0000-0000-000010000000}"/>
    <cellStyle name="Comma 10 4 3 3 4 2 2" xfId="27951" xr:uid="{00000000-0005-0000-0000-000010000000}"/>
    <cellStyle name="Comma 10 4 3 3 4 2 2 2" xfId="58191" xr:uid="{00000000-0005-0000-0000-000010000000}"/>
    <cellStyle name="Comma 10 4 3 3 4 2 3" xfId="43071" xr:uid="{00000000-0005-0000-0000-000010000000}"/>
    <cellStyle name="Comma 10 4 3 3 4 3" xfId="18879" xr:uid="{00000000-0005-0000-0000-000010000000}"/>
    <cellStyle name="Comma 10 4 3 3 4 3 2" xfId="49119" xr:uid="{00000000-0005-0000-0000-000010000000}"/>
    <cellStyle name="Comma 10 4 3 3 4 4" xfId="33999" xr:uid="{00000000-0005-0000-0000-000010000000}"/>
    <cellStyle name="Comma 10 4 3 3 5" xfId="5271" xr:uid="{00000000-0005-0000-0000-000010000000}"/>
    <cellStyle name="Comma 10 4 3 3 5 2" xfId="14343" xr:uid="{00000000-0005-0000-0000-000010000000}"/>
    <cellStyle name="Comma 10 4 3 3 5 2 2" xfId="29463" xr:uid="{00000000-0005-0000-0000-000010000000}"/>
    <cellStyle name="Comma 10 4 3 3 5 2 2 2" xfId="59703" xr:uid="{00000000-0005-0000-0000-000010000000}"/>
    <cellStyle name="Comma 10 4 3 3 5 2 3" xfId="44583" xr:uid="{00000000-0005-0000-0000-000010000000}"/>
    <cellStyle name="Comma 10 4 3 3 5 3" xfId="20391" xr:uid="{00000000-0005-0000-0000-000010000000}"/>
    <cellStyle name="Comma 10 4 3 3 5 3 2" xfId="50631" xr:uid="{00000000-0005-0000-0000-000010000000}"/>
    <cellStyle name="Comma 10 4 3 3 5 4" xfId="35511" xr:uid="{00000000-0005-0000-0000-000010000000}"/>
    <cellStyle name="Comma 10 4 3 3 6" xfId="6783" xr:uid="{00000000-0005-0000-0000-000010000000}"/>
    <cellStyle name="Comma 10 4 3 3 6 2" xfId="21903" xr:uid="{00000000-0005-0000-0000-000010000000}"/>
    <cellStyle name="Comma 10 4 3 3 6 2 2" xfId="52143" xr:uid="{00000000-0005-0000-0000-000010000000}"/>
    <cellStyle name="Comma 10 4 3 3 6 3" xfId="37023" xr:uid="{00000000-0005-0000-0000-000010000000}"/>
    <cellStyle name="Comma 10 4 3 3 7" xfId="8295" xr:uid="{00000000-0005-0000-0000-000010000000}"/>
    <cellStyle name="Comma 10 4 3 3 7 2" xfId="23415" xr:uid="{00000000-0005-0000-0000-000010000000}"/>
    <cellStyle name="Comma 10 4 3 3 7 2 2" xfId="53655" xr:uid="{00000000-0005-0000-0000-000010000000}"/>
    <cellStyle name="Comma 10 4 3 3 7 3" xfId="38535" xr:uid="{00000000-0005-0000-0000-000010000000}"/>
    <cellStyle name="Comma 10 4 3 3 8" xfId="9807" xr:uid="{00000000-0005-0000-0000-000010000000}"/>
    <cellStyle name="Comma 10 4 3 3 8 2" xfId="24927" xr:uid="{00000000-0005-0000-0000-000010000000}"/>
    <cellStyle name="Comma 10 4 3 3 8 2 2" xfId="55167" xr:uid="{00000000-0005-0000-0000-000010000000}"/>
    <cellStyle name="Comma 10 4 3 3 8 3" xfId="40047" xr:uid="{00000000-0005-0000-0000-000010000000}"/>
    <cellStyle name="Comma 10 4 3 3 9" xfId="15855" xr:uid="{00000000-0005-0000-0000-000010000000}"/>
    <cellStyle name="Comma 10 4 3 3 9 2" xfId="46095" xr:uid="{00000000-0005-0000-0000-000010000000}"/>
    <cellStyle name="Comma 10 4 3 4" xfId="987" xr:uid="{00000000-0005-0000-0000-000006000000}"/>
    <cellStyle name="Comma 10 4 3 4 2" xfId="2499" xr:uid="{00000000-0005-0000-0000-000006000000}"/>
    <cellStyle name="Comma 10 4 3 4 2 2" xfId="11571" xr:uid="{00000000-0005-0000-0000-000006000000}"/>
    <cellStyle name="Comma 10 4 3 4 2 2 2" xfId="26691" xr:uid="{00000000-0005-0000-0000-000006000000}"/>
    <cellStyle name="Comma 10 4 3 4 2 2 2 2" xfId="56931" xr:uid="{00000000-0005-0000-0000-000006000000}"/>
    <cellStyle name="Comma 10 4 3 4 2 2 3" xfId="41811" xr:uid="{00000000-0005-0000-0000-000006000000}"/>
    <cellStyle name="Comma 10 4 3 4 2 3" xfId="17619" xr:uid="{00000000-0005-0000-0000-000006000000}"/>
    <cellStyle name="Comma 10 4 3 4 2 3 2" xfId="47859" xr:uid="{00000000-0005-0000-0000-000006000000}"/>
    <cellStyle name="Comma 10 4 3 4 2 4" xfId="32739" xr:uid="{00000000-0005-0000-0000-000006000000}"/>
    <cellStyle name="Comma 10 4 3 4 3" xfId="4011" xr:uid="{00000000-0005-0000-0000-000006000000}"/>
    <cellStyle name="Comma 10 4 3 4 3 2" xfId="13083" xr:uid="{00000000-0005-0000-0000-000006000000}"/>
    <cellStyle name="Comma 10 4 3 4 3 2 2" xfId="28203" xr:uid="{00000000-0005-0000-0000-000006000000}"/>
    <cellStyle name="Comma 10 4 3 4 3 2 2 2" xfId="58443" xr:uid="{00000000-0005-0000-0000-000006000000}"/>
    <cellStyle name="Comma 10 4 3 4 3 2 3" xfId="43323" xr:uid="{00000000-0005-0000-0000-000006000000}"/>
    <cellStyle name="Comma 10 4 3 4 3 3" xfId="19131" xr:uid="{00000000-0005-0000-0000-000006000000}"/>
    <cellStyle name="Comma 10 4 3 4 3 3 2" xfId="49371" xr:uid="{00000000-0005-0000-0000-000006000000}"/>
    <cellStyle name="Comma 10 4 3 4 3 4" xfId="34251" xr:uid="{00000000-0005-0000-0000-000006000000}"/>
    <cellStyle name="Comma 10 4 3 4 4" xfId="5523" xr:uid="{00000000-0005-0000-0000-000006000000}"/>
    <cellStyle name="Comma 10 4 3 4 4 2" xfId="14595" xr:uid="{00000000-0005-0000-0000-000006000000}"/>
    <cellStyle name="Comma 10 4 3 4 4 2 2" xfId="29715" xr:uid="{00000000-0005-0000-0000-000006000000}"/>
    <cellStyle name="Comma 10 4 3 4 4 2 2 2" xfId="59955" xr:uid="{00000000-0005-0000-0000-000006000000}"/>
    <cellStyle name="Comma 10 4 3 4 4 2 3" xfId="44835" xr:uid="{00000000-0005-0000-0000-000006000000}"/>
    <cellStyle name="Comma 10 4 3 4 4 3" xfId="20643" xr:uid="{00000000-0005-0000-0000-000006000000}"/>
    <cellStyle name="Comma 10 4 3 4 4 3 2" xfId="50883" xr:uid="{00000000-0005-0000-0000-000006000000}"/>
    <cellStyle name="Comma 10 4 3 4 4 4" xfId="35763" xr:uid="{00000000-0005-0000-0000-000006000000}"/>
    <cellStyle name="Comma 10 4 3 4 5" xfId="7035" xr:uid="{00000000-0005-0000-0000-000006000000}"/>
    <cellStyle name="Comma 10 4 3 4 5 2" xfId="22155" xr:uid="{00000000-0005-0000-0000-000006000000}"/>
    <cellStyle name="Comma 10 4 3 4 5 2 2" xfId="52395" xr:uid="{00000000-0005-0000-0000-000006000000}"/>
    <cellStyle name="Comma 10 4 3 4 5 3" xfId="37275" xr:uid="{00000000-0005-0000-0000-000006000000}"/>
    <cellStyle name="Comma 10 4 3 4 6" xfId="8547" xr:uid="{00000000-0005-0000-0000-000006000000}"/>
    <cellStyle name="Comma 10 4 3 4 6 2" xfId="23667" xr:uid="{00000000-0005-0000-0000-000006000000}"/>
    <cellStyle name="Comma 10 4 3 4 6 2 2" xfId="53907" xr:uid="{00000000-0005-0000-0000-000006000000}"/>
    <cellStyle name="Comma 10 4 3 4 6 3" xfId="38787" xr:uid="{00000000-0005-0000-0000-000006000000}"/>
    <cellStyle name="Comma 10 4 3 4 7" xfId="10059" xr:uid="{00000000-0005-0000-0000-000006000000}"/>
    <cellStyle name="Comma 10 4 3 4 7 2" xfId="25179" xr:uid="{00000000-0005-0000-0000-000006000000}"/>
    <cellStyle name="Comma 10 4 3 4 7 2 2" xfId="55419" xr:uid="{00000000-0005-0000-0000-000006000000}"/>
    <cellStyle name="Comma 10 4 3 4 7 3" xfId="40299" xr:uid="{00000000-0005-0000-0000-000006000000}"/>
    <cellStyle name="Comma 10 4 3 4 8" xfId="16107" xr:uid="{00000000-0005-0000-0000-000006000000}"/>
    <cellStyle name="Comma 10 4 3 4 8 2" xfId="46347" xr:uid="{00000000-0005-0000-0000-000006000000}"/>
    <cellStyle name="Comma 10 4 3 4 9" xfId="31227" xr:uid="{00000000-0005-0000-0000-000006000000}"/>
    <cellStyle name="Comma 10 4 3 5" xfId="1743" xr:uid="{00000000-0005-0000-0000-000006000000}"/>
    <cellStyle name="Comma 10 4 3 5 2" xfId="10815" xr:uid="{00000000-0005-0000-0000-000006000000}"/>
    <cellStyle name="Comma 10 4 3 5 2 2" xfId="25935" xr:uid="{00000000-0005-0000-0000-000006000000}"/>
    <cellStyle name="Comma 10 4 3 5 2 2 2" xfId="56175" xr:uid="{00000000-0005-0000-0000-000006000000}"/>
    <cellStyle name="Comma 10 4 3 5 2 3" xfId="41055" xr:uid="{00000000-0005-0000-0000-000006000000}"/>
    <cellStyle name="Comma 10 4 3 5 3" xfId="16863" xr:uid="{00000000-0005-0000-0000-000006000000}"/>
    <cellStyle name="Comma 10 4 3 5 3 2" xfId="47103" xr:uid="{00000000-0005-0000-0000-000006000000}"/>
    <cellStyle name="Comma 10 4 3 5 4" xfId="31983" xr:uid="{00000000-0005-0000-0000-000006000000}"/>
    <cellStyle name="Comma 10 4 3 6" xfId="3255" xr:uid="{00000000-0005-0000-0000-000006000000}"/>
    <cellStyle name="Comma 10 4 3 6 2" xfId="12327" xr:uid="{00000000-0005-0000-0000-000006000000}"/>
    <cellStyle name="Comma 10 4 3 6 2 2" xfId="27447" xr:uid="{00000000-0005-0000-0000-000006000000}"/>
    <cellStyle name="Comma 10 4 3 6 2 2 2" xfId="57687" xr:uid="{00000000-0005-0000-0000-000006000000}"/>
    <cellStyle name="Comma 10 4 3 6 2 3" xfId="42567" xr:uid="{00000000-0005-0000-0000-000006000000}"/>
    <cellStyle name="Comma 10 4 3 6 3" xfId="18375" xr:uid="{00000000-0005-0000-0000-000006000000}"/>
    <cellStyle name="Comma 10 4 3 6 3 2" xfId="48615" xr:uid="{00000000-0005-0000-0000-000006000000}"/>
    <cellStyle name="Comma 10 4 3 6 4" xfId="33495" xr:uid="{00000000-0005-0000-0000-000006000000}"/>
    <cellStyle name="Comma 10 4 3 7" xfId="4767" xr:uid="{00000000-0005-0000-0000-000006000000}"/>
    <cellStyle name="Comma 10 4 3 7 2" xfId="13839" xr:uid="{00000000-0005-0000-0000-000006000000}"/>
    <cellStyle name="Comma 10 4 3 7 2 2" xfId="28959" xr:uid="{00000000-0005-0000-0000-000006000000}"/>
    <cellStyle name="Comma 10 4 3 7 2 2 2" xfId="59199" xr:uid="{00000000-0005-0000-0000-000006000000}"/>
    <cellStyle name="Comma 10 4 3 7 2 3" xfId="44079" xr:uid="{00000000-0005-0000-0000-000006000000}"/>
    <cellStyle name="Comma 10 4 3 7 3" xfId="19887" xr:uid="{00000000-0005-0000-0000-000006000000}"/>
    <cellStyle name="Comma 10 4 3 7 3 2" xfId="50127" xr:uid="{00000000-0005-0000-0000-000006000000}"/>
    <cellStyle name="Comma 10 4 3 7 4" xfId="35007" xr:uid="{00000000-0005-0000-0000-000006000000}"/>
    <cellStyle name="Comma 10 4 3 8" xfId="6279" xr:uid="{00000000-0005-0000-0000-000006000000}"/>
    <cellStyle name="Comma 10 4 3 8 2" xfId="21399" xr:uid="{00000000-0005-0000-0000-000006000000}"/>
    <cellStyle name="Comma 10 4 3 8 2 2" xfId="51639" xr:uid="{00000000-0005-0000-0000-000006000000}"/>
    <cellStyle name="Comma 10 4 3 8 3" xfId="36519" xr:uid="{00000000-0005-0000-0000-000006000000}"/>
    <cellStyle name="Comma 10 4 3 9" xfId="7791" xr:uid="{00000000-0005-0000-0000-000006000000}"/>
    <cellStyle name="Comma 10 4 3 9 2" xfId="22911" xr:uid="{00000000-0005-0000-0000-000006000000}"/>
    <cellStyle name="Comma 10 4 3 9 2 2" xfId="53151" xr:uid="{00000000-0005-0000-0000-000006000000}"/>
    <cellStyle name="Comma 10 4 3 9 3" xfId="38031" xr:uid="{00000000-0005-0000-0000-000006000000}"/>
    <cellStyle name="Comma 10 4 4" xfId="315" xr:uid="{00000000-0005-0000-0000-000001000000}"/>
    <cellStyle name="Comma 10 4 4 10" xfId="30555" xr:uid="{00000000-0005-0000-0000-000001000000}"/>
    <cellStyle name="Comma 10 4 4 2" xfId="1071" xr:uid="{00000000-0005-0000-0000-000001000000}"/>
    <cellStyle name="Comma 10 4 4 2 2" xfId="2583" xr:uid="{00000000-0005-0000-0000-000001000000}"/>
    <cellStyle name="Comma 10 4 4 2 2 2" xfId="11655" xr:uid="{00000000-0005-0000-0000-000001000000}"/>
    <cellStyle name="Comma 10 4 4 2 2 2 2" xfId="26775" xr:uid="{00000000-0005-0000-0000-000001000000}"/>
    <cellStyle name="Comma 10 4 4 2 2 2 2 2" xfId="57015" xr:uid="{00000000-0005-0000-0000-000001000000}"/>
    <cellStyle name="Comma 10 4 4 2 2 2 3" xfId="41895" xr:uid="{00000000-0005-0000-0000-000001000000}"/>
    <cellStyle name="Comma 10 4 4 2 2 3" xfId="17703" xr:uid="{00000000-0005-0000-0000-000001000000}"/>
    <cellStyle name="Comma 10 4 4 2 2 3 2" xfId="47943" xr:uid="{00000000-0005-0000-0000-000001000000}"/>
    <cellStyle name="Comma 10 4 4 2 2 4" xfId="32823" xr:uid="{00000000-0005-0000-0000-000001000000}"/>
    <cellStyle name="Comma 10 4 4 2 3" xfId="4095" xr:uid="{00000000-0005-0000-0000-000001000000}"/>
    <cellStyle name="Comma 10 4 4 2 3 2" xfId="13167" xr:uid="{00000000-0005-0000-0000-000001000000}"/>
    <cellStyle name="Comma 10 4 4 2 3 2 2" xfId="28287" xr:uid="{00000000-0005-0000-0000-000001000000}"/>
    <cellStyle name="Comma 10 4 4 2 3 2 2 2" xfId="58527" xr:uid="{00000000-0005-0000-0000-000001000000}"/>
    <cellStyle name="Comma 10 4 4 2 3 2 3" xfId="43407" xr:uid="{00000000-0005-0000-0000-000001000000}"/>
    <cellStyle name="Comma 10 4 4 2 3 3" xfId="19215" xr:uid="{00000000-0005-0000-0000-000001000000}"/>
    <cellStyle name="Comma 10 4 4 2 3 3 2" xfId="49455" xr:uid="{00000000-0005-0000-0000-000001000000}"/>
    <cellStyle name="Comma 10 4 4 2 3 4" xfId="34335" xr:uid="{00000000-0005-0000-0000-000001000000}"/>
    <cellStyle name="Comma 10 4 4 2 4" xfId="5607" xr:uid="{00000000-0005-0000-0000-000001000000}"/>
    <cellStyle name="Comma 10 4 4 2 4 2" xfId="14679" xr:uid="{00000000-0005-0000-0000-000001000000}"/>
    <cellStyle name="Comma 10 4 4 2 4 2 2" xfId="29799" xr:uid="{00000000-0005-0000-0000-000001000000}"/>
    <cellStyle name="Comma 10 4 4 2 4 2 2 2" xfId="60039" xr:uid="{00000000-0005-0000-0000-000001000000}"/>
    <cellStyle name="Comma 10 4 4 2 4 2 3" xfId="44919" xr:uid="{00000000-0005-0000-0000-000001000000}"/>
    <cellStyle name="Comma 10 4 4 2 4 3" xfId="20727" xr:uid="{00000000-0005-0000-0000-000001000000}"/>
    <cellStyle name="Comma 10 4 4 2 4 3 2" xfId="50967" xr:uid="{00000000-0005-0000-0000-000001000000}"/>
    <cellStyle name="Comma 10 4 4 2 4 4" xfId="35847" xr:uid="{00000000-0005-0000-0000-000001000000}"/>
    <cellStyle name="Comma 10 4 4 2 5" xfId="7119" xr:uid="{00000000-0005-0000-0000-000001000000}"/>
    <cellStyle name="Comma 10 4 4 2 5 2" xfId="22239" xr:uid="{00000000-0005-0000-0000-000001000000}"/>
    <cellStyle name="Comma 10 4 4 2 5 2 2" xfId="52479" xr:uid="{00000000-0005-0000-0000-000001000000}"/>
    <cellStyle name="Comma 10 4 4 2 5 3" xfId="37359" xr:uid="{00000000-0005-0000-0000-000001000000}"/>
    <cellStyle name="Comma 10 4 4 2 6" xfId="8631" xr:uid="{00000000-0005-0000-0000-000001000000}"/>
    <cellStyle name="Comma 10 4 4 2 6 2" xfId="23751" xr:uid="{00000000-0005-0000-0000-000001000000}"/>
    <cellStyle name="Comma 10 4 4 2 6 2 2" xfId="53991" xr:uid="{00000000-0005-0000-0000-000001000000}"/>
    <cellStyle name="Comma 10 4 4 2 6 3" xfId="38871" xr:uid="{00000000-0005-0000-0000-000001000000}"/>
    <cellStyle name="Comma 10 4 4 2 7" xfId="10143" xr:uid="{00000000-0005-0000-0000-000001000000}"/>
    <cellStyle name="Comma 10 4 4 2 7 2" xfId="25263" xr:uid="{00000000-0005-0000-0000-000001000000}"/>
    <cellStyle name="Comma 10 4 4 2 7 2 2" xfId="55503" xr:uid="{00000000-0005-0000-0000-000001000000}"/>
    <cellStyle name="Comma 10 4 4 2 7 3" xfId="40383" xr:uid="{00000000-0005-0000-0000-000001000000}"/>
    <cellStyle name="Comma 10 4 4 2 8" xfId="16191" xr:uid="{00000000-0005-0000-0000-000001000000}"/>
    <cellStyle name="Comma 10 4 4 2 8 2" xfId="46431" xr:uid="{00000000-0005-0000-0000-000001000000}"/>
    <cellStyle name="Comma 10 4 4 2 9" xfId="31311" xr:uid="{00000000-0005-0000-0000-000001000000}"/>
    <cellStyle name="Comma 10 4 4 3" xfId="1827" xr:uid="{00000000-0005-0000-0000-000001000000}"/>
    <cellStyle name="Comma 10 4 4 3 2" xfId="10899" xr:uid="{00000000-0005-0000-0000-000001000000}"/>
    <cellStyle name="Comma 10 4 4 3 2 2" xfId="26019" xr:uid="{00000000-0005-0000-0000-000001000000}"/>
    <cellStyle name="Comma 10 4 4 3 2 2 2" xfId="56259" xr:uid="{00000000-0005-0000-0000-000001000000}"/>
    <cellStyle name="Comma 10 4 4 3 2 3" xfId="41139" xr:uid="{00000000-0005-0000-0000-000001000000}"/>
    <cellStyle name="Comma 10 4 4 3 3" xfId="16947" xr:uid="{00000000-0005-0000-0000-000001000000}"/>
    <cellStyle name="Comma 10 4 4 3 3 2" xfId="47187" xr:uid="{00000000-0005-0000-0000-000001000000}"/>
    <cellStyle name="Comma 10 4 4 3 4" xfId="32067" xr:uid="{00000000-0005-0000-0000-000001000000}"/>
    <cellStyle name="Comma 10 4 4 4" xfId="3339" xr:uid="{00000000-0005-0000-0000-000001000000}"/>
    <cellStyle name="Comma 10 4 4 4 2" xfId="12411" xr:uid="{00000000-0005-0000-0000-000001000000}"/>
    <cellStyle name="Comma 10 4 4 4 2 2" xfId="27531" xr:uid="{00000000-0005-0000-0000-000001000000}"/>
    <cellStyle name="Comma 10 4 4 4 2 2 2" xfId="57771" xr:uid="{00000000-0005-0000-0000-000001000000}"/>
    <cellStyle name="Comma 10 4 4 4 2 3" xfId="42651" xr:uid="{00000000-0005-0000-0000-000001000000}"/>
    <cellStyle name="Comma 10 4 4 4 3" xfId="18459" xr:uid="{00000000-0005-0000-0000-000001000000}"/>
    <cellStyle name="Comma 10 4 4 4 3 2" xfId="48699" xr:uid="{00000000-0005-0000-0000-000001000000}"/>
    <cellStyle name="Comma 10 4 4 4 4" xfId="33579" xr:uid="{00000000-0005-0000-0000-000001000000}"/>
    <cellStyle name="Comma 10 4 4 5" xfId="4851" xr:uid="{00000000-0005-0000-0000-000001000000}"/>
    <cellStyle name="Comma 10 4 4 5 2" xfId="13923" xr:uid="{00000000-0005-0000-0000-000001000000}"/>
    <cellStyle name="Comma 10 4 4 5 2 2" xfId="29043" xr:uid="{00000000-0005-0000-0000-000001000000}"/>
    <cellStyle name="Comma 10 4 4 5 2 2 2" xfId="59283" xr:uid="{00000000-0005-0000-0000-000001000000}"/>
    <cellStyle name="Comma 10 4 4 5 2 3" xfId="44163" xr:uid="{00000000-0005-0000-0000-000001000000}"/>
    <cellStyle name="Comma 10 4 4 5 3" xfId="19971" xr:uid="{00000000-0005-0000-0000-000001000000}"/>
    <cellStyle name="Comma 10 4 4 5 3 2" xfId="50211" xr:uid="{00000000-0005-0000-0000-000001000000}"/>
    <cellStyle name="Comma 10 4 4 5 4" xfId="35091" xr:uid="{00000000-0005-0000-0000-000001000000}"/>
    <cellStyle name="Comma 10 4 4 6" xfId="6363" xr:uid="{00000000-0005-0000-0000-000001000000}"/>
    <cellStyle name="Comma 10 4 4 6 2" xfId="21483" xr:uid="{00000000-0005-0000-0000-000001000000}"/>
    <cellStyle name="Comma 10 4 4 6 2 2" xfId="51723" xr:uid="{00000000-0005-0000-0000-000001000000}"/>
    <cellStyle name="Comma 10 4 4 6 3" xfId="36603" xr:uid="{00000000-0005-0000-0000-000001000000}"/>
    <cellStyle name="Comma 10 4 4 7" xfId="7875" xr:uid="{00000000-0005-0000-0000-000001000000}"/>
    <cellStyle name="Comma 10 4 4 7 2" xfId="22995" xr:uid="{00000000-0005-0000-0000-000001000000}"/>
    <cellStyle name="Comma 10 4 4 7 2 2" xfId="53235" xr:uid="{00000000-0005-0000-0000-000001000000}"/>
    <cellStyle name="Comma 10 4 4 7 3" xfId="38115" xr:uid="{00000000-0005-0000-0000-000001000000}"/>
    <cellStyle name="Comma 10 4 4 8" xfId="9387" xr:uid="{00000000-0005-0000-0000-000001000000}"/>
    <cellStyle name="Comma 10 4 4 8 2" xfId="24507" xr:uid="{00000000-0005-0000-0000-000001000000}"/>
    <cellStyle name="Comma 10 4 4 8 2 2" xfId="54747" xr:uid="{00000000-0005-0000-0000-000001000000}"/>
    <cellStyle name="Comma 10 4 4 8 3" xfId="39627" xr:uid="{00000000-0005-0000-0000-000001000000}"/>
    <cellStyle name="Comma 10 4 4 9" xfId="15435" xr:uid="{00000000-0005-0000-0000-000001000000}"/>
    <cellStyle name="Comma 10 4 4 9 2" xfId="45675" xr:uid="{00000000-0005-0000-0000-000001000000}"/>
    <cellStyle name="Comma 10 4 5" xfId="567" xr:uid="{00000000-0005-0000-0000-00000E000000}"/>
    <cellStyle name="Comma 10 4 5 10" xfId="30807" xr:uid="{00000000-0005-0000-0000-00000E000000}"/>
    <cellStyle name="Comma 10 4 5 2" xfId="1323" xr:uid="{00000000-0005-0000-0000-00000E000000}"/>
    <cellStyle name="Comma 10 4 5 2 2" xfId="2835" xr:uid="{00000000-0005-0000-0000-00000E000000}"/>
    <cellStyle name="Comma 10 4 5 2 2 2" xfId="11907" xr:uid="{00000000-0005-0000-0000-00000E000000}"/>
    <cellStyle name="Comma 10 4 5 2 2 2 2" xfId="27027" xr:uid="{00000000-0005-0000-0000-00000E000000}"/>
    <cellStyle name="Comma 10 4 5 2 2 2 2 2" xfId="57267" xr:uid="{00000000-0005-0000-0000-00000E000000}"/>
    <cellStyle name="Comma 10 4 5 2 2 2 3" xfId="42147" xr:uid="{00000000-0005-0000-0000-00000E000000}"/>
    <cellStyle name="Comma 10 4 5 2 2 3" xfId="17955" xr:uid="{00000000-0005-0000-0000-00000E000000}"/>
    <cellStyle name="Comma 10 4 5 2 2 3 2" xfId="48195" xr:uid="{00000000-0005-0000-0000-00000E000000}"/>
    <cellStyle name="Comma 10 4 5 2 2 4" xfId="33075" xr:uid="{00000000-0005-0000-0000-00000E000000}"/>
    <cellStyle name="Comma 10 4 5 2 3" xfId="4347" xr:uid="{00000000-0005-0000-0000-00000E000000}"/>
    <cellStyle name="Comma 10 4 5 2 3 2" xfId="13419" xr:uid="{00000000-0005-0000-0000-00000E000000}"/>
    <cellStyle name="Comma 10 4 5 2 3 2 2" xfId="28539" xr:uid="{00000000-0005-0000-0000-00000E000000}"/>
    <cellStyle name="Comma 10 4 5 2 3 2 2 2" xfId="58779" xr:uid="{00000000-0005-0000-0000-00000E000000}"/>
    <cellStyle name="Comma 10 4 5 2 3 2 3" xfId="43659" xr:uid="{00000000-0005-0000-0000-00000E000000}"/>
    <cellStyle name="Comma 10 4 5 2 3 3" xfId="19467" xr:uid="{00000000-0005-0000-0000-00000E000000}"/>
    <cellStyle name="Comma 10 4 5 2 3 3 2" xfId="49707" xr:uid="{00000000-0005-0000-0000-00000E000000}"/>
    <cellStyle name="Comma 10 4 5 2 3 4" xfId="34587" xr:uid="{00000000-0005-0000-0000-00000E000000}"/>
    <cellStyle name="Comma 10 4 5 2 4" xfId="5859" xr:uid="{00000000-0005-0000-0000-00000E000000}"/>
    <cellStyle name="Comma 10 4 5 2 4 2" xfId="14931" xr:uid="{00000000-0005-0000-0000-00000E000000}"/>
    <cellStyle name="Comma 10 4 5 2 4 2 2" xfId="30051" xr:uid="{00000000-0005-0000-0000-00000E000000}"/>
    <cellStyle name="Comma 10 4 5 2 4 2 2 2" xfId="60291" xr:uid="{00000000-0005-0000-0000-00000E000000}"/>
    <cellStyle name="Comma 10 4 5 2 4 2 3" xfId="45171" xr:uid="{00000000-0005-0000-0000-00000E000000}"/>
    <cellStyle name="Comma 10 4 5 2 4 3" xfId="20979" xr:uid="{00000000-0005-0000-0000-00000E000000}"/>
    <cellStyle name="Comma 10 4 5 2 4 3 2" xfId="51219" xr:uid="{00000000-0005-0000-0000-00000E000000}"/>
    <cellStyle name="Comma 10 4 5 2 4 4" xfId="36099" xr:uid="{00000000-0005-0000-0000-00000E000000}"/>
    <cellStyle name="Comma 10 4 5 2 5" xfId="7371" xr:uid="{00000000-0005-0000-0000-00000E000000}"/>
    <cellStyle name="Comma 10 4 5 2 5 2" xfId="22491" xr:uid="{00000000-0005-0000-0000-00000E000000}"/>
    <cellStyle name="Comma 10 4 5 2 5 2 2" xfId="52731" xr:uid="{00000000-0005-0000-0000-00000E000000}"/>
    <cellStyle name="Comma 10 4 5 2 5 3" xfId="37611" xr:uid="{00000000-0005-0000-0000-00000E000000}"/>
    <cellStyle name="Comma 10 4 5 2 6" xfId="8883" xr:uid="{00000000-0005-0000-0000-00000E000000}"/>
    <cellStyle name="Comma 10 4 5 2 6 2" xfId="24003" xr:uid="{00000000-0005-0000-0000-00000E000000}"/>
    <cellStyle name="Comma 10 4 5 2 6 2 2" xfId="54243" xr:uid="{00000000-0005-0000-0000-00000E000000}"/>
    <cellStyle name="Comma 10 4 5 2 6 3" xfId="39123" xr:uid="{00000000-0005-0000-0000-00000E000000}"/>
    <cellStyle name="Comma 10 4 5 2 7" xfId="10395" xr:uid="{00000000-0005-0000-0000-00000E000000}"/>
    <cellStyle name="Comma 10 4 5 2 7 2" xfId="25515" xr:uid="{00000000-0005-0000-0000-00000E000000}"/>
    <cellStyle name="Comma 10 4 5 2 7 2 2" xfId="55755" xr:uid="{00000000-0005-0000-0000-00000E000000}"/>
    <cellStyle name="Comma 10 4 5 2 7 3" xfId="40635" xr:uid="{00000000-0005-0000-0000-00000E000000}"/>
    <cellStyle name="Comma 10 4 5 2 8" xfId="16443" xr:uid="{00000000-0005-0000-0000-00000E000000}"/>
    <cellStyle name="Comma 10 4 5 2 8 2" xfId="46683" xr:uid="{00000000-0005-0000-0000-00000E000000}"/>
    <cellStyle name="Comma 10 4 5 2 9" xfId="31563" xr:uid="{00000000-0005-0000-0000-00000E000000}"/>
    <cellStyle name="Comma 10 4 5 3" xfId="2079" xr:uid="{00000000-0005-0000-0000-00000E000000}"/>
    <cellStyle name="Comma 10 4 5 3 2" xfId="11151" xr:uid="{00000000-0005-0000-0000-00000E000000}"/>
    <cellStyle name="Comma 10 4 5 3 2 2" xfId="26271" xr:uid="{00000000-0005-0000-0000-00000E000000}"/>
    <cellStyle name="Comma 10 4 5 3 2 2 2" xfId="56511" xr:uid="{00000000-0005-0000-0000-00000E000000}"/>
    <cellStyle name="Comma 10 4 5 3 2 3" xfId="41391" xr:uid="{00000000-0005-0000-0000-00000E000000}"/>
    <cellStyle name="Comma 10 4 5 3 3" xfId="17199" xr:uid="{00000000-0005-0000-0000-00000E000000}"/>
    <cellStyle name="Comma 10 4 5 3 3 2" xfId="47439" xr:uid="{00000000-0005-0000-0000-00000E000000}"/>
    <cellStyle name="Comma 10 4 5 3 4" xfId="32319" xr:uid="{00000000-0005-0000-0000-00000E000000}"/>
    <cellStyle name="Comma 10 4 5 4" xfId="3591" xr:uid="{00000000-0005-0000-0000-00000E000000}"/>
    <cellStyle name="Comma 10 4 5 4 2" xfId="12663" xr:uid="{00000000-0005-0000-0000-00000E000000}"/>
    <cellStyle name="Comma 10 4 5 4 2 2" xfId="27783" xr:uid="{00000000-0005-0000-0000-00000E000000}"/>
    <cellStyle name="Comma 10 4 5 4 2 2 2" xfId="58023" xr:uid="{00000000-0005-0000-0000-00000E000000}"/>
    <cellStyle name="Comma 10 4 5 4 2 3" xfId="42903" xr:uid="{00000000-0005-0000-0000-00000E000000}"/>
    <cellStyle name="Comma 10 4 5 4 3" xfId="18711" xr:uid="{00000000-0005-0000-0000-00000E000000}"/>
    <cellStyle name="Comma 10 4 5 4 3 2" xfId="48951" xr:uid="{00000000-0005-0000-0000-00000E000000}"/>
    <cellStyle name="Comma 10 4 5 4 4" xfId="33831" xr:uid="{00000000-0005-0000-0000-00000E000000}"/>
    <cellStyle name="Comma 10 4 5 5" xfId="5103" xr:uid="{00000000-0005-0000-0000-00000E000000}"/>
    <cellStyle name="Comma 10 4 5 5 2" xfId="14175" xr:uid="{00000000-0005-0000-0000-00000E000000}"/>
    <cellStyle name="Comma 10 4 5 5 2 2" xfId="29295" xr:uid="{00000000-0005-0000-0000-00000E000000}"/>
    <cellStyle name="Comma 10 4 5 5 2 2 2" xfId="59535" xr:uid="{00000000-0005-0000-0000-00000E000000}"/>
    <cellStyle name="Comma 10 4 5 5 2 3" xfId="44415" xr:uid="{00000000-0005-0000-0000-00000E000000}"/>
    <cellStyle name="Comma 10 4 5 5 3" xfId="20223" xr:uid="{00000000-0005-0000-0000-00000E000000}"/>
    <cellStyle name="Comma 10 4 5 5 3 2" xfId="50463" xr:uid="{00000000-0005-0000-0000-00000E000000}"/>
    <cellStyle name="Comma 10 4 5 5 4" xfId="35343" xr:uid="{00000000-0005-0000-0000-00000E000000}"/>
    <cellStyle name="Comma 10 4 5 6" xfId="6615" xr:uid="{00000000-0005-0000-0000-00000E000000}"/>
    <cellStyle name="Comma 10 4 5 6 2" xfId="21735" xr:uid="{00000000-0005-0000-0000-00000E000000}"/>
    <cellStyle name="Comma 10 4 5 6 2 2" xfId="51975" xr:uid="{00000000-0005-0000-0000-00000E000000}"/>
    <cellStyle name="Comma 10 4 5 6 3" xfId="36855" xr:uid="{00000000-0005-0000-0000-00000E000000}"/>
    <cellStyle name="Comma 10 4 5 7" xfId="8127" xr:uid="{00000000-0005-0000-0000-00000E000000}"/>
    <cellStyle name="Comma 10 4 5 7 2" xfId="23247" xr:uid="{00000000-0005-0000-0000-00000E000000}"/>
    <cellStyle name="Comma 10 4 5 7 2 2" xfId="53487" xr:uid="{00000000-0005-0000-0000-00000E000000}"/>
    <cellStyle name="Comma 10 4 5 7 3" xfId="38367" xr:uid="{00000000-0005-0000-0000-00000E000000}"/>
    <cellStyle name="Comma 10 4 5 8" xfId="9639" xr:uid="{00000000-0005-0000-0000-00000E000000}"/>
    <cellStyle name="Comma 10 4 5 8 2" xfId="24759" xr:uid="{00000000-0005-0000-0000-00000E000000}"/>
    <cellStyle name="Comma 10 4 5 8 2 2" xfId="54999" xr:uid="{00000000-0005-0000-0000-00000E000000}"/>
    <cellStyle name="Comma 10 4 5 8 3" xfId="39879" xr:uid="{00000000-0005-0000-0000-00000E000000}"/>
    <cellStyle name="Comma 10 4 5 9" xfId="15687" xr:uid="{00000000-0005-0000-0000-00000E000000}"/>
    <cellStyle name="Comma 10 4 5 9 2" xfId="45927" xr:uid="{00000000-0005-0000-0000-00000E000000}"/>
    <cellStyle name="Comma 10 4 6" xfId="819" xr:uid="{00000000-0005-0000-0000-000001000000}"/>
    <cellStyle name="Comma 10 4 6 2" xfId="2331" xr:uid="{00000000-0005-0000-0000-000001000000}"/>
    <cellStyle name="Comma 10 4 6 2 2" xfId="11403" xr:uid="{00000000-0005-0000-0000-000001000000}"/>
    <cellStyle name="Comma 10 4 6 2 2 2" xfId="26523" xr:uid="{00000000-0005-0000-0000-000001000000}"/>
    <cellStyle name="Comma 10 4 6 2 2 2 2" xfId="56763" xr:uid="{00000000-0005-0000-0000-000001000000}"/>
    <cellStyle name="Comma 10 4 6 2 2 3" xfId="41643" xr:uid="{00000000-0005-0000-0000-000001000000}"/>
    <cellStyle name="Comma 10 4 6 2 3" xfId="17451" xr:uid="{00000000-0005-0000-0000-000001000000}"/>
    <cellStyle name="Comma 10 4 6 2 3 2" xfId="47691" xr:uid="{00000000-0005-0000-0000-000001000000}"/>
    <cellStyle name="Comma 10 4 6 2 4" xfId="32571" xr:uid="{00000000-0005-0000-0000-000001000000}"/>
    <cellStyle name="Comma 10 4 6 3" xfId="3843" xr:uid="{00000000-0005-0000-0000-000001000000}"/>
    <cellStyle name="Comma 10 4 6 3 2" xfId="12915" xr:uid="{00000000-0005-0000-0000-000001000000}"/>
    <cellStyle name="Comma 10 4 6 3 2 2" xfId="28035" xr:uid="{00000000-0005-0000-0000-000001000000}"/>
    <cellStyle name="Comma 10 4 6 3 2 2 2" xfId="58275" xr:uid="{00000000-0005-0000-0000-000001000000}"/>
    <cellStyle name="Comma 10 4 6 3 2 3" xfId="43155" xr:uid="{00000000-0005-0000-0000-000001000000}"/>
    <cellStyle name="Comma 10 4 6 3 3" xfId="18963" xr:uid="{00000000-0005-0000-0000-000001000000}"/>
    <cellStyle name="Comma 10 4 6 3 3 2" xfId="49203" xr:uid="{00000000-0005-0000-0000-000001000000}"/>
    <cellStyle name="Comma 10 4 6 3 4" xfId="34083" xr:uid="{00000000-0005-0000-0000-000001000000}"/>
    <cellStyle name="Comma 10 4 6 4" xfId="5355" xr:uid="{00000000-0005-0000-0000-000001000000}"/>
    <cellStyle name="Comma 10 4 6 4 2" xfId="14427" xr:uid="{00000000-0005-0000-0000-000001000000}"/>
    <cellStyle name="Comma 10 4 6 4 2 2" xfId="29547" xr:uid="{00000000-0005-0000-0000-000001000000}"/>
    <cellStyle name="Comma 10 4 6 4 2 2 2" xfId="59787" xr:uid="{00000000-0005-0000-0000-000001000000}"/>
    <cellStyle name="Comma 10 4 6 4 2 3" xfId="44667" xr:uid="{00000000-0005-0000-0000-000001000000}"/>
    <cellStyle name="Comma 10 4 6 4 3" xfId="20475" xr:uid="{00000000-0005-0000-0000-000001000000}"/>
    <cellStyle name="Comma 10 4 6 4 3 2" xfId="50715" xr:uid="{00000000-0005-0000-0000-000001000000}"/>
    <cellStyle name="Comma 10 4 6 4 4" xfId="35595" xr:uid="{00000000-0005-0000-0000-000001000000}"/>
    <cellStyle name="Comma 10 4 6 5" xfId="6867" xr:uid="{00000000-0005-0000-0000-000001000000}"/>
    <cellStyle name="Comma 10 4 6 5 2" xfId="21987" xr:uid="{00000000-0005-0000-0000-000001000000}"/>
    <cellStyle name="Comma 10 4 6 5 2 2" xfId="52227" xr:uid="{00000000-0005-0000-0000-000001000000}"/>
    <cellStyle name="Comma 10 4 6 5 3" xfId="37107" xr:uid="{00000000-0005-0000-0000-000001000000}"/>
    <cellStyle name="Comma 10 4 6 6" xfId="8379" xr:uid="{00000000-0005-0000-0000-000001000000}"/>
    <cellStyle name="Comma 10 4 6 6 2" xfId="23499" xr:uid="{00000000-0005-0000-0000-000001000000}"/>
    <cellStyle name="Comma 10 4 6 6 2 2" xfId="53739" xr:uid="{00000000-0005-0000-0000-000001000000}"/>
    <cellStyle name="Comma 10 4 6 6 3" xfId="38619" xr:uid="{00000000-0005-0000-0000-000001000000}"/>
    <cellStyle name="Comma 10 4 6 7" xfId="9891" xr:uid="{00000000-0005-0000-0000-000001000000}"/>
    <cellStyle name="Comma 10 4 6 7 2" xfId="25011" xr:uid="{00000000-0005-0000-0000-000001000000}"/>
    <cellStyle name="Comma 10 4 6 7 2 2" xfId="55251" xr:uid="{00000000-0005-0000-0000-000001000000}"/>
    <cellStyle name="Comma 10 4 6 7 3" xfId="40131" xr:uid="{00000000-0005-0000-0000-000001000000}"/>
    <cellStyle name="Comma 10 4 6 8" xfId="15939" xr:uid="{00000000-0005-0000-0000-000001000000}"/>
    <cellStyle name="Comma 10 4 6 8 2" xfId="46179" xr:uid="{00000000-0005-0000-0000-000001000000}"/>
    <cellStyle name="Comma 10 4 6 9" xfId="31059" xr:uid="{00000000-0005-0000-0000-000001000000}"/>
    <cellStyle name="Comma 10 4 7" xfId="1575" xr:uid="{00000000-0005-0000-0000-000001000000}"/>
    <cellStyle name="Comma 10 4 7 2" xfId="10647" xr:uid="{00000000-0005-0000-0000-000001000000}"/>
    <cellStyle name="Comma 10 4 7 2 2" xfId="25767" xr:uid="{00000000-0005-0000-0000-000001000000}"/>
    <cellStyle name="Comma 10 4 7 2 2 2" xfId="56007" xr:uid="{00000000-0005-0000-0000-000001000000}"/>
    <cellStyle name="Comma 10 4 7 2 3" xfId="40887" xr:uid="{00000000-0005-0000-0000-000001000000}"/>
    <cellStyle name="Comma 10 4 7 3" xfId="16695" xr:uid="{00000000-0005-0000-0000-000001000000}"/>
    <cellStyle name="Comma 10 4 7 3 2" xfId="46935" xr:uid="{00000000-0005-0000-0000-000001000000}"/>
    <cellStyle name="Comma 10 4 7 4" xfId="31815" xr:uid="{00000000-0005-0000-0000-000001000000}"/>
    <cellStyle name="Comma 10 4 8" xfId="3087" xr:uid="{00000000-0005-0000-0000-000001000000}"/>
    <cellStyle name="Comma 10 4 8 2" xfId="12159" xr:uid="{00000000-0005-0000-0000-000001000000}"/>
    <cellStyle name="Comma 10 4 8 2 2" xfId="27279" xr:uid="{00000000-0005-0000-0000-000001000000}"/>
    <cellStyle name="Comma 10 4 8 2 2 2" xfId="57519" xr:uid="{00000000-0005-0000-0000-000001000000}"/>
    <cellStyle name="Comma 10 4 8 2 3" xfId="42399" xr:uid="{00000000-0005-0000-0000-000001000000}"/>
    <cellStyle name="Comma 10 4 8 3" xfId="18207" xr:uid="{00000000-0005-0000-0000-000001000000}"/>
    <cellStyle name="Comma 10 4 8 3 2" xfId="48447" xr:uid="{00000000-0005-0000-0000-000001000000}"/>
    <cellStyle name="Comma 10 4 8 4" xfId="33327" xr:uid="{00000000-0005-0000-0000-000001000000}"/>
    <cellStyle name="Comma 10 4 9" xfId="4599" xr:uid="{00000000-0005-0000-0000-000001000000}"/>
    <cellStyle name="Comma 10 4 9 2" xfId="13671" xr:uid="{00000000-0005-0000-0000-000001000000}"/>
    <cellStyle name="Comma 10 4 9 2 2" xfId="28791" xr:uid="{00000000-0005-0000-0000-000001000000}"/>
    <cellStyle name="Comma 10 4 9 2 2 2" xfId="59031" xr:uid="{00000000-0005-0000-0000-000001000000}"/>
    <cellStyle name="Comma 10 4 9 2 3" xfId="43911" xr:uid="{00000000-0005-0000-0000-000001000000}"/>
    <cellStyle name="Comma 10 4 9 3" xfId="19719" xr:uid="{00000000-0005-0000-0000-000001000000}"/>
    <cellStyle name="Comma 10 4 9 3 2" xfId="49959" xr:uid="{00000000-0005-0000-0000-000001000000}"/>
    <cellStyle name="Comma 10 4 9 4" xfId="34839" xr:uid="{00000000-0005-0000-0000-000001000000}"/>
    <cellStyle name="Comma 10 5" xfId="105" xr:uid="{00000000-0005-0000-0000-000001000000}"/>
    <cellStyle name="Comma 10 5 10" xfId="9177" xr:uid="{00000000-0005-0000-0000-000001000000}"/>
    <cellStyle name="Comma 10 5 10 2" xfId="24297" xr:uid="{00000000-0005-0000-0000-000001000000}"/>
    <cellStyle name="Comma 10 5 10 2 2" xfId="54537" xr:uid="{00000000-0005-0000-0000-000001000000}"/>
    <cellStyle name="Comma 10 5 10 3" xfId="39417" xr:uid="{00000000-0005-0000-0000-000001000000}"/>
    <cellStyle name="Comma 10 5 11" xfId="15225" xr:uid="{00000000-0005-0000-0000-000001000000}"/>
    <cellStyle name="Comma 10 5 11 2" xfId="45465" xr:uid="{00000000-0005-0000-0000-000001000000}"/>
    <cellStyle name="Comma 10 5 12" xfId="30345" xr:uid="{00000000-0005-0000-0000-000001000000}"/>
    <cellStyle name="Comma 10 5 2" xfId="357" xr:uid="{00000000-0005-0000-0000-000001000000}"/>
    <cellStyle name="Comma 10 5 2 10" xfId="30597" xr:uid="{00000000-0005-0000-0000-000001000000}"/>
    <cellStyle name="Comma 10 5 2 2" xfId="1113" xr:uid="{00000000-0005-0000-0000-000001000000}"/>
    <cellStyle name="Comma 10 5 2 2 2" xfId="2625" xr:uid="{00000000-0005-0000-0000-000001000000}"/>
    <cellStyle name="Comma 10 5 2 2 2 2" xfId="11697" xr:uid="{00000000-0005-0000-0000-000001000000}"/>
    <cellStyle name="Comma 10 5 2 2 2 2 2" xfId="26817" xr:uid="{00000000-0005-0000-0000-000001000000}"/>
    <cellStyle name="Comma 10 5 2 2 2 2 2 2" xfId="57057" xr:uid="{00000000-0005-0000-0000-000001000000}"/>
    <cellStyle name="Comma 10 5 2 2 2 2 3" xfId="41937" xr:uid="{00000000-0005-0000-0000-000001000000}"/>
    <cellStyle name="Comma 10 5 2 2 2 3" xfId="17745" xr:uid="{00000000-0005-0000-0000-000001000000}"/>
    <cellStyle name="Comma 10 5 2 2 2 3 2" xfId="47985" xr:uid="{00000000-0005-0000-0000-000001000000}"/>
    <cellStyle name="Comma 10 5 2 2 2 4" xfId="32865" xr:uid="{00000000-0005-0000-0000-000001000000}"/>
    <cellStyle name="Comma 10 5 2 2 3" xfId="4137" xr:uid="{00000000-0005-0000-0000-000001000000}"/>
    <cellStyle name="Comma 10 5 2 2 3 2" xfId="13209" xr:uid="{00000000-0005-0000-0000-000001000000}"/>
    <cellStyle name="Comma 10 5 2 2 3 2 2" xfId="28329" xr:uid="{00000000-0005-0000-0000-000001000000}"/>
    <cellStyle name="Comma 10 5 2 2 3 2 2 2" xfId="58569" xr:uid="{00000000-0005-0000-0000-000001000000}"/>
    <cellStyle name="Comma 10 5 2 2 3 2 3" xfId="43449" xr:uid="{00000000-0005-0000-0000-000001000000}"/>
    <cellStyle name="Comma 10 5 2 2 3 3" xfId="19257" xr:uid="{00000000-0005-0000-0000-000001000000}"/>
    <cellStyle name="Comma 10 5 2 2 3 3 2" xfId="49497" xr:uid="{00000000-0005-0000-0000-000001000000}"/>
    <cellStyle name="Comma 10 5 2 2 3 4" xfId="34377" xr:uid="{00000000-0005-0000-0000-000001000000}"/>
    <cellStyle name="Comma 10 5 2 2 4" xfId="5649" xr:uid="{00000000-0005-0000-0000-000001000000}"/>
    <cellStyle name="Comma 10 5 2 2 4 2" xfId="14721" xr:uid="{00000000-0005-0000-0000-000001000000}"/>
    <cellStyle name="Comma 10 5 2 2 4 2 2" xfId="29841" xr:uid="{00000000-0005-0000-0000-000001000000}"/>
    <cellStyle name="Comma 10 5 2 2 4 2 2 2" xfId="60081" xr:uid="{00000000-0005-0000-0000-000001000000}"/>
    <cellStyle name="Comma 10 5 2 2 4 2 3" xfId="44961" xr:uid="{00000000-0005-0000-0000-000001000000}"/>
    <cellStyle name="Comma 10 5 2 2 4 3" xfId="20769" xr:uid="{00000000-0005-0000-0000-000001000000}"/>
    <cellStyle name="Comma 10 5 2 2 4 3 2" xfId="51009" xr:uid="{00000000-0005-0000-0000-000001000000}"/>
    <cellStyle name="Comma 10 5 2 2 4 4" xfId="35889" xr:uid="{00000000-0005-0000-0000-000001000000}"/>
    <cellStyle name="Comma 10 5 2 2 5" xfId="7161" xr:uid="{00000000-0005-0000-0000-000001000000}"/>
    <cellStyle name="Comma 10 5 2 2 5 2" xfId="22281" xr:uid="{00000000-0005-0000-0000-000001000000}"/>
    <cellStyle name="Comma 10 5 2 2 5 2 2" xfId="52521" xr:uid="{00000000-0005-0000-0000-000001000000}"/>
    <cellStyle name="Comma 10 5 2 2 5 3" xfId="37401" xr:uid="{00000000-0005-0000-0000-000001000000}"/>
    <cellStyle name="Comma 10 5 2 2 6" xfId="8673" xr:uid="{00000000-0005-0000-0000-000001000000}"/>
    <cellStyle name="Comma 10 5 2 2 6 2" xfId="23793" xr:uid="{00000000-0005-0000-0000-000001000000}"/>
    <cellStyle name="Comma 10 5 2 2 6 2 2" xfId="54033" xr:uid="{00000000-0005-0000-0000-000001000000}"/>
    <cellStyle name="Comma 10 5 2 2 6 3" xfId="38913" xr:uid="{00000000-0005-0000-0000-000001000000}"/>
    <cellStyle name="Comma 10 5 2 2 7" xfId="10185" xr:uid="{00000000-0005-0000-0000-000001000000}"/>
    <cellStyle name="Comma 10 5 2 2 7 2" xfId="25305" xr:uid="{00000000-0005-0000-0000-000001000000}"/>
    <cellStyle name="Comma 10 5 2 2 7 2 2" xfId="55545" xr:uid="{00000000-0005-0000-0000-000001000000}"/>
    <cellStyle name="Comma 10 5 2 2 7 3" xfId="40425" xr:uid="{00000000-0005-0000-0000-000001000000}"/>
    <cellStyle name="Comma 10 5 2 2 8" xfId="16233" xr:uid="{00000000-0005-0000-0000-000001000000}"/>
    <cellStyle name="Comma 10 5 2 2 8 2" xfId="46473" xr:uid="{00000000-0005-0000-0000-000001000000}"/>
    <cellStyle name="Comma 10 5 2 2 9" xfId="31353" xr:uid="{00000000-0005-0000-0000-000001000000}"/>
    <cellStyle name="Comma 10 5 2 3" xfId="1869" xr:uid="{00000000-0005-0000-0000-000001000000}"/>
    <cellStyle name="Comma 10 5 2 3 2" xfId="10941" xr:uid="{00000000-0005-0000-0000-000001000000}"/>
    <cellStyle name="Comma 10 5 2 3 2 2" xfId="26061" xr:uid="{00000000-0005-0000-0000-000001000000}"/>
    <cellStyle name="Comma 10 5 2 3 2 2 2" xfId="56301" xr:uid="{00000000-0005-0000-0000-000001000000}"/>
    <cellStyle name="Comma 10 5 2 3 2 3" xfId="41181" xr:uid="{00000000-0005-0000-0000-000001000000}"/>
    <cellStyle name="Comma 10 5 2 3 3" xfId="16989" xr:uid="{00000000-0005-0000-0000-000001000000}"/>
    <cellStyle name="Comma 10 5 2 3 3 2" xfId="47229" xr:uid="{00000000-0005-0000-0000-000001000000}"/>
    <cellStyle name="Comma 10 5 2 3 4" xfId="32109" xr:uid="{00000000-0005-0000-0000-000001000000}"/>
    <cellStyle name="Comma 10 5 2 4" xfId="3381" xr:uid="{00000000-0005-0000-0000-000001000000}"/>
    <cellStyle name="Comma 10 5 2 4 2" xfId="12453" xr:uid="{00000000-0005-0000-0000-000001000000}"/>
    <cellStyle name="Comma 10 5 2 4 2 2" xfId="27573" xr:uid="{00000000-0005-0000-0000-000001000000}"/>
    <cellStyle name="Comma 10 5 2 4 2 2 2" xfId="57813" xr:uid="{00000000-0005-0000-0000-000001000000}"/>
    <cellStyle name="Comma 10 5 2 4 2 3" xfId="42693" xr:uid="{00000000-0005-0000-0000-000001000000}"/>
    <cellStyle name="Comma 10 5 2 4 3" xfId="18501" xr:uid="{00000000-0005-0000-0000-000001000000}"/>
    <cellStyle name="Comma 10 5 2 4 3 2" xfId="48741" xr:uid="{00000000-0005-0000-0000-000001000000}"/>
    <cellStyle name="Comma 10 5 2 4 4" xfId="33621" xr:uid="{00000000-0005-0000-0000-000001000000}"/>
    <cellStyle name="Comma 10 5 2 5" xfId="4893" xr:uid="{00000000-0005-0000-0000-000001000000}"/>
    <cellStyle name="Comma 10 5 2 5 2" xfId="13965" xr:uid="{00000000-0005-0000-0000-000001000000}"/>
    <cellStyle name="Comma 10 5 2 5 2 2" xfId="29085" xr:uid="{00000000-0005-0000-0000-000001000000}"/>
    <cellStyle name="Comma 10 5 2 5 2 2 2" xfId="59325" xr:uid="{00000000-0005-0000-0000-000001000000}"/>
    <cellStyle name="Comma 10 5 2 5 2 3" xfId="44205" xr:uid="{00000000-0005-0000-0000-000001000000}"/>
    <cellStyle name="Comma 10 5 2 5 3" xfId="20013" xr:uid="{00000000-0005-0000-0000-000001000000}"/>
    <cellStyle name="Comma 10 5 2 5 3 2" xfId="50253" xr:uid="{00000000-0005-0000-0000-000001000000}"/>
    <cellStyle name="Comma 10 5 2 5 4" xfId="35133" xr:uid="{00000000-0005-0000-0000-000001000000}"/>
    <cellStyle name="Comma 10 5 2 6" xfId="6405" xr:uid="{00000000-0005-0000-0000-000001000000}"/>
    <cellStyle name="Comma 10 5 2 6 2" xfId="21525" xr:uid="{00000000-0005-0000-0000-000001000000}"/>
    <cellStyle name="Comma 10 5 2 6 2 2" xfId="51765" xr:uid="{00000000-0005-0000-0000-000001000000}"/>
    <cellStyle name="Comma 10 5 2 6 3" xfId="36645" xr:uid="{00000000-0005-0000-0000-000001000000}"/>
    <cellStyle name="Comma 10 5 2 7" xfId="7917" xr:uid="{00000000-0005-0000-0000-000001000000}"/>
    <cellStyle name="Comma 10 5 2 7 2" xfId="23037" xr:uid="{00000000-0005-0000-0000-000001000000}"/>
    <cellStyle name="Comma 10 5 2 7 2 2" xfId="53277" xr:uid="{00000000-0005-0000-0000-000001000000}"/>
    <cellStyle name="Comma 10 5 2 7 3" xfId="38157" xr:uid="{00000000-0005-0000-0000-000001000000}"/>
    <cellStyle name="Comma 10 5 2 8" xfId="9429" xr:uid="{00000000-0005-0000-0000-000001000000}"/>
    <cellStyle name="Comma 10 5 2 8 2" xfId="24549" xr:uid="{00000000-0005-0000-0000-000001000000}"/>
    <cellStyle name="Comma 10 5 2 8 2 2" xfId="54789" xr:uid="{00000000-0005-0000-0000-000001000000}"/>
    <cellStyle name="Comma 10 5 2 8 3" xfId="39669" xr:uid="{00000000-0005-0000-0000-000001000000}"/>
    <cellStyle name="Comma 10 5 2 9" xfId="15477" xr:uid="{00000000-0005-0000-0000-000001000000}"/>
    <cellStyle name="Comma 10 5 2 9 2" xfId="45717" xr:uid="{00000000-0005-0000-0000-000001000000}"/>
    <cellStyle name="Comma 10 5 3" xfId="609" xr:uid="{00000000-0005-0000-0000-000011000000}"/>
    <cellStyle name="Comma 10 5 3 10" xfId="30849" xr:uid="{00000000-0005-0000-0000-000011000000}"/>
    <cellStyle name="Comma 10 5 3 2" xfId="1365" xr:uid="{00000000-0005-0000-0000-000011000000}"/>
    <cellStyle name="Comma 10 5 3 2 2" xfId="2877" xr:uid="{00000000-0005-0000-0000-000011000000}"/>
    <cellStyle name="Comma 10 5 3 2 2 2" xfId="11949" xr:uid="{00000000-0005-0000-0000-000011000000}"/>
    <cellStyle name="Comma 10 5 3 2 2 2 2" xfId="27069" xr:uid="{00000000-0005-0000-0000-000011000000}"/>
    <cellStyle name="Comma 10 5 3 2 2 2 2 2" xfId="57309" xr:uid="{00000000-0005-0000-0000-000011000000}"/>
    <cellStyle name="Comma 10 5 3 2 2 2 3" xfId="42189" xr:uid="{00000000-0005-0000-0000-000011000000}"/>
    <cellStyle name="Comma 10 5 3 2 2 3" xfId="17997" xr:uid="{00000000-0005-0000-0000-000011000000}"/>
    <cellStyle name="Comma 10 5 3 2 2 3 2" xfId="48237" xr:uid="{00000000-0005-0000-0000-000011000000}"/>
    <cellStyle name="Comma 10 5 3 2 2 4" xfId="33117" xr:uid="{00000000-0005-0000-0000-000011000000}"/>
    <cellStyle name="Comma 10 5 3 2 3" xfId="4389" xr:uid="{00000000-0005-0000-0000-000011000000}"/>
    <cellStyle name="Comma 10 5 3 2 3 2" xfId="13461" xr:uid="{00000000-0005-0000-0000-000011000000}"/>
    <cellStyle name="Comma 10 5 3 2 3 2 2" xfId="28581" xr:uid="{00000000-0005-0000-0000-000011000000}"/>
    <cellStyle name="Comma 10 5 3 2 3 2 2 2" xfId="58821" xr:uid="{00000000-0005-0000-0000-000011000000}"/>
    <cellStyle name="Comma 10 5 3 2 3 2 3" xfId="43701" xr:uid="{00000000-0005-0000-0000-000011000000}"/>
    <cellStyle name="Comma 10 5 3 2 3 3" xfId="19509" xr:uid="{00000000-0005-0000-0000-000011000000}"/>
    <cellStyle name="Comma 10 5 3 2 3 3 2" xfId="49749" xr:uid="{00000000-0005-0000-0000-000011000000}"/>
    <cellStyle name="Comma 10 5 3 2 3 4" xfId="34629" xr:uid="{00000000-0005-0000-0000-000011000000}"/>
    <cellStyle name="Comma 10 5 3 2 4" xfId="5901" xr:uid="{00000000-0005-0000-0000-000011000000}"/>
    <cellStyle name="Comma 10 5 3 2 4 2" xfId="14973" xr:uid="{00000000-0005-0000-0000-000011000000}"/>
    <cellStyle name="Comma 10 5 3 2 4 2 2" xfId="30093" xr:uid="{00000000-0005-0000-0000-000011000000}"/>
    <cellStyle name="Comma 10 5 3 2 4 2 2 2" xfId="60333" xr:uid="{00000000-0005-0000-0000-000011000000}"/>
    <cellStyle name="Comma 10 5 3 2 4 2 3" xfId="45213" xr:uid="{00000000-0005-0000-0000-000011000000}"/>
    <cellStyle name="Comma 10 5 3 2 4 3" xfId="21021" xr:uid="{00000000-0005-0000-0000-000011000000}"/>
    <cellStyle name="Comma 10 5 3 2 4 3 2" xfId="51261" xr:uid="{00000000-0005-0000-0000-000011000000}"/>
    <cellStyle name="Comma 10 5 3 2 4 4" xfId="36141" xr:uid="{00000000-0005-0000-0000-000011000000}"/>
    <cellStyle name="Comma 10 5 3 2 5" xfId="7413" xr:uid="{00000000-0005-0000-0000-000011000000}"/>
    <cellStyle name="Comma 10 5 3 2 5 2" xfId="22533" xr:uid="{00000000-0005-0000-0000-000011000000}"/>
    <cellStyle name="Comma 10 5 3 2 5 2 2" xfId="52773" xr:uid="{00000000-0005-0000-0000-000011000000}"/>
    <cellStyle name="Comma 10 5 3 2 5 3" xfId="37653" xr:uid="{00000000-0005-0000-0000-000011000000}"/>
    <cellStyle name="Comma 10 5 3 2 6" xfId="8925" xr:uid="{00000000-0005-0000-0000-000011000000}"/>
    <cellStyle name="Comma 10 5 3 2 6 2" xfId="24045" xr:uid="{00000000-0005-0000-0000-000011000000}"/>
    <cellStyle name="Comma 10 5 3 2 6 2 2" xfId="54285" xr:uid="{00000000-0005-0000-0000-000011000000}"/>
    <cellStyle name="Comma 10 5 3 2 6 3" xfId="39165" xr:uid="{00000000-0005-0000-0000-000011000000}"/>
    <cellStyle name="Comma 10 5 3 2 7" xfId="10437" xr:uid="{00000000-0005-0000-0000-000011000000}"/>
    <cellStyle name="Comma 10 5 3 2 7 2" xfId="25557" xr:uid="{00000000-0005-0000-0000-000011000000}"/>
    <cellStyle name="Comma 10 5 3 2 7 2 2" xfId="55797" xr:uid="{00000000-0005-0000-0000-000011000000}"/>
    <cellStyle name="Comma 10 5 3 2 7 3" xfId="40677" xr:uid="{00000000-0005-0000-0000-000011000000}"/>
    <cellStyle name="Comma 10 5 3 2 8" xfId="16485" xr:uid="{00000000-0005-0000-0000-000011000000}"/>
    <cellStyle name="Comma 10 5 3 2 8 2" xfId="46725" xr:uid="{00000000-0005-0000-0000-000011000000}"/>
    <cellStyle name="Comma 10 5 3 2 9" xfId="31605" xr:uid="{00000000-0005-0000-0000-000011000000}"/>
    <cellStyle name="Comma 10 5 3 3" xfId="2121" xr:uid="{00000000-0005-0000-0000-000011000000}"/>
    <cellStyle name="Comma 10 5 3 3 2" xfId="11193" xr:uid="{00000000-0005-0000-0000-000011000000}"/>
    <cellStyle name="Comma 10 5 3 3 2 2" xfId="26313" xr:uid="{00000000-0005-0000-0000-000011000000}"/>
    <cellStyle name="Comma 10 5 3 3 2 2 2" xfId="56553" xr:uid="{00000000-0005-0000-0000-000011000000}"/>
    <cellStyle name="Comma 10 5 3 3 2 3" xfId="41433" xr:uid="{00000000-0005-0000-0000-000011000000}"/>
    <cellStyle name="Comma 10 5 3 3 3" xfId="17241" xr:uid="{00000000-0005-0000-0000-000011000000}"/>
    <cellStyle name="Comma 10 5 3 3 3 2" xfId="47481" xr:uid="{00000000-0005-0000-0000-000011000000}"/>
    <cellStyle name="Comma 10 5 3 3 4" xfId="32361" xr:uid="{00000000-0005-0000-0000-000011000000}"/>
    <cellStyle name="Comma 10 5 3 4" xfId="3633" xr:uid="{00000000-0005-0000-0000-000011000000}"/>
    <cellStyle name="Comma 10 5 3 4 2" xfId="12705" xr:uid="{00000000-0005-0000-0000-000011000000}"/>
    <cellStyle name="Comma 10 5 3 4 2 2" xfId="27825" xr:uid="{00000000-0005-0000-0000-000011000000}"/>
    <cellStyle name="Comma 10 5 3 4 2 2 2" xfId="58065" xr:uid="{00000000-0005-0000-0000-000011000000}"/>
    <cellStyle name="Comma 10 5 3 4 2 3" xfId="42945" xr:uid="{00000000-0005-0000-0000-000011000000}"/>
    <cellStyle name="Comma 10 5 3 4 3" xfId="18753" xr:uid="{00000000-0005-0000-0000-000011000000}"/>
    <cellStyle name="Comma 10 5 3 4 3 2" xfId="48993" xr:uid="{00000000-0005-0000-0000-000011000000}"/>
    <cellStyle name="Comma 10 5 3 4 4" xfId="33873" xr:uid="{00000000-0005-0000-0000-000011000000}"/>
    <cellStyle name="Comma 10 5 3 5" xfId="5145" xr:uid="{00000000-0005-0000-0000-000011000000}"/>
    <cellStyle name="Comma 10 5 3 5 2" xfId="14217" xr:uid="{00000000-0005-0000-0000-000011000000}"/>
    <cellStyle name="Comma 10 5 3 5 2 2" xfId="29337" xr:uid="{00000000-0005-0000-0000-000011000000}"/>
    <cellStyle name="Comma 10 5 3 5 2 2 2" xfId="59577" xr:uid="{00000000-0005-0000-0000-000011000000}"/>
    <cellStyle name="Comma 10 5 3 5 2 3" xfId="44457" xr:uid="{00000000-0005-0000-0000-000011000000}"/>
    <cellStyle name="Comma 10 5 3 5 3" xfId="20265" xr:uid="{00000000-0005-0000-0000-000011000000}"/>
    <cellStyle name="Comma 10 5 3 5 3 2" xfId="50505" xr:uid="{00000000-0005-0000-0000-000011000000}"/>
    <cellStyle name="Comma 10 5 3 5 4" xfId="35385" xr:uid="{00000000-0005-0000-0000-000011000000}"/>
    <cellStyle name="Comma 10 5 3 6" xfId="6657" xr:uid="{00000000-0005-0000-0000-000011000000}"/>
    <cellStyle name="Comma 10 5 3 6 2" xfId="21777" xr:uid="{00000000-0005-0000-0000-000011000000}"/>
    <cellStyle name="Comma 10 5 3 6 2 2" xfId="52017" xr:uid="{00000000-0005-0000-0000-000011000000}"/>
    <cellStyle name="Comma 10 5 3 6 3" xfId="36897" xr:uid="{00000000-0005-0000-0000-000011000000}"/>
    <cellStyle name="Comma 10 5 3 7" xfId="8169" xr:uid="{00000000-0005-0000-0000-000011000000}"/>
    <cellStyle name="Comma 10 5 3 7 2" xfId="23289" xr:uid="{00000000-0005-0000-0000-000011000000}"/>
    <cellStyle name="Comma 10 5 3 7 2 2" xfId="53529" xr:uid="{00000000-0005-0000-0000-000011000000}"/>
    <cellStyle name="Comma 10 5 3 7 3" xfId="38409" xr:uid="{00000000-0005-0000-0000-000011000000}"/>
    <cellStyle name="Comma 10 5 3 8" xfId="9681" xr:uid="{00000000-0005-0000-0000-000011000000}"/>
    <cellStyle name="Comma 10 5 3 8 2" xfId="24801" xr:uid="{00000000-0005-0000-0000-000011000000}"/>
    <cellStyle name="Comma 10 5 3 8 2 2" xfId="55041" xr:uid="{00000000-0005-0000-0000-000011000000}"/>
    <cellStyle name="Comma 10 5 3 8 3" xfId="39921" xr:uid="{00000000-0005-0000-0000-000011000000}"/>
    <cellStyle name="Comma 10 5 3 9" xfId="15729" xr:uid="{00000000-0005-0000-0000-000011000000}"/>
    <cellStyle name="Comma 10 5 3 9 2" xfId="45969" xr:uid="{00000000-0005-0000-0000-000011000000}"/>
    <cellStyle name="Comma 10 5 4" xfId="861" xr:uid="{00000000-0005-0000-0000-000001000000}"/>
    <cellStyle name="Comma 10 5 4 2" xfId="2373" xr:uid="{00000000-0005-0000-0000-000001000000}"/>
    <cellStyle name="Comma 10 5 4 2 2" xfId="11445" xr:uid="{00000000-0005-0000-0000-000001000000}"/>
    <cellStyle name="Comma 10 5 4 2 2 2" xfId="26565" xr:uid="{00000000-0005-0000-0000-000001000000}"/>
    <cellStyle name="Comma 10 5 4 2 2 2 2" xfId="56805" xr:uid="{00000000-0005-0000-0000-000001000000}"/>
    <cellStyle name="Comma 10 5 4 2 2 3" xfId="41685" xr:uid="{00000000-0005-0000-0000-000001000000}"/>
    <cellStyle name="Comma 10 5 4 2 3" xfId="17493" xr:uid="{00000000-0005-0000-0000-000001000000}"/>
    <cellStyle name="Comma 10 5 4 2 3 2" xfId="47733" xr:uid="{00000000-0005-0000-0000-000001000000}"/>
    <cellStyle name="Comma 10 5 4 2 4" xfId="32613" xr:uid="{00000000-0005-0000-0000-000001000000}"/>
    <cellStyle name="Comma 10 5 4 3" xfId="3885" xr:uid="{00000000-0005-0000-0000-000001000000}"/>
    <cellStyle name="Comma 10 5 4 3 2" xfId="12957" xr:uid="{00000000-0005-0000-0000-000001000000}"/>
    <cellStyle name="Comma 10 5 4 3 2 2" xfId="28077" xr:uid="{00000000-0005-0000-0000-000001000000}"/>
    <cellStyle name="Comma 10 5 4 3 2 2 2" xfId="58317" xr:uid="{00000000-0005-0000-0000-000001000000}"/>
    <cellStyle name="Comma 10 5 4 3 2 3" xfId="43197" xr:uid="{00000000-0005-0000-0000-000001000000}"/>
    <cellStyle name="Comma 10 5 4 3 3" xfId="19005" xr:uid="{00000000-0005-0000-0000-000001000000}"/>
    <cellStyle name="Comma 10 5 4 3 3 2" xfId="49245" xr:uid="{00000000-0005-0000-0000-000001000000}"/>
    <cellStyle name="Comma 10 5 4 3 4" xfId="34125" xr:uid="{00000000-0005-0000-0000-000001000000}"/>
    <cellStyle name="Comma 10 5 4 4" xfId="5397" xr:uid="{00000000-0005-0000-0000-000001000000}"/>
    <cellStyle name="Comma 10 5 4 4 2" xfId="14469" xr:uid="{00000000-0005-0000-0000-000001000000}"/>
    <cellStyle name="Comma 10 5 4 4 2 2" xfId="29589" xr:uid="{00000000-0005-0000-0000-000001000000}"/>
    <cellStyle name="Comma 10 5 4 4 2 2 2" xfId="59829" xr:uid="{00000000-0005-0000-0000-000001000000}"/>
    <cellStyle name="Comma 10 5 4 4 2 3" xfId="44709" xr:uid="{00000000-0005-0000-0000-000001000000}"/>
    <cellStyle name="Comma 10 5 4 4 3" xfId="20517" xr:uid="{00000000-0005-0000-0000-000001000000}"/>
    <cellStyle name="Comma 10 5 4 4 3 2" xfId="50757" xr:uid="{00000000-0005-0000-0000-000001000000}"/>
    <cellStyle name="Comma 10 5 4 4 4" xfId="35637" xr:uid="{00000000-0005-0000-0000-000001000000}"/>
    <cellStyle name="Comma 10 5 4 5" xfId="6909" xr:uid="{00000000-0005-0000-0000-000001000000}"/>
    <cellStyle name="Comma 10 5 4 5 2" xfId="22029" xr:uid="{00000000-0005-0000-0000-000001000000}"/>
    <cellStyle name="Comma 10 5 4 5 2 2" xfId="52269" xr:uid="{00000000-0005-0000-0000-000001000000}"/>
    <cellStyle name="Comma 10 5 4 5 3" xfId="37149" xr:uid="{00000000-0005-0000-0000-000001000000}"/>
    <cellStyle name="Comma 10 5 4 6" xfId="8421" xr:uid="{00000000-0005-0000-0000-000001000000}"/>
    <cellStyle name="Comma 10 5 4 6 2" xfId="23541" xr:uid="{00000000-0005-0000-0000-000001000000}"/>
    <cellStyle name="Comma 10 5 4 6 2 2" xfId="53781" xr:uid="{00000000-0005-0000-0000-000001000000}"/>
    <cellStyle name="Comma 10 5 4 6 3" xfId="38661" xr:uid="{00000000-0005-0000-0000-000001000000}"/>
    <cellStyle name="Comma 10 5 4 7" xfId="9933" xr:uid="{00000000-0005-0000-0000-000001000000}"/>
    <cellStyle name="Comma 10 5 4 7 2" xfId="25053" xr:uid="{00000000-0005-0000-0000-000001000000}"/>
    <cellStyle name="Comma 10 5 4 7 2 2" xfId="55293" xr:uid="{00000000-0005-0000-0000-000001000000}"/>
    <cellStyle name="Comma 10 5 4 7 3" xfId="40173" xr:uid="{00000000-0005-0000-0000-000001000000}"/>
    <cellStyle name="Comma 10 5 4 8" xfId="15981" xr:uid="{00000000-0005-0000-0000-000001000000}"/>
    <cellStyle name="Comma 10 5 4 8 2" xfId="46221" xr:uid="{00000000-0005-0000-0000-000001000000}"/>
    <cellStyle name="Comma 10 5 4 9" xfId="31101" xr:uid="{00000000-0005-0000-0000-000001000000}"/>
    <cellStyle name="Comma 10 5 5" xfId="1617" xr:uid="{00000000-0005-0000-0000-000001000000}"/>
    <cellStyle name="Comma 10 5 5 2" xfId="10689" xr:uid="{00000000-0005-0000-0000-000001000000}"/>
    <cellStyle name="Comma 10 5 5 2 2" xfId="25809" xr:uid="{00000000-0005-0000-0000-000001000000}"/>
    <cellStyle name="Comma 10 5 5 2 2 2" xfId="56049" xr:uid="{00000000-0005-0000-0000-000001000000}"/>
    <cellStyle name="Comma 10 5 5 2 3" xfId="40929" xr:uid="{00000000-0005-0000-0000-000001000000}"/>
    <cellStyle name="Comma 10 5 5 3" xfId="16737" xr:uid="{00000000-0005-0000-0000-000001000000}"/>
    <cellStyle name="Comma 10 5 5 3 2" xfId="46977" xr:uid="{00000000-0005-0000-0000-000001000000}"/>
    <cellStyle name="Comma 10 5 5 4" xfId="31857" xr:uid="{00000000-0005-0000-0000-000001000000}"/>
    <cellStyle name="Comma 10 5 6" xfId="3129" xr:uid="{00000000-0005-0000-0000-000001000000}"/>
    <cellStyle name="Comma 10 5 6 2" xfId="12201" xr:uid="{00000000-0005-0000-0000-000001000000}"/>
    <cellStyle name="Comma 10 5 6 2 2" xfId="27321" xr:uid="{00000000-0005-0000-0000-000001000000}"/>
    <cellStyle name="Comma 10 5 6 2 2 2" xfId="57561" xr:uid="{00000000-0005-0000-0000-000001000000}"/>
    <cellStyle name="Comma 10 5 6 2 3" xfId="42441" xr:uid="{00000000-0005-0000-0000-000001000000}"/>
    <cellStyle name="Comma 10 5 6 3" xfId="18249" xr:uid="{00000000-0005-0000-0000-000001000000}"/>
    <cellStyle name="Comma 10 5 6 3 2" xfId="48489" xr:uid="{00000000-0005-0000-0000-000001000000}"/>
    <cellStyle name="Comma 10 5 6 4" xfId="33369" xr:uid="{00000000-0005-0000-0000-000001000000}"/>
    <cellStyle name="Comma 10 5 7" xfId="4641" xr:uid="{00000000-0005-0000-0000-000001000000}"/>
    <cellStyle name="Comma 10 5 7 2" xfId="13713" xr:uid="{00000000-0005-0000-0000-000001000000}"/>
    <cellStyle name="Comma 10 5 7 2 2" xfId="28833" xr:uid="{00000000-0005-0000-0000-000001000000}"/>
    <cellStyle name="Comma 10 5 7 2 2 2" xfId="59073" xr:uid="{00000000-0005-0000-0000-000001000000}"/>
    <cellStyle name="Comma 10 5 7 2 3" xfId="43953" xr:uid="{00000000-0005-0000-0000-000001000000}"/>
    <cellStyle name="Comma 10 5 7 3" xfId="19761" xr:uid="{00000000-0005-0000-0000-000001000000}"/>
    <cellStyle name="Comma 10 5 7 3 2" xfId="50001" xr:uid="{00000000-0005-0000-0000-000001000000}"/>
    <cellStyle name="Comma 10 5 7 4" xfId="34881" xr:uid="{00000000-0005-0000-0000-000001000000}"/>
    <cellStyle name="Comma 10 5 8" xfId="6153" xr:uid="{00000000-0005-0000-0000-000001000000}"/>
    <cellStyle name="Comma 10 5 8 2" xfId="21273" xr:uid="{00000000-0005-0000-0000-000001000000}"/>
    <cellStyle name="Comma 10 5 8 2 2" xfId="51513" xr:uid="{00000000-0005-0000-0000-000001000000}"/>
    <cellStyle name="Comma 10 5 8 3" xfId="36393" xr:uid="{00000000-0005-0000-0000-000001000000}"/>
    <cellStyle name="Comma 10 5 9" xfId="7665" xr:uid="{00000000-0005-0000-0000-000001000000}"/>
    <cellStyle name="Comma 10 5 9 2" xfId="22785" xr:uid="{00000000-0005-0000-0000-000001000000}"/>
    <cellStyle name="Comma 10 5 9 2 2" xfId="53025" xr:uid="{00000000-0005-0000-0000-000001000000}"/>
    <cellStyle name="Comma 10 5 9 3" xfId="37905" xr:uid="{00000000-0005-0000-0000-000001000000}"/>
    <cellStyle name="Comma 10 6" xfId="189" xr:uid="{00000000-0005-0000-0000-000001000000}"/>
    <cellStyle name="Comma 10 6 10" xfId="9261" xr:uid="{00000000-0005-0000-0000-000001000000}"/>
    <cellStyle name="Comma 10 6 10 2" xfId="24381" xr:uid="{00000000-0005-0000-0000-000001000000}"/>
    <cellStyle name="Comma 10 6 10 2 2" xfId="54621" xr:uid="{00000000-0005-0000-0000-000001000000}"/>
    <cellStyle name="Comma 10 6 10 3" xfId="39501" xr:uid="{00000000-0005-0000-0000-000001000000}"/>
    <cellStyle name="Comma 10 6 11" xfId="15309" xr:uid="{00000000-0005-0000-0000-000001000000}"/>
    <cellStyle name="Comma 10 6 11 2" xfId="45549" xr:uid="{00000000-0005-0000-0000-000001000000}"/>
    <cellStyle name="Comma 10 6 12" xfId="30429" xr:uid="{00000000-0005-0000-0000-000001000000}"/>
    <cellStyle name="Comma 10 6 2" xfId="441" xr:uid="{00000000-0005-0000-0000-000001000000}"/>
    <cellStyle name="Comma 10 6 2 10" xfId="30681" xr:uid="{00000000-0005-0000-0000-000001000000}"/>
    <cellStyle name="Comma 10 6 2 2" xfId="1197" xr:uid="{00000000-0005-0000-0000-000001000000}"/>
    <cellStyle name="Comma 10 6 2 2 2" xfId="2709" xr:uid="{00000000-0005-0000-0000-000001000000}"/>
    <cellStyle name="Comma 10 6 2 2 2 2" xfId="11781" xr:uid="{00000000-0005-0000-0000-000001000000}"/>
    <cellStyle name="Comma 10 6 2 2 2 2 2" xfId="26901" xr:uid="{00000000-0005-0000-0000-000001000000}"/>
    <cellStyle name="Comma 10 6 2 2 2 2 2 2" xfId="57141" xr:uid="{00000000-0005-0000-0000-000001000000}"/>
    <cellStyle name="Comma 10 6 2 2 2 2 3" xfId="42021" xr:uid="{00000000-0005-0000-0000-000001000000}"/>
    <cellStyle name="Comma 10 6 2 2 2 3" xfId="17829" xr:uid="{00000000-0005-0000-0000-000001000000}"/>
    <cellStyle name="Comma 10 6 2 2 2 3 2" xfId="48069" xr:uid="{00000000-0005-0000-0000-000001000000}"/>
    <cellStyle name="Comma 10 6 2 2 2 4" xfId="32949" xr:uid="{00000000-0005-0000-0000-000001000000}"/>
    <cellStyle name="Comma 10 6 2 2 3" xfId="4221" xr:uid="{00000000-0005-0000-0000-000001000000}"/>
    <cellStyle name="Comma 10 6 2 2 3 2" xfId="13293" xr:uid="{00000000-0005-0000-0000-000001000000}"/>
    <cellStyle name="Comma 10 6 2 2 3 2 2" xfId="28413" xr:uid="{00000000-0005-0000-0000-000001000000}"/>
    <cellStyle name="Comma 10 6 2 2 3 2 2 2" xfId="58653" xr:uid="{00000000-0005-0000-0000-000001000000}"/>
    <cellStyle name="Comma 10 6 2 2 3 2 3" xfId="43533" xr:uid="{00000000-0005-0000-0000-000001000000}"/>
    <cellStyle name="Comma 10 6 2 2 3 3" xfId="19341" xr:uid="{00000000-0005-0000-0000-000001000000}"/>
    <cellStyle name="Comma 10 6 2 2 3 3 2" xfId="49581" xr:uid="{00000000-0005-0000-0000-000001000000}"/>
    <cellStyle name="Comma 10 6 2 2 3 4" xfId="34461" xr:uid="{00000000-0005-0000-0000-000001000000}"/>
    <cellStyle name="Comma 10 6 2 2 4" xfId="5733" xr:uid="{00000000-0005-0000-0000-000001000000}"/>
    <cellStyle name="Comma 10 6 2 2 4 2" xfId="14805" xr:uid="{00000000-0005-0000-0000-000001000000}"/>
    <cellStyle name="Comma 10 6 2 2 4 2 2" xfId="29925" xr:uid="{00000000-0005-0000-0000-000001000000}"/>
    <cellStyle name="Comma 10 6 2 2 4 2 2 2" xfId="60165" xr:uid="{00000000-0005-0000-0000-000001000000}"/>
    <cellStyle name="Comma 10 6 2 2 4 2 3" xfId="45045" xr:uid="{00000000-0005-0000-0000-000001000000}"/>
    <cellStyle name="Comma 10 6 2 2 4 3" xfId="20853" xr:uid="{00000000-0005-0000-0000-000001000000}"/>
    <cellStyle name="Comma 10 6 2 2 4 3 2" xfId="51093" xr:uid="{00000000-0005-0000-0000-000001000000}"/>
    <cellStyle name="Comma 10 6 2 2 4 4" xfId="35973" xr:uid="{00000000-0005-0000-0000-000001000000}"/>
    <cellStyle name="Comma 10 6 2 2 5" xfId="7245" xr:uid="{00000000-0005-0000-0000-000001000000}"/>
    <cellStyle name="Comma 10 6 2 2 5 2" xfId="22365" xr:uid="{00000000-0005-0000-0000-000001000000}"/>
    <cellStyle name="Comma 10 6 2 2 5 2 2" xfId="52605" xr:uid="{00000000-0005-0000-0000-000001000000}"/>
    <cellStyle name="Comma 10 6 2 2 5 3" xfId="37485" xr:uid="{00000000-0005-0000-0000-000001000000}"/>
    <cellStyle name="Comma 10 6 2 2 6" xfId="8757" xr:uid="{00000000-0005-0000-0000-000001000000}"/>
    <cellStyle name="Comma 10 6 2 2 6 2" xfId="23877" xr:uid="{00000000-0005-0000-0000-000001000000}"/>
    <cellStyle name="Comma 10 6 2 2 6 2 2" xfId="54117" xr:uid="{00000000-0005-0000-0000-000001000000}"/>
    <cellStyle name="Comma 10 6 2 2 6 3" xfId="38997" xr:uid="{00000000-0005-0000-0000-000001000000}"/>
    <cellStyle name="Comma 10 6 2 2 7" xfId="10269" xr:uid="{00000000-0005-0000-0000-000001000000}"/>
    <cellStyle name="Comma 10 6 2 2 7 2" xfId="25389" xr:uid="{00000000-0005-0000-0000-000001000000}"/>
    <cellStyle name="Comma 10 6 2 2 7 2 2" xfId="55629" xr:uid="{00000000-0005-0000-0000-000001000000}"/>
    <cellStyle name="Comma 10 6 2 2 7 3" xfId="40509" xr:uid="{00000000-0005-0000-0000-000001000000}"/>
    <cellStyle name="Comma 10 6 2 2 8" xfId="16317" xr:uid="{00000000-0005-0000-0000-000001000000}"/>
    <cellStyle name="Comma 10 6 2 2 8 2" xfId="46557" xr:uid="{00000000-0005-0000-0000-000001000000}"/>
    <cellStyle name="Comma 10 6 2 2 9" xfId="31437" xr:uid="{00000000-0005-0000-0000-000001000000}"/>
    <cellStyle name="Comma 10 6 2 3" xfId="1953" xr:uid="{00000000-0005-0000-0000-000001000000}"/>
    <cellStyle name="Comma 10 6 2 3 2" xfId="11025" xr:uid="{00000000-0005-0000-0000-000001000000}"/>
    <cellStyle name="Comma 10 6 2 3 2 2" xfId="26145" xr:uid="{00000000-0005-0000-0000-000001000000}"/>
    <cellStyle name="Comma 10 6 2 3 2 2 2" xfId="56385" xr:uid="{00000000-0005-0000-0000-000001000000}"/>
    <cellStyle name="Comma 10 6 2 3 2 3" xfId="41265" xr:uid="{00000000-0005-0000-0000-000001000000}"/>
    <cellStyle name="Comma 10 6 2 3 3" xfId="17073" xr:uid="{00000000-0005-0000-0000-000001000000}"/>
    <cellStyle name="Comma 10 6 2 3 3 2" xfId="47313" xr:uid="{00000000-0005-0000-0000-000001000000}"/>
    <cellStyle name="Comma 10 6 2 3 4" xfId="32193" xr:uid="{00000000-0005-0000-0000-000001000000}"/>
    <cellStyle name="Comma 10 6 2 4" xfId="3465" xr:uid="{00000000-0005-0000-0000-000001000000}"/>
    <cellStyle name="Comma 10 6 2 4 2" xfId="12537" xr:uid="{00000000-0005-0000-0000-000001000000}"/>
    <cellStyle name="Comma 10 6 2 4 2 2" xfId="27657" xr:uid="{00000000-0005-0000-0000-000001000000}"/>
    <cellStyle name="Comma 10 6 2 4 2 2 2" xfId="57897" xr:uid="{00000000-0005-0000-0000-000001000000}"/>
    <cellStyle name="Comma 10 6 2 4 2 3" xfId="42777" xr:uid="{00000000-0005-0000-0000-000001000000}"/>
    <cellStyle name="Comma 10 6 2 4 3" xfId="18585" xr:uid="{00000000-0005-0000-0000-000001000000}"/>
    <cellStyle name="Comma 10 6 2 4 3 2" xfId="48825" xr:uid="{00000000-0005-0000-0000-000001000000}"/>
    <cellStyle name="Comma 10 6 2 4 4" xfId="33705" xr:uid="{00000000-0005-0000-0000-000001000000}"/>
    <cellStyle name="Comma 10 6 2 5" xfId="4977" xr:uid="{00000000-0005-0000-0000-000001000000}"/>
    <cellStyle name="Comma 10 6 2 5 2" xfId="14049" xr:uid="{00000000-0005-0000-0000-000001000000}"/>
    <cellStyle name="Comma 10 6 2 5 2 2" xfId="29169" xr:uid="{00000000-0005-0000-0000-000001000000}"/>
    <cellStyle name="Comma 10 6 2 5 2 2 2" xfId="59409" xr:uid="{00000000-0005-0000-0000-000001000000}"/>
    <cellStyle name="Comma 10 6 2 5 2 3" xfId="44289" xr:uid="{00000000-0005-0000-0000-000001000000}"/>
    <cellStyle name="Comma 10 6 2 5 3" xfId="20097" xr:uid="{00000000-0005-0000-0000-000001000000}"/>
    <cellStyle name="Comma 10 6 2 5 3 2" xfId="50337" xr:uid="{00000000-0005-0000-0000-000001000000}"/>
    <cellStyle name="Comma 10 6 2 5 4" xfId="35217" xr:uid="{00000000-0005-0000-0000-000001000000}"/>
    <cellStyle name="Comma 10 6 2 6" xfId="6489" xr:uid="{00000000-0005-0000-0000-000001000000}"/>
    <cellStyle name="Comma 10 6 2 6 2" xfId="21609" xr:uid="{00000000-0005-0000-0000-000001000000}"/>
    <cellStyle name="Comma 10 6 2 6 2 2" xfId="51849" xr:uid="{00000000-0005-0000-0000-000001000000}"/>
    <cellStyle name="Comma 10 6 2 6 3" xfId="36729" xr:uid="{00000000-0005-0000-0000-000001000000}"/>
    <cellStyle name="Comma 10 6 2 7" xfId="8001" xr:uid="{00000000-0005-0000-0000-000001000000}"/>
    <cellStyle name="Comma 10 6 2 7 2" xfId="23121" xr:uid="{00000000-0005-0000-0000-000001000000}"/>
    <cellStyle name="Comma 10 6 2 7 2 2" xfId="53361" xr:uid="{00000000-0005-0000-0000-000001000000}"/>
    <cellStyle name="Comma 10 6 2 7 3" xfId="38241" xr:uid="{00000000-0005-0000-0000-000001000000}"/>
    <cellStyle name="Comma 10 6 2 8" xfId="9513" xr:uid="{00000000-0005-0000-0000-000001000000}"/>
    <cellStyle name="Comma 10 6 2 8 2" xfId="24633" xr:uid="{00000000-0005-0000-0000-000001000000}"/>
    <cellStyle name="Comma 10 6 2 8 2 2" xfId="54873" xr:uid="{00000000-0005-0000-0000-000001000000}"/>
    <cellStyle name="Comma 10 6 2 8 3" xfId="39753" xr:uid="{00000000-0005-0000-0000-000001000000}"/>
    <cellStyle name="Comma 10 6 2 9" xfId="15561" xr:uid="{00000000-0005-0000-0000-000001000000}"/>
    <cellStyle name="Comma 10 6 2 9 2" xfId="45801" xr:uid="{00000000-0005-0000-0000-000001000000}"/>
    <cellStyle name="Comma 10 6 3" xfId="693" xr:uid="{00000000-0005-0000-0000-000012000000}"/>
    <cellStyle name="Comma 10 6 3 10" xfId="30933" xr:uid="{00000000-0005-0000-0000-000012000000}"/>
    <cellStyle name="Comma 10 6 3 2" xfId="1449" xr:uid="{00000000-0005-0000-0000-000012000000}"/>
    <cellStyle name="Comma 10 6 3 2 2" xfId="2961" xr:uid="{00000000-0005-0000-0000-000012000000}"/>
    <cellStyle name="Comma 10 6 3 2 2 2" xfId="12033" xr:uid="{00000000-0005-0000-0000-000012000000}"/>
    <cellStyle name="Comma 10 6 3 2 2 2 2" xfId="27153" xr:uid="{00000000-0005-0000-0000-000012000000}"/>
    <cellStyle name="Comma 10 6 3 2 2 2 2 2" xfId="57393" xr:uid="{00000000-0005-0000-0000-000012000000}"/>
    <cellStyle name="Comma 10 6 3 2 2 2 3" xfId="42273" xr:uid="{00000000-0005-0000-0000-000012000000}"/>
    <cellStyle name="Comma 10 6 3 2 2 3" xfId="18081" xr:uid="{00000000-0005-0000-0000-000012000000}"/>
    <cellStyle name="Comma 10 6 3 2 2 3 2" xfId="48321" xr:uid="{00000000-0005-0000-0000-000012000000}"/>
    <cellStyle name="Comma 10 6 3 2 2 4" xfId="33201" xr:uid="{00000000-0005-0000-0000-000012000000}"/>
    <cellStyle name="Comma 10 6 3 2 3" xfId="4473" xr:uid="{00000000-0005-0000-0000-000012000000}"/>
    <cellStyle name="Comma 10 6 3 2 3 2" xfId="13545" xr:uid="{00000000-0005-0000-0000-000012000000}"/>
    <cellStyle name="Comma 10 6 3 2 3 2 2" xfId="28665" xr:uid="{00000000-0005-0000-0000-000012000000}"/>
    <cellStyle name="Comma 10 6 3 2 3 2 2 2" xfId="58905" xr:uid="{00000000-0005-0000-0000-000012000000}"/>
    <cellStyle name="Comma 10 6 3 2 3 2 3" xfId="43785" xr:uid="{00000000-0005-0000-0000-000012000000}"/>
    <cellStyle name="Comma 10 6 3 2 3 3" xfId="19593" xr:uid="{00000000-0005-0000-0000-000012000000}"/>
    <cellStyle name="Comma 10 6 3 2 3 3 2" xfId="49833" xr:uid="{00000000-0005-0000-0000-000012000000}"/>
    <cellStyle name="Comma 10 6 3 2 3 4" xfId="34713" xr:uid="{00000000-0005-0000-0000-000012000000}"/>
    <cellStyle name="Comma 10 6 3 2 4" xfId="5985" xr:uid="{00000000-0005-0000-0000-000012000000}"/>
    <cellStyle name="Comma 10 6 3 2 4 2" xfId="15057" xr:uid="{00000000-0005-0000-0000-000012000000}"/>
    <cellStyle name="Comma 10 6 3 2 4 2 2" xfId="30177" xr:uid="{00000000-0005-0000-0000-000012000000}"/>
    <cellStyle name="Comma 10 6 3 2 4 2 2 2" xfId="60417" xr:uid="{00000000-0005-0000-0000-000012000000}"/>
    <cellStyle name="Comma 10 6 3 2 4 2 3" xfId="45297" xr:uid="{00000000-0005-0000-0000-000012000000}"/>
    <cellStyle name="Comma 10 6 3 2 4 3" xfId="21105" xr:uid="{00000000-0005-0000-0000-000012000000}"/>
    <cellStyle name="Comma 10 6 3 2 4 3 2" xfId="51345" xr:uid="{00000000-0005-0000-0000-000012000000}"/>
    <cellStyle name="Comma 10 6 3 2 4 4" xfId="36225" xr:uid="{00000000-0005-0000-0000-000012000000}"/>
    <cellStyle name="Comma 10 6 3 2 5" xfId="7497" xr:uid="{00000000-0005-0000-0000-000012000000}"/>
    <cellStyle name="Comma 10 6 3 2 5 2" xfId="22617" xr:uid="{00000000-0005-0000-0000-000012000000}"/>
    <cellStyle name="Comma 10 6 3 2 5 2 2" xfId="52857" xr:uid="{00000000-0005-0000-0000-000012000000}"/>
    <cellStyle name="Comma 10 6 3 2 5 3" xfId="37737" xr:uid="{00000000-0005-0000-0000-000012000000}"/>
    <cellStyle name="Comma 10 6 3 2 6" xfId="9009" xr:uid="{00000000-0005-0000-0000-000012000000}"/>
    <cellStyle name="Comma 10 6 3 2 6 2" xfId="24129" xr:uid="{00000000-0005-0000-0000-000012000000}"/>
    <cellStyle name="Comma 10 6 3 2 6 2 2" xfId="54369" xr:uid="{00000000-0005-0000-0000-000012000000}"/>
    <cellStyle name="Comma 10 6 3 2 6 3" xfId="39249" xr:uid="{00000000-0005-0000-0000-000012000000}"/>
    <cellStyle name="Comma 10 6 3 2 7" xfId="10521" xr:uid="{00000000-0005-0000-0000-000012000000}"/>
    <cellStyle name="Comma 10 6 3 2 7 2" xfId="25641" xr:uid="{00000000-0005-0000-0000-000012000000}"/>
    <cellStyle name="Comma 10 6 3 2 7 2 2" xfId="55881" xr:uid="{00000000-0005-0000-0000-000012000000}"/>
    <cellStyle name="Comma 10 6 3 2 7 3" xfId="40761" xr:uid="{00000000-0005-0000-0000-000012000000}"/>
    <cellStyle name="Comma 10 6 3 2 8" xfId="16569" xr:uid="{00000000-0005-0000-0000-000012000000}"/>
    <cellStyle name="Comma 10 6 3 2 8 2" xfId="46809" xr:uid="{00000000-0005-0000-0000-000012000000}"/>
    <cellStyle name="Comma 10 6 3 2 9" xfId="31689" xr:uid="{00000000-0005-0000-0000-000012000000}"/>
    <cellStyle name="Comma 10 6 3 3" xfId="2205" xr:uid="{00000000-0005-0000-0000-000012000000}"/>
    <cellStyle name="Comma 10 6 3 3 2" xfId="11277" xr:uid="{00000000-0005-0000-0000-000012000000}"/>
    <cellStyle name="Comma 10 6 3 3 2 2" xfId="26397" xr:uid="{00000000-0005-0000-0000-000012000000}"/>
    <cellStyle name="Comma 10 6 3 3 2 2 2" xfId="56637" xr:uid="{00000000-0005-0000-0000-000012000000}"/>
    <cellStyle name="Comma 10 6 3 3 2 3" xfId="41517" xr:uid="{00000000-0005-0000-0000-000012000000}"/>
    <cellStyle name="Comma 10 6 3 3 3" xfId="17325" xr:uid="{00000000-0005-0000-0000-000012000000}"/>
    <cellStyle name="Comma 10 6 3 3 3 2" xfId="47565" xr:uid="{00000000-0005-0000-0000-000012000000}"/>
    <cellStyle name="Comma 10 6 3 3 4" xfId="32445" xr:uid="{00000000-0005-0000-0000-000012000000}"/>
    <cellStyle name="Comma 10 6 3 4" xfId="3717" xr:uid="{00000000-0005-0000-0000-000012000000}"/>
    <cellStyle name="Comma 10 6 3 4 2" xfId="12789" xr:uid="{00000000-0005-0000-0000-000012000000}"/>
    <cellStyle name="Comma 10 6 3 4 2 2" xfId="27909" xr:uid="{00000000-0005-0000-0000-000012000000}"/>
    <cellStyle name="Comma 10 6 3 4 2 2 2" xfId="58149" xr:uid="{00000000-0005-0000-0000-000012000000}"/>
    <cellStyle name="Comma 10 6 3 4 2 3" xfId="43029" xr:uid="{00000000-0005-0000-0000-000012000000}"/>
    <cellStyle name="Comma 10 6 3 4 3" xfId="18837" xr:uid="{00000000-0005-0000-0000-000012000000}"/>
    <cellStyle name="Comma 10 6 3 4 3 2" xfId="49077" xr:uid="{00000000-0005-0000-0000-000012000000}"/>
    <cellStyle name="Comma 10 6 3 4 4" xfId="33957" xr:uid="{00000000-0005-0000-0000-000012000000}"/>
    <cellStyle name="Comma 10 6 3 5" xfId="5229" xr:uid="{00000000-0005-0000-0000-000012000000}"/>
    <cellStyle name="Comma 10 6 3 5 2" xfId="14301" xr:uid="{00000000-0005-0000-0000-000012000000}"/>
    <cellStyle name="Comma 10 6 3 5 2 2" xfId="29421" xr:uid="{00000000-0005-0000-0000-000012000000}"/>
    <cellStyle name="Comma 10 6 3 5 2 2 2" xfId="59661" xr:uid="{00000000-0005-0000-0000-000012000000}"/>
    <cellStyle name="Comma 10 6 3 5 2 3" xfId="44541" xr:uid="{00000000-0005-0000-0000-000012000000}"/>
    <cellStyle name="Comma 10 6 3 5 3" xfId="20349" xr:uid="{00000000-0005-0000-0000-000012000000}"/>
    <cellStyle name="Comma 10 6 3 5 3 2" xfId="50589" xr:uid="{00000000-0005-0000-0000-000012000000}"/>
    <cellStyle name="Comma 10 6 3 5 4" xfId="35469" xr:uid="{00000000-0005-0000-0000-000012000000}"/>
    <cellStyle name="Comma 10 6 3 6" xfId="6741" xr:uid="{00000000-0005-0000-0000-000012000000}"/>
    <cellStyle name="Comma 10 6 3 6 2" xfId="21861" xr:uid="{00000000-0005-0000-0000-000012000000}"/>
    <cellStyle name="Comma 10 6 3 6 2 2" xfId="52101" xr:uid="{00000000-0005-0000-0000-000012000000}"/>
    <cellStyle name="Comma 10 6 3 6 3" xfId="36981" xr:uid="{00000000-0005-0000-0000-000012000000}"/>
    <cellStyle name="Comma 10 6 3 7" xfId="8253" xr:uid="{00000000-0005-0000-0000-000012000000}"/>
    <cellStyle name="Comma 10 6 3 7 2" xfId="23373" xr:uid="{00000000-0005-0000-0000-000012000000}"/>
    <cellStyle name="Comma 10 6 3 7 2 2" xfId="53613" xr:uid="{00000000-0005-0000-0000-000012000000}"/>
    <cellStyle name="Comma 10 6 3 7 3" xfId="38493" xr:uid="{00000000-0005-0000-0000-000012000000}"/>
    <cellStyle name="Comma 10 6 3 8" xfId="9765" xr:uid="{00000000-0005-0000-0000-000012000000}"/>
    <cellStyle name="Comma 10 6 3 8 2" xfId="24885" xr:uid="{00000000-0005-0000-0000-000012000000}"/>
    <cellStyle name="Comma 10 6 3 8 2 2" xfId="55125" xr:uid="{00000000-0005-0000-0000-000012000000}"/>
    <cellStyle name="Comma 10 6 3 8 3" xfId="40005" xr:uid="{00000000-0005-0000-0000-000012000000}"/>
    <cellStyle name="Comma 10 6 3 9" xfId="15813" xr:uid="{00000000-0005-0000-0000-000012000000}"/>
    <cellStyle name="Comma 10 6 3 9 2" xfId="46053" xr:uid="{00000000-0005-0000-0000-000012000000}"/>
    <cellStyle name="Comma 10 6 4" xfId="945" xr:uid="{00000000-0005-0000-0000-000001000000}"/>
    <cellStyle name="Comma 10 6 4 2" xfId="2457" xr:uid="{00000000-0005-0000-0000-000001000000}"/>
    <cellStyle name="Comma 10 6 4 2 2" xfId="11529" xr:uid="{00000000-0005-0000-0000-000001000000}"/>
    <cellStyle name="Comma 10 6 4 2 2 2" xfId="26649" xr:uid="{00000000-0005-0000-0000-000001000000}"/>
    <cellStyle name="Comma 10 6 4 2 2 2 2" xfId="56889" xr:uid="{00000000-0005-0000-0000-000001000000}"/>
    <cellStyle name="Comma 10 6 4 2 2 3" xfId="41769" xr:uid="{00000000-0005-0000-0000-000001000000}"/>
    <cellStyle name="Comma 10 6 4 2 3" xfId="17577" xr:uid="{00000000-0005-0000-0000-000001000000}"/>
    <cellStyle name="Comma 10 6 4 2 3 2" xfId="47817" xr:uid="{00000000-0005-0000-0000-000001000000}"/>
    <cellStyle name="Comma 10 6 4 2 4" xfId="32697" xr:uid="{00000000-0005-0000-0000-000001000000}"/>
    <cellStyle name="Comma 10 6 4 3" xfId="3969" xr:uid="{00000000-0005-0000-0000-000001000000}"/>
    <cellStyle name="Comma 10 6 4 3 2" xfId="13041" xr:uid="{00000000-0005-0000-0000-000001000000}"/>
    <cellStyle name="Comma 10 6 4 3 2 2" xfId="28161" xr:uid="{00000000-0005-0000-0000-000001000000}"/>
    <cellStyle name="Comma 10 6 4 3 2 2 2" xfId="58401" xr:uid="{00000000-0005-0000-0000-000001000000}"/>
    <cellStyle name="Comma 10 6 4 3 2 3" xfId="43281" xr:uid="{00000000-0005-0000-0000-000001000000}"/>
    <cellStyle name="Comma 10 6 4 3 3" xfId="19089" xr:uid="{00000000-0005-0000-0000-000001000000}"/>
    <cellStyle name="Comma 10 6 4 3 3 2" xfId="49329" xr:uid="{00000000-0005-0000-0000-000001000000}"/>
    <cellStyle name="Comma 10 6 4 3 4" xfId="34209" xr:uid="{00000000-0005-0000-0000-000001000000}"/>
    <cellStyle name="Comma 10 6 4 4" xfId="5481" xr:uid="{00000000-0005-0000-0000-000001000000}"/>
    <cellStyle name="Comma 10 6 4 4 2" xfId="14553" xr:uid="{00000000-0005-0000-0000-000001000000}"/>
    <cellStyle name="Comma 10 6 4 4 2 2" xfId="29673" xr:uid="{00000000-0005-0000-0000-000001000000}"/>
    <cellStyle name="Comma 10 6 4 4 2 2 2" xfId="59913" xr:uid="{00000000-0005-0000-0000-000001000000}"/>
    <cellStyle name="Comma 10 6 4 4 2 3" xfId="44793" xr:uid="{00000000-0005-0000-0000-000001000000}"/>
    <cellStyle name="Comma 10 6 4 4 3" xfId="20601" xr:uid="{00000000-0005-0000-0000-000001000000}"/>
    <cellStyle name="Comma 10 6 4 4 3 2" xfId="50841" xr:uid="{00000000-0005-0000-0000-000001000000}"/>
    <cellStyle name="Comma 10 6 4 4 4" xfId="35721" xr:uid="{00000000-0005-0000-0000-000001000000}"/>
    <cellStyle name="Comma 10 6 4 5" xfId="6993" xr:uid="{00000000-0005-0000-0000-000001000000}"/>
    <cellStyle name="Comma 10 6 4 5 2" xfId="22113" xr:uid="{00000000-0005-0000-0000-000001000000}"/>
    <cellStyle name="Comma 10 6 4 5 2 2" xfId="52353" xr:uid="{00000000-0005-0000-0000-000001000000}"/>
    <cellStyle name="Comma 10 6 4 5 3" xfId="37233" xr:uid="{00000000-0005-0000-0000-000001000000}"/>
    <cellStyle name="Comma 10 6 4 6" xfId="8505" xr:uid="{00000000-0005-0000-0000-000001000000}"/>
    <cellStyle name="Comma 10 6 4 6 2" xfId="23625" xr:uid="{00000000-0005-0000-0000-000001000000}"/>
    <cellStyle name="Comma 10 6 4 6 2 2" xfId="53865" xr:uid="{00000000-0005-0000-0000-000001000000}"/>
    <cellStyle name="Comma 10 6 4 6 3" xfId="38745" xr:uid="{00000000-0005-0000-0000-000001000000}"/>
    <cellStyle name="Comma 10 6 4 7" xfId="10017" xr:uid="{00000000-0005-0000-0000-000001000000}"/>
    <cellStyle name="Comma 10 6 4 7 2" xfId="25137" xr:uid="{00000000-0005-0000-0000-000001000000}"/>
    <cellStyle name="Comma 10 6 4 7 2 2" xfId="55377" xr:uid="{00000000-0005-0000-0000-000001000000}"/>
    <cellStyle name="Comma 10 6 4 7 3" xfId="40257" xr:uid="{00000000-0005-0000-0000-000001000000}"/>
    <cellStyle name="Comma 10 6 4 8" xfId="16065" xr:uid="{00000000-0005-0000-0000-000001000000}"/>
    <cellStyle name="Comma 10 6 4 8 2" xfId="46305" xr:uid="{00000000-0005-0000-0000-000001000000}"/>
    <cellStyle name="Comma 10 6 4 9" xfId="31185" xr:uid="{00000000-0005-0000-0000-000001000000}"/>
    <cellStyle name="Comma 10 6 5" xfId="1701" xr:uid="{00000000-0005-0000-0000-000001000000}"/>
    <cellStyle name="Comma 10 6 5 2" xfId="10773" xr:uid="{00000000-0005-0000-0000-000001000000}"/>
    <cellStyle name="Comma 10 6 5 2 2" xfId="25893" xr:uid="{00000000-0005-0000-0000-000001000000}"/>
    <cellStyle name="Comma 10 6 5 2 2 2" xfId="56133" xr:uid="{00000000-0005-0000-0000-000001000000}"/>
    <cellStyle name="Comma 10 6 5 2 3" xfId="41013" xr:uid="{00000000-0005-0000-0000-000001000000}"/>
    <cellStyle name="Comma 10 6 5 3" xfId="16821" xr:uid="{00000000-0005-0000-0000-000001000000}"/>
    <cellStyle name="Comma 10 6 5 3 2" xfId="47061" xr:uid="{00000000-0005-0000-0000-000001000000}"/>
    <cellStyle name="Comma 10 6 5 4" xfId="31941" xr:uid="{00000000-0005-0000-0000-000001000000}"/>
    <cellStyle name="Comma 10 6 6" xfId="3213" xr:uid="{00000000-0005-0000-0000-000001000000}"/>
    <cellStyle name="Comma 10 6 6 2" xfId="12285" xr:uid="{00000000-0005-0000-0000-000001000000}"/>
    <cellStyle name="Comma 10 6 6 2 2" xfId="27405" xr:uid="{00000000-0005-0000-0000-000001000000}"/>
    <cellStyle name="Comma 10 6 6 2 2 2" xfId="57645" xr:uid="{00000000-0005-0000-0000-000001000000}"/>
    <cellStyle name="Comma 10 6 6 2 3" xfId="42525" xr:uid="{00000000-0005-0000-0000-000001000000}"/>
    <cellStyle name="Comma 10 6 6 3" xfId="18333" xr:uid="{00000000-0005-0000-0000-000001000000}"/>
    <cellStyle name="Comma 10 6 6 3 2" xfId="48573" xr:uid="{00000000-0005-0000-0000-000001000000}"/>
    <cellStyle name="Comma 10 6 6 4" xfId="33453" xr:uid="{00000000-0005-0000-0000-000001000000}"/>
    <cellStyle name="Comma 10 6 7" xfId="4725" xr:uid="{00000000-0005-0000-0000-000001000000}"/>
    <cellStyle name="Comma 10 6 7 2" xfId="13797" xr:uid="{00000000-0005-0000-0000-000001000000}"/>
    <cellStyle name="Comma 10 6 7 2 2" xfId="28917" xr:uid="{00000000-0005-0000-0000-000001000000}"/>
    <cellStyle name="Comma 10 6 7 2 2 2" xfId="59157" xr:uid="{00000000-0005-0000-0000-000001000000}"/>
    <cellStyle name="Comma 10 6 7 2 3" xfId="44037" xr:uid="{00000000-0005-0000-0000-000001000000}"/>
    <cellStyle name="Comma 10 6 7 3" xfId="19845" xr:uid="{00000000-0005-0000-0000-000001000000}"/>
    <cellStyle name="Comma 10 6 7 3 2" xfId="50085" xr:uid="{00000000-0005-0000-0000-000001000000}"/>
    <cellStyle name="Comma 10 6 7 4" xfId="34965" xr:uid="{00000000-0005-0000-0000-000001000000}"/>
    <cellStyle name="Comma 10 6 8" xfId="6237" xr:uid="{00000000-0005-0000-0000-000001000000}"/>
    <cellStyle name="Comma 10 6 8 2" xfId="21357" xr:uid="{00000000-0005-0000-0000-000001000000}"/>
    <cellStyle name="Comma 10 6 8 2 2" xfId="51597" xr:uid="{00000000-0005-0000-0000-000001000000}"/>
    <cellStyle name="Comma 10 6 8 3" xfId="36477" xr:uid="{00000000-0005-0000-0000-000001000000}"/>
    <cellStyle name="Comma 10 6 9" xfId="7749" xr:uid="{00000000-0005-0000-0000-000001000000}"/>
    <cellStyle name="Comma 10 6 9 2" xfId="22869" xr:uid="{00000000-0005-0000-0000-000001000000}"/>
    <cellStyle name="Comma 10 6 9 2 2" xfId="53109" xr:uid="{00000000-0005-0000-0000-000001000000}"/>
    <cellStyle name="Comma 10 6 9 3" xfId="37989" xr:uid="{00000000-0005-0000-0000-000001000000}"/>
    <cellStyle name="Comma 10 7" xfId="273" xr:uid="{00000000-0005-0000-0000-00003B000000}"/>
    <cellStyle name="Comma 10 7 10" xfId="30513" xr:uid="{00000000-0005-0000-0000-00003B000000}"/>
    <cellStyle name="Comma 10 7 2" xfId="1029" xr:uid="{00000000-0005-0000-0000-00003B000000}"/>
    <cellStyle name="Comma 10 7 2 2" xfId="2541" xr:uid="{00000000-0005-0000-0000-00003B000000}"/>
    <cellStyle name="Comma 10 7 2 2 2" xfId="11613" xr:uid="{00000000-0005-0000-0000-00003B000000}"/>
    <cellStyle name="Comma 10 7 2 2 2 2" xfId="26733" xr:uid="{00000000-0005-0000-0000-00003B000000}"/>
    <cellStyle name="Comma 10 7 2 2 2 2 2" xfId="56973" xr:uid="{00000000-0005-0000-0000-00003B000000}"/>
    <cellStyle name="Comma 10 7 2 2 2 3" xfId="41853" xr:uid="{00000000-0005-0000-0000-00003B000000}"/>
    <cellStyle name="Comma 10 7 2 2 3" xfId="17661" xr:uid="{00000000-0005-0000-0000-00003B000000}"/>
    <cellStyle name="Comma 10 7 2 2 3 2" xfId="47901" xr:uid="{00000000-0005-0000-0000-00003B000000}"/>
    <cellStyle name="Comma 10 7 2 2 4" xfId="32781" xr:uid="{00000000-0005-0000-0000-00003B000000}"/>
    <cellStyle name="Comma 10 7 2 3" xfId="4053" xr:uid="{00000000-0005-0000-0000-00003B000000}"/>
    <cellStyle name="Comma 10 7 2 3 2" xfId="13125" xr:uid="{00000000-0005-0000-0000-00003B000000}"/>
    <cellStyle name="Comma 10 7 2 3 2 2" xfId="28245" xr:uid="{00000000-0005-0000-0000-00003B000000}"/>
    <cellStyle name="Comma 10 7 2 3 2 2 2" xfId="58485" xr:uid="{00000000-0005-0000-0000-00003B000000}"/>
    <cellStyle name="Comma 10 7 2 3 2 3" xfId="43365" xr:uid="{00000000-0005-0000-0000-00003B000000}"/>
    <cellStyle name="Comma 10 7 2 3 3" xfId="19173" xr:uid="{00000000-0005-0000-0000-00003B000000}"/>
    <cellStyle name="Comma 10 7 2 3 3 2" xfId="49413" xr:uid="{00000000-0005-0000-0000-00003B000000}"/>
    <cellStyle name="Comma 10 7 2 3 4" xfId="34293" xr:uid="{00000000-0005-0000-0000-00003B000000}"/>
    <cellStyle name="Comma 10 7 2 4" xfId="5565" xr:uid="{00000000-0005-0000-0000-00003B000000}"/>
    <cellStyle name="Comma 10 7 2 4 2" xfId="14637" xr:uid="{00000000-0005-0000-0000-00003B000000}"/>
    <cellStyle name="Comma 10 7 2 4 2 2" xfId="29757" xr:uid="{00000000-0005-0000-0000-00003B000000}"/>
    <cellStyle name="Comma 10 7 2 4 2 2 2" xfId="59997" xr:uid="{00000000-0005-0000-0000-00003B000000}"/>
    <cellStyle name="Comma 10 7 2 4 2 3" xfId="44877" xr:uid="{00000000-0005-0000-0000-00003B000000}"/>
    <cellStyle name="Comma 10 7 2 4 3" xfId="20685" xr:uid="{00000000-0005-0000-0000-00003B000000}"/>
    <cellStyle name="Comma 10 7 2 4 3 2" xfId="50925" xr:uid="{00000000-0005-0000-0000-00003B000000}"/>
    <cellStyle name="Comma 10 7 2 4 4" xfId="35805" xr:uid="{00000000-0005-0000-0000-00003B000000}"/>
    <cellStyle name="Comma 10 7 2 5" xfId="7077" xr:uid="{00000000-0005-0000-0000-00003B000000}"/>
    <cellStyle name="Comma 10 7 2 5 2" xfId="22197" xr:uid="{00000000-0005-0000-0000-00003B000000}"/>
    <cellStyle name="Comma 10 7 2 5 2 2" xfId="52437" xr:uid="{00000000-0005-0000-0000-00003B000000}"/>
    <cellStyle name="Comma 10 7 2 5 3" xfId="37317" xr:uid="{00000000-0005-0000-0000-00003B000000}"/>
    <cellStyle name="Comma 10 7 2 6" xfId="8589" xr:uid="{00000000-0005-0000-0000-00003B000000}"/>
    <cellStyle name="Comma 10 7 2 6 2" xfId="23709" xr:uid="{00000000-0005-0000-0000-00003B000000}"/>
    <cellStyle name="Comma 10 7 2 6 2 2" xfId="53949" xr:uid="{00000000-0005-0000-0000-00003B000000}"/>
    <cellStyle name="Comma 10 7 2 6 3" xfId="38829" xr:uid="{00000000-0005-0000-0000-00003B000000}"/>
    <cellStyle name="Comma 10 7 2 7" xfId="10101" xr:uid="{00000000-0005-0000-0000-00003B000000}"/>
    <cellStyle name="Comma 10 7 2 7 2" xfId="25221" xr:uid="{00000000-0005-0000-0000-00003B000000}"/>
    <cellStyle name="Comma 10 7 2 7 2 2" xfId="55461" xr:uid="{00000000-0005-0000-0000-00003B000000}"/>
    <cellStyle name="Comma 10 7 2 7 3" xfId="40341" xr:uid="{00000000-0005-0000-0000-00003B000000}"/>
    <cellStyle name="Comma 10 7 2 8" xfId="16149" xr:uid="{00000000-0005-0000-0000-00003B000000}"/>
    <cellStyle name="Comma 10 7 2 8 2" xfId="46389" xr:uid="{00000000-0005-0000-0000-00003B000000}"/>
    <cellStyle name="Comma 10 7 2 9" xfId="31269" xr:uid="{00000000-0005-0000-0000-00003B000000}"/>
    <cellStyle name="Comma 10 7 3" xfId="1785" xr:uid="{00000000-0005-0000-0000-00003B000000}"/>
    <cellStyle name="Comma 10 7 3 2" xfId="10857" xr:uid="{00000000-0005-0000-0000-00003B000000}"/>
    <cellStyle name="Comma 10 7 3 2 2" xfId="25977" xr:uid="{00000000-0005-0000-0000-00003B000000}"/>
    <cellStyle name="Comma 10 7 3 2 2 2" xfId="56217" xr:uid="{00000000-0005-0000-0000-00003B000000}"/>
    <cellStyle name="Comma 10 7 3 2 3" xfId="41097" xr:uid="{00000000-0005-0000-0000-00003B000000}"/>
    <cellStyle name="Comma 10 7 3 3" xfId="16905" xr:uid="{00000000-0005-0000-0000-00003B000000}"/>
    <cellStyle name="Comma 10 7 3 3 2" xfId="47145" xr:uid="{00000000-0005-0000-0000-00003B000000}"/>
    <cellStyle name="Comma 10 7 3 4" xfId="32025" xr:uid="{00000000-0005-0000-0000-00003B000000}"/>
    <cellStyle name="Comma 10 7 4" xfId="3297" xr:uid="{00000000-0005-0000-0000-00003B000000}"/>
    <cellStyle name="Comma 10 7 4 2" xfId="12369" xr:uid="{00000000-0005-0000-0000-00003B000000}"/>
    <cellStyle name="Comma 10 7 4 2 2" xfId="27489" xr:uid="{00000000-0005-0000-0000-00003B000000}"/>
    <cellStyle name="Comma 10 7 4 2 2 2" xfId="57729" xr:uid="{00000000-0005-0000-0000-00003B000000}"/>
    <cellStyle name="Comma 10 7 4 2 3" xfId="42609" xr:uid="{00000000-0005-0000-0000-00003B000000}"/>
    <cellStyle name="Comma 10 7 4 3" xfId="18417" xr:uid="{00000000-0005-0000-0000-00003B000000}"/>
    <cellStyle name="Comma 10 7 4 3 2" xfId="48657" xr:uid="{00000000-0005-0000-0000-00003B000000}"/>
    <cellStyle name="Comma 10 7 4 4" xfId="33537" xr:uid="{00000000-0005-0000-0000-00003B000000}"/>
    <cellStyle name="Comma 10 7 5" xfId="4809" xr:uid="{00000000-0005-0000-0000-00003B000000}"/>
    <cellStyle name="Comma 10 7 5 2" xfId="13881" xr:uid="{00000000-0005-0000-0000-00003B000000}"/>
    <cellStyle name="Comma 10 7 5 2 2" xfId="29001" xr:uid="{00000000-0005-0000-0000-00003B000000}"/>
    <cellStyle name="Comma 10 7 5 2 2 2" xfId="59241" xr:uid="{00000000-0005-0000-0000-00003B000000}"/>
    <cellStyle name="Comma 10 7 5 2 3" xfId="44121" xr:uid="{00000000-0005-0000-0000-00003B000000}"/>
    <cellStyle name="Comma 10 7 5 3" xfId="19929" xr:uid="{00000000-0005-0000-0000-00003B000000}"/>
    <cellStyle name="Comma 10 7 5 3 2" xfId="50169" xr:uid="{00000000-0005-0000-0000-00003B000000}"/>
    <cellStyle name="Comma 10 7 5 4" xfId="35049" xr:uid="{00000000-0005-0000-0000-00003B000000}"/>
    <cellStyle name="Comma 10 7 6" xfId="6321" xr:uid="{00000000-0005-0000-0000-00003B000000}"/>
    <cellStyle name="Comma 10 7 6 2" xfId="21441" xr:uid="{00000000-0005-0000-0000-00003B000000}"/>
    <cellStyle name="Comma 10 7 6 2 2" xfId="51681" xr:uid="{00000000-0005-0000-0000-00003B000000}"/>
    <cellStyle name="Comma 10 7 6 3" xfId="36561" xr:uid="{00000000-0005-0000-0000-00003B000000}"/>
    <cellStyle name="Comma 10 7 7" xfId="7833" xr:uid="{00000000-0005-0000-0000-00003B000000}"/>
    <cellStyle name="Comma 10 7 7 2" xfId="22953" xr:uid="{00000000-0005-0000-0000-00003B000000}"/>
    <cellStyle name="Comma 10 7 7 2 2" xfId="53193" xr:uid="{00000000-0005-0000-0000-00003B000000}"/>
    <cellStyle name="Comma 10 7 7 3" xfId="38073" xr:uid="{00000000-0005-0000-0000-00003B000000}"/>
    <cellStyle name="Comma 10 7 8" xfId="9345" xr:uid="{00000000-0005-0000-0000-00003B000000}"/>
    <cellStyle name="Comma 10 7 8 2" xfId="24465" xr:uid="{00000000-0005-0000-0000-00003B000000}"/>
    <cellStyle name="Comma 10 7 8 2 2" xfId="54705" xr:uid="{00000000-0005-0000-0000-00003B000000}"/>
    <cellStyle name="Comma 10 7 8 3" xfId="39585" xr:uid="{00000000-0005-0000-0000-00003B000000}"/>
    <cellStyle name="Comma 10 7 9" xfId="15393" xr:uid="{00000000-0005-0000-0000-00003B000000}"/>
    <cellStyle name="Comma 10 7 9 2" xfId="45633" xr:uid="{00000000-0005-0000-0000-00003B000000}"/>
    <cellStyle name="Comma 10 8" xfId="525" xr:uid="{00000000-0005-0000-0000-000001000000}"/>
    <cellStyle name="Comma 10 8 10" xfId="30765" xr:uid="{00000000-0005-0000-0000-000001000000}"/>
    <cellStyle name="Comma 10 8 2" xfId="1281" xr:uid="{00000000-0005-0000-0000-000001000000}"/>
    <cellStyle name="Comma 10 8 2 2" xfId="2793" xr:uid="{00000000-0005-0000-0000-000001000000}"/>
    <cellStyle name="Comma 10 8 2 2 2" xfId="11865" xr:uid="{00000000-0005-0000-0000-000001000000}"/>
    <cellStyle name="Comma 10 8 2 2 2 2" xfId="26985" xr:uid="{00000000-0005-0000-0000-000001000000}"/>
    <cellStyle name="Comma 10 8 2 2 2 2 2" xfId="57225" xr:uid="{00000000-0005-0000-0000-000001000000}"/>
    <cellStyle name="Comma 10 8 2 2 2 3" xfId="42105" xr:uid="{00000000-0005-0000-0000-000001000000}"/>
    <cellStyle name="Comma 10 8 2 2 3" xfId="17913" xr:uid="{00000000-0005-0000-0000-000001000000}"/>
    <cellStyle name="Comma 10 8 2 2 3 2" xfId="48153" xr:uid="{00000000-0005-0000-0000-000001000000}"/>
    <cellStyle name="Comma 10 8 2 2 4" xfId="33033" xr:uid="{00000000-0005-0000-0000-000001000000}"/>
    <cellStyle name="Comma 10 8 2 3" xfId="4305" xr:uid="{00000000-0005-0000-0000-000001000000}"/>
    <cellStyle name="Comma 10 8 2 3 2" xfId="13377" xr:uid="{00000000-0005-0000-0000-000001000000}"/>
    <cellStyle name="Comma 10 8 2 3 2 2" xfId="28497" xr:uid="{00000000-0005-0000-0000-000001000000}"/>
    <cellStyle name="Comma 10 8 2 3 2 2 2" xfId="58737" xr:uid="{00000000-0005-0000-0000-000001000000}"/>
    <cellStyle name="Comma 10 8 2 3 2 3" xfId="43617" xr:uid="{00000000-0005-0000-0000-000001000000}"/>
    <cellStyle name="Comma 10 8 2 3 3" xfId="19425" xr:uid="{00000000-0005-0000-0000-000001000000}"/>
    <cellStyle name="Comma 10 8 2 3 3 2" xfId="49665" xr:uid="{00000000-0005-0000-0000-000001000000}"/>
    <cellStyle name="Comma 10 8 2 3 4" xfId="34545" xr:uid="{00000000-0005-0000-0000-000001000000}"/>
    <cellStyle name="Comma 10 8 2 4" xfId="5817" xr:uid="{00000000-0005-0000-0000-000001000000}"/>
    <cellStyle name="Comma 10 8 2 4 2" xfId="14889" xr:uid="{00000000-0005-0000-0000-000001000000}"/>
    <cellStyle name="Comma 10 8 2 4 2 2" xfId="30009" xr:uid="{00000000-0005-0000-0000-000001000000}"/>
    <cellStyle name="Comma 10 8 2 4 2 2 2" xfId="60249" xr:uid="{00000000-0005-0000-0000-000001000000}"/>
    <cellStyle name="Comma 10 8 2 4 2 3" xfId="45129" xr:uid="{00000000-0005-0000-0000-000001000000}"/>
    <cellStyle name="Comma 10 8 2 4 3" xfId="20937" xr:uid="{00000000-0005-0000-0000-000001000000}"/>
    <cellStyle name="Comma 10 8 2 4 3 2" xfId="51177" xr:uid="{00000000-0005-0000-0000-000001000000}"/>
    <cellStyle name="Comma 10 8 2 4 4" xfId="36057" xr:uid="{00000000-0005-0000-0000-000001000000}"/>
    <cellStyle name="Comma 10 8 2 5" xfId="7329" xr:uid="{00000000-0005-0000-0000-000001000000}"/>
    <cellStyle name="Comma 10 8 2 5 2" xfId="22449" xr:uid="{00000000-0005-0000-0000-000001000000}"/>
    <cellStyle name="Comma 10 8 2 5 2 2" xfId="52689" xr:uid="{00000000-0005-0000-0000-000001000000}"/>
    <cellStyle name="Comma 10 8 2 5 3" xfId="37569" xr:uid="{00000000-0005-0000-0000-000001000000}"/>
    <cellStyle name="Comma 10 8 2 6" xfId="8841" xr:uid="{00000000-0005-0000-0000-000001000000}"/>
    <cellStyle name="Comma 10 8 2 6 2" xfId="23961" xr:uid="{00000000-0005-0000-0000-000001000000}"/>
    <cellStyle name="Comma 10 8 2 6 2 2" xfId="54201" xr:uid="{00000000-0005-0000-0000-000001000000}"/>
    <cellStyle name="Comma 10 8 2 6 3" xfId="39081" xr:uid="{00000000-0005-0000-0000-000001000000}"/>
    <cellStyle name="Comma 10 8 2 7" xfId="10353" xr:uid="{00000000-0005-0000-0000-000001000000}"/>
    <cellStyle name="Comma 10 8 2 7 2" xfId="25473" xr:uid="{00000000-0005-0000-0000-000001000000}"/>
    <cellStyle name="Comma 10 8 2 7 2 2" xfId="55713" xr:uid="{00000000-0005-0000-0000-000001000000}"/>
    <cellStyle name="Comma 10 8 2 7 3" xfId="40593" xr:uid="{00000000-0005-0000-0000-000001000000}"/>
    <cellStyle name="Comma 10 8 2 8" xfId="16401" xr:uid="{00000000-0005-0000-0000-000001000000}"/>
    <cellStyle name="Comma 10 8 2 8 2" xfId="46641" xr:uid="{00000000-0005-0000-0000-000001000000}"/>
    <cellStyle name="Comma 10 8 2 9" xfId="31521" xr:uid="{00000000-0005-0000-0000-000001000000}"/>
    <cellStyle name="Comma 10 8 3" xfId="2037" xr:uid="{00000000-0005-0000-0000-000001000000}"/>
    <cellStyle name="Comma 10 8 3 2" xfId="11109" xr:uid="{00000000-0005-0000-0000-000001000000}"/>
    <cellStyle name="Comma 10 8 3 2 2" xfId="26229" xr:uid="{00000000-0005-0000-0000-000001000000}"/>
    <cellStyle name="Comma 10 8 3 2 2 2" xfId="56469" xr:uid="{00000000-0005-0000-0000-000001000000}"/>
    <cellStyle name="Comma 10 8 3 2 3" xfId="41349" xr:uid="{00000000-0005-0000-0000-000001000000}"/>
    <cellStyle name="Comma 10 8 3 3" xfId="17157" xr:uid="{00000000-0005-0000-0000-000001000000}"/>
    <cellStyle name="Comma 10 8 3 3 2" xfId="47397" xr:uid="{00000000-0005-0000-0000-000001000000}"/>
    <cellStyle name="Comma 10 8 3 4" xfId="32277" xr:uid="{00000000-0005-0000-0000-000001000000}"/>
    <cellStyle name="Comma 10 8 4" xfId="3549" xr:uid="{00000000-0005-0000-0000-000001000000}"/>
    <cellStyle name="Comma 10 8 4 2" xfId="12621" xr:uid="{00000000-0005-0000-0000-000001000000}"/>
    <cellStyle name="Comma 10 8 4 2 2" xfId="27741" xr:uid="{00000000-0005-0000-0000-000001000000}"/>
    <cellStyle name="Comma 10 8 4 2 2 2" xfId="57981" xr:uid="{00000000-0005-0000-0000-000001000000}"/>
    <cellStyle name="Comma 10 8 4 2 3" xfId="42861" xr:uid="{00000000-0005-0000-0000-000001000000}"/>
    <cellStyle name="Comma 10 8 4 3" xfId="18669" xr:uid="{00000000-0005-0000-0000-000001000000}"/>
    <cellStyle name="Comma 10 8 4 3 2" xfId="48909" xr:uid="{00000000-0005-0000-0000-000001000000}"/>
    <cellStyle name="Comma 10 8 4 4" xfId="33789" xr:uid="{00000000-0005-0000-0000-000001000000}"/>
    <cellStyle name="Comma 10 8 5" xfId="5061" xr:uid="{00000000-0005-0000-0000-000001000000}"/>
    <cellStyle name="Comma 10 8 5 2" xfId="14133" xr:uid="{00000000-0005-0000-0000-000001000000}"/>
    <cellStyle name="Comma 10 8 5 2 2" xfId="29253" xr:uid="{00000000-0005-0000-0000-000001000000}"/>
    <cellStyle name="Comma 10 8 5 2 2 2" xfId="59493" xr:uid="{00000000-0005-0000-0000-000001000000}"/>
    <cellStyle name="Comma 10 8 5 2 3" xfId="44373" xr:uid="{00000000-0005-0000-0000-000001000000}"/>
    <cellStyle name="Comma 10 8 5 3" xfId="20181" xr:uid="{00000000-0005-0000-0000-000001000000}"/>
    <cellStyle name="Comma 10 8 5 3 2" xfId="50421" xr:uid="{00000000-0005-0000-0000-000001000000}"/>
    <cellStyle name="Comma 10 8 5 4" xfId="35301" xr:uid="{00000000-0005-0000-0000-000001000000}"/>
    <cellStyle name="Comma 10 8 6" xfId="6573" xr:uid="{00000000-0005-0000-0000-000001000000}"/>
    <cellStyle name="Comma 10 8 6 2" xfId="21693" xr:uid="{00000000-0005-0000-0000-000001000000}"/>
    <cellStyle name="Comma 10 8 6 2 2" xfId="51933" xr:uid="{00000000-0005-0000-0000-000001000000}"/>
    <cellStyle name="Comma 10 8 6 3" xfId="36813" xr:uid="{00000000-0005-0000-0000-000001000000}"/>
    <cellStyle name="Comma 10 8 7" xfId="8085" xr:uid="{00000000-0005-0000-0000-000001000000}"/>
    <cellStyle name="Comma 10 8 7 2" xfId="23205" xr:uid="{00000000-0005-0000-0000-000001000000}"/>
    <cellStyle name="Comma 10 8 7 2 2" xfId="53445" xr:uid="{00000000-0005-0000-0000-000001000000}"/>
    <cellStyle name="Comma 10 8 7 3" xfId="38325" xr:uid="{00000000-0005-0000-0000-000001000000}"/>
    <cellStyle name="Comma 10 8 8" xfId="9597" xr:uid="{00000000-0005-0000-0000-000001000000}"/>
    <cellStyle name="Comma 10 8 8 2" xfId="24717" xr:uid="{00000000-0005-0000-0000-000001000000}"/>
    <cellStyle name="Comma 10 8 8 2 2" xfId="54957" xr:uid="{00000000-0005-0000-0000-000001000000}"/>
    <cellStyle name="Comma 10 8 8 3" xfId="39837" xr:uid="{00000000-0005-0000-0000-000001000000}"/>
    <cellStyle name="Comma 10 8 9" xfId="15645" xr:uid="{00000000-0005-0000-0000-000001000000}"/>
    <cellStyle name="Comma 10 8 9 2" xfId="45885" xr:uid="{00000000-0005-0000-0000-000001000000}"/>
    <cellStyle name="Comma 10 9" xfId="777" xr:uid="{00000000-0005-0000-0000-00003B000000}"/>
    <cellStyle name="Comma 10 9 2" xfId="2289" xr:uid="{00000000-0005-0000-0000-00003B000000}"/>
    <cellStyle name="Comma 10 9 2 2" xfId="11361" xr:uid="{00000000-0005-0000-0000-00003B000000}"/>
    <cellStyle name="Comma 10 9 2 2 2" xfId="26481" xr:uid="{00000000-0005-0000-0000-00003B000000}"/>
    <cellStyle name="Comma 10 9 2 2 2 2" xfId="56721" xr:uid="{00000000-0005-0000-0000-00003B000000}"/>
    <cellStyle name="Comma 10 9 2 2 3" xfId="41601" xr:uid="{00000000-0005-0000-0000-00003B000000}"/>
    <cellStyle name="Comma 10 9 2 3" xfId="17409" xr:uid="{00000000-0005-0000-0000-00003B000000}"/>
    <cellStyle name="Comma 10 9 2 3 2" xfId="47649" xr:uid="{00000000-0005-0000-0000-00003B000000}"/>
    <cellStyle name="Comma 10 9 2 4" xfId="32529" xr:uid="{00000000-0005-0000-0000-00003B000000}"/>
    <cellStyle name="Comma 10 9 3" xfId="3801" xr:uid="{00000000-0005-0000-0000-00003B000000}"/>
    <cellStyle name="Comma 10 9 3 2" xfId="12873" xr:uid="{00000000-0005-0000-0000-00003B000000}"/>
    <cellStyle name="Comma 10 9 3 2 2" xfId="27993" xr:uid="{00000000-0005-0000-0000-00003B000000}"/>
    <cellStyle name="Comma 10 9 3 2 2 2" xfId="58233" xr:uid="{00000000-0005-0000-0000-00003B000000}"/>
    <cellStyle name="Comma 10 9 3 2 3" xfId="43113" xr:uid="{00000000-0005-0000-0000-00003B000000}"/>
    <cellStyle name="Comma 10 9 3 3" xfId="18921" xr:uid="{00000000-0005-0000-0000-00003B000000}"/>
    <cellStyle name="Comma 10 9 3 3 2" xfId="49161" xr:uid="{00000000-0005-0000-0000-00003B000000}"/>
    <cellStyle name="Comma 10 9 3 4" xfId="34041" xr:uid="{00000000-0005-0000-0000-00003B000000}"/>
    <cellStyle name="Comma 10 9 4" xfId="5313" xr:uid="{00000000-0005-0000-0000-00003B000000}"/>
    <cellStyle name="Comma 10 9 4 2" xfId="14385" xr:uid="{00000000-0005-0000-0000-00003B000000}"/>
    <cellStyle name="Comma 10 9 4 2 2" xfId="29505" xr:uid="{00000000-0005-0000-0000-00003B000000}"/>
    <cellStyle name="Comma 10 9 4 2 2 2" xfId="59745" xr:uid="{00000000-0005-0000-0000-00003B000000}"/>
    <cellStyle name="Comma 10 9 4 2 3" xfId="44625" xr:uid="{00000000-0005-0000-0000-00003B000000}"/>
    <cellStyle name="Comma 10 9 4 3" xfId="20433" xr:uid="{00000000-0005-0000-0000-00003B000000}"/>
    <cellStyle name="Comma 10 9 4 3 2" xfId="50673" xr:uid="{00000000-0005-0000-0000-00003B000000}"/>
    <cellStyle name="Comma 10 9 4 4" xfId="35553" xr:uid="{00000000-0005-0000-0000-00003B000000}"/>
    <cellStyle name="Comma 10 9 5" xfId="6825" xr:uid="{00000000-0005-0000-0000-00003B000000}"/>
    <cellStyle name="Comma 10 9 5 2" xfId="21945" xr:uid="{00000000-0005-0000-0000-00003B000000}"/>
    <cellStyle name="Comma 10 9 5 2 2" xfId="52185" xr:uid="{00000000-0005-0000-0000-00003B000000}"/>
    <cellStyle name="Comma 10 9 5 3" xfId="37065" xr:uid="{00000000-0005-0000-0000-00003B000000}"/>
    <cellStyle name="Comma 10 9 6" xfId="8337" xr:uid="{00000000-0005-0000-0000-00003B000000}"/>
    <cellStyle name="Comma 10 9 6 2" xfId="23457" xr:uid="{00000000-0005-0000-0000-00003B000000}"/>
    <cellStyle name="Comma 10 9 6 2 2" xfId="53697" xr:uid="{00000000-0005-0000-0000-00003B000000}"/>
    <cellStyle name="Comma 10 9 6 3" xfId="38577" xr:uid="{00000000-0005-0000-0000-00003B000000}"/>
    <cellStyle name="Comma 10 9 7" xfId="9849" xr:uid="{00000000-0005-0000-0000-00003B000000}"/>
    <cellStyle name="Comma 10 9 7 2" xfId="24969" xr:uid="{00000000-0005-0000-0000-00003B000000}"/>
    <cellStyle name="Comma 10 9 7 2 2" xfId="55209" xr:uid="{00000000-0005-0000-0000-00003B000000}"/>
    <cellStyle name="Comma 10 9 7 3" xfId="40089" xr:uid="{00000000-0005-0000-0000-00003B000000}"/>
    <cellStyle name="Comma 10 9 8" xfId="15897" xr:uid="{00000000-0005-0000-0000-00003B000000}"/>
    <cellStyle name="Comma 10 9 8 2" xfId="46137" xr:uid="{00000000-0005-0000-0000-00003B000000}"/>
    <cellStyle name="Comma 10 9 9" xfId="31017" xr:uid="{00000000-0005-0000-0000-00003B000000}"/>
    <cellStyle name="Comma 11" xfId="22" xr:uid="{00000000-0005-0000-0000-00003C000000}"/>
    <cellStyle name="Comma 11 10" xfId="1534" xr:uid="{00000000-0005-0000-0000-00003C000000}"/>
    <cellStyle name="Comma 11 10 2" xfId="10606" xr:uid="{00000000-0005-0000-0000-00003C000000}"/>
    <cellStyle name="Comma 11 10 2 2" xfId="25726" xr:uid="{00000000-0005-0000-0000-00003C000000}"/>
    <cellStyle name="Comma 11 10 2 2 2" xfId="55966" xr:uid="{00000000-0005-0000-0000-00003C000000}"/>
    <cellStyle name="Comma 11 10 2 3" xfId="40846" xr:uid="{00000000-0005-0000-0000-00003C000000}"/>
    <cellStyle name="Comma 11 10 3" xfId="16654" xr:uid="{00000000-0005-0000-0000-00003C000000}"/>
    <cellStyle name="Comma 11 10 3 2" xfId="46894" xr:uid="{00000000-0005-0000-0000-00003C000000}"/>
    <cellStyle name="Comma 11 10 4" xfId="31774" xr:uid="{00000000-0005-0000-0000-00003C000000}"/>
    <cellStyle name="Comma 11 11" xfId="3046" xr:uid="{00000000-0005-0000-0000-00003C000000}"/>
    <cellStyle name="Comma 11 11 2" xfId="12118" xr:uid="{00000000-0005-0000-0000-00003C000000}"/>
    <cellStyle name="Comma 11 11 2 2" xfId="27238" xr:uid="{00000000-0005-0000-0000-00003C000000}"/>
    <cellStyle name="Comma 11 11 2 2 2" xfId="57478" xr:uid="{00000000-0005-0000-0000-00003C000000}"/>
    <cellStyle name="Comma 11 11 2 3" xfId="42358" xr:uid="{00000000-0005-0000-0000-00003C000000}"/>
    <cellStyle name="Comma 11 11 3" xfId="18166" xr:uid="{00000000-0005-0000-0000-00003C000000}"/>
    <cellStyle name="Comma 11 11 3 2" xfId="48406" xr:uid="{00000000-0005-0000-0000-00003C000000}"/>
    <cellStyle name="Comma 11 11 4" xfId="33286" xr:uid="{00000000-0005-0000-0000-00003C000000}"/>
    <cellStyle name="Comma 11 12" xfId="4558" xr:uid="{00000000-0005-0000-0000-00003C000000}"/>
    <cellStyle name="Comma 11 12 2" xfId="13630" xr:uid="{00000000-0005-0000-0000-00003C000000}"/>
    <cellStyle name="Comma 11 12 2 2" xfId="28750" xr:uid="{00000000-0005-0000-0000-00003C000000}"/>
    <cellStyle name="Comma 11 12 2 2 2" xfId="58990" xr:uid="{00000000-0005-0000-0000-00003C000000}"/>
    <cellStyle name="Comma 11 12 2 3" xfId="43870" xr:uid="{00000000-0005-0000-0000-00003C000000}"/>
    <cellStyle name="Comma 11 12 3" xfId="19678" xr:uid="{00000000-0005-0000-0000-00003C000000}"/>
    <cellStyle name="Comma 11 12 3 2" xfId="49918" xr:uid="{00000000-0005-0000-0000-00003C000000}"/>
    <cellStyle name="Comma 11 12 4" xfId="34798" xr:uid="{00000000-0005-0000-0000-00003C000000}"/>
    <cellStyle name="Comma 11 13" xfId="6070" xr:uid="{00000000-0005-0000-0000-00003C000000}"/>
    <cellStyle name="Comma 11 13 2" xfId="21190" xr:uid="{00000000-0005-0000-0000-00003C000000}"/>
    <cellStyle name="Comma 11 13 2 2" xfId="51430" xr:uid="{00000000-0005-0000-0000-00003C000000}"/>
    <cellStyle name="Comma 11 13 3" xfId="36310" xr:uid="{00000000-0005-0000-0000-00003C000000}"/>
    <cellStyle name="Comma 11 14" xfId="7582" xr:uid="{00000000-0005-0000-0000-00003C000000}"/>
    <cellStyle name="Comma 11 14 2" xfId="22702" xr:uid="{00000000-0005-0000-0000-00003C000000}"/>
    <cellStyle name="Comma 11 14 2 2" xfId="52942" xr:uid="{00000000-0005-0000-0000-00003C000000}"/>
    <cellStyle name="Comma 11 14 3" xfId="37822" xr:uid="{00000000-0005-0000-0000-00003C000000}"/>
    <cellStyle name="Comma 11 15" xfId="9094" xr:uid="{00000000-0005-0000-0000-00003C000000}"/>
    <cellStyle name="Comma 11 15 2" xfId="24214" xr:uid="{00000000-0005-0000-0000-00003C000000}"/>
    <cellStyle name="Comma 11 15 2 2" xfId="54454" xr:uid="{00000000-0005-0000-0000-00003C000000}"/>
    <cellStyle name="Comma 11 15 3" xfId="39334" xr:uid="{00000000-0005-0000-0000-00003C000000}"/>
    <cellStyle name="Comma 11 16" xfId="15142" xr:uid="{00000000-0005-0000-0000-00003C000000}"/>
    <cellStyle name="Comma 11 16 2" xfId="45382" xr:uid="{00000000-0005-0000-0000-00003C000000}"/>
    <cellStyle name="Comma 11 17" xfId="30262" xr:uid="{00000000-0005-0000-0000-00003C000000}"/>
    <cellStyle name="Comma 11 2" xfId="36" xr:uid="{00000000-0005-0000-0000-00003C000000}"/>
    <cellStyle name="Comma 11 2 10" xfId="4572" xr:uid="{00000000-0005-0000-0000-00003C000000}"/>
    <cellStyle name="Comma 11 2 10 2" xfId="13644" xr:uid="{00000000-0005-0000-0000-00003C000000}"/>
    <cellStyle name="Comma 11 2 10 2 2" xfId="28764" xr:uid="{00000000-0005-0000-0000-00003C000000}"/>
    <cellStyle name="Comma 11 2 10 2 2 2" xfId="59004" xr:uid="{00000000-0005-0000-0000-00003C000000}"/>
    <cellStyle name="Comma 11 2 10 2 3" xfId="43884" xr:uid="{00000000-0005-0000-0000-00003C000000}"/>
    <cellStyle name="Comma 11 2 10 3" xfId="19692" xr:uid="{00000000-0005-0000-0000-00003C000000}"/>
    <cellStyle name="Comma 11 2 10 3 2" xfId="49932" xr:uid="{00000000-0005-0000-0000-00003C000000}"/>
    <cellStyle name="Comma 11 2 10 4" xfId="34812" xr:uid="{00000000-0005-0000-0000-00003C000000}"/>
    <cellStyle name="Comma 11 2 11" xfId="6084" xr:uid="{00000000-0005-0000-0000-00003C000000}"/>
    <cellStyle name="Comma 11 2 11 2" xfId="21204" xr:uid="{00000000-0005-0000-0000-00003C000000}"/>
    <cellStyle name="Comma 11 2 11 2 2" xfId="51444" xr:uid="{00000000-0005-0000-0000-00003C000000}"/>
    <cellStyle name="Comma 11 2 11 3" xfId="36324" xr:uid="{00000000-0005-0000-0000-00003C000000}"/>
    <cellStyle name="Comma 11 2 12" xfId="7596" xr:uid="{00000000-0005-0000-0000-00003C000000}"/>
    <cellStyle name="Comma 11 2 12 2" xfId="22716" xr:uid="{00000000-0005-0000-0000-00003C000000}"/>
    <cellStyle name="Comma 11 2 12 2 2" xfId="52956" xr:uid="{00000000-0005-0000-0000-00003C000000}"/>
    <cellStyle name="Comma 11 2 12 3" xfId="37836" xr:uid="{00000000-0005-0000-0000-00003C000000}"/>
    <cellStyle name="Comma 11 2 13" xfId="9108" xr:uid="{00000000-0005-0000-0000-00003C000000}"/>
    <cellStyle name="Comma 11 2 13 2" xfId="24228" xr:uid="{00000000-0005-0000-0000-00003C000000}"/>
    <cellStyle name="Comma 11 2 13 2 2" xfId="54468" xr:uid="{00000000-0005-0000-0000-00003C000000}"/>
    <cellStyle name="Comma 11 2 13 3" xfId="39348" xr:uid="{00000000-0005-0000-0000-00003C000000}"/>
    <cellStyle name="Comma 11 2 14" xfId="15156" xr:uid="{00000000-0005-0000-0000-00003C000000}"/>
    <cellStyle name="Comma 11 2 14 2" xfId="45396" xr:uid="{00000000-0005-0000-0000-00003C000000}"/>
    <cellStyle name="Comma 11 2 15" xfId="30276" xr:uid="{00000000-0005-0000-0000-00003C000000}"/>
    <cellStyle name="Comma 11 2 2" xfId="78" xr:uid="{00000000-0005-0000-0000-000005000000}"/>
    <cellStyle name="Comma 11 2 2 10" xfId="6126" xr:uid="{00000000-0005-0000-0000-000005000000}"/>
    <cellStyle name="Comma 11 2 2 10 2" xfId="21246" xr:uid="{00000000-0005-0000-0000-000005000000}"/>
    <cellStyle name="Comma 11 2 2 10 2 2" xfId="51486" xr:uid="{00000000-0005-0000-0000-000005000000}"/>
    <cellStyle name="Comma 11 2 2 10 3" xfId="36366" xr:uid="{00000000-0005-0000-0000-000005000000}"/>
    <cellStyle name="Comma 11 2 2 11" xfId="7638" xr:uid="{00000000-0005-0000-0000-000005000000}"/>
    <cellStyle name="Comma 11 2 2 11 2" xfId="22758" xr:uid="{00000000-0005-0000-0000-000005000000}"/>
    <cellStyle name="Comma 11 2 2 11 2 2" xfId="52998" xr:uid="{00000000-0005-0000-0000-000005000000}"/>
    <cellStyle name="Comma 11 2 2 11 3" xfId="37878" xr:uid="{00000000-0005-0000-0000-000005000000}"/>
    <cellStyle name="Comma 11 2 2 12" xfId="9150" xr:uid="{00000000-0005-0000-0000-000005000000}"/>
    <cellStyle name="Comma 11 2 2 12 2" xfId="24270" xr:uid="{00000000-0005-0000-0000-000005000000}"/>
    <cellStyle name="Comma 11 2 2 12 2 2" xfId="54510" xr:uid="{00000000-0005-0000-0000-000005000000}"/>
    <cellStyle name="Comma 11 2 2 12 3" xfId="39390" xr:uid="{00000000-0005-0000-0000-000005000000}"/>
    <cellStyle name="Comma 11 2 2 13" xfId="15198" xr:uid="{00000000-0005-0000-0000-000005000000}"/>
    <cellStyle name="Comma 11 2 2 13 2" xfId="45438" xr:uid="{00000000-0005-0000-0000-000005000000}"/>
    <cellStyle name="Comma 11 2 2 14" xfId="30318" xr:uid="{00000000-0005-0000-0000-000005000000}"/>
    <cellStyle name="Comma 11 2 2 2" xfId="162" xr:uid="{00000000-0005-0000-0000-000009000000}"/>
    <cellStyle name="Comma 11 2 2 2 10" xfId="9234" xr:uid="{00000000-0005-0000-0000-000009000000}"/>
    <cellStyle name="Comma 11 2 2 2 10 2" xfId="24354" xr:uid="{00000000-0005-0000-0000-000009000000}"/>
    <cellStyle name="Comma 11 2 2 2 10 2 2" xfId="54594" xr:uid="{00000000-0005-0000-0000-000009000000}"/>
    <cellStyle name="Comma 11 2 2 2 10 3" xfId="39474" xr:uid="{00000000-0005-0000-0000-000009000000}"/>
    <cellStyle name="Comma 11 2 2 2 11" xfId="15282" xr:uid="{00000000-0005-0000-0000-000009000000}"/>
    <cellStyle name="Comma 11 2 2 2 11 2" xfId="45522" xr:uid="{00000000-0005-0000-0000-000009000000}"/>
    <cellStyle name="Comma 11 2 2 2 12" xfId="30402" xr:uid="{00000000-0005-0000-0000-000009000000}"/>
    <cellStyle name="Comma 11 2 2 2 2" xfId="414" xr:uid="{00000000-0005-0000-0000-000009000000}"/>
    <cellStyle name="Comma 11 2 2 2 2 10" xfId="30654" xr:uid="{00000000-0005-0000-0000-000009000000}"/>
    <cellStyle name="Comma 11 2 2 2 2 2" xfId="1170" xr:uid="{00000000-0005-0000-0000-000009000000}"/>
    <cellStyle name="Comma 11 2 2 2 2 2 2" xfId="2682" xr:uid="{00000000-0005-0000-0000-000009000000}"/>
    <cellStyle name="Comma 11 2 2 2 2 2 2 2" xfId="11754" xr:uid="{00000000-0005-0000-0000-000009000000}"/>
    <cellStyle name="Comma 11 2 2 2 2 2 2 2 2" xfId="26874" xr:uid="{00000000-0005-0000-0000-000009000000}"/>
    <cellStyle name="Comma 11 2 2 2 2 2 2 2 2 2" xfId="57114" xr:uid="{00000000-0005-0000-0000-000009000000}"/>
    <cellStyle name="Comma 11 2 2 2 2 2 2 2 3" xfId="41994" xr:uid="{00000000-0005-0000-0000-000009000000}"/>
    <cellStyle name="Comma 11 2 2 2 2 2 2 3" xfId="17802" xr:uid="{00000000-0005-0000-0000-000009000000}"/>
    <cellStyle name="Comma 11 2 2 2 2 2 2 3 2" xfId="48042" xr:uid="{00000000-0005-0000-0000-000009000000}"/>
    <cellStyle name="Comma 11 2 2 2 2 2 2 4" xfId="32922" xr:uid="{00000000-0005-0000-0000-000009000000}"/>
    <cellStyle name="Comma 11 2 2 2 2 2 3" xfId="4194" xr:uid="{00000000-0005-0000-0000-000009000000}"/>
    <cellStyle name="Comma 11 2 2 2 2 2 3 2" xfId="13266" xr:uid="{00000000-0005-0000-0000-000009000000}"/>
    <cellStyle name="Comma 11 2 2 2 2 2 3 2 2" xfId="28386" xr:uid="{00000000-0005-0000-0000-000009000000}"/>
    <cellStyle name="Comma 11 2 2 2 2 2 3 2 2 2" xfId="58626" xr:uid="{00000000-0005-0000-0000-000009000000}"/>
    <cellStyle name="Comma 11 2 2 2 2 2 3 2 3" xfId="43506" xr:uid="{00000000-0005-0000-0000-000009000000}"/>
    <cellStyle name="Comma 11 2 2 2 2 2 3 3" xfId="19314" xr:uid="{00000000-0005-0000-0000-000009000000}"/>
    <cellStyle name="Comma 11 2 2 2 2 2 3 3 2" xfId="49554" xr:uid="{00000000-0005-0000-0000-000009000000}"/>
    <cellStyle name="Comma 11 2 2 2 2 2 3 4" xfId="34434" xr:uid="{00000000-0005-0000-0000-000009000000}"/>
    <cellStyle name="Comma 11 2 2 2 2 2 4" xfId="5706" xr:uid="{00000000-0005-0000-0000-000009000000}"/>
    <cellStyle name="Comma 11 2 2 2 2 2 4 2" xfId="14778" xr:uid="{00000000-0005-0000-0000-000009000000}"/>
    <cellStyle name="Comma 11 2 2 2 2 2 4 2 2" xfId="29898" xr:uid="{00000000-0005-0000-0000-000009000000}"/>
    <cellStyle name="Comma 11 2 2 2 2 2 4 2 2 2" xfId="60138" xr:uid="{00000000-0005-0000-0000-000009000000}"/>
    <cellStyle name="Comma 11 2 2 2 2 2 4 2 3" xfId="45018" xr:uid="{00000000-0005-0000-0000-000009000000}"/>
    <cellStyle name="Comma 11 2 2 2 2 2 4 3" xfId="20826" xr:uid="{00000000-0005-0000-0000-000009000000}"/>
    <cellStyle name="Comma 11 2 2 2 2 2 4 3 2" xfId="51066" xr:uid="{00000000-0005-0000-0000-000009000000}"/>
    <cellStyle name="Comma 11 2 2 2 2 2 4 4" xfId="35946" xr:uid="{00000000-0005-0000-0000-000009000000}"/>
    <cellStyle name="Comma 11 2 2 2 2 2 5" xfId="7218" xr:uid="{00000000-0005-0000-0000-000009000000}"/>
    <cellStyle name="Comma 11 2 2 2 2 2 5 2" xfId="22338" xr:uid="{00000000-0005-0000-0000-000009000000}"/>
    <cellStyle name="Comma 11 2 2 2 2 2 5 2 2" xfId="52578" xr:uid="{00000000-0005-0000-0000-000009000000}"/>
    <cellStyle name="Comma 11 2 2 2 2 2 5 3" xfId="37458" xr:uid="{00000000-0005-0000-0000-000009000000}"/>
    <cellStyle name="Comma 11 2 2 2 2 2 6" xfId="8730" xr:uid="{00000000-0005-0000-0000-000009000000}"/>
    <cellStyle name="Comma 11 2 2 2 2 2 6 2" xfId="23850" xr:uid="{00000000-0005-0000-0000-000009000000}"/>
    <cellStyle name="Comma 11 2 2 2 2 2 6 2 2" xfId="54090" xr:uid="{00000000-0005-0000-0000-000009000000}"/>
    <cellStyle name="Comma 11 2 2 2 2 2 6 3" xfId="38970" xr:uid="{00000000-0005-0000-0000-000009000000}"/>
    <cellStyle name="Comma 11 2 2 2 2 2 7" xfId="10242" xr:uid="{00000000-0005-0000-0000-000009000000}"/>
    <cellStyle name="Comma 11 2 2 2 2 2 7 2" xfId="25362" xr:uid="{00000000-0005-0000-0000-000009000000}"/>
    <cellStyle name="Comma 11 2 2 2 2 2 7 2 2" xfId="55602" xr:uid="{00000000-0005-0000-0000-000009000000}"/>
    <cellStyle name="Comma 11 2 2 2 2 2 7 3" xfId="40482" xr:uid="{00000000-0005-0000-0000-000009000000}"/>
    <cellStyle name="Comma 11 2 2 2 2 2 8" xfId="16290" xr:uid="{00000000-0005-0000-0000-000009000000}"/>
    <cellStyle name="Comma 11 2 2 2 2 2 8 2" xfId="46530" xr:uid="{00000000-0005-0000-0000-000009000000}"/>
    <cellStyle name="Comma 11 2 2 2 2 2 9" xfId="31410" xr:uid="{00000000-0005-0000-0000-000009000000}"/>
    <cellStyle name="Comma 11 2 2 2 2 3" xfId="1926" xr:uid="{00000000-0005-0000-0000-000009000000}"/>
    <cellStyle name="Comma 11 2 2 2 2 3 2" xfId="10998" xr:uid="{00000000-0005-0000-0000-000009000000}"/>
    <cellStyle name="Comma 11 2 2 2 2 3 2 2" xfId="26118" xr:uid="{00000000-0005-0000-0000-000009000000}"/>
    <cellStyle name="Comma 11 2 2 2 2 3 2 2 2" xfId="56358" xr:uid="{00000000-0005-0000-0000-000009000000}"/>
    <cellStyle name="Comma 11 2 2 2 2 3 2 3" xfId="41238" xr:uid="{00000000-0005-0000-0000-000009000000}"/>
    <cellStyle name="Comma 11 2 2 2 2 3 3" xfId="17046" xr:uid="{00000000-0005-0000-0000-000009000000}"/>
    <cellStyle name="Comma 11 2 2 2 2 3 3 2" xfId="47286" xr:uid="{00000000-0005-0000-0000-000009000000}"/>
    <cellStyle name="Comma 11 2 2 2 2 3 4" xfId="32166" xr:uid="{00000000-0005-0000-0000-000009000000}"/>
    <cellStyle name="Comma 11 2 2 2 2 4" xfId="3438" xr:uid="{00000000-0005-0000-0000-000009000000}"/>
    <cellStyle name="Comma 11 2 2 2 2 4 2" xfId="12510" xr:uid="{00000000-0005-0000-0000-000009000000}"/>
    <cellStyle name="Comma 11 2 2 2 2 4 2 2" xfId="27630" xr:uid="{00000000-0005-0000-0000-000009000000}"/>
    <cellStyle name="Comma 11 2 2 2 2 4 2 2 2" xfId="57870" xr:uid="{00000000-0005-0000-0000-000009000000}"/>
    <cellStyle name="Comma 11 2 2 2 2 4 2 3" xfId="42750" xr:uid="{00000000-0005-0000-0000-000009000000}"/>
    <cellStyle name="Comma 11 2 2 2 2 4 3" xfId="18558" xr:uid="{00000000-0005-0000-0000-000009000000}"/>
    <cellStyle name="Comma 11 2 2 2 2 4 3 2" xfId="48798" xr:uid="{00000000-0005-0000-0000-000009000000}"/>
    <cellStyle name="Comma 11 2 2 2 2 4 4" xfId="33678" xr:uid="{00000000-0005-0000-0000-000009000000}"/>
    <cellStyle name="Comma 11 2 2 2 2 5" xfId="4950" xr:uid="{00000000-0005-0000-0000-000009000000}"/>
    <cellStyle name="Comma 11 2 2 2 2 5 2" xfId="14022" xr:uid="{00000000-0005-0000-0000-000009000000}"/>
    <cellStyle name="Comma 11 2 2 2 2 5 2 2" xfId="29142" xr:uid="{00000000-0005-0000-0000-000009000000}"/>
    <cellStyle name="Comma 11 2 2 2 2 5 2 2 2" xfId="59382" xr:uid="{00000000-0005-0000-0000-000009000000}"/>
    <cellStyle name="Comma 11 2 2 2 2 5 2 3" xfId="44262" xr:uid="{00000000-0005-0000-0000-000009000000}"/>
    <cellStyle name="Comma 11 2 2 2 2 5 3" xfId="20070" xr:uid="{00000000-0005-0000-0000-000009000000}"/>
    <cellStyle name="Comma 11 2 2 2 2 5 3 2" xfId="50310" xr:uid="{00000000-0005-0000-0000-000009000000}"/>
    <cellStyle name="Comma 11 2 2 2 2 5 4" xfId="35190" xr:uid="{00000000-0005-0000-0000-000009000000}"/>
    <cellStyle name="Comma 11 2 2 2 2 6" xfId="6462" xr:uid="{00000000-0005-0000-0000-000009000000}"/>
    <cellStyle name="Comma 11 2 2 2 2 6 2" xfId="21582" xr:uid="{00000000-0005-0000-0000-000009000000}"/>
    <cellStyle name="Comma 11 2 2 2 2 6 2 2" xfId="51822" xr:uid="{00000000-0005-0000-0000-000009000000}"/>
    <cellStyle name="Comma 11 2 2 2 2 6 3" xfId="36702" xr:uid="{00000000-0005-0000-0000-000009000000}"/>
    <cellStyle name="Comma 11 2 2 2 2 7" xfId="7974" xr:uid="{00000000-0005-0000-0000-000009000000}"/>
    <cellStyle name="Comma 11 2 2 2 2 7 2" xfId="23094" xr:uid="{00000000-0005-0000-0000-000009000000}"/>
    <cellStyle name="Comma 11 2 2 2 2 7 2 2" xfId="53334" xr:uid="{00000000-0005-0000-0000-000009000000}"/>
    <cellStyle name="Comma 11 2 2 2 2 7 3" xfId="38214" xr:uid="{00000000-0005-0000-0000-000009000000}"/>
    <cellStyle name="Comma 11 2 2 2 2 8" xfId="9486" xr:uid="{00000000-0005-0000-0000-000009000000}"/>
    <cellStyle name="Comma 11 2 2 2 2 8 2" xfId="24606" xr:uid="{00000000-0005-0000-0000-000009000000}"/>
    <cellStyle name="Comma 11 2 2 2 2 8 2 2" xfId="54846" xr:uid="{00000000-0005-0000-0000-000009000000}"/>
    <cellStyle name="Comma 11 2 2 2 2 8 3" xfId="39726" xr:uid="{00000000-0005-0000-0000-000009000000}"/>
    <cellStyle name="Comma 11 2 2 2 2 9" xfId="15534" xr:uid="{00000000-0005-0000-0000-000009000000}"/>
    <cellStyle name="Comma 11 2 2 2 2 9 2" xfId="45774" xr:uid="{00000000-0005-0000-0000-000009000000}"/>
    <cellStyle name="Comma 11 2 2 2 3" xfId="666" xr:uid="{00000000-0005-0000-0000-000016000000}"/>
    <cellStyle name="Comma 11 2 2 2 3 10" xfId="30906" xr:uid="{00000000-0005-0000-0000-000016000000}"/>
    <cellStyle name="Comma 11 2 2 2 3 2" xfId="1422" xr:uid="{00000000-0005-0000-0000-000016000000}"/>
    <cellStyle name="Comma 11 2 2 2 3 2 2" xfId="2934" xr:uid="{00000000-0005-0000-0000-000016000000}"/>
    <cellStyle name="Comma 11 2 2 2 3 2 2 2" xfId="12006" xr:uid="{00000000-0005-0000-0000-000016000000}"/>
    <cellStyle name="Comma 11 2 2 2 3 2 2 2 2" xfId="27126" xr:uid="{00000000-0005-0000-0000-000016000000}"/>
    <cellStyle name="Comma 11 2 2 2 3 2 2 2 2 2" xfId="57366" xr:uid="{00000000-0005-0000-0000-000016000000}"/>
    <cellStyle name="Comma 11 2 2 2 3 2 2 2 3" xfId="42246" xr:uid="{00000000-0005-0000-0000-000016000000}"/>
    <cellStyle name="Comma 11 2 2 2 3 2 2 3" xfId="18054" xr:uid="{00000000-0005-0000-0000-000016000000}"/>
    <cellStyle name="Comma 11 2 2 2 3 2 2 3 2" xfId="48294" xr:uid="{00000000-0005-0000-0000-000016000000}"/>
    <cellStyle name="Comma 11 2 2 2 3 2 2 4" xfId="33174" xr:uid="{00000000-0005-0000-0000-000016000000}"/>
    <cellStyle name="Comma 11 2 2 2 3 2 3" xfId="4446" xr:uid="{00000000-0005-0000-0000-000016000000}"/>
    <cellStyle name="Comma 11 2 2 2 3 2 3 2" xfId="13518" xr:uid="{00000000-0005-0000-0000-000016000000}"/>
    <cellStyle name="Comma 11 2 2 2 3 2 3 2 2" xfId="28638" xr:uid="{00000000-0005-0000-0000-000016000000}"/>
    <cellStyle name="Comma 11 2 2 2 3 2 3 2 2 2" xfId="58878" xr:uid="{00000000-0005-0000-0000-000016000000}"/>
    <cellStyle name="Comma 11 2 2 2 3 2 3 2 3" xfId="43758" xr:uid="{00000000-0005-0000-0000-000016000000}"/>
    <cellStyle name="Comma 11 2 2 2 3 2 3 3" xfId="19566" xr:uid="{00000000-0005-0000-0000-000016000000}"/>
    <cellStyle name="Comma 11 2 2 2 3 2 3 3 2" xfId="49806" xr:uid="{00000000-0005-0000-0000-000016000000}"/>
    <cellStyle name="Comma 11 2 2 2 3 2 3 4" xfId="34686" xr:uid="{00000000-0005-0000-0000-000016000000}"/>
    <cellStyle name="Comma 11 2 2 2 3 2 4" xfId="5958" xr:uid="{00000000-0005-0000-0000-000016000000}"/>
    <cellStyle name="Comma 11 2 2 2 3 2 4 2" xfId="15030" xr:uid="{00000000-0005-0000-0000-000016000000}"/>
    <cellStyle name="Comma 11 2 2 2 3 2 4 2 2" xfId="30150" xr:uid="{00000000-0005-0000-0000-000016000000}"/>
    <cellStyle name="Comma 11 2 2 2 3 2 4 2 2 2" xfId="60390" xr:uid="{00000000-0005-0000-0000-000016000000}"/>
    <cellStyle name="Comma 11 2 2 2 3 2 4 2 3" xfId="45270" xr:uid="{00000000-0005-0000-0000-000016000000}"/>
    <cellStyle name="Comma 11 2 2 2 3 2 4 3" xfId="21078" xr:uid="{00000000-0005-0000-0000-000016000000}"/>
    <cellStyle name="Comma 11 2 2 2 3 2 4 3 2" xfId="51318" xr:uid="{00000000-0005-0000-0000-000016000000}"/>
    <cellStyle name="Comma 11 2 2 2 3 2 4 4" xfId="36198" xr:uid="{00000000-0005-0000-0000-000016000000}"/>
    <cellStyle name="Comma 11 2 2 2 3 2 5" xfId="7470" xr:uid="{00000000-0005-0000-0000-000016000000}"/>
    <cellStyle name="Comma 11 2 2 2 3 2 5 2" xfId="22590" xr:uid="{00000000-0005-0000-0000-000016000000}"/>
    <cellStyle name="Comma 11 2 2 2 3 2 5 2 2" xfId="52830" xr:uid="{00000000-0005-0000-0000-000016000000}"/>
    <cellStyle name="Comma 11 2 2 2 3 2 5 3" xfId="37710" xr:uid="{00000000-0005-0000-0000-000016000000}"/>
    <cellStyle name="Comma 11 2 2 2 3 2 6" xfId="8982" xr:uid="{00000000-0005-0000-0000-000016000000}"/>
    <cellStyle name="Comma 11 2 2 2 3 2 6 2" xfId="24102" xr:uid="{00000000-0005-0000-0000-000016000000}"/>
    <cellStyle name="Comma 11 2 2 2 3 2 6 2 2" xfId="54342" xr:uid="{00000000-0005-0000-0000-000016000000}"/>
    <cellStyle name="Comma 11 2 2 2 3 2 6 3" xfId="39222" xr:uid="{00000000-0005-0000-0000-000016000000}"/>
    <cellStyle name="Comma 11 2 2 2 3 2 7" xfId="10494" xr:uid="{00000000-0005-0000-0000-000016000000}"/>
    <cellStyle name="Comma 11 2 2 2 3 2 7 2" xfId="25614" xr:uid="{00000000-0005-0000-0000-000016000000}"/>
    <cellStyle name="Comma 11 2 2 2 3 2 7 2 2" xfId="55854" xr:uid="{00000000-0005-0000-0000-000016000000}"/>
    <cellStyle name="Comma 11 2 2 2 3 2 7 3" xfId="40734" xr:uid="{00000000-0005-0000-0000-000016000000}"/>
    <cellStyle name="Comma 11 2 2 2 3 2 8" xfId="16542" xr:uid="{00000000-0005-0000-0000-000016000000}"/>
    <cellStyle name="Comma 11 2 2 2 3 2 8 2" xfId="46782" xr:uid="{00000000-0005-0000-0000-000016000000}"/>
    <cellStyle name="Comma 11 2 2 2 3 2 9" xfId="31662" xr:uid="{00000000-0005-0000-0000-000016000000}"/>
    <cellStyle name="Comma 11 2 2 2 3 3" xfId="2178" xr:uid="{00000000-0005-0000-0000-000016000000}"/>
    <cellStyle name="Comma 11 2 2 2 3 3 2" xfId="11250" xr:uid="{00000000-0005-0000-0000-000016000000}"/>
    <cellStyle name="Comma 11 2 2 2 3 3 2 2" xfId="26370" xr:uid="{00000000-0005-0000-0000-000016000000}"/>
    <cellStyle name="Comma 11 2 2 2 3 3 2 2 2" xfId="56610" xr:uid="{00000000-0005-0000-0000-000016000000}"/>
    <cellStyle name="Comma 11 2 2 2 3 3 2 3" xfId="41490" xr:uid="{00000000-0005-0000-0000-000016000000}"/>
    <cellStyle name="Comma 11 2 2 2 3 3 3" xfId="17298" xr:uid="{00000000-0005-0000-0000-000016000000}"/>
    <cellStyle name="Comma 11 2 2 2 3 3 3 2" xfId="47538" xr:uid="{00000000-0005-0000-0000-000016000000}"/>
    <cellStyle name="Comma 11 2 2 2 3 3 4" xfId="32418" xr:uid="{00000000-0005-0000-0000-000016000000}"/>
    <cellStyle name="Comma 11 2 2 2 3 4" xfId="3690" xr:uid="{00000000-0005-0000-0000-000016000000}"/>
    <cellStyle name="Comma 11 2 2 2 3 4 2" xfId="12762" xr:uid="{00000000-0005-0000-0000-000016000000}"/>
    <cellStyle name="Comma 11 2 2 2 3 4 2 2" xfId="27882" xr:uid="{00000000-0005-0000-0000-000016000000}"/>
    <cellStyle name="Comma 11 2 2 2 3 4 2 2 2" xfId="58122" xr:uid="{00000000-0005-0000-0000-000016000000}"/>
    <cellStyle name="Comma 11 2 2 2 3 4 2 3" xfId="43002" xr:uid="{00000000-0005-0000-0000-000016000000}"/>
    <cellStyle name="Comma 11 2 2 2 3 4 3" xfId="18810" xr:uid="{00000000-0005-0000-0000-000016000000}"/>
    <cellStyle name="Comma 11 2 2 2 3 4 3 2" xfId="49050" xr:uid="{00000000-0005-0000-0000-000016000000}"/>
    <cellStyle name="Comma 11 2 2 2 3 4 4" xfId="33930" xr:uid="{00000000-0005-0000-0000-000016000000}"/>
    <cellStyle name="Comma 11 2 2 2 3 5" xfId="5202" xr:uid="{00000000-0005-0000-0000-000016000000}"/>
    <cellStyle name="Comma 11 2 2 2 3 5 2" xfId="14274" xr:uid="{00000000-0005-0000-0000-000016000000}"/>
    <cellStyle name="Comma 11 2 2 2 3 5 2 2" xfId="29394" xr:uid="{00000000-0005-0000-0000-000016000000}"/>
    <cellStyle name="Comma 11 2 2 2 3 5 2 2 2" xfId="59634" xr:uid="{00000000-0005-0000-0000-000016000000}"/>
    <cellStyle name="Comma 11 2 2 2 3 5 2 3" xfId="44514" xr:uid="{00000000-0005-0000-0000-000016000000}"/>
    <cellStyle name="Comma 11 2 2 2 3 5 3" xfId="20322" xr:uid="{00000000-0005-0000-0000-000016000000}"/>
    <cellStyle name="Comma 11 2 2 2 3 5 3 2" xfId="50562" xr:uid="{00000000-0005-0000-0000-000016000000}"/>
    <cellStyle name="Comma 11 2 2 2 3 5 4" xfId="35442" xr:uid="{00000000-0005-0000-0000-000016000000}"/>
    <cellStyle name="Comma 11 2 2 2 3 6" xfId="6714" xr:uid="{00000000-0005-0000-0000-000016000000}"/>
    <cellStyle name="Comma 11 2 2 2 3 6 2" xfId="21834" xr:uid="{00000000-0005-0000-0000-000016000000}"/>
    <cellStyle name="Comma 11 2 2 2 3 6 2 2" xfId="52074" xr:uid="{00000000-0005-0000-0000-000016000000}"/>
    <cellStyle name="Comma 11 2 2 2 3 6 3" xfId="36954" xr:uid="{00000000-0005-0000-0000-000016000000}"/>
    <cellStyle name="Comma 11 2 2 2 3 7" xfId="8226" xr:uid="{00000000-0005-0000-0000-000016000000}"/>
    <cellStyle name="Comma 11 2 2 2 3 7 2" xfId="23346" xr:uid="{00000000-0005-0000-0000-000016000000}"/>
    <cellStyle name="Comma 11 2 2 2 3 7 2 2" xfId="53586" xr:uid="{00000000-0005-0000-0000-000016000000}"/>
    <cellStyle name="Comma 11 2 2 2 3 7 3" xfId="38466" xr:uid="{00000000-0005-0000-0000-000016000000}"/>
    <cellStyle name="Comma 11 2 2 2 3 8" xfId="9738" xr:uid="{00000000-0005-0000-0000-000016000000}"/>
    <cellStyle name="Comma 11 2 2 2 3 8 2" xfId="24858" xr:uid="{00000000-0005-0000-0000-000016000000}"/>
    <cellStyle name="Comma 11 2 2 2 3 8 2 2" xfId="55098" xr:uid="{00000000-0005-0000-0000-000016000000}"/>
    <cellStyle name="Comma 11 2 2 2 3 8 3" xfId="39978" xr:uid="{00000000-0005-0000-0000-000016000000}"/>
    <cellStyle name="Comma 11 2 2 2 3 9" xfId="15786" xr:uid="{00000000-0005-0000-0000-000016000000}"/>
    <cellStyle name="Comma 11 2 2 2 3 9 2" xfId="46026" xr:uid="{00000000-0005-0000-0000-000016000000}"/>
    <cellStyle name="Comma 11 2 2 2 4" xfId="918" xr:uid="{00000000-0005-0000-0000-000009000000}"/>
    <cellStyle name="Comma 11 2 2 2 4 2" xfId="2430" xr:uid="{00000000-0005-0000-0000-000009000000}"/>
    <cellStyle name="Comma 11 2 2 2 4 2 2" xfId="11502" xr:uid="{00000000-0005-0000-0000-000009000000}"/>
    <cellStyle name="Comma 11 2 2 2 4 2 2 2" xfId="26622" xr:uid="{00000000-0005-0000-0000-000009000000}"/>
    <cellStyle name="Comma 11 2 2 2 4 2 2 2 2" xfId="56862" xr:uid="{00000000-0005-0000-0000-000009000000}"/>
    <cellStyle name="Comma 11 2 2 2 4 2 2 3" xfId="41742" xr:uid="{00000000-0005-0000-0000-000009000000}"/>
    <cellStyle name="Comma 11 2 2 2 4 2 3" xfId="17550" xr:uid="{00000000-0005-0000-0000-000009000000}"/>
    <cellStyle name="Comma 11 2 2 2 4 2 3 2" xfId="47790" xr:uid="{00000000-0005-0000-0000-000009000000}"/>
    <cellStyle name="Comma 11 2 2 2 4 2 4" xfId="32670" xr:uid="{00000000-0005-0000-0000-000009000000}"/>
    <cellStyle name="Comma 11 2 2 2 4 3" xfId="3942" xr:uid="{00000000-0005-0000-0000-000009000000}"/>
    <cellStyle name="Comma 11 2 2 2 4 3 2" xfId="13014" xr:uid="{00000000-0005-0000-0000-000009000000}"/>
    <cellStyle name="Comma 11 2 2 2 4 3 2 2" xfId="28134" xr:uid="{00000000-0005-0000-0000-000009000000}"/>
    <cellStyle name="Comma 11 2 2 2 4 3 2 2 2" xfId="58374" xr:uid="{00000000-0005-0000-0000-000009000000}"/>
    <cellStyle name="Comma 11 2 2 2 4 3 2 3" xfId="43254" xr:uid="{00000000-0005-0000-0000-000009000000}"/>
    <cellStyle name="Comma 11 2 2 2 4 3 3" xfId="19062" xr:uid="{00000000-0005-0000-0000-000009000000}"/>
    <cellStyle name="Comma 11 2 2 2 4 3 3 2" xfId="49302" xr:uid="{00000000-0005-0000-0000-000009000000}"/>
    <cellStyle name="Comma 11 2 2 2 4 3 4" xfId="34182" xr:uid="{00000000-0005-0000-0000-000009000000}"/>
    <cellStyle name="Comma 11 2 2 2 4 4" xfId="5454" xr:uid="{00000000-0005-0000-0000-000009000000}"/>
    <cellStyle name="Comma 11 2 2 2 4 4 2" xfId="14526" xr:uid="{00000000-0005-0000-0000-000009000000}"/>
    <cellStyle name="Comma 11 2 2 2 4 4 2 2" xfId="29646" xr:uid="{00000000-0005-0000-0000-000009000000}"/>
    <cellStyle name="Comma 11 2 2 2 4 4 2 2 2" xfId="59886" xr:uid="{00000000-0005-0000-0000-000009000000}"/>
    <cellStyle name="Comma 11 2 2 2 4 4 2 3" xfId="44766" xr:uid="{00000000-0005-0000-0000-000009000000}"/>
    <cellStyle name="Comma 11 2 2 2 4 4 3" xfId="20574" xr:uid="{00000000-0005-0000-0000-000009000000}"/>
    <cellStyle name="Comma 11 2 2 2 4 4 3 2" xfId="50814" xr:uid="{00000000-0005-0000-0000-000009000000}"/>
    <cellStyle name="Comma 11 2 2 2 4 4 4" xfId="35694" xr:uid="{00000000-0005-0000-0000-000009000000}"/>
    <cellStyle name="Comma 11 2 2 2 4 5" xfId="6966" xr:uid="{00000000-0005-0000-0000-000009000000}"/>
    <cellStyle name="Comma 11 2 2 2 4 5 2" xfId="22086" xr:uid="{00000000-0005-0000-0000-000009000000}"/>
    <cellStyle name="Comma 11 2 2 2 4 5 2 2" xfId="52326" xr:uid="{00000000-0005-0000-0000-000009000000}"/>
    <cellStyle name="Comma 11 2 2 2 4 5 3" xfId="37206" xr:uid="{00000000-0005-0000-0000-000009000000}"/>
    <cellStyle name="Comma 11 2 2 2 4 6" xfId="8478" xr:uid="{00000000-0005-0000-0000-000009000000}"/>
    <cellStyle name="Comma 11 2 2 2 4 6 2" xfId="23598" xr:uid="{00000000-0005-0000-0000-000009000000}"/>
    <cellStyle name="Comma 11 2 2 2 4 6 2 2" xfId="53838" xr:uid="{00000000-0005-0000-0000-000009000000}"/>
    <cellStyle name="Comma 11 2 2 2 4 6 3" xfId="38718" xr:uid="{00000000-0005-0000-0000-000009000000}"/>
    <cellStyle name="Comma 11 2 2 2 4 7" xfId="9990" xr:uid="{00000000-0005-0000-0000-000009000000}"/>
    <cellStyle name="Comma 11 2 2 2 4 7 2" xfId="25110" xr:uid="{00000000-0005-0000-0000-000009000000}"/>
    <cellStyle name="Comma 11 2 2 2 4 7 2 2" xfId="55350" xr:uid="{00000000-0005-0000-0000-000009000000}"/>
    <cellStyle name="Comma 11 2 2 2 4 7 3" xfId="40230" xr:uid="{00000000-0005-0000-0000-000009000000}"/>
    <cellStyle name="Comma 11 2 2 2 4 8" xfId="16038" xr:uid="{00000000-0005-0000-0000-000009000000}"/>
    <cellStyle name="Comma 11 2 2 2 4 8 2" xfId="46278" xr:uid="{00000000-0005-0000-0000-000009000000}"/>
    <cellStyle name="Comma 11 2 2 2 4 9" xfId="31158" xr:uid="{00000000-0005-0000-0000-000009000000}"/>
    <cellStyle name="Comma 11 2 2 2 5" xfId="1674" xr:uid="{00000000-0005-0000-0000-000009000000}"/>
    <cellStyle name="Comma 11 2 2 2 5 2" xfId="10746" xr:uid="{00000000-0005-0000-0000-000009000000}"/>
    <cellStyle name="Comma 11 2 2 2 5 2 2" xfId="25866" xr:uid="{00000000-0005-0000-0000-000009000000}"/>
    <cellStyle name="Comma 11 2 2 2 5 2 2 2" xfId="56106" xr:uid="{00000000-0005-0000-0000-000009000000}"/>
    <cellStyle name="Comma 11 2 2 2 5 2 3" xfId="40986" xr:uid="{00000000-0005-0000-0000-000009000000}"/>
    <cellStyle name="Comma 11 2 2 2 5 3" xfId="16794" xr:uid="{00000000-0005-0000-0000-000009000000}"/>
    <cellStyle name="Comma 11 2 2 2 5 3 2" xfId="47034" xr:uid="{00000000-0005-0000-0000-000009000000}"/>
    <cellStyle name="Comma 11 2 2 2 5 4" xfId="31914" xr:uid="{00000000-0005-0000-0000-000009000000}"/>
    <cellStyle name="Comma 11 2 2 2 6" xfId="3186" xr:uid="{00000000-0005-0000-0000-000009000000}"/>
    <cellStyle name="Comma 11 2 2 2 6 2" xfId="12258" xr:uid="{00000000-0005-0000-0000-000009000000}"/>
    <cellStyle name="Comma 11 2 2 2 6 2 2" xfId="27378" xr:uid="{00000000-0005-0000-0000-000009000000}"/>
    <cellStyle name="Comma 11 2 2 2 6 2 2 2" xfId="57618" xr:uid="{00000000-0005-0000-0000-000009000000}"/>
    <cellStyle name="Comma 11 2 2 2 6 2 3" xfId="42498" xr:uid="{00000000-0005-0000-0000-000009000000}"/>
    <cellStyle name="Comma 11 2 2 2 6 3" xfId="18306" xr:uid="{00000000-0005-0000-0000-000009000000}"/>
    <cellStyle name="Comma 11 2 2 2 6 3 2" xfId="48546" xr:uid="{00000000-0005-0000-0000-000009000000}"/>
    <cellStyle name="Comma 11 2 2 2 6 4" xfId="33426" xr:uid="{00000000-0005-0000-0000-000009000000}"/>
    <cellStyle name="Comma 11 2 2 2 7" xfId="4698" xr:uid="{00000000-0005-0000-0000-000009000000}"/>
    <cellStyle name="Comma 11 2 2 2 7 2" xfId="13770" xr:uid="{00000000-0005-0000-0000-000009000000}"/>
    <cellStyle name="Comma 11 2 2 2 7 2 2" xfId="28890" xr:uid="{00000000-0005-0000-0000-000009000000}"/>
    <cellStyle name="Comma 11 2 2 2 7 2 2 2" xfId="59130" xr:uid="{00000000-0005-0000-0000-000009000000}"/>
    <cellStyle name="Comma 11 2 2 2 7 2 3" xfId="44010" xr:uid="{00000000-0005-0000-0000-000009000000}"/>
    <cellStyle name="Comma 11 2 2 2 7 3" xfId="19818" xr:uid="{00000000-0005-0000-0000-000009000000}"/>
    <cellStyle name="Comma 11 2 2 2 7 3 2" xfId="50058" xr:uid="{00000000-0005-0000-0000-000009000000}"/>
    <cellStyle name="Comma 11 2 2 2 7 4" xfId="34938" xr:uid="{00000000-0005-0000-0000-000009000000}"/>
    <cellStyle name="Comma 11 2 2 2 8" xfId="6210" xr:uid="{00000000-0005-0000-0000-000009000000}"/>
    <cellStyle name="Comma 11 2 2 2 8 2" xfId="21330" xr:uid="{00000000-0005-0000-0000-000009000000}"/>
    <cellStyle name="Comma 11 2 2 2 8 2 2" xfId="51570" xr:uid="{00000000-0005-0000-0000-000009000000}"/>
    <cellStyle name="Comma 11 2 2 2 8 3" xfId="36450" xr:uid="{00000000-0005-0000-0000-000009000000}"/>
    <cellStyle name="Comma 11 2 2 2 9" xfId="7722" xr:uid="{00000000-0005-0000-0000-000009000000}"/>
    <cellStyle name="Comma 11 2 2 2 9 2" xfId="22842" xr:uid="{00000000-0005-0000-0000-000009000000}"/>
    <cellStyle name="Comma 11 2 2 2 9 2 2" xfId="53082" xr:uid="{00000000-0005-0000-0000-000009000000}"/>
    <cellStyle name="Comma 11 2 2 2 9 3" xfId="37962" xr:uid="{00000000-0005-0000-0000-000009000000}"/>
    <cellStyle name="Comma 11 2 2 3" xfId="246" xr:uid="{00000000-0005-0000-0000-000009000000}"/>
    <cellStyle name="Comma 11 2 2 3 10" xfId="9318" xr:uid="{00000000-0005-0000-0000-000009000000}"/>
    <cellStyle name="Comma 11 2 2 3 10 2" xfId="24438" xr:uid="{00000000-0005-0000-0000-000009000000}"/>
    <cellStyle name="Comma 11 2 2 3 10 2 2" xfId="54678" xr:uid="{00000000-0005-0000-0000-000009000000}"/>
    <cellStyle name="Comma 11 2 2 3 10 3" xfId="39558" xr:uid="{00000000-0005-0000-0000-000009000000}"/>
    <cellStyle name="Comma 11 2 2 3 11" xfId="15366" xr:uid="{00000000-0005-0000-0000-000009000000}"/>
    <cellStyle name="Comma 11 2 2 3 11 2" xfId="45606" xr:uid="{00000000-0005-0000-0000-000009000000}"/>
    <cellStyle name="Comma 11 2 2 3 12" xfId="30486" xr:uid="{00000000-0005-0000-0000-000009000000}"/>
    <cellStyle name="Comma 11 2 2 3 2" xfId="498" xr:uid="{00000000-0005-0000-0000-000009000000}"/>
    <cellStyle name="Comma 11 2 2 3 2 10" xfId="30738" xr:uid="{00000000-0005-0000-0000-000009000000}"/>
    <cellStyle name="Comma 11 2 2 3 2 2" xfId="1254" xr:uid="{00000000-0005-0000-0000-000009000000}"/>
    <cellStyle name="Comma 11 2 2 3 2 2 2" xfId="2766" xr:uid="{00000000-0005-0000-0000-000009000000}"/>
    <cellStyle name="Comma 11 2 2 3 2 2 2 2" xfId="11838" xr:uid="{00000000-0005-0000-0000-000009000000}"/>
    <cellStyle name="Comma 11 2 2 3 2 2 2 2 2" xfId="26958" xr:uid="{00000000-0005-0000-0000-000009000000}"/>
    <cellStyle name="Comma 11 2 2 3 2 2 2 2 2 2" xfId="57198" xr:uid="{00000000-0005-0000-0000-000009000000}"/>
    <cellStyle name="Comma 11 2 2 3 2 2 2 2 3" xfId="42078" xr:uid="{00000000-0005-0000-0000-000009000000}"/>
    <cellStyle name="Comma 11 2 2 3 2 2 2 3" xfId="17886" xr:uid="{00000000-0005-0000-0000-000009000000}"/>
    <cellStyle name="Comma 11 2 2 3 2 2 2 3 2" xfId="48126" xr:uid="{00000000-0005-0000-0000-000009000000}"/>
    <cellStyle name="Comma 11 2 2 3 2 2 2 4" xfId="33006" xr:uid="{00000000-0005-0000-0000-000009000000}"/>
    <cellStyle name="Comma 11 2 2 3 2 2 3" xfId="4278" xr:uid="{00000000-0005-0000-0000-000009000000}"/>
    <cellStyle name="Comma 11 2 2 3 2 2 3 2" xfId="13350" xr:uid="{00000000-0005-0000-0000-000009000000}"/>
    <cellStyle name="Comma 11 2 2 3 2 2 3 2 2" xfId="28470" xr:uid="{00000000-0005-0000-0000-000009000000}"/>
    <cellStyle name="Comma 11 2 2 3 2 2 3 2 2 2" xfId="58710" xr:uid="{00000000-0005-0000-0000-000009000000}"/>
    <cellStyle name="Comma 11 2 2 3 2 2 3 2 3" xfId="43590" xr:uid="{00000000-0005-0000-0000-000009000000}"/>
    <cellStyle name="Comma 11 2 2 3 2 2 3 3" xfId="19398" xr:uid="{00000000-0005-0000-0000-000009000000}"/>
    <cellStyle name="Comma 11 2 2 3 2 2 3 3 2" xfId="49638" xr:uid="{00000000-0005-0000-0000-000009000000}"/>
    <cellStyle name="Comma 11 2 2 3 2 2 3 4" xfId="34518" xr:uid="{00000000-0005-0000-0000-000009000000}"/>
    <cellStyle name="Comma 11 2 2 3 2 2 4" xfId="5790" xr:uid="{00000000-0005-0000-0000-000009000000}"/>
    <cellStyle name="Comma 11 2 2 3 2 2 4 2" xfId="14862" xr:uid="{00000000-0005-0000-0000-000009000000}"/>
    <cellStyle name="Comma 11 2 2 3 2 2 4 2 2" xfId="29982" xr:uid="{00000000-0005-0000-0000-000009000000}"/>
    <cellStyle name="Comma 11 2 2 3 2 2 4 2 2 2" xfId="60222" xr:uid="{00000000-0005-0000-0000-000009000000}"/>
    <cellStyle name="Comma 11 2 2 3 2 2 4 2 3" xfId="45102" xr:uid="{00000000-0005-0000-0000-000009000000}"/>
    <cellStyle name="Comma 11 2 2 3 2 2 4 3" xfId="20910" xr:uid="{00000000-0005-0000-0000-000009000000}"/>
    <cellStyle name="Comma 11 2 2 3 2 2 4 3 2" xfId="51150" xr:uid="{00000000-0005-0000-0000-000009000000}"/>
    <cellStyle name="Comma 11 2 2 3 2 2 4 4" xfId="36030" xr:uid="{00000000-0005-0000-0000-000009000000}"/>
    <cellStyle name="Comma 11 2 2 3 2 2 5" xfId="7302" xr:uid="{00000000-0005-0000-0000-000009000000}"/>
    <cellStyle name="Comma 11 2 2 3 2 2 5 2" xfId="22422" xr:uid="{00000000-0005-0000-0000-000009000000}"/>
    <cellStyle name="Comma 11 2 2 3 2 2 5 2 2" xfId="52662" xr:uid="{00000000-0005-0000-0000-000009000000}"/>
    <cellStyle name="Comma 11 2 2 3 2 2 5 3" xfId="37542" xr:uid="{00000000-0005-0000-0000-000009000000}"/>
    <cellStyle name="Comma 11 2 2 3 2 2 6" xfId="8814" xr:uid="{00000000-0005-0000-0000-000009000000}"/>
    <cellStyle name="Comma 11 2 2 3 2 2 6 2" xfId="23934" xr:uid="{00000000-0005-0000-0000-000009000000}"/>
    <cellStyle name="Comma 11 2 2 3 2 2 6 2 2" xfId="54174" xr:uid="{00000000-0005-0000-0000-000009000000}"/>
    <cellStyle name="Comma 11 2 2 3 2 2 6 3" xfId="39054" xr:uid="{00000000-0005-0000-0000-000009000000}"/>
    <cellStyle name="Comma 11 2 2 3 2 2 7" xfId="10326" xr:uid="{00000000-0005-0000-0000-000009000000}"/>
    <cellStyle name="Comma 11 2 2 3 2 2 7 2" xfId="25446" xr:uid="{00000000-0005-0000-0000-000009000000}"/>
    <cellStyle name="Comma 11 2 2 3 2 2 7 2 2" xfId="55686" xr:uid="{00000000-0005-0000-0000-000009000000}"/>
    <cellStyle name="Comma 11 2 2 3 2 2 7 3" xfId="40566" xr:uid="{00000000-0005-0000-0000-000009000000}"/>
    <cellStyle name="Comma 11 2 2 3 2 2 8" xfId="16374" xr:uid="{00000000-0005-0000-0000-000009000000}"/>
    <cellStyle name="Comma 11 2 2 3 2 2 8 2" xfId="46614" xr:uid="{00000000-0005-0000-0000-000009000000}"/>
    <cellStyle name="Comma 11 2 2 3 2 2 9" xfId="31494" xr:uid="{00000000-0005-0000-0000-000009000000}"/>
    <cellStyle name="Comma 11 2 2 3 2 3" xfId="2010" xr:uid="{00000000-0005-0000-0000-000009000000}"/>
    <cellStyle name="Comma 11 2 2 3 2 3 2" xfId="11082" xr:uid="{00000000-0005-0000-0000-000009000000}"/>
    <cellStyle name="Comma 11 2 2 3 2 3 2 2" xfId="26202" xr:uid="{00000000-0005-0000-0000-000009000000}"/>
    <cellStyle name="Comma 11 2 2 3 2 3 2 2 2" xfId="56442" xr:uid="{00000000-0005-0000-0000-000009000000}"/>
    <cellStyle name="Comma 11 2 2 3 2 3 2 3" xfId="41322" xr:uid="{00000000-0005-0000-0000-000009000000}"/>
    <cellStyle name="Comma 11 2 2 3 2 3 3" xfId="17130" xr:uid="{00000000-0005-0000-0000-000009000000}"/>
    <cellStyle name="Comma 11 2 2 3 2 3 3 2" xfId="47370" xr:uid="{00000000-0005-0000-0000-000009000000}"/>
    <cellStyle name="Comma 11 2 2 3 2 3 4" xfId="32250" xr:uid="{00000000-0005-0000-0000-000009000000}"/>
    <cellStyle name="Comma 11 2 2 3 2 4" xfId="3522" xr:uid="{00000000-0005-0000-0000-000009000000}"/>
    <cellStyle name="Comma 11 2 2 3 2 4 2" xfId="12594" xr:uid="{00000000-0005-0000-0000-000009000000}"/>
    <cellStyle name="Comma 11 2 2 3 2 4 2 2" xfId="27714" xr:uid="{00000000-0005-0000-0000-000009000000}"/>
    <cellStyle name="Comma 11 2 2 3 2 4 2 2 2" xfId="57954" xr:uid="{00000000-0005-0000-0000-000009000000}"/>
    <cellStyle name="Comma 11 2 2 3 2 4 2 3" xfId="42834" xr:uid="{00000000-0005-0000-0000-000009000000}"/>
    <cellStyle name="Comma 11 2 2 3 2 4 3" xfId="18642" xr:uid="{00000000-0005-0000-0000-000009000000}"/>
    <cellStyle name="Comma 11 2 2 3 2 4 3 2" xfId="48882" xr:uid="{00000000-0005-0000-0000-000009000000}"/>
    <cellStyle name="Comma 11 2 2 3 2 4 4" xfId="33762" xr:uid="{00000000-0005-0000-0000-000009000000}"/>
    <cellStyle name="Comma 11 2 2 3 2 5" xfId="5034" xr:uid="{00000000-0005-0000-0000-000009000000}"/>
    <cellStyle name="Comma 11 2 2 3 2 5 2" xfId="14106" xr:uid="{00000000-0005-0000-0000-000009000000}"/>
    <cellStyle name="Comma 11 2 2 3 2 5 2 2" xfId="29226" xr:uid="{00000000-0005-0000-0000-000009000000}"/>
    <cellStyle name="Comma 11 2 2 3 2 5 2 2 2" xfId="59466" xr:uid="{00000000-0005-0000-0000-000009000000}"/>
    <cellStyle name="Comma 11 2 2 3 2 5 2 3" xfId="44346" xr:uid="{00000000-0005-0000-0000-000009000000}"/>
    <cellStyle name="Comma 11 2 2 3 2 5 3" xfId="20154" xr:uid="{00000000-0005-0000-0000-000009000000}"/>
    <cellStyle name="Comma 11 2 2 3 2 5 3 2" xfId="50394" xr:uid="{00000000-0005-0000-0000-000009000000}"/>
    <cellStyle name="Comma 11 2 2 3 2 5 4" xfId="35274" xr:uid="{00000000-0005-0000-0000-000009000000}"/>
    <cellStyle name="Comma 11 2 2 3 2 6" xfId="6546" xr:uid="{00000000-0005-0000-0000-000009000000}"/>
    <cellStyle name="Comma 11 2 2 3 2 6 2" xfId="21666" xr:uid="{00000000-0005-0000-0000-000009000000}"/>
    <cellStyle name="Comma 11 2 2 3 2 6 2 2" xfId="51906" xr:uid="{00000000-0005-0000-0000-000009000000}"/>
    <cellStyle name="Comma 11 2 2 3 2 6 3" xfId="36786" xr:uid="{00000000-0005-0000-0000-000009000000}"/>
    <cellStyle name="Comma 11 2 2 3 2 7" xfId="8058" xr:uid="{00000000-0005-0000-0000-000009000000}"/>
    <cellStyle name="Comma 11 2 2 3 2 7 2" xfId="23178" xr:uid="{00000000-0005-0000-0000-000009000000}"/>
    <cellStyle name="Comma 11 2 2 3 2 7 2 2" xfId="53418" xr:uid="{00000000-0005-0000-0000-000009000000}"/>
    <cellStyle name="Comma 11 2 2 3 2 7 3" xfId="38298" xr:uid="{00000000-0005-0000-0000-000009000000}"/>
    <cellStyle name="Comma 11 2 2 3 2 8" xfId="9570" xr:uid="{00000000-0005-0000-0000-000009000000}"/>
    <cellStyle name="Comma 11 2 2 3 2 8 2" xfId="24690" xr:uid="{00000000-0005-0000-0000-000009000000}"/>
    <cellStyle name="Comma 11 2 2 3 2 8 2 2" xfId="54930" xr:uid="{00000000-0005-0000-0000-000009000000}"/>
    <cellStyle name="Comma 11 2 2 3 2 8 3" xfId="39810" xr:uid="{00000000-0005-0000-0000-000009000000}"/>
    <cellStyle name="Comma 11 2 2 3 2 9" xfId="15618" xr:uid="{00000000-0005-0000-0000-000009000000}"/>
    <cellStyle name="Comma 11 2 2 3 2 9 2" xfId="45858" xr:uid="{00000000-0005-0000-0000-000009000000}"/>
    <cellStyle name="Comma 11 2 2 3 3" xfId="750" xr:uid="{00000000-0005-0000-0000-000017000000}"/>
    <cellStyle name="Comma 11 2 2 3 3 10" xfId="30990" xr:uid="{00000000-0005-0000-0000-000017000000}"/>
    <cellStyle name="Comma 11 2 2 3 3 2" xfId="1506" xr:uid="{00000000-0005-0000-0000-000017000000}"/>
    <cellStyle name="Comma 11 2 2 3 3 2 2" xfId="3018" xr:uid="{00000000-0005-0000-0000-000017000000}"/>
    <cellStyle name="Comma 11 2 2 3 3 2 2 2" xfId="12090" xr:uid="{00000000-0005-0000-0000-000017000000}"/>
    <cellStyle name="Comma 11 2 2 3 3 2 2 2 2" xfId="27210" xr:uid="{00000000-0005-0000-0000-000017000000}"/>
    <cellStyle name="Comma 11 2 2 3 3 2 2 2 2 2" xfId="57450" xr:uid="{00000000-0005-0000-0000-000017000000}"/>
    <cellStyle name="Comma 11 2 2 3 3 2 2 2 3" xfId="42330" xr:uid="{00000000-0005-0000-0000-000017000000}"/>
    <cellStyle name="Comma 11 2 2 3 3 2 2 3" xfId="18138" xr:uid="{00000000-0005-0000-0000-000017000000}"/>
    <cellStyle name="Comma 11 2 2 3 3 2 2 3 2" xfId="48378" xr:uid="{00000000-0005-0000-0000-000017000000}"/>
    <cellStyle name="Comma 11 2 2 3 3 2 2 4" xfId="33258" xr:uid="{00000000-0005-0000-0000-000017000000}"/>
    <cellStyle name="Comma 11 2 2 3 3 2 3" xfId="4530" xr:uid="{00000000-0005-0000-0000-000017000000}"/>
    <cellStyle name="Comma 11 2 2 3 3 2 3 2" xfId="13602" xr:uid="{00000000-0005-0000-0000-000017000000}"/>
    <cellStyle name="Comma 11 2 2 3 3 2 3 2 2" xfId="28722" xr:uid="{00000000-0005-0000-0000-000017000000}"/>
    <cellStyle name="Comma 11 2 2 3 3 2 3 2 2 2" xfId="58962" xr:uid="{00000000-0005-0000-0000-000017000000}"/>
    <cellStyle name="Comma 11 2 2 3 3 2 3 2 3" xfId="43842" xr:uid="{00000000-0005-0000-0000-000017000000}"/>
    <cellStyle name="Comma 11 2 2 3 3 2 3 3" xfId="19650" xr:uid="{00000000-0005-0000-0000-000017000000}"/>
    <cellStyle name="Comma 11 2 2 3 3 2 3 3 2" xfId="49890" xr:uid="{00000000-0005-0000-0000-000017000000}"/>
    <cellStyle name="Comma 11 2 2 3 3 2 3 4" xfId="34770" xr:uid="{00000000-0005-0000-0000-000017000000}"/>
    <cellStyle name="Comma 11 2 2 3 3 2 4" xfId="6042" xr:uid="{00000000-0005-0000-0000-000017000000}"/>
    <cellStyle name="Comma 11 2 2 3 3 2 4 2" xfId="15114" xr:uid="{00000000-0005-0000-0000-000017000000}"/>
    <cellStyle name="Comma 11 2 2 3 3 2 4 2 2" xfId="30234" xr:uid="{00000000-0005-0000-0000-000017000000}"/>
    <cellStyle name="Comma 11 2 2 3 3 2 4 2 2 2" xfId="60474" xr:uid="{00000000-0005-0000-0000-000017000000}"/>
    <cellStyle name="Comma 11 2 2 3 3 2 4 2 3" xfId="45354" xr:uid="{00000000-0005-0000-0000-000017000000}"/>
    <cellStyle name="Comma 11 2 2 3 3 2 4 3" xfId="21162" xr:uid="{00000000-0005-0000-0000-000017000000}"/>
    <cellStyle name="Comma 11 2 2 3 3 2 4 3 2" xfId="51402" xr:uid="{00000000-0005-0000-0000-000017000000}"/>
    <cellStyle name="Comma 11 2 2 3 3 2 4 4" xfId="36282" xr:uid="{00000000-0005-0000-0000-000017000000}"/>
    <cellStyle name="Comma 11 2 2 3 3 2 5" xfId="7554" xr:uid="{00000000-0005-0000-0000-000017000000}"/>
    <cellStyle name="Comma 11 2 2 3 3 2 5 2" xfId="22674" xr:uid="{00000000-0005-0000-0000-000017000000}"/>
    <cellStyle name="Comma 11 2 2 3 3 2 5 2 2" xfId="52914" xr:uid="{00000000-0005-0000-0000-000017000000}"/>
    <cellStyle name="Comma 11 2 2 3 3 2 5 3" xfId="37794" xr:uid="{00000000-0005-0000-0000-000017000000}"/>
    <cellStyle name="Comma 11 2 2 3 3 2 6" xfId="9066" xr:uid="{00000000-0005-0000-0000-000017000000}"/>
    <cellStyle name="Comma 11 2 2 3 3 2 6 2" xfId="24186" xr:uid="{00000000-0005-0000-0000-000017000000}"/>
    <cellStyle name="Comma 11 2 2 3 3 2 6 2 2" xfId="54426" xr:uid="{00000000-0005-0000-0000-000017000000}"/>
    <cellStyle name="Comma 11 2 2 3 3 2 6 3" xfId="39306" xr:uid="{00000000-0005-0000-0000-000017000000}"/>
    <cellStyle name="Comma 11 2 2 3 3 2 7" xfId="10578" xr:uid="{00000000-0005-0000-0000-000017000000}"/>
    <cellStyle name="Comma 11 2 2 3 3 2 7 2" xfId="25698" xr:uid="{00000000-0005-0000-0000-000017000000}"/>
    <cellStyle name="Comma 11 2 2 3 3 2 7 2 2" xfId="55938" xr:uid="{00000000-0005-0000-0000-000017000000}"/>
    <cellStyle name="Comma 11 2 2 3 3 2 7 3" xfId="40818" xr:uid="{00000000-0005-0000-0000-000017000000}"/>
    <cellStyle name="Comma 11 2 2 3 3 2 8" xfId="16626" xr:uid="{00000000-0005-0000-0000-000017000000}"/>
    <cellStyle name="Comma 11 2 2 3 3 2 8 2" xfId="46866" xr:uid="{00000000-0005-0000-0000-000017000000}"/>
    <cellStyle name="Comma 11 2 2 3 3 2 9" xfId="31746" xr:uid="{00000000-0005-0000-0000-000017000000}"/>
    <cellStyle name="Comma 11 2 2 3 3 3" xfId="2262" xr:uid="{00000000-0005-0000-0000-000017000000}"/>
    <cellStyle name="Comma 11 2 2 3 3 3 2" xfId="11334" xr:uid="{00000000-0005-0000-0000-000017000000}"/>
    <cellStyle name="Comma 11 2 2 3 3 3 2 2" xfId="26454" xr:uid="{00000000-0005-0000-0000-000017000000}"/>
    <cellStyle name="Comma 11 2 2 3 3 3 2 2 2" xfId="56694" xr:uid="{00000000-0005-0000-0000-000017000000}"/>
    <cellStyle name="Comma 11 2 2 3 3 3 2 3" xfId="41574" xr:uid="{00000000-0005-0000-0000-000017000000}"/>
    <cellStyle name="Comma 11 2 2 3 3 3 3" xfId="17382" xr:uid="{00000000-0005-0000-0000-000017000000}"/>
    <cellStyle name="Comma 11 2 2 3 3 3 3 2" xfId="47622" xr:uid="{00000000-0005-0000-0000-000017000000}"/>
    <cellStyle name="Comma 11 2 2 3 3 3 4" xfId="32502" xr:uid="{00000000-0005-0000-0000-000017000000}"/>
    <cellStyle name="Comma 11 2 2 3 3 4" xfId="3774" xr:uid="{00000000-0005-0000-0000-000017000000}"/>
    <cellStyle name="Comma 11 2 2 3 3 4 2" xfId="12846" xr:uid="{00000000-0005-0000-0000-000017000000}"/>
    <cellStyle name="Comma 11 2 2 3 3 4 2 2" xfId="27966" xr:uid="{00000000-0005-0000-0000-000017000000}"/>
    <cellStyle name="Comma 11 2 2 3 3 4 2 2 2" xfId="58206" xr:uid="{00000000-0005-0000-0000-000017000000}"/>
    <cellStyle name="Comma 11 2 2 3 3 4 2 3" xfId="43086" xr:uid="{00000000-0005-0000-0000-000017000000}"/>
    <cellStyle name="Comma 11 2 2 3 3 4 3" xfId="18894" xr:uid="{00000000-0005-0000-0000-000017000000}"/>
    <cellStyle name="Comma 11 2 2 3 3 4 3 2" xfId="49134" xr:uid="{00000000-0005-0000-0000-000017000000}"/>
    <cellStyle name="Comma 11 2 2 3 3 4 4" xfId="34014" xr:uid="{00000000-0005-0000-0000-000017000000}"/>
    <cellStyle name="Comma 11 2 2 3 3 5" xfId="5286" xr:uid="{00000000-0005-0000-0000-000017000000}"/>
    <cellStyle name="Comma 11 2 2 3 3 5 2" xfId="14358" xr:uid="{00000000-0005-0000-0000-000017000000}"/>
    <cellStyle name="Comma 11 2 2 3 3 5 2 2" xfId="29478" xr:uid="{00000000-0005-0000-0000-000017000000}"/>
    <cellStyle name="Comma 11 2 2 3 3 5 2 2 2" xfId="59718" xr:uid="{00000000-0005-0000-0000-000017000000}"/>
    <cellStyle name="Comma 11 2 2 3 3 5 2 3" xfId="44598" xr:uid="{00000000-0005-0000-0000-000017000000}"/>
    <cellStyle name="Comma 11 2 2 3 3 5 3" xfId="20406" xr:uid="{00000000-0005-0000-0000-000017000000}"/>
    <cellStyle name="Comma 11 2 2 3 3 5 3 2" xfId="50646" xr:uid="{00000000-0005-0000-0000-000017000000}"/>
    <cellStyle name="Comma 11 2 2 3 3 5 4" xfId="35526" xr:uid="{00000000-0005-0000-0000-000017000000}"/>
    <cellStyle name="Comma 11 2 2 3 3 6" xfId="6798" xr:uid="{00000000-0005-0000-0000-000017000000}"/>
    <cellStyle name="Comma 11 2 2 3 3 6 2" xfId="21918" xr:uid="{00000000-0005-0000-0000-000017000000}"/>
    <cellStyle name="Comma 11 2 2 3 3 6 2 2" xfId="52158" xr:uid="{00000000-0005-0000-0000-000017000000}"/>
    <cellStyle name="Comma 11 2 2 3 3 6 3" xfId="37038" xr:uid="{00000000-0005-0000-0000-000017000000}"/>
    <cellStyle name="Comma 11 2 2 3 3 7" xfId="8310" xr:uid="{00000000-0005-0000-0000-000017000000}"/>
    <cellStyle name="Comma 11 2 2 3 3 7 2" xfId="23430" xr:uid="{00000000-0005-0000-0000-000017000000}"/>
    <cellStyle name="Comma 11 2 2 3 3 7 2 2" xfId="53670" xr:uid="{00000000-0005-0000-0000-000017000000}"/>
    <cellStyle name="Comma 11 2 2 3 3 7 3" xfId="38550" xr:uid="{00000000-0005-0000-0000-000017000000}"/>
    <cellStyle name="Comma 11 2 2 3 3 8" xfId="9822" xr:uid="{00000000-0005-0000-0000-000017000000}"/>
    <cellStyle name="Comma 11 2 2 3 3 8 2" xfId="24942" xr:uid="{00000000-0005-0000-0000-000017000000}"/>
    <cellStyle name="Comma 11 2 2 3 3 8 2 2" xfId="55182" xr:uid="{00000000-0005-0000-0000-000017000000}"/>
    <cellStyle name="Comma 11 2 2 3 3 8 3" xfId="40062" xr:uid="{00000000-0005-0000-0000-000017000000}"/>
    <cellStyle name="Comma 11 2 2 3 3 9" xfId="15870" xr:uid="{00000000-0005-0000-0000-000017000000}"/>
    <cellStyle name="Comma 11 2 2 3 3 9 2" xfId="46110" xr:uid="{00000000-0005-0000-0000-000017000000}"/>
    <cellStyle name="Comma 11 2 2 3 4" xfId="1002" xr:uid="{00000000-0005-0000-0000-000009000000}"/>
    <cellStyle name="Comma 11 2 2 3 4 2" xfId="2514" xr:uid="{00000000-0005-0000-0000-000009000000}"/>
    <cellStyle name="Comma 11 2 2 3 4 2 2" xfId="11586" xr:uid="{00000000-0005-0000-0000-000009000000}"/>
    <cellStyle name="Comma 11 2 2 3 4 2 2 2" xfId="26706" xr:uid="{00000000-0005-0000-0000-000009000000}"/>
    <cellStyle name="Comma 11 2 2 3 4 2 2 2 2" xfId="56946" xr:uid="{00000000-0005-0000-0000-000009000000}"/>
    <cellStyle name="Comma 11 2 2 3 4 2 2 3" xfId="41826" xr:uid="{00000000-0005-0000-0000-000009000000}"/>
    <cellStyle name="Comma 11 2 2 3 4 2 3" xfId="17634" xr:uid="{00000000-0005-0000-0000-000009000000}"/>
    <cellStyle name="Comma 11 2 2 3 4 2 3 2" xfId="47874" xr:uid="{00000000-0005-0000-0000-000009000000}"/>
    <cellStyle name="Comma 11 2 2 3 4 2 4" xfId="32754" xr:uid="{00000000-0005-0000-0000-000009000000}"/>
    <cellStyle name="Comma 11 2 2 3 4 3" xfId="4026" xr:uid="{00000000-0005-0000-0000-000009000000}"/>
    <cellStyle name="Comma 11 2 2 3 4 3 2" xfId="13098" xr:uid="{00000000-0005-0000-0000-000009000000}"/>
    <cellStyle name="Comma 11 2 2 3 4 3 2 2" xfId="28218" xr:uid="{00000000-0005-0000-0000-000009000000}"/>
    <cellStyle name="Comma 11 2 2 3 4 3 2 2 2" xfId="58458" xr:uid="{00000000-0005-0000-0000-000009000000}"/>
    <cellStyle name="Comma 11 2 2 3 4 3 2 3" xfId="43338" xr:uid="{00000000-0005-0000-0000-000009000000}"/>
    <cellStyle name="Comma 11 2 2 3 4 3 3" xfId="19146" xr:uid="{00000000-0005-0000-0000-000009000000}"/>
    <cellStyle name="Comma 11 2 2 3 4 3 3 2" xfId="49386" xr:uid="{00000000-0005-0000-0000-000009000000}"/>
    <cellStyle name="Comma 11 2 2 3 4 3 4" xfId="34266" xr:uid="{00000000-0005-0000-0000-000009000000}"/>
    <cellStyle name="Comma 11 2 2 3 4 4" xfId="5538" xr:uid="{00000000-0005-0000-0000-000009000000}"/>
    <cellStyle name="Comma 11 2 2 3 4 4 2" xfId="14610" xr:uid="{00000000-0005-0000-0000-000009000000}"/>
    <cellStyle name="Comma 11 2 2 3 4 4 2 2" xfId="29730" xr:uid="{00000000-0005-0000-0000-000009000000}"/>
    <cellStyle name="Comma 11 2 2 3 4 4 2 2 2" xfId="59970" xr:uid="{00000000-0005-0000-0000-000009000000}"/>
    <cellStyle name="Comma 11 2 2 3 4 4 2 3" xfId="44850" xr:uid="{00000000-0005-0000-0000-000009000000}"/>
    <cellStyle name="Comma 11 2 2 3 4 4 3" xfId="20658" xr:uid="{00000000-0005-0000-0000-000009000000}"/>
    <cellStyle name="Comma 11 2 2 3 4 4 3 2" xfId="50898" xr:uid="{00000000-0005-0000-0000-000009000000}"/>
    <cellStyle name="Comma 11 2 2 3 4 4 4" xfId="35778" xr:uid="{00000000-0005-0000-0000-000009000000}"/>
    <cellStyle name="Comma 11 2 2 3 4 5" xfId="7050" xr:uid="{00000000-0005-0000-0000-000009000000}"/>
    <cellStyle name="Comma 11 2 2 3 4 5 2" xfId="22170" xr:uid="{00000000-0005-0000-0000-000009000000}"/>
    <cellStyle name="Comma 11 2 2 3 4 5 2 2" xfId="52410" xr:uid="{00000000-0005-0000-0000-000009000000}"/>
    <cellStyle name="Comma 11 2 2 3 4 5 3" xfId="37290" xr:uid="{00000000-0005-0000-0000-000009000000}"/>
    <cellStyle name="Comma 11 2 2 3 4 6" xfId="8562" xr:uid="{00000000-0005-0000-0000-000009000000}"/>
    <cellStyle name="Comma 11 2 2 3 4 6 2" xfId="23682" xr:uid="{00000000-0005-0000-0000-000009000000}"/>
    <cellStyle name="Comma 11 2 2 3 4 6 2 2" xfId="53922" xr:uid="{00000000-0005-0000-0000-000009000000}"/>
    <cellStyle name="Comma 11 2 2 3 4 6 3" xfId="38802" xr:uid="{00000000-0005-0000-0000-000009000000}"/>
    <cellStyle name="Comma 11 2 2 3 4 7" xfId="10074" xr:uid="{00000000-0005-0000-0000-000009000000}"/>
    <cellStyle name="Comma 11 2 2 3 4 7 2" xfId="25194" xr:uid="{00000000-0005-0000-0000-000009000000}"/>
    <cellStyle name="Comma 11 2 2 3 4 7 2 2" xfId="55434" xr:uid="{00000000-0005-0000-0000-000009000000}"/>
    <cellStyle name="Comma 11 2 2 3 4 7 3" xfId="40314" xr:uid="{00000000-0005-0000-0000-000009000000}"/>
    <cellStyle name="Comma 11 2 2 3 4 8" xfId="16122" xr:uid="{00000000-0005-0000-0000-000009000000}"/>
    <cellStyle name="Comma 11 2 2 3 4 8 2" xfId="46362" xr:uid="{00000000-0005-0000-0000-000009000000}"/>
    <cellStyle name="Comma 11 2 2 3 4 9" xfId="31242" xr:uid="{00000000-0005-0000-0000-000009000000}"/>
    <cellStyle name="Comma 11 2 2 3 5" xfId="1758" xr:uid="{00000000-0005-0000-0000-000009000000}"/>
    <cellStyle name="Comma 11 2 2 3 5 2" xfId="10830" xr:uid="{00000000-0005-0000-0000-000009000000}"/>
    <cellStyle name="Comma 11 2 2 3 5 2 2" xfId="25950" xr:uid="{00000000-0005-0000-0000-000009000000}"/>
    <cellStyle name="Comma 11 2 2 3 5 2 2 2" xfId="56190" xr:uid="{00000000-0005-0000-0000-000009000000}"/>
    <cellStyle name="Comma 11 2 2 3 5 2 3" xfId="41070" xr:uid="{00000000-0005-0000-0000-000009000000}"/>
    <cellStyle name="Comma 11 2 2 3 5 3" xfId="16878" xr:uid="{00000000-0005-0000-0000-000009000000}"/>
    <cellStyle name="Comma 11 2 2 3 5 3 2" xfId="47118" xr:uid="{00000000-0005-0000-0000-000009000000}"/>
    <cellStyle name="Comma 11 2 2 3 5 4" xfId="31998" xr:uid="{00000000-0005-0000-0000-000009000000}"/>
    <cellStyle name="Comma 11 2 2 3 6" xfId="3270" xr:uid="{00000000-0005-0000-0000-000009000000}"/>
    <cellStyle name="Comma 11 2 2 3 6 2" xfId="12342" xr:uid="{00000000-0005-0000-0000-000009000000}"/>
    <cellStyle name="Comma 11 2 2 3 6 2 2" xfId="27462" xr:uid="{00000000-0005-0000-0000-000009000000}"/>
    <cellStyle name="Comma 11 2 2 3 6 2 2 2" xfId="57702" xr:uid="{00000000-0005-0000-0000-000009000000}"/>
    <cellStyle name="Comma 11 2 2 3 6 2 3" xfId="42582" xr:uid="{00000000-0005-0000-0000-000009000000}"/>
    <cellStyle name="Comma 11 2 2 3 6 3" xfId="18390" xr:uid="{00000000-0005-0000-0000-000009000000}"/>
    <cellStyle name="Comma 11 2 2 3 6 3 2" xfId="48630" xr:uid="{00000000-0005-0000-0000-000009000000}"/>
    <cellStyle name="Comma 11 2 2 3 6 4" xfId="33510" xr:uid="{00000000-0005-0000-0000-000009000000}"/>
    <cellStyle name="Comma 11 2 2 3 7" xfId="4782" xr:uid="{00000000-0005-0000-0000-000009000000}"/>
    <cellStyle name="Comma 11 2 2 3 7 2" xfId="13854" xr:uid="{00000000-0005-0000-0000-000009000000}"/>
    <cellStyle name="Comma 11 2 2 3 7 2 2" xfId="28974" xr:uid="{00000000-0005-0000-0000-000009000000}"/>
    <cellStyle name="Comma 11 2 2 3 7 2 2 2" xfId="59214" xr:uid="{00000000-0005-0000-0000-000009000000}"/>
    <cellStyle name="Comma 11 2 2 3 7 2 3" xfId="44094" xr:uid="{00000000-0005-0000-0000-000009000000}"/>
    <cellStyle name="Comma 11 2 2 3 7 3" xfId="19902" xr:uid="{00000000-0005-0000-0000-000009000000}"/>
    <cellStyle name="Comma 11 2 2 3 7 3 2" xfId="50142" xr:uid="{00000000-0005-0000-0000-000009000000}"/>
    <cellStyle name="Comma 11 2 2 3 7 4" xfId="35022" xr:uid="{00000000-0005-0000-0000-000009000000}"/>
    <cellStyle name="Comma 11 2 2 3 8" xfId="6294" xr:uid="{00000000-0005-0000-0000-000009000000}"/>
    <cellStyle name="Comma 11 2 2 3 8 2" xfId="21414" xr:uid="{00000000-0005-0000-0000-000009000000}"/>
    <cellStyle name="Comma 11 2 2 3 8 2 2" xfId="51654" xr:uid="{00000000-0005-0000-0000-000009000000}"/>
    <cellStyle name="Comma 11 2 2 3 8 3" xfId="36534" xr:uid="{00000000-0005-0000-0000-000009000000}"/>
    <cellStyle name="Comma 11 2 2 3 9" xfId="7806" xr:uid="{00000000-0005-0000-0000-000009000000}"/>
    <cellStyle name="Comma 11 2 2 3 9 2" xfId="22926" xr:uid="{00000000-0005-0000-0000-000009000000}"/>
    <cellStyle name="Comma 11 2 2 3 9 2 2" xfId="53166" xr:uid="{00000000-0005-0000-0000-000009000000}"/>
    <cellStyle name="Comma 11 2 2 3 9 3" xfId="38046" xr:uid="{00000000-0005-0000-0000-000009000000}"/>
    <cellStyle name="Comma 11 2 2 4" xfId="330" xr:uid="{00000000-0005-0000-0000-000005000000}"/>
    <cellStyle name="Comma 11 2 2 4 10" xfId="30570" xr:uid="{00000000-0005-0000-0000-000005000000}"/>
    <cellStyle name="Comma 11 2 2 4 2" xfId="1086" xr:uid="{00000000-0005-0000-0000-000005000000}"/>
    <cellStyle name="Comma 11 2 2 4 2 2" xfId="2598" xr:uid="{00000000-0005-0000-0000-000005000000}"/>
    <cellStyle name="Comma 11 2 2 4 2 2 2" xfId="11670" xr:uid="{00000000-0005-0000-0000-000005000000}"/>
    <cellStyle name="Comma 11 2 2 4 2 2 2 2" xfId="26790" xr:uid="{00000000-0005-0000-0000-000005000000}"/>
    <cellStyle name="Comma 11 2 2 4 2 2 2 2 2" xfId="57030" xr:uid="{00000000-0005-0000-0000-000005000000}"/>
    <cellStyle name="Comma 11 2 2 4 2 2 2 3" xfId="41910" xr:uid="{00000000-0005-0000-0000-000005000000}"/>
    <cellStyle name="Comma 11 2 2 4 2 2 3" xfId="17718" xr:uid="{00000000-0005-0000-0000-000005000000}"/>
    <cellStyle name="Comma 11 2 2 4 2 2 3 2" xfId="47958" xr:uid="{00000000-0005-0000-0000-000005000000}"/>
    <cellStyle name="Comma 11 2 2 4 2 2 4" xfId="32838" xr:uid="{00000000-0005-0000-0000-000005000000}"/>
    <cellStyle name="Comma 11 2 2 4 2 3" xfId="4110" xr:uid="{00000000-0005-0000-0000-000005000000}"/>
    <cellStyle name="Comma 11 2 2 4 2 3 2" xfId="13182" xr:uid="{00000000-0005-0000-0000-000005000000}"/>
    <cellStyle name="Comma 11 2 2 4 2 3 2 2" xfId="28302" xr:uid="{00000000-0005-0000-0000-000005000000}"/>
    <cellStyle name="Comma 11 2 2 4 2 3 2 2 2" xfId="58542" xr:uid="{00000000-0005-0000-0000-000005000000}"/>
    <cellStyle name="Comma 11 2 2 4 2 3 2 3" xfId="43422" xr:uid="{00000000-0005-0000-0000-000005000000}"/>
    <cellStyle name="Comma 11 2 2 4 2 3 3" xfId="19230" xr:uid="{00000000-0005-0000-0000-000005000000}"/>
    <cellStyle name="Comma 11 2 2 4 2 3 3 2" xfId="49470" xr:uid="{00000000-0005-0000-0000-000005000000}"/>
    <cellStyle name="Comma 11 2 2 4 2 3 4" xfId="34350" xr:uid="{00000000-0005-0000-0000-000005000000}"/>
    <cellStyle name="Comma 11 2 2 4 2 4" xfId="5622" xr:uid="{00000000-0005-0000-0000-000005000000}"/>
    <cellStyle name="Comma 11 2 2 4 2 4 2" xfId="14694" xr:uid="{00000000-0005-0000-0000-000005000000}"/>
    <cellStyle name="Comma 11 2 2 4 2 4 2 2" xfId="29814" xr:uid="{00000000-0005-0000-0000-000005000000}"/>
    <cellStyle name="Comma 11 2 2 4 2 4 2 2 2" xfId="60054" xr:uid="{00000000-0005-0000-0000-000005000000}"/>
    <cellStyle name="Comma 11 2 2 4 2 4 2 3" xfId="44934" xr:uid="{00000000-0005-0000-0000-000005000000}"/>
    <cellStyle name="Comma 11 2 2 4 2 4 3" xfId="20742" xr:uid="{00000000-0005-0000-0000-000005000000}"/>
    <cellStyle name="Comma 11 2 2 4 2 4 3 2" xfId="50982" xr:uid="{00000000-0005-0000-0000-000005000000}"/>
    <cellStyle name="Comma 11 2 2 4 2 4 4" xfId="35862" xr:uid="{00000000-0005-0000-0000-000005000000}"/>
    <cellStyle name="Comma 11 2 2 4 2 5" xfId="7134" xr:uid="{00000000-0005-0000-0000-000005000000}"/>
    <cellStyle name="Comma 11 2 2 4 2 5 2" xfId="22254" xr:uid="{00000000-0005-0000-0000-000005000000}"/>
    <cellStyle name="Comma 11 2 2 4 2 5 2 2" xfId="52494" xr:uid="{00000000-0005-0000-0000-000005000000}"/>
    <cellStyle name="Comma 11 2 2 4 2 5 3" xfId="37374" xr:uid="{00000000-0005-0000-0000-000005000000}"/>
    <cellStyle name="Comma 11 2 2 4 2 6" xfId="8646" xr:uid="{00000000-0005-0000-0000-000005000000}"/>
    <cellStyle name="Comma 11 2 2 4 2 6 2" xfId="23766" xr:uid="{00000000-0005-0000-0000-000005000000}"/>
    <cellStyle name="Comma 11 2 2 4 2 6 2 2" xfId="54006" xr:uid="{00000000-0005-0000-0000-000005000000}"/>
    <cellStyle name="Comma 11 2 2 4 2 6 3" xfId="38886" xr:uid="{00000000-0005-0000-0000-000005000000}"/>
    <cellStyle name="Comma 11 2 2 4 2 7" xfId="10158" xr:uid="{00000000-0005-0000-0000-000005000000}"/>
    <cellStyle name="Comma 11 2 2 4 2 7 2" xfId="25278" xr:uid="{00000000-0005-0000-0000-000005000000}"/>
    <cellStyle name="Comma 11 2 2 4 2 7 2 2" xfId="55518" xr:uid="{00000000-0005-0000-0000-000005000000}"/>
    <cellStyle name="Comma 11 2 2 4 2 7 3" xfId="40398" xr:uid="{00000000-0005-0000-0000-000005000000}"/>
    <cellStyle name="Comma 11 2 2 4 2 8" xfId="16206" xr:uid="{00000000-0005-0000-0000-000005000000}"/>
    <cellStyle name="Comma 11 2 2 4 2 8 2" xfId="46446" xr:uid="{00000000-0005-0000-0000-000005000000}"/>
    <cellStyle name="Comma 11 2 2 4 2 9" xfId="31326" xr:uid="{00000000-0005-0000-0000-000005000000}"/>
    <cellStyle name="Comma 11 2 2 4 3" xfId="1842" xr:uid="{00000000-0005-0000-0000-000005000000}"/>
    <cellStyle name="Comma 11 2 2 4 3 2" xfId="10914" xr:uid="{00000000-0005-0000-0000-000005000000}"/>
    <cellStyle name="Comma 11 2 2 4 3 2 2" xfId="26034" xr:uid="{00000000-0005-0000-0000-000005000000}"/>
    <cellStyle name="Comma 11 2 2 4 3 2 2 2" xfId="56274" xr:uid="{00000000-0005-0000-0000-000005000000}"/>
    <cellStyle name="Comma 11 2 2 4 3 2 3" xfId="41154" xr:uid="{00000000-0005-0000-0000-000005000000}"/>
    <cellStyle name="Comma 11 2 2 4 3 3" xfId="16962" xr:uid="{00000000-0005-0000-0000-000005000000}"/>
    <cellStyle name="Comma 11 2 2 4 3 3 2" xfId="47202" xr:uid="{00000000-0005-0000-0000-000005000000}"/>
    <cellStyle name="Comma 11 2 2 4 3 4" xfId="32082" xr:uid="{00000000-0005-0000-0000-000005000000}"/>
    <cellStyle name="Comma 11 2 2 4 4" xfId="3354" xr:uid="{00000000-0005-0000-0000-000005000000}"/>
    <cellStyle name="Comma 11 2 2 4 4 2" xfId="12426" xr:uid="{00000000-0005-0000-0000-000005000000}"/>
    <cellStyle name="Comma 11 2 2 4 4 2 2" xfId="27546" xr:uid="{00000000-0005-0000-0000-000005000000}"/>
    <cellStyle name="Comma 11 2 2 4 4 2 2 2" xfId="57786" xr:uid="{00000000-0005-0000-0000-000005000000}"/>
    <cellStyle name="Comma 11 2 2 4 4 2 3" xfId="42666" xr:uid="{00000000-0005-0000-0000-000005000000}"/>
    <cellStyle name="Comma 11 2 2 4 4 3" xfId="18474" xr:uid="{00000000-0005-0000-0000-000005000000}"/>
    <cellStyle name="Comma 11 2 2 4 4 3 2" xfId="48714" xr:uid="{00000000-0005-0000-0000-000005000000}"/>
    <cellStyle name="Comma 11 2 2 4 4 4" xfId="33594" xr:uid="{00000000-0005-0000-0000-000005000000}"/>
    <cellStyle name="Comma 11 2 2 4 5" xfId="4866" xr:uid="{00000000-0005-0000-0000-000005000000}"/>
    <cellStyle name="Comma 11 2 2 4 5 2" xfId="13938" xr:uid="{00000000-0005-0000-0000-000005000000}"/>
    <cellStyle name="Comma 11 2 2 4 5 2 2" xfId="29058" xr:uid="{00000000-0005-0000-0000-000005000000}"/>
    <cellStyle name="Comma 11 2 2 4 5 2 2 2" xfId="59298" xr:uid="{00000000-0005-0000-0000-000005000000}"/>
    <cellStyle name="Comma 11 2 2 4 5 2 3" xfId="44178" xr:uid="{00000000-0005-0000-0000-000005000000}"/>
    <cellStyle name="Comma 11 2 2 4 5 3" xfId="19986" xr:uid="{00000000-0005-0000-0000-000005000000}"/>
    <cellStyle name="Comma 11 2 2 4 5 3 2" xfId="50226" xr:uid="{00000000-0005-0000-0000-000005000000}"/>
    <cellStyle name="Comma 11 2 2 4 5 4" xfId="35106" xr:uid="{00000000-0005-0000-0000-000005000000}"/>
    <cellStyle name="Comma 11 2 2 4 6" xfId="6378" xr:uid="{00000000-0005-0000-0000-000005000000}"/>
    <cellStyle name="Comma 11 2 2 4 6 2" xfId="21498" xr:uid="{00000000-0005-0000-0000-000005000000}"/>
    <cellStyle name="Comma 11 2 2 4 6 2 2" xfId="51738" xr:uid="{00000000-0005-0000-0000-000005000000}"/>
    <cellStyle name="Comma 11 2 2 4 6 3" xfId="36618" xr:uid="{00000000-0005-0000-0000-000005000000}"/>
    <cellStyle name="Comma 11 2 2 4 7" xfId="7890" xr:uid="{00000000-0005-0000-0000-000005000000}"/>
    <cellStyle name="Comma 11 2 2 4 7 2" xfId="23010" xr:uid="{00000000-0005-0000-0000-000005000000}"/>
    <cellStyle name="Comma 11 2 2 4 7 2 2" xfId="53250" xr:uid="{00000000-0005-0000-0000-000005000000}"/>
    <cellStyle name="Comma 11 2 2 4 7 3" xfId="38130" xr:uid="{00000000-0005-0000-0000-000005000000}"/>
    <cellStyle name="Comma 11 2 2 4 8" xfId="9402" xr:uid="{00000000-0005-0000-0000-000005000000}"/>
    <cellStyle name="Comma 11 2 2 4 8 2" xfId="24522" xr:uid="{00000000-0005-0000-0000-000005000000}"/>
    <cellStyle name="Comma 11 2 2 4 8 2 2" xfId="54762" xr:uid="{00000000-0005-0000-0000-000005000000}"/>
    <cellStyle name="Comma 11 2 2 4 8 3" xfId="39642" xr:uid="{00000000-0005-0000-0000-000005000000}"/>
    <cellStyle name="Comma 11 2 2 4 9" xfId="15450" xr:uid="{00000000-0005-0000-0000-000005000000}"/>
    <cellStyle name="Comma 11 2 2 4 9 2" xfId="45690" xr:uid="{00000000-0005-0000-0000-000005000000}"/>
    <cellStyle name="Comma 11 2 2 5" xfId="582" xr:uid="{00000000-0005-0000-0000-000015000000}"/>
    <cellStyle name="Comma 11 2 2 5 10" xfId="30822" xr:uid="{00000000-0005-0000-0000-000015000000}"/>
    <cellStyle name="Comma 11 2 2 5 2" xfId="1338" xr:uid="{00000000-0005-0000-0000-000015000000}"/>
    <cellStyle name="Comma 11 2 2 5 2 2" xfId="2850" xr:uid="{00000000-0005-0000-0000-000015000000}"/>
    <cellStyle name="Comma 11 2 2 5 2 2 2" xfId="11922" xr:uid="{00000000-0005-0000-0000-000015000000}"/>
    <cellStyle name="Comma 11 2 2 5 2 2 2 2" xfId="27042" xr:uid="{00000000-0005-0000-0000-000015000000}"/>
    <cellStyle name="Comma 11 2 2 5 2 2 2 2 2" xfId="57282" xr:uid="{00000000-0005-0000-0000-000015000000}"/>
    <cellStyle name="Comma 11 2 2 5 2 2 2 3" xfId="42162" xr:uid="{00000000-0005-0000-0000-000015000000}"/>
    <cellStyle name="Comma 11 2 2 5 2 2 3" xfId="17970" xr:uid="{00000000-0005-0000-0000-000015000000}"/>
    <cellStyle name="Comma 11 2 2 5 2 2 3 2" xfId="48210" xr:uid="{00000000-0005-0000-0000-000015000000}"/>
    <cellStyle name="Comma 11 2 2 5 2 2 4" xfId="33090" xr:uid="{00000000-0005-0000-0000-000015000000}"/>
    <cellStyle name="Comma 11 2 2 5 2 3" xfId="4362" xr:uid="{00000000-0005-0000-0000-000015000000}"/>
    <cellStyle name="Comma 11 2 2 5 2 3 2" xfId="13434" xr:uid="{00000000-0005-0000-0000-000015000000}"/>
    <cellStyle name="Comma 11 2 2 5 2 3 2 2" xfId="28554" xr:uid="{00000000-0005-0000-0000-000015000000}"/>
    <cellStyle name="Comma 11 2 2 5 2 3 2 2 2" xfId="58794" xr:uid="{00000000-0005-0000-0000-000015000000}"/>
    <cellStyle name="Comma 11 2 2 5 2 3 2 3" xfId="43674" xr:uid="{00000000-0005-0000-0000-000015000000}"/>
    <cellStyle name="Comma 11 2 2 5 2 3 3" xfId="19482" xr:uid="{00000000-0005-0000-0000-000015000000}"/>
    <cellStyle name="Comma 11 2 2 5 2 3 3 2" xfId="49722" xr:uid="{00000000-0005-0000-0000-000015000000}"/>
    <cellStyle name="Comma 11 2 2 5 2 3 4" xfId="34602" xr:uid="{00000000-0005-0000-0000-000015000000}"/>
    <cellStyle name="Comma 11 2 2 5 2 4" xfId="5874" xr:uid="{00000000-0005-0000-0000-000015000000}"/>
    <cellStyle name="Comma 11 2 2 5 2 4 2" xfId="14946" xr:uid="{00000000-0005-0000-0000-000015000000}"/>
    <cellStyle name="Comma 11 2 2 5 2 4 2 2" xfId="30066" xr:uid="{00000000-0005-0000-0000-000015000000}"/>
    <cellStyle name="Comma 11 2 2 5 2 4 2 2 2" xfId="60306" xr:uid="{00000000-0005-0000-0000-000015000000}"/>
    <cellStyle name="Comma 11 2 2 5 2 4 2 3" xfId="45186" xr:uid="{00000000-0005-0000-0000-000015000000}"/>
    <cellStyle name="Comma 11 2 2 5 2 4 3" xfId="20994" xr:uid="{00000000-0005-0000-0000-000015000000}"/>
    <cellStyle name="Comma 11 2 2 5 2 4 3 2" xfId="51234" xr:uid="{00000000-0005-0000-0000-000015000000}"/>
    <cellStyle name="Comma 11 2 2 5 2 4 4" xfId="36114" xr:uid="{00000000-0005-0000-0000-000015000000}"/>
    <cellStyle name="Comma 11 2 2 5 2 5" xfId="7386" xr:uid="{00000000-0005-0000-0000-000015000000}"/>
    <cellStyle name="Comma 11 2 2 5 2 5 2" xfId="22506" xr:uid="{00000000-0005-0000-0000-000015000000}"/>
    <cellStyle name="Comma 11 2 2 5 2 5 2 2" xfId="52746" xr:uid="{00000000-0005-0000-0000-000015000000}"/>
    <cellStyle name="Comma 11 2 2 5 2 5 3" xfId="37626" xr:uid="{00000000-0005-0000-0000-000015000000}"/>
    <cellStyle name="Comma 11 2 2 5 2 6" xfId="8898" xr:uid="{00000000-0005-0000-0000-000015000000}"/>
    <cellStyle name="Comma 11 2 2 5 2 6 2" xfId="24018" xr:uid="{00000000-0005-0000-0000-000015000000}"/>
    <cellStyle name="Comma 11 2 2 5 2 6 2 2" xfId="54258" xr:uid="{00000000-0005-0000-0000-000015000000}"/>
    <cellStyle name="Comma 11 2 2 5 2 6 3" xfId="39138" xr:uid="{00000000-0005-0000-0000-000015000000}"/>
    <cellStyle name="Comma 11 2 2 5 2 7" xfId="10410" xr:uid="{00000000-0005-0000-0000-000015000000}"/>
    <cellStyle name="Comma 11 2 2 5 2 7 2" xfId="25530" xr:uid="{00000000-0005-0000-0000-000015000000}"/>
    <cellStyle name="Comma 11 2 2 5 2 7 2 2" xfId="55770" xr:uid="{00000000-0005-0000-0000-000015000000}"/>
    <cellStyle name="Comma 11 2 2 5 2 7 3" xfId="40650" xr:uid="{00000000-0005-0000-0000-000015000000}"/>
    <cellStyle name="Comma 11 2 2 5 2 8" xfId="16458" xr:uid="{00000000-0005-0000-0000-000015000000}"/>
    <cellStyle name="Comma 11 2 2 5 2 8 2" xfId="46698" xr:uid="{00000000-0005-0000-0000-000015000000}"/>
    <cellStyle name="Comma 11 2 2 5 2 9" xfId="31578" xr:uid="{00000000-0005-0000-0000-000015000000}"/>
    <cellStyle name="Comma 11 2 2 5 3" xfId="2094" xr:uid="{00000000-0005-0000-0000-000015000000}"/>
    <cellStyle name="Comma 11 2 2 5 3 2" xfId="11166" xr:uid="{00000000-0005-0000-0000-000015000000}"/>
    <cellStyle name="Comma 11 2 2 5 3 2 2" xfId="26286" xr:uid="{00000000-0005-0000-0000-000015000000}"/>
    <cellStyle name="Comma 11 2 2 5 3 2 2 2" xfId="56526" xr:uid="{00000000-0005-0000-0000-000015000000}"/>
    <cellStyle name="Comma 11 2 2 5 3 2 3" xfId="41406" xr:uid="{00000000-0005-0000-0000-000015000000}"/>
    <cellStyle name="Comma 11 2 2 5 3 3" xfId="17214" xr:uid="{00000000-0005-0000-0000-000015000000}"/>
    <cellStyle name="Comma 11 2 2 5 3 3 2" xfId="47454" xr:uid="{00000000-0005-0000-0000-000015000000}"/>
    <cellStyle name="Comma 11 2 2 5 3 4" xfId="32334" xr:uid="{00000000-0005-0000-0000-000015000000}"/>
    <cellStyle name="Comma 11 2 2 5 4" xfId="3606" xr:uid="{00000000-0005-0000-0000-000015000000}"/>
    <cellStyle name="Comma 11 2 2 5 4 2" xfId="12678" xr:uid="{00000000-0005-0000-0000-000015000000}"/>
    <cellStyle name="Comma 11 2 2 5 4 2 2" xfId="27798" xr:uid="{00000000-0005-0000-0000-000015000000}"/>
    <cellStyle name="Comma 11 2 2 5 4 2 2 2" xfId="58038" xr:uid="{00000000-0005-0000-0000-000015000000}"/>
    <cellStyle name="Comma 11 2 2 5 4 2 3" xfId="42918" xr:uid="{00000000-0005-0000-0000-000015000000}"/>
    <cellStyle name="Comma 11 2 2 5 4 3" xfId="18726" xr:uid="{00000000-0005-0000-0000-000015000000}"/>
    <cellStyle name="Comma 11 2 2 5 4 3 2" xfId="48966" xr:uid="{00000000-0005-0000-0000-000015000000}"/>
    <cellStyle name="Comma 11 2 2 5 4 4" xfId="33846" xr:uid="{00000000-0005-0000-0000-000015000000}"/>
    <cellStyle name="Comma 11 2 2 5 5" xfId="5118" xr:uid="{00000000-0005-0000-0000-000015000000}"/>
    <cellStyle name="Comma 11 2 2 5 5 2" xfId="14190" xr:uid="{00000000-0005-0000-0000-000015000000}"/>
    <cellStyle name="Comma 11 2 2 5 5 2 2" xfId="29310" xr:uid="{00000000-0005-0000-0000-000015000000}"/>
    <cellStyle name="Comma 11 2 2 5 5 2 2 2" xfId="59550" xr:uid="{00000000-0005-0000-0000-000015000000}"/>
    <cellStyle name="Comma 11 2 2 5 5 2 3" xfId="44430" xr:uid="{00000000-0005-0000-0000-000015000000}"/>
    <cellStyle name="Comma 11 2 2 5 5 3" xfId="20238" xr:uid="{00000000-0005-0000-0000-000015000000}"/>
    <cellStyle name="Comma 11 2 2 5 5 3 2" xfId="50478" xr:uid="{00000000-0005-0000-0000-000015000000}"/>
    <cellStyle name="Comma 11 2 2 5 5 4" xfId="35358" xr:uid="{00000000-0005-0000-0000-000015000000}"/>
    <cellStyle name="Comma 11 2 2 5 6" xfId="6630" xr:uid="{00000000-0005-0000-0000-000015000000}"/>
    <cellStyle name="Comma 11 2 2 5 6 2" xfId="21750" xr:uid="{00000000-0005-0000-0000-000015000000}"/>
    <cellStyle name="Comma 11 2 2 5 6 2 2" xfId="51990" xr:uid="{00000000-0005-0000-0000-000015000000}"/>
    <cellStyle name="Comma 11 2 2 5 6 3" xfId="36870" xr:uid="{00000000-0005-0000-0000-000015000000}"/>
    <cellStyle name="Comma 11 2 2 5 7" xfId="8142" xr:uid="{00000000-0005-0000-0000-000015000000}"/>
    <cellStyle name="Comma 11 2 2 5 7 2" xfId="23262" xr:uid="{00000000-0005-0000-0000-000015000000}"/>
    <cellStyle name="Comma 11 2 2 5 7 2 2" xfId="53502" xr:uid="{00000000-0005-0000-0000-000015000000}"/>
    <cellStyle name="Comma 11 2 2 5 7 3" xfId="38382" xr:uid="{00000000-0005-0000-0000-000015000000}"/>
    <cellStyle name="Comma 11 2 2 5 8" xfId="9654" xr:uid="{00000000-0005-0000-0000-000015000000}"/>
    <cellStyle name="Comma 11 2 2 5 8 2" xfId="24774" xr:uid="{00000000-0005-0000-0000-000015000000}"/>
    <cellStyle name="Comma 11 2 2 5 8 2 2" xfId="55014" xr:uid="{00000000-0005-0000-0000-000015000000}"/>
    <cellStyle name="Comma 11 2 2 5 8 3" xfId="39894" xr:uid="{00000000-0005-0000-0000-000015000000}"/>
    <cellStyle name="Comma 11 2 2 5 9" xfId="15702" xr:uid="{00000000-0005-0000-0000-000015000000}"/>
    <cellStyle name="Comma 11 2 2 5 9 2" xfId="45942" xr:uid="{00000000-0005-0000-0000-000015000000}"/>
    <cellStyle name="Comma 11 2 2 6" xfId="834" xr:uid="{00000000-0005-0000-0000-000005000000}"/>
    <cellStyle name="Comma 11 2 2 6 2" xfId="2346" xr:uid="{00000000-0005-0000-0000-000005000000}"/>
    <cellStyle name="Comma 11 2 2 6 2 2" xfId="11418" xr:uid="{00000000-0005-0000-0000-000005000000}"/>
    <cellStyle name="Comma 11 2 2 6 2 2 2" xfId="26538" xr:uid="{00000000-0005-0000-0000-000005000000}"/>
    <cellStyle name="Comma 11 2 2 6 2 2 2 2" xfId="56778" xr:uid="{00000000-0005-0000-0000-000005000000}"/>
    <cellStyle name="Comma 11 2 2 6 2 2 3" xfId="41658" xr:uid="{00000000-0005-0000-0000-000005000000}"/>
    <cellStyle name="Comma 11 2 2 6 2 3" xfId="17466" xr:uid="{00000000-0005-0000-0000-000005000000}"/>
    <cellStyle name="Comma 11 2 2 6 2 3 2" xfId="47706" xr:uid="{00000000-0005-0000-0000-000005000000}"/>
    <cellStyle name="Comma 11 2 2 6 2 4" xfId="32586" xr:uid="{00000000-0005-0000-0000-000005000000}"/>
    <cellStyle name="Comma 11 2 2 6 3" xfId="3858" xr:uid="{00000000-0005-0000-0000-000005000000}"/>
    <cellStyle name="Comma 11 2 2 6 3 2" xfId="12930" xr:uid="{00000000-0005-0000-0000-000005000000}"/>
    <cellStyle name="Comma 11 2 2 6 3 2 2" xfId="28050" xr:uid="{00000000-0005-0000-0000-000005000000}"/>
    <cellStyle name="Comma 11 2 2 6 3 2 2 2" xfId="58290" xr:uid="{00000000-0005-0000-0000-000005000000}"/>
    <cellStyle name="Comma 11 2 2 6 3 2 3" xfId="43170" xr:uid="{00000000-0005-0000-0000-000005000000}"/>
    <cellStyle name="Comma 11 2 2 6 3 3" xfId="18978" xr:uid="{00000000-0005-0000-0000-000005000000}"/>
    <cellStyle name="Comma 11 2 2 6 3 3 2" xfId="49218" xr:uid="{00000000-0005-0000-0000-000005000000}"/>
    <cellStyle name="Comma 11 2 2 6 3 4" xfId="34098" xr:uid="{00000000-0005-0000-0000-000005000000}"/>
    <cellStyle name="Comma 11 2 2 6 4" xfId="5370" xr:uid="{00000000-0005-0000-0000-000005000000}"/>
    <cellStyle name="Comma 11 2 2 6 4 2" xfId="14442" xr:uid="{00000000-0005-0000-0000-000005000000}"/>
    <cellStyle name="Comma 11 2 2 6 4 2 2" xfId="29562" xr:uid="{00000000-0005-0000-0000-000005000000}"/>
    <cellStyle name="Comma 11 2 2 6 4 2 2 2" xfId="59802" xr:uid="{00000000-0005-0000-0000-000005000000}"/>
    <cellStyle name="Comma 11 2 2 6 4 2 3" xfId="44682" xr:uid="{00000000-0005-0000-0000-000005000000}"/>
    <cellStyle name="Comma 11 2 2 6 4 3" xfId="20490" xr:uid="{00000000-0005-0000-0000-000005000000}"/>
    <cellStyle name="Comma 11 2 2 6 4 3 2" xfId="50730" xr:uid="{00000000-0005-0000-0000-000005000000}"/>
    <cellStyle name="Comma 11 2 2 6 4 4" xfId="35610" xr:uid="{00000000-0005-0000-0000-000005000000}"/>
    <cellStyle name="Comma 11 2 2 6 5" xfId="6882" xr:uid="{00000000-0005-0000-0000-000005000000}"/>
    <cellStyle name="Comma 11 2 2 6 5 2" xfId="22002" xr:uid="{00000000-0005-0000-0000-000005000000}"/>
    <cellStyle name="Comma 11 2 2 6 5 2 2" xfId="52242" xr:uid="{00000000-0005-0000-0000-000005000000}"/>
    <cellStyle name="Comma 11 2 2 6 5 3" xfId="37122" xr:uid="{00000000-0005-0000-0000-000005000000}"/>
    <cellStyle name="Comma 11 2 2 6 6" xfId="8394" xr:uid="{00000000-0005-0000-0000-000005000000}"/>
    <cellStyle name="Comma 11 2 2 6 6 2" xfId="23514" xr:uid="{00000000-0005-0000-0000-000005000000}"/>
    <cellStyle name="Comma 11 2 2 6 6 2 2" xfId="53754" xr:uid="{00000000-0005-0000-0000-000005000000}"/>
    <cellStyle name="Comma 11 2 2 6 6 3" xfId="38634" xr:uid="{00000000-0005-0000-0000-000005000000}"/>
    <cellStyle name="Comma 11 2 2 6 7" xfId="9906" xr:uid="{00000000-0005-0000-0000-000005000000}"/>
    <cellStyle name="Comma 11 2 2 6 7 2" xfId="25026" xr:uid="{00000000-0005-0000-0000-000005000000}"/>
    <cellStyle name="Comma 11 2 2 6 7 2 2" xfId="55266" xr:uid="{00000000-0005-0000-0000-000005000000}"/>
    <cellStyle name="Comma 11 2 2 6 7 3" xfId="40146" xr:uid="{00000000-0005-0000-0000-000005000000}"/>
    <cellStyle name="Comma 11 2 2 6 8" xfId="15954" xr:uid="{00000000-0005-0000-0000-000005000000}"/>
    <cellStyle name="Comma 11 2 2 6 8 2" xfId="46194" xr:uid="{00000000-0005-0000-0000-000005000000}"/>
    <cellStyle name="Comma 11 2 2 6 9" xfId="31074" xr:uid="{00000000-0005-0000-0000-000005000000}"/>
    <cellStyle name="Comma 11 2 2 7" xfId="1590" xr:uid="{00000000-0005-0000-0000-000005000000}"/>
    <cellStyle name="Comma 11 2 2 7 2" xfId="10662" xr:uid="{00000000-0005-0000-0000-000005000000}"/>
    <cellStyle name="Comma 11 2 2 7 2 2" xfId="25782" xr:uid="{00000000-0005-0000-0000-000005000000}"/>
    <cellStyle name="Comma 11 2 2 7 2 2 2" xfId="56022" xr:uid="{00000000-0005-0000-0000-000005000000}"/>
    <cellStyle name="Comma 11 2 2 7 2 3" xfId="40902" xr:uid="{00000000-0005-0000-0000-000005000000}"/>
    <cellStyle name="Comma 11 2 2 7 3" xfId="16710" xr:uid="{00000000-0005-0000-0000-000005000000}"/>
    <cellStyle name="Comma 11 2 2 7 3 2" xfId="46950" xr:uid="{00000000-0005-0000-0000-000005000000}"/>
    <cellStyle name="Comma 11 2 2 7 4" xfId="31830" xr:uid="{00000000-0005-0000-0000-000005000000}"/>
    <cellStyle name="Comma 11 2 2 8" xfId="3102" xr:uid="{00000000-0005-0000-0000-000005000000}"/>
    <cellStyle name="Comma 11 2 2 8 2" xfId="12174" xr:uid="{00000000-0005-0000-0000-000005000000}"/>
    <cellStyle name="Comma 11 2 2 8 2 2" xfId="27294" xr:uid="{00000000-0005-0000-0000-000005000000}"/>
    <cellStyle name="Comma 11 2 2 8 2 2 2" xfId="57534" xr:uid="{00000000-0005-0000-0000-000005000000}"/>
    <cellStyle name="Comma 11 2 2 8 2 3" xfId="42414" xr:uid="{00000000-0005-0000-0000-000005000000}"/>
    <cellStyle name="Comma 11 2 2 8 3" xfId="18222" xr:uid="{00000000-0005-0000-0000-000005000000}"/>
    <cellStyle name="Comma 11 2 2 8 3 2" xfId="48462" xr:uid="{00000000-0005-0000-0000-000005000000}"/>
    <cellStyle name="Comma 11 2 2 8 4" xfId="33342" xr:uid="{00000000-0005-0000-0000-000005000000}"/>
    <cellStyle name="Comma 11 2 2 9" xfId="4614" xr:uid="{00000000-0005-0000-0000-000005000000}"/>
    <cellStyle name="Comma 11 2 2 9 2" xfId="13686" xr:uid="{00000000-0005-0000-0000-000005000000}"/>
    <cellStyle name="Comma 11 2 2 9 2 2" xfId="28806" xr:uid="{00000000-0005-0000-0000-000005000000}"/>
    <cellStyle name="Comma 11 2 2 9 2 2 2" xfId="59046" xr:uid="{00000000-0005-0000-0000-000005000000}"/>
    <cellStyle name="Comma 11 2 2 9 2 3" xfId="43926" xr:uid="{00000000-0005-0000-0000-000005000000}"/>
    <cellStyle name="Comma 11 2 2 9 3" xfId="19734" xr:uid="{00000000-0005-0000-0000-000005000000}"/>
    <cellStyle name="Comma 11 2 2 9 3 2" xfId="49974" xr:uid="{00000000-0005-0000-0000-000005000000}"/>
    <cellStyle name="Comma 11 2 2 9 4" xfId="34854" xr:uid="{00000000-0005-0000-0000-000005000000}"/>
    <cellStyle name="Comma 11 2 3" xfId="120" xr:uid="{00000000-0005-0000-0000-000008000000}"/>
    <cellStyle name="Comma 11 2 3 10" xfId="9192" xr:uid="{00000000-0005-0000-0000-000008000000}"/>
    <cellStyle name="Comma 11 2 3 10 2" xfId="24312" xr:uid="{00000000-0005-0000-0000-000008000000}"/>
    <cellStyle name="Comma 11 2 3 10 2 2" xfId="54552" xr:uid="{00000000-0005-0000-0000-000008000000}"/>
    <cellStyle name="Comma 11 2 3 10 3" xfId="39432" xr:uid="{00000000-0005-0000-0000-000008000000}"/>
    <cellStyle name="Comma 11 2 3 11" xfId="15240" xr:uid="{00000000-0005-0000-0000-000008000000}"/>
    <cellStyle name="Comma 11 2 3 11 2" xfId="45480" xr:uid="{00000000-0005-0000-0000-000008000000}"/>
    <cellStyle name="Comma 11 2 3 12" xfId="30360" xr:uid="{00000000-0005-0000-0000-000008000000}"/>
    <cellStyle name="Comma 11 2 3 2" xfId="372" xr:uid="{00000000-0005-0000-0000-000008000000}"/>
    <cellStyle name="Comma 11 2 3 2 10" xfId="30612" xr:uid="{00000000-0005-0000-0000-000008000000}"/>
    <cellStyle name="Comma 11 2 3 2 2" xfId="1128" xr:uid="{00000000-0005-0000-0000-000008000000}"/>
    <cellStyle name="Comma 11 2 3 2 2 2" xfId="2640" xr:uid="{00000000-0005-0000-0000-000008000000}"/>
    <cellStyle name="Comma 11 2 3 2 2 2 2" xfId="11712" xr:uid="{00000000-0005-0000-0000-000008000000}"/>
    <cellStyle name="Comma 11 2 3 2 2 2 2 2" xfId="26832" xr:uid="{00000000-0005-0000-0000-000008000000}"/>
    <cellStyle name="Comma 11 2 3 2 2 2 2 2 2" xfId="57072" xr:uid="{00000000-0005-0000-0000-000008000000}"/>
    <cellStyle name="Comma 11 2 3 2 2 2 2 3" xfId="41952" xr:uid="{00000000-0005-0000-0000-000008000000}"/>
    <cellStyle name="Comma 11 2 3 2 2 2 3" xfId="17760" xr:uid="{00000000-0005-0000-0000-000008000000}"/>
    <cellStyle name="Comma 11 2 3 2 2 2 3 2" xfId="48000" xr:uid="{00000000-0005-0000-0000-000008000000}"/>
    <cellStyle name="Comma 11 2 3 2 2 2 4" xfId="32880" xr:uid="{00000000-0005-0000-0000-000008000000}"/>
    <cellStyle name="Comma 11 2 3 2 2 3" xfId="4152" xr:uid="{00000000-0005-0000-0000-000008000000}"/>
    <cellStyle name="Comma 11 2 3 2 2 3 2" xfId="13224" xr:uid="{00000000-0005-0000-0000-000008000000}"/>
    <cellStyle name="Comma 11 2 3 2 2 3 2 2" xfId="28344" xr:uid="{00000000-0005-0000-0000-000008000000}"/>
    <cellStyle name="Comma 11 2 3 2 2 3 2 2 2" xfId="58584" xr:uid="{00000000-0005-0000-0000-000008000000}"/>
    <cellStyle name="Comma 11 2 3 2 2 3 2 3" xfId="43464" xr:uid="{00000000-0005-0000-0000-000008000000}"/>
    <cellStyle name="Comma 11 2 3 2 2 3 3" xfId="19272" xr:uid="{00000000-0005-0000-0000-000008000000}"/>
    <cellStyle name="Comma 11 2 3 2 2 3 3 2" xfId="49512" xr:uid="{00000000-0005-0000-0000-000008000000}"/>
    <cellStyle name="Comma 11 2 3 2 2 3 4" xfId="34392" xr:uid="{00000000-0005-0000-0000-000008000000}"/>
    <cellStyle name="Comma 11 2 3 2 2 4" xfId="5664" xr:uid="{00000000-0005-0000-0000-000008000000}"/>
    <cellStyle name="Comma 11 2 3 2 2 4 2" xfId="14736" xr:uid="{00000000-0005-0000-0000-000008000000}"/>
    <cellStyle name="Comma 11 2 3 2 2 4 2 2" xfId="29856" xr:uid="{00000000-0005-0000-0000-000008000000}"/>
    <cellStyle name="Comma 11 2 3 2 2 4 2 2 2" xfId="60096" xr:uid="{00000000-0005-0000-0000-000008000000}"/>
    <cellStyle name="Comma 11 2 3 2 2 4 2 3" xfId="44976" xr:uid="{00000000-0005-0000-0000-000008000000}"/>
    <cellStyle name="Comma 11 2 3 2 2 4 3" xfId="20784" xr:uid="{00000000-0005-0000-0000-000008000000}"/>
    <cellStyle name="Comma 11 2 3 2 2 4 3 2" xfId="51024" xr:uid="{00000000-0005-0000-0000-000008000000}"/>
    <cellStyle name="Comma 11 2 3 2 2 4 4" xfId="35904" xr:uid="{00000000-0005-0000-0000-000008000000}"/>
    <cellStyle name="Comma 11 2 3 2 2 5" xfId="7176" xr:uid="{00000000-0005-0000-0000-000008000000}"/>
    <cellStyle name="Comma 11 2 3 2 2 5 2" xfId="22296" xr:uid="{00000000-0005-0000-0000-000008000000}"/>
    <cellStyle name="Comma 11 2 3 2 2 5 2 2" xfId="52536" xr:uid="{00000000-0005-0000-0000-000008000000}"/>
    <cellStyle name="Comma 11 2 3 2 2 5 3" xfId="37416" xr:uid="{00000000-0005-0000-0000-000008000000}"/>
    <cellStyle name="Comma 11 2 3 2 2 6" xfId="8688" xr:uid="{00000000-0005-0000-0000-000008000000}"/>
    <cellStyle name="Comma 11 2 3 2 2 6 2" xfId="23808" xr:uid="{00000000-0005-0000-0000-000008000000}"/>
    <cellStyle name="Comma 11 2 3 2 2 6 2 2" xfId="54048" xr:uid="{00000000-0005-0000-0000-000008000000}"/>
    <cellStyle name="Comma 11 2 3 2 2 6 3" xfId="38928" xr:uid="{00000000-0005-0000-0000-000008000000}"/>
    <cellStyle name="Comma 11 2 3 2 2 7" xfId="10200" xr:uid="{00000000-0005-0000-0000-000008000000}"/>
    <cellStyle name="Comma 11 2 3 2 2 7 2" xfId="25320" xr:uid="{00000000-0005-0000-0000-000008000000}"/>
    <cellStyle name="Comma 11 2 3 2 2 7 2 2" xfId="55560" xr:uid="{00000000-0005-0000-0000-000008000000}"/>
    <cellStyle name="Comma 11 2 3 2 2 7 3" xfId="40440" xr:uid="{00000000-0005-0000-0000-000008000000}"/>
    <cellStyle name="Comma 11 2 3 2 2 8" xfId="16248" xr:uid="{00000000-0005-0000-0000-000008000000}"/>
    <cellStyle name="Comma 11 2 3 2 2 8 2" xfId="46488" xr:uid="{00000000-0005-0000-0000-000008000000}"/>
    <cellStyle name="Comma 11 2 3 2 2 9" xfId="31368" xr:uid="{00000000-0005-0000-0000-000008000000}"/>
    <cellStyle name="Comma 11 2 3 2 3" xfId="1884" xr:uid="{00000000-0005-0000-0000-000008000000}"/>
    <cellStyle name="Comma 11 2 3 2 3 2" xfId="10956" xr:uid="{00000000-0005-0000-0000-000008000000}"/>
    <cellStyle name="Comma 11 2 3 2 3 2 2" xfId="26076" xr:uid="{00000000-0005-0000-0000-000008000000}"/>
    <cellStyle name="Comma 11 2 3 2 3 2 2 2" xfId="56316" xr:uid="{00000000-0005-0000-0000-000008000000}"/>
    <cellStyle name="Comma 11 2 3 2 3 2 3" xfId="41196" xr:uid="{00000000-0005-0000-0000-000008000000}"/>
    <cellStyle name="Comma 11 2 3 2 3 3" xfId="17004" xr:uid="{00000000-0005-0000-0000-000008000000}"/>
    <cellStyle name="Comma 11 2 3 2 3 3 2" xfId="47244" xr:uid="{00000000-0005-0000-0000-000008000000}"/>
    <cellStyle name="Comma 11 2 3 2 3 4" xfId="32124" xr:uid="{00000000-0005-0000-0000-000008000000}"/>
    <cellStyle name="Comma 11 2 3 2 4" xfId="3396" xr:uid="{00000000-0005-0000-0000-000008000000}"/>
    <cellStyle name="Comma 11 2 3 2 4 2" xfId="12468" xr:uid="{00000000-0005-0000-0000-000008000000}"/>
    <cellStyle name="Comma 11 2 3 2 4 2 2" xfId="27588" xr:uid="{00000000-0005-0000-0000-000008000000}"/>
    <cellStyle name="Comma 11 2 3 2 4 2 2 2" xfId="57828" xr:uid="{00000000-0005-0000-0000-000008000000}"/>
    <cellStyle name="Comma 11 2 3 2 4 2 3" xfId="42708" xr:uid="{00000000-0005-0000-0000-000008000000}"/>
    <cellStyle name="Comma 11 2 3 2 4 3" xfId="18516" xr:uid="{00000000-0005-0000-0000-000008000000}"/>
    <cellStyle name="Comma 11 2 3 2 4 3 2" xfId="48756" xr:uid="{00000000-0005-0000-0000-000008000000}"/>
    <cellStyle name="Comma 11 2 3 2 4 4" xfId="33636" xr:uid="{00000000-0005-0000-0000-000008000000}"/>
    <cellStyle name="Comma 11 2 3 2 5" xfId="4908" xr:uid="{00000000-0005-0000-0000-000008000000}"/>
    <cellStyle name="Comma 11 2 3 2 5 2" xfId="13980" xr:uid="{00000000-0005-0000-0000-000008000000}"/>
    <cellStyle name="Comma 11 2 3 2 5 2 2" xfId="29100" xr:uid="{00000000-0005-0000-0000-000008000000}"/>
    <cellStyle name="Comma 11 2 3 2 5 2 2 2" xfId="59340" xr:uid="{00000000-0005-0000-0000-000008000000}"/>
    <cellStyle name="Comma 11 2 3 2 5 2 3" xfId="44220" xr:uid="{00000000-0005-0000-0000-000008000000}"/>
    <cellStyle name="Comma 11 2 3 2 5 3" xfId="20028" xr:uid="{00000000-0005-0000-0000-000008000000}"/>
    <cellStyle name="Comma 11 2 3 2 5 3 2" xfId="50268" xr:uid="{00000000-0005-0000-0000-000008000000}"/>
    <cellStyle name="Comma 11 2 3 2 5 4" xfId="35148" xr:uid="{00000000-0005-0000-0000-000008000000}"/>
    <cellStyle name="Comma 11 2 3 2 6" xfId="6420" xr:uid="{00000000-0005-0000-0000-000008000000}"/>
    <cellStyle name="Comma 11 2 3 2 6 2" xfId="21540" xr:uid="{00000000-0005-0000-0000-000008000000}"/>
    <cellStyle name="Comma 11 2 3 2 6 2 2" xfId="51780" xr:uid="{00000000-0005-0000-0000-000008000000}"/>
    <cellStyle name="Comma 11 2 3 2 6 3" xfId="36660" xr:uid="{00000000-0005-0000-0000-000008000000}"/>
    <cellStyle name="Comma 11 2 3 2 7" xfId="7932" xr:uid="{00000000-0005-0000-0000-000008000000}"/>
    <cellStyle name="Comma 11 2 3 2 7 2" xfId="23052" xr:uid="{00000000-0005-0000-0000-000008000000}"/>
    <cellStyle name="Comma 11 2 3 2 7 2 2" xfId="53292" xr:uid="{00000000-0005-0000-0000-000008000000}"/>
    <cellStyle name="Comma 11 2 3 2 7 3" xfId="38172" xr:uid="{00000000-0005-0000-0000-000008000000}"/>
    <cellStyle name="Comma 11 2 3 2 8" xfId="9444" xr:uid="{00000000-0005-0000-0000-000008000000}"/>
    <cellStyle name="Comma 11 2 3 2 8 2" xfId="24564" xr:uid="{00000000-0005-0000-0000-000008000000}"/>
    <cellStyle name="Comma 11 2 3 2 8 2 2" xfId="54804" xr:uid="{00000000-0005-0000-0000-000008000000}"/>
    <cellStyle name="Comma 11 2 3 2 8 3" xfId="39684" xr:uid="{00000000-0005-0000-0000-000008000000}"/>
    <cellStyle name="Comma 11 2 3 2 9" xfId="15492" xr:uid="{00000000-0005-0000-0000-000008000000}"/>
    <cellStyle name="Comma 11 2 3 2 9 2" xfId="45732" xr:uid="{00000000-0005-0000-0000-000008000000}"/>
    <cellStyle name="Comma 11 2 3 3" xfId="624" xr:uid="{00000000-0005-0000-0000-000018000000}"/>
    <cellStyle name="Comma 11 2 3 3 10" xfId="30864" xr:uid="{00000000-0005-0000-0000-000018000000}"/>
    <cellStyle name="Comma 11 2 3 3 2" xfId="1380" xr:uid="{00000000-0005-0000-0000-000018000000}"/>
    <cellStyle name="Comma 11 2 3 3 2 2" xfId="2892" xr:uid="{00000000-0005-0000-0000-000018000000}"/>
    <cellStyle name="Comma 11 2 3 3 2 2 2" xfId="11964" xr:uid="{00000000-0005-0000-0000-000018000000}"/>
    <cellStyle name="Comma 11 2 3 3 2 2 2 2" xfId="27084" xr:uid="{00000000-0005-0000-0000-000018000000}"/>
    <cellStyle name="Comma 11 2 3 3 2 2 2 2 2" xfId="57324" xr:uid="{00000000-0005-0000-0000-000018000000}"/>
    <cellStyle name="Comma 11 2 3 3 2 2 2 3" xfId="42204" xr:uid="{00000000-0005-0000-0000-000018000000}"/>
    <cellStyle name="Comma 11 2 3 3 2 2 3" xfId="18012" xr:uid="{00000000-0005-0000-0000-000018000000}"/>
    <cellStyle name="Comma 11 2 3 3 2 2 3 2" xfId="48252" xr:uid="{00000000-0005-0000-0000-000018000000}"/>
    <cellStyle name="Comma 11 2 3 3 2 2 4" xfId="33132" xr:uid="{00000000-0005-0000-0000-000018000000}"/>
    <cellStyle name="Comma 11 2 3 3 2 3" xfId="4404" xr:uid="{00000000-0005-0000-0000-000018000000}"/>
    <cellStyle name="Comma 11 2 3 3 2 3 2" xfId="13476" xr:uid="{00000000-0005-0000-0000-000018000000}"/>
    <cellStyle name="Comma 11 2 3 3 2 3 2 2" xfId="28596" xr:uid="{00000000-0005-0000-0000-000018000000}"/>
    <cellStyle name="Comma 11 2 3 3 2 3 2 2 2" xfId="58836" xr:uid="{00000000-0005-0000-0000-000018000000}"/>
    <cellStyle name="Comma 11 2 3 3 2 3 2 3" xfId="43716" xr:uid="{00000000-0005-0000-0000-000018000000}"/>
    <cellStyle name="Comma 11 2 3 3 2 3 3" xfId="19524" xr:uid="{00000000-0005-0000-0000-000018000000}"/>
    <cellStyle name="Comma 11 2 3 3 2 3 3 2" xfId="49764" xr:uid="{00000000-0005-0000-0000-000018000000}"/>
    <cellStyle name="Comma 11 2 3 3 2 3 4" xfId="34644" xr:uid="{00000000-0005-0000-0000-000018000000}"/>
    <cellStyle name="Comma 11 2 3 3 2 4" xfId="5916" xr:uid="{00000000-0005-0000-0000-000018000000}"/>
    <cellStyle name="Comma 11 2 3 3 2 4 2" xfId="14988" xr:uid="{00000000-0005-0000-0000-000018000000}"/>
    <cellStyle name="Comma 11 2 3 3 2 4 2 2" xfId="30108" xr:uid="{00000000-0005-0000-0000-000018000000}"/>
    <cellStyle name="Comma 11 2 3 3 2 4 2 2 2" xfId="60348" xr:uid="{00000000-0005-0000-0000-000018000000}"/>
    <cellStyle name="Comma 11 2 3 3 2 4 2 3" xfId="45228" xr:uid="{00000000-0005-0000-0000-000018000000}"/>
    <cellStyle name="Comma 11 2 3 3 2 4 3" xfId="21036" xr:uid="{00000000-0005-0000-0000-000018000000}"/>
    <cellStyle name="Comma 11 2 3 3 2 4 3 2" xfId="51276" xr:uid="{00000000-0005-0000-0000-000018000000}"/>
    <cellStyle name="Comma 11 2 3 3 2 4 4" xfId="36156" xr:uid="{00000000-0005-0000-0000-000018000000}"/>
    <cellStyle name="Comma 11 2 3 3 2 5" xfId="7428" xr:uid="{00000000-0005-0000-0000-000018000000}"/>
    <cellStyle name="Comma 11 2 3 3 2 5 2" xfId="22548" xr:uid="{00000000-0005-0000-0000-000018000000}"/>
    <cellStyle name="Comma 11 2 3 3 2 5 2 2" xfId="52788" xr:uid="{00000000-0005-0000-0000-000018000000}"/>
    <cellStyle name="Comma 11 2 3 3 2 5 3" xfId="37668" xr:uid="{00000000-0005-0000-0000-000018000000}"/>
    <cellStyle name="Comma 11 2 3 3 2 6" xfId="8940" xr:uid="{00000000-0005-0000-0000-000018000000}"/>
    <cellStyle name="Comma 11 2 3 3 2 6 2" xfId="24060" xr:uid="{00000000-0005-0000-0000-000018000000}"/>
    <cellStyle name="Comma 11 2 3 3 2 6 2 2" xfId="54300" xr:uid="{00000000-0005-0000-0000-000018000000}"/>
    <cellStyle name="Comma 11 2 3 3 2 6 3" xfId="39180" xr:uid="{00000000-0005-0000-0000-000018000000}"/>
    <cellStyle name="Comma 11 2 3 3 2 7" xfId="10452" xr:uid="{00000000-0005-0000-0000-000018000000}"/>
    <cellStyle name="Comma 11 2 3 3 2 7 2" xfId="25572" xr:uid="{00000000-0005-0000-0000-000018000000}"/>
    <cellStyle name="Comma 11 2 3 3 2 7 2 2" xfId="55812" xr:uid="{00000000-0005-0000-0000-000018000000}"/>
    <cellStyle name="Comma 11 2 3 3 2 7 3" xfId="40692" xr:uid="{00000000-0005-0000-0000-000018000000}"/>
    <cellStyle name="Comma 11 2 3 3 2 8" xfId="16500" xr:uid="{00000000-0005-0000-0000-000018000000}"/>
    <cellStyle name="Comma 11 2 3 3 2 8 2" xfId="46740" xr:uid="{00000000-0005-0000-0000-000018000000}"/>
    <cellStyle name="Comma 11 2 3 3 2 9" xfId="31620" xr:uid="{00000000-0005-0000-0000-000018000000}"/>
    <cellStyle name="Comma 11 2 3 3 3" xfId="2136" xr:uid="{00000000-0005-0000-0000-000018000000}"/>
    <cellStyle name="Comma 11 2 3 3 3 2" xfId="11208" xr:uid="{00000000-0005-0000-0000-000018000000}"/>
    <cellStyle name="Comma 11 2 3 3 3 2 2" xfId="26328" xr:uid="{00000000-0005-0000-0000-000018000000}"/>
    <cellStyle name="Comma 11 2 3 3 3 2 2 2" xfId="56568" xr:uid="{00000000-0005-0000-0000-000018000000}"/>
    <cellStyle name="Comma 11 2 3 3 3 2 3" xfId="41448" xr:uid="{00000000-0005-0000-0000-000018000000}"/>
    <cellStyle name="Comma 11 2 3 3 3 3" xfId="17256" xr:uid="{00000000-0005-0000-0000-000018000000}"/>
    <cellStyle name="Comma 11 2 3 3 3 3 2" xfId="47496" xr:uid="{00000000-0005-0000-0000-000018000000}"/>
    <cellStyle name="Comma 11 2 3 3 3 4" xfId="32376" xr:uid="{00000000-0005-0000-0000-000018000000}"/>
    <cellStyle name="Comma 11 2 3 3 4" xfId="3648" xr:uid="{00000000-0005-0000-0000-000018000000}"/>
    <cellStyle name="Comma 11 2 3 3 4 2" xfId="12720" xr:uid="{00000000-0005-0000-0000-000018000000}"/>
    <cellStyle name="Comma 11 2 3 3 4 2 2" xfId="27840" xr:uid="{00000000-0005-0000-0000-000018000000}"/>
    <cellStyle name="Comma 11 2 3 3 4 2 2 2" xfId="58080" xr:uid="{00000000-0005-0000-0000-000018000000}"/>
    <cellStyle name="Comma 11 2 3 3 4 2 3" xfId="42960" xr:uid="{00000000-0005-0000-0000-000018000000}"/>
    <cellStyle name="Comma 11 2 3 3 4 3" xfId="18768" xr:uid="{00000000-0005-0000-0000-000018000000}"/>
    <cellStyle name="Comma 11 2 3 3 4 3 2" xfId="49008" xr:uid="{00000000-0005-0000-0000-000018000000}"/>
    <cellStyle name="Comma 11 2 3 3 4 4" xfId="33888" xr:uid="{00000000-0005-0000-0000-000018000000}"/>
    <cellStyle name="Comma 11 2 3 3 5" xfId="5160" xr:uid="{00000000-0005-0000-0000-000018000000}"/>
    <cellStyle name="Comma 11 2 3 3 5 2" xfId="14232" xr:uid="{00000000-0005-0000-0000-000018000000}"/>
    <cellStyle name="Comma 11 2 3 3 5 2 2" xfId="29352" xr:uid="{00000000-0005-0000-0000-000018000000}"/>
    <cellStyle name="Comma 11 2 3 3 5 2 2 2" xfId="59592" xr:uid="{00000000-0005-0000-0000-000018000000}"/>
    <cellStyle name="Comma 11 2 3 3 5 2 3" xfId="44472" xr:uid="{00000000-0005-0000-0000-000018000000}"/>
    <cellStyle name="Comma 11 2 3 3 5 3" xfId="20280" xr:uid="{00000000-0005-0000-0000-000018000000}"/>
    <cellStyle name="Comma 11 2 3 3 5 3 2" xfId="50520" xr:uid="{00000000-0005-0000-0000-000018000000}"/>
    <cellStyle name="Comma 11 2 3 3 5 4" xfId="35400" xr:uid="{00000000-0005-0000-0000-000018000000}"/>
    <cellStyle name="Comma 11 2 3 3 6" xfId="6672" xr:uid="{00000000-0005-0000-0000-000018000000}"/>
    <cellStyle name="Comma 11 2 3 3 6 2" xfId="21792" xr:uid="{00000000-0005-0000-0000-000018000000}"/>
    <cellStyle name="Comma 11 2 3 3 6 2 2" xfId="52032" xr:uid="{00000000-0005-0000-0000-000018000000}"/>
    <cellStyle name="Comma 11 2 3 3 6 3" xfId="36912" xr:uid="{00000000-0005-0000-0000-000018000000}"/>
    <cellStyle name="Comma 11 2 3 3 7" xfId="8184" xr:uid="{00000000-0005-0000-0000-000018000000}"/>
    <cellStyle name="Comma 11 2 3 3 7 2" xfId="23304" xr:uid="{00000000-0005-0000-0000-000018000000}"/>
    <cellStyle name="Comma 11 2 3 3 7 2 2" xfId="53544" xr:uid="{00000000-0005-0000-0000-000018000000}"/>
    <cellStyle name="Comma 11 2 3 3 7 3" xfId="38424" xr:uid="{00000000-0005-0000-0000-000018000000}"/>
    <cellStyle name="Comma 11 2 3 3 8" xfId="9696" xr:uid="{00000000-0005-0000-0000-000018000000}"/>
    <cellStyle name="Comma 11 2 3 3 8 2" xfId="24816" xr:uid="{00000000-0005-0000-0000-000018000000}"/>
    <cellStyle name="Comma 11 2 3 3 8 2 2" xfId="55056" xr:uid="{00000000-0005-0000-0000-000018000000}"/>
    <cellStyle name="Comma 11 2 3 3 8 3" xfId="39936" xr:uid="{00000000-0005-0000-0000-000018000000}"/>
    <cellStyle name="Comma 11 2 3 3 9" xfId="15744" xr:uid="{00000000-0005-0000-0000-000018000000}"/>
    <cellStyle name="Comma 11 2 3 3 9 2" xfId="45984" xr:uid="{00000000-0005-0000-0000-000018000000}"/>
    <cellStyle name="Comma 11 2 3 4" xfId="876" xr:uid="{00000000-0005-0000-0000-000008000000}"/>
    <cellStyle name="Comma 11 2 3 4 2" xfId="2388" xr:uid="{00000000-0005-0000-0000-000008000000}"/>
    <cellStyle name="Comma 11 2 3 4 2 2" xfId="11460" xr:uid="{00000000-0005-0000-0000-000008000000}"/>
    <cellStyle name="Comma 11 2 3 4 2 2 2" xfId="26580" xr:uid="{00000000-0005-0000-0000-000008000000}"/>
    <cellStyle name="Comma 11 2 3 4 2 2 2 2" xfId="56820" xr:uid="{00000000-0005-0000-0000-000008000000}"/>
    <cellStyle name="Comma 11 2 3 4 2 2 3" xfId="41700" xr:uid="{00000000-0005-0000-0000-000008000000}"/>
    <cellStyle name="Comma 11 2 3 4 2 3" xfId="17508" xr:uid="{00000000-0005-0000-0000-000008000000}"/>
    <cellStyle name="Comma 11 2 3 4 2 3 2" xfId="47748" xr:uid="{00000000-0005-0000-0000-000008000000}"/>
    <cellStyle name="Comma 11 2 3 4 2 4" xfId="32628" xr:uid="{00000000-0005-0000-0000-000008000000}"/>
    <cellStyle name="Comma 11 2 3 4 3" xfId="3900" xr:uid="{00000000-0005-0000-0000-000008000000}"/>
    <cellStyle name="Comma 11 2 3 4 3 2" xfId="12972" xr:uid="{00000000-0005-0000-0000-000008000000}"/>
    <cellStyle name="Comma 11 2 3 4 3 2 2" xfId="28092" xr:uid="{00000000-0005-0000-0000-000008000000}"/>
    <cellStyle name="Comma 11 2 3 4 3 2 2 2" xfId="58332" xr:uid="{00000000-0005-0000-0000-000008000000}"/>
    <cellStyle name="Comma 11 2 3 4 3 2 3" xfId="43212" xr:uid="{00000000-0005-0000-0000-000008000000}"/>
    <cellStyle name="Comma 11 2 3 4 3 3" xfId="19020" xr:uid="{00000000-0005-0000-0000-000008000000}"/>
    <cellStyle name="Comma 11 2 3 4 3 3 2" xfId="49260" xr:uid="{00000000-0005-0000-0000-000008000000}"/>
    <cellStyle name="Comma 11 2 3 4 3 4" xfId="34140" xr:uid="{00000000-0005-0000-0000-000008000000}"/>
    <cellStyle name="Comma 11 2 3 4 4" xfId="5412" xr:uid="{00000000-0005-0000-0000-000008000000}"/>
    <cellStyle name="Comma 11 2 3 4 4 2" xfId="14484" xr:uid="{00000000-0005-0000-0000-000008000000}"/>
    <cellStyle name="Comma 11 2 3 4 4 2 2" xfId="29604" xr:uid="{00000000-0005-0000-0000-000008000000}"/>
    <cellStyle name="Comma 11 2 3 4 4 2 2 2" xfId="59844" xr:uid="{00000000-0005-0000-0000-000008000000}"/>
    <cellStyle name="Comma 11 2 3 4 4 2 3" xfId="44724" xr:uid="{00000000-0005-0000-0000-000008000000}"/>
    <cellStyle name="Comma 11 2 3 4 4 3" xfId="20532" xr:uid="{00000000-0005-0000-0000-000008000000}"/>
    <cellStyle name="Comma 11 2 3 4 4 3 2" xfId="50772" xr:uid="{00000000-0005-0000-0000-000008000000}"/>
    <cellStyle name="Comma 11 2 3 4 4 4" xfId="35652" xr:uid="{00000000-0005-0000-0000-000008000000}"/>
    <cellStyle name="Comma 11 2 3 4 5" xfId="6924" xr:uid="{00000000-0005-0000-0000-000008000000}"/>
    <cellStyle name="Comma 11 2 3 4 5 2" xfId="22044" xr:uid="{00000000-0005-0000-0000-000008000000}"/>
    <cellStyle name="Comma 11 2 3 4 5 2 2" xfId="52284" xr:uid="{00000000-0005-0000-0000-000008000000}"/>
    <cellStyle name="Comma 11 2 3 4 5 3" xfId="37164" xr:uid="{00000000-0005-0000-0000-000008000000}"/>
    <cellStyle name="Comma 11 2 3 4 6" xfId="8436" xr:uid="{00000000-0005-0000-0000-000008000000}"/>
    <cellStyle name="Comma 11 2 3 4 6 2" xfId="23556" xr:uid="{00000000-0005-0000-0000-000008000000}"/>
    <cellStyle name="Comma 11 2 3 4 6 2 2" xfId="53796" xr:uid="{00000000-0005-0000-0000-000008000000}"/>
    <cellStyle name="Comma 11 2 3 4 6 3" xfId="38676" xr:uid="{00000000-0005-0000-0000-000008000000}"/>
    <cellStyle name="Comma 11 2 3 4 7" xfId="9948" xr:uid="{00000000-0005-0000-0000-000008000000}"/>
    <cellStyle name="Comma 11 2 3 4 7 2" xfId="25068" xr:uid="{00000000-0005-0000-0000-000008000000}"/>
    <cellStyle name="Comma 11 2 3 4 7 2 2" xfId="55308" xr:uid="{00000000-0005-0000-0000-000008000000}"/>
    <cellStyle name="Comma 11 2 3 4 7 3" xfId="40188" xr:uid="{00000000-0005-0000-0000-000008000000}"/>
    <cellStyle name="Comma 11 2 3 4 8" xfId="15996" xr:uid="{00000000-0005-0000-0000-000008000000}"/>
    <cellStyle name="Comma 11 2 3 4 8 2" xfId="46236" xr:uid="{00000000-0005-0000-0000-000008000000}"/>
    <cellStyle name="Comma 11 2 3 4 9" xfId="31116" xr:uid="{00000000-0005-0000-0000-000008000000}"/>
    <cellStyle name="Comma 11 2 3 5" xfId="1632" xr:uid="{00000000-0005-0000-0000-000008000000}"/>
    <cellStyle name="Comma 11 2 3 5 2" xfId="10704" xr:uid="{00000000-0005-0000-0000-000008000000}"/>
    <cellStyle name="Comma 11 2 3 5 2 2" xfId="25824" xr:uid="{00000000-0005-0000-0000-000008000000}"/>
    <cellStyle name="Comma 11 2 3 5 2 2 2" xfId="56064" xr:uid="{00000000-0005-0000-0000-000008000000}"/>
    <cellStyle name="Comma 11 2 3 5 2 3" xfId="40944" xr:uid="{00000000-0005-0000-0000-000008000000}"/>
    <cellStyle name="Comma 11 2 3 5 3" xfId="16752" xr:uid="{00000000-0005-0000-0000-000008000000}"/>
    <cellStyle name="Comma 11 2 3 5 3 2" xfId="46992" xr:uid="{00000000-0005-0000-0000-000008000000}"/>
    <cellStyle name="Comma 11 2 3 5 4" xfId="31872" xr:uid="{00000000-0005-0000-0000-000008000000}"/>
    <cellStyle name="Comma 11 2 3 6" xfId="3144" xr:uid="{00000000-0005-0000-0000-000008000000}"/>
    <cellStyle name="Comma 11 2 3 6 2" xfId="12216" xr:uid="{00000000-0005-0000-0000-000008000000}"/>
    <cellStyle name="Comma 11 2 3 6 2 2" xfId="27336" xr:uid="{00000000-0005-0000-0000-000008000000}"/>
    <cellStyle name="Comma 11 2 3 6 2 2 2" xfId="57576" xr:uid="{00000000-0005-0000-0000-000008000000}"/>
    <cellStyle name="Comma 11 2 3 6 2 3" xfId="42456" xr:uid="{00000000-0005-0000-0000-000008000000}"/>
    <cellStyle name="Comma 11 2 3 6 3" xfId="18264" xr:uid="{00000000-0005-0000-0000-000008000000}"/>
    <cellStyle name="Comma 11 2 3 6 3 2" xfId="48504" xr:uid="{00000000-0005-0000-0000-000008000000}"/>
    <cellStyle name="Comma 11 2 3 6 4" xfId="33384" xr:uid="{00000000-0005-0000-0000-000008000000}"/>
    <cellStyle name="Comma 11 2 3 7" xfId="4656" xr:uid="{00000000-0005-0000-0000-000008000000}"/>
    <cellStyle name="Comma 11 2 3 7 2" xfId="13728" xr:uid="{00000000-0005-0000-0000-000008000000}"/>
    <cellStyle name="Comma 11 2 3 7 2 2" xfId="28848" xr:uid="{00000000-0005-0000-0000-000008000000}"/>
    <cellStyle name="Comma 11 2 3 7 2 2 2" xfId="59088" xr:uid="{00000000-0005-0000-0000-000008000000}"/>
    <cellStyle name="Comma 11 2 3 7 2 3" xfId="43968" xr:uid="{00000000-0005-0000-0000-000008000000}"/>
    <cellStyle name="Comma 11 2 3 7 3" xfId="19776" xr:uid="{00000000-0005-0000-0000-000008000000}"/>
    <cellStyle name="Comma 11 2 3 7 3 2" xfId="50016" xr:uid="{00000000-0005-0000-0000-000008000000}"/>
    <cellStyle name="Comma 11 2 3 7 4" xfId="34896" xr:uid="{00000000-0005-0000-0000-000008000000}"/>
    <cellStyle name="Comma 11 2 3 8" xfId="6168" xr:uid="{00000000-0005-0000-0000-000008000000}"/>
    <cellStyle name="Comma 11 2 3 8 2" xfId="21288" xr:uid="{00000000-0005-0000-0000-000008000000}"/>
    <cellStyle name="Comma 11 2 3 8 2 2" xfId="51528" xr:uid="{00000000-0005-0000-0000-000008000000}"/>
    <cellStyle name="Comma 11 2 3 8 3" xfId="36408" xr:uid="{00000000-0005-0000-0000-000008000000}"/>
    <cellStyle name="Comma 11 2 3 9" xfId="7680" xr:uid="{00000000-0005-0000-0000-000008000000}"/>
    <cellStyle name="Comma 11 2 3 9 2" xfId="22800" xr:uid="{00000000-0005-0000-0000-000008000000}"/>
    <cellStyle name="Comma 11 2 3 9 2 2" xfId="53040" xr:uid="{00000000-0005-0000-0000-000008000000}"/>
    <cellStyle name="Comma 11 2 3 9 3" xfId="37920" xr:uid="{00000000-0005-0000-0000-000008000000}"/>
    <cellStyle name="Comma 11 2 4" xfId="204" xr:uid="{00000000-0005-0000-0000-000008000000}"/>
    <cellStyle name="Comma 11 2 4 10" xfId="9276" xr:uid="{00000000-0005-0000-0000-000008000000}"/>
    <cellStyle name="Comma 11 2 4 10 2" xfId="24396" xr:uid="{00000000-0005-0000-0000-000008000000}"/>
    <cellStyle name="Comma 11 2 4 10 2 2" xfId="54636" xr:uid="{00000000-0005-0000-0000-000008000000}"/>
    <cellStyle name="Comma 11 2 4 10 3" xfId="39516" xr:uid="{00000000-0005-0000-0000-000008000000}"/>
    <cellStyle name="Comma 11 2 4 11" xfId="15324" xr:uid="{00000000-0005-0000-0000-000008000000}"/>
    <cellStyle name="Comma 11 2 4 11 2" xfId="45564" xr:uid="{00000000-0005-0000-0000-000008000000}"/>
    <cellStyle name="Comma 11 2 4 12" xfId="30444" xr:uid="{00000000-0005-0000-0000-000008000000}"/>
    <cellStyle name="Comma 11 2 4 2" xfId="456" xr:uid="{00000000-0005-0000-0000-000008000000}"/>
    <cellStyle name="Comma 11 2 4 2 10" xfId="30696" xr:uid="{00000000-0005-0000-0000-000008000000}"/>
    <cellStyle name="Comma 11 2 4 2 2" xfId="1212" xr:uid="{00000000-0005-0000-0000-000008000000}"/>
    <cellStyle name="Comma 11 2 4 2 2 2" xfId="2724" xr:uid="{00000000-0005-0000-0000-000008000000}"/>
    <cellStyle name="Comma 11 2 4 2 2 2 2" xfId="11796" xr:uid="{00000000-0005-0000-0000-000008000000}"/>
    <cellStyle name="Comma 11 2 4 2 2 2 2 2" xfId="26916" xr:uid="{00000000-0005-0000-0000-000008000000}"/>
    <cellStyle name="Comma 11 2 4 2 2 2 2 2 2" xfId="57156" xr:uid="{00000000-0005-0000-0000-000008000000}"/>
    <cellStyle name="Comma 11 2 4 2 2 2 2 3" xfId="42036" xr:uid="{00000000-0005-0000-0000-000008000000}"/>
    <cellStyle name="Comma 11 2 4 2 2 2 3" xfId="17844" xr:uid="{00000000-0005-0000-0000-000008000000}"/>
    <cellStyle name="Comma 11 2 4 2 2 2 3 2" xfId="48084" xr:uid="{00000000-0005-0000-0000-000008000000}"/>
    <cellStyle name="Comma 11 2 4 2 2 2 4" xfId="32964" xr:uid="{00000000-0005-0000-0000-000008000000}"/>
    <cellStyle name="Comma 11 2 4 2 2 3" xfId="4236" xr:uid="{00000000-0005-0000-0000-000008000000}"/>
    <cellStyle name="Comma 11 2 4 2 2 3 2" xfId="13308" xr:uid="{00000000-0005-0000-0000-000008000000}"/>
    <cellStyle name="Comma 11 2 4 2 2 3 2 2" xfId="28428" xr:uid="{00000000-0005-0000-0000-000008000000}"/>
    <cellStyle name="Comma 11 2 4 2 2 3 2 2 2" xfId="58668" xr:uid="{00000000-0005-0000-0000-000008000000}"/>
    <cellStyle name="Comma 11 2 4 2 2 3 2 3" xfId="43548" xr:uid="{00000000-0005-0000-0000-000008000000}"/>
    <cellStyle name="Comma 11 2 4 2 2 3 3" xfId="19356" xr:uid="{00000000-0005-0000-0000-000008000000}"/>
    <cellStyle name="Comma 11 2 4 2 2 3 3 2" xfId="49596" xr:uid="{00000000-0005-0000-0000-000008000000}"/>
    <cellStyle name="Comma 11 2 4 2 2 3 4" xfId="34476" xr:uid="{00000000-0005-0000-0000-000008000000}"/>
    <cellStyle name="Comma 11 2 4 2 2 4" xfId="5748" xr:uid="{00000000-0005-0000-0000-000008000000}"/>
    <cellStyle name="Comma 11 2 4 2 2 4 2" xfId="14820" xr:uid="{00000000-0005-0000-0000-000008000000}"/>
    <cellStyle name="Comma 11 2 4 2 2 4 2 2" xfId="29940" xr:uid="{00000000-0005-0000-0000-000008000000}"/>
    <cellStyle name="Comma 11 2 4 2 2 4 2 2 2" xfId="60180" xr:uid="{00000000-0005-0000-0000-000008000000}"/>
    <cellStyle name="Comma 11 2 4 2 2 4 2 3" xfId="45060" xr:uid="{00000000-0005-0000-0000-000008000000}"/>
    <cellStyle name="Comma 11 2 4 2 2 4 3" xfId="20868" xr:uid="{00000000-0005-0000-0000-000008000000}"/>
    <cellStyle name="Comma 11 2 4 2 2 4 3 2" xfId="51108" xr:uid="{00000000-0005-0000-0000-000008000000}"/>
    <cellStyle name="Comma 11 2 4 2 2 4 4" xfId="35988" xr:uid="{00000000-0005-0000-0000-000008000000}"/>
    <cellStyle name="Comma 11 2 4 2 2 5" xfId="7260" xr:uid="{00000000-0005-0000-0000-000008000000}"/>
    <cellStyle name="Comma 11 2 4 2 2 5 2" xfId="22380" xr:uid="{00000000-0005-0000-0000-000008000000}"/>
    <cellStyle name="Comma 11 2 4 2 2 5 2 2" xfId="52620" xr:uid="{00000000-0005-0000-0000-000008000000}"/>
    <cellStyle name="Comma 11 2 4 2 2 5 3" xfId="37500" xr:uid="{00000000-0005-0000-0000-000008000000}"/>
    <cellStyle name="Comma 11 2 4 2 2 6" xfId="8772" xr:uid="{00000000-0005-0000-0000-000008000000}"/>
    <cellStyle name="Comma 11 2 4 2 2 6 2" xfId="23892" xr:uid="{00000000-0005-0000-0000-000008000000}"/>
    <cellStyle name="Comma 11 2 4 2 2 6 2 2" xfId="54132" xr:uid="{00000000-0005-0000-0000-000008000000}"/>
    <cellStyle name="Comma 11 2 4 2 2 6 3" xfId="39012" xr:uid="{00000000-0005-0000-0000-000008000000}"/>
    <cellStyle name="Comma 11 2 4 2 2 7" xfId="10284" xr:uid="{00000000-0005-0000-0000-000008000000}"/>
    <cellStyle name="Comma 11 2 4 2 2 7 2" xfId="25404" xr:uid="{00000000-0005-0000-0000-000008000000}"/>
    <cellStyle name="Comma 11 2 4 2 2 7 2 2" xfId="55644" xr:uid="{00000000-0005-0000-0000-000008000000}"/>
    <cellStyle name="Comma 11 2 4 2 2 7 3" xfId="40524" xr:uid="{00000000-0005-0000-0000-000008000000}"/>
    <cellStyle name="Comma 11 2 4 2 2 8" xfId="16332" xr:uid="{00000000-0005-0000-0000-000008000000}"/>
    <cellStyle name="Comma 11 2 4 2 2 8 2" xfId="46572" xr:uid="{00000000-0005-0000-0000-000008000000}"/>
    <cellStyle name="Comma 11 2 4 2 2 9" xfId="31452" xr:uid="{00000000-0005-0000-0000-000008000000}"/>
    <cellStyle name="Comma 11 2 4 2 3" xfId="1968" xr:uid="{00000000-0005-0000-0000-000008000000}"/>
    <cellStyle name="Comma 11 2 4 2 3 2" xfId="11040" xr:uid="{00000000-0005-0000-0000-000008000000}"/>
    <cellStyle name="Comma 11 2 4 2 3 2 2" xfId="26160" xr:uid="{00000000-0005-0000-0000-000008000000}"/>
    <cellStyle name="Comma 11 2 4 2 3 2 2 2" xfId="56400" xr:uid="{00000000-0005-0000-0000-000008000000}"/>
    <cellStyle name="Comma 11 2 4 2 3 2 3" xfId="41280" xr:uid="{00000000-0005-0000-0000-000008000000}"/>
    <cellStyle name="Comma 11 2 4 2 3 3" xfId="17088" xr:uid="{00000000-0005-0000-0000-000008000000}"/>
    <cellStyle name="Comma 11 2 4 2 3 3 2" xfId="47328" xr:uid="{00000000-0005-0000-0000-000008000000}"/>
    <cellStyle name="Comma 11 2 4 2 3 4" xfId="32208" xr:uid="{00000000-0005-0000-0000-000008000000}"/>
    <cellStyle name="Comma 11 2 4 2 4" xfId="3480" xr:uid="{00000000-0005-0000-0000-000008000000}"/>
    <cellStyle name="Comma 11 2 4 2 4 2" xfId="12552" xr:uid="{00000000-0005-0000-0000-000008000000}"/>
    <cellStyle name="Comma 11 2 4 2 4 2 2" xfId="27672" xr:uid="{00000000-0005-0000-0000-000008000000}"/>
    <cellStyle name="Comma 11 2 4 2 4 2 2 2" xfId="57912" xr:uid="{00000000-0005-0000-0000-000008000000}"/>
    <cellStyle name="Comma 11 2 4 2 4 2 3" xfId="42792" xr:uid="{00000000-0005-0000-0000-000008000000}"/>
    <cellStyle name="Comma 11 2 4 2 4 3" xfId="18600" xr:uid="{00000000-0005-0000-0000-000008000000}"/>
    <cellStyle name="Comma 11 2 4 2 4 3 2" xfId="48840" xr:uid="{00000000-0005-0000-0000-000008000000}"/>
    <cellStyle name="Comma 11 2 4 2 4 4" xfId="33720" xr:uid="{00000000-0005-0000-0000-000008000000}"/>
    <cellStyle name="Comma 11 2 4 2 5" xfId="4992" xr:uid="{00000000-0005-0000-0000-000008000000}"/>
    <cellStyle name="Comma 11 2 4 2 5 2" xfId="14064" xr:uid="{00000000-0005-0000-0000-000008000000}"/>
    <cellStyle name="Comma 11 2 4 2 5 2 2" xfId="29184" xr:uid="{00000000-0005-0000-0000-000008000000}"/>
    <cellStyle name="Comma 11 2 4 2 5 2 2 2" xfId="59424" xr:uid="{00000000-0005-0000-0000-000008000000}"/>
    <cellStyle name="Comma 11 2 4 2 5 2 3" xfId="44304" xr:uid="{00000000-0005-0000-0000-000008000000}"/>
    <cellStyle name="Comma 11 2 4 2 5 3" xfId="20112" xr:uid="{00000000-0005-0000-0000-000008000000}"/>
    <cellStyle name="Comma 11 2 4 2 5 3 2" xfId="50352" xr:uid="{00000000-0005-0000-0000-000008000000}"/>
    <cellStyle name="Comma 11 2 4 2 5 4" xfId="35232" xr:uid="{00000000-0005-0000-0000-000008000000}"/>
    <cellStyle name="Comma 11 2 4 2 6" xfId="6504" xr:uid="{00000000-0005-0000-0000-000008000000}"/>
    <cellStyle name="Comma 11 2 4 2 6 2" xfId="21624" xr:uid="{00000000-0005-0000-0000-000008000000}"/>
    <cellStyle name="Comma 11 2 4 2 6 2 2" xfId="51864" xr:uid="{00000000-0005-0000-0000-000008000000}"/>
    <cellStyle name="Comma 11 2 4 2 6 3" xfId="36744" xr:uid="{00000000-0005-0000-0000-000008000000}"/>
    <cellStyle name="Comma 11 2 4 2 7" xfId="8016" xr:uid="{00000000-0005-0000-0000-000008000000}"/>
    <cellStyle name="Comma 11 2 4 2 7 2" xfId="23136" xr:uid="{00000000-0005-0000-0000-000008000000}"/>
    <cellStyle name="Comma 11 2 4 2 7 2 2" xfId="53376" xr:uid="{00000000-0005-0000-0000-000008000000}"/>
    <cellStyle name="Comma 11 2 4 2 7 3" xfId="38256" xr:uid="{00000000-0005-0000-0000-000008000000}"/>
    <cellStyle name="Comma 11 2 4 2 8" xfId="9528" xr:uid="{00000000-0005-0000-0000-000008000000}"/>
    <cellStyle name="Comma 11 2 4 2 8 2" xfId="24648" xr:uid="{00000000-0005-0000-0000-000008000000}"/>
    <cellStyle name="Comma 11 2 4 2 8 2 2" xfId="54888" xr:uid="{00000000-0005-0000-0000-000008000000}"/>
    <cellStyle name="Comma 11 2 4 2 8 3" xfId="39768" xr:uid="{00000000-0005-0000-0000-000008000000}"/>
    <cellStyle name="Comma 11 2 4 2 9" xfId="15576" xr:uid="{00000000-0005-0000-0000-000008000000}"/>
    <cellStyle name="Comma 11 2 4 2 9 2" xfId="45816" xr:uid="{00000000-0005-0000-0000-000008000000}"/>
    <cellStyle name="Comma 11 2 4 3" xfId="708" xr:uid="{00000000-0005-0000-0000-000019000000}"/>
    <cellStyle name="Comma 11 2 4 3 10" xfId="30948" xr:uid="{00000000-0005-0000-0000-000019000000}"/>
    <cellStyle name="Comma 11 2 4 3 2" xfId="1464" xr:uid="{00000000-0005-0000-0000-000019000000}"/>
    <cellStyle name="Comma 11 2 4 3 2 2" xfId="2976" xr:uid="{00000000-0005-0000-0000-000019000000}"/>
    <cellStyle name="Comma 11 2 4 3 2 2 2" xfId="12048" xr:uid="{00000000-0005-0000-0000-000019000000}"/>
    <cellStyle name="Comma 11 2 4 3 2 2 2 2" xfId="27168" xr:uid="{00000000-0005-0000-0000-000019000000}"/>
    <cellStyle name="Comma 11 2 4 3 2 2 2 2 2" xfId="57408" xr:uid="{00000000-0005-0000-0000-000019000000}"/>
    <cellStyle name="Comma 11 2 4 3 2 2 2 3" xfId="42288" xr:uid="{00000000-0005-0000-0000-000019000000}"/>
    <cellStyle name="Comma 11 2 4 3 2 2 3" xfId="18096" xr:uid="{00000000-0005-0000-0000-000019000000}"/>
    <cellStyle name="Comma 11 2 4 3 2 2 3 2" xfId="48336" xr:uid="{00000000-0005-0000-0000-000019000000}"/>
    <cellStyle name="Comma 11 2 4 3 2 2 4" xfId="33216" xr:uid="{00000000-0005-0000-0000-000019000000}"/>
    <cellStyle name="Comma 11 2 4 3 2 3" xfId="4488" xr:uid="{00000000-0005-0000-0000-000019000000}"/>
    <cellStyle name="Comma 11 2 4 3 2 3 2" xfId="13560" xr:uid="{00000000-0005-0000-0000-000019000000}"/>
    <cellStyle name="Comma 11 2 4 3 2 3 2 2" xfId="28680" xr:uid="{00000000-0005-0000-0000-000019000000}"/>
    <cellStyle name="Comma 11 2 4 3 2 3 2 2 2" xfId="58920" xr:uid="{00000000-0005-0000-0000-000019000000}"/>
    <cellStyle name="Comma 11 2 4 3 2 3 2 3" xfId="43800" xr:uid="{00000000-0005-0000-0000-000019000000}"/>
    <cellStyle name="Comma 11 2 4 3 2 3 3" xfId="19608" xr:uid="{00000000-0005-0000-0000-000019000000}"/>
    <cellStyle name="Comma 11 2 4 3 2 3 3 2" xfId="49848" xr:uid="{00000000-0005-0000-0000-000019000000}"/>
    <cellStyle name="Comma 11 2 4 3 2 3 4" xfId="34728" xr:uid="{00000000-0005-0000-0000-000019000000}"/>
    <cellStyle name="Comma 11 2 4 3 2 4" xfId="6000" xr:uid="{00000000-0005-0000-0000-000019000000}"/>
    <cellStyle name="Comma 11 2 4 3 2 4 2" xfId="15072" xr:uid="{00000000-0005-0000-0000-000019000000}"/>
    <cellStyle name="Comma 11 2 4 3 2 4 2 2" xfId="30192" xr:uid="{00000000-0005-0000-0000-000019000000}"/>
    <cellStyle name="Comma 11 2 4 3 2 4 2 2 2" xfId="60432" xr:uid="{00000000-0005-0000-0000-000019000000}"/>
    <cellStyle name="Comma 11 2 4 3 2 4 2 3" xfId="45312" xr:uid="{00000000-0005-0000-0000-000019000000}"/>
    <cellStyle name="Comma 11 2 4 3 2 4 3" xfId="21120" xr:uid="{00000000-0005-0000-0000-000019000000}"/>
    <cellStyle name="Comma 11 2 4 3 2 4 3 2" xfId="51360" xr:uid="{00000000-0005-0000-0000-000019000000}"/>
    <cellStyle name="Comma 11 2 4 3 2 4 4" xfId="36240" xr:uid="{00000000-0005-0000-0000-000019000000}"/>
    <cellStyle name="Comma 11 2 4 3 2 5" xfId="7512" xr:uid="{00000000-0005-0000-0000-000019000000}"/>
    <cellStyle name="Comma 11 2 4 3 2 5 2" xfId="22632" xr:uid="{00000000-0005-0000-0000-000019000000}"/>
    <cellStyle name="Comma 11 2 4 3 2 5 2 2" xfId="52872" xr:uid="{00000000-0005-0000-0000-000019000000}"/>
    <cellStyle name="Comma 11 2 4 3 2 5 3" xfId="37752" xr:uid="{00000000-0005-0000-0000-000019000000}"/>
    <cellStyle name="Comma 11 2 4 3 2 6" xfId="9024" xr:uid="{00000000-0005-0000-0000-000019000000}"/>
    <cellStyle name="Comma 11 2 4 3 2 6 2" xfId="24144" xr:uid="{00000000-0005-0000-0000-000019000000}"/>
    <cellStyle name="Comma 11 2 4 3 2 6 2 2" xfId="54384" xr:uid="{00000000-0005-0000-0000-000019000000}"/>
    <cellStyle name="Comma 11 2 4 3 2 6 3" xfId="39264" xr:uid="{00000000-0005-0000-0000-000019000000}"/>
    <cellStyle name="Comma 11 2 4 3 2 7" xfId="10536" xr:uid="{00000000-0005-0000-0000-000019000000}"/>
    <cellStyle name="Comma 11 2 4 3 2 7 2" xfId="25656" xr:uid="{00000000-0005-0000-0000-000019000000}"/>
    <cellStyle name="Comma 11 2 4 3 2 7 2 2" xfId="55896" xr:uid="{00000000-0005-0000-0000-000019000000}"/>
    <cellStyle name="Comma 11 2 4 3 2 7 3" xfId="40776" xr:uid="{00000000-0005-0000-0000-000019000000}"/>
    <cellStyle name="Comma 11 2 4 3 2 8" xfId="16584" xr:uid="{00000000-0005-0000-0000-000019000000}"/>
    <cellStyle name="Comma 11 2 4 3 2 8 2" xfId="46824" xr:uid="{00000000-0005-0000-0000-000019000000}"/>
    <cellStyle name="Comma 11 2 4 3 2 9" xfId="31704" xr:uid="{00000000-0005-0000-0000-000019000000}"/>
    <cellStyle name="Comma 11 2 4 3 3" xfId="2220" xr:uid="{00000000-0005-0000-0000-000019000000}"/>
    <cellStyle name="Comma 11 2 4 3 3 2" xfId="11292" xr:uid="{00000000-0005-0000-0000-000019000000}"/>
    <cellStyle name="Comma 11 2 4 3 3 2 2" xfId="26412" xr:uid="{00000000-0005-0000-0000-000019000000}"/>
    <cellStyle name="Comma 11 2 4 3 3 2 2 2" xfId="56652" xr:uid="{00000000-0005-0000-0000-000019000000}"/>
    <cellStyle name="Comma 11 2 4 3 3 2 3" xfId="41532" xr:uid="{00000000-0005-0000-0000-000019000000}"/>
    <cellStyle name="Comma 11 2 4 3 3 3" xfId="17340" xr:uid="{00000000-0005-0000-0000-000019000000}"/>
    <cellStyle name="Comma 11 2 4 3 3 3 2" xfId="47580" xr:uid="{00000000-0005-0000-0000-000019000000}"/>
    <cellStyle name="Comma 11 2 4 3 3 4" xfId="32460" xr:uid="{00000000-0005-0000-0000-000019000000}"/>
    <cellStyle name="Comma 11 2 4 3 4" xfId="3732" xr:uid="{00000000-0005-0000-0000-000019000000}"/>
    <cellStyle name="Comma 11 2 4 3 4 2" xfId="12804" xr:uid="{00000000-0005-0000-0000-000019000000}"/>
    <cellStyle name="Comma 11 2 4 3 4 2 2" xfId="27924" xr:uid="{00000000-0005-0000-0000-000019000000}"/>
    <cellStyle name="Comma 11 2 4 3 4 2 2 2" xfId="58164" xr:uid="{00000000-0005-0000-0000-000019000000}"/>
    <cellStyle name="Comma 11 2 4 3 4 2 3" xfId="43044" xr:uid="{00000000-0005-0000-0000-000019000000}"/>
    <cellStyle name="Comma 11 2 4 3 4 3" xfId="18852" xr:uid="{00000000-0005-0000-0000-000019000000}"/>
    <cellStyle name="Comma 11 2 4 3 4 3 2" xfId="49092" xr:uid="{00000000-0005-0000-0000-000019000000}"/>
    <cellStyle name="Comma 11 2 4 3 4 4" xfId="33972" xr:uid="{00000000-0005-0000-0000-000019000000}"/>
    <cellStyle name="Comma 11 2 4 3 5" xfId="5244" xr:uid="{00000000-0005-0000-0000-000019000000}"/>
    <cellStyle name="Comma 11 2 4 3 5 2" xfId="14316" xr:uid="{00000000-0005-0000-0000-000019000000}"/>
    <cellStyle name="Comma 11 2 4 3 5 2 2" xfId="29436" xr:uid="{00000000-0005-0000-0000-000019000000}"/>
    <cellStyle name="Comma 11 2 4 3 5 2 2 2" xfId="59676" xr:uid="{00000000-0005-0000-0000-000019000000}"/>
    <cellStyle name="Comma 11 2 4 3 5 2 3" xfId="44556" xr:uid="{00000000-0005-0000-0000-000019000000}"/>
    <cellStyle name="Comma 11 2 4 3 5 3" xfId="20364" xr:uid="{00000000-0005-0000-0000-000019000000}"/>
    <cellStyle name="Comma 11 2 4 3 5 3 2" xfId="50604" xr:uid="{00000000-0005-0000-0000-000019000000}"/>
    <cellStyle name="Comma 11 2 4 3 5 4" xfId="35484" xr:uid="{00000000-0005-0000-0000-000019000000}"/>
    <cellStyle name="Comma 11 2 4 3 6" xfId="6756" xr:uid="{00000000-0005-0000-0000-000019000000}"/>
    <cellStyle name="Comma 11 2 4 3 6 2" xfId="21876" xr:uid="{00000000-0005-0000-0000-000019000000}"/>
    <cellStyle name="Comma 11 2 4 3 6 2 2" xfId="52116" xr:uid="{00000000-0005-0000-0000-000019000000}"/>
    <cellStyle name="Comma 11 2 4 3 6 3" xfId="36996" xr:uid="{00000000-0005-0000-0000-000019000000}"/>
    <cellStyle name="Comma 11 2 4 3 7" xfId="8268" xr:uid="{00000000-0005-0000-0000-000019000000}"/>
    <cellStyle name="Comma 11 2 4 3 7 2" xfId="23388" xr:uid="{00000000-0005-0000-0000-000019000000}"/>
    <cellStyle name="Comma 11 2 4 3 7 2 2" xfId="53628" xr:uid="{00000000-0005-0000-0000-000019000000}"/>
    <cellStyle name="Comma 11 2 4 3 7 3" xfId="38508" xr:uid="{00000000-0005-0000-0000-000019000000}"/>
    <cellStyle name="Comma 11 2 4 3 8" xfId="9780" xr:uid="{00000000-0005-0000-0000-000019000000}"/>
    <cellStyle name="Comma 11 2 4 3 8 2" xfId="24900" xr:uid="{00000000-0005-0000-0000-000019000000}"/>
    <cellStyle name="Comma 11 2 4 3 8 2 2" xfId="55140" xr:uid="{00000000-0005-0000-0000-000019000000}"/>
    <cellStyle name="Comma 11 2 4 3 8 3" xfId="40020" xr:uid="{00000000-0005-0000-0000-000019000000}"/>
    <cellStyle name="Comma 11 2 4 3 9" xfId="15828" xr:uid="{00000000-0005-0000-0000-000019000000}"/>
    <cellStyle name="Comma 11 2 4 3 9 2" xfId="46068" xr:uid="{00000000-0005-0000-0000-000019000000}"/>
    <cellStyle name="Comma 11 2 4 4" xfId="960" xr:uid="{00000000-0005-0000-0000-000008000000}"/>
    <cellStyle name="Comma 11 2 4 4 2" xfId="2472" xr:uid="{00000000-0005-0000-0000-000008000000}"/>
    <cellStyle name="Comma 11 2 4 4 2 2" xfId="11544" xr:uid="{00000000-0005-0000-0000-000008000000}"/>
    <cellStyle name="Comma 11 2 4 4 2 2 2" xfId="26664" xr:uid="{00000000-0005-0000-0000-000008000000}"/>
    <cellStyle name="Comma 11 2 4 4 2 2 2 2" xfId="56904" xr:uid="{00000000-0005-0000-0000-000008000000}"/>
    <cellStyle name="Comma 11 2 4 4 2 2 3" xfId="41784" xr:uid="{00000000-0005-0000-0000-000008000000}"/>
    <cellStyle name="Comma 11 2 4 4 2 3" xfId="17592" xr:uid="{00000000-0005-0000-0000-000008000000}"/>
    <cellStyle name="Comma 11 2 4 4 2 3 2" xfId="47832" xr:uid="{00000000-0005-0000-0000-000008000000}"/>
    <cellStyle name="Comma 11 2 4 4 2 4" xfId="32712" xr:uid="{00000000-0005-0000-0000-000008000000}"/>
    <cellStyle name="Comma 11 2 4 4 3" xfId="3984" xr:uid="{00000000-0005-0000-0000-000008000000}"/>
    <cellStyle name="Comma 11 2 4 4 3 2" xfId="13056" xr:uid="{00000000-0005-0000-0000-000008000000}"/>
    <cellStyle name="Comma 11 2 4 4 3 2 2" xfId="28176" xr:uid="{00000000-0005-0000-0000-000008000000}"/>
    <cellStyle name="Comma 11 2 4 4 3 2 2 2" xfId="58416" xr:uid="{00000000-0005-0000-0000-000008000000}"/>
    <cellStyle name="Comma 11 2 4 4 3 2 3" xfId="43296" xr:uid="{00000000-0005-0000-0000-000008000000}"/>
    <cellStyle name="Comma 11 2 4 4 3 3" xfId="19104" xr:uid="{00000000-0005-0000-0000-000008000000}"/>
    <cellStyle name="Comma 11 2 4 4 3 3 2" xfId="49344" xr:uid="{00000000-0005-0000-0000-000008000000}"/>
    <cellStyle name="Comma 11 2 4 4 3 4" xfId="34224" xr:uid="{00000000-0005-0000-0000-000008000000}"/>
    <cellStyle name="Comma 11 2 4 4 4" xfId="5496" xr:uid="{00000000-0005-0000-0000-000008000000}"/>
    <cellStyle name="Comma 11 2 4 4 4 2" xfId="14568" xr:uid="{00000000-0005-0000-0000-000008000000}"/>
    <cellStyle name="Comma 11 2 4 4 4 2 2" xfId="29688" xr:uid="{00000000-0005-0000-0000-000008000000}"/>
    <cellStyle name="Comma 11 2 4 4 4 2 2 2" xfId="59928" xr:uid="{00000000-0005-0000-0000-000008000000}"/>
    <cellStyle name="Comma 11 2 4 4 4 2 3" xfId="44808" xr:uid="{00000000-0005-0000-0000-000008000000}"/>
    <cellStyle name="Comma 11 2 4 4 4 3" xfId="20616" xr:uid="{00000000-0005-0000-0000-000008000000}"/>
    <cellStyle name="Comma 11 2 4 4 4 3 2" xfId="50856" xr:uid="{00000000-0005-0000-0000-000008000000}"/>
    <cellStyle name="Comma 11 2 4 4 4 4" xfId="35736" xr:uid="{00000000-0005-0000-0000-000008000000}"/>
    <cellStyle name="Comma 11 2 4 4 5" xfId="7008" xr:uid="{00000000-0005-0000-0000-000008000000}"/>
    <cellStyle name="Comma 11 2 4 4 5 2" xfId="22128" xr:uid="{00000000-0005-0000-0000-000008000000}"/>
    <cellStyle name="Comma 11 2 4 4 5 2 2" xfId="52368" xr:uid="{00000000-0005-0000-0000-000008000000}"/>
    <cellStyle name="Comma 11 2 4 4 5 3" xfId="37248" xr:uid="{00000000-0005-0000-0000-000008000000}"/>
    <cellStyle name="Comma 11 2 4 4 6" xfId="8520" xr:uid="{00000000-0005-0000-0000-000008000000}"/>
    <cellStyle name="Comma 11 2 4 4 6 2" xfId="23640" xr:uid="{00000000-0005-0000-0000-000008000000}"/>
    <cellStyle name="Comma 11 2 4 4 6 2 2" xfId="53880" xr:uid="{00000000-0005-0000-0000-000008000000}"/>
    <cellStyle name="Comma 11 2 4 4 6 3" xfId="38760" xr:uid="{00000000-0005-0000-0000-000008000000}"/>
    <cellStyle name="Comma 11 2 4 4 7" xfId="10032" xr:uid="{00000000-0005-0000-0000-000008000000}"/>
    <cellStyle name="Comma 11 2 4 4 7 2" xfId="25152" xr:uid="{00000000-0005-0000-0000-000008000000}"/>
    <cellStyle name="Comma 11 2 4 4 7 2 2" xfId="55392" xr:uid="{00000000-0005-0000-0000-000008000000}"/>
    <cellStyle name="Comma 11 2 4 4 7 3" xfId="40272" xr:uid="{00000000-0005-0000-0000-000008000000}"/>
    <cellStyle name="Comma 11 2 4 4 8" xfId="16080" xr:uid="{00000000-0005-0000-0000-000008000000}"/>
    <cellStyle name="Comma 11 2 4 4 8 2" xfId="46320" xr:uid="{00000000-0005-0000-0000-000008000000}"/>
    <cellStyle name="Comma 11 2 4 4 9" xfId="31200" xr:uid="{00000000-0005-0000-0000-000008000000}"/>
    <cellStyle name="Comma 11 2 4 5" xfId="1716" xr:uid="{00000000-0005-0000-0000-000008000000}"/>
    <cellStyle name="Comma 11 2 4 5 2" xfId="10788" xr:uid="{00000000-0005-0000-0000-000008000000}"/>
    <cellStyle name="Comma 11 2 4 5 2 2" xfId="25908" xr:uid="{00000000-0005-0000-0000-000008000000}"/>
    <cellStyle name="Comma 11 2 4 5 2 2 2" xfId="56148" xr:uid="{00000000-0005-0000-0000-000008000000}"/>
    <cellStyle name="Comma 11 2 4 5 2 3" xfId="41028" xr:uid="{00000000-0005-0000-0000-000008000000}"/>
    <cellStyle name="Comma 11 2 4 5 3" xfId="16836" xr:uid="{00000000-0005-0000-0000-000008000000}"/>
    <cellStyle name="Comma 11 2 4 5 3 2" xfId="47076" xr:uid="{00000000-0005-0000-0000-000008000000}"/>
    <cellStyle name="Comma 11 2 4 5 4" xfId="31956" xr:uid="{00000000-0005-0000-0000-000008000000}"/>
    <cellStyle name="Comma 11 2 4 6" xfId="3228" xr:uid="{00000000-0005-0000-0000-000008000000}"/>
    <cellStyle name="Comma 11 2 4 6 2" xfId="12300" xr:uid="{00000000-0005-0000-0000-000008000000}"/>
    <cellStyle name="Comma 11 2 4 6 2 2" xfId="27420" xr:uid="{00000000-0005-0000-0000-000008000000}"/>
    <cellStyle name="Comma 11 2 4 6 2 2 2" xfId="57660" xr:uid="{00000000-0005-0000-0000-000008000000}"/>
    <cellStyle name="Comma 11 2 4 6 2 3" xfId="42540" xr:uid="{00000000-0005-0000-0000-000008000000}"/>
    <cellStyle name="Comma 11 2 4 6 3" xfId="18348" xr:uid="{00000000-0005-0000-0000-000008000000}"/>
    <cellStyle name="Comma 11 2 4 6 3 2" xfId="48588" xr:uid="{00000000-0005-0000-0000-000008000000}"/>
    <cellStyle name="Comma 11 2 4 6 4" xfId="33468" xr:uid="{00000000-0005-0000-0000-000008000000}"/>
    <cellStyle name="Comma 11 2 4 7" xfId="4740" xr:uid="{00000000-0005-0000-0000-000008000000}"/>
    <cellStyle name="Comma 11 2 4 7 2" xfId="13812" xr:uid="{00000000-0005-0000-0000-000008000000}"/>
    <cellStyle name="Comma 11 2 4 7 2 2" xfId="28932" xr:uid="{00000000-0005-0000-0000-000008000000}"/>
    <cellStyle name="Comma 11 2 4 7 2 2 2" xfId="59172" xr:uid="{00000000-0005-0000-0000-000008000000}"/>
    <cellStyle name="Comma 11 2 4 7 2 3" xfId="44052" xr:uid="{00000000-0005-0000-0000-000008000000}"/>
    <cellStyle name="Comma 11 2 4 7 3" xfId="19860" xr:uid="{00000000-0005-0000-0000-000008000000}"/>
    <cellStyle name="Comma 11 2 4 7 3 2" xfId="50100" xr:uid="{00000000-0005-0000-0000-000008000000}"/>
    <cellStyle name="Comma 11 2 4 7 4" xfId="34980" xr:uid="{00000000-0005-0000-0000-000008000000}"/>
    <cellStyle name="Comma 11 2 4 8" xfId="6252" xr:uid="{00000000-0005-0000-0000-000008000000}"/>
    <cellStyle name="Comma 11 2 4 8 2" xfId="21372" xr:uid="{00000000-0005-0000-0000-000008000000}"/>
    <cellStyle name="Comma 11 2 4 8 2 2" xfId="51612" xr:uid="{00000000-0005-0000-0000-000008000000}"/>
    <cellStyle name="Comma 11 2 4 8 3" xfId="36492" xr:uid="{00000000-0005-0000-0000-000008000000}"/>
    <cellStyle name="Comma 11 2 4 9" xfId="7764" xr:uid="{00000000-0005-0000-0000-000008000000}"/>
    <cellStyle name="Comma 11 2 4 9 2" xfId="22884" xr:uid="{00000000-0005-0000-0000-000008000000}"/>
    <cellStyle name="Comma 11 2 4 9 2 2" xfId="53124" xr:uid="{00000000-0005-0000-0000-000008000000}"/>
    <cellStyle name="Comma 11 2 4 9 3" xfId="38004" xr:uid="{00000000-0005-0000-0000-000008000000}"/>
    <cellStyle name="Comma 11 2 5" xfId="288" xr:uid="{00000000-0005-0000-0000-00003C000000}"/>
    <cellStyle name="Comma 11 2 5 10" xfId="30528" xr:uid="{00000000-0005-0000-0000-00003C000000}"/>
    <cellStyle name="Comma 11 2 5 2" xfId="1044" xr:uid="{00000000-0005-0000-0000-00003C000000}"/>
    <cellStyle name="Comma 11 2 5 2 2" xfId="2556" xr:uid="{00000000-0005-0000-0000-00003C000000}"/>
    <cellStyle name="Comma 11 2 5 2 2 2" xfId="11628" xr:uid="{00000000-0005-0000-0000-00003C000000}"/>
    <cellStyle name="Comma 11 2 5 2 2 2 2" xfId="26748" xr:uid="{00000000-0005-0000-0000-00003C000000}"/>
    <cellStyle name="Comma 11 2 5 2 2 2 2 2" xfId="56988" xr:uid="{00000000-0005-0000-0000-00003C000000}"/>
    <cellStyle name="Comma 11 2 5 2 2 2 3" xfId="41868" xr:uid="{00000000-0005-0000-0000-00003C000000}"/>
    <cellStyle name="Comma 11 2 5 2 2 3" xfId="17676" xr:uid="{00000000-0005-0000-0000-00003C000000}"/>
    <cellStyle name="Comma 11 2 5 2 2 3 2" xfId="47916" xr:uid="{00000000-0005-0000-0000-00003C000000}"/>
    <cellStyle name="Comma 11 2 5 2 2 4" xfId="32796" xr:uid="{00000000-0005-0000-0000-00003C000000}"/>
    <cellStyle name="Comma 11 2 5 2 3" xfId="4068" xr:uid="{00000000-0005-0000-0000-00003C000000}"/>
    <cellStyle name="Comma 11 2 5 2 3 2" xfId="13140" xr:uid="{00000000-0005-0000-0000-00003C000000}"/>
    <cellStyle name="Comma 11 2 5 2 3 2 2" xfId="28260" xr:uid="{00000000-0005-0000-0000-00003C000000}"/>
    <cellStyle name="Comma 11 2 5 2 3 2 2 2" xfId="58500" xr:uid="{00000000-0005-0000-0000-00003C000000}"/>
    <cellStyle name="Comma 11 2 5 2 3 2 3" xfId="43380" xr:uid="{00000000-0005-0000-0000-00003C000000}"/>
    <cellStyle name="Comma 11 2 5 2 3 3" xfId="19188" xr:uid="{00000000-0005-0000-0000-00003C000000}"/>
    <cellStyle name="Comma 11 2 5 2 3 3 2" xfId="49428" xr:uid="{00000000-0005-0000-0000-00003C000000}"/>
    <cellStyle name="Comma 11 2 5 2 3 4" xfId="34308" xr:uid="{00000000-0005-0000-0000-00003C000000}"/>
    <cellStyle name="Comma 11 2 5 2 4" xfId="5580" xr:uid="{00000000-0005-0000-0000-00003C000000}"/>
    <cellStyle name="Comma 11 2 5 2 4 2" xfId="14652" xr:uid="{00000000-0005-0000-0000-00003C000000}"/>
    <cellStyle name="Comma 11 2 5 2 4 2 2" xfId="29772" xr:uid="{00000000-0005-0000-0000-00003C000000}"/>
    <cellStyle name="Comma 11 2 5 2 4 2 2 2" xfId="60012" xr:uid="{00000000-0005-0000-0000-00003C000000}"/>
    <cellStyle name="Comma 11 2 5 2 4 2 3" xfId="44892" xr:uid="{00000000-0005-0000-0000-00003C000000}"/>
    <cellStyle name="Comma 11 2 5 2 4 3" xfId="20700" xr:uid="{00000000-0005-0000-0000-00003C000000}"/>
    <cellStyle name="Comma 11 2 5 2 4 3 2" xfId="50940" xr:uid="{00000000-0005-0000-0000-00003C000000}"/>
    <cellStyle name="Comma 11 2 5 2 4 4" xfId="35820" xr:uid="{00000000-0005-0000-0000-00003C000000}"/>
    <cellStyle name="Comma 11 2 5 2 5" xfId="7092" xr:uid="{00000000-0005-0000-0000-00003C000000}"/>
    <cellStyle name="Comma 11 2 5 2 5 2" xfId="22212" xr:uid="{00000000-0005-0000-0000-00003C000000}"/>
    <cellStyle name="Comma 11 2 5 2 5 2 2" xfId="52452" xr:uid="{00000000-0005-0000-0000-00003C000000}"/>
    <cellStyle name="Comma 11 2 5 2 5 3" xfId="37332" xr:uid="{00000000-0005-0000-0000-00003C000000}"/>
    <cellStyle name="Comma 11 2 5 2 6" xfId="8604" xr:uid="{00000000-0005-0000-0000-00003C000000}"/>
    <cellStyle name="Comma 11 2 5 2 6 2" xfId="23724" xr:uid="{00000000-0005-0000-0000-00003C000000}"/>
    <cellStyle name="Comma 11 2 5 2 6 2 2" xfId="53964" xr:uid="{00000000-0005-0000-0000-00003C000000}"/>
    <cellStyle name="Comma 11 2 5 2 6 3" xfId="38844" xr:uid="{00000000-0005-0000-0000-00003C000000}"/>
    <cellStyle name="Comma 11 2 5 2 7" xfId="10116" xr:uid="{00000000-0005-0000-0000-00003C000000}"/>
    <cellStyle name="Comma 11 2 5 2 7 2" xfId="25236" xr:uid="{00000000-0005-0000-0000-00003C000000}"/>
    <cellStyle name="Comma 11 2 5 2 7 2 2" xfId="55476" xr:uid="{00000000-0005-0000-0000-00003C000000}"/>
    <cellStyle name="Comma 11 2 5 2 7 3" xfId="40356" xr:uid="{00000000-0005-0000-0000-00003C000000}"/>
    <cellStyle name="Comma 11 2 5 2 8" xfId="16164" xr:uid="{00000000-0005-0000-0000-00003C000000}"/>
    <cellStyle name="Comma 11 2 5 2 8 2" xfId="46404" xr:uid="{00000000-0005-0000-0000-00003C000000}"/>
    <cellStyle name="Comma 11 2 5 2 9" xfId="31284" xr:uid="{00000000-0005-0000-0000-00003C000000}"/>
    <cellStyle name="Comma 11 2 5 3" xfId="1800" xr:uid="{00000000-0005-0000-0000-00003C000000}"/>
    <cellStyle name="Comma 11 2 5 3 2" xfId="10872" xr:uid="{00000000-0005-0000-0000-00003C000000}"/>
    <cellStyle name="Comma 11 2 5 3 2 2" xfId="25992" xr:uid="{00000000-0005-0000-0000-00003C000000}"/>
    <cellStyle name="Comma 11 2 5 3 2 2 2" xfId="56232" xr:uid="{00000000-0005-0000-0000-00003C000000}"/>
    <cellStyle name="Comma 11 2 5 3 2 3" xfId="41112" xr:uid="{00000000-0005-0000-0000-00003C000000}"/>
    <cellStyle name="Comma 11 2 5 3 3" xfId="16920" xr:uid="{00000000-0005-0000-0000-00003C000000}"/>
    <cellStyle name="Comma 11 2 5 3 3 2" xfId="47160" xr:uid="{00000000-0005-0000-0000-00003C000000}"/>
    <cellStyle name="Comma 11 2 5 3 4" xfId="32040" xr:uid="{00000000-0005-0000-0000-00003C000000}"/>
    <cellStyle name="Comma 11 2 5 4" xfId="3312" xr:uid="{00000000-0005-0000-0000-00003C000000}"/>
    <cellStyle name="Comma 11 2 5 4 2" xfId="12384" xr:uid="{00000000-0005-0000-0000-00003C000000}"/>
    <cellStyle name="Comma 11 2 5 4 2 2" xfId="27504" xr:uid="{00000000-0005-0000-0000-00003C000000}"/>
    <cellStyle name="Comma 11 2 5 4 2 2 2" xfId="57744" xr:uid="{00000000-0005-0000-0000-00003C000000}"/>
    <cellStyle name="Comma 11 2 5 4 2 3" xfId="42624" xr:uid="{00000000-0005-0000-0000-00003C000000}"/>
    <cellStyle name="Comma 11 2 5 4 3" xfId="18432" xr:uid="{00000000-0005-0000-0000-00003C000000}"/>
    <cellStyle name="Comma 11 2 5 4 3 2" xfId="48672" xr:uid="{00000000-0005-0000-0000-00003C000000}"/>
    <cellStyle name="Comma 11 2 5 4 4" xfId="33552" xr:uid="{00000000-0005-0000-0000-00003C000000}"/>
    <cellStyle name="Comma 11 2 5 5" xfId="4824" xr:uid="{00000000-0005-0000-0000-00003C000000}"/>
    <cellStyle name="Comma 11 2 5 5 2" xfId="13896" xr:uid="{00000000-0005-0000-0000-00003C000000}"/>
    <cellStyle name="Comma 11 2 5 5 2 2" xfId="29016" xr:uid="{00000000-0005-0000-0000-00003C000000}"/>
    <cellStyle name="Comma 11 2 5 5 2 2 2" xfId="59256" xr:uid="{00000000-0005-0000-0000-00003C000000}"/>
    <cellStyle name="Comma 11 2 5 5 2 3" xfId="44136" xr:uid="{00000000-0005-0000-0000-00003C000000}"/>
    <cellStyle name="Comma 11 2 5 5 3" xfId="19944" xr:uid="{00000000-0005-0000-0000-00003C000000}"/>
    <cellStyle name="Comma 11 2 5 5 3 2" xfId="50184" xr:uid="{00000000-0005-0000-0000-00003C000000}"/>
    <cellStyle name="Comma 11 2 5 5 4" xfId="35064" xr:uid="{00000000-0005-0000-0000-00003C000000}"/>
    <cellStyle name="Comma 11 2 5 6" xfId="6336" xr:uid="{00000000-0005-0000-0000-00003C000000}"/>
    <cellStyle name="Comma 11 2 5 6 2" xfId="21456" xr:uid="{00000000-0005-0000-0000-00003C000000}"/>
    <cellStyle name="Comma 11 2 5 6 2 2" xfId="51696" xr:uid="{00000000-0005-0000-0000-00003C000000}"/>
    <cellStyle name="Comma 11 2 5 6 3" xfId="36576" xr:uid="{00000000-0005-0000-0000-00003C000000}"/>
    <cellStyle name="Comma 11 2 5 7" xfId="7848" xr:uid="{00000000-0005-0000-0000-00003C000000}"/>
    <cellStyle name="Comma 11 2 5 7 2" xfId="22968" xr:uid="{00000000-0005-0000-0000-00003C000000}"/>
    <cellStyle name="Comma 11 2 5 7 2 2" xfId="53208" xr:uid="{00000000-0005-0000-0000-00003C000000}"/>
    <cellStyle name="Comma 11 2 5 7 3" xfId="38088" xr:uid="{00000000-0005-0000-0000-00003C000000}"/>
    <cellStyle name="Comma 11 2 5 8" xfId="9360" xr:uid="{00000000-0005-0000-0000-00003C000000}"/>
    <cellStyle name="Comma 11 2 5 8 2" xfId="24480" xr:uid="{00000000-0005-0000-0000-00003C000000}"/>
    <cellStyle name="Comma 11 2 5 8 2 2" xfId="54720" xr:uid="{00000000-0005-0000-0000-00003C000000}"/>
    <cellStyle name="Comma 11 2 5 8 3" xfId="39600" xr:uid="{00000000-0005-0000-0000-00003C000000}"/>
    <cellStyle name="Comma 11 2 5 9" xfId="15408" xr:uid="{00000000-0005-0000-0000-00003C000000}"/>
    <cellStyle name="Comma 11 2 5 9 2" xfId="45648" xr:uid="{00000000-0005-0000-0000-00003C000000}"/>
    <cellStyle name="Comma 11 2 6" xfId="540" xr:uid="{00000000-0005-0000-0000-000014000000}"/>
    <cellStyle name="Comma 11 2 6 10" xfId="30780" xr:uid="{00000000-0005-0000-0000-000014000000}"/>
    <cellStyle name="Comma 11 2 6 2" xfId="1296" xr:uid="{00000000-0005-0000-0000-000014000000}"/>
    <cellStyle name="Comma 11 2 6 2 2" xfId="2808" xr:uid="{00000000-0005-0000-0000-000014000000}"/>
    <cellStyle name="Comma 11 2 6 2 2 2" xfId="11880" xr:uid="{00000000-0005-0000-0000-000014000000}"/>
    <cellStyle name="Comma 11 2 6 2 2 2 2" xfId="27000" xr:uid="{00000000-0005-0000-0000-000014000000}"/>
    <cellStyle name="Comma 11 2 6 2 2 2 2 2" xfId="57240" xr:uid="{00000000-0005-0000-0000-000014000000}"/>
    <cellStyle name="Comma 11 2 6 2 2 2 3" xfId="42120" xr:uid="{00000000-0005-0000-0000-000014000000}"/>
    <cellStyle name="Comma 11 2 6 2 2 3" xfId="17928" xr:uid="{00000000-0005-0000-0000-000014000000}"/>
    <cellStyle name="Comma 11 2 6 2 2 3 2" xfId="48168" xr:uid="{00000000-0005-0000-0000-000014000000}"/>
    <cellStyle name="Comma 11 2 6 2 2 4" xfId="33048" xr:uid="{00000000-0005-0000-0000-000014000000}"/>
    <cellStyle name="Comma 11 2 6 2 3" xfId="4320" xr:uid="{00000000-0005-0000-0000-000014000000}"/>
    <cellStyle name="Comma 11 2 6 2 3 2" xfId="13392" xr:uid="{00000000-0005-0000-0000-000014000000}"/>
    <cellStyle name="Comma 11 2 6 2 3 2 2" xfId="28512" xr:uid="{00000000-0005-0000-0000-000014000000}"/>
    <cellStyle name="Comma 11 2 6 2 3 2 2 2" xfId="58752" xr:uid="{00000000-0005-0000-0000-000014000000}"/>
    <cellStyle name="Comma 11 2 6 2 3 2 3" xfId="43632" xr:uid="{00000000-0005-0000-0000-000014000000}"/>
    <cellStyle name="Comma 11 2 6 2 3 3" xfId="19440" xr:uid="{00000000-0005-0000-0000-000014000000}"/>
    <cellStyle name="Comma 11 2 6 2 3 3 2" xfId="49680" xr:uid="{00000000-0005-0000-0000-000014000000}"/>
    <cellStyle name="Comma 11 2 6 2 3 4" xfId="34560" xr:uid="{00000000-0005-0000-0000-000014000000}"/>
    <cellStyle name="Comma 11 2 6 2 4" xfId="5832" xr:uid="{00000000-0005-0000-0000-000014000000}"/>
    <cellStyle name="Comma 11 2 6 2 4 2" xfId="14904" xr:uid="{00000000-0005-0000-0000-000014000000}"/>
    <cellStyle name="Comma 11 2 6 2 4 2 2" xfId="30024" xr:uid="{00000000-0005-0000-0000-000014000000}"/>
    <cellStyle name="Comma 11 2 6 2 4 2 2 2" xfId="60264" xr:uid="{00000000-0005-0000-0000-000014000000}"/>
    <cellStyle name="Comma 11 2 6 2 4 2 3" xfId="45144" xr:uid="{00000000-0005-0000-0000-000014000000}"/>
    <cellStyle name="Comma 11 2 6 2 4 3" xfId="20952" xr:uid="{00000000-0005-0000-0000-000014000000}"/>
    <cellStyle name="Comma 11 2 6 2 4 3 2" xfId="51192" xr:uid="{00000000-0005-0000-0000-000014000000}"/>
    <cellStyle name="Comma 11 2 6 2 4 4" xfId="36072" xr:uid="{00000000-0005-0000-0000-000014000000}"/>
    <cellStyle name="Comma 11 2 6 2 5" xfId="7344" xr:uid="{00000000-0005-0000-0000-000014000000}"/>
    <cellStyle name="Comma 11 2 6 2 5 2" xfId="22464" xr:uid="{00000000-0005-0000-0000-000014000000}"/>
    <cellStyle name="Comma 11 2 6 2 5 2 2" xfId="52704" xr:uid="{00000000-0005-0000-0000-000014000000}"/>
    <cellStyle name="Comma 11 2 6 2 5 3" xfId="37584" xr:uid="{00000000-0005-0000-0000-000014000000}"/>
    <cellStyle name="Comma 11 2 6 2 6" xfId="8856" xr:uid="{00000000-0005-0000-0000-000014000000}"/>
    <cellStyle name="Comma 11 2 6 2 6 2" xfId="23976" xr:uid="{00000000-0005-0000-0000-000014000000}"/>
    <cellStyle name="Comma 11 2 6 2 6 2 2" xfId="54216" xr:uid="{00000000-0005-0000-0000-000014000000}"/>
    <cellStyle name="Comma 11 2 6 2 6 3" xfId="39096" xr:uid="{00000000-0005-0000-0000-000014000000}"/>
    <cellStyle name="Comma 11 2 6 2 7" xfId="10368" xr:uid="{00000000-0005-0000-0000-000014000000}"/>
    <cellStyle name="Comma 11 2 6 2 7 2" xfId="25488" xr:uid="{00000000-0005-0000-0000-000014000000}"/>
    <cellStyle name="Comma 11 2 6 2 7 2 2" xfId="55728" xr:uid="{00000000-0005-0000-0000-000014000000}"/>
    <cellStyle name="Comma 11 2 6 2 7 3" xfId="40608" xr:uid="{00000000-0005-0000-0000-000014000000}"/>
    <cellStyle name="Comma 11 2 6 2 8" xfId="16416" xr:uid="{00000000-0005-0000-0000-000014000000}"/>
    <cellStyle name="Comma 11 2 6 2 8 2" xfId="46656" xr:uid="{00000000-0005-0000-0000-000014000000}"/>
    <cellStyle name="Comma 11 2 6 2 9" xfId="31536" xr:uid="{00000000-0005-0000-0000-000014000000}"/>
    <cellStyle name="Comma 11 2 6 3" xfId="2052" xr:uid="{00000000-0005-0000-0000-000014000000}"/>
    <cellStyle name="Comma 11 2 6 3 2" xfId="11124" xr:uid="{00000000-0005-0000-0000-000014000000}"/>
    <cellStyle name="Comma 11 2 6 3 2 2" xfId="26244" xr:uid="{00000000-0005-0000-0000-000014000000}"/>
    <cellStyle name="Comma 11 2 6 3 2 2 2" xfId="56484" xr:uid="{00000000-0005-0000-0000-000014000000}"/>
    <cellStyle name="Comma 11 2 6 3 2 3" xfId="41364" xr:uid="{00000000-0005-0000-0000-000014000000}"/>
    <cellStyle name="Comma 11 2 6 3 3" xfId="17172" xr:uid="{00000000-0005-0000-0000-000014000000}"/>
    <cellStyle name="Comma 11 2 6 3 3 2" xfId="47412" xr:uid="{00000000-0005-0000-0000-000014000000}"/>
    <cellStyle name="Comma 11 2 6 3 4" xfId="32292" xr:uid="{00000000-0005-0000-0000-000014000000}"/>
    <cellStyle name="Comma 11 2 6 4" xfId="3564" xr:uid="{00000000-0005-0000-0000-000014000000}"/>
    <cellStyle name="Comma 11 2 6 4 2" xfId="12636" xr:uid="{00000000-0005-0000-0000-000014000000}"/>
    <cellStyle name="Comma 11 2 6 4 2 2" xfId="27756" xr:uid="{00000000-0005-0000-0000-000014000000}"/>
    <cellStyle name="Comma 11 2 6 4 2 2 2" xfId="57996" xr:uid="{00000000-0005-0000-0000-000014000000}"/>
    <cellStyle name="Comma 11 2 6 4 2 3" xfId="42876" xr:uid="{00000000-0005-0000-0000-000014000000}"/>
    <cellStyle name="Comma 11 2 6 4 3" xfId="18684" xr:uid="{00000000-0005-0000-0000-000014000000}"/>
    <cellStyle name="Comma 11 2 6 4 3 2" xfId="48924" xr:uid="{00000000-0005-0000-0000-000014000000}"/>
    <cellStyle name="Comma 11 2 6 4 4" xfId="33804" xr:uid="{00000000-0005-0000-0000-000014000000}"/>
    <cellStyle name="Comma 11 2 6 5" xfId="5076" xr:uid="{00000000-0005-0000-0000-000014000000}"/>
    <cellStyle name="Comma 11 2 6 5 2" xfId="14148" xr:uid="{00000000-0005-0000-0000-000014000000}"/>
    <cellStyle name="Comma 11 2 6 5 2 2" xfId="29268" xr:uid="{00000000-0005-0000-0000-000014000000}"/>
    <cellStyle name="Comma 11 2 6 5 2 2 2" xfId="59508" xr:uid="{00000000-0005-0000-0000-000014000000}"/>
    <cellStyle name="Comma 11 2 6 5 2 3" xfId="44388" xr:uid="{00000000-0005-0000-0000-000014000000}"/>
    <cellStyle name="Comma 11 2 6 5 3" xfId="20196" xr:uid="{00000000-0005-0000-0000-000014000000}"/>
    <cellStyle name="Comma 11 2 6 5 3 2" xfId="50436" xr:uid="{00000000-0005-0000-0000-000014000000}"/>
    <cellStyle name="Comma 11 2 6 5 4" xfId="35316" xr:uid="{00000000-0005-0000-0000-000014000000}"/>
    <cellStyle name="Comma 11 2 6 6" xfId="6588" xr:uid="{00000000-0005-0000-0000-000014000000}"/>
    <cellStyle name="Comma 11 2 6 6 2" xfId="21708" xr:uid="{00000000-0005-0000-0000-000014000000}"/>
    <cellStyle name="Comma 11 2 6 6 2 2" xfId="51948" xr:uid="{00000000-0005-0000-0000-000014000000}"/>
    <cellStyle name="Comma 11 2 6 6 3" xfId="36828" xr:uid="{00000000-0005-0000-0000-000014000000}"/>
    <cellStyle name="Comma 11 2 6 7" xfId="8100" xr:uid="{00000000-0005-0000-0000-000014000000}"/>
    <cellStyle name="Comma 11 2 6 7 2" xfId="23220" xr:uid="{00000000-0005-0000-0000-000014000000}"/>
    <cellStyle name="Comma 11 2 6 7 2 2" xfId="53460" xr:uid="{00000000-0005-0000-0000-000014000000}"/>
    <cellStyle name="Comma 11 2 6 7 3" xfId="38340" xr:uid="{00000000-0005-0000-0000-000014000000}"/>
    <cellStyle name="Comma 11 2 6 8" xfId="9612" xr:uid="{00000000-0005-0000-0000-000014000000}"/>
    <cellStyle name="Comma 11 2 6 8 2" xfId="24732" xr:uid="{00000000-0005-0000-0000-000014000000}"/>
    <cellStyle name="Comma 11 2 6 8 2 2" xfId="54972" xr:uid="{00000000-0005-0000-0000-000014000000}"/>
    <cellStyle name="Comma 11 2 6 8 3" xfId="39852" xr:uid="{00000000-0005-0000-0000-000014000000}"/>
    <cellStyle name="Comma 11 2 6 9" xfId="15660" xr:uid="{00000000-0005-0000-0000-000014000000}"/>
    <cellStyle name="Comma 11 2 6 9 2" xfId="45900" xr:uid="{00000000-0005-0000-0000-000014000000}"/>
    <cellStyle name="Comma 11 2 7" xfId="792" xr:uid="{00000000-0005-0000-0000-00003C000000}"/>
    <cellStyle name="Comma 11 2 7 2" xfId="2304" xr:uid="{00000000-0005-0000-0000-00003C000000}"/>
    <cellStyle name="Comma 11 2 7 2 2" xfId="11376" xr:uid="{00000000-0005-0000-0000-00003C000000}"/>
    <cellStyle name="Comma 11 2 7 2 2 2" xfId="26496" xr:uid="{00000000-0005-0000-0000-00003C000000}"/>
    <cellStyle name="Comma 11 2 7 2 2 2 2" xfId="56736" xr:uid="{00000000-0005-0000-0000-00003C000000}"/>
    <cellStyle name="Comma 11 2 7 2 2 3" xfId="41616" xr:uid="{00000000-0005-0000-0000-00003C000000}"/>
    <cellStyle name="Comma 11 2 7 2 3" xfId="17424" xr:uid="{00000000-0005-0000-0000-00003C000000}"/>
    <cellStyle name="Comma 11 2 7 2 3 2" xfId="47664" xr:uid="{00000000-0005-0000-0000-00003C000000}"/>
    <cellStyle name="Comma 11 2 7 2 4" xfId="32544" xr:uid="{00000000-0005-0000-0000-00003C000000}"/>
    <cellStyle name="Comma 11 2 7 3" xfId="3816" xr:uid="{00000000-0005-0000-0000-00003C000000}"/>
    <cellStyle name="Comma 11 2 7 3 2" xfId="12888" xr:uid="{00000000-0005-0000-0000-00003C000000}"/>
    <cellStyle name="Comma 11 2 7 3 2 2" xfId="28008" xr:uid="{00000000-0005-0000-0000-00003C000000}"/>
    <cellStyle name="Comma 11 2 7 3 2 2 2" xfId="58248" xr:uid="{00000000-0005-0000-0000-00003C000000}"/>
    <cellStyle name="Comma 11 2 7 3 2 3" xfId="43128" xr:uid="{00000000-0005-0000-0000-00003C000000}"/>
    <cellStyle name="Comma 11 2 7 3 3" xfId="18936" xr:uid="{00000000-0005-0000-0000-00003C000000}"/>
    <cellStyle name="Comma 11 2 7 3 3 2" xfId="49176" xr:uid="{00000000-0005-0000-0000-00003C000000}"/>
    <cellStyle name="Comma 11 2 7 3 4" xfId="34056" xr:uid="{00000000-0005-0000-0000-00003C000000}"/>
    <cellStyle name="Comma 11 2 7 4" xfId="5328" xr:uid="{00000000-0005-0000-0000-00003C000000}"/>
    <cellStyle name="Comma 11 2 7 4 2" xfId="14400" xr:uid="{00000000-0005-0000-0000-00003C000000}"/>
    <cellStyle name="Comma 11 2 7 4 2 2" xfId="29520" xr:uid="{00000000-0005-0000-0000-00003C000000}"/>
    <cellStyle name="Comma 11 2 7 4 2 2 2" xfId="59760" xr:uid="{00000000-0005-0000-0000-00003C000000}"/>
    <cellStyle name="Comma 11 2 7 4 2 3" xfId="44640" xr:uid="{00000000-0005-0000-0000-00003C000000}"/>
    <cellStyle name="Comma 11 2 7 4 3" xfId="20448" xr:uid="{00000000-0005-0000-0000-00003C000000}"/>
    <cellStyle name="Comma 11 2 7 4 3 2" xfId="50688" xr:uid="{00000000-0005-0000-0000-00003C000000}"/>
    <cellStyle name="Comma 11 2 7 4 4" xfId="35568" xr:uid="{00000000-0005-0000-0000-00003C000000}"/>
    <cellStyle name="Comma 11 2 7 5" xfId="6840" xr:uid="{00000000-0005-0000-0000-00003C000000}"/>
    <cellStyle name="Comma 11 2 7 5 2" xfId="21960" xr:uid="{00000000-0005-0000-0000-00003C000000}"/>
    <cellStyle name="Comma 11 2 7 5 2 2" xfId="52200" xr:uid="{00000000-0005-0000-0000-00003C000000}"/>
    <cellStyle name="Comma 11 2 7 5 3" xfId="37080" xr:uid="{00000000-0005-0000-0000-00003C000000}"/>
    <cellStyle name="Comma 11 2 7 6" xfId="8352" xr:uid="{00000000-0005-0000-0000-00003C000000}"/>
    <cellStyle name="Comma 11 2 7 6 2" xfId="23472" xr:uid="{00000000-0005-0000-0000-00003C000000}"/>
    <cellStyle name="Comma 11 2 7 6 2 2" xfId="53712" xr:uid="{00000000-0005-0000-0000-00003C000000}"/>
    <cellStyle name="Comma 11 2 7 6 3" xfId="38592" xr:uid="{00000000-0005-0000-0000-00003C000000}"/>
    <cellStyle name="Comma 11 2 7 7" xfId="9864" xr:uid="{00000000-0005-0000-0000-00003C000000}"/>
    <cellStyle name="Comma 11 2 7 7 2" xfId="24984" xr:uid="{00000000-0005-0000-0000-00003C000000}"/>
    <cellStyle name="Comma 11 2 7 7 2 2" xfId="55224" xr:uid="{00000000-0005-0000-0000-00003C000000}"/>
    <cellStyle name="Comma 11 2 7 7 3" xfId="40104" xr:uid="{00000000-0005-0000-0000-00003C000000}"/>
    <cellStyle name="Comma 11 2 7 8" xfId="15912" xr:uid="{00000000-0005-0000-0000-00003C000000}"/>
    <cellStyle name="Comma 11 2 7 8 2" xfId="46152" xr:uid="{00000000-0005-0000-0000-00003C000000}"/>
    <cellStyle name="Comma 11 2 7 9" xfId="31032" xr:uid="{00000000-0005-0000-0000-00003C000000}"/>
    <cellStyle name="Comma 11 2 8" xfId="1548" xr:uid="{00000000-0005-0000-0000-00003C000000}"/>
    <cellStyle name="Comma 11 2 8 2" xfId="10620" xr:uid="{00000000-0005-0000-0000-00003C000000}"/>
    <cellStyle name="Comma 11 2 8 2 2" xfId="25740" xr:uid="{00000000-0005-0000-0000-00003C000000}"/>
    <cellStyle name="Comma 11 2 8 2 2 2" xfId="55980" xr:uid="{00000000-0005-0000-0000-00003C000000}"/>
    <cellStyle name="Comma 11 2 8 2 3" xfId="40860" xr:uid="{00000000-0005-0000-0000-00003C000000}"/>
    <cellStyle name="Comma 11 2 8 3" xfId="16668" xr:uid="{00000000-0005-0000-0000-00003C000000}"/>
    <cellStyle name="Comma 11 2 8 3 2" xfId="46908" xr:uid="{00000000-0005-0000-0000-00003C000000}"/>
    <cellStyle name="Comma 11 2 8 4" xfId="31788" xr:uid="{00000000-0005-0000-0000-00003C000000}"/>
    <cellStyle name="Comma 11 2 9" xfId="3060" xr:uid="{00000000-0005-0000-0000-00003C000000}"/>
    <cellStyle name="Comma 11 2 9 2" xfId="12132" xr:uid="{00000000-0005-0000-0000-00003C000000}"/>
    <cellStyle name="Comma 11 2 9 2 2" xfId="27252" xr:uid="{00000000-0005-0000-0000-00003C000000}"/>
    <cellStyle name="Comma 11 2 9 2 2 2" xfId="57492" xr:uid="{00000000-0005-0000-0000-00003C000000}"/>
    <cellStyle name="Comma 11 2 9 2 3" xfId="42372" xr:uid="{00000000-0005-0000-0000-00003C000000}"/>
    <cellStyle name="Comma 11 2 9 3" xfId="18180" xr:uid="{00000000-0005-0000-0000-00003C000000}"/>
    <cellStyle name="Comma 11 2 9 3 2" xfId="48420" xr:uid="{00000000-0005-0000-0000-00003C000000}"/>
    <cellStyle name="Comma 11 2 9 4" xfId="33300" xr:uid="{00000000-0005-0000-0000-00003C000000}"/>
    <cellStyle name="Comma 11 3" xfId="50" xr:uid="{00000000-0005-0000-0000-000002000000}"/>
    <cellStyle name="Comma 11 3 10" xfId="4586" xr:uid="{00000000-0005-0000-0000-000002000000}"/>
    <cellStyle name="Comma 11 3 10 2" xfId="13658" xr:uid="{00000000-0005-0000-0000-000002000000}"/>
    <cellStyle name="Comma 11 3 10 2 2" xfId="28778" xr:uid="{00000000-0005-0000-0000-000002000000}"/>
    <cellStyle name="Comma 11 3 10 2 2 2" xfId="59018" xr:uid="{00000000-0005-0000-0000-000002000000}"/>
    <cellStyle name="Comma 11 3 10 2 3" xfId="43898" xr:uid="{00000000-0005-0000-0000-000002000000}"/>
    <cellStyle name="Comma 11 3 10 3" xfId="19706" xr:uid="{00000000-0005-0000-0000-000002000000}"/>
    <cellStyle name="Comma 11 3 10 3 2" xfId="49946" xr:uid="{00000000-0005-0000-0000-000002000000}"/>
    <cellStyle name="Comma 11 3 10 4" xfId="34826" xr:uid="{00000000-0005-0000-0000-000002000000}"/>
    <cellStyle name="Comma 11 3 11" xfId="6098" xr:uid="{00000000-0005-0000-0000-000002000000}"/>
    <cellStyle name="Comma 11 3 11 2" xfId="21218" xr:uid="{00000000-0005-0000-0000-000002000000}"/>
    <cellStyle name="Comma 11 3 11 2 2" xfId="51458" xr:uid="{00000000-0005-0000-0000-000002000000}"/>
    <cellStyle name="Comma 11 3 11 3" xfId="36338" xr:uid="{00000000-0005-0000-0000-000002000000}"/>
    <cellStyle name="Comma 11 3 12" xfId="7610" xr:uid="{00000000-0005-0000-0000-000002000000}"/>
    <cellStyle name="Comma 11 3 12 2" xfId="22730" xr:uid="{00000000-0005-0000-0000-000002000000}"/>
    <cellStyle name="Comma 11 3 12 2 2" xfId="52970" xr:uid="{00000000-0005-0000-0000-000002000000}"/>
    <cellStyle name="Comma 11 3 12 3" xfId="37850" xr:uid="{00000000-0005-0000-0000-000002000000}"/>
    <cellStyle name="Comma 11 3 13" xfId="9122" xr:uid="{00000000-0005-0000-0000-000002000000}"/>
    <cellStyle name="Comma 11 3 13 2" xfId="24242" xr:uid="{00000000-0005-0000-0000-000002000000}"/>
    <cellStyle name="Comma 11 3 13 2 2" xfId="54482" xr:uid="{00000000-0005-0000-0000-000002000000}"/>
    <cellStyle name="Comma 11 3 13 3" xfId="39362" xr:uid="{00000000-0005-0000-0000-000002000000}"/>
    <cellStyle name="Comma 11 3 14" xfId="15170" xr:uid="{00000000-0005-0000-0000-000002000000}"/>
    <cellStyle name="Comma 11 3 14 2" xfId="45410" xr:uid="{00000000-0005-0000-0000-000002000000}"/>
    <cellStyle name="Comma 11 3 15" xfId="30290" xr:uid="{00000000-0005-0000-0000-000002000000}"/>
    <cellStyle name="Comma 11 3 2" xfId="92" xr:uid="{00000000-0005-0000-0000-000006000000}"/>
    <cellStyle name="Comma 11 3 2 10" xfId="6140" xr:uid="{00000000-0005-0000-0000-000006000000}"/>
    <cellStyle name="Comma 11 3 2 10 2" xfId="21260" xr:uid="{00000000-0005-0000-0000-000006000000}"/>
    <cellStyle name="Comma 11 3 2 10 2 2" xfId="51500" xr:uid="{00000000-0005-0000-0000-000006000000}"/>
    <cellStyle name="Comma 11 3 2 10 3" xfId="36380" xr:uid="{00000000-0005-0000-0000-000006000000}"/>
    <cellStyle name="Comma 11 3 2 11" xfId="7652" xr:uid="{00000000-0005-0000-0000-000006000000}"/>
    <cellStyle name="Comma 11 3 2 11 2" xfId="22772" xr:uid="{00000000-0005-0000-0000-000006000000}"/>
    <cellStyle name="Comma 11 3 2 11 2 2" xfId="53012" xr:uid="{00000000-0005-0000-0000-000006000000}"/>
    <cellStyle name="Comma 11 3 2 11 3" xfId="37892" xr:uid="{00000000-0005-0000-0000-000006000000}"/>
    <cellStyle name="Comma 11 3 2 12" xfId="9164" xr:uid="{00000000-0005-0000-0000-000006000000}"/>
    <cellStyle name="Comma 11 3 2 12 2" xfId="24284" xr:uid="{00000000-0005-0000-0000-000006000000}"/>
    <cellStyle name="Comma 11 3 2 12 2 2" xfId="54524" xr:uid="{00000000-0005-0000-0000-000006000000}"/>
    <cellStyle name="Comma 11 3 2 12 3" xfId="39404" xr:uid="{00000000-0005-0000-0000-000006000000}"/>
    <cellStyle name="Comma 11 3 2 13" xfId="15212" xr:uid="{00000000-0005-0000-0000-000006000000}"/>
    <cellStyle name="Comma 11 3 2 13 2" xfId="45452" xr:uid="{00000000-0005-0000-0000-000006000000}"/>
    <cellStyle name="Comma 11 3 2 14" xfId="30332" xr:uid="{00000000-0005-0000-0000-000006000000}"/>
    <cellStyle name="Comma 11 3 2 2" xfId="176" xr:uid="{00000000-0005-0000-0000-00000B000000}"/>
    <cellStyle name="Comma 11 3 2 2 10" xfId="9248" xr:uid="{00000000-0005-0000-0000-00000B000000}"/>
    <cellStyle name="Comma 11 3 2 2 10 2" xfId="24368" xr:uid="{00000000-0005-0000-0000-00000B000000}"/>
    <cellStyle name="Comma 11 3 2 2 10 2 2" xfId="54608" xr:uid="{00000000-0005-0000-0000-00000B000000}"/>
    <cellStyle name="Comma 11 3 2 2 10 3" xfId="39488" xr:uid="{00000000-0005-0000-0000-00000B000000}"/>
    <cellStyle name="Comma 11 3 2 2 11" xfId="15296" xr:uid="{00000000-0005-0000-0000-00000B000000}"/>
    <cellStyle name="Comma 11 3 2 2 11 2" xfId="45536" xr:uid="{00000000-0005-0000-0000-00000B000000}"/>
    <cellStyle name="Comma 11 3 2 2 12" xfId="30416" xr:uid="{00000000-0005-0000-0000-00000B000000}"/>
    <cellStyle name="Comma 11 3 2 2 2" xfId="428" xr:uid="{00000000-0005-0000-0000-00000B000000}"/>
    <cellStyle name="Comma 11 3 2 2 2 10" xfId="30668" xr:uid="{00000000-0005-0000-0000-00000B000000}"/>
    <cellStyle name="Comma 11 3 2 2 2 2" xfId="1184" xr:uid="{00000000-0005-0000-0000-00000B000000}"/>
    <cellStyle name="Comma 11 3 2 2 2 2 2" xfId="2696" xr:uid="{00000000-0005-0000-0000-00000B000000}"/>
    <cellStyle name="Comma 11 3 2 2 2 2 2 2" xfId="11768" xr:uid="{00000000-0005-0000-0000-00000B000000}"/>
    <cellStyle name="Comma 11 3 2 2 2 2 2 2 2" xfId="26888" xr:uid="{00000000-0005-0000-0000-00000B000000}"/>
    <cellStyle name="Comma 11 3 2 2 2 2 2 2 2 2" xfId="57128" xr:uid="{00000000-0005-0000-0000-00000B000000}"/>
    <cellStyle name="Comma 11 3 2 2 2 2 2 2 3" xfId="42008" xr:uid="{00000000-0005-0000-0000-00000B000000}"/>
    <cellStyle name="Comma 11 3 2 2 2 2 2 3" xfId="17816" xr:uid="{00000000-0005-0000-0000-00000B000000}"/>
    <cellStyle name="Comma 11 3 2 2 2 2 2 3 2" xfId="48056" xr:uid="{00000000-0005-0000-0000-00000B000000}"/>
    <cellStyle name="Comma 11 3 2 2 2 2 2 4" xfId="32936" xr:uid="{00000000-0005-0000-0000-00000B000000}"/>
    <cellStyle name="Comma 11 3 2 2 2 2 3" xfId="4208" xr:uid="{00000000-0005-0000-0000-00000B000000}"/>
    <cellStyle name="Comma 11 3 2 2 2 2 3 2" xfId="13280" xr:uid="{00000000-0005-0000-0000-00000B000000}"/>
    <cellStyle name="Comma 11 3 2 2 2 2 3 2 2" xfId="28400" xr:uid="{00000000-0005-0000-0000-00000B000000}"/>
    <cellStyle name="Comma 11 3 2 2 2 2 3 2 2 2" xfId="58640" xr:uid="{00000000-0005-0000-0000-00000B000000}"/>
    <cellStyle name="Comma 11 3 2 2 2 2 3 2 3" xfId="43520" xr:uid="{00000000-0005-0000-0000-00000B000000}"/>
    <cellStyle name="Comma 11 3 2 2 2 2 3 3" xfId="19328" xr:uid="{00000000-0005-0000-0000-00000B000000}"/>
    <cellStyle name="Comma 11 3 2 2 2 2 3 3 2" xfId="49568" xr:uid="{00000000-0005-0000-0000-00000B000000}"/>
    <cellStyle name="Comma 11 3 2 2 2 2 3 4" xfId="34448" xr:uid="{00000000-0005-0000-0000-00000B000000}"/>
    <cellStyle name="Comma 11 3 2 2 2 2 4" xfId="5720" xr:uid="{00000000-0005-0000-0000-00000B000000}"/>
    <cellStyle name="Comma 11 3 2 2 2 2 4 2" xfId="14792" xr:uid="{00000000-0005-0000-0000-00000B000000}"/>
    <cellStyle name="Comma 11 3 2 2 2 2 4 2 2" xfId="29912" xr:uid="{00000000-0005-0000-0000-00000B000000}"/>
    <cellStyle name="Comma 11 3 2 2 2 2 4 2 2 2" xfId="60152" xr:uid="{00000000-0005-0000-0000-00000B000000}"/>
    <cellStyle name="Comma 11 3 2 2 2 2 4 2 3" xfId="45032" xr:uid="{00000000-0005-0000-0000-00000B000000}"/>
    <cellStyle name="Comma 11 3 2 2 2 2 4 3" xfId="20840" xr:uid="{00000000-0005-0000-0000-00000B000000}"/>
    <cellStyle name="Comma 11 3 2 2 2 2 4 3 2" xfId="51080" xr:uid="{00000000-0005-0000-0000-00000B000000}"/>
    <cellStyle name="Comma 11 3 2 2 2 2 4 4" xfId="35960" xr:uid="{00000000-0005-0000-0000-00000B000000}"/>
    <cellStyle name="Comma 11 3 2 2 2 2 5" xfId="7232" xr:uid="{00000000-0005-0000-0000-00000B000000}"/>
    <cellStyle name="Comma 11 3 2 2 2 2 5 2" xfId="22352" xr:uid="{00000000-0005-0000-0000-00000B000000}"/>
    <cellStyle name="Comma 11 3 2 2 2 2 5 2 2" xfId="52592" xr:uid="{00000000-0005-0000-0000-00000B000000}"/>
    <cellStyle name="Comma 11 3 2 2 2 2 5 3" xfId="37472" xr:uid="{00000000-0005-0000-0000-00000B000000}"/>
    <cellStyle name="Comma 11 3 2 2 2 2 6" xfId="8744" xr:uid="{00000000-0005-0000-0000-00000B000000}"/>
    <cellStyle name="Comma 11 3 2 2 2 2 6 2" xfId="23864" xr:uid="{00000000-0005-0000-0000-00000B000000}"/>
    <cellStyle name="Comma 11 3 2 2 2 2 6 2 2" xfId="54104" xr:uid="{00000000-0005-0000-0000-00000B000000}"/>
    <cellStyle name="Comma 11 3 2 2 2 2 6 3" xfId="38984" xr:uid="{00000000-0005-0000-0000-00000B000000}"/>
    <cellStyle name="Comma 11 3 2 2 2 2 7" xfId="10256" xr:uid="{00000000-0005-0000-0000-00000B000000}"/>
    <cellStyle name="Comma 11 3 2 2 2 2 7 2" xfId="25376" xr:uid="{00000000-0005-0000-0000-00000B000000}"/>
    <cellStyle name="Comma 11 3 2 2 2 2 7 2 2" xfId="55616" xr:uid="{00000000-0005-0000-0000-00000B000000}"/>
    <cellStyle name="Comma 11 3 2 2 2 2 7 3" xfId="40496" xr:uid="{00000000-0005-0000-0000-00000B000000}"/>
    <cellStyle name="Comma 11 3 2 2 2 2 8" xfId="16304" xr:uid="{00000000-0005-0000-0000-00000B000000}"/>
    <cellStyle name="Comma 11 3 2 2 2 2 8 2" xfId="46544" xr:uid="{00000000-0005-0000-0000-00000B000000}"/>
    <cellStyle name="Comma 11 3 2 2 2 2 9" xfId="31424" xr:uid="{00000000-0005-0000-0000-00000B000000}"/>
    <cellStyle name="Comma 11 3 2 2 2 3" xfId="1940" xr:uid="{00000000-0005-0000-0000-00000B000000}"/>
    <cellStyle name="Comma 11 3 2 2 2 3 2" xfId="11012" xr:uid="{00000000-0005-0000-0000-00000B000000}"/>
    <cellStyle name="Comma 11 3 2 2 2 3 2 2" xfId="26132" xr:uid="{00000000-0005-0000-0000-00000B000000}"/>
    <cellStyle name="Comma 11 3 2 2 2 3 2 2 2" xfId="56372" xr:uid="{00000000-0005-0000-0000-00000B000000}"/>
    <cellStyle name="Comma 11 3 2 2 2 3 2 3" xfId="41252" xr:uid="{00000000-0005-0000-0000-00000B000000}"/>
    <cellStyle name="Comma 11 3 2 2 2 3 3" xfId="17060" xr:uid="{00000000-0005-0000-0000-00000B000000}"/>
    <cellStyle name="Comma 11 3 2 2 2 3 3 2" xfId="47300" xr:uid="{00000000-0005-0000-0000-00000B000000}"/>
    <cellStyle name="Comma 11 3 2 2 2 3 4" xfId="32180" xr:uid="{00000000-0005-0000-0000-00000B000000}"/>
    <cellStyle name="Comma 11 3 2 2 2 4" xfId="3452" xr:uid="{00000000-0005-0000-0000-00000B000000}"/>
    <cellStyle name="Comma 11 3 2 2 2 4 2" xfId="12524" xr:uid="{00000000-0005-0000-0000-00000B000000}"/>
    <cellStyle name="Comma 11 3 2 2 2 4 2 2" xfId="27644" xr:uid="{00000000-0005-0000-0000-00000B000000}"/>
    <cellStyle name="Comma 11 3 2 2 2 4 2 2 2" xfId="57884" xr:uid="{00000000-0005-0000-0000-00000B000000}"/>
    <cellStyle name="Comma 11 3 2 2 2 4 2 3" xfId="42764" xr:uid="{00000000-0005-0000-0000-00000B000000}"/>
    <cellStyle name="Comma 11 3 2 2 2 4 3" xfId="18572" xr:uid="{00000000-0005-0000-0000-00000B000000}"/>
    <cellStyle name="Comma 11 3 2 2 2 4 3 2" xfId="48812" xr:uid="{00000000-0005-0000-0000-00000B000000}"/>
    <cellStyle name="Comma 11 3 2 2 2 4 4" xfId="33692" xr:uid="{00000000-0005-0000-0000-00000B000000}"/>
    <cellStyle name="Comma 11 3 2 2 2 5" xfId="4964" xr:uid="{00000000-0005-0000-0000-00000B000000}"/>
    <cellStyle name="Comma 11 3 2 2 2 5 2" xfId="14036" xr:uid="{00000000-0005-0000-0000-00000B000000}"/>
    <cellStyle name="Comma 11 3 2 2 2 5 2 2" xfId="29156" xr:uid="{00000000-0005-0000-0000-00000B000000}"/>
    <cellStyle name="Comma 11 3 2 2 2 5 2 2 2" xfId="59396" xr:uid="{00000000-0005-0000-0000-00000B000000}"/>
    <cellStyle name="Comma 11 3 2 2 2 5 2 3" xfId="44276" xr:uid="{00000000-0005-0000-0000-00000B000000}"/>
    <cellStyle name="Comma 11 3 2 2 2 5 3" xfId="20084" xr:uid="{00000000-0005-0000-0000-00000B000000}"/>
    <cellStyle name="Comma 11 3 2 2 2 5 3 2" xfId="50324" xr:uid="{00000000-0005-0000-0000-00000B000000}"/>
    <cellStyle name="Comma 11 3 2 2 2 5 4" xfId="35204" xr:uid="{00000000-0005-0000-0000-00000B000000}"/>
    <cellStyle name="Comma 11 3 2 2 2 6" xfId="6476" xr:uid="{00000000-0005-0000-0000-00000B000000}"/>
    <cellStyle name="Comma 11 3 2 2 2 6 2" xfId="21596" xr:uid="{00000000-0005-0000-0000-00000B000000}"/>
    <cellStyle name="Comma 11 3 2 2 2 6 2 2" xfId="51836" xr:uid="{00000000-0005-0000-0000-00000B000000}"/>
    <cellStyle name="Comma 11 3 2 2 2 6 3" xfId="36716" xr:uid="{00000000-0005-0000-0000-00000B000000}"/>
    <cellStyle name="Comma 11 3 2 2 2 7" xfId="7988" xr:uid="{00000000-0005-0000-0000-00000B000000}"/>
    <cellStyle name="Comma 11 3 2 2 2 7 2" xfId="23108" xr:uid="{00000000-0005-0000-0000-00000B000000}"/>
    <cellStyle name="Comma 11 3 2 2 2 7 2 2" xfId="53348" xr:uid="{00000000-0005-0000-0000-00000B000000}"/>
    <cellStyle name="Comma 11 3 2 2 2 7 3" xfId="38228" xr:uid="{00000000-0005-0000-0000-00000B000000}"/>
    <cellStyle name="Comma 11 3 2 2 2 8" xfId="9500" xr:uid="{00000000-0005-0000-0000-00000B000000}"/>
    <cellStyle name="Comma 11 3 2 2 2 8 2" xfId="24620" xr:uid="{00000000-0005-0000-0000-00000B000000}"/>
    <cellStyle name="Comma 11 3 2 2 2 8 2 2" xfId="54860" xr:uid="{00000000-0005-0000-0000-00000B000000}"/>
    <cellStyle name="Comma 11 3 2 2 2 8 3" xfId="39740" xr:uid="{00000000-0005-0000-0000-00000B000000}"/>
    <cellStyle name="Comma 11 3 2 2 2 9" xfId="15548" xr:uid="{00000000-0005-0000-0000-00000B000000}"/>
    <cellStyle name="Comma 11 3 2 2 2 9 2" xfId="45788" xr:uid="{00000000-0005-0000-0000-00000B000000}"/>
    <cellStyle name="Comma 11 3 2 2 3" xfId="680" xr:uid="{00000000-0005-0000-0000-00001C000000}"/>
    <cellStyle name="Comma 11 3 2 2 3 10" xfId="30920" xr:uid="{00000000-0005-0000-0000-00001C000000}"/>
    <cellStyle name="Comma 11 3 2 2 3 2" xfId="1436" xr:uid="{00000000-0005-0000-0000-00001C000000}"/>
    <cellStyle name="Comma 11 3 2 2 3 2 2" xfId="2948" xr:uid="{00000000-0005-0000-0000-00001C000000}"/>
    <cellStyle name="Comma 11 3 2 2 3 2 2 2" xfId="12020" xr:uid="{00000000-0005-0000-0000-00001C000000}"/>
    <cellStyle name="Comma 11 3 2 2 3 2 2 2 2" xfId="27140" xr:uid="{00000000-0005-0000-0000-00001C000000}"/>
    <cellStyle name="Comma 11 3 2 2 3 2 2 2 2 2" xfId="57380" xr:uid="{00000000-0005-0000-0000-00001C000000}"/>
    <cellStyle name="Comma 11 3 2 2 3 2 2 2 3" xfId="42260" xr:uid="{00000000-0005-0000-0000-00001C000000}"/>
    <cellStyle name="Comma 11 3 2 2 3 2 2 3" xfId="18068" xr:uid="{00000000-0005-0000-0000-00001C000000}"/>
    <cellStyle name="Comma 11 3 2 2 3 2 2 3 2" xfId="48308" xr:uid="{00000000-0005-0000-0000-00001C000000}"/>
    <cellStyle name="Comma 11 3 2 2 3 2 2 4" xfId="33188" xr:uid="{00000000-0005-0000-0000-00001C000000}"/>
    <cellStyle name="Comma 11 3 2 2 3 2 3" xfId="4460" xr:uid="{00000000-0005-0000-0000-00001C000000}"/>
    <cellStyle name="Comma 11 3 2 2 3 2 3 2" xfId="13532" xr:uid="{00000000-0005-0000-0000-00001C000000}"/>
    <cellStyle name="Comma 11 3 2 2 3 2 3 2 2" xfId="28652" xr:uid="{00000000-0005-0000-0000-00001C000000}"/>
    <cellStyle name="Comma 11 3 2 2 3 2 3 2 2 2" xfId="58892" xr:uid="{00000000-0005-0000-0000-00001C000000}"/>
    <cellStyle name="Comma 11 3 2 2 3 2 3 2 3" xfId="43772" xr:uid="{00000000-0005-0000-0000-00001C000000}"/>
    <cellStyle name="Comma 11 3 2 2 3 2 3 3" xfId="19580" xr:uid="{00000000-0005-0000-0000-00001C000000}"/>
    <cellStyle name="Comma 11 3 2 2 3 2 3 3 2" xfId="49820" xr:uid="{00000000-0005-0000-0000-00001C000000}"/>
    <cellStyle name="Comma 11 3 2 2 3 2 3 4" xfId="34700" xr:uid="{00000000-0005-0000-0000-00001C000000}"/>
    <cellStyle name="Comma 11 3 2 2 3 2 4" xfId="5972" xr:uid="{00000000-0005-0000-0000-00001C000000}"/>
    <cellStyle name="Comma 11 3 2 2 3 2 4 2" xfId="15044" xr:uid="{00000000-0005-0000-0000-00001C000000}"/>
    <cellStyle name="Comma 11 3 2 2 3 2 4 2 2" xfId="30164" xr:uid="{00000000-0005-0000-0000-00001C000000}"/>
    <cellStyle name="Comma 11 3 2 2 3 2 4 2 2 2" xfId="60404" xr:uid="{00000000-0005-0000-0000-00001C000000}"/>
    <cellStyle name="Comma 11 3 2 2 3 2 4 2 3" xfId="45284" xr:uid="{00000000-0005-0000-0000-00001C000000}"/>
    <cellStyle name="Comma 11 3 2 2 3 2 4 3" xfId="21092" xr:uid="{00000000-0005-0000-0000-00001C000000}"/>
    <cellStyle name="Comma 11 3 2 2 3 2 4 3 2" xfId="51332" xr:uid="{00000000-0005-0000-0000-00001C000000}"/>
    <cellStyle name="Comma 11 3 2 2 3 2 4 4" xfId="36212" xr:uid="{00000000-0005-0000-0000-00001C000000}"/>
    <cellStyle name="Comma 11 3 2 2 3 2 5" xfId="7484" xr:uid="{00000000-0005-0000-0000-00001C000000}"/>
    <cellStyle name="Comma 11 3 2 2 3 2 5 2" xfId="22604" xr:uid="{00000000-0005-0000-0000-00001C000000}"/>
    <cellStyle name="Comma 11 3 2 2 3 2 5 2 2" xfId="52844" xr:uid="{00000000-0005-0000-0000-00001C000000}"/>
    <cellStyle name="Comma 11 3 2 2 3 2 5 3" xfId="37724" xr:uid="{00000000-0005-0000-0000-00001C000000}"/>
    <cellStyle name="Comma 11 3 2 2 3 2 6" xfId="8996" xr:uid="{00000000-0005-0000-0000-00001C000000}"/>
    <cellStyle name="Comma 11 3 2 2 3 2 6 2" xfId="24116" xr:uid="{00000000-0005-0000-0000-00001C000000}"/>
    <cellStyle name="Comma 11 3 2 2 3 2 6 2 2" xfId="54356" xr:uid="{00000000-0005-0000-0000-00001C000000}"/>
    <cellStyle name="Comma 11 3 2 2 3 2 6 3" xfId="39236" xr:uid="{00000000-0005-0000-0000-00001C000000}"/>
    <cellStyle name="Comma 11 3 2 2 3 2 7" xfId="10508" xr:uid="{00000000-0005-0000-0000-00001C000000}"/>
    <cellStyle name="Comma 11 3 2 2 3 2 7 2" xfId="25628" xr:uid="{00000000-0005-0000-0000-00001C000000}"/>
    <cellStyle name="Comma 11 3 2 2 3 2 7 2 2" xfId="55868" xr:uid="{00000000-0005-0000-0000-00001C000000}"/>
    <cellStyle name="Comma 11 3 2 2 3 2 7 3" xfId="40748" xr:uid="{00000000-0005-0000-0000-00001C000000}"/>
    <cellStyle name="Comma 11 3 2 2 3 2 8" xfId="16556" xr:uid="{00000000-0005-0000-0000-00001C000000}"/>
    <cellStyle name="Comma 11 3 2 2 3 2 8 2" xfId="46796" xr:uid="{00000000-0005-0000-0000-00001C000000}"/>
    <cellStyle name="Comma 11 3 2 2 3 2 9" xfId="31676" xr:uid="{00000000-0005-0000-0000-00001C000000}"/>
    <cellStyle name="Comma 11 3 2 2 3 3" xfId="2192" xr:uid="{00000000-0005-0000-0000-00001C000000}"/>
    <cellStyle name="Comma 11 3 2 2 3 3 2" xfId="11264" xr:uid="{00000000-0005-0000-0000-00001C000000}"/>
    <cellStyle name="Comma 11 3 2 2 3 3 2 2" xfId="26384" xr:uid="{00000000-0005-0000-0000-00001C000000}"/>
    <cellStyle name="Comma 11 3 2 2 3 3 2 2 2" xfId="56624" xr:uid="{00000000-0005-0000-0000-00001C000000}"/>
    <cellStyle name="Comma 11 3 2 2 3 3 2 3" xfId="41504" xr:uid="{00000000-0005-0000-0000-00001C000000}"/>
    <cellStyle name="Comma 11 3 2 2 3 3 3" xfId="17312" xr:uid="{00000000-0005-0000-0000-00001C000000}"/>
    <cellStyle name="Comma 11 3 2 2 3 3 3 2" xfId="47552" xr:uid="{00000000-0005-0000-0000-00001C000000}"/>
    <cellStyle name="Comma 11 3 2 2 3 3 4" xfId="32432" xr:uid="{00000000-0005-0000-0000-00001C000000}"/>
    <cellStyle name="Comma 11 3 2 2 3 4" xfId="3704" xr:uid="{00000000-0005-0000-0000-00001C000000}"/>
    <cellStyle name="Comma 11 3 2 2 3 4 2" xfId="12776" xr:uid="{00000000-0005-0000-0000-00001C000000}"/>
    <cellStyle name="Comma 11 3 2 2 3 4 2 2" xfId="27896" xr:uid="{00000000-0005-0000-0000-00001C000000}"/>
    <cellStyle name="Comma 11 3 2 2 3 4 2 2 2" xfId="58136" xr:uid="{00000000-0005-0000-0000-00001C000000}"/>
    <cellStyle name="Comma 11 3 2 2 3 4 2 3" xfId="43016" xr:uid="{00000000-0005-0000-0000-00001C000000}"/>
    <cellStyle name="Comma 11 3 2 2 3 4 3" xfId="18824" xr:uid="{00000000-0005-0000-0000-00001C000000}"/>
    <cellStyle name="Comma 11 3 2 2 3 4 3 2" xfId="49064" xr:uid="{00000000-0005-0000-0000-00001C000000}"/>
    <cellStyle name="Comma 11 3 2 2 3 4 4" xfId="33944" xr:uid="{00000000-0005-0000-0000-00001C000000}"/>
    <cellStyle name="Comma 11 3 2 2 3 5" xfId="5216" xr:uid="{00000000-0005-0000-0000-00001C000000}"/>
    <cellStyle name="Comma 11 3 2 2 3 5 2" xfId="14288" xr:uid="{00000000-0005-0000-0000-00001C000000}"/>
    <cellStyle name="Comma 11 3 2 2 3 5 2 2" xfId="29408" xr:uid="{00000000-0005-0000-0000-00001C000000}"/>
    <cellStyle name="Comma 11 3 2 2 3 5 2 2 2" xfId="59648" xr:uid="{00000000-0005-0000-0000-00001C000000}"/>
    <cellStyle name="Comma 11 3 2 2 3 5 2 3" xfId="44528" xr:uid="{00000000-0005-0000-0000-00001C000000}"/>
    <cellStyle name="Comma 11 3 2 2 3 5 3" xfId="20336" xr:uid="{00000000-0005-0000-0000-00001C000000}"/>
    <cellStyle name="Comma 11 3 2 2 3 5 3 2" xfId="50576" xr:uid="{00000000-0005-0000-0000-00001C000000}"/>
    <cellStyle name="Comma 11 3 2 2 3 5 4" xfId="35456" xr:uid="{00000000-0005-0000-0000-00001C000000}"/>
    <cellStyle name="Comma 11 3 2 2 3 6" xfId="6728" xr:uid="{00000000-0005-0000-0000-00001C000000}"/>
    <cellStyle name="Comma 11 3 2 2 3 6 2" xfId="21848" xr:uid="{00000000-0005-0000-0000-00001C000000}"/>
    <cellStyle name="Comma 11 3 2 2 3 6 2 2" xfId="52088" xr:uid="{00000000-0005-0000-0000-00001C000000}"/>
    <cellStyle name="Comma 11 3 2 2 3 6 3" xfId="36968" xr:uid="{00000000-0005-0000-0000-00001C000000}"/>
    <cellStyle name="Comma 11 3 2 2 3 7" xfId="8240" xr:uid="{00000000-0005-0000-0000-00001C000000}"/>
    <cellStyle name="Comma 11 3 2 2 3 7 2" xfId="23360" xr:uid="{00000000-0005-0000-0000-00001C000000}"/>
    <cellStyle name="Comma 11 3 2 2 3 7 2 2" xfId="53600" xr:uid="{00000000-0005-0000-0000-00001C000000}"/>
    <cellStyle name="Comma 11 3 2 2 3 7 3" xfId="38480" xr:uid="{00000000-0005-0000-0000-00001C000000}"/>
    <cellStyle name="Comma 11 3 2 2 3 8" xfId="9752" xr:uid="{00000000-0005-0000-0000-00001C000000}"/>
    <cellStyle name="Comma 11 3 2 2 3 8 2" xfId="24872" xr:uid="{00000000-0005-0000-0000-00001C000000}"/>
    <cellStyle name="Comma 11 3 2 2 3 8 2 2" xfId="55112" xr:uid="{00000000-0005-0000-0000-00001C000000}"/>
    <cellStyle name="Comma 11 3 2 2 3 8 3" xfId="39992" xr:uid="{00000000-0005-0000-0000-00001C000000}"/>
    <cellStyle name="Comma 11 3 2 2 3 9" xfId="15800" xr:uid="{00000000-0005-0000-0000-00001C000000}"/>
    <cellStyle name="Comma 11 3 2 2 3 9 2" xfId="46040" xr:uid="{00000000-0005-0000-0000-00001C000000}"/>
    <cellStyle name="Comma 11 3 2 2 4" xfId="932" xr:uid="{00000000-0005-0000-0000-00000B000000}"/>
    <cellStyle name="Comma 11 3 2 2 4 2" xfId="2444" xr:uid="{00000000-0005-0000-0000-00000B000000}"/>
    <cellStyle name="Comma 11 3 2 2 4 2 2" xfId="11516" xr:uid="{00000000-0005-0000-0000-00000B000000}"/>
    <cellStyle name="Comma 11 3 2 2 4 2 2 2" xfId="26636" xr:uid="{00000000-0005-0000-0000-00000B000000}"/>
    <cellStyle name="Comma 11 3 2 2 4 2 2 2 2" xfId="56876" xr:uid="{00000000-0005-0000-0000-00000B000000}"/>
    <cellStyle name="Comma 11 3 2 2 4 2 2 3" xfId="41756" xr:uid="{00000000-0005-0000-0000-00000B000000}"/>
    <cellStyle name="Comma 11 3 2 2 4 2 3" xfId="17564" xr:uid="{00000000-0005-0000-0000-00000B000000}"/>
    <cellStyle name="Comma 11 3 2 2 4 2 3 2" xfId="47804" xr:uid="{00000000-0005-0000-0000-00000B000000}"/>
    <cellStyle name="Comma 11 3 2 2 4 2 4" xfId="32684" xr:uid="{00000000-0005-0000-0000-00000B000000}"/>
    <cellStyle name="Comma 11 3 2 2 4 3" xfId="3956" xr:uid="{00000000-0005-0000-0000-00000B000000}"/>
    <cellStyle name="Comma 11 3 2 2 4 3 2" xfId="13028" xr:uid="{00000000-0005-0000-0000-00000B000000}"/>
    <cellStyle name="Comma 11 3 2 2 4 3 2 2" xfId="28148" xr:uid="{00000000-0005-0000-0000-00000B000000}"/>
    <cellStyle name="Comma 11 3 2 2 4 3 2 2 2" xfId="58388" xr:uid="{00000000-0005-0000-0000-00000B000000}"/>
    <cellStyle name="Comma 11 3 2 2 4 3 2 3" xfId="43268" xr:uid="{00000000-0005-0000-0000-00000B000000}"/>
    <cellStyle name="Comma 11 3 2 2 4 3 3" xfId="19076" xr:uid="{00000000-0005-0000-0000-00000B000000}"/>
    <cellStyle name="Comma 11 3 2 2 4 3 3 2" xfId="49316" xr:uid="{00000000-0005-0000-0000-00000B000000}"/>
    <cellStyle name="Comma 11 3 2 2 4 3 4" xfId="34196" xr:uid="{00000000-0005-0000-0000-00000B000000}"/>
    <cellStyle name="Comma 11 3 2 2 4 4" xfId="5468" xr:uid="{00000000-0005-0000-0000-00000B000000}"/>
    <cellStyle name="Comma 11 3 2 2 4 4 2" xfId="14540" xr:uid="{00000000-0005-0000-0000-00000B000000}"/>
    <cellStyle name="Comma 11 3 2 2 4 4 2 2" xfId="29660" xr:uid="{00000000-0005-0000-0000-00000B000000}"/>
    <cellStyle name="Comma 11 3 2 2 4 4 2 2 2" xfId="59900" xr:uid="{00000000-0005-0000-0000-00000B000000}"/>
    <cellStyle name="Comma 11 3 2 2 4 4 2 3" xfId="44780" xr:uid="{00000000-0005-0000-0000-00000B000000}"/>
    <cellStyle name="Comma 11 3 2 2 4 4 3" xfId="20588" xr:uid="{00000000-0005-0000-0000-00000B000000}"/>
    <cellStyle name="Comma 11 3 2 2 4 4 3 2" xfId="50828" xr:uid="{00000000-0005-0000-0000-00000B000000}"/>
    <cellStyle name="Comma 11 3 2 2 4 4 4" xfId="35708" xr:uid="{00000000-0005-0000-0000-00000B000000}"/>
    <cellStyle name="Comma 11 3 2 2 4 5" xfId="6980" xr:uid="{00000000-0005-0000-0000-00000B000000}"/>
    <cellStyle name="Comma 11 3 2 2 4 5 2" xfId="22100" xr:uid="{00000000-0005-0000-0000-00000B000000}"/>
    <cellStyle name="Comma 11 3 2 2 4 5 2 2" xfId="52340" xr:uid="{00000000-0005-0000-0000-00000B000000}"/>
    <cellStyle name="Comma 11 3 2 2 4 5 3" xfId="37220" xr:uid="{00000000-0005-0000-0000-00000B000000}"/>
    <cellStyle name="Comma 11 3 2 2 4 6" xfId="8492" xr:uid="{00000000-0005-0000-0000-00000B000000}"/>
    <cellStyle name="Comma 11 3 2 2 4 6 2" xfId="23612" xr:uid="{00000000-0005-0000-0000-00000B000000}"/>
    <cellStyle name="Comma 11 3 2 2 4 6 2 2" xfId="53852" xr:uid="{00000000-0005-0000-0000-00000B000000}"/>
    <cellStyle name="Comma 11 3 2 2 4 6 3" xfId="38732" xr:uid="{00000000-0005-0000-0000-00000B000000}"/>
    <cellStyle name="Comma 11 3 2 2 4 7" xfId="10004" xr:uid="{00000000-0005-0000-0000-00000B000000}"/>
    <cellStyle name="Comma 11 3 2 2 4 7 2" xfId="25124" xr:uid="{00000000-0005-0000-0000-00000B000000}"/>
    <cellStyle name="Comma 11 3 2 2 4 7 2 2" xfId="55364" xr:uid="{00000000-0005-0000-0000-00000B000000}"/>
    <cellStyle name="Comma 11 3 2 2 4 7 3" xfId="40244" xr:uid="{00000000-0005-0000-0000-00000B000000}"/>
    <cellStyle name="Comma 11 3 2 2 4 8" xfId="16052" xr:uid="{00000000-0005-0000-0000-00000B000000}"/>
    <cellStyle name="Comma 11 3 2 2 4 8 2" xfId="46292" xr:uid="{00000000-0005-0000-0000-00000B000000}"/>
    <cellStyle name="Comma 11 3 2 2 4 9" xfId="31172" xr:uid="{00000000-0005-0000-0000-00000B000000}"/>
    <cellStyle name="Comma 11 3 2 2 5" xfId="1688" xr:uid="{00000000-0005-0000-0000-00000B000000}"/>
    <cellStyle name="Comma 11 3 2 2 5 2" xfId="10760" xr:uid="{00000000-0005-0000-0000-00000B000000}"/>
    <cellStyle name="Comma 11 3 2 2 5 2 2" xfId="25880" xr:uid="{00000000-0005-0000-0000-00000B000000}"/>
    <cellStyle name="Comma 11 3 2 2 5 2 2 2" xfId="56120" xr:uid="{00000000-0005-0000-0000-00000B000000}"/>
    <cellStyle name="Comma 11 3 2 2 5 2 3" xfId="41000" xr:uid="{00000000-0005-0000-0000-00000B000000}"/>
    <cellStyle name="Comma 11 3 2 2 5 3" xfId="16808" xr:uid="{00000000-0005-0000-0000-00000B000000}"/>
    <cellStyle name="Comma 11 3 2 2 5 3 2" xfId="47048" xr:uid="{00000000-0005-0000-0000-00000B000000}"/>
    <cellStyle name="Comma 11 3 2 2 5 4" xfId="31928" xr:uid="{00000000-0005-0000-0000-00000B000000}"/>
    <cellStyle name="Comma 11 3 2 2 6" xfId="3200" xr:uid="{00000000-0005-0000-0000-00000B000000}"/>
    <cellStyle name="Comma 11 3 2 2 6 2" xfId="12272" xr:uid="{00000000-0005-0000-0000-00000B000000}"/>
    <cellStyle name="Comma 11 3 2 2 6 2 2" xfId="27392" xr:uid="{00000000-0005-0000-0000-00000B000000}"/>
    <cellStyle name="Comma 11 3 2 2 6 2 2 2" xfId="57632" xr:uid="{00000000-0005-0000-0000-00000B000000}"/>
    <cellStyle name="Comma 11 3 2 2 6 2 3" xfId="42512" xr:uid="{00000000-0005-0000-0000-00000B000000}"/>
    <cellStyle name="Comma 11 3 2 2 6 3" xfId="18320" xr:uid="{00000000-0005-0000-0000-00000B000000}"/>
    <cellStyle name="Comma 11 3 2 2 6 3 2" xfId="48560" xr:uid="{00000000-0005-0000-0000-00000B000000}"/>
    <cellStyle name="Comma 11 3 2 2 6 4" xfId="33440" xr:uid="{00000000-0005-0000-0000-00000B000000}"/>
    <cellStyle name="Comma 11 3 2 2 7" xfId="4712" xr:uid="{00000000-0005-0000-0000-00000B000000}"/>
    <cellStyle name="Comma 11 3 2 2 7 2" xfId="13784" xr:uid="{00000000-0005-0000-0000-00000B000000}"/>
    <cellStyle name="Comma 11 3 2 2 7 2 2" xfId="28904" xr:uid="{00000000-0005-0000-0000-00000B000000}"/>
    <cellStyle name="Comma 11 3 2 2 7 2 2 2" xfId="59144" xr:uid="{00000000-0005-0000-0000-00000B000000}"/>
    <cellStyle name="Comma 11 3 2 2 7 2 3" xfId="44024" xr:uid="{00000000-0005-0000-0000-00000B000000}"/>
    <cellStyle name="Comma 11 3 2 2 7 3" xfId="19832" xr:uid="{00000000-0005-0000-0000-00000B000000}"/>
    <cellStyle name="Comma 11 3 2 2 7 3 2" xfId="50072" xr:uid="{00000000-0005-0000-0000-00000B000000}"/>
    <cellStyle name="Comma 11 3 2 2 7 4" xfId="34952" xr:uid="{00000000-0005-0000-0000-00000B000000}"/>
    <cellStyle name="Comma 11 3 2 2 8" xfId="6224" xr:uid="{00000000-0005-0000-0000-00000B000000}"/>
    <cellStyle name="Comma 11 3 2 2 8 2" xfId="21344" xr:uid="{00000000-0005-0000-0000-00000B000000}"/>
    <cellStyle name="Comma 11 3 2 2 8 2 2" xfId="51584" xr:uid="{00000000-0005-0000-0000-00000B000000}"/>
    <cellStyle name="Comma 11 3 2 2 8 3" xfId="36464" xr:uid="{00000000-0005-0000-0000-00000B000000}"/>
    <cellStyle name="Comma 11 3 2 2 9" xfId="7736" xr:uid="{00000000-0005-0000-0000-00000B000000}"/>
    <cellStyle name="Comma 11 3 2 2 9 2" xfId="22856" xr:uid="{00000000-0005-0000-0000-00000B000000}"/>
    <cellStyle name="Comma 11 3 2 2 9 2 2" xfId="53096" xr:uid="{00000000-0005-0000-0000-00000B000000}"/>
    <cellStyle name="Comma 11 3 2 2 9 3" xfId="37976" xr:uid="{00000000-0005-0000-0000-00000B000000}"/>
    <cellStyle name="Comma 11 3 2 3" xfId="260" xr:uid="{00000000-0005-0000-0000-00000B000000}"/>
    <cellStyle name="Comma 11 3 2 3 10" xfId="9332" xr:uid="{00000000-0005-0000-0000-00000B000000}"/>
    <cellStyle name="Comma 11 3 2 3 10 2" xfId="24452" xr:uid="{00000000-0005-0000-0000-00000B000000}"/>
    <cellStyle name="Comma 11 3 2 3 10 2 2" xfId="54692" xr:uid="{00000000-0005-0000-0000-00000B000000}"/>
    <cellStyle name="Comma 11 3 2 3 10 3" xfId="39572" xr:uid="{00000000-0005-0000-0000-00000B000000}"/>
    <cellStyle name="Comma 11 3 2 3 11" xfId="15380" xr:uid="{00000000-0005-0000-0000-00000B000000}"/>
    <cellStyle name="Comma 11 3 2 3 11 2" xfId="45620" xr:uid="{00000000-0005-0000-0000-00000B000000}"/>
    <cellStyle name="Comma 11 3 2 3 12" xfId="30500" xr:uid="{00000000-0005-0000-0000-00000B000000}"/>
    <cellStyle name="Comma 11 3 2 3 2" xfId="512" xr:uid="{00000000-0005-0000-0000-00000B000000}"/>
    <cellStyle name="Comma 11 3 2 3 2 10" xfId="30752" xr:uid="{00000000-0005-0000-0000-00000B000000}"/>
    <cellStyle name="Comma 11 3 2 3 2 2" xfId="1268" xr:uid="{00000000-0005-0000-0000-00000B000000}"/>
    <cellStyle name="Comma 11 3 2 3 2 2 2" xfId="2780" xr:uid="{00000000-0005-0000-0000-00000B000000}"/>
    <cellStyle name="Comma 11 3 2 3 2 2 2 2" xfId="11852" xr:uid="{00000000-0005-0000-0000-00000B000000}"/>
    <cellStyle name="Comma 11 3 2 3 2 2 2 2 2" xfId="26972" xr:uid="{00000000-0005-0000-0000-00000B000000}"/>
    <cellStyle name="Comma 11 3 2 3 2 2 2 2 2 2" xfId="57212" xr:uid="{00000000-0005-0000-0000-00000B000000}"/>
    <cellStyle name="Comma 11 3 2 3 2 2 2 2 3" xfId="42092" xr:uid="{00000000-0005-0000-0000-00000B000000}"/>
    <cellStyle name="Comma 11 3 2 3 2 2 2 3" xfId="17900" xr:uid="{00000000-0005-0000-0000-00000B000000}"/>
    <cellStyle name="Comma 11 3 2 3 2 2 2 3 2" xfId="48140" xr:uid="{00000000-0005-0000-0000-00000B000000}"/>
    <cellStyle name="Comma 11 3 2 3 2 2 2 4" xfId="33020" xr:uid="{00000000-0005-0000-0000-00000B000000}"/>
    <cellStyle name="Comma 11 3 2 3 2 2 3" xfId="4292" xr:uid="{00000000-0005-0000-0000-00000B000000}"/>
    <cellStyle name="Comma 11 3 2 3 2 2 3 2" xfId="13364" xr:uid="{00000000-0005-0000-0000-00000B000000}"/>
    <cellStyle name="Comma 11 3 2 3 2 2 3 2 2" xfId="28484" xr:uid="{00000000-0005-0000-0000-00000B000000}"/>
    <cellStyle name="Comma 11 3 2 3 2 2 3 2 2 2" xfId="58724" xr:uid="{00000000-0005-0000-0000-00000B000000}"/>
    <cellStyle name="Comma 11 3 2 3 2 2 3 2 3" xfId="43604" xr:uid="{00000000-0005-0000-0000-00000B000000}"/>
    <cellStyle name="Comma 11 3 2 3 2 2 3 3" xfId="19412" xr:uid="{00000000-0005-0000-0000-00000B000000}"/>
    <cellStyle name="Comma 11 3 2 3 2 2 3 3 2" xfId="49652" xr:uid="{00000000-0005-0000-0000-00000B000000}"/>
    <cellStyle name="Comma 11 3 2 3 2 2 3 4" xfId="34532" xr:uid="{00000000-0005-0000-0000-00000B000000}"/>
    <cellStyle name="Comma 11 3 2 3 2 2 4" xfId="5804" xr:uid="{00000000-0005-0000-0000-00000B000000}"/>
    <cellStyle name="Comma 11 3 2 3 2 2 4 2" xfId="14876" xr:uid="{00000000-0005-0000-0000-00000B000000}"/>
    <cellStyle name="Comma 11 3 2 3 2 2 4 2 2" xfId="29996" xr:uid="{00000000-0005-0000-0000-00000B000000}"/>
    <cellStyle name="Comma 11 3 2 3 2 2 4 2 2 2" xfId="60236" xr:uid="{00000000-0005-0000-0000-00000B000000}"/>
    <cellStyle name="Comma 11 3 2 3 2 2 4 2 3" xfId="45116" xr:uid="{00000000-0005-0000-0000-00000B000000}"/>
    <cellStyle name="Comma 11 3 2 3 2 2 4 3" xfId="20924" xr:uid="{00000000-0005-0000-0000-00000B000000}"/>
    <cellStyle name="Comma 11 3 2 3 2 2 4 3 2" xfId="51164" xr:uid="{00000000-0005-0000-0000-00000B000000}"/>
    <cellStyle name="Comma 11 3 2 3 2 2 4 4" xfId="36044" xr:uid="{00000000-0005-0000-0000-00000B000000}"/>
    <cellStyle name="Comma 11 3 2 3 2 2 5" xfId="7316" xr:uid="{00000000-0005-0000-0000-00000B000000}"/>
    <cellStyle name="Comma 11 3 2 3 2 2 5 2" xfId="22436" xr:uid="{00000000-0005-0000-0000-00000B000000}"/>
    <cellStyle name="Comma 11 3 2 3 2 2 5 2 2" xfId="52676" xr:uid="{00000000-0005-0000-0000-00000B000000}"/>
    <cellStyle name="Comma 11 3 2 3 2 2 5 3" xfId="37556" xr:uid="{00000000-0005-0000-0000-00000B000000}"/>
    <cellStyle name="Comma 11 3 2 3 2 2 6" xfId="8828" xr:uid="{00000000-0005-0000-0000-00000B000000}"/>
    <cellStyle name="Comma 11 3 2 3 2 2 6 2" xfId="23948" xr:uid="{00000000-0005-0000-0000-00000B000000}"/>
    <cellStyle name="Comma 11 3 2 3 2 2 6 2 2" xfId="54188" xr:uid="{00000000-0005-0000-0000-00000B000000}"/>
    <cellStyle name="Comma 11 3 2 3 2 2 6 3" xfId="39068" xr:uid="{00000000-0005-0000-0000-00000B000000}"/>
    <cellStyle name="Comma 11 3 2 3 2 2 7" xfId="10340" xr:uid="{00000000-0005-0000-0000-00000B000000}"/>
    <cellStyle name="Comma 11 3 2 3 2 2 7 2" xfId="25460" xr:uid="{00000000-0005-0000-0000-00000B000000}"/>
    <cellStyle name="Comma 11 3 2 3 2 2 7 2 2" xfId="55700" xr:uid="{00000000-0005-0000-0000-00000B000000}"/>
    <cellStyle name="Comma 11 3 2 3 2 2 7 3" xfId="40580" xr:uid="{00000000-0005-0000-0000-00000B000000}"/>
    <cellStyle name="Comma 11 3 2 3 2 2 8" xfId="16388" xr:uid="{00000000-0005-0000-0000-00000B000000}"/>
    <cellStyle name="Comma 11 3 2 3 2 2 8 2" xfId="46628" xr:uid="{00000000-0005-0000-0000-00000B000000}"/>
    <cellStyle name="Comma 11 3 2 3 2 2 9" xfId="31508" xr:uid="{00000000-0005-0000-0000-00000B000000}"/>
    <cellStyle name="Comma 11 3 2 3 2 3" xfId="2024" xr:uid="{00000000-0005-0000-0000-00000B000000}"/>
    <cellStyle name="Comma 11 3 2 3 2 3 2" xfId="11096" xr:uid="{00000000-0005-0000-0000-00000B000000}"/>
    <cellStyle name="Comma 11 3 2 3 2 3 2 2" xfId="26216" xr:uid="{00000000-0005-0000-0000-00000B000000}"/>
    <cellStyle name="Comma 11 3 2 3 2 3 2 2 2" xfId="56456" xr:uid="{00000000-0005-0000-0000-00000B000000}"/>
    <cellStyle name="Comma 11 3 2 3 2 3 2 3" xfId="41336" xr:uid="{00000000-0005-0000-0000-00000B000000}"/>
    <cellStyle name="Comma 11 3 2 3 2 3 3" xfId="17144" xr:uid="{00000000-0005-0000-0000-00000B000000}"/>
    <cellStyle name="Comma 11 3 2 3 2 3 3 2" xfId="47384" xr:uid="{00000000-0005-0000-0000-00000B000000}"/>
    <cellStyle name="Comma 11 3 2 3 2 3 4" xfId="32264" xr:uid="{00000000-0005-0000-0000-00000B000000}"/>
    <cellStyle name="Comma 11 3 2 3 2 4" xfId="3536" xr:uid="{00000000-0005-0000-0000-00000B000000}"/>
    <cellStyle name="Comma 11 3 2 3 2 4 2" xfId="12608" xr:uid="{00000000-0005-0000-0000-00000B000000}"/>
    <cellStyle name="Comma 11 3 2 3 2 4 2 2" xfId="27728" xr:uid="{00000000-0005-0000-0000-00000B000000}"/>
    <cellStyle name="Comma 11 3 2 3 2 4 2 2 2" xfId="57968" xr:uid="{00000000-0005-0000-0000-00000B000000}"/>
    <cellStyle name="Comma 11 3 2 3 2 4 2 3" xfId="42848" xr:uid="{00000000-0005-0000-0000-00000B000000}"/>
    <cellStyle name="Comma 11 3 2 3 2 4 3" xfId="18656" xr:uid="{00000000-0005-0000-0000-00000B000000}"/>
    <cellStyle name="Comma 11 3 2 3 2 4 3 2" xfId="48896" xr:uid="{00000000-0005-0000-0000-00000B000000}"/>
    <cellStyle name="Comma 11 3 2 3 2 4 4" xfId="33776" xr:uid="{00000000-0005-0000-0000-00000B000000}"/>
    <cellStyle name="Comma 11 3 2 3 2 5" xfId="5048" xr:uid="{00000000-0005-0000-0000-00000B000000}"/>
    <cellStyle name="Comma 11 3 2 3 2 5 2" xfId="14120" xr:uid="{00000000-0005-0000-0000-00000B000000}"/>
    <cellStyle name="Comma 11 3 2 3 2 5 2 2" xfId="29240" xr:uid="{00000000-0005-0000-0000-00000B000000}"/>
    <cellStyle name="Comma 11 3 2 3 2 5 2 2 2" xfId="59480" xr:uid="{00000000-0005-0000-0000-00000B000000}"/>
    <cellStyle name="Comma 11 3 2 3 2 5 2 3" xfId="44360" xr:uid="{00000000-0005-0000-0000-00000B000000}"/>
    <cellStyle name="Comma 11 3 2 3 2 5 3" xfId="20168" xr:uid="{00000000-0005-0000-0000-00000B000000}"/>
    <cellStyle name="Comma 11 3 2 3 2 5 3 2" xfId="50408" xr:uid="{00000000-0005-0000-0000-00000B000000}"/>
    <cellStyle name="Comma 11 3 2 3 2 5 4" xfId="35288" xr:uid="{00000000-0005-0000-0000-00000B000000}"/>
    <cellStyle name="Comma 11 3 2 3 2 6" xfId="6560" xr:uid="{00000000-0005-0000-0000-00000B000000}"/>
    <cellStyle name="Comma 11 3 2 3 2 6 2" xfId="21680" xr:uid="{00000000-0005-0000-0000-00000B000000}"/>
    <cellStyle name="Comma 11 3 2 3 2 6 2 2" xfId="51920" xr:uid="{00000000-0005-0000-0000-00000B000000}"/>
    <cellStyle name="Comma 11 3 2 3 2 6 3" xfId="36800" xr:uid="{00000000-0005-0000-0000-00000B000000}"/>
    <cellStyle name="Comma 11 3 2 3 2 7" xfId="8072" xr:uid="{00000000-0005-0000-0000-00000B000000}"/>
    <cellStyle name="Comma 11 3 2 3 2 7 2" xfId="23192" xr:uid="{00000000-0005-0000-0000-00000B000000}"/>
    <cellStyle name="Comma 11 3 2 3 2 7 2 2" xfId="53432" xr:uid="{00000000-0005-0000-0000-00000B000000}"/>
    <cellStyle name="Comma 11 3 2 3 2 7 3" xfId="38312" xr:uid="{00000000-0005-0000-0000-00000B000000}"/>
    <cellStyle name="Comma 11 3 2 3 2 8" xfId="9584" xr:uid="{00000000-0005-0000-0000-00000B000000}"/>
    <cellStyle name="Comma 11 3 2 3 2 8 2" xfId="24704" xr:uid="{00000000-0005-0000-0000-00000B000000}"/>
    <cellStyle name="Comma 11 3 2 3 2 8 2 2" xfId="54944" xr:uid="{00000000-0005-0000-0000-00000B000000}"/>
    <cellStyle name="Comma 11 3 2 3 2 8 3" xfId="39824" xr:uid="{00000000-0005-0000-0000-00000B000000}"/>
    <cellStyle name="Comma 11 3 2 3 2 9" xfId="15632" xr:uid="{00000000-0005-0000-0000-00000B000000}"/>
    <cellStyle name="Comma 11 3 2 3 2 9 2" xfId="45872" xr:uid="{00000000-0005-0000-0000-00000B000000}"/>
    <cellStyle name="Comma 11 3 2 3 3" xfId="764" xr:uid="{00000000-0005-0000-0000-00001D000000}"/>
    <cellStyle name="Comma 11 3 2 3 3 10" xfId="31004" xr:uid="{00000000-0005-0000-0000-00001D000000}"/>
    <cellStyle name="Comma 11 3 2 3 3 2" xfId="1520" xr:uid="{00000000-0005-0000-0000-00001D000000}"/>
    <cellStyle name="Comma 11 3 2 3 3 2 2" xfId="3032" xr:uid="{00000000-0005-0000-0000-00001D000000}"/>
    <cellStyle name="Comma 11 3 2 3 3 2 2 2" xfId="12104" xr:uid="{00000000-0005-0000-0000-00001D000000}"/>
    <cellStyle name="Comma 11 3 2 3 3 2 2 2 2" xfId="27224" xr:uid="{00000000-0005-0000-0000-00001D000000}"/>
    <cellStyle name="Comma 11 3 2 3 3 2 2 2 2 2" xfId="57464" xr:uid="{00000000-0005-0000-0000-00001D000000}"/>
    <cellStyle name="Comma 11 3 2 3 3 2 2 2 3" xfId="42344" xr:uid="{00000000-0005-0000-0000-00001D000000}"/>
    <cellStyle name="Comma 11 3 2 3 3 2 2 3" xfId="18152" xr:uid="{00000000-0005-0000-0000-00001D000000}"/>
    <cellStyle name="Comma 11 3 2 3 3 2 2 3 2" xfId="48392" xr:uid="{00000000-0005-0000-0000-00001D000000}"/>
    <cellStyle name="Comma 11 3 2 3 3 2 2 4" xfId="33272" xr:uid="{00000000-0005-0000-0000-00001D000000}"/>
    <cellStyle name="Comma 11 3 2 3 3 2 3" xfId="4544" xr:uid="{00000000-0005-0000-0000-00001D000000}"/>
    <cellStyle name="Comma 11 3 2 3 3 2 3 2" xfId="13616" xr:uid="{00000000-0005-0000-0000-00001D000000}"/>
    <cellStyle name="Comma 11 3 2 3 3 2 3 2 2" xfId="28736" xr:uid="{00000000-0005-0000-0000-00001D000000}"/>
    <cellStyle name="Comma 11 3 2 3 3 2 3 2 2 2" xfId="58976" xr:uid="{00000000-0005-0000-0000-00001D000000}"/>
    <cellStyle name="Comma 11 3 2 3 3 2 3 2 3" xfId="43856" xr:uid="{00000000-0005-0000-0000-00001D000000}"/>
    <cellStyle name="Comma 11 3 2 3 3 2 3 3" xfId="19664" xr:uid="{00000000-0005-0000-0000-00001D000000}"/>
    <cellStyle name="Comma 11 3 2 3 3 2 3 3 2" xfId="49904" xr:uid="{00000000-0005-0000-0000-00001D000000}"/>
    <cellStyle name="Comma 11 3 2 3 3 2 3 4" xfId="34784" xr:uid="{00000000-0005-0000-0000-00001D000000}"/>
    <cellStyle name="Comma 11 3 2 3 3 2 4" xfId="6056" xr:uid="{00000000-0005-0000-0000-00001D000000}"/>
    <cellStyle name="Comma 11 3 2 3 3 2 4 2" xfId="15128" xr:uid="{00000000-0005-0000-0000-00001D000000}"/>
    <cellStyle name="Comma 11 3 2 3 3 2 4 2 2" xfId="30248" xr:uid="{00000000-0005-0000-0000-00001D000000}"/>
    <cellStyle name="Comma 11 3 2 3 3 2 4 2 2 2" xfId="60488" xr:uid="{00000000-0005-0000-0000-00001D000000}"/>
    <cellStyle name="Comma 11 3 2 3 3 2 4 2 3" xfId="45368" xr:uid="{00000000-0005-0000-0000-00001D000000}"/>
    <cellStyle name="Comma 11 3 2 3 3 2 4 3" xfId="21176" xr:uid="{00000000-0005-0000-0000-00001D000000}"/>
    <cellStyle name="Comma 11 3 2 3 3 2 4 3 2" xfId="51416" xr:uid="{00000000-0005-0000-0000-00001D000000}"/>
    <cellStyle name="Comma 11 3 2 3 3 2 4 4" xfId="36296" xr:uid="{00000000-0005-0000-0000-00001D000000}"/>
    <cellStyle name="Comma 11 3 2 3 3 2 5" xfId="7568" xr:uid="{00000000-0005-0000-0000-00001D000000}"/>
    <cellStyle name="Comma 11 3 2 3 3 2 5 2" xfId="22688" xr:uid="{00000000-0005-0000-0000-00001D000000}"/>
    <cellStyle name="Comma 11 3 2 3 3 2 5 2 2" xfId="52928" xr:uid="{00000000-0005-0000-0000-00001D000000}"/>
    <cellStyle name="Comma 11 3 2 3 3 2 5 3" xfId="37808" xr:uid="{00000000-0005-0000-0000-00001D000000}"/>
    <cellStyle name="Comma 11 3 2 3 3 2 6" xfId="9080" xr:uid="{00000000-0005-0000-0000-00001D000000}"/>
    <cellStyle name="Comma 11 3 2 3 3 2 6 2" xfId="24200" xr:uid="{00000000-0005-0000-0000-00001D000000}"/>
    <cellStyle name="Comma 11 3 2 3 3 2 6 2 2" xfId="54440" xr:uid="{00000000-0005-0000-0000-00001D000000}"/>
    <cellStyle name="Comma 11 3 2 3 3 2 6 3" xfId="39320" xr:uid="{00000000-0005-0000-0000-00001D000000}"/>
    <cellStyle name="Comma 11 3 2 3 3 2 7" xfId="10592" xr:uid="{00000000-0005-0000-0000-00001D000000}"/>
    <cellStyle name="Comma 11 3 2 3 3 2 7 2" xfId="25712" xr:uid="{00000000-0005-0000-0000-00001D000000}"/>
    <cellStyle name="Comma 11 3 2 3 3 2 7 2 2" xfId="55952" xr:uid="{00000000-0005-0000-0000-00001D000000}"/>
    <cellStyle name="Comma 11 3 2 3 3 2 7 3" xfId="40832" xr:uid="{00000000-0005-0000-0000-00001D000000}"/>
    <cellStyle name="Comma 11 3 2 3 3 2 8" xfId="16640" xr:uid="{00000000-0005-0000-0000-00001D000000}"/>
    <cellStyle name="Comma 11 3 2 3 3 2 8 2" xfId="46880" xr:uid="{00000000-0005-0000-0000-00001D000000}"/>
    <cellStyle name="Comma 11 3 2 3 3 2 9" xfId="31760" xr:uid="{00000000-0005-0000-0000-00001D000000}"/>
    <cellStyle name="Comma 11 3 2 3 3 3" xfId="2276" xr:uid="{00000000-0005-0000-0000-00001D000000}"/>
    <cellStyle name="Comma 11 3 2 3 3 3 2" xfId="11348" xr:uid="{00000000-0005-0000-0000-00001D000000}"/>
    <cellStyle name="Comma 11 3 2 3 3 3 2 2" xfId="26468" xr:uid="{00000000-0005-0000-0000-00001D000000}"/>
    <cellStyle name="Comma 11 3 2 3 3 3 2 2 2" xfId="56708" xr:uid="{00000000-0005-0000-0000-00001D000000}"/>
    <cellStyle name="Comma 11 3 2 3 3 3 2 3" xfId="41588" xr:uid="{00000000-0005-0000-0000-00001D000000}"/>
    <cellStyle name="Comma 11 3 2 3 3 3 3" xfId="17396" xr:uid="{00000000-0005-0000-0000-00001D000000}"/>
    <cellStyle name="Comma 11 3 2 3 3 3 3 2" xfId="47636" xr:uid="{00000000-0005-0000-0000-00001D000000}"/>
    <cellStyle name="Comma 11 3 2 3 3 3 4" xfId="32516" xr:uid="{00000000-0005-0000-0000-00001D000000}"/>
    <cellStyle name="Comma 11 3 2 3 3 4" xfId="3788" xr:uid="{00000000-0005-0000-0000-00001D000000}"/>
    <cellStyle name="Comma 11 3 2 3 3 4 2" xfId="12860" xr:uid="{00000000-0005-0000-0000-00001D000000}"/>
    <cellStyle name="Comma 11 3 2 3 3 4 2 2" xfId="27980" xr:uid="{00000000-0005-0000-0000-00001D000000}"/>
    <cellStyle name="Comma 11 3 2 3 3 4 2 2 2" xfId="58220" xr:uid="{00000000-0005-0000-0000-00001D000000}"/>
    <cellStyle name="Comma 11 3 2 3 3 4 2 3" xfId="43100" xr:uid="{00000000-0005-0000-0000-00001D000000}"/>
    <cellStyle name="Comma 11 3 2 3 3 4 3" xfId="18908" xr:uid="{00000000-0005-0000-0000-00001D000000}"/>
    <cellStyle name="Comma 11 3 2 3 3 4 3 2" xfId="49148" xr:uid="{00000000-0005-0000-0000-00001D000000}"/>
    <cellStyle name="Comma 11 3 2 3 3 4 4" xfId="34028" xr:uid="{00000000-0005-0000-0000-00001D000000}"/>
    <cellStyle name="Comma 11 3 2 3 3 5" xfId="5300" xr:uid="{00000000-0005-0000-0000-00001D000000}"/>
    <cellStyle name="Comma 11 3 2 3 3 5 2" xfId="14372" xr:uid="{00000000-0005-0000-0000-00001D000000}"/>
    <cellStyle name="Comma 11 3 2 3 3 5 2 2" xfId="29492" xr:uid="{00000000-0005-0000-0000-00001D000000}"/>
    <cellStyle name="Comma 11 3 2 3 3 5 2 2 2" xfId="59732" xr:uid="{00000000-0005-0000-0000-00001D000000}"/>
    <cellStyle name="Comma 11 3 2 3 3 5 2 3" xfId="44612" xr:uid="{00000000-0005-0000-0000-00001D000000}"/>
    <cellStyle name="Comma 11 3 2 3 3 5 3" xfId="20420" xr:uid="{00000000-0005-0000-0000-00001D000000}"/>
    <cellStyle name="Comma 11 3 2 3 3 5 3 2" xfId="50660" xr:uid="{00000000-0005-0000-0000-00001D000000}"/>
    <cellStyle name="Comma 11 3 2 3 3 5 4" xfId="35540" xr:uid="{00000000-0005-0000-0000-00001D000000}"/>
    <cellStyle name="Comma 11 3 2 3 3 6" xfId="6812" xr:uid="{00000000-0005-0000-0000-00001D000000}"/>
    <cellStyle name="Comma 11 3 2 3 3 6 2" xfId="21932" xr:uid="{00000000-0005-0000-0000-00001D000000}"/>
    <cellStyle name="Comma 11 3 2 3 3 6 2 2" xfId="52172" xr:uid="{00000000-0005-0000-0000-00001D000000}"/>
    <cellStyle name="Comma 11 3 2 3 3 6 3" xfId="37052" xr:uid="{00000000-0005-0000-0000-00001D000000}"/>
    <cellStyle name="Comma 11 3 2 3 3 7" xfId="8324" xr:uid="{00000000-0005-0000-0000-00001D000000}"/>
    <cellStyle name="Comma 11 3 2 3 3 7 2" xfId="23444" xr:uid="{00000000-0005-0000-0000-00001D000000}"/>
    <cellStyle name="Comma 11 3 2 3 3 7 2 2" xfId="53684" xr:uid="{00000000-0005-0000-0000-00001D000000}"/>
    <cellStyle name="Comma 11 3 2 3 3 7 3" xfId="38564" xr:uid="{00000000-0005-0000-0000-00001D000000}"/>
    <cellStyle name="Comma 11 3 2 3 3 8" xfId="9836" xr:uid="{00000000-0005-0000-0000-00001D000000}"/>
    <cellStyle name="Comma 11 3 2 3 3 8 2" xfId="24956" xr:uid="{00000000-0005-0000-0000-00001D000000}"/>
    <cellStyle name="Comma 11 3 2 3 3 8 2 2" xfId="55196" xr:uid="{00000000-0005-0000-0000-00001D000000}"/>
    <cellStyle name="Comma 11 3 2 3 3 8 3" xfId="40076" xr:uid="{00000000-0005-0000-0000-00001D000000}"/>
    <cellStyle name="Comma 11 3 2 3 3 9" xfId="15884" xr:uid="{00000000-0005-0000-0000-00001D000000}"/>
    <cellStyle name="Comma 11 3 2 3 3 9 2" xfId="46124" xr:uid="{00000000-0005-0000-0000-00001D000000}"/>
    <cellStyle name="Comma 11 3 2 3 4" xfId="1016" xr:uid="{00000000-0005-0000-0000-00000B000000}"/>
    <cellStyle name="Comma 11 3 2 3 4 2" xfId="2528" xr:uid="{00000000-0005-0000-0000-00000B000000}"/>
    <cellStyle name="Comma 11 3 2 3 4 2 2" xfId="11600" xr:uid="{00000000-0005-0000-0000-00000B000000}"/>
    <cellStyle name="Comma 11 3 2 3 4 2 2 2" xfId="26720" xr:uid="{00000000-0005-0000-0000-00000B000000}"/>
    <cellStyle name="Comma 11 3 2 3 4 2 2 2 2" xfId="56960" xr:uid="{00000000-0005-0000-0000-00000B000000}"/>
    <cellStyle name="Comma 11 3 2 3 4 2 2 3" xfId="41840" xr:uid="{00000000-0005-0000-0000-00000B000000}"/>
    <cellStyle name="Comma 11 3 2 3 4 2 3" xfId="17648" xr:uid="{00000000-0005-0000-0000-00000B000000}"/>
    <cellStyle name="Comma 11 3 2 3 4 2 3 2" xfId="47888" xr:uid="{00000000-0005-0000-0000-00000B000000}"/>
    <cellStyle name="Comma 11 3 2 3 4 2 4" xfId="32768" xr:uid="{00000000-0005-0000-0000-00000B000000}"/>
    <cellStyle name="Comma 11 3 2 3 4 3" xfId="4040" xr:uid="{00000000-0005-0000-0000-00000B000000}"/>
    <cellStyle name="Comma 11 3 2 3 4 3 2" xfId="13112" xr:uid="{00000000-0005-0000-0000-00000B000000}"/>
    <cellStyle name="Comma 11 3 2 3 4 3 2 2" xfId="28232" xr:uid="{00000000-0005-0000-0000-00000B000000}"/>
    <cellStyle name="Comma 11 3 2 3 4 3 2 2 2" xfId="58472" xr:uid="{00000000-0005-0000-0000-00000B000000}"/>
    <cellStyle name="Comma 11 3 2 3 4 3 2 3" xfId="43352" xr:uid="{00000000-0005-0000-0000-00000B000000}"/>
    <cellStyle name="Comma 11 3 2 3 4 3 3" xfId="19160" xr:uid="{00000000-0005-0000-0000-00000B000000}"/>
    <cellStyle name="Comma 11 3 2 3 4 3 3 2" xfId="49400" xr:uid="{00000000-0005-0000-0000-00000B000000}"/>
    <cellStyle name="Comma 11 3 2 3 4 3 4" xfId="34280" xr:uid="{00000000-0005-0000-0000-00000B000000}"/>
    <cellStyle name="Comma 11 3 2 3 4 4" xfId="5552" xr:uid="{00000000-0005-0000-0000-00000B000000}"/>
    <cellStyle name="Comma 11 3 2 3 4 4 2" xfId="14624" xr:uid="{00000000-0005-0000-0000-00000B000000}"/>
    <cellStyle name="Comma 11 3 2 3 4 4 2 2" xfId="29744" xr:uid="{00000000-0005-0000-0000-00000B000000}"/>
    <cellStyle name="Comma 11 3 2 3 4 4 2 2 2" xfId="59984" xr:uid="{00000000-0005-0000-0000-00000B000000}"/>
    <cellStyle name="Comma 11 3 2 3 4 4 2 3" xfId="44864" xr:uid="{00000000-0005-0000-0000-00000B000000}"/>
    <cellStyle name="Comma 11 3 2 3 4 4 3" xfId="20672" xr:uid="{00000000-0005-0000-0000-00000B000000}"/>
    <cellStyle name="Comma 11 3 2 3 4 4 3 2" xfId="50912" xr:uid="{00000000-0005-0000-0000-00000B000000}"/>
    <cellStyle name="Comma 11 3 2 3 4 4 4" xfId="35792" xr:uid="{00000000-0005-0000-0000-00000B000000}"/>
    <cellStyle name="Comma 11 3 2 3 4 5" xfId="7064" xr:uid="{00000000-0005-0000-0000-00000B000000}"/>
    <cellStyle name="Comma 11 3 2 3 4 5 2" xfId="22184" xr:uid="{00000000-0005-0000-0000-00000B000000}"/>
    <cellStyle name="Comma 11 3 2 3 4 5 2 2" xfId="52424" xr:uid="{00000000-0005-0000-0000-00000B000000}"/>
    <cellStyle name="Comma 11 3 2 3 4 5 3" xfId="37304" xr:uid="{00000000-0005-0000-0000-00000B000000}"/>
    <cellStyle name="Comma 11 3 2 3 4 6" xfId="8576" xr:uid="{00000000-0005-0000-0000-00000B000000}"/>
    <cellStyle name="Comma 11 3 2 3 4 6 2" xfId="23696" xr:uid="{00000000-0005-0000-0000-00000B000000}"/>
    <cellStyle name="Comma 11 3 2 3 4 6 2 2" xfId="53936" xr:uid="{00000000-0005-0000-0000-00000B000000}"/>
    <cellStyle name="Comma 11 3 2 3 4 6 3" xfId="38816" xr:uid="{00000000-0005-0000-0000-00000B000000}"/>
    <cellStyle name="Comma 11 3 2 3 4 7" xfId="10088" xr:uid="{00000000-0005-0000-0000-00000B000000}"/>
    <cellStyle name="Comma 11 3 2 3 4 7 2" xfId="25208" xr:uid="{00000000-0005-0000-0000-00000B000000}"/>
    <cellStyle name="Comma 11 3 2 3 4 7 2 2" xfId="55448" xr:uid="{00000000-0005-0000-0000-00000B000000}"/>
    <cellStyle name="Comma 11 3 2 3 4 7 3" xfId="40328" xr:uid="{00000000-0005-0000-0000-00000B000000}"/>
    <cellStyle name="Comma 11 3 2 3 4 8" xfId="16136" xr:uid="{00000000-0005-0000-0000-00000B000000}"/>
    <cellStyle name="Comma 11 3 2 3 4 8 2" xfId="46376" xr:uid="{00000000-0005-0000-0000-00000B000000}"/>
    <cellStyle name="Comma 11 3 2 3 4 9" xfId="31256" xr:uid="{00000000-0005-0000-0000-00000B000000}"/>
    <cellStyle name="Comma 11 3 2 3 5" xfId="1772" xr:uid="{00000000-0005-0000-0000-00000B000000}"/>
    <cellStyle name="Comma 11 3 2 3 5 2" xfId="10844" xr:uid="{00000000-0005-0000-0000-00000B000000}"/>
    <cellStyle name="Comma 11 3 2 3 5 2 2" xfId="25964" xr:uid="{00000000-0005-0000-0000-00000B000000}"/>
    <cellStyle name="Comma 11 3 2 3 5 2 2 2" xfId="56204" xr:uid="{00000000-0005-0000-0000-00000B000000}"/>
    <cellStyle name="Comma 11 3 2 3 5 2 3" xfId="41084" xr:uid="{00000000-0005-0000-0000-00000B000000}"/>
    <cellStyle name="Comma 11 3 2 3 5 3" xfId="16892" xr:uid="{00000000-0005-0000-0000-00000B000000}"/>
    <cellStyle name="Comma 11 3 2 3 5 3 2" xfId="47132" xr:uid="{00000000-0005-0000-0000-00000B000000}"/>
    <cellStyle name="Comma 11 3 2 3 5 4" xfId="32012" xr:uid="{00000000-0005-0000-0000-00000B000000}"/>
    <cellStyle name="Comma 11 3 2 3 6" xfId="3284" xr:uid="{00000000-0005-0000-0000-00000B000000}"/>
    <cellStyle name="Comma 11 3 2 3 6 2" xfId="12356" xr:uid="{00000000-0005-0000-0000-00000B000000}"/>
    <cellStyle name="Comma 11 3 2 3 6 2 2" xfId="27476" xr:uid="{00000000-0005-0000-0000-00000B000000}"/>
    <cellStyle name="Comma 11 3 2 3 6 2 2 2" xfId="57716" xr:uid="{00000000-0005-0000-0000-00000B000000}"/>
    <cellStyle name="Comma 11 3 2 3 6 2 3" xfId="42596" xr:uid="{00000000-0005-0000-0000-00000B000000}"/>
    <cellStyle name="Comma 11 3 2 3 6 3" xfId="18404" xr:uid="{00000000-0005-0000-0000-00000B000000}"/>
    <cellStyle name="Comma 11 3 2 3 6 3 2" xfId="48644" xr:uid="{00000000-0005-0000-0000-00000B000000}"/>
    <cellStyle name="Comma 11 3 2 3 6 4" xfId="33524" xr:uid="{00000000-0005-0000-0000-00000B000000}"/>
    <cellStyle name="Comma 11 3 2 3 7" xfId="4796" xr:uid="{00000000-0005-0000-0000-00000B000000}"/>
    <cellStyle name="Comma 11 3 2 3 7 2" xfId="13868" xr:uid="{00000000-0005-0000-0000-00000B000000}"/>
    <cellStyle name="Comma 11 3 2 3 7 2 2" xfId="28988" xr:uid="{00000000-0005-0000-0000-00000B000000}"/>
    <cellStyle name="Comma 11 3 2 3 7 2 2 2" xfId="59228" xr:uid="{00000000-0005-0000-0000-00000B000000}"/>
    <cellStyle name="Comma 11 3 2 3 7 2 3" xfId="44108" xr:uid="{00000000-0005-0000-0000-00000B000000}"/>
    <cellStyle name="Comma 11 3 2 3 7 3" xfId="19916" xr:uid="{00000000-0005-0000-0000-00000B000000}"/>
    <cellStyle name="Comma 11 3 2 3 7 3 2" xfId="50156" xr:uid="{00000000-0005-0000-0000-00000B000000}"/>
    <cellStyle name="Comma 11 3 2 3 7 4" xfId="35036" xr:uid="{00000000-0005-0000-0000-00000B000000}"/>
    <cellStyle name="Comma 11 3 2 3 8" xfId="6308" xr:uid="{00000000-0005-0000-0000-00000B000000}"/>
    <cellStyle name="Comma 11 3 2 3 8 2" xfId="21428" xr:uid="{00000000-0005-0000-0000-00000B000000}"/>
    <cellStyle name="Comma 11 3 2 3 8 2 2" xfId="51668" xr:uid="{00000000-0005-0000-0000-00000B000000}"/>
    <cellStyle name="Comma 11 3 2 3 8 3" xfId="36548" xr:uid="{00000000-0005-0000-0000-00000B000000}"/>
    <cellStyle name="Comma 11 3 2 3 9" xfId="7820" xr:uid="{00000000-0005-0000-0000-00000B000000}"/>
    <cellStyle name="Comma 11 3 2 3 9 2" xfId="22940" xr:uid="{00000000-0005-0000-0000-00000B000000}"/>
    <cellStyle name="Comma 11 3 2 3 9 2 2" xfId="53180" xr:uid="{00000000-0005-0000-0000-00000B000000}"/>
    <cellStyle name="Comma 11 3 2 3 9 3" xfId="38060" xr:uid="{00000000-0005-0000-0000-00000B000000}"/>
    <cellStyle name="Comma 11 3 2 4" xfId="344" xr:uid="{00000000-0005-0000-0000-000006000000}"/>
    <cellStyle name="Comma 11 3 2 4 10" xfId="30584" xr:uid="{00000000-0005-0000-0000-000006000000}"/>
    <cellStyle name="Comma 11 3 2 4 2" xfId="1100" xr:uid="{00000000-0005-0000-0000-000006000000}"/>
    <cellStyle name="Comma 11 3 2 4 2 2" xfId="2612" xr:uid="{00000000-0005-0000-0000-000006000000}"/>
    <cellStyle name="Comma 11 3 2 4 2 2 2" xfId="11684" xr:uid="{00000000-0005-0000-0000-000006000000}"/>
    <cellStyle name="Comma 11 3 2 4 2 2 2 2" xfId="26804" xr:uid="{00000000-0005-0000-0000-000006000000}"/>
    <cellStyle name="Comma 11 3 2 4 2 2 2 2 2" xfId="57044" xr:uid="{00000000-0005-0000-0000-000006000000}"/>
    <cellStyle name="Comma 11 3 2 4 2 2 2 3" xfId="41924" xr:uid="{00000000-0005-0000-0000-000006000000}"/>
    <cellStyle name="Comma 11 3 2 4 2 2 3" xfId="17732" xr:uid="{00000000-0005-0000-0000-000006000000}"/>
    <cellStyle name="Comma 11 3 2 4 2 2 3 2" xfId="47972" xr:uid="{00000000-0005-0000-0000-000006000000}"/>
    <cellStyle name="Comma 11 3 2 4 2 2 4" xfId="32852" xr:uid="{00000000-0005-0000-0000-000006000000}"/>
    <cellStyle name="Comma 11 3 2 4 2 3" xfId="4124" xr:uid="{00000000-0005-0000-0000-000006000000}"/>
    <cellStyle name="Comma 11 3 2 4 2 3 2" xfId="13196" xr:uid="{00000000-0005-0000-0000-000006000000}"/>
    <cellStyle name="Comma 11 3 2 4 2 3 2 2" xfId="28316" xr:uid="{00000000-0005-0000-0000-000006000000}"/>
    <cellStyle name="Comma 11 3 2 4 2 3 2 2 2" xfId="58556" xr:uid="{00000000-0005-0000-0000-000006000000}"/>
    <cellStyle name="Comma 11 3 2 4 2 3 2 3" xfId="43436" xr:uid="{00000000-0005-0000-0000-000006000000}"/>
    <cellStyle name="Comma 11 3 2 4 2 3 3" xfId="19244" xr:uid="{00000000-0005-0000-0000-000006000000}"/>
    <cellStyle name="Comma 11 3 2 4 2 3 3 2" xfId="49484" xr:uid="{00000000-0005-0000-0000-000006000000}"/>
    <cellStyle name="Comma 11 3 2 4 2 3 4" xfId="34364" xr:uid="{00000000-0005-0000-0000-000006000000}"/>
    <cellStyle name="Comma 11 3 2 4 2 4" xfId="5636" xr:uid="{00000000-0005-0000-0000-000006000000}"/>
    <cellStyle name="Comma 11 3 2 4 2 4 2" xfId="14708" xr:uid="{00000000-0005-0000-0000-000006000000}"/>
    <cellStyle name="Comma 11 3 2 4 2 4 2 2" xfId="29828" xr:uid="{00000000-0005-0000-0000-000006000000}"/>
    <cellStyle name="Comma 11 3 2 4 2 4 2 2 2" xfId="60068" xr:uid="{00000000-0005-0000-0000-000006000000}"/>
    <cellStyle name="Comma 11 3 2 4 2 4 2 3" xfId="44948" xr:uid="{00000000-0005-0000-0000-000006000000}"/>
    <cellStyle name="Comma 11 3 2 4 2 4 3" xfId="20756" xr:uid="{00000000-0005-0000-0000-000006000000}"/>
    <cellStyle name="Comma 11 3 2 4 2 4 3 2" xfId="50996" xr:uid="{00000000-0005-0000-0000-000006000000}"/>
    <cellStyle name="Comma 11 3 2 4 2 4 4" xfId="35876" xr:uid="{00000000-0005-0000-0000-000006000000}"/>
    <cellStyle name="Comma 11 3 2 4 2 5" xfId="7148" xr:uid="{00000000-0005-0000-0000-000006000000}"/>
    <cellStyle name="Comma 11 3 2 4 2 5 2" xfId="22268" xr:uid="{00000000-0005-0000-0000-000006000000}"/>
    <cellStyle name="Comma 11 3 2 4 2 5 2 2" xfId="52508" xr:uid="{00000000-0005-0000-0000-000006000000}"/>
    <cellStyle name="Comma 11 3 2 4 2 5 3" xfId="37388" xr:uid="{00000000-0005-0000-0000-000006000000}"/>
    <cellStyle name="Comma 11 3 2 4 2 6" xfId="8660" xr:uid="{00000000-0005-0000-0000-000006000000}"/>
    <cellStyle name="Comma 11 3 2 4 2 6 2" xfId="23780" xr:uid="{00000000-0005-0000-0000-000006000000}"/>
    <cellStyle name="Comma 11 3 2 4 2 6 2 2" xfId="54020" xr:uid="{00000000-0005-0000-0000-000006000000}"/>
    <cellStyle name="Comma 11 3 2 4 2 6 3" xfId="38900" xr:uid="{00000000-0005-0000-0000-000006000000}"/>
    <cellStyle name="Comma 11 3 2 4 2 7" xfId="10172" xr:uid="{00000000-0005-0000-0000-000006000000}"/>
    <cellStyle name="Comma 11 3 2 4 2 7 2" xfId="25292" xr:uid="{00000000-0005-0000-0000-000006000000}"/>
    <cellStyle name="Comma 11 3 2 4 2 7 2 2" xfId="55532" xr:uid="{00000000-0005-0000-0000-000006000000}"/>
    <cellStyle name="Comma 11 3 2 4 2 7 3" xfId="40412" xr:uid="{00000000-0005-0000-0000-000006000000}"/>
    <cellStyle name="Comma 11 3 2 4 2 8" xfId="16220" xr:uid="{00000000-0005-0000-0000-000006000000}"/>
    <cellStyle name="Comma 11 3 2 4 2 8 2" xfId="46460" xr:uid="{00000000-0005-0000-0000-000006000000}"/>
    <cellStyle name="Comma 11 3 2 4 2 9" xfId="31340" xr:uid="{00000000-0005-0000-0000-000006000000}"/>
    <cellStyle name="Comma 11 3 2 4 3" xfId="1856" xr:uid="{00000000-0005-0000-0000-000006000000}"/>
    <cellStyle name="Comma 11 3 2 4 3 2" xfId="10928" xr:uid="{00000000-0005-0000-0000-000006000000}"/>
    <cellStyle name="Comma 11 3 2 4 3 2 2" xfId="26048" xr:uid="{00000000-0005-0000-0000-000006000000}"/>
    <cellStyle name="Comma 11 3 2 4 3 2 2 2" xfId="56288" xr:uid="{00000000-0005-0000-0000-000006000000}"/>
    <cellStyle name="Comma 11 3 2 4 3 2 3" xfId="41168" xr:uid="{00000000-0005-0000-0000-000006000000}"/>
    <cellStyle name="Comma 11 3 2 4 3 3" xfId="16976" xr:uid="{00000000-0005-0000-0000-000006000000}"/>
    <cellStyle name="Comma 11 3 2 4 3 3 2" xfId="47216" xr:uid="{00000000-0005-0000-0000-000006000000}"/>
    <cellStyle name="Comma 11 3 2 4 3 4" xfId="32096" xr:uid="{00000000-0005-0000-0000-000006000000}"/>
    <cellStyle name="Comma 11 3 2 4 4" xfId="3368" xr:uid="{00000000-0005-0000-0000-000006000000}"/>
    <cellStyle name="Comma 11 3 2 4 4 2" xfId="12440" xr:uid="{00000000-0005-0000-0000-000006000000}"/>
    <cellStyle name="Comma 11 3 2 4 4 2 2" xfId="27560" xr:uid="{00000000-0005-0000-0000-000006000000}"/>
    <cellStyle name="Comma 11 3 2 4 4 2 2 2" xfId="57800" xr:uid="{00000000-0005-0000-0000-000006000000}"/>
    <cellStyle name="Comma 11 3 2 4 4 2 3" xfId="42680" xr:uid="{00000000-0005-0000-0000-000006000000}"/>
    <cellStyle name="Comma 11 3 2 4 4 3" xfId="18488" xr:uid="{00000000-0005-0000-0000-000006000000}"/>
    <cellStyle name="Comma 11 3 2 4 4 3 2" xfId="48728" xr:uid="{00000000-0005-0000-0000-000006000000}"/>
    <cellStyle name="Comma 11 3 2 4 4 4" xfId="33608" xr:uid="{00000000-0005-0000-0000-000006000000}"/>
    <cellStyle name="Comma 11 3 2 4 5" xfId="4880" xr:uid="{00000000-0005-0000-0000-000006000000}"/>
    <cellStyle name="Comma 11 3 2 4 5 2" xfId="13952" xr:uid="{00000000-0005-0000-0000-000006000000}"/>
    <cellStyle name="Comma 11 3 2 4 5 2 2" xfId="29072" xr:uid="{00000000-0005-0000-0000-000006000000}"/>
    <cellStyle name="Comma 11 3 2 4 5 2 2 2" xfId="59312" xr:uid="{00000000-0005-0000-0000-000006000000}"/>
    <cellStyle name="Comma 11 3 2 4 5 2 3" xfId="44192" xr:uid="{00000000-0005-0000-0000-000006000000}"/>
    <cellStyle name="Comma 11 3 2 4 5 3" xfId="20000" xr:uid="{00000000-0005-0000-0000-000006000000}"/>
    <cellStyle name="Comma 11 3 2 4 5 3 2" xfId="50240" xr:uid="{00000000-0005-0000-0000-000006000000}"/>
    <cellStyle name="Comma 11 3 2 4 5 4" xfId="35120" xr:uid="{00000000-0005-0000-0000-000006000000}"/>
    <cellStyle name="Comma 11 3 2 4 6" xfId="6392" xr:uid="{00000000-0005-0000-0000-000006000000}"/>
    <cellStyle name="Comma 11 3 2 4 6 2" xfId="21512" xr:uid="{00000000-0005-0000-0000-000006000000}"/>
    <cellStyle name="Comma 11 3 2 4 6 2 2" xfId="51752" xr:uid="{00000000-0005-0000-0000-000006000000}"/>
    <cellStyle name="Comma 11 3 2 4 6 3" xfId="36632" xr:uid="{00000000-0005-0000-0000-000006000000}"/>
    <cellStyle name="Comma 11 3 2 4 7" xfId="7904" xr:uid="{00000000-0005-0000-0000-000006000000}"/>
    <cellStyle name="Comma 11 3 2 4 7 2" xfId="23024" xr:uid="{00000000-0005-0000-0000-000006000000}"/>
    <cellStyle name="Comma 11 3 2 4 7 2 2" xfId="53264" xr:uid="{00000000-0005-0000-0000-000006000000}"/>
    <cellStyle name="Comma 11 3 2 4 7 3" xfId="38144" xr:uid="{00000000-0005-0000-0000-000006000000}"/>
    <cellStyle name="Comma 11 3 2 4 8" xfId="9416" xr:uid="{00000000-0005-0000-0000-000006000000}"/>
    <cellStyle name="Comma 11 3 2 4 8 2" xfId="24536" xr:uid="{00000000-0005-0000-0000-000006000000}"/>
    <cellStyle name="Comma 11 3 2 4 8 2 2" xfId="54776" xr:uid="{00000000-0005-0000-0000-000006000000}"/>
    <cellStyle name="Comma 11 3 2 4 8 3" xfId="39656" xr:uid="{00000000-0005-0000-0000-000006000000}"/>
    <cellStyle name="Comma 11 3 2 4 9" xfId="15464" xr:uid="{00000000-0005-0000-0000-000006000000}"/>
    <cellStyle name="Comma 11 3 2 4 9 2" xfId="45704" xr:uid="{00000000-0005-0000-0000-000006000000}"/>
    <cellStyle name="Comma 11 3 2 5" xfId="596" xr:uid="{00000000-0005-0000-0000-00001B000000}"/>
    <cellStyle name="Comma 11 3 2 5 10" xfId="30836" xr:uid="{00000000-0005-0000-0000-00001B000000}"/>
    <cellStyle name="Comma 11 3 2 5 2" xfId="1352" xr:uid="{00000000-0005-0000-0000-00001B000000}"/>
    <cellStyle name="Comma 11 3 2 5 2 2" xfId="2864" xr:uid="{00000000-0005-0000-0000-00001B000000}"/>
    <cellStyle name="Comma 11 3 2 5 2 2 2" xfId="11936" xr:uid="{00000000-0005-0000-0000-00001B000000}"/>
    <cellStyle name="Comma 11 3 2 5 2 2 2 2" xfId="27056" xr:uid="{00000000-0005-0000-0000-00001B000000}"/>
    <cellStyle name="Comma 11 3 2 5 2 2 2 2 2" xfId="57296" xr:uid="{00000000-0005-0000-0000-00001B000000}"/>
    <cellStyle name="Comma 11 3 2 5 2 2 2 3" xfId="42176" xr:uid="{00000000-0005-0000-0000-00001B000000}"/>
    <cellStyle name="Comma 11 3 2 5 2 2 3" xfId="17984" xr:uid="{00000000-0005-0000-0000-00001B000000}"/>
    <cellStyle name="Comma 11 3 2 5 2 2 3 2" xfId="48224" xr:uid="{00000000-0005-0000-0000-00001B000000}"/>
    <cellStyle name="Comma 11 3 2 5 2 2 4" xfId="33104" xr:uid="{00000000-0005-0000-0000-00001B000000}"/>
    <cellStyle name="Comma 11 3 2 5 2 3" xfId="4376" xr:uid="{00000000-0005-0000-0000-00001B000000}"/>
    <cellStyle name="Comma 11 3 2 5 2 3 2" xfId="13448" xr:uid="{00000000-0005-0000-0000-00001B000000}"/>
    <cellStyle name="Comma 11 3 2 5 2 3 2 2" xfId="28568" xr:uid="{00000000-0005-0000-0000-00001B000000}"/>
    <cellStyle name="Comma 11 3 2 5 2 3 2 2 2" xfId="58808" xr:uid="{00000000-0005-0000-0000-00001B000000}"/>
    <cellStyle name="Comma 11 3 2 5 2 3 2 3" xfId="43688" xr:uid="{00000000-0005-0000-0000-00001B000000}"/>
    <cellStyle name="Comma 11 3 2 5 2 3 3" xfId="19496" xr:uid="{00000000-0005-0000-0000-00001B000000}"/>
    <cellStyle name="Comma 11 3 2 5 2 3 3 2" xfId="49736" xr:uid="{00000000-0005-0000-0000-00001B000000}"/>
    <cellStyle name="Comma 11 3 2 5 2 3 4" xfId="34616" xr:uid="{00000000-0005-0000-0000-00001B000000}"/>
    <cellStyle name="Comma 11 3 2 5 2 4" xfId="5888" xr:uid="{00000000-0005-0000-0000-00001B000000}"/>
    <cellStyle name="Comma 11 3 2 5 2 4 2" xfId="14960" xr:uid="{00000000-0005-0000-0000-00001B000000}"/>
    <cellStyle name="Comma 11 3 2 5 2 4 2 2" xfId="30080" xr:uid="{00000000-0005-0000-0000-00001B000000}"/>
    <cellStyle name="Comma 11 3 2 5 2 4 2 2 2" xfId="60320" xr:uid="{00000000-0005-0000-0000-00001B000000}"/>
    <cellStyle name="Comma 11 3 2 5 2 4 2 3" xfId="45200" xr:uid="{00000000-0005-0000-0000-00001B000000}"/>
    <cellStyle name="Comma 11 3 2 5 2 4 3" xfId="21008" xr:uid="{00000000-0005-0000-0000-00001B000000}"/>
    <cellStyle name="Comma 11 3 2 5 2 4 3 2" xfId="51248" xr:uid="{00000000-0005-0000-0000-00001B000000}"/>
    <cellStyle name="Comma 11 3 2 5 2 4 4" xfId="36128" xr:uid="{00000000-0005-0000-0000-00001B000000}"/>
    <cellStyle name="Comma 11 3 2 5 2 5" xfId="7400" xr:uid="{00000000-0005-0000-0000-00001B000000}"/>
    <cellStyle name="Comma 11 3 2 5 2 5 2" xfId="22520" xr:uid="{00000000-0005-0000-0000-00001B000000}"/>
    <cellStyle name="Comma 11 3 2 5 2 5 2 2" xfId="52760" xr:uid="{00000000-0005-0000-0000-00001B000000}"/>
    <cellStyle name="Comma 11 3 2 5 2 5 3" xfId="37640" xr:uid="{00000000-0005-0000-0000-00001B000000}"/>
    <cellStyle name="Comma 11 3 2 5 2 6" xfId="8912" xr:uid="{00000000-0005-0000-0000-00001B000000}"/>
    <cellStyle name="Comma 11 3 2 5 2 6 2" xfId="24032" xr:uid="{00000000-0005-0000-0000-00001B000000}"/>
    <cellStyle name="Comma 11 3 2 5 2 6 2 2" xfId="54272" xr:uid="{00000000-0005-0000-0000-00001B000000}"/>
    <cellStyle name="Comma 11 3 2 5 2 6 3" xfId="39152" xr:uid="{00000000-0005-0000-0000-00001B000000}"/>
    <cellStyle name="Comma 11 3 2 5 2 7" xfId="10424" xr:uid="{00000000-0005-0000-0000-00001B000000}"/>
    <cellStyle name="Comma 11 3 2 5 2 7 2" xfId="25544" xr:uid="{00000000-0005-0000-0000-00001B000000}"/>
    <cellStyle name="Comma 11 3 2 5 2 7 2 2" xfId="55784" xr:uid="{00000000-0005-0000-0000-00001B000000}"/>
    <cellStyle name="Comma 11 3 2 5 2 7 3" xfId="40664" xr:uid="{00000000-0005-0000-0000-00001B000000}"/>
    <cellStyle name="Comma 11 3 2 5 2 8" xfId="16472" xr:uid="{00000000-0005-0000-0000-00001B000000}"/>
    <cellStyle name="Comma 11 3 2 5 2 8 2" xfId="46712" xr:uid="{00000000-0005-0000-0000-00001B000000}"/>
    <cellStyle name="Comma 11 3 2 5 2 9" xfId="31592" xr:uid="{00000000-0005-0000-0000-00001B000000}"/>
    <cellStyle name="Comma 11 3 2 5 3" xfId="2108" xr:uid="{00000000-0005-0000-0000-00001B000000}"/>
    <cellStyle name="Comma 11 3 2 5 3 2" xfId="11180" xr:uid="{00000000-0005-0000-0000-00001B000000}"/>
    <cellStyle name="Comma 11 3 2 5 3 2 2" xfId="26300" xr:uid="{00000000-0005-0000-0000-00001B000000}"/>
    <cellStyle name="Comma 11 3 2 5 3 2 2 2" xfId="56540" xr:uid="{00000000-0005-0000-0000-00001B000000}"/>
    <cellStyle name="Comma 11 3 2 5 3 2 3" xfId="41420" xr:uid="{00000000-0005-0000-0000-00001B000000}"/>
    <cellStyle name="Comma 11 3 2 5 3 3" xfId="17228" xr:uid="{00000000-0005-0000-0000-00001B000000}"/>
    <cellStyle name="Comma 11 3 2 5 3 3 2" xfId="47468" xr:uid="{00000000-0005-0000-0000-00001B000000}"/>
    <cellStyle name="Comma 11 3 2 5 3 4" xfId="32348" xr:uid="{00000000-0005-0000-0000-00001B000000}"/>
    <cellStyle name="Comma 11 3 2 5 4" xfId="3620" xr:uid="{00000000-0005-0000-0000-00001B000000}"/>
    <cellStyle name="Comma 11 3 2 5 4 2" xfId="12692" xr:uid="{00000000-0005-0000-0000-00001B000000}"/>
    <cellStyle name="Comma 11 3 2 5 4 2 2" xfId="27812" xr:uid="{00000000-0005-0000-0000-00001B000000}"/>
    <cellStyle name="Comma 11 3 2 5 4 2 2 2" xfId="58052" xr:uid="{00000000-0005-0000-0000-00001B000000}"/>
    <cellStyle name="Comma 11 3 2 5 4 2 3" xfId="42932" xr:uid="{00000000-0005-0000-0000-00001B000000}"/>
    <cellStyle name="Comma 11 3 2 5 4 3" xfId="18740" xr:uid="{00000000-0005-0000-0000-00001B000000}"/>
    <cellStyle name="Comma 11 3 2 5 4 3 2" xfId="48980" xr:uid="{00000000-0005-0000-0000-00001B000000}"/>
    <cellStyle name="Comma 11 3 2 5 4 4" xfId="33860" xr:uid="{00000000-0005-0000-0000-00001B000000}"/>
    <cellStyle name="Comma 11 3 2 5 5" xfId="5132" xr:uid="{00000000-0005-0000-0000-00001B000000}"/>
    <cellStyle name="Comma 11 3 2 5 5 2" xfId="14204" xr:uid="{00000000-0005-0000-0000-00001B000000}"/>
    <cellStyle name="Comma 11 3 2 5 5 2 2" xfId="29324" xr:uid="{00000000-0005-0000-0000-00001B000000}"/>
    <cellStyle name="Comma 11 3 2 5 5 2 2 2" xfId="59564" xr:uid="{00000000-0005-0000-0000-00001B000000}"/>
    <cellStyle name="Comma 11 3 2 5 5 2 3" xfId="44444" xr:uid="{00000000-0005-0000-0000-00001B000000}"/>
    <cellStyle name="Comma 11 3 2 5 5 3" xfId="20252" xr:uid="{00000000-0005-0000-0000-00001B000000}"/>
    <cellStyle name="Comma 11 3 2 5 5 3 2" xfId="50492" xr:uid="{00000000-0005-0000-0000-00001B000000}"/>
    <cellStyle name="Comma 11 3 2 5 5 4" xfId="35372" xr:uid="{00000000-0005-0000-0000-00001B000000}"/>
    <cellStyle name="Comma 11 3 2 5 6" xfId="6644" xr:uid="{00000000-0005-0000-0000-00001B000000}"/>
    <cellStyle name="Comma 11 3 2 5 6 2" xfId="21764" xr:uid="{00000000-0005-0000-0000-00001B000000}"/>
    <cellStyle name="Comma 11 3 2 5 6 2 2" xfId="52004" xr:uid="{00000000-0005-0000-0000-00001B000000}"/>
    <cellStyle name="Comma 11 3 2 5 6 3" xfId="36884" xr:uid="{00000000-0005-0000-0000-00001B000000}"/>
    <cellStyle name="Comma 11 3 2 5 7" xfId="8156" xr:uid="{00000000-0005-0000-0000-00001B000000}"/>
    <cellStyle name="Comma 11 3 2 5 7 2" xfId="23276" xr:uid="{00000000-0005-0000-0000-00001B000000}"/>
    <cellStyle name="Comma 11 3 2 5 7 2 2" xfId="53516" xr:uid="{00000000-0005-0000-0000-00001B000000}"/>
    <cellStyle name="Comma 11 3 2 5 7 3" xfId="38396" xr:uid="{00000000-0005-0000-0000-00001B000000}"/>
    <cellStyle name="Comma 11 3 2 5 8" xfId="9668" xr:uid="{00000000-0005-0000-0000-00001B000000}"/>
    <cellStyle name="Comma 11 3 2 5 8 2" xfId="24788" xr:uid="{00000000-0005-0000-0000-00001B000000}"/>
    <cellStyle name="Comma 11 3 2 5 8 2 2" xfId="55028" xr:uid="{00000000-0005-0000-0000-00001B000000}"/>
    <cellStyle name="Comma 11 3 2 5 8 3" xfId="39908" xr:uid="{00000000-0005-0000-0000-00001B000000}"/>
    <cellStyle name="Comma 11 3 2 5 9" xfId="15716" xr:uid="{00000000-0005-0000-0000-00001B000000}"/>
    <cellStyle name="Comma 11 3 2 5 9 2" xfId="45956" xr:uid="{00000000-0005-0000-0000-00001B000000}"/>
    <cellStyle name="Comma 11 3 2 6" xfId="848" xr:uid="{00000000-0005-0000-0000-000006000000}"/>
    <cellStyle name="Comma 11 3 2 6 2" xfId="2360" xr:uid="{00000000-0005-0000-0000-000006000000}"/>
    <cellStyle name="Comma 11 3 2 6 2 2" xfId="11432" xr:uid="{00000000-0005-0000-0000-000006000000}"/>
    <cellStyle name="Comma 11 3 2 6 2 2 2" xfId="26552" xr:uid="{00000000-0005-0000-0000-000006000000}"/>
    <cellStyle name="Comma 11 3 2 6 2 2 2 2" xfId="56792" xr:uid="{00000000-0005-0000-0000-000006000000}"/>
    <cellStyle name="Comma 11 3 2 6 2 2 3" xfId="41672" xr:uid="{00000000-0005-0000-0000-000006000000}"/>
    <cellStyle name="Comma 11 3 2 6 2 3" xfId="17480" xr:uid="{00000000-0005-0000-0000-000006000000}"/>
    <cellStyle name="Comma 11 3 2 6 2 3 2" xfId="47720" xr:uid="{00000000-0005-0000-0000-000006000000}"/>
    <cellStyle name="Comma 11 3 2 6 2 4" xfId="32600" xr:uid="{00000000-0005-0000-0000-000006000000}"/>
    <cellStyle name="Comma 11 3 2 6 3" xfId="3872" xr:uid="{00000000-0005-0000-0000-000006000000}"/>
    <cellStyle name="Comma 11 3 2 6 3 2" xfId="12944" xr:uid="{00000000-0005-0000-0000-000006000000}"/>
    <cellStyle name="Comma 11 3 2 6 3 2 2" xfId="28064" xr:uid="{00000000-0005-0000-0000-000006000000}"/>
    <cellStyle name="Comma 11 3 2 6 3 2 2 2" xfId="58304" xr:uid="{00000000-0005-0000-0000-000006000000}"/>
    <cellStyle name="Comma 11 3 2 6 3 2 3" xfId="43184" xr:uid="{00000000-0005-0000-0000-000006000000}"/>
    <cellStyle name="Comma 11 3 2 6 3 3" xfId="18992" xr:uid="{00000000-0005-0000-0000-000006000000}"/>
    <cellStyle name="Comma 11 3 2 6 3 3 2" xfId="49232" xr:uid="{00000000-0005-0000-0000-000006000000}"/>
    <cellStyle name="Comma 11 3 2 6 3 4" xfId="34112" xr:uid="{00000000-0005-0000-0000-000006000000}"/>
    <cellStyle name="Comma 11 3 2 6 4" xfId="5384" xr:uid="{00000000-0005-0000-0000-000006000000}"/>
    <cellStyle name="Comma 11 3 2 6 4 2" xfId="14456" xr:uid="{00000000-0005-0000-0000-000006000000}"/>
    <cellStyle name="Comma 11 3 2 6 4 2 2" xfId="29576" xr:uid="{00000000-0005-0000-0000-000006000000}"/>
    <cellStyle name="Comma 11 3 2 6 4 2 2 2" xfId="59816" xr:uid="{00000000-0005-0000-0000-000006000000}"/>
    <cellStyle name="Comma 11 3 2 6 4 2 3" xfId="44696" xr:uid="{00000000-0005-0000-0000-000006000000}"/>
    <cellStyle name="Comma 11 3 2 6 4 3" xfId="20504" xr:uid="{00000000-0005-0000-0000-000006000000}"/>
    <cellStyle name="Comma 11 3 2 6 4 3 2" xfId="50744" xr:uid="{00000000-0005-0000-0000-000006000000}"/>
    <cellStyle name="Comma 11 3 2 6 4 4" xfId="35624" xr:uid="{00000000-0005-0000-0000-000006000000}"/>
    <cellStyle name="Comma 11 3 2 6 5" xfId="6896" xr:uid="{00000000-0005-0000-0000-000006000000}"/>
    <cellStyle name="Comma 11 3 2 6 5 2" xfId="22016" xr:uid="{00000000-0005-0000-0000-000006000000}"/>
    <cellStyle name="Comma 11 3 2 6 5 2 2" xfId="52256" xr:uid="{00000000-0005-0000-0000-000006000000}"/>
    <cellStyle name="Comma 11 3 2 6 5 3" xfId="37136" xr:uid="{00000000-0005-0000-0000-000006000000}"/>
    <cellStyle name="Comma 11 3 2 6 6" xfId="8408" xr:uid="{00000000-0005-0000-0000-000006000000}"/>
    <cellStyle name="Comma 11 3 2 6 6 2" xfId="23528" xr:uid="{00000000-0005-0000-0000-000006000000}"/>
    <cellStyle name="Comma 11 3 2 6 6 2 2" xfId="53768" xr:uid="{00000000-0005-0000-0000-000006000000}"/>
    <cellStyle name="Comma 11 3 2 6 6 3" xfId="38648" xr:uid="{00000000-0005-0000-0000-000006000000}"/>
    <cellStyle name="Comma 11 3 2 6 7" xfId="9920" xr:uid="{00000000-0005-0000-0000-000006000000}"/>
    <cellStyle name="Comma 11 3 2 6 7 2" xfId="25040" xr:uid="{00000000-0005-0000-0000-000006000000}"/>
    <cellStyle name="Comma 11 3 2 6 7 2 2" xfId="55280" xr:uid="{00000000-0005-0000-0000-000006000000}"/>
    <cellStyle name="Comma 11 3 2 6 7 3" xfId="40160" xr:uid="{00000000-0005-0000-0000-000006000000}"/>
    <cellStyle name="Comma 11 3 2 6 8" xfId="15968" xr:uid="{00000000-0005-0000-0000-000006000000}"/>
    <cellStyle name="Comma 11 3 2 6 8 2" xfId="46208" xr:uid="{00000000-0005-0000-0000-000006000000}"/>
    <cellStyle name="Comma 11 3 2 6 9" xfId="31088" xr:uid="{00000000-0005-0000-0000-000006000000}"/>
    <cellStyle name="Comma 11 3 2 7" xfId="1604" xr:uid="{00000000-0005-0000-0000-000006000000}"/>
    <cellStyle name="Comma 11 3 2 7 2" xfId="10676" xr:uid="{00000000-0005-0000-0000-000006000000}"/>
    <cellStyle name="Comma 11 3 2 7 2 2" xfId="25796" xr:uid="{00000000-0005-0000-0000-000006000000}"/>
    <cellStyle name="Comma 11 3 2 7 2 2 2" xfId="56036" xr:uid="{00000000-0005-0000-0000-000006000000}"/>
    <cellStyle name="Comma 11 3 2 7 2 3" xfId="40916" xr:uid="{00000000-0005-0000-0000-000006000000}"/>
    <cellStyle name="Comma 11 3 2 7 3" xfId="16724" xr:uid="{00000000-0005-0000-0000-000006000000}"/>
    <cellStyle name="Comma 11 3 2 7 3 2" xfId="46964" xr:uid="{00000000-0005-0000-0000-000006000000}"/>
    <cellStyle name="Comma 11 3 2 7 4" xfId="31844" xr:uid="{00000000-0005-0000-0000-000006000000}"/>
    <cellStyle name="Comma 11 3 2 8" xfId="3116" xr:uid="{00000000-0005-0000-0000-000006000000}"/>
    <cellStyle name="Comma 11 3 2 8 2" xfId="12188" xr:uid="{00000000-0005-0000-0000-000006000000}"/>
    <cellStyle name="Comma 11 3 2 8 2 2" xfId="27308" xr:uid="{00000000-0005-0000-0000-000006000000}"/>
    <cellStyle name="Comma 11 3 2 8 2 2 2" xfId="57548" xr:uid="{00000000-0005-0000-0000-000006000000}"/>
    <cellStyle name="Comma 11 3 2 8 2 3" xfId="42428" xr:uid="{00000000-0005-0000-0000-000006000000}"/>
    <cellStyle name="Comma 11 3 2 8 3" xfId="18236" xr:uid="{00000000-0005-0000-0000-000006000000}"/>
    <cellStyle name="Comma 11 3 2 8 3 2" xfId="48476" xr:uid="{00000000-0005-0000-0000-000006000000}"/>
    <cellStyle name="Comma 11 3 2 8 4" xfId="33356" xr:uid="{00000000-0005-0000-0000-000006000000}"/>
    <cellStyle name="Comma 11 3 2 9" xfId="4628" xr:uid="{00000000-0005-0000-0000-000006000000}"/>
    <cellStyle name="Comma 11 3 2 9 2" xfId="13700" xr:uid="{00000000-0005-0000-0000-000006000000}"/>
    <cellStyle name="Comma 11 3 2 9 2 2" xfId="28820" xr:uid="{00000000-0005-0000-0000-000006000000}"/>
    <cellStyle name="Comma 11 3 2 9 2 2 2" xfId="59060" xr:uid="{00000000-0005-0000-0000-000006000000}"/>
    <cellStyle name="Comma 11 3 2 9 2 3" xfId="43940" xr:uid="{00000000-0005-0000-0000-000006000000}"/>
    <cellStyle name="Comma 11 3 2 9 3" xfId="19748" xr:uid="{00000000-0005-0000-0000-000006000000}"/>
    <cellStyle name="Comma 11 3 2 9 3 2" xfId="49988" xr:uid="{00000000-0005-0000-0000-000006000000}"/>
    <cellStyle name="Comma 11 3 2 9 4" xfId="34868" xr:uid="{00000000-0005-0000-0000-000006000000}"/>
    <cellStyle name="Comma 11 3 3" xfId="134" xr:uid="{00000000-0005-0000-0000-00000A000000}"/>
    <cellStyle name="Comma 11 3 3 10" xfId="9206" xr:uid="{00000000-0005-0000-0000-00000A000000}"/>
    <cellStyle name="Comma 11 3 3 10 2" xfId="24326" xr:uid="{00000000-0005-0000-0000-00000A000000}"/>
    <cellStyle name="Comma 11 3 3 10 2 2" xfId="54566" xr:uid="{00000000-0005-0000-0000-00000A000000}"/>
    <cellStyle name="Comma 11 3 3 10 3" xfId="39446" xr:uid="{00000000-0005-0000-0000-00000A000000}"/>
    <cellStyle name="Comma 11 3 3 11" xfId="15254" xr:uid="{00000000-0005-0000-0000-00000A000000}"/>
    <cellStyle name="Comma 11 3 3 11 2" xfId="45494" xr:uid="{00000000-0005-0000-0000-00000A000000}"/>
    <cellStyle name="Comma 11 3 3 12" xfId="30374" xr:uid="{00000000-0005-0000-0000-00000A000000}"/>
    <cellStyle name="Comma 11 3 3 2" xfId="386" xr:uid="{00000000-0005-0000-0000-00000A000000}"/>
    <cellStyle name="Comma 11 3 3 2 10" xfId="30626" xr:uid="{00000000-0005-0000-0000-00000A000000}"/>
    <cellStyle name="Comma 11 3 3 2 2" xfId="1142" xr:uid="{00000000-0005-0000-0000-00000A000000}"/>
    <cellStyle name="Comma 11 3 3 2 2 2" xfId="2654" xr:uid="{00000000-0005-0000-0000-00000A000000}"/>
    <cellStyle name="Comma 11 3 3 2 2 2 2" xfId="11726" xr:uid="{00000000-0005-0000-0000-00000A000000}"/>
    <cellStyle name="Comma 11 3 3 2 2 2 2 2" xfId="26846" xr:uid="{00000000-0005-0000-0000-00000A000000}"/>
    <cellStyle name="Comma 11 3 3 2 2 2 2 2 2" xfId="57086" xr:uid="{00000000-0005-0000-0000-00000A000000}"/>
    <cellStyle name="Comma 11 3 3 2 2 2 2 3" xfId="41966" xr:uid="{00000000-0005-0000-0000-00000A000000}"/>
    <cellStyle name="Comma 11 3 3 2 2 2 3" xfId="17774" xr:uid="{00000000-0005-0000-0000-00000A000000}"/>
    <cellStyle name="Comma 11 3 3 2 2 2 3 2" xfId="48014" xr:uid="{00000000-0005-0000-0000-00000A000000}"/>
    <cellStyle name="Comma 11 3 3 2 2 2 4" xfId="32894" xr:uid="{00000000-0005-0000-0000-00000A000000}"/>
    <cellStyle name="Comma 11 3 3 2 2 3" xfId="4166" xr:uid="{00000000-0005-0000-0000-00000A000000}"/>
    <cellStyle name="Comma 11 3 3 2 2 3 2" xfId="13238" xr:uid="{00000000-0005-0000-0000-00000A000000}"/>
    <cellStyle name="Comma 11 3 3 2 2 3 2 2" xfId="28358" xr:uid="{00000000-0005-0000-0000-00000A000000}"/>
    <cellStyle name="Comma 11 3 3 2 2 3 2 2 2" xfId="58598" xr:uid="{00000000-0005-0000-0000-00000A000000}"/>
    <cellStyle name="Comma 11 3 3 2 2 3 2 3" xfId="43478" xr:uid="{00000000-0005-0000-0000-00000A000000}"/>
    <cellStyle name="Comma 11 3 3 2 2 3 3" xfId="19286" xr:uid="{00000000-0005-0000-0000-00000A000000}"/>
    <cellStyle name="Comma 11 3 3 2 2 3 3 2" xfId="49526" xr:uid="{00000000-0005-0000-0000-00000A000000}"/>
    <cellStyle name="Comma 11 3 3 2 2 3 4" xfId="34406" xr:uid="{00000000-0005-0000-0000-00000A000000}"/>
    <cellStyle name="Comma 11 3 3 2 2 4" xfId="5678" xr:uid="{00000000-0005-0000-0000-00000A000000}"/>
    <cellStyle name="Comma 11 3 3 2 2 4 2" xfId="14750" xr:uid="{00000000-0005-0000-0000-00000A000000}"/>
    <cellStyle name="Comma 11 3 3 2 2 4 2 2" xfId="29870" xr:uid="{00000000-0005-0000-0000-00000A000000}"/>
    <cellStyle name="Comma 11 3 3 2 2 4 2 2 2" xfId="60110" xr:uid="{00000000-0005-0000-0000-00000A000000}"/>
    <cellStyle name="Comma 11 3 3 2 2 4 2 3" xfId="44990" xr:uid="{00000000-0005-0000-0000-00000A000000}"/>
    <cellStyle name="Comma 11 3 3 2 2 4 3" xfId="20798" xr:uid="{00000000-0005-0000-0000-00000A000000}"/>
    <cellStyle name="Comma 11 3 3 2 2 4 3 2" xfId="51038" xr:uid="{00000000-0005-0000-0000-00000A000000}"/>
    <cellStyle name="Comma 11 3 3 2 2 4 4" xfId="35918" xr:uid="{00000000-0005-0000-0000-00000A000000}"/>
    <cellStyle name="Comma 11 3 3 2 2 5" xfId="7190" xr:uid="{00000000-0005-0000-0000-00000A000000}"/>
    <cellStyle name="Comma 11 3 3 2 2 5 2" xfId="22310" xr:uid="{00000000-0005-0000-0000-00000A000000}"/>
    <cellStyle name="Comma 11 3 3 2 2 5 2 2" xfId="52550" xr:uid="{00000000-0005-0000-0000-00000A000000}"/>
    <cellStyle name="Comma 11 3 3 2 2 5 3" xfId="37430" xr:uid="{00000000-0005-0000-0000-00000A000000}"/>
    <cellStyle name="Comma 11 3 3 2 2 6" xfId="8702" xr:uid="{00000000-0005-0000-0000-00000A000000}"/>
    <cellStyle name="Comma 11 3 3 2 2 6 2" xfId="23822" xr:uid="{00000000-0005-0000-0000-00000A000000}"/>
    <cellStyle name="Comma 11 3 3 2 2 6 2 2" xfId="54062" xr:uid="{00000000-0005-0000-0000-00000A000000}"/>
    <cellStyle name="Comma 11 3 3 2 2 6 3" xfId="38942" xr:uid="{00000000-0005-0000-0000-00000A000000}"/>
    <cellStyle name="Comma 11 3 3 2 2 7" xfId="10214" xr:uid="{00000000-0005-0000-0000-00000A000000}"/>
    <cellStyle name="Comma 11 3 3 2 2 7 2" xfId="25334" xr:uid="{00000000-0005-0000-0000-00000A000000}"/>
    <cellStyle name="Comma 11 3 3 2 2 7 2 2" xfId="55574" xr:uid="{00000000-0005-0000-0000-00000A000000}"/>
    <cellStyle name="Comma 11 3 3 2 2 7 3" xfId="40454" xr:uid="{00000000-0005-0000-0000-00000A000000}"/>
    <cellStyle name="Comma 11 3 3 2 2 8" xfId="16262" xr:uid="{00000000-0005-0000-0000-00000A000000}"/>
    <cellStyle name="Comma 11 3 3 2 2 8 2" xfId="46502" xr:uid="{00000000-0005-0000-0000-00000A000000}"/>
    <cellStyle name="Comma 11 3 3 2 2 9" xfId="31382" xr:uid="{00000000-0005-0000-0000-00000A000000}"/>
    <cellStyle name="Comma 11 3 3 2 3" xfId="1898" xr:uid="{00000000-0005-0000-0000-00000A000000}"/>
    <cellStyle name="Comma 11 3 3 2 3 2" xfId="10970" xr:uid="{00000000-0005-0000-0000-00000A000000}"/>
    <cellStyle name="Comma 11 3 3 2 3 2 2" xfId="26090" xr:uid="{00000000-0005-0000-0000-00000A000000}"/>
    <cellStyle name="Comma 11 3 3 2 3 2 2 2" xfId="56330" xr:uid="{00000000-0005-0000-0000-00000A000000}"/>
    <cellStyle name="Comma 11 3 3 2 3 2 3" xfId="41210" xr:uid="{00000000-0005-0000-0000-00000A000000}"/>
    <cellStyle name="Comma 11 3 3 2 3 3" xfId="17018" xr:uid="{00000000-0005-0000-0000-00000A000000}"/>
    <cellStyle name="Comma 11 3 3 2 3 3 2" xfId="47258" xr:uid="{00000000-0005-0000-0000-00000A000000}"/>
    <cellStyle name="Comma 11 3 3 2 3 4" xfId="32138" xr:uid="{00000000-0005-0000-0000-00000A000000}"/>
    <cellStyle name="Comma 11 3 3 2 4" xfId="3410" xr:uid="{00000000-0005-0000-0000-00000A000000}"/>
    <cellStyle name="Comma 11 3 3 2 4 2" xfId="12482" xr:uid="{00000000-0005-0000-0000-00000A000000}"/>
    <cellStyle name="Comma 11 3 3 2 4 2 2" xfId="27602" xr:uid="{00000000-0005-0000-0000-00000A000000}"/>
    <cellStyle name="Comma 11 3 3 2 4 2 2 2" xfId="57842" xr:uid="{00000000-0005-0000-0000-00000A000000}"/>
    <cellStyle name="Comma 11 3 3 2 4 2 3" xfId="42722" xr:uid="{00000000-0005-0000-0000-00000A000000}"/>
    <cellStyle name="Comma 11 3 3 2 4 3" xfId="18530" xr:uid="{00000000-0005-0000-0000-00000A000000}"/>
    <cellStyle name="Comma 11 3 3 2 4 3 2" xfId="48770" xr:uid="{00000000-0005-0000-0000-00000A000000}"/>
    <cellStyle name="Comma 11 3 3 2 4 4" xfId="33650" xr:uid="{00000000-0005-0000-0000-00000A000000}"/>
    <cellStyle name="Comma 11 3 3 2 5" xfId="4922" xr:uid="{00000000-0005-0000-0000-00000A000000}"/>
    <cellStyle name="Comma 11 3 3 2 5 2" xfId="13994" xr:uid="{00000000-0005-0000-0000-00000A000000}"/>
    <cellStyle name="Comma 11 3 3 2 5 2 2" xfId="29114" xr:uid="{00000000-0005-0000-0000-00000A000000}"/>
    <cellStyle name="Comma 11 3 3 2 5 2 2 2" xfId="59354" xr:uid="{00000000-0005-0000-0000-00000A000000}"/>
    <cellStyle name="Comma 11 3 3 2 5 2 3" xfId="44234" xr:uid="{00000000-0005-0000-0000-00000A000000}"/>
    <cellStyle name="Comma 11 3 3 2 5 3" xfId="20042" xr:uid="{00000000-0005-0000-0000-00000A000000}"/>
    <cellStyle name="Comma 11 3 3 2 5 3 2" xfId="50282" xr:uid="{00000000-0005-0000-0000-00000A000000}"/>
    <cellStyle name="Comma 11 3 3 2 5 4" xfId="35162" xr:uid="{00000000-0005-0000-0000-00000A000000}"/>
    <cellStyle name="Comma 11 3 3 2 6" xfId="6434" xr:uid="{00000000-0005-0000-0000-00000A000000}"/>
    <cellStyle name="Comma 11 3 3 2 6 2" xfId="21554" xr:uid="{00000000-0005-0000-0000-00000A000000}"/>
    <cellStyle name="Comma 11 3 3 2 6 2 2" xfId="51794" xr:uid="{00000000-0005-0000-0000-00000A000000}"/>
    <cellStyle name="Comma 11 3 3 2 6 3" xfId="36674" xr:uid="{00000000-0005-0000-0000-00000A000000}"/>
    <cellStyle name="Comma 11 3 3 2 7" xfId="7946" xr:uid="{00000000-0005-0000-0000-00000A000000}"/>
    <cellStyle name="Comma 11 3 3 2 7 2" xfId="23066" xr:uid="{00000000-0005-0000-0000-00000A000000}"/>
    <cellStyle name="Comma 11 3 3 2 7 2 2" xfId="53306" xr:uid="{00000000-0005-0000-0000-00000A000000}"/>
    <cellStyle name="Comma 11 3 3 2 7 3" xfId="38186" xr:uid="{00000000-0005-0000-0000-00000A000000}"/>
    <cellStyle name="Comma 11 3 3 2 8" xfId="9458" xr:uid="{00000000-0005-0000-0000-00000A000000}"/>
    <cellStyle name="Comma 11 3 3 2 8 2" xfId="24578" xr:uid="{00000000-0005-0000-0000-00000A000000}"/>
    <cellStyle name="Comma 11 3 3 2 8 2 2" xfId="54818" xr:uid="{00000000-0005-0000-0000-00000A000000}"/>
    <cellStyle name="Comma 11 3 3 2 8 3" xfId="39698" xr:uid="{00000000-0005-0000-0000-00000A000000}"/>
    <cellStyle name="Comma 11 3 3 2 9" xfId="15506" xr:uid="{00000000-0005-0000-0000-00000A000000}"/>
    <cellStyle name="Comma 11 3 3 2 9 2" xfId="45746" xr:uid="{00000000-0005-0000-0000-00000A000000}"/>
    <cellStyle name="Comma 11 3 3 3" xfId="638" xr:uid="{00000000-0005-0000-0000-00001E000000}"/>
    <cellStyle name="Comma 11 3 3 3 10" xfId="30878" xr:uid="{00000000-0005-0000-0000-00001E000000}"/>
    <cellStyle name="Comma 11 3 3 3 2" xfId="1394" xr:uid="{00000000-0005-0000-0000-00001E000000}"/>
    <cellStyle name="Comma 11 3 3 3 2 2" xfId="2906" xr:uid="{00000000-0005-0000-0000-00001E000000}"/>
    <cellStyle name="Comma 11 3 3 3 2 2 2" xfId="11978" xr:uid="{00000000-0005-0000-0000-00001E000000}"/>
    <cellStyle name="Comma 11 3 3 3 2 2 2 2" xfId="27098" xr:uid="{00000000-0005-0000-0000-00001E000000}"/>
    <cellStyle name="Comma 11 3 3 3 2 2 2 2 2" xfId="57338" xr:uid="{00000000-0005-0000-0000-00001E000000}"/>
    <cellStyle name="Comma 11 3 3 3 2 2 2 3" xfId="42218" xr:uid="{00000000-0005-0000-0000-00001E000000}"/>
    <cellStyle name="Comma 11 3 3 3 2 2 3" xfId="18026" xr:uid="{00000000-0005-0000-0000-00001E000000}"/>
    <cellStyle name="Comma 11 3 3 3 2 2 3 2" xfId="48266" xr:uid="{00000000-0005-0000-0000-00001E000000}"/>
    <cellStyle name="Comma 11 3 3 3 2 2 4" xfId="33146" xr:uid="{00000000-0005-0000-0000-00001E000000}"/>
    <cellStyle name="Comma 11 3 3 3 2 3" xfId="4418" xr:uid="{00000000-0005-0000-0000-00001E000000}"/>
    <cellStyle name="Comma 11 3 3 3 2 3 2" xfId="13490" xr:uid="{00000000-0005-0000-0000-00001E000000}"/>
    <cellStyle name="Comma 11 3 3 3 2 3 2 2" xfId="28610" xr:uid="{00000000-0005-0000-0000-00001E000000}"/>
    <cellStyle name="Comma 11 3 3 3 2 3 2 2 2" xfId="58850" xr:uid="{00000000-0005-0000-0000-00001E000000}"/>
    <cellStyle name="Comma 11 3 3 3 2 3 2 3" xfId="43730" xr:uid="{00000000-0005-0000-0000-00001E000000}"/>
    <cellStyle name="Comma 11 3 3 3 2 3 3" xfId="19538" xr:uid="{00000000-0005-0000-0000-00001E000000}"/>
    <cellStyle name="Comma 11 3 3 3 2 3 3 2" xfId="49778" xr:uid="{00000000-0005-0000-0000-00001E000000}"/>
    <cellStyle name="Comma 11 3 3 3 2 3 4" xfId="34658" xr:uid="{00000000-0005-0000-0000-00001E000000}"/>
    <cellStyle name="Comma 11 3 3 3 2 4" xfId="5930" xr:uid="{00000000-0005-0000-0000-00001E000000}"/>
    <cellStyle name="Comma 11 3 3 3 2 4 2" xfId="15002" xr:uid="{00000000-0005-0000-0000-00001E000000}"/>
    <cellStyle name="Comma 11 3 3 3 2 4 2 2" xfId="30122" xr:uid="{00000000-0005-0000-0000-00001E000000}"/>
    <cellStyle name="Comma 11 3 3 3 2 4 2 2 2" xfId="60362" xr:uid="{00000000-0005-0000-0000-00001E000000}"/>
    <cellStyle name="Comma 11 3 3 3 2 4 2 3" xfId="45242" xr:uid="{00000000-0005-0000-0000-00001E000000}"/>
    <cellStyle name="Comma 11 3 3 3 2 4 3" xfId="21050" xr:uid="{00000000-0005-0000-0000-00001E000000}"/>
    <cellStyle name="Comma 11 3 3 3 2 4 3 2" xfId="51290" xr:uid="{00000000-0005-0000-0000-00001E000000}"/>
    <cellStyle name="Comma 11 3 3 3 2 4 4" xfId="36170" xr:uid="{00000000-0005-0000-0000-00001E000000}"/>
    <cellStyle name="Comma 11 3 3 3 2 5" xfId="7442" xr:uid="{00000000-0005-0000-0000-00001E000000}"/>
    <cellStyle name="Comma 11 3 3 3 2 5 2" xfId="22562" xr:uid="{00000000-0005-0000-0000-00001E000000}"/>
    <cellStyle name="Comma 11 3 3 3 2 5 2 2" xfId="52802" xr:uid="{00000000-0005-0000-0000-00001E000000}"/>
    <cellStyle name="Comma 11 3 3 3 2 5 3" xfId="37682" xr:uid="{00000000-0005-0000-0000-00001E000000}"/>
    <cellStyle name="Comma 11 3 3 3 2 6" xfId="8954" xr:uid="{00000000-0005-0000-0000-00001E000000}"/>
    <cellStyle name="Comma 11 3 3 3 2 6 2" xfId="24074" xr:uid="{00000000-0005-0000-0000-00001E000000}"/>
    <cellStyle name="Comma 11 3 3 3 2 6 2 2" xfId="54314" xr:uid="{00000000-0005-0000-0000-00001E000000}"/>
    <cellStyle name="Comma 11 3 3 3 2 6 3" xfId="39194" xr:uid="{00000000-0005-0000-0000-00001E000000}"/>
    <cellStyle name="Comma 11 3 3 3 2 7" xfId="10466" xr:uid="{00000000-0005-0000-0000-00001E000000}"/>
    <cellStyle name="Comma 11 3 3 3 2 7 2" xfId="25586" xr:uid="{00000000-0005-0000-0000-00001E000000}"/>
    <cellStyle name="Comma 11 3 3 3 2 7 2 2" xfId="55826" xr:uid="{00000000-0005-0000-0000-00001E000000}"/>
    <cellStyle name="Comma 11 3 3 3 2 7 3" xfId="40706" xr:uid="{00000000-0005-0000-0000-00001E000000}"/>
    <cellStyle name="Comma 11 3 3 3 2 8" xfId="16514" xr:uid="{00000000-0005-0000-0000-00001E000000}"/>
    <cellStyle name="Comma 11 3 3 3 2 8 2" xfId="46754" xr:uid="{00000000-0005-0000-0000-00001E000000}"/>
    <cellStyle name="Comma 11 3 3 3 2 9" xfId="31634" xr:uid="{00000000-0005-0000-0000-00001E000000}"/>
    <cellStyle name="Comma 11 3 3 3 3" xfId="2150" xr:uid="{00000000-0005-0000-0000-00001E000000}"/>
    <cellStyle name="Comma 11 3 3 3 3 2" xfId="11222" xr:uid="{00000000-0005-0000-0000-00001E000000}"/>
    <cellStyle name="Comma 11 3 3 3 3 2 2" xfId="26342" xr:uid="{00000000-0005-0000-0000-00001E000000}"/>
    <cellStyle name="Comma 11 3 3 3 3 2 2 2" xfId="56582" xr:uid="{00000000-0005-0000-0000-00001E000000}"/>
    <cellStyle name="Comma 11 3 3 3 3 2 3" xfId="41462" xr:uid="{00000000-0005-0000-0000-00001E000000}"/>
    <cellStyle name="Comma 11 3 3 3 3 3" xfId="17270" xr:uid="{00000000-0005-0000-0000-00001E000000}"/>
    <cellStyle name="Comma 11 3 3 3 3 3 2" xfId="47510" xr:uid="{00000000-0005-0000-0000-00001E000000}"/>
    <cellStyle name="Comma 11 3 3 3 3 4" xfId="32390" xr:uid="{00000000-0005-0000-0000-00001E000000}"/>
    <cellStyle name="Comma 11 3 3 3 4" xfId="3662" xr:uid="{00000000-0005-0000-0000-00001E000000}"/>
    <cellStyle name="Comma 11 3 3 3 4 2" xfId="12734" xr:uid="{00000000-0005-0000-0000-00001E000000}"/>
    <cellStyle name="Comma 11 3 3 3 4 2 2" xfId="27854" xr:uid="{00000000-0005-0000-0000-00001E000000}"/>
    <cellStyle name="Comma 11 3 3 3 4 2 2 2" xfId="58094" xr:uid="{00000000-0005-0000-0000-00001E000000}"/>
    <cellStyle name="Comma 11 3 3 3 4 2 3" xfId="42974" xr:uid="{00000000-0005-0000-0000-00001E000000}"/>
    <cellStyle name="Comma 11 3 3 3 4 3" xfId="18782" xr:uid="{00000000-0005-0000-0000-00001E000000}"/>
    <cellStyle name="Comma 11 3 3 3 4 3 2" xfId="49022" xr:uid="{00000000-0005-0000-0000-00001E000000}"/>
    <cellStyle name="Comma 11 3 3 3 4 4" xfId="33902" xr:uid="{00000000-0005-0000-0000-00001E000000}"/>
    <cellStyle name="Comma 11 3 3 3 5" xfId="5174" xr:uid="{00000000-0005-0000-0000-00001E000000}"/>
    <cellStyle name="Comma 11 3 3 3 5 2" xfId="14246" xr:uid="{00000000-0005-0000-0000-00001E000000}"/>
    <cellStyle name="Comma 11 3 3 3 5 2 2" xfId="29366" xr:uid="{00000000-0005-0000-0000-00001E000000}"/>
    <cellStyle name="Comma 11 3 3 3 5 2 2 2" xfId="59606" xr:uid="{00000000-0005-0000-0000-00001E000000}"/>
    <cellStyle name="Comma 11 3 3 3 5 2 3" xfId="44486" xr:uid="{00000000-0005-0000-0000-00001E000000}"/>
    <cellStyle name="Comma 11 3 3 3 5 3" xfId="20294" xr:uid="{00000000-0005-0000-0000-00001E000000}"/>
    <cellStyle name="Comma 11 3 3 3 5 3 2" xfId="50534" xr:uid="{00000000-0005-0000-0000-00001E000000}"/>
    <cellStyle name="Comma 11 3 3 3 5 4" xfId="35414" xr:uid="{00000000-0005-0000-0000-00001E000000}"/>
    <cellStyle name="Comma 11 3 3 3 6" xfId="6686" xr:uid="{00000000-0005-0000-0000-00001E000000}"/>
    <cellStyle name="Comma 11 3 3 3 6 2" xfId="21806" xr:uid="{00000000-0005-0000-0000-00001E000000}"/>
    <cellStyle name="Comma 11 3 3 3 6 2 2" xfId="52046" xr:uid="{00000000-0005-0000-0000-00001E000000}"/>
    <cellStyle name="Comma 11 3 3 3 6 3" xfId="36926" xr:uid="{00000000-0005-0000-0000-00001E000000}"/>
    <cellStyle name="Comma 11 3 3 3 7" xfId="8198" xr:uid="{00000000-0005-0000-0000-00001E000000}"/>
    <cellStyle name="Comma 11 3 3 3 7 2" xfId="23318" xr:uid="{00000000-0005-0000-0000-00001E000000}"/>
    <cellStyle name="Comma 11 3 3 3 7 2 2" xfId="53558" xr:uid="{00000000-0005-0000-0000-00001E000000}"/>
    <cellStyle name="Comma 11 3 3 3 7 3" xfId="38438" xr:uid="{00000000-0005-0000-0000-00001E000000}"/>
    <cellStyle name="Comma 11 3 3 3 8" xfId="9710" xr:uid="{00000000-0005-0000-0000-00001E000000}"/>
    <cellStyle name="Comma 11 3 3 3 8 2" xfId="24830" xr:uid="{00000000-0005-0000-0000-00001E000000}"/>
    <cellStyle name="Comma 11 3 3 3 8 2 2" xfId="55070" xr:uid="{00000000-0005-0000-0000-00001E000000}"/>
    <cellStyle name="Comma 11 3 3 3 8 3" xfId="39950" xr:uid="{00000000-0005-0000-0000-00001E000000}"/>
    <cellStyle name="Comma 11 3 3 3 9" xfId="15758" xr:uid="{00000000-0005-0000-0000-00001E000000}"/>
    <cellStyle name="Comma 11 3 3 3 9 2" xfId="45998" xr:uid="{00000000-0005-0000-0000-00001E000000}"/>
    <cellStyle name="Comma 11 3 3 4" xfId="890" xr:uid="{00000000-0005-0000-0000-00000A000000}"/>
    <cellStyle name="Comma 11 3 3 4 2" xfId="2402" xr:uid="{00000000-0005-0000-0000-00000A000000}"/>
    <cellStyle name="Comma 11 3 3 4 2 2" xfId="11474" xr:uid="{00000000-0005-0000-0000-00000A000000}"/>
    <cellStyle name="Comma 11 3 3 4 2 2 2" xfId="26594" xr:uid="{00000000-0005-0000-0000-00000A000000}"/>
    <cellStyle name="Comma 11 3 3 4 2 2 2 2" xfId="56834" xr:uid="{00000000-0005-0000-0000-00000A000000}"/>
    <cellStyle name="Comma 11 3 3 4 2 2 3" xfId="41714" xr:uid="{00000000-0005-0000-0000-00000A000000}"/>
    <cellStyle name="Comma 11 3 3 4 2 3" xfId="17522" xr:uid="{00000000-0005-0000-0000-00000A000000}"/>
    <cellStyle name="Comma 11 3 3 4 2 3 2" xfId="47762" xr:uid="{00000000-0005-0000-0000-00000A000000}"/>
    <cellStyle name="Comma 11 3 3 4 2 4" xfId="32642" xr:uid="{00000000-0005-0000-0000-00000A000000}"/>
    <cellStyle name="Comma 11 3 3 4 3" xfId="3914" xr:uid="{00000000-0005-0000-0000-00000A000000}"/>
    <cellStyle name="Comma 11 3 3 4 3 2" xfId="12986" xr:uid="{00000000-0005-0000-0000-00000A000000}"/>
    <cellStyle name="Comma 11 3 3 4 3 2 2" xfId="28106" xr:uid="{00000000-0005-0000-0000-00000A000000}"/>
    <cellStyle name="Comma 11 3 3 4 3 2 2 2" xfId="58346" xr:uid="{00000000-0005-0000-0000-00000A000000}"/>
    <cellStyle name="Comma 11 3 3 4 3 2 3" xfId="43226" xr:uid="{00000000-0005-0000-0000-00000A000000}"/>
    <cellStyle name="Comma 11 3 3 4 3 3" xfId="19034" xr:uid="{00000000-0005-0000-0000-00000A000000}"/>
    <cellStyle name="Comma 11 3 3 4 3 3 2" xfId="49274" xr:uid="{00000000-0005-0000-0000-00000A000000}"/>
    <cellStyle name="Comma 11 3 3 4 3 4" xfId="34154" xr:uid="{00000000-0005-0000-0000-00000A000000}"/>
    <cellStyle name="Comma 11 3 3 4 4" xfId="5426" xr:uid="{00000000-0005-0000-0000-00000A000000}"/>
    <cellStyle name="Comma 11 3 3 4 4 2" xfId="14498" xr:uid="{00000000-0005-0000-0000-00000A000000}"/>
    <cellStyle name="Comma 11 3 3 4 4 2 2" xfId="29618" xr:uid="{00000000-0005-0000-0000-00000A000000}"/>
    <cellStyle name="Comma 11 3 3 4 4 2 2 2" xfId="59858" xr:uid="{00000000-0005-0000-0000-00000A000000}"/>
    <cellStyle name="Comma 11 3 3 4 4 2 3" xfId="44738" xr:uid="{00000000-0005-0000-0000-00000A000000}"/>
    <cellStyle name="Comma 11 3 3 4 4 3" xfId="20546" xr:uid="{00000000-0005-0000-0000-00000A000000}"/>
    <cellStyle name="Comma 11 3 3 4 4 3 2" xfId="50786" xr:uid="{00000000-0005-0000-0000-00000A000000}"/>
    <cellStyle name="Comma 11 3 3 4 4 4" xfId="35666" xr:uid="{00000000-0005-0000-0000-00000A000000}"/>
    <cellStyle name="Comma 11 3 3 4 5" xfId="6938" xr:uid="{00000000-0005-0000-0000-00000A000000}"/>
    <cellStyle name="Comma 11 3 3 4 5 2" xfId="22058" xr:uid="{00000000-0005-0000-0000-00000A000000}"/>
    <cellStyle name="Comma 11 3 3 4 5 2 2" xfId="52298" xr:uid="{00000000-0005-0000-0000-00000A000000}"/>
    <cellStyle name="Comma 11 3 3 4 5 3" xfId="37178" xr:uid="{00000000-0005-0000-0000-00000A000000}"/>
    <cellStyle name="Comma 11 3 3 4 6" xfId="8450" xr:uid="{00000000-0005-0000-0000-00000A000000}"/>
    <cellStyle name="Comma 11 3 3 4 6 2" xfId="23570" xr:uid="{00000000-0005-0000-0000-00000A000000}"/>
    <cellStyle name="Comma 11 3 3 4 6 2 2" xfId="53810" xr:uid="{00000000-0005-0000-0000-00000A000000}"/>
    <cellStyle name="Comma 11 3 3 4 6 3" xfId="38690" xr:uid="{00000000-0005-0000-0000-00000A000000}"/>
    <cellStyle name="Comma 11 3 3 4 7" xfId="9962" xr:uid="{00000000-0005-0000-0000-00000A000000}"/>
    <cellStyle name="Comma 11 3 3 4 7 2" xfId="25082" xr:uid="{00000000-0005-0000-0000-00000A000000}"/>
    <cellStyle name="Comma 11 3 3 4 7 2 2" xfId="55322" xr:uid="{00000000-0005-0000-0000-00000A000000}"/>
    <cellStyle name="Comma 11 3 3 4 7 3" xfId="40202" xr:uid="{00000000-0005-0000-0000-00000A000000}"/>
    <cellStyle name="Comma 11 3 3 4 8" xfId="16010" xr:uid="{00000000-0005-0000-0000-00000A000000}"/>
    <cellStyle name="Comma 11 3 3 4 8 2" xfId="46250" xr:uid="{00000000-0005-0000-0000-00000A000000}"/>
    <cellStyle name="Comma 11 3 3 4 9" xfId="31130" xr:uid="{00000000-0005-0000-0000-00000A000000}"/>
    <cellStyle name="Comma 11 3 3 5" xfId="1646" xr:uid="{00000000-0005-0000-0000-00000A000000}"/>
    <cellStyle name="Comma 11 3 3 5 2" xfId="10718" xr:uid="{00000000-0005-0000-0000-00000A000000}"/>
    <cellStyle name="Comma 11 3 3 5 2 2" xfId="25838" xr:uid="{00000000-0005-0000-0000-00000A000000}"/>
    <cellStyle name="Comma 11 3 3 5 2 2 2" xfId="56078" xr:uid="{00000000-0005-0000-0000-00000A000000}"/>
    <cellStyle name="Comma 11 3 3 5 2 3" xfId="40958" xr:uid="{00000000-0005-0000-0000-00000A000000}"/>
    <cellStyle name="Comma 11 3 3 5 3" xfId="16766" xr:uid="{00000000-0005-0000-0000-00000A000000}"/>
    <cellStyle name="Comma 11 3 3 5 3 2" xfId="47006" xr:uid="{00000000-0005-0000-0000-00000A000000}"/>
    <cellStyle name="Comma 11 3 3 5 4" xfId="31886" xr:uid="{00000000-0005-0000-0000-00000A000000}"/>
    <cellStyle name="Comma 11 3 3 6" xfId="3158" xr:uid="{00000000-0005-0000-0000-00000A000000}"/>
    <cellStyle name="Comma 11 3 3 6 2" xfId="12230" xr:uid="{00000000-0005-0000-0000-00000A000000}"/>
    <cellStyle name="Comma 11 3 3 6 2 2" xfId="27350" xr:uid="{00000000-0005-0000-0000-00000A000000}"/>
    <cellStyle name="Comma 11 3 3 6 2 2 2" xfId="57590" xr:uid="{00000000-0005-0000-0000-00000A000000}"/>
    <cellStyle name="Comma 11 3 3 6 2 3" xfId="42470" xr:uid="{00000000-0005-0000-0000-00000A000000}"/>
    <cellStyle name="Comma 11 3 3 6 3" xfId="18278" xr:uid="{00000000-0005-0000-0000-00000A000000}"/>
    <cellStyle name="Comma 11 3 3 6 3 2" xfId="48518" xr:uid="{00000000-0005-0000-0000-00000A000000}"/>
    <cellStyle name="Comma 11 3 3 6 4" xfId="33398" xr:uid="{00000000-0005-0000-0000-00000A000000}"/>
    <cellStyle name="Comma 11 3 3 7" xfId="4670" xr:uid="{00000000-0005-0000-0000-00000A000000}"/>
    <cellStyle name="Comma 11 3 3 7 2" xfId="13742" xr:uid="{00000000-0005-0000-0000-00000A000000}"/>
    <cellStyle name="Comma 11 3 3 7 2 2" xfId="28862" xr:uid="{00000000-0005-0000-0000-00000A000000}"/>
    <cellStyle name="Comma 11 3 3 7 2 2 2" xfId="59102" xr:uid="{00000000-0005-0000-0000-00000A000000}"/>
    <cellStyle name="Comma 11 3 3 7 2 3" xfId="43982" xr:uid="{00000000-0005-0000-0000-00000A000000}"/>
    <cellStyle name="Comma 11 3 3 7 3" xfId="19790" xr:uid="{00000000-0005-0000-0000-00000A000000}"/>
    <cellStyle name="Comma 11 3 3 7 3 2" xfId="50030" xr:uid="{00000000-0005-0000-0000-00000A000000}"/>
    <cellStyle name="Comma 11 3 3 7 4" xfId="34910" xr:uid="{00000000-0005-0000-0000-00000A000000}"/>
    <cellStyle name="Comma 11 3 3 8" xfId="6182" xr:uid="{00000000-0005-0000-0000-00000A000000}"/>
    <cellStyle name="Comma 11 3 3 8 2" xfId="21302" xr:uid="{00000000-0005-0000-0000-00000A000000}"/>
    <cellStyle name="Comma 11 3 3 8 2 2" xfId="51542" xr:uid="{00000000-0005-0000-0000-00000A000000}"/>
    <cellStyle name="Comma 11 3 3 8 3" xfId="36422" xr:uid="{00000000-0005-0000-0000-00000A000000}"/>
    <cellStyle name="Comma 11 3 3 9" xfId="7694" xr:uid="{00000000-0005-0000-0000-00000A000000}"/>
    <cellStyle name="Comma 11 3 3 9 2" xfId="22814" xr:uid="{00000000-0005-0000-0000-00000A000000}"/>
    <cellStyle name="Comma 11 3 3 9 2 2" xfId="53054" xr:uid="{00000000-0005-0000-0000-00000A000000}"/>
    <cellStyle name="Comma 11 3 3 9 3" xfId="37934" xr:uid="{00000000-0005-0000-0000-00000A000000}"/>
    <cellStyle name="Comma 11 3 4" xfId="218" xr:uid="{00000000-0005-0000-0000-00000A000000}"/>
    <cellStyle name="Comma 11 3 4 10" xfId="9290" xr:uid="{00000000-0005-0000-0000-00000A000000}"/>
    <cellStyle name="Comma 11 3 4 10 2" xfId="24410" xr:uid="{00000000-0005-0000-0000-00000A000000}"/>
    <cellStyle name="Comma 11 3 4 10 2 2" xfId="54650" xr:uid="{00000000-0005-0000-0000-00000A000000}"/>
    <cellStyle name="Comma 11 3 4 10 3" xfId="39530" xr:uid="{00000000-0005-0000-0000-00000A000000}"/>
    <cellStyle name="Comma 11 3 4 11" xfId="15338" xr:uid="{00000000-0005-0000-0000-00000A000000}"/>
    <cellStyle name="Comma 11 3 4 11 2" xfId="45578" xr:uid="{00000000-0005-0000-0000-00000A000000}"/>
    <cellStyle name="Comma 11 3 4 12" xfId="30458" xr:uid="{00000000-0005-0000-0000-00000A000000}"/>
    <cellStyle name="Comma 11 3 4 2" xfId="470" xr:uid="{00000000-0005-0000-0000-00000A000000}"/>
    <cellStyle name="Comma 11 3 4 2 10" xfId="30710" xr:uid="{00000000-0005-0000-0000-00000A000000}"/>
    <cellStyle name="Comma 11 3 4 2 2" xfId="1226" xr:uid="{00000000-0005-0000-0000-00000A000000}"/>
    <cellStyle name="Comma 11 3 4 2 2 2" xfId="2738" xr:uid="{00000000-0005-0000-0000-00000A000000}"/>
    <cellStyle name="Comma 11 3 4 2 2 2 2" xfId="11810" xr:uid="{00000000-0005-0000-0000-00000A000000}"/>
    <cellStyle name="Comma 11 3 4 2 2 2 2 2" xfId="26930" xr:uid="{00000000-0005-0000-0000-00000A000000}"/>
    <cellStyle name="Comma 11 3 4 2 2 2 2 2 2" xfId="57170" xr:uid="{00000000-0005-0000-0000-00000A000000}"/>
    <cellStyle name="Comma 11 3 4 2 2 2 2 3" xfId="42050" xr:uid="{00000000-0005-0000-0000-00000A000000}"/>
    <cellStyle name="Comma 11 3 4 2 2 2 3" xfId="17858" xr:uid="{00000000-0005-0000-0000-00000A000000}"/>
    <cellStyle name="Comma 11 3 4 2 2 2 3 2" xfId="48098" xr:uid="{00000000-0005-0000-0000-00000A000000}"/>
    <cellStyle name="Comma 11 3 4 2 2 2 4" xfId="32978" xr:uid="{00000000-0005-0000-0000-00000A000000}"/>
    <cellStyle name="Comma 11 3 4 2 2 3" xfId="4250" xr:uid="{00000000-0005-0000-0000-00000A000000}"/>
    <cellStyle name="Comma 11 3 4 2 2 3 2" xfId="13322" xr:uid="{00000000-0005-0000-0000-00000A000000}"/>
    <cellStyle name="Comma 11 3 4 2 2 3 2 2" xfId="28442" xr:uid="{00000000-0005-0000-0000-00000A000000}"/>
    <cellStyle name="Comma 11 3 4 2 2 3 2 2 2" xfId="58682" xr:uid="{00000000-0005-0000-0000-00000A000000}"/>
    <cellStyle name="Comma 11 3 4 2 2 3 2 3" xfId="43562" xr:uid="{00000000-0005-0000-0000-00000A000000}"/>
    <cellStyle name="Comma 11 3 4 2 2 3 3" xfId="19370" xr:uid="{00000000-0005-0000-0000-00000A000000}"/>
    <cellStyle name="Comma 11 3 4 2 2 3 3 2" xfId="49610" xr:uid="{00000000-0005-0000-0000-00000A000000}"/>
    <cellStyle name="Comma 11 3 4 2 2 3 4" xfId="34490" xr:uid="{00000000-0005-0000-0000-00000A000000}"/>
    <cellStyle name="Comma 11 3 4 2 2 4" xfId="5762" xr:uid="{00000000-0005-0000-0000-00000A000000}"/>
    <cellStyle name="Comma 11 3 4 2 2 4 2" xfId="14834" xr:uid="{00000000-0005-0000-0000-00000A000000}"/>
    <cellStyle name="Comma 11 3 4 2 2 4 2 2" xfId="29954" xr:uid="{00000000-0005-0000-0000-00000A000000}"/>
    <cellStyle name="Comma 11 3 4 2 2 4 2 2 2" xfId="60194" xr:uid="{00000000-0005-0000-0000-00000A000000}"/>
    <cellStyle name="Comma 11 3 4 2 2 4 2 3" xfId="45074" xr:uid="{00000000-0005-0000-0000-00000A000000}"/>
    <cellStyle name="Comma 11 3 4 2 2 4 3" xfId="20882" xr:uid="{00000000-0005-0000-0000-00000A000000}"/>
    <cellStyle name="Comma 11 3 4 2 2 4 3 2" xfId="51122" xr:uid="{00000000-0005-0000-0000-00000A000000}"/>
    <cellStyle name="Comma 11 3 4 2 2 4 4" xfId="36002" xr:uid="{00000000-0005-0000-0000-00000A000000}"/>
    <cellStyle name="Comma 11 3 4 2 2 5" xfId="7274" xr:uid="{00000000-0005-0000-0000-00000A000000}"/>
    <cellStyle name="Comma 11 3 4 2 2 5 2" xfId="22394" xr:uid="{00000000-0005-0000-0000-00000A000000}"/>
    <cellStyle name="Comma 11 3 4 2 2 5 2 2" xfId="52634" xr:uid="{00000000-0005-0000-0000-00000A000000}"/>
    <cellStyle name="Comma 11 3 4 2 2 5 3" xfId="37514" xr:uid="{00000000-0005-0000-0000-00000A000000}"/>
    <cellStyle name="Comma 11 3 4 2 2 6" xfId="8786" xr:uid="{00000000-0005-0000-0000-00000A000000}"/>
    <cellStyle name="Comma 11 3 4 2 2 6 2" xfId="23906" xr:uid="{00000000-0005-0000-0000-00000A000000}"/>
    <cellStyle name="Comma 11 3 4 2 2 6 2 2" xfId="54146" xr:uid="{00000000-0005-0000-0000-00000A000000}"/>
    <cellStyle name="Comma 11 3 4 2 2 6 3" xfId="39026" xr:uid="{00000000-0005-0000-0000-00000A000000}"/>
    <cellStyle name="Comma 11 3 4 2 2 7" xfId="10298" xr:uid="{00000000-0005-0000-0000-00000A000000}"/>
    <cellStyle name="Comma 11 3 4 2 2 7 2" xfId="25418" xr:uid="{00000000-0005-0000-0000-00000A000000}"/>
    <cellStyle name="Comma 11 3 4 2 2 7 2 2" xfId="55658" xr:uid="{00000000-0005-0000-0000-00000A000000}"/>
    <cellStyle name="Comma 11 3 4 2 2 7 3" xfId="40538" xr:uid="{00000000-0005-0000-0000-00000A000000}"/>
    <cellStyle name="Comma 11 3 4 2 2 8" xfId="16346" xr:uid="{00000000-0005-0000-0000-00000A000000}"/>
    <cellStyle name="Comma 11 3 4 2 2 8 2" xfId="46586" xr:uid="{00000000-0005-0000-0000-00000A000000}"/>
    <cellStyle name="Comma 11 3 4 2 2 9" xfId="31466" xr:uid="{00000000-0005-0000-0000-00000A000000}"/>
    <cellStyle name="Comma 11 3 4 2 3" xfId="1982" xr:uid="{00000000-0005-0000-0000-00000A000000}"/>
    <cellStyle name="Comma 11 3 4 2 3 2" xfId="11054" xr:uid="{00000000-0005-0000-0000-00000A000000}"/>
    <cellStyle name="Comma 11 3 4 2 3 2 2" xfId="26174" xr:uid="{00000000-0005-0000-0000-00000A000000}"/>
    <cellStyle name="Comma 11 3 4 2 3 2 2 2" xfId="56414" xr:uid="{00000000-0005-0000-0000-00000A000000}"/>
    <cellStyle name="Comma 11 3 4 2 3 2 3" xfId="41294" xr:uid="{00000000-0005-0000-0000-00000A000000}"/>
    <cellStyle name="Comma 11 3 4 2 3 3" xfId="17102" xr:uid="{00000000-0005-0000-0000-00000A000000}"/>
    <cellStyle name="Comma 11 3 4 2 3 3 2" xfId="47342" xr:uid="{00000000-0005-0000-0000-00000A000000}"/>
    <cellStyle name="Comma 11 3 4 2 3 4" xfId="32222" xr:uid="{00000000-0005-0000-0000-00000A000000}"/>
    <cellStyle name="Comma 11 3 4 2 4" xfId="3494" xr:uid="{00000000-0005-0000-0000-00000A000000}"/>
    <cellStyle name="Comma 11 3 4 2 4 2" xfId="12566" xr:uid="{00000000-0005-0000-0000-00000A000000}"/>
    <cellStyle name="Comma 11 3 4 2 4 2 2" xfId="27686" xr:uid="{00000000-0005-0000-0000-00000A000000}"/>
    <cellStyle name="Comma 11 3 4 2 4 2 2 2" xfId="57926" xr:uid="{00000000-0005-0000-0000-00000A000000}"/>
    <cellStyle name="Comma 11 3 4 2 4 2 3" xfId="42806" xr:uid="{00000000-0005-0000-0000-00000A000000}"/>
    <cellStyle name="Comma 11 3 4 2 4 3" xfId="18614" xr:uid="{00000000-0005-0000-0000-00000A000000}"/>
    <cellStyle name="Comma 11 3 4 2 4 3 2" xfId="48854" xr:uid="{00000000-0005-0000-0000-00000A000000}"/>
    <cellStyle name="Comma 11 3 4 2 4 4" xfId="33734" xr:uid="{00000000-0005-0000-0000-00000A000000}"/>
    <cellStyle name="Comma 11 3 4 2 5" xfId="5006" xr:uid="{00000000-0005-0000-0000-00000A000000}"/>
    <cellStyle name="Comma 11 3 4 2 5 2" xfId="14078" xr:uid="{00000000-0005-0000-0000-00000A000000}"/>
    <cellStyle name="Comma 11 3 4 2 5 2 2" xfId="29198" xr:uid="{00000000-0005-0000-0000-00000A000000}"/>
    <cellStyle name="Comma 11 3 4 2 5 2 2 2" xfId="59438" xr:uid="{00000000-0005-0000-0000-00000A000000}"/>
    <cellStyle name="Comma 11 3 4 2 5 2 3" xfId="44318" xr:uid="{00000000-0005-0000-0000-00000A000000}"/>
    <cellStyle name="Comma 11 3 4 2 5 3" xfId="20126" xr:uid="{00000000-0005-0000-0000-00000A000000}"/>
    <cellStyle name="Comma 11 3 4 2 5 3 2" xfId="50366" xr:uid="{00000000-0005-0000-0000-00000A000000}"/>
    <cellStyle name="Comma 11 3 4 2 5 4" xfId="35246" xr:uid="{00000000-0005-0000-0000-00000A000000}"/>
    <cellStyle name="Comma 11 3 4 2 6" xfId="6518" xr:uid="{00000000-0005-0000-0000-00000A000000}"/>
    <cellStyle name="Comma 11 3 4 2 6 2" xfId="21638" xr:uid="{00000000-0005-0000-0000-00000A000000}"/>
    <cellStyle name="Comma 11 3 4 2 6 2 2" xfId="51878" xr:uid="{00000000-0005-0000-0000-00000A000000}"/>
    <cellStyle name="Comma 11 3 4 2 6 3" xfId="36758" xr:uid="{00000000-0005-0000-0000-00000A000000}"/>
    <cellStyle name="Comma 11 3 4 2 7" xfId="8030" xr:uid="{00000000-0005-0000-0000-00000A000000}"/>
    <cellStyle name="Comma 11 3 4 2 7 2" xfId="23150" xr:uid="{00000000-0005-0000-0000-00000A000000}"/>
    <cellStyle name="Comma 11 3 4 2 7 2 2" xfId="53390" xr:uid="{00000000-0005-0000-0000-00000A000000}"/>
    <cellStyle name="Comma 11 3 4 2 7 3" xfId="38270" xr:uid="{00000000-0005-0000-0000-00000A000000}"/>
    <cellStyle name="Comma 11 3 4 2 8" xfId="9542" xr:uid="{00000000-0005-0000-0000-00000A000000}"/>
    <cellStyle name="Comma 11 3 4 2 8 2" xfId="24662" xr:uid="{00000000-0005-0000-0000-00000A000000}"/>
    <cellStyle name="Comma 11 3 4 2 8 2 2" xfId="54902" xr:uid="{00000000-0005-0000-0000-00000A000000}"/>
    <cellStyle name="Comma 11 3 4 2 8 3" xfId="39782" xr:uid="{00000000-0005-0000-0000-00000A000000}"/>
    <cellStyle name="Comma 11 3 4 2 9" xfId="15590" xr:uid="{00000000-0005-0000-0000-00000A000000}"/>
    <cellStyle name="Comma 11 3 4 2 9 2" xfId="45830" xr:uid="{00000000-0005-0000-0000-00000A000000}"/>
    <cellStyle name="Comma 11 3 4 3" xfId="722" xr:uid="{00000000-0005-0000-0000-00001F000000}"/>
    <cellStyle name="Comma 11 3 4 3 10" xfId="30962" xr:uid="{00000000-0005-0000-0000-00001F000000}"/>
    <cellStyle name="Comma 11 3 4 3 2" xfId="1478" xr:uid="{00000000-0005-0000-0000-00001F000000}"/>
    <cellStyle name="Comma 11 3 4 3 2 2" xfId="2990" xr:uid="{00000000-0005-0000-0000-00001F000000}"/>
    <cellStyle name="Comma 11 3 4 3 2 2 2" xfId="12062" xr:uid="{00000000-0005-0000-0000-00001F000000}"/>
    <cellStyle name="Comma 11 3 4 3 2 2 2 2" xfId="27182" xr:uid="{00000000-0005-0000-0000-00001F000000}"/>
    <cellStyle name="Comma 11 3 4 3 2 2 2 2 2" xfId="57422" xr:uid="{00000000-0005-0000-0000-00001F000000}"/>
    <cellStyle name="Comma 11 3 4 3 2 2 2 3" xfId="42302" xr:uid="{00000000-0005-0000-0000-00001F000000}"/>
    <cellStyle name="Comma 11 3 4 3 2 2 3" xfId="18110" xr:uid="{00000000-0005-0000-0000-00001F000000}"/>
    <cellStyle name="Comma 11 3 4 3 2 2 3 2" xfId="48350" xr:uid="{00000000-0005-0000-0000-00001F000000}"/>
    <cellStyle name="Comma 11 3 4 3 2 2 4" xfId="33230" xr:uid="{00000000-0005-0000-0000-00001F000000}"/>
    <cellStyle name="Comma 11 3 4 3 2 3" xfId="4502" xr:uid="{00000000-0005-0000-0000-00001F000000}"/>
    <cellStyle name="Comma 11 3 4 3 2 3 2" xfId="13574" xr:uid="{00000000-0005-0000-0000-00001F000000}"/>
    <cellStyle name="Comma 11 3 4 3 2 3 2 2" xfId="28694" xr:uid="{00000000-0005-0000-0000-00001F000000}"/>
    <cellStyle name="Comma 11 3 4 3 2 3 2 2 2" xfId="58934" xr:uid="{00000000-0005-0000-0000-00001F000000}"/>
    <cellStyle name="Comma 11 3 4 3 2 3 2 3" xfId="43814" xr:uid="{00000000-0005-0000-0000-00001F000000}"/>
    <cellStyle name="Comma 11 3 4 3 2 3 3" xfId="19622" xr:uid="{00000000-0005-0000-0000-00001F000000}"/>
    <cellStyle name="Comma 11 3 4 3 2 3 3 2" xfId="49862" xr:uid="{00000000-0005-0000-0000-00001F000000}"/>
    <cellStyle name="Comma 11 3 4 3 2 3 4" xfId="34742" xr:uid="{00000000-0005-0000-0000-00001F000000}"/>
    <cellStyle name="Comma 11 3 4 3 2 4" xfId="6014" xr:uid="{00000000-0005-0000-0000-00001F000000}"/>
    <cellStyle name="Comma 11 3 4 3 2 4 2" xfId="15086" xr:uid="{00000000-0005-0000-0000-00001F000000}"/>
    <cellStyle name="Comma 11 3 4 3 2 4 2 2" xfId="30206" xr:uid="{00000000-0005-0000-0000-00001F000000}"/>
    <cellStyle name="Comma 11 3 4 3 2 4 2 2 2" xfId="60446" xr:uid="{00000000-0005-0000-0000-00001F000000}"/>
    <cellStyle name="Comma 11 3 4 3 2 4 2 3" xfId="45326" xr:uid="{00000000-0005-0000-0000-00001F000000}"/>
    <cellStyle name="Comma 11 3 4 3 2 4 3" xfId="21134" xr:uid="{00000000-0005-0000-0000-00001F000000}"/>
    <cellStyle name="Comma 11 3 4 3 2 4 3 2" xfId="51374" xr:uid="{00000000-0005-0000-0000-00001F000000}"/>
    <cellStyle name="Comma 11 3 4 3 2 4 4" xfId="36254" xr:uid="{00000000-0005-0000-0000-00001F000000}"/>
    <cellStyle name="Comma 11 3 4 3 2 5" xfId="7526" xr:uid="{00000000-0005-0000-0000-00001F000000}"/>
    <cellStyle name="Comma 11 3 4 3 2 5 2" xfId="22646" xr:uid="{00000000-0005-0000-0000-00001F000000}"/>
    <cellStyle name="Comma 11 3 4 3 2 5 2 2" xfId="52886" xr:uid="{00000000-0005-0000-0000-00001F000000}"/>
    <cellStyle name="Comma 11 3 4 3 2 5 3" xfId="37766" xr:uid="{00000000-0005-0000-0000-00001F000000}"/>
    <cellStyle name="Comma 11 3 4 3 2 6" xfId="9038" xr:uid="{00000000-0005-0000-0000-00001F000000}"/>
    <cellStyle name="Comma 11 3 4 3 2 6 2" xfId="24158" xr:uid="{00000000-0005-0000-0000-00001F000000}"/>
    <cellStyle name="Comma 11 3 4 3 2 6 2 2" xfId="54398" xr:uid="{00000000-0005-0000-0000-00001F000000}"/>
    <cellStyle name="Comma 11 3 4 3 2 6 3" xfId="39278" xr:uid="{00000000-0005-0000-0000-00001F000000}"/>
    <cellStyle name="Comma 11 3 4 3 2 7" xfId="10550" xr:uid="{00000000-0005-0000-0000-00001F000000}"/>
    <cellStyle name="Comma 11 3 4 3 2 7 2" xfId="25670" xr:uid="{00000000-0005-0000-0000-00001F000000}"/>
    <cellStyle name="Comma 11 3 4 3 2 7 2 2" xfId="55910" xr:uid="{00000000-0005-0000-0000-00001F000000}"/>
    <cellStyle name="Comma 11 3 4 3 2 7 3" xfId="40790" xr:uid="{00000000-0005-0000-0000-00001F000000}"/>
    <cellStyle name="Comma 11 3 4 3 2 8" xfId="16598" xr:uid="{00000000-0005-0000-0000-00001F000000}"/>
    <cellStyle name="Comma 11 3 4 3 2 8 2" xfId="46838" xr:uid="{00000000-0005-0000-0000-00001F000000}"/>
    <cellStyle name="Comma 11 3 4 3 2 9" xfId="31718" xr:uid="{00000000-0005-0000-0000-00001F000000}"/>
    <cellStyle name="Comma 11 3 4 3 3" xfId="2234" xr:uid="{00000000-0005-0000-0000-00001F000000}"/>
    <cellStyle name="Comma 11 3 4 3 3 2" xfId="11306" xr:uid="{00000000-0005-0000-0000-00001F000000}"/>
    <cellStyle name="Comma 11 3 4 3 3 2 2" xfId="26426" xr:uid="{00000000-0005-0000-0000-00001F000000}"/>
    <cellStyle name="Comma 11 3 4 3 3 2 2 2" xfId="56666" xr:uid="{00000000-0005-0000-0000-00001F000000}"/>
    <cellStyle name="Comma 11 3 4 3 3 2 3" xfId="41546" xr:uid="{00000000-0005-0000-0000-00001F000000}"/>
    <cellStyle name="Comma 11 3 4 3 3 3" xfId="17354" xr:uid="{00000000-0005-0000-0000-00001F000000}"/>
    <cellStyle name="Comma 11 3 4 3 3 3 2" xfId="47594" xr:uid="{00000000-0005-0000-0000-00001F000000}"/>
    <cellStyle name="Comma 11 3 4 3 3 4" xfId="32474" xr:uid="{00000000-0005-0000-0000-00001F000000}"/>
    <cellStyle name="Comma 11 3 4 3 4" xfId="3746" xr:uid="{00000000-0005-0000-0000-00001F000000}"/>
    <cellStyle name="Comma 11 3 4 3 4 2" xfId="12818" xr:uid="{00000000-0005-0000-0000-00001F000000}"/>
    <cellStyle name="Comma 11 3 4 3 4 2 2" xfId="27938" xr:uid="{00000000-0005-0000-0000-00001F000000}"/>
    <cellStyle name="Comma 11 3 4 3 4 2 2 2" xfId="58178" xr:uid="{00000000-0005-0000-0000-00001F000000}"/>
    <cellStyle name="Comma 11 3 4 3 4 2 3" xfId="43058" xr:uid="{00000000-0005-0000-0000-00001F000000}"/>
    <cellStyle name="Comma 11 3 4 3 4 3" xfId="18866" xr:uid="{00000000-0005-0000-0000-00001F000000}"/>
    <cellStyle name="Comma 11 3 4 3 4 3 2" xfId="49106" xr:uid="{00000000-0005-0000-0000-00001F000000}"/>
    <cellStyle name="Comma 11 3 4 3 4 4" xfId="33986" xr:uid="{00000000-0005-0000-0000-00001F000000}"/>
    <cellStyle name="Comma 11 3 4 3 5" xfId="5258" xr:uid="{00000000-0005-0000-0000-00001F000000}"/>
    <cellStyle name="Comma 11 3 4 3 5 2" xfId="14330" xr:uid="{00000000-0005-0000-0000-00001F000000}"/>
    <cellStyle name="Comma 11 3 4 3 5 2 2" xfId="29450" xr:uid="{00000000-0005-0000-0000-00001F000000}"/>
    <cellStyle name="Comma 11 3 4 3 5 2 2 2" xfId="59690" xr:uid="{00000000-0005-0000-0000-00001F000000}"/>
    <cellStyle name="Comma 11 3 4 3 5 2 3" xfId="44570" xr:uid="{00000000-0005-0000-0000-00001F000000}"/>
    <cellStyle name="Comma 11 3 4 3 5 3" xfId="20378" xr:uid="{00000000-0005-0000-0000-00001F000000}"/>
    <cellStyle name="Comma 11 3 4 3 5 3 2" xfId="50618" xr:uid="{00000000-0005-0000-0000-00001F000000}"/>
    <cellStyle name="Comma 11 3 4 3 5 4" xfId="35498" xr:uid="{00000000-0005-0000-0000-00001F000000}"/>
    <cellStyle name="Comma 11 3 4 3 6" xfId="6770" xr:uid="{00000000-0005-0000-0000-00001F000000}"/>
    <cellStyle name="Comma 11 3 4 3 6 2" xfId="21890" xr:uid="{00000000-0005-0000-0000-00001F000000}"/>
    <cellStyle name="Comma 11 3 4 3 6 2 2" xfId="52130" xr:uid="{00000000-0005-0000-0000-00001F000000}"/>
    <cellStyle name="Comma 11 3 4 3 6 3" xfId="37010" xr:uid="{00000000-0005-0000-0000-00001F000000}"/>
    <cellStyle name="Comma 11 3 4 3 7" xfId="8282" xr:uid="{00000000-0005-0000-0000-00001F000000}"/>
    <cellStyle name="Comma 11 3 4 3 7 2" xfId="23402" xr:uid="{00000000-0005-0000-0000-00001F000000}"/>
    <cellStyle name="Comma 11 3 4 3 7 2 2" xfId="53642" xr:uid="{00000000-0005-0000-0000-00001F000000}"/>
    <cellStyle name="Comma 11 3 4 3 7 3" xfId="38522" xr:uid="{00000000-0005-0000-0000-00001F000000}"/>
    <cellStyle name="Comma 11 3 4 3 8" xfId="9794" xr:uid="{00000000-0005-0000-0000-00001F000000}"/>
    <cellStyle name="Comma 11 3 4 3 8 2" xfId="24914" xr:uid="{00000000-0005-0000-0000-00001F000000}"/>
    <cellStyle name="Comma 11 3 4 3 8 2 2" xfId="55154" xr:uid="{00000000-0005-0000-0000-00001F000000}"/>
    <cellStyle name="Comma 11 3 4 3 8 3" xfId="40034" xr:uid="{00000000-0005-0000-0000-00001F000000}"/>
    <cellStyle name="Comma 11 3 4 3 9" xfId="15842" xr:uid="{00000000-0005-0000-0000-00001F000000}"/>
    <cellStyle name="Comma 11 3 4 3 9 2" xfId="46082" xr:uid="{00000000-0005-0000-0000-00001F000000}"/>
    <cellStyle name="Comma 11 3 4 4" xfId="974" xr:uid="{00000000-0005-0000-0000-00000A000000}"/>
    <cellStyle name="Comma 11 3 4 4 2" xfId="2486" xr:uid="{00000000-0005-0000-0000-00000A000000}"/>
    <cellStyle name="Comma 11 3 4 4 2 2" xfId="11558" xr:uid="{00000000-0005-0000-0000-00000A000000}"/>
    <cellStyle name="Comma 11 3 4 4 2 2 2" xfId="26678" xr:uid="{00000000-0005-0000-0000-00000A000000}"/>
    <cellStyle name="Comma 11 3 4 4 2 2 2 2" xfId="56918" xr:uid="{00000000-0005-0000-0000-00000A000000}"/>
    <cellStyle name="Comma 11 3 4 4 2 2 3" xfId="41798" xr:uid="{00000000-0005-0000-0000-00000A000000}"/>
    <cellStyle name="Comma 11 3 4 4 2 3" xfId="17606" xr:uid="{00000000-0005-0000-0000-00000A000000}"/>
    <cellStyle name="Comma 11 3 4 4 2 3 2" xfId="47846" xr:uid="{00000000-0005-0000-0000-00000A000000}"/>
    <cellStyle name="Comma 11 3 4 4 2 4" xfId="32726" xr:uid="{00000000-0005-0000-0000-00000A000000}"/>
    <cellStyle name="Comma 11 3 4 4 3" xfId="3998" xr:uid="{00000000-0005-0000-0000-00000A000000}"/>
    <cellStyle name="Comma 11 3 4 4 3 2" xfId="13070" xr:uid="{00000000-0005-0000-0000-00000A000000}"/>
    <cellStyle name="Comma 11 3 4 4 3 2 2" xfId="28190" xr:uid="{00000000-0005-0000-0000-00000A000000}"/>
    <cellStyle name="Comma 11 3 4 4 3 2 2 2" xfId="58430" xr:uid="{00000000-0005-0000-0000-00000A000000}"/>
    <cellStyle name="Comma 11 3 4 4 3 2 3" xfId="43310" xr:uid="{00000000-0005-0000-0000-00000A000000}"/>
    <cellStyle name="Comma 11 3 4 4 3 3" xfId="19118" xr:uid="{00000000-0005-0000-0000-00000A000000}"/>
    <cellStyle name="Comma 11 3 4 4 3 3 2" xfId="49358" xr:uid="{00000000-0005-0000-0000-00000A000000}"/>
    <cellStyle name="Comma 11 3 4 4 3 4" xfId="34238" xr:uid="{00000000-0005-0000-0000-00000A000000}"/>
    <cellStyle name="Comma 11 3 4 4 4" xfId="5510" xr:uid="{00000000-0005-0000-0000-00000A000000}"/>
    <cellStyle name="Comma 11 3 4 4 4 2" xfId="14582" xr:uid="{00000000-0005-0000-0000-00000A000000}"/>
    <cellStyle name="Comma 11 3 4 4 4 2 2" xfId="29702" xr:uid="{00000000-0005-0000-0000-00000A000000}"/>
    <cellStyle name="Comma 11 3 4 4 4 2 2 2" xfId="59942" xr:uid="{00000000-0005-0000-0000-00000A000000}"/>
    <cellStyle name="Comma 11 3 4 4 4 2 3" xfId="44822" xr:uid="{00000000-0005-0000-0000-00000A000000}"/>
    <cellStyle name="Comma 11 3 4 4 4 3" xfId="20630" xr:uid="{00000000-0005-0000-0000-00000A000000}"/>
    <cellStyle name="Comma 11 3 4 4 4 3 2" xfId="50870" xr:uid="{00000000-0005-0000-0000-00000A000000}"/>
    <cellStyle name="Comma 11 3 4 4 4 4" xfId="35750" xr:uid="{00000000-0005-0000-0000-00000A000000}"/>
    <cellStyle name="Comma 11 3 4 4 5" xfId="7022" xr:uid="{00000000-0005-0000-0000-00000A000000}"/>
    <cellStyle name="Comma 11 3 4 4 5 2" xfId="22142" xr:uid="{00000000-0005-0000-0000-00000A000000}"/>
    <cellStyle name="Comma 11 3 4 4 5 2 2" xfId="52382" xr:uid="{00000000-0005-0000-0000-00000A000000}"/>
    <cellStyle name="Comma 11 3 4 4 5 3" xfId="37262" xr:uid="{00000000-0005-0000-0000-00000A000000}"/>
    <cellStyle name="Comma 11 3 4 4 6" xfId="8534" xr:uid="{00000000-0005-0000-0000-00000A000000}"/>
    <cellStyle name="Comma 11 3 4 4 6 2" xfId="23654" xr:uid="{00000000-0005-0000-0000-00000A000000}"/>
    <cellStyle name="Comma 11 3 4 4 6 2 2" xfId="53894" xr:uid="{00000000-0005-0000-0000-00000A000000}"/>
    <cellStyle name="Comma 11 3 4 4 6 3" xfId="38774" xr:uid="{00000000-0005-0000-0000-00000A000000}"/>
    <cellStyle name="Comma 11 3 4 4 7" xfId="10046" xr:uid="{00000000-0005-0000-0000-00000A000000}"/>
    <cellStyle name="Comma 11 3 4 4 7 2" xfId="25166" xr:uid="{00000000-0005-0000-0000-00000A000000}"/>
    <cellStyle name="Comma 11 3 4 4 7 2 2" xfId="55406" xr:uid="{00000000-0005-0000-0000-00000A000000}"/>
    <cellStyle name="Comma 11 3 4 4 7 3" xfId="40286" xr:uid="{00000000-0005-0000-0000-00000A000000}"/>
    <cellStyle name="Comma 11 3 4 4 8" xfId="16094" xr:uid="{00000000-0005-0000-0000-00000A000000}"/>
    <cellStyle name="Comma 11 3 4 4 8 2" xfId="46334" xr:uid="{00000000-0005-0000-0000-00000A000000}"/>
    <cellStyle name="Comma 11 3 4 4 9" xfId="31214" xr:uid="{00000000-0005-0000-0000-00000A000000}"/>
    <cellStyle name="Comma 11 3 4 5" xfId="1730" xr:uid="{00000000-0005-0000-0000-00000A000000}"/>
    <cellStyle name="Comma 11 3 4 5 2" xfId="10802" xr:uid="{00000000-0005-0000-0000-00000A000000}"/>
    <cellStyle name="Comma 11 3 4 5 2 2" xfId="25922" xr:uid="{00000000-0005-0000-0000-00000A000000}"/>
    <cellStyle name="Comma 11 3 4 5 2 2 2" xfId="56162" xr:uid="{00000000-0005-0000-0000-00000A000000}"/>
    <cellStyle name="Comma 11 3 4 5 2 3" xfId="41042" xr:uid="{00000000-0005-0000-0000-00000A000000}"/>
    <cellStyle name="Comma 11 3 4 5 3" xfId="16850" xr:uid="{00000000-0005-0000-0000-00000A000000}"/>
    <cellStyle name="Comma 11 3 4 5 3 2" xfId="47090" xr:uid="{00000000-0005-0000-0000-00000A000000}"/>
    <cellStyle name="Comma 11 3 4 5 4" xfId="31970" xr:uid="{00000000-0005-0000-0000-00000A000000}"/>
    <cellStyle name="Comma 11 3 4 6" xfId="3242" xr:uid="{00000000-0005-0000-0000-00000A000000}"/>
    <cellStyle name="Comma 11 3 4 6 2" xfId="12314" xr:uid="{00000000-0005-0000-0000-00000A000000}"/>
    <cellStyle name="Comma 11 3 4 6 2 2" xfId="27434" xr:uid="{00000000-0005-0000-0000-00000A000000}"/>
    <cellStyle name="Comma 11 3 4 6 2 2 2" xfId="57674" xr:uid="{00000000-0005-0000-0000-00000A000000}"/>
    <cellStyle name="Comma 11 3 4 6 2 3" xfId="42554" xr:uid="{00000000-0005-0000-0000-00000A000000}"/>
    <cellStyle name="Comma 11 3 4 6 3" xfId="18362" xr:uid="{00000000-0005-0000-0000-00000A000000}"/>
    <cellStyle name="Comma 11 3 4 6 3 2" xfId="48602" xr:uid="{00000000-0005-0000-0000-00000A000000}"/>
    <cellStyle name="Comma 11 3 4 6 4" xfId="33482" xr:uid="{00000000-0005-0000-0000-00000A000000}"/>
    <cellStyle name="Comma 11 3 4 7" xfId="4754" xr:uid="{00000000-0005-0000-0000-00000A000000}"/>
    <cellStyle name="Comma 11 3 4 7 2" xfId="13826" xr:uid="{00000000-0005-0000-0000-00000A000000}"/>
    <cellStyle name="Comma 11 3 4 7 2 2" xfId="28946" xr:uid="{00000000-0005-0000-0000-00000A000000}"/>
    <cellStyle name="Comma 11 3 4 7 2 2 2" xfId="59186" xr:uid="{00000000-0005-0000-0000-00000A000000}"/>
    <cellStyle name="Comma 11 3 4 7 2 3" xfId="44066" xr:uid="{00000000-0005-0000-0000-00000A000000}"/>
    <cellStyle name="Comma 11 3 4 7 3" xfId="19874" xr:uid="{00000000-0005-0000-0000-00000A000000}"/>
    <cellStyle name="Comma 11 3 4 7 3 2" xfId="50114" xr:uid="{00000000-0005-0000-0000-00000A000000}"/>
    <cellStyle name="Comma 11 3 4 7 4" xfId="34994" xr:uid="{00000000-0005-0000-0000-00000A000000}"/>
    <cellStyle name="Comma 11 3 4 8" xfId="6266" xr:uid="{00000000-0005-0000-0000-00000A000000}"/>
    <cellStyle name="Comma 11 3 4 8 2" xfId="21386" xr:uid="{00000000-0005-0000-0000-00000A000000}"/>
    <cellStyle name="Comma 11 3 4 8 2 2" xfId="51626" xr:uid="{00000000-0005-0000-0000-00000A000000}"/>
    <cellStyle name="Comma 11 3 4 8 3" xfId="36506" xr:uid="{00000000-0005-0000-0000-00000A000000}"/>
    <cellStyle name="Comma 11 3 4 9" xfId="7778" xr:uid="{00000000-0005-0000-0000-00000A000000}"/>
    <cellStyle name="Comma 11 3 4 9 2" xfId="22898" xr:uid="{00000000-0005-0000-0000-00000A000000}"/>
    <cellStyle name="Comma 11 3 4 9 2 2" xfId="53138" xr:uid="{00000000-0005-0000-0000-00000A000000}"/>
    <cellStyle name="Comma 11 3 4 9 3" xfId="38018" xr:uid="{00000000-0005-0000-0000-00000A000000}"/>
    <cellStyle name="Comma 11 3 5" xfId="302" xr:uid="{00000000-0005-0000-0000-000002000000}"/>
    <cellStyle name="Comma 11 3 5 10" xfId="30542" xr:uid="{00000000-0005-0000-0000-000002000000}"/>
    <cellStyle name="Comma 11 3 5 2" xfId="1058" xr:uid="{00000000-0005-0000-0000-000002000000}"/>
    <cellStyle name="Comma 11 3 5 2 2" xfId="2570" xr:uid="{00000000-0005-0000-0000-000002000000}"/>
    <cellStyle name="Comma 11 3 5 2 2 2" xfId="11642" xr:uid="{00000000-0005-0000-0000-000002000000}"/>
    <cellStyle name="Comma 11 3 5 2 2 2 2" xfId="26762" xr:uid="{00000000-0005-0000-0000-000002000000}"/>
    <cellStyle name="Comma 11 3 5 2 2 2 2 2" xfId="57002" xr:uid="{00000000-0005-0000-0000-000002000000}"/>
    <cellStyle name="Comma 11 3 5 2 2 2 3" xfId="41882" xr:uid="{00000000-0005-0000-0000-000002000000}"/>
    <cellStyle name="Comma 11 3 5 2 2 3" xfId="17690" xr:uid="{00000000-0005-0000-0000-000002000000}"/>
    <cellStyle name="Comma 11 3 5 2 2 3 2" xfId="47930" xr:uid="{00000000-0005-0000-0000-000002000000}"/>
    <cellStyle name="Comma 11 3 5 2 2 4" xfId="32810" xr:uid="{00000000-0005-0000-0000-000002000000}"/>
    <cellStyle name="Comma 11 3 5 2 3" xfId="4082" xr:uid="{00000000-0005-0000-0000-000002000000}"/>
    <cellStyle name="Comma 11 3 5 2 3 2" xfId="13154" xr:uid="{00000000-0005-0000-0000-000002000000}"/>
    <cellStyle name="Comma 11 3 5 2 3 2 2" xfId="28274" xr:uid="{00000000-0005-0000-0000-000002000000}"/>
    <cellStyle name="Comma 11 3 5 2 3 2 2 2" xfId="58514" xr:uid="{00000000-0005-0000-0000-000002000000}"/>
    <cellStyle name="Comma 11 3 5 2 3 2 3" xfId="43394" xr:uid="{00000000-0005-0000-0000-000002000000}"/>
    <cellStyle name="Comma 11 3 5 2 3 3" xfId="19202" xr:uid="{00000000-0005-0000-0000-000002000000}"/>
    <cellStyle name="Comma 11 3 5 2 3 3 2" xfId="49442" xr:uid="{00000000-0005-0000-0000-000002000000}"/>
    <cellStyle name="Comma 11 3 5 2 3 4" xfId="34322" xr:uid="{00000000-0005-0000-0000-000002000000}"/>
    <cellStyle name="Comma 11 3 5 2 4" xfId="5594" xr:uid="{00000000-0005-0000-0000-000002000000}"/>
    <cellStyle name="Comma 11 3 5 2 4 2" xfId="14666" xr:uid="{00000000-0005-0000-0000-000002000000}"/>
    <cellStyle name="Comma 11 3 5 2 4 2 2" xfId="29786" xr:uid="{00000000-0005-0000-0000-000002000000}"/>
    <cellStyle name="Comma 11 3 5 2 4 2 2 2" xfId="60026" xr:uid="{00000000-0005-0000-0000-000002000000}"/>
    <cellStyle name="Comma 11 3 5 2 4 2 3" xfId="44906" xr:uid="{00000000-0005-0000-0000-000002000000}"/>
    <cellStyle name="Comma 11 3 5 2 4 3" xfId="20714" xr:uid="{00000000-0005-0000-0000-000002000000}"/>
    <cellStyle name="Comma 11 3 5 2 4 3 2" xfId="50954" xr:uid="{00000000-0005-0000-0000-000002000000}"/>
    <cellStyle name="Comma 11 3 5 2 4 4" xfId="35834" xr:uid="{00000000-0005-0000-0000-000002000000}"/>
    <cellStyle name="Comma 11 3 5 2 5" xfId="7106" xr:uid="{00000000-0005-0000-0000-000002000000}"/>
    <cellStyle name="Comma 11 3 5 2 5 2" xfId="22226" xr:uid="{00000000-0005-0000-0000-000002000000}"/>
    <cellStyle name="Comma 11 3 5 2 5 2 2" xfId="52466" xr:uid="{00000000-0005-0000-0000-000002000000}"/>
    <cellStyle name="Comma 11 3 5 2 5 3" xfId="37346" xr:uid="{00000000-0005-0000-0000-000002000000}"/>
    <cellStyle name="Comma 11 3 5 2 6" xfId="8618" xr:uid="{00000000-0005-0000-0000-000002000000}"/>
    <cellStyle name="Comma 11 3 5 2 6 2" xfId="23738" xr:uid="{00000000-0005-0000-0000-000002000000}"/>
    <cellStyle name="Comma 11 3 5 2 6 2 2" xfId="53978" xr:uid="{00000000-0005-0000-0000-000002000000}"/>
    <cellStyle name="Comma 11 3 5 2 6 3" xfId="38858" xr:uid="{00000000-0005-0000-0000-000002000000}"/>
    <cellStyle name="Comma 11 3 5 2 7" xfId="10130" xr:uid="{00000000-0005-0000-0000-000002000000}"/>
    <cellStyle name="Comma 11 3 5 2 7 2" xfId="25250" xr:uid="{00000000-0005-0000-0000-000002000000}"/>
    <cellStyle name="Comma 11 3 5 2 7 2 2" xfId="55490" xr:uid="{00000000-0005-0000-0000-000002000000}"/>
    <cellStyle name="Comma 11 3 5 2 7 3" xfId="40370" xr:uid="{00000000-0005-0000-0000-000002000000}"/>
    <cellStyle name="Comma 11 3 5 2 8" xfId="16178" xr:uid="{00000000-0005-0000-0000-000002000000}"/>
    <cellStyle name="Comma 11 3 5 2 8 2" xfId="46418" xr:uid="{00000000-0005-0000-0000-000002000000}"/>
    <cellStyle name="Comma 11 3 5 2 9" xfId="31298" xr:uid="{00000000-0005-0000-0000-000002000000}"/>
    <cellStyle name="Comma 11 3 5 3" xfId="1814" xr:uid="{00000000-0005-0000-0000-000002000000}"/>
    <cellStyle name="Comma 11 3 5 3 2" xfId="10886" xr:uid="{00000000-0005-0000-0000-000002000000}"/>
    <cellStyle name="Comma 11 3 5 3 2 2" xfId="26006" xr:uid="{00000000-0005-0000-0000-000002000000}"/>
    <cellStyle name="Comma 11 3 5 3 2 2 2" xfId="56246" xr:uid="{00000000-0005-0000-0000-000002000000}"/>
    <cellStyle name="Comma 11 3 5 3 2 3" xfId="41126" xr:uid="{00000000-0005-0000-0000-000002000000}"/>
    <cellStyle name="Comma 11 3 5 3 3" xfId="16934" xr:uid="{00000000-0005-0000-0000-000002000000}"/>
    <cellStyle name="Comma 11 3 5 3 3 2" xfId="47174" xr:uid="{00000000-0005-0000-0000-000002000000}"/>
    <cellStyle name="Comma 11 3 5 3 4" xfId="32054" xr:uid="{00000000-0005-0000-0000-000002000000}"/>
    <cellStyle name="Comma 11 3 5 4" xfId="3326" xr:uid="{00000000-0005-0000-0000-000002000000}"/>
    <cellStyle name="Comma 11 3 5 4 2" xfId="12398" xr:uid="{00000000-0005-0000-0000-000002000000}"/>
    <cellStyle name="Comma 11 3 5 4 2 2" xfId="27518" xr:uid="{00000000-0005-0000-0000-000002000000}"/>
    <cellStyle name="Comma 11 3 5 4 2 2 2" xfId="57758" xr:uid="{00000000-0005-0000-0000-000002000000}"/>
    <cellStyle name="Comma 11 3 5 4 2 3" xfId="42638" xr:uid="{00000000-0005-0000-0000-000002000000}"/>
    <cellStyle name="Comma 11 3 5 4 3" xfId="18446" xr:uid="{00000000-0005-0000-0000-000002000000}"/>
    <cellStyle name="Comma 11 3 5 4 3 2" xfId="48686" xr:uid="{00000000-0005-0000-0000-000002000000}"/>
    <cellStyle name="Comma 11 3 5 4 4" xfId="33566" xr:uid="{00000000-0005-0000-0000-000002000000}"/>
    <cellStyle name="Comma 11 3 5 5" xfId="4838" xr:uid="{00000000-0005-0000-0000-000002000000}"/>
    <cellStyle name="Comma 11 3 5 5 2" xfId="13910" xr:uid="{00000000-0005-0000-0000-000002000000}"/>
    <cellStyle name="Comma 11 3 5 5 2 2" xfId="29030" xr:uid="{00000000-0005-0000-0000-000002000000}"/>
    <cellStyle name="Comma 11 3 5 5 2 2 2" xfId="59270" xr:uid="{00000000-0005-0000-0000-000002000000}"/>
    <cellStyle name="Comma 11 3 5 5 2 3" xfId="44150" xr:uid="{00000000-0005-0000-0000-000002000000}"/>
    <cellStyle name="Comma 11 3 5 5 3" xfId="19958" xr:uid="{00000000-0005-0000-0000-000002000000}"/>
    <cellStyle name="Comma 11 3 5 5 3 2" xfId="50198" xr:uid="{00000000-0005-0000-0000-000002000000}"/>
    <cellStyle name="Comma 11 3 5 5 4" xfId="35078" xr:uid="{00000000-0005-0000-0000-000002000000}"/>
    <cellStyle name="Comma 11 3 5 6" xfId="6350" xr:uid="{00000000-0005-0000-0000-000002000000}"/>
    <cellStyle name="Comma 11 3 5 6 2" xfId="21470" xr:uid="{00000000-0005-0000-0000-000002000000}"/>
    <cellStyle name="Comma 11 3 5 6 2 2" xfId="51710" xr:uid="{00000000-0005-0000-0000-000002000000}"/>
    <cellStyle name="Comma 11 3 5 6 3" xfId="36590" xr:uid="{00000000-0005-0000-0000-000002000000}"/>
    <cellStyle name="Comma 11 3 5 7" xfId="7862" xr:uid="{00000000-0005-0000-0000-000002000000}"/>
    <cellStyle name="Comma 11 3 5 7 2" xfId="22982" xr:uid="{00000000-0005-0000-0000-000002000000}"/>
    <cellStyle name="Comma 11 3 5 7 2 2" xfId="53222" xr:uid="{00000000-0005-0000-0000-000002000000}"/>
    <cellStyle name="Comma 11 3 5 7 3" xfId="38102" xr:uid="{00000000-0005-0000-0000-000002000000}"/>
    <cellStyle name="Comma 11 3 5 8" xfId="9374" xr:uid="{00000000-0005-0000-0000-000002000000}"/>
    <cellStyle name="Comma 11 3 5 8 2" xfId="24494" xr:uid="{00000000-0005-0000-0000-000002000000}"/>
    <cellStyle name="Comma 11 3 5 8 2 2" xfId="54734" xr:uid="{00000000-0005-0000-0000-000002000000}"/>
    <cellStyle name="Comma 11 3 5 8 3" xfId="39614" xr:uid="{00000000-0005-0000-0000-000002000000}"/>
    <cellStyle name="Comma 11 3 5 9" xfId="15422" xr:uid="{00000000-0005-0000-0000-000002000000}"/>
    <cellStyle name="Comma 11 3 5 9 2" xfId="45662" xr:uid="{00000000-0005-0000-0000-000002000000}"/>
    <cellStyle name="Comma 11 3 6" xfId="554" xr:uid="{00000000-0005-0000-0000-00001A000000}"/>
    <cellStyle name="Comma 11 3 6 10" xfId="30794" xr:uid="{00000000-0005-0000-0000-00001A000000}"/>
    <cellStyle name="Comma 11 3 6 2" xfId="1310" xr:uid="{00000000-0005-0000-0000-00001A000000}"/>
    <cellStyle name="Comma 11 3 6 2 2" xfId="2822" xr:uid="{00000000-0005-0000-0000-00001A000000}"/>
    <cellStyle name="Comma 11 3 6 2 2 2" xfId="11894" xr:uid="{00000000-0005-0000-0000-00001A000000}"/>
    <cellStyle name="Comma 11 3 6 2 2 2 2" xfId="27014" xr:uid="{00000000-0005-0000-0000-00001A000000}"/>
    <cellStyle name="Comma 11 3 6 2 2 2 2 2" xfId="57254" xr:uid="{00000000-0005-0000-0000-00001A000000}"/>
    <cellStyle name="Comma 11 3 6 2 2 2 3" xfId="42134" xr:uid="{00000000-0005-0000-0000-00001A000000}"/>
    <cellStyle name="Comma 11 3 6 2 2 3" xfId="17942" xr:uid="{00000000-0005-0000-0000-00001A000000}"/>
    <cellStyle name="Comma 11 3 6 2 2 3 2" xfId="48182" xr:uid="{00000000-0005-0000-0000-00001A000000}"/>
    <cellStyle name="Comma 11 3 6 2 2 4" xfId="33062" xr:uid="{00000000-0005-0000-0000-00001A000000}"/>
    <cellStyle name="Comma 11 3 6 2 3" xfId="4334" xr:uid="{00000000-0005-0000-0000-00001A000000}"/>
    <cellStyle name="Comma 11 3 6 2 3 2" xfId="13406" xr:uid="{00000000-0005-0000-0000-00001A000000}"/>
    <cellStyle name="Comma 11 3 6 2 3 2 2" xfId="28526" xr:uid="{00000000-0005-0000-0000-00001A000000}"/>
    <cellStyle name="Comma 11 3 6 2 3 2 2 2" xfId="58766" xr:uid="{00000000-0005-0000-0000-00001A000000}"/>
    <cellStyle name="Comma 11 3 6 2 3 2 3" xfId="43646" xr:uid="{00000000-0005-0000-0000-00001A000000}"/>
    <cellStyle name="Comma 11 3 6 2 3 3" xfId="19454" xr:uid="{00000000-0005-0000-0000-00001A000000}"/>
    <cellStyle name="Comma 11 3 6 2 3 3 2" xfId="49694" xr:uid="{00000000-0005-0000-0000-00001A000000}"/>
    <cellStyle name="Comma 11 3 6 2 3 4" xfId="34574" xr:uid="{00000000-0005-0000-0000-00001A000000}"/>
    <cellStyle name="Comma 11 3 6 2 4" xfId="5846" xr:uid="{00000000-0005-0000-0000-00001A000000}"/>
    <cellStyle name="Comma 11 3 6 2 4 2" xfId="14918" xr:uid="{00000000-0005-0000-0000-00001A000000}"/>
    <cellStyle name="Comma 11 3 6 2 4 2 2" xfId="30038" xr:uid="{00000000-0005-0000-0000-00001A000000}"/>
    <cellStyle name="Comma 11 3 6 2 4 2 2 2" xfId="60278" xr:uid="{00000000-0005-0000-0000-00001A000000}"/>
    <cellStyle name="Comma 11 3 6 2 4 2 3" xfId="45158" xr:uid="{00000000-0005-0000-0000-00001A000000}"/>
    <cellStyle name="Comma 11 3 6 2 4 3" xfId="20966" xr:uid="{00000000-0005-0000-0000-00001A000000}"/>
    <cellStyle name="Comma 11 3 6 2 4 3 2" xfId="51206" xr:uid="{00000000-0005-0000-0000-00001A000000}"/>
    <cellStyle name="Comma 11 3 6 2 4 4" xfId="36086" xr:uid="{00000000-0005-0000-0000-00001A000000}"/>
    <cellStyle name="Comma 11 3 6 2 5" xfId="7358" xr:uid="{00000000-0005-0000-0000-00001A000000}"/>
    <cellStyle name="Comma 11 3 6 2 5 2" xfId="22478" xr:uid="{00000000-0005-0000-0000-00001A000000}"/>
    <cellStyle name="Comma 11 3 6 2 5 2 2" xfId="52718" xr:uid="{00000000-0005-0000-0000-00001A000000}"/>
    <cellStyle name="Comma 11 3 6 2 5 3" xfId="37598" xr:uid="{00000000-0005-0000-0000-00001A000000}"/>
    <cellStyle name="Comma 11 3 6 2 6" xfId="8870" xr:uid="{00000000-0005-0000-0000-00001A000000}"/>
    <cellStyle name="Comma 11 3 6 2 6 2" xfId="23990" xr:uid="{00000000-0005-0000-0000-00001A000000}"/>
    <cellStyle name="Comma 11 3 6 2 6 2 2" xfId="54230" xr:uid="{00000000-0005-0000-0000-00001A000000}"/>
    <cellStyle name="Comma 11 3 6 2 6 3" xfId="39110" xr:uid="{00000000-0005-0000-0000-00001A000000}"/>
    <cellStyle name="Comma 11 3 6 2 7" xfId="10382" xr:uid="{00000000-0005-0000-0000-00001A000000}"/>
    <cellStyle name="Comma 11 3 6 2 7 2" xfId="25502" xr:uid="{00000000-0005-0000-0000-00001A000000}"/>
    <cellStyle name="Comma 11 3 6 2 7 2 2" xfId="55742" xr:uid="{00000000-0005-0000-0000-00001A000000}"/>
    <cellStyle name="Comma 11 3 6 2 7 3" xfId="40622" xr:uid="{00000000-0005-0000-0000-00001A000000}"/>
    <cellStyle name="Comma 11 3 6 2 8" xfId="16430" xr:uid="{00000000-0005-0000-0000-00001A000000}"/>
    <cellStyle name="Comma 11 3 6 2 8 2" xfId="46670" xr:uid="{00000000-0005-0000-0000-00001A000000}"/>
    <cellStyle name="Comma 11 3 6 2 9" xfId="31550" xr:uid="{00000000-0005-0000-0000-00001A000000}"/>
    <cellStyle name="Comma 11 3 6 3" xfId="2066" xr:uid="{00000000-0005-0000-0000-00001A000000}"/>
    <cellStyle name="Comma 11 3 6 3 2" xfId="11138" xr:uid="{00000000-0005-0000-0000-00001A000000}"/>
    <cellStyle name="Comma 11 3 6 3 2 2" xfId="26258" xr:uid="{00000000-0005-0000-0000-00001A000000}"/>
    <cellStyle name="Comma 11 3 6 3 2 2 2" xfId="56498" xr:uid="{00000000-0005-0000-0000-00001A000000}"/>
    <cellStyle name="Comma 11 3 6 3 2 3" xfId="41378" xr:uid="{00000000-0005-0000-0000-00001A000000}"/>
    <cellStyle name="Comma 11 3 6 3 3" xfId="17186" xr:uid="{00000000-0005-0000-0000-00001A000000}"/>
    <cellStyle name="Comma 11 3 6 3 3 2" xfId="47426" xr:uid="{00000000-0005-0000-0000-00001A000000}"/>
    <cellStyle name="Comma 11 3 6 3 4" xfId="32306" xr:uid="{00000000-0005-0000-0000-00001A000000}"/>
    <cellStyle name="Comma 11 3 6 4" xfId="3578" xr:uid="{00000000-0005-0000-0000-00001A000000}"/>
    <cellStyle name="Comma 11 3 6 4 2" xfId="12650" xr:uid="{00000000-0005-0000-0000-00001A000000}"/>
    <cellStyle name="Comma 11 3 6 4 2 2" xfId="27770" xr:uid="{00000000-0005-0000-0000-00001A000000}"/>
    <cellStyle name="Comma 11 3 6 4 2 2 2" xfId="58010" xr:uid="{00000000-0005-0000-0000-00001A000000}"/>
    <cellStyle name="Comma 11 3 6 4 2 3" xfId="42890" xr:uid="{00000000-0005-0000-0000-00001A000000}"/>
    <cellStyle name="Comma 11 3 6 4 3" xfId="18698" xr:uid="{00000000-0005-0000-0000-00001A000000}"/>
    <cellStyle name="Comma 11 3 6 4 3 2" xfId="48938" xr:uid="{00000000-0005-0000-0000-00001A000000}"/>
    <cellStyle name="Comma 11 3 6 4 4" xfId="33818" xr:uid="{00000000-0005-0000-0000-00001A000000}"/>
    <cellStyle name="Comma 11 3 6 5" xfId="5090" xr:uid="{00000000-0005-0000-0000-00001A000000}"/>
    <cellStyle name="Comma 11 3 6 5 2" xfId="14162" xr:uid="{00000000-0005-0000-0000-00001A000000}"/>
    <cellStyle name="Comma 11 3 6 5 2 2" xfId="29282" xr:uid="{00000000-0005-0000-0000-00001A000000}"/>
    <cellStyle name="Comma 11 3 6 5 2 2 2" xfId="59522" xr:uid="{00000000-0005-0000-0000-00001A000000}"/>
    <cellStyle name="Comma 11 3 6 5 2 3" xfId="44402" xr:uid="{00000000-0005-0000-0000-00001A000000}"/>
    <cellStyle name="Comma 11 3 6 5 3" xfId="20210" xr:uid="{00000000-0005-0000-0000-00001A000000}"/>
    <cellStyle name="Comma 11 3 6 5 3 2" xfId="50450" xr:uid="{00000000-0005-0000-0000-00001A000000}"/>
    <cellStyle name="Comma 11 3 6 5 4" xfId="35330" xr:uid="{00000000-0005-0000-0000-00001A000000}"/>
    <cellStyle name="Comma 11 3 6 6" xfId="6602" xr:uid="{00000000-0005-0000-0000-00001A000000}"/>
    <cellStyle name="Comma 11 3 6 6 2" xfId="21722" xr:uid="{00000000-0005-0000-0000-00001A000000}"/>
    <cellStyle name="Comma 11 3 6 6 2 2" xfId="51962" xr:uid="{00000000-0005-0000-0000-00001A000000}"/>
    <cellStyle name="Comma 11 3 6 6 3" xfId="36842" xr:uid="{00000000-0005-0000-0000-00001A000000}"/>
    <cellStyle name="Comma 11 3 6 7" xfId="8114" xr:uid="{00000000-0005-0000-0000-00001A000000}"/>
    <cellStyle name="Comma 11 3 6 7 2" xfId="23234" xr:uid="{00000000-0005-0000-0000-00001A000000}"/>
    <cellStyle name="Comma 11 3 6 7 2 2" xfId="53474" xr:uid="{00000000-0005-0000-0000-00001A000000}"/>
    <cellStyle name="Comma 11 3 6 7 3" xfId="38354" xr:uid="{00000000-0005-0000-0000-00001A000000}"/>
    <cellStyle name="Comma 11 3 6 8" xfId="9626" xr:uid="{00000000-0005-0000-0000-00001A000000}"/>
    <cellStyle name="Comma 11 3 6 8 2" xfId="24746" xr:uid="{00000000-0005-0000-0000-00001A000000}"/>
    <cellStyle name="Comma 11 3 6 8 2 2" xfId="54986" xr:uid="{00000000-0005-0000-0000-00001A000000}"/>
    <cellStyle name="Comma 11 3 6 8 3" xfId="39866" xr:uid="{00000000-0005-0000-0000-00001A000000}"/>
    <cellStyle name="Comma 11 3 6 9" xfId="15674" xr:uid="{00000000-0005-0000-0000-00001A000000}"/>
    <cellStyle name="Comma 11 3 6 9 2" xfId="45914" xr:uid="{00000000-0005-0000-0000-00001A000000}"/>
    <cellStyle name="Comma 11 3 7" xfId="806" xr:uid="{00000000-0005-0000-0000-000002000000}"/>
    <cellStyle name="Comma 11 3 7 2" xfId="2318" xr:uid="{00000000-0005-0000-0000-000002000000}"/>
    <cellStyle name="Comma 11 3 7 2 2" xfId="11390" xr:uid="{00000000-0005-0000-0000-000002000000}"/>
    <cellStyle name="Comma 11 3 7 2 2 2" xfId="26510" xr:uid="{00000000-0005-0000-0000-000002000000}"/>
    <cellStyle name="Comma 11 3 7 2 2 2 2" xfId="56750" xr:uid="{00000000-0005-0000-0000-000002000000}"/>
    <cellStyle name="Comma 11 3 7 2 2 3" xfId="41630" xr:uid="{00000000-0005-0000-0000-000002000000}"/>
    <cellStyle name="Comma 11 3 7 2 3" xfId="17438" xr:uid="{00000000-0005-0000-0000-000002000000}"/>
    <cellStyle name="Comma 11 3 7 2 3 2" xfId="47678" xr:uid="{00000000-0005-0000-0000-000002000000}"/>
    <cellStyle name="Comma 11 3 7 2 4" xfId="32558" xr:uid="{00000000-0005-0000-0000-000002000000}"/>
    <cellStyle name="Comma 11 3 7 3" xfId="3830" xr:uid="{00000000-0005-0000-0000-000002000000}"/>
    <cellStyle name="Comma 11 3 7 3 2" xfId="12902" xr:uid="{00000000-0005-0000-0000-000002000000}"/>
    <cellStyle name="Comma 11 3 7 3 2 2" xfId="28022" xr:uid="{00000000-0005-0000-0000-000002000000}"/>
    <cellStyle name="Comma 11 3 7 3 2 2 2" xfId="58262" xr:uid="{00000000-0005-0000-0000-000002000000}"/>
    <cellStyle name="Comma 11 3 7 3 2 3" xfId="43142" xr:uid="{00000000-0005-0000-0000-000002000000}"/>
    <cellStyle name="Comma 11 3 7 3 3" xfId="18950" xr:uid="{00000000-0005-0000-0000-000002000000}"/>
    <cellStyle name="Comma 11 3 7 3 3 2" xfId="49190" xr:uid="{00000000-0005-0000-0000-000002000000}"/>
    <cellStyle name="Comma 11 3 7 3 4" xfId="34070" xr:uid="{00000000-0005-0000-0000-000002000000}"/>
    <cellStyle name="Comma 11 3 7 4" xfId="5342" xr:uid="{00000000-0005-0000-0000-000002000000}"/>
    <cellStyle name="Comma 11 3 7 4 2" xfId="14414" xr:uid="{00000000-0005-0000-0000-000002000000}"/>
    <cellStyle name="Comma 11 3 7 4 2 2" xfId="29534" xr:uid="{00000000-0005-0000-0000-000002000000}"/>
    <cellStyle name="Comma 11 3 7 4 2 2 2" xfId="59774" xr:uid="{00000000-0005-0000-0000-000002000000}"/>
    <cellStyle name="Comma 11 3 7 4 2 3" xfId="44654" xr:uid="{00000000-0005-0000-0000-000002000000}"/>
    <cellStyle name="Comma 11 3 7 4 3" xfId="20462" xr:uid="{00000000-0005-0000-0000-000002000000}"/>
    <cellStyle name="Comma 11 3 7 4 3 2" xfId="50702" xr:uid="{00000000-0005-0000-0000-000002000000}"/>
    <cellStyle name="Comma 11 3 7 4 4" xfId="35582" xr:uid="{00000000-0005-0000-0000-000002000000}"/>
    <cellStyle name="Comma 11 3 7 5" xfId="6854" xr:uid="{00000000-0005-0000-0000-000002000000}"/>
    <cellStyle name="Comma 11 3 7 5 2" xfId="21974" xr:uid="{00000000-0005-0000-0000-000002000000}"/>
    <cellStyle name="Comma 11 3 7 5 2 2" xfId="52214" xr:uid="{00000000-0005-0000-0000-000002000000}"/>
    <cellStyle name="Comma 11 3 7 5 3" xfId="37094" xr:uid="{00000000-0005-0000-0000-000002000000}"/>
    <cellStyle name="Comma 11 3 7 6" xfId="8366" xr:uid="{00000000-0005-0000-0000-000002000000}"/>
    <cellStyle name="Comma 11 3 7 6 2" xfId="23486" xr:uid="{00000000-0005-0000-0000-000002000000}"/>
    <cellStyle name="Comma 11 3 7 6 2 2" xfId="53726" xr:uid="{00000000-0005-0000-0000-000002000000}"/>
    <cellStyle name="Comma 11 3 7 6 3" xfId="38606" xr:uid="{00000000-0005-0000-0000-000002000000}"/>
    <cellStyle name="Comma 11 3 7 7" xfId="9878" xr:uid="{00000000-0005-0000-0000-000002000000}"/>
    <cellStyle name="Comma 11 3 7 7 2" xfId="24998" xr:uid="{00000000-0005-0000-0000-000002000000}"/>
    <cellStyle name="Comma 11 3 7 7 2 2" xfId="55238" xr:uid="{00000000-0005-0000-0000-000002000000}"/>
    <cellStyle name="Comma 11 3 7 7 3" xfId="40118" xr:uid="{00000000-0005-0000-0000-000002000000}"/>
    <cellStyle name="Comma 11 3 7 8" xfId="15926" xr:uid="{00000000-0005-0000-0000-000002000000}"/>
    <cellStyle name="Comma 11 3 7 8 2" xfId="46166" xr:uid="{00000000-0005-0000-0000-000002000000}"/>
    <cellStyle name="Comma 11 3 7 9" xfId="31046" xr:uid="{00000000-0005-0000-0000-000002000000}"/>
    <cellStyle name="Comma 11 3 8" xfId="1562" xr:uid="{00000000-0005-0000-0000-000002000000}"/>
    <cellStyle name="Comma 11 3 8 2" xfId="10634" xr:uid="{00000000-0005-0000-0000-000002000000}"/>
    <cellStyle name="Comma 11 3 8 2 2" xfId="25754" xr:uid="{00000000-0005-0000-0000-000002000000}"/>
    <cellStyle name="Comma 11 3 8 2 2 2" xfId="55994" xr:uid="{00000000-0005-0000-0000-000002000000}"/>
    <cellStyle name="Comma 11 3 8 2 3" xfId="40874" xr:uid="{00000000-0005-0000-0000-000002000000}"/>
    <cellStyle name="Comma 11 3 8 3" xfId="16682" xr:uid="{00000000-0005-0000-0000-000002000000}"/>
    <cellStyle name="Comma 11 3 8 3 2" xfId="46922" xr:uid="{00000000-0005-0000-0000-000002000000}"/>
    <cellStyle name="Comma 11 3 8 4" xfId="31802" xr:uid="{00000000-0005-0000-0000-000002000000}"/>
    <cellStyle name="Comma 11 3 9" xfId="3074" xr:uid="{00000000-0005-0000-0000-000002000000}"/>
    <cellStyle name="Comma 11 3 9 2" xfId="12146" xr:uid="{00000000-0005-0000-0000-000002000000}"/>
    <cellStyle name="Comma 11 3 9 2 2" xfId="27266" xr:uid="{00000000-0005-0000-0000-000002000000}"/>
    <cellStyle name="Comma 11 3 9 2 2 2" xfId="57506" xr:uid="{00000000-0005-0000-0000-000002000000}"/>
    <cellStyle name="Comma 11 3 9 2 3" xfId="42386" xr:uid="{00000000-0005-0000-0000-000002000000}"/>
    <cellStyle name="Comma 11 3 9 3" xfId="18194" xr:uid="{00000000-0005-0000-0000-000002000000}"/>
    <cellStyle name="Comma 11 3 9 3 2" xfId="48434" xr:uid="{00000000-0005-0000-0000-000002000000}"/>
    <cellStyle name="Comma 11 3 9 4" xfId="33314" xr:uid="{00000000-0005-0000-0000-000002000000}"/>
    <cellStyle name="Comma 11 4" xfId="64" xr:uid="{00000000-0005-0000-0000-000004000000}"/>
    <cellStyle name="Comma 11 4 10" xfId="6112" xr:uid="{00000000-0005-0000-0000-000004000000}"/>
    <cellStyle name="Comma 11 4 10 2" xfId="21232" xr:uid="{00000000-0005-0000-0000-000004000000}"/>
    <cellStyle name="Comma 11 4 10 2 2" xfId="51472" xr:uid="{00000000-0005-0000-0000-000004000000}"/>
    <cellStyle name="Comma 11 4 10 3" xfId="36352" xr:uid="{00000000-0005-0000-0000-000004000000}"/>
    <cellStyle name="Comma 11 4 11" xfId="7624" xr:uid="{00000000-0005-0000-0000-000004000000}"/>
    <cellStyle name="Comma 11 4 11 2" xfId="22744" xr:uid="{00000000-0005-0000-0000-000004000000}"/>
    <cellStyle name="Comma 11 4 11 2 2" xfId="52984" xr:uid="{00000000-0005-0000-0000-000004000000}"/>
    <cellStyle name="Comma 11 4 11 3" xfId="37864" xr:uid="{00000000-0005-0000-0000-000004000000}"/>
    <cellStyle name="Comma 11 4 12" xfId="9136" xr:uid="{00000000-0005-0000-0000-000004000000}"/>
    <cellStyle name="Comma 11 4 12 2" xfId="24256" xr:uid="{00000000-0005-0000-0000-000004000000}"/>
    <cellStyle name="Comma 11 4 12 2 2" xfId="54496" xr:uid="{00000000-0005-0000-0000-000004000000}"/>
    <cellStyle name="Comma 11 4 12 3" xfId="39376" xr:uid="{00000000-0005-0000-0000-000004000000}"/>
    <cellStyle name="Comma 11 4 13" xfId="15184" xr:uid="{00000000-0005-0000-0000-000004000000}"/>
    <cellStyle name="Comma 11 4 13 2" xfId="45424" xr:uid="{00000000-0005-0000-0000-000004000000}"/>
    <cellStyle name="Comma 11 4 14" xfId="30304" xr:uid="{00000000-0005-0000-0000-000004000000}"/>
    <cellStyle name="Comma 11 4 2" xfId="148" xr:uid="{00000000-0005-0000-0000-00000C000000}"/>
    <cellStyle name="Comma 11 4 2 10" xfId="9220" xr:uid="{00000000-0005-0000-0000-00000C000000}"/>
    <cellStyle name="Comma 11 4 2 10 2" xfId="24340" xr:uid="{00000000-0005-0000-0000-00000C000000}"/>
    <cellStyle name="Comma 11 4 2 10 2 2" xfId="54580" xr:uid="{00000000-0005-0000-0000-00000C000000}"/>
    <cellStyle name="Comma 11 4 2 10 3" xfId="39460" xr:uid="{00000000-0005-0000-0000-00000C000000}"/>
    <cellStyle name="Comma 11 4 2 11" xfId="15268" xr:uid="{00000000-0005-0000-0000-00000C000000}"/>
    <cellStyle name="Comma 11 4 2 11 2" xfId="45508" xr:uid="{00000000-0005-0000-0000-00000C000000}"/>
    <cellStyle name="Comma 11 4 2 12" xfId="30388" xr:uid="{00000000-0005-0000-0000-00000C000000}"/>
    <cellStyle name="Comma 11 4 2 2" xfId="400" xr:uid="{00000000-0005-0000-0000-00000C000000}"/>
    <cellStyle name="Comma 11 4 2 2 10" xfId="30640" xr:uid="{00000000-0005-0000-0000-00000C000000}"/>
    <cellStyle name="Comma 11 4 2 2 2" xfId="1156" xr:uid="{00000000-0005-0000-0000-00000C000000}"/>
    <cellStyle name="Comma 11 4 2 2 2 2" xfId="2668" xr:uid="{00000000-0005-0000-0000-00000C000000}"/>
    <cellStyle name="Comma 11 4 2 2 2 2 2" xfId="11740" xr:uid="{00000000-0005-0000-0000-00000C000000}"/>
    <cellStyle name="Comma 11 4 2 2 2 2 2 2" xfId="26860" xr:uid="{00000000-0005-0000-0000-00000C000000}"/>
    <cellStyle name="Comma 11 4 2 2 2 2 2 2 2" xfId="57100" xr:uid="{00000000-0005-0000-0000-00000C000000}"/>
    <cellStyle name="Comma 11 4 2 2 2 2 2 3" xfId="41980" xr:uid="{00000000-0005-0000-0000-00000C000000}"/>
    <cellStyle name="Comma 11 4 2 2 2 2 3" xfId="17788" xr:uid="{00000000-0005-0000-0000-00000C000000}"/>
    <cellStyle name="Comma 11 4 2 2 2 2 3 2" xfId="48028" xr:uid="{00000000-0005-0000-0000-00000C000000}"/>
    <cellStyle name="Comma 11 4 2 2 2 2 4" xfId="32908" xr:uid="{00000000-0005-0000-0000-00000C000000}"/>
    <cellStyle name="Comma 11 4 2 2 2 3" xfId="4180" xr:uid="{00000000-0005-0000-0000-00000C000000}"/>
    <cellStyle name="Comma 11 4 2 2 2 3 2" xfId="13252" xr:uid="{00000000-0005-0000-0000-00000C000000}"/>
    <cellStyle name="Comma 11 4 2 2 2 3 2 2" xfId="28372" xr:uid="{00000000-0005-0000-0000-00000C000000}"/>
    <cellStyle name="Comma 11 4 2 2 2 3 2 2 2" xfId="58612" xr:uid="{00000000-0005-0000-0000-00000C000000}"/>
    <cellStyle name="Comma 11 4 2 2 2 3 2 3" xfId="43492" xr:uid="{00000000-0005-0000-0000-00000C000000}"/>
    <cellStyle name="Comma 11 4 2 2 2 3 3" xfId="19300" xr:uid="{00000000-0005-0000-0000-00000C000000}"/>
    <cellStyle name="Comma 11 4 2 2 2 3 3 2" xfId="49540" xr:uid="{00000000-0005-0000-0000-00000C000000}"/>
    <cellStyle name="Comma 11 4 2 2 2 3 4" xfId="34420" xr:uid="{00000000-0005-0000-0000-00000C000000}"/>
    <cellStyle name="Comma 11 4 2 2 2 4" xfId="5692" xr:uid="{00000000-0005-0000-0000-00000C000000}"/>
    <cellStyle name="Comma 11 4 2 2 2 4 2" xfId="14764" xr:uid="{00000000-0005-0000-0000-00000C000000}"/>
    <cellStyle name="Comma 11 4 2 2 2 4 2 2" xfId="29884" xr:uid="{00000000-0005-0000-0000-00000C000000}"/>
    <cellStyle name="Comma 11 4 2 2 2 4 2 2 2" xfId="60124" xr:uid="{00000000-0005-0000-0000-00000C000000}"/>
    <cellStyle name="Comma 11 4 2 2 2 4 2 3" xfId="45004" xr:uid="{00000000-0005-0000-0000-00000C000000}"/>
    <cellStyle name="Comma 11 4 2 2 2 4 3" xfId="20812" xr:uid="{00000000-0005-0000-0000-00000C000000}"/>
    <cellStyle name="Comma 11 4 2 2 2 4 3 2" xfId="51052" xr:uid="{00000000-0005-0000-0000-00000C000000}"/>
    <cellStyle name="Comma 11 4 2 2 2 4 4" xfId="35932" xr:uid="{00000000-0005-0000-0000-00000C000000}"/>
    <cellStyle name="Comma 11 4 2 2 2 5" xfId="7204" xr:uid="{00000000-0005-0000-0000-00000C000000}"/>
    <cellStyle name="Comma 11 4 2 2 2 5 2" xfId="22324" xr:uid="{00000000-0005-0000-0000-00000C000000}"/>
    <cellStyle name="Comma 11 4 2 2 2 5 2 2" xfId="52564" xr:uid="{00000000-0005-0000-0000-00000C000000}"/>
    <cellStyle name="Comma 11 4 2 2 2 5 3" xfId="37444" xr:uid="{00000000-0005-0000-0000-00000C000000}"/>
    <cellStyle name="Comma 11 4 2 2 2 6" xfId="8716" xr:uid="{00000000-0005-0000-0000-00000C000000}"/>
    <cellStyle name="Comma 11 4 2 2 2 6 2" xfId="23836" xr:uid="{00000000-0005-0000-0000-00000C000000}"/>
    <cellStyle name="Comma 11 4 2 2 2 6 2 2" xfId="54076" xr:uid="{00000000-0005-0000-0000-00000C000000}"/>
    <cellStyle name="Comma 11 4 2 2 2 6 3" xfId="38956" xr:uid="{00000000-0005-0000-0000-00000C000000}"/>
    <cellStyle name="Comma 11 4 2 2 2 7" xfId="10228" xr:uid="{00000000-0005-0000-0000-00000C000000}"/>
    <cellStyle name="Comma 11 4 2 2 2 7 2" xfId="25348" xr:uid="{00000000-0005-0000-0000-00000C000000}"/>
    <cellStyle name="Comma 11 4 2 2 2 7 2 2" xfId="55588" xr:uid="{00000000-0005-0000-0000-00000C000000}"/>
    <cellStyle name="Comma 11 4 2 2 2 7 3" xfId="40468" xr:uid="{00000000-0005-0000-0000-00000C000000}"/>
    <cellStyle name="Comma 11 4 2 2 2 8" xfId="16276" xr:uid="{00000000-0005-0000-0000-00000C000000}"/>
    <cellStyle name="Comma 11 4 2 2 2 8 2" xfId="46516" xr:uid="{00000000-0005-0000-0000-00000C000000}"/>
    <cellStyle name="Comma 11 4 2 2 2 9" xfId="31396" xr:uid="{00000000-0005-0000-0000-00000C000000}"/>
    <cellStyle name="Comma 11 4 2 2 3" xfId="1912" xr:uid="{00000000-0005-0000-0000-00000C000000}"/>
    <cellStyle name="Comma 11 4 2 2 3 2" xfId="10984" xr:uid="{00000000-0005-0000-0000-00000C000000}"/>
    <cellStyle name="Comma 11 4 2 2 3 2 2" xfId="26104" xr:uid="{00000000-0005-0000-0000-00000C000000}"/>
    <cellStyle name="Comma 11 4 2 2 3 2 2 2" xfId="56344" xr:uid="{00000000-0005-0000-0000-00000C000000}"/>
    <cellStyle name="Comma 11 4 2 2 3 2 3" xfId="41224" xr:uid="{00000000-0005-0000-0000-00000C000000}"/>
    <cellStyle name="Comma 11 4 2 2 3 3" xfId="17032" xr:uid="{00000000-0005-0000-0000-00000C000000}"/>
    <cellStyle name="Comma 11 4 2 2 3 3 2" xfId="47272" xr:uid="{00000000-0005-0000-0000-00000C000000}"/>
    <cellStyle name="Comma 11 4 2 2 3 4" xfId="32152" xr:uid="{00000000-0005-0000-0000-00000C000000}"/>
    <cellStyle name="Comma 11 4 2 2 4" xfId="3424" xr:uid="{00000000-0005-0000-0000-00000C000000}"/>
    <cellStyle name="Comma 11 4 2 2 4 2" xfId="12496" xr:uid="{00000000-0005-0000-0000-00000C000000}"/>
    <cellStyle name="Comma 11 4 2 2 4 2 2" xfId="27616" xr:uid="{00000000-0005-0000-0000-00000C000000}"/>
    <cellStyle name="Comma 11 4 2 2 4 2 2 2" xfId="57856" xr:uid="{00000000-0005-0000-0000-00000C000000}"/>
    <cellStyle name="Comma 11 4 2 2 4 2 3" xfId="42736" xr:uid="{00000000-0005-0000-0000-00000C000000}"/>
    <cellStyle name="Comma 11 4 2 2 4 3" xfId="18544" xr:uid="{00000000-0005-0000-0000-00000C000000}"/>
    <cellStyle name="Comma 11 4 2 2 4 3 2" xfId="48784" xr:uid="{00000000-0005-0000-0000-00000C000000}"/>
    <cellStyle name="Comma 11 4 2 2 4 4" xfId="33664" xr:uid="{00000000-0005-0000-0000-00000C000000}"/>
    <cellStyle name="Comma 11 4 2 2 5" xfId="4936" xr:uid="{00000000-0005-0000-0000-00000C000000}"/>
    <cellStyle name="Comma 11 4 2 2 5 2" xfId="14008" xr:uid="{00000000-0005-0000-0000-00000C000000}"/>
    <cellStyle name="Comma 11 4 2 2 5 2 2" xfId="29128" xr:uid="{00000000-0005-0000-0000-00000C000000}"/>
    <cellStyle name="Comma 11 4 2 2 5 2 2 2" xfId="59368" xr:uid="{00000000-0005-0000-0000-00000C000000}"/>
    <cellStyle name="Comma 11 4 2 2 5 2 3" xfId="44248" xr:uid="{00000000-0005-0000-0000-00000C000000}"/>
    <cellStyle name="Comma 11 4 2 2 5 3" xfId="20056" xr:uid="{00000000-0005-0000-0000-00000C000000}"/>
    <cellStyle name="Comma 11 4 2 2 5 3 2" xfId="50296" xr:uid="{00000000-0005-0000-0000-00000C000000}"/>
    <cellStyle name="Comma 11 4 2 2 5 4" xfId="35176" xr:uid="{00000000-0005-0000-0000-00000C000000}"/>
    <cellStyle name="Comma 11 4 2 2 6" xfId="6448" xr:uid="{00000000-0005-0000-0000-00000C000000}"/>
    <cellStyle name="Comma 11 4 2 2 6 2" xfId="21568" xr:uid="{00000000-0005-0000-0000-00000C000000}"/>
    <cellStyle name="Comma 11 4 2 2 6 2 2" xfId="51808" xr:uid="{00000000-0005-0000-0000-00000C000000}"/>
    <cellStyle name="Comma 11 4 2 2 6 3" xfId="36688" xr:uid="{00000000-0005-0000-0000-00000C000000}"/>
    <cellStyle name="Comma 11 4 2 2 7" xfId="7960" xr:uid="{00000000-0005-0000-0000-00000C000000}"/>
    <cellStyle name="Comma 11 4 2 2 7 2" xfId="23080" xr:uid="{00000000-0005-0000-0000-00000C000000}"/>
    <cellStyle name="Comma 11 4 2 2 7 2 2" xfId="53320" xr:uid="{00000000-0005-0000-0000-00000C000000}"/>
    <cellStyle name="Comma 11 4 2 2 7 3" xfId="38200" xr:uid="{00000000-0005-0000-0000-00000C000000}"/>
    <cellStyle name="Comma 11 4 2 2 8" xfId="9472" xr:uid="{00000000-0005-0000-0000-00000C000000}"/>
    <cellStyle name="Comma 11 4 2 2 8 2" xfId="24592" xr:uid="{00000000-0005-0000-0000-00000C000000}"/>
    <cellStyle name="Comma 11 4 2 2 8 2 2" xfId="54832" xr:uid="{00000000-0005-0000-0000-00000C000000}"/>
    <cellStyle name="Comma 11 4 2 2 8 3" xfId="39712" xr:uid="{00000000-0005-0000-0000-00000C000000}"/>
    <cellStyle name="Comma 11 4 2 2 9" xfId="15520" xr:uid="{00000000-0005-0000-0000-00000C000000}"/>
    <cellStyle name="Comma 11 4 2 2 9 2" xfId="45760" xr:uid="{00000000-0005-0000-0000-00000C000000}"/>
    <cellStyle name="Comma 11 4 2 3" xfId="652" xr:uid="{00000000-0005-0000-0000-000021000000}"/>
    <cellStyle name="Comma 11 4 2 3 10" xfId="30892" xr:uid="{00000000-0005-0000-0000-000021000000}"/>
    <cellStyle name="Comma 11 4 2 3 2" xfId="1408" xr:uid="{00000000-0005-0000-0000-000021000000}"/>
    <cellStyle name="Comma 11 4 2 3 2 2" xfId="2920" xr:uid="{00000000-0005-0000-0000-000021000000}"/>
    <cellStyle name="Comma 11 4 2 3 2 2 2" xfId="11992" xr:uid="{00000000-0005-0000-0000-000021000000}"/>
    <cellStyle name="Comma 11 4 2 3 2 2 2 2" xfId="27112" xr:uid="{00000000-0005-0000-0000-000021000000}"/>
    <cellStyle name="Comma 11 4 2 3 2 2 2 2 2" xfId="57352" xr:uid="{00000000-0005-0000-0000-000021000000}"/>
    <cellStyle name="Comma 11 4 2 3 2 2 2 3" xfId="42232" xr:uid="{00000000-0005-0000-0000-000021000000}"/>
    <cellStyle name="Comma 11 4 2 3 2 2 3" xfId="18040" xr:uid="{00000000-0005-0000-0000-000021000000}"/>
    <cellStyle name="Comma 11 4 2 3 2 2 3 2" xfId="48280" xr:uid="{00000000-0005-0000-0000-000021000000}"/>
    <cellStyle name="Comma 11 4 2 3 2 2 4" xfId="33160" xr:uid="{00000000-0005-0000-0000-000021000000}"/>
    <cellStyle name="Comma 11 4 2 3 2 3" xfId="4432" xr:uid="{00000000-0005-0000-0000-000021000000}"/>
    <cellStyle name="Comma 11 4 2 3 2 3 2" xfId="13504" xr:uid="{00000000-0005-0000-0000-000021000000}"/>
    <cellStyle name="Comma 11 4 2 3 2 3 2 2" xfId="28624" xr:uid="{00000000-0005-0000-0000-000021000000}"/>
    <cellStyle name="Comma 11 4 2 3 2 3 2 2 2" xfId="58864" xr:uid="{00000000-0005-0000-0000-000021000000}"/>
    <cellStyle name="Comma 11 4 2 3 2 3 2 3" xfId="43744" xr:uid="{00000000-0005-0000-0000-000021000000}"/>
    <cellStyle name="Comma 11 4 2 3 2 3 3" xfId="19552" xr:uid="{00000000-0005-0000-0000-000021000000}"/>
    <cellStyle name="Comma 11 4 2 3 2 3 3 2" xfId="49792" xr:uid="{00000000-0005-0000-0000-000021000000}"/>
    <cellStyle name="Comma 11 4 2 3 2 3 4" xfId="34672" xr:uid="{00000000-0005-0000-0000-000021000000}"/>
    <cellStyle name="Comma 11 4 2 3 2 4" xfId="5944" xr:uid="{00000000-0005-0000-0000-000021000000}"/>
    <cellStyle name="Comma 11 4 2 3 2 4 2" xfId="15016" xr:uid="{00000000-0005-0000-0000-000021000000}"/>
    <cellStyle name="Comma 11 4 2 3 2 4 2 2" xfId="30136" xr:uid="{00000000-0005-0000-0000-000021000000}"/>
    <cellStyle name="Comma 11 4 2 3 2 4 2 2 2" xfId="60376" xr:uid="{00000000-0005-0000-0000-000021000000}"/>
    <cellStyle name="Comma 11 4 2 3 2 4 2 3" xfId="45256" xr:uid="{00000000-0005-0000-0000-000021000000}"/>
    <cellStyle name="Comma 11 4 2 3 2 4 3" xfId="21064" xr:uid="{00000000-0005-0000-0000-000021000000}"/>
    <cellStyle name="Comma 11 4 2 3 2 4 3 2" xfId="51304" xr:uid="{00000000-0005-0000-0000-000021000000}"/>
    <cellStyle name="Comma 11 4 2 3 2 4 4" xfId="36184" xr:uid="{00000000-0005-0000-0000-000021000000}"/>
    <cellStyle name="Comma 11 4 2 3 2 5" xfId="7456" xr:uid="{00000000-0005-0000-0000-000021000000}"/>
    <cellStyle name="Comma 11 4 2 3 2 5 2" xfId="22576" xr:uid="{00000000-0005-0000-0000-000021000000}"/>
    <cellStyle name="Comma 11 4 2 3 2 5 2 2" xfId="52816" xr:uid="{00000000-0005-0000-0000-000021000000}"/>
    <cellStyle name="Comma 11 4 2 3 2 5 3" xfId="37696" xr:uid="{00000000-0005-0000-0000-000021000000}"/>
    <cellStyle name="Comma 11 4 2 3 2 6" xfId="8968" xr:uid="{00000000-0005-0000-0000-000021000000}"/>
    <cellStyle name="Comma 11 4 2 3 2 6 2" xfId="24088" xr:uid="{00000000-0005-0000-0000-000021000000}"/>
    <cellStyle name="Comma 11 4 2 3 2 6 2 2" xfId="54328" xr:uid="{00000000-0005-0000-0000-000021000000}"/>
    <cellStyle name="Comma 11 4 2 3 2 6 3" xfId="39208" xr:uid="{00000000-0005-0000-0000-000021000000}"/>
    <cellStyle name="Comma 11 4 2 3 2 7" xfId="10480" xr:uid="{00000000-0005-0000-0000-000021000000}"/>
    <cellStyle name="Comma 11 4 2 3 2 7 2" xfId="25600" xr:uid="{00000000-0005-0000-0000-000021000000}"/>
    <cellStyle name="Comma 11 4 2 3 2 7 2 2" xfId="55840" xr:uid="{00000000-0005-0000-0000-000021000000}"/>
    <cellStyle name="Comma 11 4 2 3 2 7 3" xfId="40720" xr:uid="{00000000-0005-0000-0000-000021000000}"/>
    <cellStyle name="Comma 11 4 2 3 2 8" xfId="16528" xr:uid="{00000000-0005-0000-0000-000021000000}"/>
    <cellStyle name="Comma 11 4 2 3 2 8 2" xfId="46768" xr:uid="{00000000-0005-0000-0000-000021000000}"/>
    <cellStyle name="Comma 11 4 2 3 2 9" xfId="31648" xr:uid="{00000000-0005-0000-0000-000021000000}"/>
    <cellStyle name="Comma 11 4 2 3 3" xfId="2164" xr:uid="{00000000-0005-0000-0000-000021000000}"/>
    <cellStyle name="Comma 11 4 2 3 3 2" xfId="11236" xr:uid="{00000000-0005-0000-0000-000021000000}"/>
    <cellStyle name="Comma 11 4 2 3 3 2 2" xfId="26356" xr:uid="{00000000-0005-0000-0000-000021000000}"/>
    <cellStyle name="Comma 11 4 2 3 3 2 2 2" xfId="56596" xr:uid="{00000000-0005-0000-0000-000021000000}"/>
    <cellStyle name="Comma 11 4 2 3 3 2 3" xfId="41476" xr:uid="{00000000-0005-0000-0000-000021000000}"/>
    <cellStyle name="Comma 11 4 2 3 3 3" xfId="17284" xr:uid="{00000000-0005-0000-0000-000021000000}"/>
    <cellStyle name="Comma 11 4 2 3 3 3 2" xfId="47524" xr:uid="{00000000-0005-0000-0000-000021000000}"/>
    <cellStyle name="Comma 11 4 2 3 3 4" xfId="32404" xr:uid="{00000000-0005-0000-0000-000021000000}"/>
    <cellStyle name="Comma 11 4 2 3 4" xfId="3676" xr:uid="{00000000-0005-0000-0000-000021000000}"/>
    <cellStyle name="Comma 11 4 2 3 4 2" xfId="12748" xr:uid="{00000000-0005-0000-0000-000021000000}"/>
    <cellStyle name="Comma 11 4 2 3 4 2 2" xfId="27868" xr:uid="{00000000-0005-0000-0000-000021000000}"/>
    <cellStyle name="Comma 11 4 2 3 4 2 2 2" xfId="58108" xr:uid="{00000000-0005-0000-0000-000021000000}"/>
    <cellStyle name="Comma 11 4 2 3 4 2 3" xfId="42988" xr:uid="{00000000-0005-0000-0000-000021000000}"/>
    <cellStyle name="Comma 11 4 2 3 4 3" xfId="18796" xr:uid="{00000000-0005-0000-0000-000021000000}"/>
    <cellStyle name="Comma 11 4 2 3 4 3 2" xfId="49036" xr:uid="{00000000-0005-0000-0000-000021000000}"/>
    <cellStyle name="Comma 11 4 2 3 4 4" xfId="33916" xr:uid="{00000000-0005-0000-0000-000021000000}"/>
    <cellStyle name="Comma 11 4 2 3 5" xfId="5188" xr:uid="{00000000-0005-0000-0000-000021000000}"/>
    <cellStyle name="Comma 11 4 2 3 5 2" xfId="14260" xr:uid="{00000000-0005-0000-0000-000021000000}"/>
    <cellStyle name="Comma 11 4 2 3 5 2 2" xfId="29380" xr:uid="{00000000-0005-0000-0000-000021000000}"/>
    <cellStyle name="Comma 11 4 2 3 5 2 2 2" xfId="59620" xr:uid="{00000000-0005-0000-0000-000021000000}"/>
    <cellStyle name="Comma 11 4 2 3 5 2 3" xfId="44500" xr:uid="{00000000-0005-0000-0000-000021000000}"/>
    <cellStyle name="Comma 11 4 2 3 5 3" xfId="20308" xr:uid="{00000000-0005-0000-0000-000021000000}"/>
    <cellStyle name="Comma 11 4 2 3 5 3 2" xfId="50548" xr:uid="{00000000-0005-0000-0000-000021000000}"/>
    <cellStyle name="Comma 11 4 2 3 5 4" xfId="35428" xr:uid="{00000000-0005-0000-0000-000021000000}"/>
    <cellStyle name="Comma 11 4 2 3 6" xfId="6700" xr:uid="{00000000-0005-0000-0000-000021000000}"/>
    <cellStyle name="Comma 11 4 2 3 6 2" xfId="21820" xr:uid="{00000000-0005-0000-0000-000021000000}"/>
    <cellStyle name="Comma 11 4 2 3 6 2 2" xfId="52060" xr:uid="{00000000-0005-0000-0000-000021000000}"/>
    <cellStyle name="Comma 11 4 2 3 6 3" xfId="36940" xr:uid="{00000000-0005-0000-0000-000021000000}"/>
    <cellStyle name="Comma 11 4 2 3 7" xfId="8212" xr:uid="{00000000-0005-0000-0000-000021000000}"/>
    <cellStyle name="Comma 11 4 2 3 7 2" xfId="23332" xr:uid="{00000000-0005-0000-0000-000021000000}"/>
    <cellStyle name="Comma 11 4 2 3 7 2 2" xfId="53572" xr:uid="{00000000-0005-0000-0000-000021000000}"/>
    <cellStyle name="Comma 11 4 2 3 7 3" xfId="38452" xr:uid="{00000000-0005-0000-0000-000021000000}"/>
    <cellStyle name="Comma 11 4 2 3 8" xfId="9724" xr:uid="{00000000-0005-0000-0000-000021000000}"/>
    <cellStyle name="Comma 11 4 2 3 8 2" xfId="24844" xr:uid="{00000000-0005-0000-0000-000021000000}"/>
    <cellStyle name="Comma 11 4 2 3 8 2 2" xfId="55084" xr:uid="{00000000-0005-0000-0000-000021000000}"/>
    <cellStyle name="Comma 11 4 2 3 8 3" xfId="39964" xr:uid="{00000000-0005-0000-0000-000021000000}"/>
    <cellStyle name="Comma 11 4 2 3 9" xfId="15772" xr:uid="{00000000-0005-0000-0000-000021000000}"/>
    <cellStyle name="Comma 11 4 2 3 9 2" xfId="46012" xr:uid="{00000000-0005-0000-0000-000021000000}"/>
    <cellStyle name="Comma 11 4 2 4" xfId="904" xr:uid="{00000000-0005-0000-0000-00000C000000}"/>
    <cellStyle name="Comma 11 4 2 4 2" xfId="2416" xr:uid="{00000000-0005-0000-0000-00000C000000}"/>
    <cellStyle name="Comma 11 4 2 4 2 2" xfId="11488" xr:uid="{00000000-0005-0000-0000-00000C000000}"/>
    <cellStyle name="Comma 11 4 2 4 2 2 2" xfId="26608" xr:uid="{00000000-0005-0000-0000-00000C000000}"/>
    <cellStyle name="Comma 11 4 2 4 2 2 2 2" xfId="56848" xr:uid="{00000000-0005-0000-0000-00000C000000}"/>
    <cellStyle name="Comma 11 4 2 4 2 2 3" xfId="41728" xr:uid="{00000000-0005-0000-0000-00000C000000}"/>
    <cellStyle name="Comma 11 4 2 4 2 3" xfId="17536" xr:uid="{00000000-0005-0000-0000-00000C000000}"/>
    <cellStyle name="Comma 11 4 2 4 2 3 2" xfId="47776" xr:uid="{00000000-0005-0000-0000-00000C000000}"/>
    <cellStyle name="Comma 11 4 2 4 2 4" xfId="32656" xr:uid="{00000000-0005-0000-0000-00000C000000}"/>
    <cellStyle name="Comma 11 4 2 4 3" xfId="3928" xr:uid="{00000000-0005-0000-0000-00000C000000}"/>
    <cellStyle name="Comma 11 4 2 4 3 2" xfId="13000" xr:uid="{00000000-0005-0000-0000-00000C000000}"/>
    <cellStyle name="Comma 11 4 2 4 3 2 2" xfId="28120" xr:uid="{00000000-0005-0000-0000-00000C000000}"/>
    <cellStyle name="Comma 11 4 2 4 3 2 2 2" xfId="58360" xr:uid="{00000000-0005-0000-0000-00000C000000}"/>
    <cellStyle name="Comma 11 4 2 4 3 2 3" xfId="43240" xr:uid="{00000000-0005-0000-0000-00000C000000}"/>
    <cellStyle name="Comma 11 4 2 4 3 3" xfId="19048" xr:uid="{00000000-0005-0000-0000-00000C000000}"/>
    <cellStyle name="Comma 11 4 2 4 3 3 2" xfId="49288" xr:uid="{00000000-0005-0000-0000-00000C000000}"/>
    <cellStyle name="Comma 11 4 2 4 3 4" xfId="34168" xr:uid="{00000000-0005-0000-0000-00000C000000}"/>
    <cellStyle name="Comma 11 4 2 4 4" xfId="5440" xr:uid="{00000000-0005-0000-0000-00000C000000}"/>
    <cellStyle name="Comma 11 4 2 4 4 2" xfId="14512" xr:uid="{00000000-0005-0000-0000-00000C000000}"/>
    <cellStyle name="Comma 11 4 2 4 4 2 2" xfId="29632" xr:uid="{00000000-0005-0000-0000-00000C000000}"/>
    <cellStyle name="Comma 11 4 2 4 4 2 2 2" xfId="59872" xr:uid="{00000000-0005-0000-0000-00000C000000}"/>
    <cellStyle name="Comma 11 4 2 4 4 2 3" xfId="44752" xr:uid="{00000000-0005-0000-0000-00000C000000}"/>
    <cellStyle name="Comma 11 4 2 4 4 3" xfId="20560" xr:uid="{00000000-0005-0000-0000-00000C000000}"/>
    <cellStyle name="Comma 11 4 2 4 4 3 2" xfId="50800" xr:uid="{00000000-0005-0000-0000-00000C000000}"/>
    <cellStyle name="Comma 11 4 2 4 4 4" xfId="35680" xr:uid="{00000000-0005-0000-0000-00000C000000}"/>
    <cellStyle name="Comma 11 4 2 4 5" xfId="6952" xr:uid="{00000000-0005-0000-0000-00000C000000}"/>
    <cellStyle name="Comma 11 4 2 4 5 2" xfId="22072" xr:uid="{00000000-0005-0000-0000-00000C000000}"/>
    <cellStyle name="Comma 11 4 2 4 5 2 2" xfId="52312" xr:uid="{00000000-0005-0000-0000-00000C000000}"/>
    <cellStyle name="Comma 11 4 2 4 5 3" xfId="37192" xr:uid="{00000000-0005-0000-0000-00000C000000}"/>
    <cellStyle name="Comma 11 4 2 4 6" xfId="8464" xr:uid="{00000000-0005-0000-0000-00000C000000}"/>
    <cellStyle name="Comma 11 4 2 4 6 2" xfId="23584" xr:uid="{00000000-0005-0000-0000-00000C000000}"/>
    <cellStyle name="Comma 11 4 2 4 6 2 2" xfId="53824" xr:uid="{00000000-0005-0000-0000-00000C000000}"/>
    <cellStyle name="Comma 11 4 2 4 6 3" xfId="38704" xr:uid="{00000000-0005-0000-0000-00000C000000}"/>
    <cellStyle name="Comma 11 4 2 4 7" xfId="9976" xr:uid="{00000000-0005-0000-0000-00000C000000}"/>
    <cellStyle name="Comma 11 4 2 4 7 2" xfId="25096" xr:uid="{00000000-0005-0000-0000-00000C000000}"/>
    <cellStyle name="Comma 11 4 2 4 7 2 2" xfId="55336" xr:uid="{00000000-0005-0000-0000-00000C000000}"/>
    <cellStyle name="Comma 11 4 2 4 7 3" xfId="40216" xr:uid="{00000000-0005-0000-0000-00000C000000}"/>
    <cellStyle name="Comma 11 4 2 4 8" xfId="16024" xr:uid="{00000000-0005-0000-0000-00000C000000}"/>
    <cellStyle name="Comma 11 4 2 4 8 2" xfId="46264" xr:uid="{00000000-0005-0000-0000-00000C000000}"/>
    <cellStyle name="Comma 11 4 2 4 9" xfId="31144" xr:uid="{00000000-0005-0000-0000-00000C000000}"/>
    <cellStyle name="Comma 11 4 2 5" xfId="1660" xr:uid="{00000000-0005-0000-0000-00000C000000}"/>
    <cellStyle name="Comma 11 4 2 5 2" xfId="10732" xr:uid="{00000000-0005-0000-0000-00000C000000}"/>
    <cellStyle name="Comma 11 4 2 5 2 2" xfId="25852" xr:uid="{00000000-0005-0000-0000-00000C000000}"/>
    <cellStyle name="Comma 11 4 2 5 2 2 2" xfId="56092" xr:uid="{00000000-0005-0000-0000-00000C000000}"/>
    <cellStyle name="Comma 11 4 2 5 2 3" xfId="40972" xr:uid="{00000000-0005-0000-0000-00000C000000}"/>
    <cellStyle name="Comma 11 4 2 5 3" xfId="16780" xr:uid="{00000000-0005-0000-0000-00000C000000}"/>
    <cellStyle name="Comma 11 4 2 5 3 2" xfId="47020" xr:uid="{00000000-0005-0000-0000-00000C000000}"/>
    <cellStyle name="Comma 11 4 2 5 4" xfId="31900" xr:uid="{00000000-0005-0000-0000-00000C000000}"/>
    <cellStyle name="Comma 11 4 2 6" xfId="3172" xr:uid="{00000000-0005-0000-0000-00000C000000}"/>
    <cellStyle name="Comma 11 4 2 6 2" xfId="12244" xr:uid="{00000000-0005-0000-0000-00000C000000}"/>
    <cellStyle name="Comma 11 4 2 6 2 2" xfId="27364" xr:uid="{00000000-0005-0000-0000-00000C000000}"/>
    <cellStyle name="Comma 11 4 2 6 2 2 2" xfId="57604" xr:uid="{00000000-0005-0000-0000-00000C000000}"/>
    <cellStyle name="Comma 11 4 2 6 2 3" xfId="42484" xr:uid="{00000000-0005-0000-0000-00000C000000}"/>
    <cellStyle name="Comma 11 4 2 6 3" xfId="18292" xr:uid="{00000000-0005-0000-0000-00000C000000}"/>
    <cellStyle name="Comma 11 4 2 6 3 2" xfId="48532" xr:uid="{00000000-0005-0000-0000-00000C000000}"/>
    <cellStyle name="Comma 11 4 2 6 4" xfId="33412" xr:uid="{00000000-0005-0000-0000-00000C000000}"/>
    <cellStyle name="Comma 11 4 2 7" xfId="4684" xr:uid="{00000000-0005-0000-0000-00000C000000}"/>
    <cellStyle name="Comma 11 4 2 7 2" xfId="13756" xr:uid="{00000000-0005-0000-0000-00000C000000}"/>
    <cellStyle name="Comma 11 4 2 7 2 2" xfId="28876" xr:uid="{00000000-0005-0000-0000-00000C000000}"/>
    <cellStyle name="Comma 11 4 2 7 2 2 2" xfId="59116" xr:uid="{00000000-0005-0000-0000-00000C000000}"/>
    <cellStyle name="Comma 11 4 2 7 2 3" xfId="43996" xr:uid="{00000000-0005-0000-0000-00000C000000}"/>
    <cellStyle name="Comma 11 4 2 7 3" xfId="19804" xr:uid="{00000000-0005-0000-0000-00000C000000}"/>
    <cellStyle name="Comma 11 4 2 7 3 2" xfId="50044" xr:uid="{00000000-0005-0000-0000-00000C000000}"/>
    <cellStyle name="Comma 11 4 2 7 4" xfId="34924" xr:uid="{00000000-0005-0000-0000-00000C000000}"/>
    <cellStyle name="Comma 11 4 2 8" xfId="6196" xr:uid="{00000000-0005-0000-0000-00000C000000}"/>
    <cellStyle name="Comma 11 4 2 8 2" xfId="21316" xr:uid="{00000000-0005-0000-0000-00000C000000}"/>
    <cellStyle name="Comma 11 4 2 8 2 2" xfId="51556" xr:uid="{00000000-0005-0000-0000-00000C000000}"/>
    <cellStyle name="Comma 11 4 2 8 3" xfId="36436" xr:uid="{00000000-0005-0000-0000-00000C000000}"/>
    <cellStyle name="Comma 11 4 2 9" xfId="7708" xr:uid="{00000000-0005-0000-0000-00000C000000}"/>
    <cellStyle name="Comma 11 4 2 9 2" xfId="22828" xr:uid="{00000000-0005-0000-0000-00000C000000}"/>
    <cellStyle name="Comma 11 4 2 9 2 2" xfId="53068" xr:uid="{00000000-0005-0000-0000-00000C000000}"/>
    <cellStyle name="Comma 11 4 2 9 3" xfId="37948" xr:uid="{00000000-0005-0000-0000-00000C000000}"/>
    <cellStyle name="Comma 11 4 3" xfId="232" xr:uid="{00000000-0005-0000-0000-00000C000000}"/>
    <cellStyle name="Comma 11 4 3 10" xfId="9304" xr:uid="{00000000-0005-0000-0000-00000C000000}"/>
    <cellStyle name="Comma 11 4 3 10 2" xfId="24424" xr:uid="{00000000-0005-0000-0000-00000C000000}"/>
    <cellStyle name="Comma 11 4 3 10 2 2" xfId="54664" xr:uid="{00000000-0005-0000-0000-00000C000000}"/>
    <cellStyle name="Comma 11 4 3 10 3" xfId="39544" xr:uid="{00000000-0005-0000-0000-00000C000000}"/>
    <cellStyle name="Comma 11 4 3 11" xfId="15352" xr:uid="{00000000-0005-0000-0000-00000C000000}"/>
    <cellStyle name="Comma 11 4 3 11 2" xfId="45592" xr:uid="{00000000-0005-0000-0000-00000C000000}"/>
    <cellStyle name="Comma 11 4 3 12" xfId="30472" xr:uid="{00000000-0005-0000-0000-00000C000000}"/>
    <cellStyle name="Comma 11 4 3 2" xfId="484" xr:uid="{00000000-0005-0000-0000-00000C000000}"/>
    <cellStyle name="Comma 11 4 3 2 10" xfId="30724" xr:uid="{00000000-0005-0000-0000-00000C000000}"/>
    <cellStyle name="Comma 11 4 3 2 2" xfId="1240" xr:uid="{00000000-0005-0000-0000-00000C000000}"/>
    <cellStyle name="Comma 11 4 3 2 2 2" xfId="2752" xr:uid="{00000000-0005-0000-0000-00000C000000}"/>
    <cellStyle name="Comma 11 4 3 2 2 2 2" xfId="11824" xr:uid="{00000000-0005-0000-0000-00000C000000}"/>
    <cellStyle name="Comma 11 4 3 2 2 2 2 2" xfId="26944" xr:uid="{00000000-0005-0000-0000-00000C000000}"/>
    <cellStyle name="Comma 11 4 3 2 2 2 2 2 2" xfId="57184" xr:uid="{00000000-0005-0000-0000-00000C000000}"/>
    <cellStyle name="Comma 11 4 3 2 2 2 2 3" xfId="42064" xr:uid="{00000000-0005-0000-0000-00000C000000}"/>
    <cellStyle name="Comma 11 4 3 2 2 2 3" xfId="17872" xr:uid="{00000000-0005-0000-0000-00000C000000}"/>
    <cellStyle name="Comma 11 4 3 2 2 2 3 2" xfId="48112" xr:uid="{00000000-0005-0000-0000-00000C000000}"/>
    <cellStyle name="Comma 11 4 3 2 2 2 4" xfId="32992" xr:uid="{00000000-0005-0000-0000-00000C000000}"/>
    <cellStyle name="Comma 11 4 3 2 2 3" xfId="4264" xr:uid="{00000000-0005-0000-0000-00000C000000}"/>
    <cellStyle name="Comma 11 4 3 2 2 3 2" xfId="13336" xr:uid="{00000000-0005-0000-0000-00000C000000}"/>
    <cellStyle name="Comma 11 4 3 2 2 3 2 2" xfId="28456" xr:uid="{00000000-0005-0000-0000-00000C000000}"/>
    <cellStyle name="Comma 11 4 3 2 2 3 2 2 2" xfId="58696" xr:uid="{00000000-0005-0000-0000-00000C000000}"/>
    <cellStyle name="Comma 11 4 3 2 2 3 2 3" xfId="43576" xr:uid="{00000000-0005-0000-0000-00000C000000}"/>
    <cellStyle name="Comma 11 4 3 2 2 3 3" xfId="19384" xr:uid="{00000000-0005-0000-0000-00000C000000}"/>
    <cellStyle name="Comma 11 4 3 2 2 3 3 2" xfId="49624" xr:uid="{00000000-0005-0000-0000-00000C000000}"/>
    <cellStyle name="Comma 11 4 3 2 2 3 4" xfId="34504" xr:uid="{00000000-0005-0000-0000-00000C000000}"/>
    <cellStyle name="Comma 11 4 3 2 2 4" xfId="5776" xr:uid="{00000000-0005-0000-0000-00000C000000}"/>
    <cellStyle name="Comma 11 4 3 2 2 4 2" xfId="14848" xr:uid="{00000000-0005-0000-0000-00000C000000}"/>
    <cellStyle name="Comma 11 4 3 2 2 4 2 2" xfId="29968" xr:uid="{00000000-0005-0000-0000-00000C000000}"/>
    <cellStyle name="Comma 11 4 3 2 2 4 2 2 2" xfId="60208" xr:uid="{00000000-0005-0000-0000-00000C000000}"/>
    <cellStyle name="Comma 11 4 3 2 2 4 2 3" xfId="45088" xr:uid="{00000000-0005-0000-0000-00000C000000}"/>
    <cellStyle name="Comma 11 4 3 2 2 4 3" xfId="20896" xr:uid="{00000000-0005-0000-0000-00000C000000}"/>
    <cellStyle name="Comma 11 4 3 2 2 4 3 2" xfId="51136" xr:uid="{00000000-0005-0000-0000-00000C000000}"/>
    <cellStyle name="Comma 11 4 3 2 2 4 4" xfId="36016" xr:uid="{00000000-0005-0000-0000-00000C000000}"/>
    <cellStyle name="Comma 11 4 3 2 2 5" xfId="7288" xr:uid="{00000000-0005-0000-0000-00000C000000}"/>
    <cellStyle name="Comma 11 4 3 2 2 5 2" xfId="22408" xr:uid="{00000000-0005-0000-0000-00000C000000}"/>
    <cellStyle name="Comma 11 4 3 2 2 5 2 2" xfId="52648" xr:uid="{00000000-0005-0000-0000-00000C000000}"/>
    <cellStyle name="Comma 11 4 3 2 2 5 3" xfId="37528" xr:uid="{00000000-0005-0000-0000-00000C000000}"/>
    <cellStyle name="Comma 11 4 3 2 2 6" xfId="8800" xr:uid="{00000000-0005-0000-0000-00000C000000}"/>
    <cellStyle name="Comma 11 4 3 2 2 6 2" xfId="23920" xr:uid="{00000000-0005-0000-0000-00000C000000}"/>
    <cellStyle name="Comma 11 4 3 2 2 6 2 2" xfId="54160" xr:uid="{00000000-0005-0000-0000-00000C000000}"/>
    <cellStyle name="Comma 11 4 3 2 2 6 3" xfId="39040" xr:uid="{00000000-0005-0000-0000-00000C000000}"/>
    <cellStyle name="Comma 11 4 3 2 2 7" xfId="10312" xr:uid="{00000000-0005-0000-0000-00000C000000}"/>
    <cellStyle name="Comma 11 4 3 2 2 7 2" xfId="25432" xr:uid="{00000000-0005-0000-0000-00000C000000}"/>
    <cellStyle name="Comma 11 4 3 2 2 7 2 2" xfId="55672" xr:uid="{00000000-0005-0000-0000-00000C000000}"/>
    <cellStyle name="Comma 11 4 3 2 2 7 3" xfId="40552" xr:uid="{00000000-0005-0000-0000-00000C000000}"/>
    <cellStyle name="Comma 11 4 3 2 2 8" xfId="16360" xr:uid="{00000000-0005-0000-0000-00000C000000}"/>
    <cellStyle name="Comma 11 4 3 2 2 8 2" xfId="46600" xr:uid="{00000000-0005-0000-0000-00000C000000}"/>
    <cellStyle name="Comma 11 4 3 2 2 9" xfId="31480" xr:uid="{00000000-0005-0000-0000-00000C000000}"/>
    <cellStyle name="Comma 11 4 3 2 3" xfId="1996" xr:uid="{00000000-0005-0000-0000-00000C000000}"/>
    <cellStyle name="Comma 11 4 3 2 3 2" xfId="11068" xr:uid="{00000000-0005-0000-0000-00000C000000}"/>
    <cellStyle name="Comma 11 4 3 2 3 2 2" xfId="26188" xr:uid="{00000000-0005-0000-0000-00000C000000}"/>
    <cellStyle name="Comma 11 4 3 2 3 2 2 2" xfId="56428" xr:uid="{00000000-0005-0000-0000-00000C000000}"/>
    <cellStyle name="Comma 11 4 3 2 3 2 3" xfId="41308" xr:uid="{00000000-0005-0000-0000-00000C000000}"/>
    <cellStyle name="Comma 11 4 3 2 3 3" xfId="17116" xr:uid="{00000000-0005-0000-0000-00000C000000}"/>
    <cellStyle name="Comma 11 4 3 2 3 3 2" xfId="47356" xr:uid="{00000000-0005-0000-0000-00000C000000}"/>
    <cellStyle name="Comma 11 4 3 2 3 4" xfId="32236" xr:uid="{00000000-0005-0000-0000-00000C000000}"/>
    <cellStyle name="Comma 11 4 3 2 4" xfId="3508" xr:uid="{00000000-0005-0000-0000-00000C000000}"/>
    <cellStyle name="Comma 11 4 3 2 4 2" xfId="12580" xr:uid="{00000000-0005-0000-0000-00000C000000}"/>
    <cellStyle name="Comma 11 4 3 2 4 2 2" xfId="27700" xr:uid="{00000000-0005-0000-0000-00000C000000}"/>
    <cellStyle name="Comma 11 4 3 2 4 2 2 2" xfId="57940" xr:uid="{00000000-0005-0000-0000-00000C000000}"/>
    <cellStyle name="Comma 11 4 3 2 4 2 3" xfId="42820" xr:uid="{00000000-0005-0000-0000-00000C000000}"/>
    <cellStyle name="Comma 11 4 3 2 4 3" xfId="18628" xr:uid="{00000000-0005-0000-0000-00000C000000}"/>
    <cellStyle name="Comma 11 4 3 2 4 3 2" xfId="48868" xr:uid="{00000000-0005-0000-0000-00000C000000}"/>
    <cellStyle name="Comma 11 4 3 2 4 4" xfId="33748" xr:uid="{00000000-0005-0000-0000-00000C000000}"/>
    <cellStyle name="Comma 11 4 3 2 5" xfId="5020" xr:uid="{00000000-0005-0000-0000-00000C000000}"/>
    <cellStyle name="Comma 11 4 3 2 5 2" xfId="14092" xr:uid="{00000000-0005-0000-0000-00000C000000}"/>
    <cellStyle name="Comma 11 4 3 2 5 2 2" xfId="29212" xr:uid="{00000000-0005-0000-0000-00000C000000}"/>
    <cellStyle name="Comma 11 4 3 2 5 2 2 2" xfId="59452" xr:uid="{00000000-0005-0000-0000-00000C000000}"/>
    <cellStyle name="Comma 11 4 3 2 5 2 3" xfId="44332" xr:uid="{00000000-0005-0000-0000-00000C000000}"/>
    <cellStyle name="Comma 11 4 3 2 5 3" xfId="20140" xr:uid="{00000000-0005-0000-0000-00000C000000}"/>
    <cellStyle name="Comma 11 4 3 2 5 3 2" xfId="50380" xr:uid="{00000000-0005-0000-0000-00000C000000}"/>
    <cellStyle name="Comma 11 4 3 2 5 4" xfId="35260" xr:uid="{00000000-0005-0000-0000-00000C000000}"/>
    <cellStyle name="Comma 11 4 3 2 6" xfId="6532" xr:uid="{00000000-0005-0000-0000-00000C000000}"/>
    <cellStyle name="Comma 11 4 3 2 6 2" xfId="21652" xr:uid="{00000000-0005-0000-0000-00000C000000}"/>
    <cellStyle name="Comma 11 4 3 2 6 2 2" xfId="51892" xr:uid="{00000000-0005-0000-0000-00000C000000}"/>
    <cellStyle name="Comma 11 4 3 2 6 3" xfId="36772" xr:uid="{00000000-0005-0000-0000-00000C000000}"/>
    <cellStyle name="Comma 11 4 3 2 7" xfId="8044" xr:uid="{00000000-0005-0000-0000-00000C000000}"/>
    <cellStyle name="Comma 11 4 3 2 7 2" xfId="23164" xr:uid="{00000000-0005-0000-0000-00000C000000}"/>
    <cellStyle name="Comma 11 4 3 2 7 2 2" xfId="53404" xr:uid="{00000000-0005-0000-0000-00000C000000}"/>
    <cellStyle name="Comma 11 4 3 2 7 3" xfId="38284" xr:uid="{00000000-0005-0000-0000-00000C000000}"/>
    <cellStyle name="Comma 11 4 3 2 8" xfId="9556" xr:uid="{00000000-0005-0000-0000-00000C000000}"/>
    <cellStyle name="Comma 11 4 3 2 8 2" xfId="24676" xr:uid="{00000000-0005-0000-0000-00000C000000}"/>
    <cellStyle name="Comma 11 4 3 2 8 2 2" xfId="54916" xr:uid="{00000000-0005-0000-0000-00000C000000}"/>
    <cellStyle name="Comma 11 4 3 2 8 3" xfId="39796" xr:uid="{00000000-0005-0000-0000-00000C000000}"/>
    <cellStyle name="Comma 11 4 3 2 9" xfId="15604" xr:uid="{00000000-0005-0000-0000-00000C000000}"/>
    <cellStyle name="Comma 11 4 3 2 9 2" xfId="45844" xr:uid="{00000000-0005-0000-0000-00000C000000}"/>
    <cellStyle name="Comma 11 4 3 3" xfId="736" xr:uid="{00000000-0005-0000-0000-000022000000}"/>
    <cellStyle name="Comma 11 4 3 3 10" xfId="30976" xr:uid="{00000000-0005-0000-0000-000022000000}"/>
    <cellStyle name="Comma 11 4 3 3 2" xfId="1492" xr:uid="{00000000-0005-0000-0000-000022000000}"/>
    <cellStyle name="Comma 11 4 3 3 2 2" xfId="3004" xr:uid="{00000000-0005-0000-0000-000022000000}"/>
    <cellStyle name="Comma 11 4 3 3 2 2 2" xfId="12076" xr:uid="{00000000-0005-0000-0000-000022000000}"/>
    <cellStyle name="Comma 11 4 3 3 2 2 2 2" xfId="27196" xr:uid="{00000000-0005-0000-0000-000022000000}"/>
    <cellStyle name="Comma 11 4 3 3 2 2 2 2 2" xfId="57436" xr:uid="{00000000-0005-0000-0000-000022000000}"/>
    <cellStyle name="Comma 11 4 3 3 2 2 2 3" xfId="42316" xr:uid="{00000000-0005-0000-0000-000022000000}"/>
    <cellStyle name="Comma 11 4 3 3 2 2 3" xfId="18124" xr:uid="{00000000-0005-0000-0000-000022000000}"/>
    <cellStyle name="Comma 11 4 3 3 2 2 3 2" xfId="48364" xr:uid="{00000000-0005-0000-0000-000022000000}"/>
    <cellStyle name="Comma 11 4 3 3 2 2 4" xfId="33244" xr:uid="{00000000-0005-0000-0000-000022000000}"/>
    <cellStyle name="Comma 11 4 3 3 2 3" xfId="4516" xr:uid="{00000000-0005-0000-0000-000022000000}"/>
    <cellStyle name="Comma 11 4 3 3 2 3 2" xfId="13588" xr:uid="{00000000-0005-0000-0000-000022000000}"/>
    <cellStyle name="Comma 11 4 3 3 2 3 2 2" xfId="28708" xr:uid="{00000000-0005-0000-0000-000022000000}"/>
    <cellStyle name="Comma 11 4 3 3 2 3 2 2 2" xfId="58948" xr:uid="{00000000-0005-0000-0000-000022000000}"/>
    <cellStyle name="Comma 11 4 3 3 2 3 2 3" xfId="43828" xr:uid="{00000000-0005-0000-0000-000022000000}"/>
    <cellStyle name="Comma 11 4 3 3 2 3 3" xfId="19636" xr:uid="{00000000-0005-0000-0000-000022000000}"/>
    <cellStyle name="Comma 11 4 3 3 2 3 3 2" xfId="49876" xr:uid="{00000000-0005-0000-0000-000022000000}"/>
    <cellStyle name="Comma 11 4 3 3 2 3 4" xfId="34756" xr:uid="{00000000-0005-0000-0000-000022000000}"/>
    <cellStyle name="Comma 11 4 3 3 2 4" xfId="6028" xr:uid="{00000000-0005-0000-0000-000022000000}"/>
    <cellStyle name="Comma 11 4 3 3 2 4 2" xfId="15100" xr:uid="{00000000-0005-0000-0000-000022000000}"/>
    <cellStyle name="Comma 11 4 3 3 2 4 2 2" xfId="30220" xr:uid="{00000000-0005-0000-0000-000022000000}"/>
    <cellStyle name="Comma 11 4 3 3 2 4 2 2 2" xfId="60460" xr:uid="{00000000-0005-0000-0000-000022000000}"/>
    <cellStyle name="Comma 11 4 3 3 2 4 2 3" xfId="45340" xr:uid="{00000000-0005-0000-0000-000022000000}"/>
    <cellStyle name="Comma 11 4 3 3 2 4 3" xfId="21148" xr:uid="{00000000-0005-0000-0000-000022000000}"/>
    <cellStyle name="Comma 11 4 3 3 2 4 3 2" xfId="51388" xr:uid="{00000000-0005-0000-0000-000022000000}"/>
    <cellStyle name="Comma 11 4 3 3 2 4 4" xfId="36268" xr:uid="{00000000-0005-0000-0000-000022000000}"/>
    <cellStyle name="Comma 11 4 3 3 2 5" xfId="7540" xr:uid="{00000000-0005-0000-0000-000022000000}"/>
    <cellStyle name="Comma 11 4 3 3 2 5 2" xfId="22660" xr:uid="{00000000-0005-0000-0000-000022000000}"/>
    <cellStyle name="Comma 11 4 3 3 2 5 2 2" xfId="52900" xr:uid="{00000000-0005-0000-0000-000022000000}"/>
    <cellStyle name="Comma 11 4 3 3 2 5 3" xfId="37780" xr:uid="{00000000-0005-0000-0000-000022000000}"/>
    <cellStyle name="Comma 11 4 3 3 2 6" xfId="9052" xr:uid="{00000000-0005-0000-0000-000022000000}"/>
    <cellStyle name="Comma 11 4 3 3 2 6 2" xfId="24172" xr:uid="{00000000-0005-0000-0000-000022000000}"/>
    <cellStyle name="Comma 11 4 3 3 2 6 2 2" xfId="54412" xr:uid="{00000000-0005-0000-0000-000022000000}"/>
    <cellStyle name="Comma 11 4 3 3 2 6 3" xfId="39292" xr:uid="{00000000-0005-0000-0000-000022000000}"/>
    <cellStyle name="Comma 11 4 3 3 2 7" xfId="10564" xr:uid="{00000000-0005-0000-0000-000022000000}"/>
    <cellStyle name="Comma 11 4 3 3 2 7 2" xfId="25684" xr:uid="{00000000-0005-0000-0000-000022000000}"/>
    <cellStyle name="Comma 11 4 3 3 2 7 2 2" xfId="55924" xr:uid="{00000000-0005-0000-0000-000022000000}"/>
    <cellStyle name="Comma 11 4 3 3 2 7 3" xfId="40804" xr:uid="{00000000-0005-0000-0000-000022000000}"/>
    <cellStyle name="Comma 11 4 3 3 2 8" xfId="16612" xr:uid="{00000000-0005-0000-0000-000022000000}"/>
    <cellStyle name="Comma 11 4 3 3 2 8 2" xfId="46852" xr:uid="{00000000-0005-0000-0000-000022000000}"/>
    <cellStyle name="Comma 11 4 3 3 2 9" xfId="31732" xr:uid="{00000000-0005-0000-0000-000022000000}"/>
    <cellStyle name="Comma 11 4 3 3 3" xfId="2248" xr:uid="{00000000-0005-0000-0000-000022000000}"/>
    <cellStyle name="Comma 11 4 3 3 3 2" xfId="11320" xr:uid="{00000000-0005-0000-0000-000022000000}"/>
    <cellStyle name="Comma 11 4 3 3 3 2 2" xfId="26440" xr:uid="{00000000-0005-0000-0000-000022000000}"/>
    <cellStyle name="Comma 11 4 3 3 3 2 2 2" xfId="56680" xr:uid="{00000000-0005-0000-0000-000022000000}"/>
    <cellStyle name="Comma 11 4 3 3 3 2 3" xfId="41560" xr:uid="{00000000-0005-0000-0000-000022000000}"/>
    <cellStyle name="Comma 11 4 3 3 3 3" xfId="17368" xr:uid="{00000000-0005-0000-0000-000022000000}"/>
    <cellStyle name="Comma 11 4 3 3 3 3 2" xfId="47608" xr:uid="{00000000-0005-0000-0000-000022000000}"/>
    <cellStyle name="Comma 11 4 3 3 3 4" xfId="32488" xr:uid="{00000000-0005-0000-0000-000022000000}"/>
    <cellStyle name="Comma 11 4 3 3 4" xfId="3760" xr:uid="{00000000-0005-0000-0000-000022000000}"/>
    <cellStyle name="Comma 11 4 3 3 4 2" xfId="12832" xr:uid="{00000000-0005-0000-0000-000022000000}"/>
    <cellStyle name="Comma 11 4 3 3 4 2 2" xfId="27952" xr:uid="{00000000-0005-0000-0000-000022000000}"/>
    <cellStyle name="Comma 11 4 3 3 4 2 2 2" xfId="58192" xr:uid="{00000000-0005-0000-0000-000022000000}"/>
    <cellStyle name="Comma 11 4 3 3 4 2 3" xfId="43072" xr:uid="{00000000-0005-0000-0000-000022000000}"/>
    <cellStyle name="Comma 11 4 3 3 4 3" xfId="18880" xr:uid="{00000000-0005-0000-0000-000022000000}"/>
    <cellStyle name="Comma 11 4 3 3 4 3 2" xfId="49120" xr:uid="{00000000-0005-0000-0000-000022000000}"/>
    <cellStyle name="Comma 11 4 3 3 4 4" xfId="34000" xr:uid="{00000000-0005-0000-0000-000022000000}"/>
    <cellStyle name="Comma 11 4 3 3 5" xfId="5272" xr:uid="{00000000-0005-0000-0000-000022000000}"/>
    <cellStyle name="Comma 11 4 3 3 5 2" xfId="14344" xr:uid="{00000000-0005-0000-0000-000022000000}"/>
    <cellStyle name="Comma 11 4 3 3 5 2 2" xfId="29464" xr:uid="{00000000-0005-0000-0000-000022000000}"/>
    <cellStyle name="Comma 11 4 3 3 5 2 2 2" xfId="59704" xr:uid="{00000000-0005-0000-0000-000022000000}"/>
    <cellStyle name="Comma 11 4 3 3 5 2 3" xfId="44584" xr:uid="{00000000-0005-0000-0000-000022000000}"/>
    <cellStyle name="Comma 11 4 3 3 5 3" xfId="20392" xr:uid="{00000000-0005-0000-0000-000022000000}"/>
    <cellStyle name="Comma 11 4 3 3 5 3 2" xfId="50632" xr:uid="{00000000-0005-0000-0000-000022000000}"/>
    <cellStyle name="Comma 11 4 3 3 5 4" xfId="35512" xr:uid="{00000000-0005-0000-0000-000022000000}"/>
    <cellStyle name="Comma 11 4 3 3 6" xfId="6784" xr:uid="{00000000-0005-0000-0000-000022000000}"/>
    <cellStyle name="Comma 11 4 3 3 6 2" xfId="21904" xr:uid="{00000000-0005-0000-0000-000022000000}"/>
    <cellStyle name="Comma 11 4 3 3 6 2 2" xfId="52144" xr:uid="{00000000-0005-0000-0000-000022000000}"/>
    <cellStyle name="Comma 11 4 3 3 6 3" xfId="37024" xr:uid="{00000000-0005-0000-0000-000022000000}"/>
    <cellStyle name="Comma 11 4 3 3 7" xfId="8296" xr:uid="{00000000-0005-0000-0000-000022000000}"/>
    <cellStyle name="Comma 11 4 3 3 7 2" xfId="23416" xr:uid="{00000000-0005-0000-0000-000022000000}"/>
    <cellStyle name="Comma 11 4 3 3 7 2 2" xfId="53656" xr:uid="{00000000-0005-0000-0000-000022000000}"/>
    <cellStyle name="Comma 11 4 3 3 7 3" xfId="38536" xr:uid="{00000000-0005-0000-0000-000022000000}"/>
    <cellStyle name="Comma 11 4 3 3 8" xfId="9808" xr:uid="{00000000-0005-0000-0000-000022000000}"/>
    <cellStyle name="Comma 11 4 3 3 8 2" xfId="24928" xr:uid="{00000000-0005-0000-0000-000022000000}"/>
    <cellStyle name="Comma 11 4 3 3 8 2 2" xfId="55168" xr:uid="{00000000-0005-0000-0000-000022000000}"/>
    <cellStyle name="Comma 11 4 3 3 8 3" xfId="40048" xr:uid="{00000000-0005-0000-0000-000022000000}"/>
    <cellStyle name="Comma 11 4 3 3 9" xfId="15856" xr:uid="{00000000-0005-0000-0000-000022000000}"/>
    <cellStyle name="Comma 11 4 3 3 9 2" xfId="46096" xr:uid="{00000000-0005-0000-0000-000022000000}"/>
    <cellStyle name="Comma 11 4 3 4" xfId="988" xr:uid="{00000000-0005-0000-0000-00000C000000}"/>
    <cellStyle name="Comma 11 4 3 4 2" xfId="2500" xr:uid="{00000000-0005-0000-0000-00000C000000}"/>
    <cellStyle name="Comma 11 4 3 4 2 2" xfId="11572" xr:uid="{00000000-0005-0000-0000-00000C000000}"/>
    <cellStyle name="Comma 11 4 3 4 2 2 2" xfId="26692" xr:uid="{00000000-0005-0000-0000-00000C000000}"/>
    <cellStyle name="Comma 11 4 3 4 2 2 2 2" xfId="56932" xr:uid="{00000000-0005-0000-0000-00000C000000}"/>
    <cellStyle name="Comma 11 4 3 4 2 2 3" xfId="41812" xr:uid="{00000000-0005-0000-0000-00000C000000}"/>
    <cellStyle name="Comma 11 4 3 4 2 3" xfId="17620" xr:uid="{00000000-0005-0000-0000-00000C000000}"/>
    <cellStyle name="Comma 11 4 3 4 2 3 2" xfId="47860" xr:uid="{00000000-0005-0000-0000-00000C000000}"/>
    <cellStyle name="Comma 11 4 3 4 2 4" xfId="32740" xr:uid="{00000000-0005-0000-0000-00000C000000}"/>
    <cellStyle name="Comma 11 4 3 4 3" xfId="4012" xr:uid="{00000000-0005-0000-0000-00000C000000}"/>
    <cellStyle name="Comma 11 4 3 4 3 2" xfId="13084" xr:uid="{00000000-0005-0000-0000-00000C000000}"/>
    <cellStyle name="Comma 11 4 3 4 3 2 2" xfId="28204" xr:uid="{00000000-0005-0000-0000-00000C000000}"/>
    <cellStyle name="Comma 11 4 3 4 3 2 2 2" xfId="58444" xr:uid="{00000000-0005-0000-0000-00000C000000}"/>
    <cellStyle name="Comma 11 4 3 4 3 2 3" xfId="43324" xr:uid="{00000000-0005-0000-0000-00000C000000}"/>
    <cellStyle name="Comma 11 4 3 4 3 3" xfId="19132" xr:uid="{00000000-0005-0000-0000-00000C000000}"/>
    <cellStyle name="Comma 11 4 3 4 3 3 2" xfId="49372" xr:uid="{00000000-0005-0000-0000-00000C000000}"/>
    <cellStyle name="Comma 11 4 3 4 3 4" xfId="34252" xr:uid="{00000000-0005-0000-0000-00000C000000}"/>
    <cellStyle name="Comma 11 4 3 4 4" xfId="5524" xr:uid="{00000000-0005-0000-0000-00000C000000}"/>
    <cellStyle name="Comma 11 4 3 4 4 2" xfId="14596" xr:uid="{00000000-0005-0000-0000-00000C000000}"/>
    <cellStyle name="Comma 11 4 3 4 4 2 2" xfId="29716" xr:uid="{00000000-0005-0000-0000-00000C000000}"/>
    <cellStyle name="Comma 11 4 3 4 4 2 2 2" xfId="59956" xr:uid="{00000000-0005-0000-0000-00000C000000}"/>
    <cellStyle name="Comma 11 4 3 4 4 2 3" xfId="44836" xr:uid="{00000000-0005-0000-0000-00000C000000}"/>
    <cellStyle name="Comma 11 4 3 4 4 3" xfId="20644" xr:uid="{00000000-0005-0000-0000-00000C000000}"/>
    <cellStyle name="Comma 11 4 3 4 4 3 2" xfId="50884" xr:uid="{00000000-0005-0000-0000-00000C000000}"/>
    <cellStyle name="Comma 11 4 3 4 4 4" xfId="35764" xr:uid="{00000000-0005-0000-0000-00000C000000}"/>
    <cellStyle name="Comma 11 4 3 4 5" xfId="7036" xr:uid="{00000000-0005-0000-0000-00000C000000}"/>
    <cellStyle name="Comma 11 4 3 4 5 2" xfId="22156" xr:uid="{00000000-0005-0000-0000-00000C000000}"/>
    <cellStyle name="Comma 11 4 3 4 5 2 2" xfId="52396" xr:uid="{00000000-0005-0000-0000-00000C000000}"/>
    <cellStyle name="Comma 11 4 3 4 5 3" xfId="37276" xr:uid="{00000000-0005-0000-0000-00000C000000}"/>
    <cellStyle name="Comma 11 4 3 4 6" xfId="8548" xr:uid="{00000000-0005-0000-0000-00000C000000}"/>
    <cellStyle name="Comma 11 4 3 4 6 2" xfId="23668" xr:uid="{00000000-0005-0000-0000-00000C000000}"/>
    <cellStyle name="Comma 11 4 3 4 6 2 2" xfId="53908" xr:uid="{00000000-0005-0000-0000-00000C000000}"/>
    <cellStyle name="Comma 11 4 3 4 6 3" xfId="38788" xr:uid="{00000000-0005-0000-0000-00000C000000}"/>
    <cellStyle name="Comma 11 4 3 4 7" xfId="10060" xr:uid="{00000000-0005-0000-0000-00000C000000}"/>
    <cellStyle name="Comma 11 4 3 4 7 2" xfId="25180" xr:uid="{00000000-0005-0000-0000-00000C000000}"/>
    <cellStyle name="Comma 11 4 3 4 7 2 2" xfId="55420" xr:uid="{00000000-0005-0000-0000-00000C000000}"/>
    <cellStyle name="Comma 11 4 3 4 7 3" xfId="40300" xr:uid="{00000000-0005-0000-0000-00000C000000}"/>
    <cellStyle name="Comma 11 4 3 4 8" xfId="16108" xr:uid="{00000000-0005-0000-0000-00000C000000}"/>
    <cellStyle name="Comma 11 4 3 4 8 2" xfId="46348" xr:uid="{00000000-0005-0000-0000-00000C000000}"/>
    <cellStyle name="Comma 11 4 3 4 9" xfId="31228" xr:uid="{00000000-0005-0000-0000-00000C000000}"/>
    <cellStyle name="Comma 11 4 3 5" xfId="1744" xr:uid="{00000000-0005-0000-0000-00000C000000}"/>
    <cellStyle name="Comma 11 4 3 5 2" xfId="10816" xr:uid="{00000000-0005-0000-0000-00000C000000}"/>
    <cellStyle name="Comma 11 4 3 5 2 2" xfId="25936" xr:uid="{00000000-0005-0000-0000-00000C000000}"/>
    <cellStyle name="Comma 11 4 3 5 2 2 2" xfId="56176" xr:uid="{00000000-0005-0000-0000-00000C000000}"/>
    <cellStyle name="Comma 11 4 3 5 2 3" xfId="41056" xr:uid="{00000000-0005-0000-0000-00000C000000}"/>
    <cellStyle name="Comma 11 4 3 5 3" xfId="16864" xr:uid="{00000000-0005-0000-0000-00000C000000}"/>
    <cellStyle name="Comma 11 4 3 5 3 2" xfId="47104" xr:uid="{00000000-0005-0000-0000-00000C000000}"/>
    <cellStyle name="Comma 11 4 3 5 4" xfId="31984" xr:uid="{00000000-0005-0000-0000-00000C000000}"/>
    <cellStyle name="Comma 11 4 3 6" xfId="3256" xr:uid="{00000000-0005-0000-0000-00000C000000}"/>
    <cellStyle name="Comma 11 4 3 6 2" xfId="12328" xr:uid="{00000000-0005-0000-0000-00000C000000}"/>
    <cellStyle name="Comma 11 4 3 6 2 2" xfId="27448" xr:uid="{00000000-0005-0000-0000-00000C000000}"/>
    <cellStyle name="Comma 11 4 3 6 2 2 2" xfId="57688" xr:uid="{00000000-0005-0000-0000-00000C000000}"/>
    <cellStyle name="Comma 11 4 3 6 2 3" xfId="42568" xr:uid="{00000000-0005-0000-0000-00000C000000}"/>
    <cellStyle name="Comma 11 4 3 6 3" xfId="18376" xr:uid="{00000000-0005-0000-0000-00000C000000}"/>
    <cellStyle name="Comma 11 4 3 6 3 2" xfId="48616" xr:uid="{00000000-0005-0000-0000-00000C000000}"/>
    <cellStyle name="Comma 11 4 3 6 4" xfId="33496" xr:uid="{00000000-0005-0000-0000-00000C000000}"/>
    <cellStyle name="Comma 11 4 3 7" xfId="4768" xr:uid="{00000000-0005-0000-0000-00000C000000}"/>
    <cellStyle name="Comma 11 4 3 7 2" xfId="13840" xr:uid="{00000000-0005-0000-0000-00000C000000}"/>
    <cellStyle name="Comma 11 4 3 7 2 2" xfId="28960" xr:uid="{00000000-0005-0000-0000-00000C000000}"/>
    <cellStyle name="Comma 11 4 3 7 2 2 2" xfId="59200" xr:uid="{00000000-0005-0000-0000-00000C000000}"/>
    <cellStyle name="Comma 11 4 3 7 2 3" xfId="44080" xr:uid="{00000000-0005-0000-0000-00000C000000}"/>
    <cellStyle name="Comma 11 4 3 7 3" xfId="19888" xr:uid="{00000000-0005-0000-0000-00000C000000}"/>
    <cellStyle name="Comma 11 4 3 7 3 2" xfId="50128" xr:uid="{00000000-0005-0000-0000-00000C000000}"/>
    <cellStyle name="Comma 11 4 3 7 4" xfId="35008" xr:uid="{00000000-0005-0000-0000-00000C000000}"/>
    <cellStyle name="Comma 11 4 3 8" xfId="6280" xr:uid="{00000000-0005-0000-0000-00000C000000}"/>
    <cellStyle name="Comma 11 4 3 8 2" xfId="21400" xr:uid="{00000000-0005-0000-0000-00000C000000}"/>
    <cellStyle name="Comma 11 4 3 8 2 2" xfId="51640" xr:uid="{00000000-0005-0000-0000-00000C000000}"/>
    <cellStyle name="Comma 11 4 3 8 3" xfId="36520" xr:uid="{00000000-0005-0000-0000-00000C000000}"/>
    <cellStyle name="Comma 11 4 3 9" xfId="7792" xr:uid="{00000000-0005-0000-0000-00000C000000}"/>
    <cellStyle name="Comma 11 4 3 9 2" xfId="22912" xr:uid="{00000000-0005-0000-0000-00000C000000}"/>
    <cellStyle name="Comma 11 4 3 9 2 2" xfId="53152" xr:uid="{00000000-0005-0000-0000-00000C000000}"/>
    <cellStyle name="Comma 11 4 3 9 3" xfId="38032" xr:uid="{00000000-0005-0000-0000-00000C000000}"/>
    <cellStyle name="Comma 11 4 4" xfId="316" xr:uid="{00000000-0005-0000-0000-000004000000}"/>
    <cellStyle name="Comma 11 4 4 10" xfId="30556" xr:uid="{00000000-0005-0000-0000-000004000000}"/>
    <cellStyle name="Comma 11 4 4 2" xfId="1072" xr:uid="{00000000-0005-0000-0000-000004000000}"/>
    <cellStyle name="Comma 11 4 4 2 2" xfId="2584" xr:uid="{00000000-0005-0000-0000-000004000000}"/>
    <cellStyle name="Comma 11 4 4 2 2 2" xfId="11656" xr:uid="{00000000-0005-0000-0000-000004000000}"/>
    <cellStyle name="Comma 11 4 4 2 2 2 2" xfId="26776" xr:uid="{00000000-0005-0000-0000-000004000000}"/>
    <cellStyle name="Comma 11 4 4 2 2 2 2 2" xfId="57016" xr:uid="{00000000-0005-0000-0000-000004000000}"/>
    <cellStyle name="Comma 11 4 4 2 2 2 3" xfId="41896" xr:uid="{00000000-0005-0000-0000-000004000000}"/>
    <cellStyle name="Comma 11 4 4 2 2 3" xfId="17704" xr:uid="{00000000-0005-0000-0000-000004000000}"/>
    <cellStyle name="Comma 11 4 4 2 2 3 2" xfId="47944" xr:uid="{00000000-0005-0000-0000-000004000000}"/>
    <cellStyle name="Comma 11 4 4 2 2 4" xfId="32824" xr:uid="{00000000-0005-0000-0000-000004000000}"/>
    <cellStyle name="Comma 11 4 4 2 3" xfId="4096" xr:uid="{00000000-0005-0000-0000-000004000000}"/>
    <cellStyle name="Comma 11 4 4 2 3 2" xfId="13168" xr:uid="{00000000-0005-0000-0000-000004000000}"/>
    <cellStyle name="Comma 11 4 4 2 3 2 2" xfId="28288" xr:uid="{00000000-0005-0000-0000-000004000000}"/>
    <cellStyle name="Comma 11 4 4 2 3 2 2 2" xfId="58528" xr:uid="{00000000-0005-0000-0000-000004000000}"/>
    <cellStyle name="Comma 11 4 4 2 3 2 3" xfId="43408" xr:uid="{00000000-0005-0000-0000-000004000000}"/>
    <cellStyle name="Comma 11 4 4 2 3 3" xfId="19216" xr:uid="{00000000-0005-0000-0000-000004000000}"/>
    <cellStyle name="Comma 11 4 4 2 3 3 2" xfId="49456" xr:uid="{00000000-0005-0000-0000-000004000000}"/>
    <cellStyle name="Comma 11 4 4 2 3 4" xfId="34336" xr:uid="{00000000-0005-0000-0000-000004000000}"/>
    <cellStyle name="Comma 11 4 4 2 4" xfId="5608" xr:uid="{00000000-0005-0000-0000-000004000000}"/>
    <cellStyle name="Comma 11 4 4 2 4 2" xfId="14680" xr:uid="{00000000-0005-0000-0000-000004000000}"/>
    <cellStyle name="Comma 11 4 4 2 4 2 2" xfId="29800" xr:uid="{00000000-0005-0000-0000-000004000000}"/>
    <cellStyle name="Comma 11 4 4 2 4 2 2 2" xfId="60040" xr:uid="{00000000-0005-0000-0000-000004000000}"/>
    <cellStyle name="Comma 11 4 4 2 4 2 3" xfId="44920" xr:uid="{00000000-0005-0000-0000-000004000000}"/>
    <cellStyle name="Comma 11 4 4 2 4 3" xfId="20728" xr:uid="{00000000-0005-0000-0000-000004000000}"/>
    <cellStyle name="Comma 11 4 4 2 4 3 2" xfId="50968" xr:uid="{00000000-0005-0000-0000-000004000000}"/>
    <cellStyle name="Comma 11 4 4 2 4 4" xfId="35848" xr:uid="{00000000-0005-0000-0000-000004000000}"/>
    <cellStyle name="Comma 11 4 4 2 5" xfId="7120" xr:uid="{00000000-0005-0000-0000-000004000000}"/>
    <cellStyle name="Comma 11 4 4 2 5 2" xfId="22240" xr:uid="{00000000-0005-0000-0000-000004000000}"/>
    <cellStyle name="Comma 11 4 4 2 5 2 2" xfId="52480" xr:uid="{00000000-0005-0000-0000-000004000000}"/>
    <cellStyle name="Comma 11 4 4 2 5 3" xfId="37360" xr:uid="{00000000-0005-0000-0000-000004000000}"/>
    <cellStyle name="Comma 11 4 4 2 6" xfId="8632" xr:uid="{00000000-0005-0000-0000-000004000000}"/>
    <cellStyle name="Comma 11 4 4 2 6 2" xfId="23752" xr:uid="{00000000-0005-0000-0000-000004000000}"/>
    <cellStyle name="Comma 11 4 4 2 6 2 2" xfId="53992" xr:uid="{00000000-0005-0000-0000-000004000000}"/>
    <cellStyle name="Comma 11 4 4 2 6 3" xfId="38872" xr:uid="{00000000-0005-0000-0000-000004000000}"/>
    <cellStyle name="Comma 11 4 4 2 7" xfId="10144" xr:uid="{00000000-0005-0000-0000-000004000000}"/>
    <cellStyle name="Comma 11 4 4 2 7 2" xfId="25264" xr:uid="{00000000-0005-0000-0000-000004000000}"/>
    <cellStyle name="Comma 11 4 4 2 7 2 2" xfId="55504" xr:uid="{00000000-0005-0000-0000-000004000000}"/>
    <cellStyle name="Comma 11 4 4 2 7 3" xfId="40384" xr:uid="{00000000-0005-0000-0000-000004000000}"/>
    <cellStyle name="Comma 11 4 4 2 8" xfId="16192" xr:uid="{00000000-0005-0000-0000-000004000000}"/>
    <cellStyle name="Comma 11 4 4 2 8 2" xfId="46432" xr:uid="{00000000-0005-0000-0000-000004000000}"/>
    <cellStyle name="Comma 11 4 4 2 9" xfId="31312" xr:uid="{00000000-0005-0000-0000-000004000000}"/>
    <cellStyle name="Comma 11 4 4 3" xfId="1828" xr:uid="{00000000-0005-0000-0000-000004000000}"/>
    <cellStyle name="Comma 11 4 4 3 2" xfId="10900" xr:uid="{00000000-0005-0000-0000-000004000000}"/>
    <cellStyle name="Comma 11 4 4 3 2 2" xfId="26020" xr:uid="{00000000-0005-0000-0000-000004000000}"/>
    <cellStyle name="Comma 11 4 4 3 2 2 2" xfId="56260" xr:uid="{00000000-0005-0000-0000-000004000000}"/>
    <cellStyle name="Comma 11 4 4 3 2 3" xfId="41140" xr:uid="{00000000-0005-0000-0000-000004000000}"/>
    <cellStyle name="Comma 11 4 4 3 3" xfId="16948" xr:uid="{00000000-0005-0000-0000-000004000000}"/>
    <cellStyle name="Comma 11 4 4 3 3 2" xfId="47188" xr:uid="{00000000-0005-0000-0000-000004000000}"/>
    <cellStyle name="Comma 11 4 4 3 4" xfId="32068" xr:uid="{00000000-0005-0000-0000-000004000000}"/>
    <cellStyle name="Comma 11 4 4 4" xfId="3340" xr:uid="{00000000-0005-0000-0000-000004000000}"/>
    <cellStyle name="Comma 11 4 4 4 2" xfId="12412" xr:uid="{00000000-0005-0000-0000-000004000000}"/>
    <cellStyle name="Comma 11 4 4 4 2 2" xfId="27532" xr:uid="{00000000-0005-0000-0000-000004000000}"/>
    <cellStyle name="Comma 11 4 4 4 2 2 2" xfId="57772" xr:uid="{00000000-0005-0000-0000-000004000000}"/>
    <cellStyle name="Comma 11 4 4 4 2 3" xfId="42652" xr:uid="{00000000-0005-0000-0000-000004000000}"/>
    <cellStyle name="Comma 11 4 4 4 3" xfId="18460" xr:uid="{00000000-0005-0000-0000-000004000000}"/>
    <cellStyle name="Comma 11 4 4 4 3 2" xfId="48700" xr:uid="{00000000-0005-0000-0000-000004000000}"/>
    <cellStyle name="Comma 11 4 4 4 4" xfId="33580" xr:uid="{00000000-0005-0000-0000-000004000000}"/>
    <cellStyle name="Comma 11 4 4 5" xfId="4852" xr:uid="{00000000-0005-0000-0000-000004000000}"/>
    <cellStyle name="Comma 11 4 4 5 2" xfId="13924" xr:uid="{00000000-0005-0000-0000-000004000000}"/>
    <cellStyle name="Comma 11 4 4 5 2 2" xfId="29044" xr:uid="{00000000-0005-0000-0000-000004000000}"/>
    <cellStyle name="Comma 11 4 4 5 2 2 2" xfId="59284" xr:uid="{00000000-0005-0000-0000-000004000000}"/>
    <cellStyle name="Comma 11 4 4 5 2 3" xfId="44164" xr:uid="{00000000-0005-0000-0000-000004000000}"/>
    <cellStyle name="Comma 11 4 4 5 3" xfId="19972" xr:uid="{00000000-0005-0000-0000-000004000000}"/>
    <cellStyle name="Comma 11 4 4 5 3 2" xfId="50212" xr:uid="{00000000-0005-0000-0000-000004000000}"/>
    <cellStyle name="Comma 11 4 4 5 4" xfId="35092" xr:uid="{00000000-0005-0000-0000-000004000000}"/>
    <cellStyle name="Comma 11 4 4 6" xfId="6364" xr:uid="{00000000-0005-0000-0000-000004000000}"/>
    <cellStyle name="Comma 11 4 4 6 2" xfId="21484" xr:uid="{00000000-0005-0000-0000-000004000000}"/>
    <cellStyle name="Comma 11 4 4 6 2 2" xfId="51724" xr:uid="{00000000-0005-0000-0000-000004000000}"/>
    <cellStyle name="Comma 11 4 4 6 3" xfId="36604" xr:uid="{00000000-0005-0000-0000-000004000000}"/>
    <cellStyle name="Comma 11 4 4 7" xfId="7876" xr:uid="{00000000-0005-0000-0000-000004000000}"/>
    <cellStyle name="Comma 11 4 4 7 2" xfId="22996" xr:uid="{00000000-0005-0000-0000-000004000000}"/>
    <cellStyle name="Comma 11 4 4 7 2 2" xfId="53236" xr:uid="{00000000-0005-0000-0000-000004000000}"/>
    <cellStyle name="Comma 11 4 4 7 3" xfId="38116" xr:uid="{00000000-0005-0000-0000-000004000000}"/>
    <cellStyle name="Comma 11 4 4 8" xfId="9388" xr:uid="{00000000-0005-0000-0000-000004000000}"/>
    <cellStyle name="Comma 11 4 4 8 2" xfId="24508" xr:uid="{00000000-0005-0000-0000-000004000000}"/>
    <cellStyle name="Comma 11 4 4 8 2 2" xfId="54748" xr:uid="{00000000-0005-0000-0000-000004000000}"/>
    <cellStyle name="Comma 11 4 4 8 3" xfId="39628" xr:uid="{00000000-0005-0000-0000-000004000000}"/>
    <cellStyle name="Comma 11 4 4 9" xfId="15436" xr:uid="{00000000-0005-0000-0000-000004000000}"/>
    <cellStyle name="Comma 11 4 4 9 2" xfId="45676" xr:uid="{00000000-0005-0000-0000-000004000000}"/>
    <cellStyle name="Comma 11 4 5" xfId="568" xr:uid="{00000000-0005-0000-0000-000020000000}"/>
    <cellStyle name="Comma 11 4 5 10" xfId="30808" xr:uid="{00000000-0005-0000-0000-000020000000}"/>
    <cellStyle name="Comma 11 4 5 2" xfId="1324" xr:uid="{00000000-0005-0000-0000-000020000000}"/>
    <cellStyle name="Comma 11 4 5 2 2" xfId="2836" xr:uid="{00000000-0005-0000-0000-000020000000}"/>
    <cellStyle name="Comma 11 4 5 2 2 2" xfId="11908" xr:uid="{00000000-0005-0000-0000-000020000000}"/>
    <cellStyle name="Comma 11 4 5 2 2 2 2" xfId="27028" xr:uid="{00000000-0005-0000-0000-000020000000}"/>
    <cellStyle name="Comma 11 4 5 2 2 2 2 2" xfId="57268" xr:uid="{00000000-0005-0000-0000-000020000000}"/>
    <cellStyle name="Comma 11 4 5 2 2 2 3" xfId="42148" xr:uid="{00000000-0005-0000-0000-000020000000}"/>
    <cellStyle name="Comma 11 4 5 2 2 3" xfId="17956" xr:uid="{00000000-0005-0000-0000-000020000000}"/>
    <cellStyle name="Comma 11 4 5 2 2 3 2" xfId="48196" xr:uid="{00000000-0005-0000-0000-000020000000}"/>
    <cellStyle name="Comma 11 4 5 2 2 4" xfId="33076" xr:uid="{00000000-0005-0000-0000-000020000000}"/>
    <cellStyle name="Comma 11 4 5 2 3" xfId="4348" xr:uid="{00000000-0005-0000-0000-000020000000}"/>
    <cellStyle name="Comma 11 4 5 2 3 2" xfId="13420" xr:uid="{00000000-0005-0000-0000-000020000000}"/>
    <cellStyle name="Comma 11 4 5 2 3 2 2" xfId="28540" xr:uid="{00000000-0005-0000-0000-000020000000}"/>
    <cellStyle name="Comma 11 4 5 2 3 2 2 2" xfId="58780" xr:uid="{00000000-0005-0000-0000-000020000000}"/>
    <cellStyle name="Comma 11 4 5 2 3 2 3" xfId="43660" xr:uid="{00000000-0005-0000-0000-000020000000}"/>
    <cellStyle name="Comma 11 4 5 2 3 3" xfId="19468" xr:uid="{00000000-0005-0000-0000-000020000000}"/>
    <cellStyle name="Comma 11 4 5 2 3 3 2" xfId="49708" xr:uid="{00000000-0005-0000-0000-000020000000}"/>
    <cellStyle name="Comma 11 4 5 2 3 4" xfId="34588" xr:uid="{00000000-0005-0000-0000-000020000000}"/>
    <cellStyle name="Comma 11 4 5 2 4" xfId="5860" xr:uid="{00000000-0005-0000-0000-000020000000}"/>
    <cellStyle name="Comma 11 4 5 2 4 2" xfId="14932" xr:uid="{00000000-0005-0000-0000-000020000000}"/>
    <cellStyle name="Comma 11 4 5 2 4 2 2" xfId="30052" xr:uid="{00000000-0005-0000-0000-000020000000}"/>
    <cellStyle name="Comma 11 4 5 2 4 2 2 2" xfId="60292" xr:uid="{00000000-0005-0000-0000-000020000000}"/>
    <cellStyle name="Comma 11 4 5 2 4 2 3" xfId="45172" xr:uid="{00000000-0005-0000-0000-000020000000}"/>
    <cellStyle name="Comma 11 4 5 2 4 3" xfId="20980" xr:uid="{00000000-0005-0000-0000-000020000000}"/>
    <cellStyle name="Comma 11 4 5 2 4 3 2" xfId="51220" xr:uid="{00000000-0005-0000-0000-000020000000}"/>
    <cellStyle name="Comma 11 4 5 2 4 4" xfId="36100" xr:uid="{00000000-0005-0000-0000-000020000000}"/>
    <cellStyle name="Comma 11 4 5 2 5" xfId="7372" xr:uid="{00000000-0005-0000-0000-000020000000}"/>
    <cellStyle name="Comma 11 4 5 2 5 2" xfId="22492" xr:uid="{00000000-0005-0000-0000-000020000000}"/>
    <cellStyle name="Comma 11 4 5 2 5 2 2" xfId="52732" xr:uid="{00000000-0005-0000-0000-000020000000}"/>
    <cellStyle name="Comma 11 4 5 2 5 3" xfId="37612" xr:uid="{00000000-0005-0000-0000-000020000000}"/>
    <cellStyle name="Comma 11 4 5 2 6" xfId="8884" xr:uid="{00000000-0005-0000-0000-000020000000}"/>
    <cellStyle name="Comma 11 4 5 2 6 2" xfId="24004" xr:uid="{00000000-0005-0000-0000-000020000000}"/>
    <cellStyle name="Comma 11 4 5 2 6 2 2" xfId="54244" xr:uid="{00000000-0005-0000-0000-000020000000}"/>
    <cellStyle name="Comma 11 4 5 2 6 3" xfId="39124" xr:uid="{00000000-0005-0000-0000-000020000000}"/>
    <cellStyle name="Comma 11 4 5 2 7" xfId="10396" xr:uid="{00000000-0005-0000-0000-000020000000}"/>
    <cellStyle name="Comma 11 4 5 2 7 2" xfId="25516" xr:uid="{00000000-0005-0000-0000-000020000000}"/>
    <cellStyle name="Comma 11 4 5 2 7 2 2" xfId="55756" xr:uid="{00000000-0005-0000-0000-000020000000}"/>
    <cellStyle name="Comma 11 4 5 2 7 3" xfId="40636" xr:uid="{00000000-0005-0000-0000-000020000000}"/>
    <cellStyle name="Comma 11 4 5 2 8" xfId="16444" xr:uid="{00000000-0005-0000-0000-000020000000}"/>
    <cellStyle name="Comma 11 4 5 2 8 2" xfId="46684" xr:uid="{00000000-0005-0000-0000-000020000000}"/>
    <cellStyle name="Comma 11 4 5 2 9" xfId="31564" xr:uid="{00000000-0005-0000-0000-000020000000}"/>
    <cellStyle name="Comma 11 4 5 3" xfId="2080" xr:uid="{00000000-0005-0000-0000-000020000000}"/>
    <cellStyle name="Comma 11 4 5 3 2" xfId="11152" xr:uid="{00000000-0005-0000-0000-000020000000}"/>
    <cellStyle name="Comma 11 4 5 3 2 2" xfId="26272" xr:uid="{00000000-0005-0000-0000-000020000000}"/>
    <cellStyle name="Comma 11 4 5 3 2 2 2" xfId="56512" xr:uid="{00000000-0005-0000-0000-000020000000}"/>
    <cellStyle name="Comma 11 4 5 3 2 3" xfId="41392" xr:uid="{00000000-0005-0000-0000-000020000000}"/>
    <cellStyle name="Comma 11 4 5 3 3" xfId="17200" xr:uid="{00000000-0005-0000-0000-000020000000}"/>
    <cellStyle name="Comma 11 4 5 3 3 2" xfId="47440" xr:uid="{00000000-0005-0000-0000-000020000000}"/>
    <cellStyle name="Comma 11 4 5 3 4" xfId="32320" xr:uid="{00000000-0005-0000-0000-000020000000}"/>
    <cellStyle name="Comma 11 4 5 4" xfId="3592" xr:uid="{00000000-0005-0000-0000-000020000000}"/>
    <cellStyle name="Comma 11 4 5 4 2" xfId="12664" xr:uid="{00000000-0005-0000-0000-000020000000}"/>
    <cellStyle name="Comma 11 4 5 4 2 2" xfId="27784" xr:uid="{00000000-0005-0000-0000-000020000000}"/>
    <cellStyle name="Comma 11 4 5 4 2 2 2" xfId="58024" xr:uid="{00000000-0005-0000-0000-000020000000}"/>
    <cellStyle name="Comma 11 4 5 4 2 3" xfId="42904" xr:uid="{00000000-0005-0000-0000-000020000000}"/>
    <cellStyle name="Comma 11 4 5 4 3" xfId="18712" xr:uid="{00000000-0005-0000-0000-000020000000}"/>
    <cellStyle name="Comma 11 4 5 4 3 2" xfId="48952" xr:uid="{00000000-0005-0000-0000-000020000000}"/>
    <cellStyle name="Comma 11 4 5 4 4" xfId="33832" xr:uid="{00000000-0005-0000-0000-000020000000}"/>
    <cellStyle name="Comma 11 4 5 5" xfId="5104" xr:uid="{00000000-0005-0000-0000-000020000000}"/>
    <cellStyle name="Comma 11 4 5 5 2" xfId="14176" xr:uid="{00000000-0005-0000-0000-000020000000}"/>
    <cellStyle name="Comma 11 4 5 5 2 2" xfId="29296" xr:uid="{00000000-0005-0000-0000-000020000000}"/>
    <cellStyle name="Comma 11 4 5 5 2 2 2" xfId="59536" xr:uid="{00000000-0005-0000-0000-000020000000}"/>
    <cellStyle name="Comma 11 4 5 5 2 3" xfId="44416" xr:uid="{00000000-0005-0000-0000-000020000000}"/>
    <cellStyle name="Comma 11 4 5 5 3" xfId="20224" xr:uid="{00000000-0005-0000-0000-000020000000}"/>
    <cellStyle name="Comma 11 4 5 5 3 2" xfId="50464" xr:uid="{00000000-0005-0000-0000-000020000000}"/>
    <cellStyle name="Comma 11 4 5 5 4" xfId="35344" xr:uid="{00000000-0005-0000-0000-000020000000}"/>
    <cellStyle name="Comma 11 4 5 6" xfId="6616" xr:uid="{00000000-0005-0000-0000-000020000000}"/>
    <cellStyle name="Comma 11 4 5 6 2" xfId="21736" xr:uid="{00000000-0005-0000-0000-000020000000}"/>
    <cellStyle name="Comma 11 4 5 6 2 2" xfId="51976" xr:uid="{00000000-0005-0000-0000-000020000000}"/>
    <cellStyle name="Comma 11 4 5 6 3" xfId="36856" xr:uid="{00000000-0005-0000-0000-000020000000}"/>
    <cellStyle name="Comma 11 4 5 7" xfId="8128" xr:uid="{00000000-0005-0000-0000-000020000000}"/>
    <cellStyle name="Comma 11 4 5 7 2" xfId="23248" xr:uid="{00000000-0005-0000-0000-000020000000}"/>
    <cellStyle name="Comma 11 4 5 7 2 2" xfId="53488" xr:uid="{00000000-0005-0000-0000-000020000000}"/>
    <cellStyle name="Comma 11 4 5 7 3" xfId="38368" xr:uid="{00000000-0005-0000-0000-000020000000}"/>
    <cellStyle name="Comma 11 4 5 8" xfId="9640" xr:uid="{00000000-0005-0000-0000-000020000000}"/>
    <cellStyle name="Comma 11 4 5 8 2" xfId="24760" xr:uid="{00000000-0005-0000-0000-000020000000}"/>
    <cellStyle name="Comma 11 4 5 8 2 2" xfId="55000" xr:uid="{00000000-0005-0000-0000-000020000000}"/>
    <cellStyle name="Comma 11 4 5 8 3" xfId="39880" xr:uid="{00000000-0005-0000-0000-000020000000}"/>
    <cellStyle name="Comma 11 4 5 9" xfId="15688" xr:uid="{00000000-0005-0000-0000-000020000000}"/>
    <cellStyle name="Comma 11 4 5 9 2" xfId="45928" xr:uid="{00000000-0005-0000-0000-000020000000}"/>
    <cellStyle name="Comma 11 4 6" xfId="820" xr:uid="{00000000-0005-0000-0000-000004000000}"/>
    <cellStyle name="Comma 11 4 6 2" xfId="2332" xr:uid="{00000000-0005-0000-0000-000004000000}"/>
    <cellStyle name="Comma 11 4 6 2 2" xfId="11404" xr:uid="{00000000-0005-0000-0000-000004000000}"/>
    <cellStyle name="Comma 11 4 6 2 2 2" xfId="26524" xr:uid="{00000000-0005-0000-0000-000004000000}"/>
    <cellStyle name="Comma 11 4 6 2 2 2 2" xfId="56764" xr:uid="{00000000-0005-0000-0000-000004000000}"/>
    <cellStyle name="Comma 11 4 6 2 2 3" xfId="41644" xr:uid="{00000000-0005-0000-0000-000004000000}"/>
    <cellStyle name="Comma 11 4 6 2 3" xfId="17452" xr:uid="{00000000-0005-0000-0000-000004000000}"/>
    <cellStyle name="Comma 11 4 6 2 3 2" xfId="47692" xr:uid="{00000000-0005-0000-0000-000004000000}"/>
    <cellStyle name="Comma 11 4 6 2 4" xfId="32572" xr:uid="{00000000-0005-0000-0000-000004000000}"/>
    <cellStyle name="Comma 11 4 6 3" xfId="3844" xr:uid="{00000000-0005-0000-0000-000004000000}"/>
    <cellStyle name="Comma 11 4 6 3 2" xfId="12916" xr:uid="{00000000-0005-0000-0000-000004000000}"/>
    <cellStyle name="Comma 11 4 6 3 2 2" xfId="28036" xr:uid="{00000000-0005-0000-0000-000004000000}"/>
    <cellStyle name="Comma 11 4 6 3 2 2 2" xfId="58276" xr:uid="{00000000-0005-0000-0000-000004000000}"/>
    <cellStyle name="Comma 11 4 6 3 2 3" xfId="43156" xr:uid="{00000000-0005-0000-0000-000004000000}"/>
    <cellStyle name="Comma 11 4 6 3 3" xfId="18964" xr:uid="{00000000-0005-0000-0000-000004000000}"/>
    <cellStyle name="Comma 11 4 6 3 3 2" xfId="49204" xr:uid="{00000000-0005-0000-0000-000004000000}"/>
    <cellStyle name="Comma 11 4 6 3 4" xfId="34084" xr:uid="{00000000-0005-0000-0000-000004000000}"/>
    <cellStyle name="Comma 11 4 6 4" xfId="5356" xr:uid="{00000000-0005-0000-0000-000004000000}"/>
    <cellStyle name="Comma 11 4 6 4 2" xfId="14428" xr:uid="{00000000-0005-0000-0000-000004000000}"/>
    <cellStyle name="Comma 11 4 6 4 2 2" xfId="29548" xr:uid="{00000000-0005-0000-0000-000004000000}"/>
    <cellStyle name="Comma 11 4 6 4 2 2 2" xfId="59788" xr:uid="{00000000-0005-0000-0000-000004000000}"/>
    <cellStyle name="Comma 11 4 6 4 2 3" xfId="44668" xr:uid="{00000000-0005-0000-0000-000004000000}"/>
    <cellStyle name="Comma 11 4 6 4 3" xfId="20476" xr:uid="{00000000-0005-0000-0000-000004000000}"/>
    <cellStyle name="Comma 11 4 6 4 3 2" xfId="50716" xr:uid="{00000000-0005-0000-0000-000004000000}"/>
    <cellStyle name="Comma 11 4 6 4 4" xfId="35596" xr:uid="{00000000-0005-0000-0000-000004000000}"/>
    <cellStyle name="Comma 11 4 6 5" xfId="6868" xr:uid="{00000000-0005-0000-0000-000004000000}"/>
    <cellStyle name="Comma 11 4 6 5 2" xfId="21988" xr:uid="{00000000-0005-0000-0000-000004000000}"/>
    <cellStyle name="Comma 11 4 6 5 2 2" xfId="52228" xr:uid="{00000000-0005-0000-0000-000004000000}"/>
    <cellStyle name="Comma 11 4 6 5 3" xfId="37108" xr:uid="{00000000-0005-0000-0000-000004000000}"/>
    <cellStyle name="Comma 11 4 6 6" xfId="8380" xr:uid="{00000000-0005-0000-0000-000004000000}"/>
    <cellStyle name="Comma 11 4 6 6 2" xfId="23500" xr:uid="{00000000-0005-0000-0000-000004000000}"/>
    <cellStyle name="Comma 11 4 6 6 2 2" xfId="53740" xr:uid="{00000000-0005-0000-0000-000004000000}"/>
    <cellStyle name="Comma 11 4 6 6 3" xfId="38620" xr:uid="{00000000-0005-0000-0000-000004000000}"/>
    <cellStyle name="Comma 11 4 6 7" xfId="9892" xr:uid="{00000000-0005-0000-0000-000004000000}"/>
    <cellStyle name="Comma 11 4 6 7 2" xfId="25012" xr:uid="{00000000-0005-0000-0000-000004000000}"/>
    <cellStyle name="Comma 11 4 6 7 2 2" xfId="55252" xr:uid="{00000000-0005-0000-0000-000004000000}"/>
    <cellStyle name="Comma 11 4 6 7 3" xfId="40132" xr:uid="{00000000-0005-0000-0000-000004000000}"/>
    <cellStyle name="Comma 11 4 6 8" xfId="15940" xr:uid="{00000000-0005-0000-0000-000004000000}"/>
    <cellStyle name="Comma 11 4 6 8 2" xfId="46180" xr:uid="{00000000-0005-0000-0000-000004000000}"/>
    <cellStyle name="Comma 11 4 6 9" xfId="31060" xr:uid="{00000000-0005-0000-0000-000004000000}"/>
    <cellStyle name="Comma 11 4 7" xfId="1576" xr:uid="{00000000-0005-0000-0000-000004000000}"/>
    <cellStyle name="Comma 11 4 7 2" xfId="10648" xr:uid="{00000000-0005-0000-0000-000004000000}"/>
    <cellStyle name="Comma 11 4 7 2 2" xfId="25768" xr:uid="{00000000-0005-0000-0000-000004000000}"/>
    <cellStyle name="Comma 11 4 7 2 2 2" xfId="56008" xr:uid="{00000000-0005-0000-0000-000004000000}"/>
    <cellStyle name="Comma 11 4 7 2 3" xfId="40888" xr:uid="{00000000-0005-0000-0000-000004000000}"/>
    <cellStyle name="Comma 11 4 7 3" xfId="16696" xr:uid="{00000000-0005-0000-0000-000004000000}"/>
    <cellStyle name="Comma 11 4 7 3 2" xfId="46936" xr:uid="{00000000-0005-0000-0000-000004000000}"/>
    <cellStyle name="Comma 11 4 7 4" xfId="31816" xr:uid="{00000000-0005-0000-0000-000004000000}"/>
    <cellStyle name="Comma 11 4 8" xfId="3088" xr:uid="{00000000-0005-0000-0000-000004000000}"/>
    <cellStyle name="Comma 11 4 8 2" xfId="12160" xr:uid="{00000000-0005-0000-0000-000004000000}"/>
    <cellStyle name="Comma 11 4 8 2 2" xfId="27280" xr:uid="{00000000-0005-0000-0000-000004000000}"/>
    <cellStyle name="Comma 11 4 8 2 2 2" xfId="57520" xr:uid="{00000000-0005-0000-0000-000004000000}"/>
    <cellStyle name="Comma 11 4 8 2 3" xfId="42400" xr:uid="{00000000-0005-0000-0000-000004000000}"/>
    <cellStyle name="Comma 11 4 8 3" xfId="18208" xr:uid="{00000000-0005-0000-0000-000004000000}"/>
    <cellStyle name="Comma 11 4 8 3 2" xfId="48448" xr:uid="{00000000-0005-0000-0000-000004000000}"/>
    <cellStyle name="Comma 11 4 8 4" xfId="33328" xr:uid="{00000000-0005-0000-0000-000004000000}"/>
    <cellStyle name="Comma 11 4 9" xfId="4600" xr:uid="{00000000-0005-0000-0000-000004000000}"/>
    <cellStyle name="Comma 11 4 9 2" xfId="13672" xr:uid="{00000000-0005-0000-0000-000004000000}"/>
    <cellStyle name="Comma 11 4 9 2 2" xfId="28792" xr:uid="{00000000-0005-0000-0000-000004000000}"/>
    <cellStyle name="Comma 11 4 9 2 2 2" xfId="59032" xr:uid="{00000000-0005-0000-0000-000004000000}"/>
    <cellStyle name="Comma 11 4 9 2 3" xfId="43912" xr:uid="{00000000-0005-0000-0000-000004000000}"/>
    <cellStyle name="Comma 11 4 9 3" xfId="19720" xr:uid="{00000000-0005-0000-0000-000004000000}"/>
    <cellStyle name="Comma 11 4 9 3 2" xfId="49960" xr:uid="{00000000-0005-0000-0000-000004000000}"/>
    <cellStyle name="Comma 11 4 9 4" xfId="34840" xr:uid="{00000000-0005-0000-0000-000004000000}"/>
    <cellStyle name="Comma 11 5" xfId="106" xr:uid="{00000000-0005-0000-0000-000007000000}"/>
    <cellStyle name="Comma 11 5 10" xfId="9178" xr:uid="{00000000-0005-0000-0000-000007000000}"/>
    <cellStyle name="Comma 11 5 10 2" xfId="24298" xr:uid="{00000000-0005-0000-0000-000007000000}"/>
    <cellStyle name="Comma 11 5 10 2 2" xfId="54538" xr:uid="{00000000-0005-0000-0000-000007000000}"/>
    <cellStyle name="Comma 11 5 10 3" xfId="39418" xr:uid="{00000000-0005-0000-0000-000007000000}"/>
    <cellStyle name="Comma 11 5 11" xfId="15226" xr:uid="{00000000-0005-0000-0000-000007000000}"/>
    <cellStyle name="Comma 11 5 11 2" xfId="45466" xr:uid="{00000000-0005-0000-0000-000007000000}"/>
    <cellStyle name="Comma 11 5 12" xfId="30346" xr:uid="{00000000-0005-0000-0000-000007000000}"/>
    <cellStyle name="Comma 11 5 2" xfId="358" xr:uid="{00000000-0005-0000-0000-000007000000}"/>
    <cellStyle name="Comma 11 5 2 10" xfId="30598" xr:uid="{00000000-0005-0000-0000-000007000000}"/>
    <cellStyle name="Comma 11 5 2 2" xfId="1114" xr:uid="{00000000-0005-0000-0000-000007000000}"/>
    <cellStyle name="Comma 11 5 2 2 2" xfId="2626" xr:uid="{00000000-0005-0000-0000-000007000000}"/>
    <cellStyle name="Comma 11 5 2 2 2 2" xfId="11698" xr:uid="{00000000-0005-0000-0000-000007000000}"/>
    <cellStyle name="Comma 11 5 2 2 2 2 2" xfId="26818" xr:uid="{00000000-0005-0000-0000-000007000000}"/>
    <cellStyle name="Comma 11 5 2 2 2 2 2 2" xfId="57058" xr:uid="{00000000-0005-0000-0000-000007000000}"/>
    <cellStyle name="Comma 11 5 2 2 2 2 3" xfId="41938" xr:uid="{00000000-0005-0000-0000-000007000000}"/>
    <cellStyle name="Comma 11 5 2 2 2 3" xfId="17746" xr:uid="{00000000-0005-0000-0000-000007000000}"/>
    <cellStyle name="Comma 11 5 2 2 2 3 2" xfId="47986" xr:uid="{00000000-0005-0000-0000-000007000000}"/>
    <cellStyle name="Comma 11 5 2 2 2 4" xfId="32866" xr:uid="{00000000-0005-0000-0000-000007000000}"/>
    <cellStyle name="Comma 11 5 2 2 3" xfId="4138" xr:uid="{00000000-0005-0000-0000-000007000000}"/>
    <cellStyle name="Comma 11 5 2 2 3 2" xfId="13210" xr:uid="{00000000-0005-0000-0000-000007000000}"/>
    <cellStyle name="Comma 11 5 2 2 3 2 2" xfId="28330" xr:uid="{00000000-0005-0000-0000-000007000000}"/>
    <cellStyle name="Comma 11 5 2 2 3 2 2 2" xfId="58570" xr:uid="{00000000-0005-0000-0000-000007000000}"/>
    <cellStyle name="Comma 11 5 2 2 3 2 3" xfId="43450" xr:uid="{00000000-0005-0000-0000-000007000000}"/>
    <cellStyle name="Comma 11 5 2 2 3 3" xfId="19258" xr:uid="{00000000-0005-0000-0000-000007000000}"/>
    <cellStyle name="Comma 11 5 2 2 3 3 2" xfId="49498" xr:uid="{00000000-0005-0000-0000-000007000000}"/>
    <cellStyle name="Comma 11 5 2 2 3 4" xfId="34378" xr:uid="{00000000-0005-0000-0000-000007000000}"/>
    <cellStyle name="Comma 11 5 2 2 4" xfId="5650" xr:uid="{00000000-0005-0000-0000-000007000000}"/>
    <cellStyle name="Comma 11 5 2 2 4 2" xfId="14722" xr:uid="{00000000-0005-0000-0000-000007000000}"/>
    <cellStyle name="Comma 11 5 2 2 4 2 2" xfId="29842" xr:uid="{00000000-0005-0000-0000-000007000000}"/>
    <cellStyle name="Comma 11 5 2 2 4 2 2 2" xfId="60082" xr:uid="{00000000-0005-0000-0000-000007000000}"/>
    <cellStyle name="Comma 11 5 2 2 4 2 3" xfId="44962" xr:uid="{00000000-0005-0000-0000-000007000000}"/>
    <cellStyle name="Comma 11 5 2 2 4 3" xfId="20770" xr:uid="{00000000-0005-0000-0000-000007000000}"/>
    <cellStyle name="Comma 11 5 2 2 4 3 2" xfId="51010" xr:uid="{00000000-0005-0000-0000-000007000000}"/>
    <cellStyle name="Comma 11 5 2 2 4 4" xfId="35890" xr:uid="{00000000-0005-0000-0000-000007000000}"/>
    <cellStyle name="Comma 11 5 2 2 5" xfId="7162" xr:uid="{00000000-0005-0000-0000-000007000000}"/>
    <cellStyle name="Comma 11 5 2 2 5 2" xfId="22282" xr:uid="{00000000-0005-0000-0000-000007000000}"/>
    <cellStyle name="Comma 11 5 2 2 5 2 2" xfId="52522" xr:uid="{00000000-0005-0000-0000-000007000000}"/>
    <cellStyle name="Comma 11 5 2 2 5 3" xfId="37402" xr:uid="{00000000-0005-0000-0000-000007000000}"/>
    <cellStyle name="Comma 11 5 2 2 6" xfId="8674" xr:uid="{00000000-0005-0000-0000-000007000000}"/>
    <cellStyle name="Comma 11 5 2 2 6 2" xfId="23794" xr:uid="{00000000-0005-0000-0000-000007000000}"/>
    <cellStyle name="Comma 11 5 2 2 6 2 2" xfId="54034" xr:uid="{00000000-0005-0000-0000-000007000000}"/>
    <cellStyle name="Comma 11 5 2 2 6 3" xfId="38914" xr:uid="{00000000-0005-0000-0000-000007000000}"/>
    <cellStyle name="Comma 11 5 2 2 7" xfId="10186" xr:uid="{00000000-0005-0000-0000-000007000000}"/>
    <cellStyle name="Comma 11 5 2 2 7 2" xfId="25306" xr:uid="{00000000-0005-0000-0000-000007000000}"/>
    <cellStyle name="Comma 11 5 2 2 7 2 2" xfId="55546" xr:uid="{00000000-0005-0000-0000-000007000000}"/>
    <cellStyle name="Comma 11 5 2 2 7 3" xfId="40426" xr:uid="{00000000-0005-0000-0000-000007000000}"/>
    <cellStyle name="Comma 11 5 2 2 8" xfId="16234" xr:uid="{00000000-0005-0000-0000-000007000000}"/>
    <cellStyle name="Comma 11 5 2 2 8 2" xfId="46474" xr:uid="{00000000-0005-0000-0000-000007000000}"/>
    <cellStyle name="Comma 11 5 2 2 9" xfId="31354" xr:uid="{00000000-0005-0000-0000-000007000000}"/>
    <cellStyle name="Comma 11 5 2 3" xfId="1870" xr:uid="{00000000-0005-0000-0000-000007000000}"/>
    <cellStyle name="Comma 11 5 2 3 2" xfId="10942" xr:uid="{00000000-0005-0000-0000-000007000000}"/>
    <cellStyle name="Comma 11 5 2 3 2 2" xfId="26062" xr:uid="{00000000-0005-0000-0000-000007000000}"/>
    <cellStyle name="Comma 11 5 2 3 2 2 2" xfId="56302" xr:uid="{00000000-0005-0000-0000-000007000000}"/>
    <cellStyle name="Comma 11 5 2 3 2 3" xfId="41182" xr:uid="{00000000-0005-0000-0000-000007000000}"/>
    <cellStyle name="Comma 11 5 2 3 3" xfId="16990" xr:uid="{00000000-0005-0000-0000-000007000000}"/>
    <cellStyle name="Comma 11 5 2 3 3 2" xfId="47230" xr:uid="{00000000-0005-0000-0000-000007000000}"/>
    <cellStyle name="Comma 11 5 2 3 4" xfId="32110" xr:uid="{00000000-0005-0000-0000-000007000000}"/>
    <cellStyle name="Comma 11 5 2 4" xfId="3382" xr:uid="{00000000-0005-0000-0000-000007000000}"/>
    <cellStyle name="Comma 11 5 2 4 2" xfId="12454" xr:uid="{00000000-0005-0000-0000-000007000000}"/>
    <cellStyle name="Comma 11 5 2 4 2 2" xfId="27574" xr:uid="{00000000-0005-0000-0000-000007000000}"/>
    <cellStyle name="Comma 11 5 2 4 2 2 2" xfId="57814" xr:uid="{00000000-0005-0000-0000-000007000000}"/>
    <cellStyle name="Comma 11 5 2 4 2 3" xfId="42694" xr:uid="{00000000-0005-0000-0000-000007000000}"/>
    <cellStyle name="Comma 11 5 2 4 3" xfId="18502" xr:uid="{00000000-0005-0000-0000-000007000000}"/>
    <cellStyle name="Comma 11 5 2 4 3 2" xfId="48742" xr:uid="{00000000-0005-0000-0000-000007000000}"/>
    <cellStyle name="Comma 11 5 2 4 4" xfId="33622" xr:uid="{00000000-0005-0000-0000-000007000000}"/>
    <cellStyle name="Comma 11 5 2 5" xfId="4894" xr:uid="{00000000-0005-0000-0000-000007000000}"/>
    <cellStyle name="Comma 11 5 2 5 2" xfId="13966" xr:uid="{00000000-0005-0000-0000-000007000000}"/>
    <cellStyle name="Comma 11 5 2 5 2 2" xfId="29086" xr:uid="{00000000-0005-0000-0000-000007000000}"/>
    <cellStyle name="Comma 11 5 2 5 2 2 2" xfId="59326" xr:uid="{00000000-0005-0000-0000-000007000000}"/>
    <cellStyle name="Comma 11 5 2 5 2 3" xfId="44206" xr:uid="{00000000-0005-0000-0000-000007000000}"/>
    <cellStyle name="Comma 11 5 2 5 3" xfId="20014" xr:uid="{00000000-0005-0000-0000-000007000000}"/>
    <cellStyle name="Comma 11 5 2 5 3 2" xfId="50254" xr:uid="{00000000-0005-0000-0000-000007000000}"/>
    <cellStyle name="Comma 11 5 2 5 4" xfId="35134" xr:uid="{00000000-0005-0000-0000-000007000000}"/>
    <cellStyle name="Comma 11 5 2 6" xfId="6406" xr:uid="{00000000-0005-0000-0000-000007000000}"/>
    <cellStyle name="Comma 11 5 2 6 2" xfId="21526" xr:uid="{00000000-0005-0000-0000-000007000000}"/>
    <cellStyle name="Comma 11 5 2 6 2 2" xfId="51766" xr:uid="{00000000-0005-0000-0000-000007000000}"/>
    <cellStyle name="Comma 11 5 2 6 3" xfId="36646" xr:uid="{00000000-0005-0000-0000-000007000000}"/>
    <cellStyle name="Comma 11 5 2 7" xfId="7918" xr:uid="{00000000-0005-0000-0000-000007000000}"/>
    <cellStyle name="Comma 11 5 2 7 2" xfId="23038" xr:uid="{00000000-0005-0000-0000-000007000000}"/>
    <cellStyle name="Comma 11 5 2 7 2 2" xfId="53278" xr:uid="{00000000-0005-0000-0000-000007000000}"/>
    <cellStyle name="Comma 11 5 2 7 3" xfId="38158" xr:uid="{00000000-0005-0000-0000-000007000000}"/>
    <cellStyle name="Comma 11 5 2 8" xfId="9430" xr:uid="{00000000-0005-0000-0000-000007000000}"/>
    <cellStyle name="Comma 11 5 2 8 2" xfId="24550" xr:uid="{00000000-0005-0000-0000-000007000000}"/>
    <cellStyle name="Comma 11 5 2 8 2 2" xfId="54790" xr:uid="{00000000-0005-0000-0000-000007000000}"/>
    <cellStyle name="Comma 11 5 2 8 3" xfId="39670" xr:uid="{00000000-0005-0000-0000-000007000000}"/>
    <cellStyle name="Comma 11 5 2 9" xfId="15478" xr:uid="{00000000-0005-0000-0000-000007000000}"/>
    <cellStyle name="Comma 11 5 2 9 2" xfId="45718" xr:uid="{00000000-0005-0000-0000-000007000000}"/>
    <cellStyle name="Comma 11 5 3" xfId="610" xr:uid="{00000000-0005-0000-0000-000023000000}"/>
    <cellStyle name="Comma 11 5 3 10" xfId="30850" xr:uid="{00000000-0005-0000-0000-000023000000}"/>
    <cellStyle name="Comma 11 5 3 2" xfId="1366" xr:uid="{00000000-0005-0000-0000-000023000000}"/>
    <cellStyle name="Comma 11 5 3 2 2" xfId="2878" xr:uid="{00000000-0005-0000-0000-000023000000}"/>
    <cellStyle name="Comma 11 5 3 2 2 2" xfId="11950" xr:uid="{00000000-0005-0000-0000-000023000000}"/>
    <cellStyle name="Comma 11 5 3 2 2 2 2" xfId="27070" xr:uid="{00000000-0005-0000-0000-000023000000}"/>
    <cellStyle name="Comma 11 5 3 2 2 2 2 2" xfId="57310" xr:uid="{00000000-0005-0000-0000-000023000000}"/>
    <cellStyle name="Comma 11 5 3 2 2 2 3" xfId="42190" xr:uid="{00000000-0005-0000-0000-000023000000}"/>
    <cellStyle name="Comma 11 5 3 2 2 3" xfId="17998" xr:uid="{00000000-0005-0000-0000-000023000000}"/>
    <cellStyle name="Comma 11 5 3 2 2 3 2" xfId="48238" xr:uid="{00000000-0005-0000-0000-000023000000}"/>
    <cellStyle name="Comma 11 5 3 2 2 4" xfId="33118" xr:uid="{00000000-0005-0000-0000-000023000000}"/>
    <cellStyle name="Comma 11 5 3 2 3" xfId="4390" xr:uid="{00000000-0005-0000-0000-000023000000}"/>
    <cellStyle name="Comma 11 5 3 2 3 2" xfId="13462" xr:uid="{00000000-0005-0000-0000-000023000000}"/>
    <cellStyle name="Comma 11 5 3 2 3 2 2" xfId="28582" xr:uid="{00000000-0005-0000-0000-000023000000}"/>
    <cellStyle name="Comma 11 5 3 2 3 2 2 2" xfId="58822" xr:uid="{00000000-0005-0000-0000-000023000000}"/>
    <cellStyle name="Comma 11 5 3 2 3 2 3" xfId="43702" xr:uid="{00000000-0005-0000-0000-000023000000}"/>
    <cellStyle name="Comma 11 5 3 2 3 3" xfId="19510" xr:uid="{00000000-0005-0000-0000-000023000000}"/>
    <cellStyle name="Comma 11 5 3 2 3 3 2" xfId="49750" xr:uid="{00000000-0005-0000-0000-000023000000}"/>
    <cellStyle name="Comma 11 5 3 2 3 4" xfId="34630" xr:uid="{00000000-0005-0000-0000-000023000000}"/>
    <cellStyle name="Comma 11 5 3 2 4" xfId="5902" xr:uid="{00000000-0005-0000-0000-000023000000}"/>
    <cellStyle name="Comma 11 5 3 2 4 2" xfId="14974" xr:uid="{00000000-0005-0000-0000-000023000000}"/>
    <cellStyle name="Comma 11 5 3 2 4 2 2" xfId="30094" xr:uid="{00000000-0005-0000-0000-000023000000}"/>
    <cellStyle name="Comma 11 5 3 2 4 2 2 2" xfId="60334" xr:uid="{00000000-0005-0000-0000-000023000000}"/>
    <cellStyle name="Comma 11 5 3 2 4 2 3" xfId="45214" xr:uid="{00000000-0005-0000-0000-000023000000}"/>
    <cellStyle name="Comma 11 5 3 2 4 3" xfId="21022" xr:uid="{00000000-0005-0000-0000-000023000000}"/>
    <cellStyle name="Comma 11 5 3 2 4 3 2" xfId="51262" xr:uid="{00000000-0005-0000-0000-000023000000}"/>
    <cellStyle name="Comma 11 5 3 2 4 4" xfId="36142" xr:uid="{00000000-0005-0000-0000-000023000000}"/>
    <cellStyle name="Comma 11 5 3 2 5" xfId="7414" xr:uid="{00000000-0005-0000-0000-000023000000}"/>
    <cellStyle name="Comma 11 5 3 2 5 2" xfId="22534" xr:uid="{00000000-0005-0000-0000-000023000000}"/>
    <cellStyle name="Comma 11 5 3 2 5 2 2" xfId="52774" xr:uid="{00000000-0005-0000-0000-000023000000}"/>
    <cellStyle name="Comma 11 5 3 2 5 3" xfId="37654" xr:uid="{00000000-0005-0000-0000-000023000000}"/>
    <cellStyle name="Comma 11 5 3 2 6" xfId="8926" xr:uid="{00000000-0005-0000-0000-000023000000}"/>
    <cellStyle name="Comma 11 5 3 2 6 2" xfId="24046" xr:uid="{00000000-0005-0000-0000-000023000000}"/>
    <cellStyle name="Comma 11 5 3 2 6 2 2" xfId="54286" xr:uid="{00000000-0005-0000-0000-000023000000}"/>
    <cellStyle name="Comma 11 5 3 2 6 3" xfId="39166" xr:uid="{00000000-0005-0000-0000-000023000000}"/>
    <cellStyle name="Comma 11 5 3 2 7" xfId="10438" xr:uid="{00000000-0005-0000-0000-000023000000}"/>
    <cellStyle name="Comma 11 5 3 2 7 2" xfId="25558" xr:uid="{00000000-0005-0000-0000-000023000000}"/>
    <cellStyle name="Comma 11 5 3 2 7 2 2" xfId="55798" xr:uid="{00000000-0005-0000-0000-000023000000}"/>
    <cellStyle name="Comma 11 5 3 2 7 3" xfId="40678" xr:uid="{00000000-0005-0000-0000-000023000000}"/>
    <cellStyle name="Comma 11 5 3 2 8" xfId="16486" xr:uid="{00000000-0005-0000-0000-000023000000}"/>
    <cellStyle name="Comma 11 5 3 2 8 2" xfId="46726" xr:uid="{00000000-0005-0000-0000-000023000000}"/>
    <cellStyle name="Comma 11 5 3 2 9" xfId="31606" xr:uid="{00000000-0005-0000-0000-000023000000}"/>
    <cellStyle name="Comma 11 5 3 3" xfId="2122" xr:uid="{00000000-0005-0000-0000-000023000000}"/>
    <cellStyle name="Comma 11 5 3 3 2" xfId="11194" xr:uid="{00000000-0005-0000-0000-000023000000}"/>
    <cellStyle name="Comma 11 5 3 3 2 2" xfId="26314" xr:uid="{00000000-0005-0000-0000-000023000000}"/>
    <cellStyle name="Comma 11 5 3 3 2 2 2" xfId="56554" xr:uid="{00000000-0005-0000-0000-000023000000}"/>
    <cellStyle name="Comma 11 5 3 3 2 3" xfId="41434" xr:uid="{00000000-0005-0000-0000-000023000000}"/>
    <cellStyle name="Comma 11 5 3 3 3" xfId="17242" xr:uid="{00000000-0005-0000-0000-000023000000}"/>
    <cellStyle name="Comma 11 5 3 3 3 2" xfId="47482" xr:uid="{00000000-0005-0000-0000-000023000000}"/>
    <cellStyle name="Comma 11 5 3 3 4" xfId="32362" xr:uid="{00000000-0005-0000-0000-000023000000}"/>
    <cellStyle name="Comma 11 5 3 4" xfId="3634" xr:uid="{00000000-0005-0000-0000-000023000000}"/>
    <cellStyle name="Comma 11 5 3 4 2" xfId="12706" xr:uid="{00000000-0005-0000-0000-000023000000}"/>
    <cellStyle name="Comma 11 5 3 4 2 2" xfId="27826" xr:uid="{00000000-0005-0000-0000-000023000000}"/>
    <cellStyle name="Comma 11 5 3 4 2 2 2" xfId="58066" xr:uid="{00000000-0005-0000-0000-000023000000}"/>
    <cellStyle name="Comma 11 5 3 4 2 3" xfId="42946" xr:uid="{00000000-0005-0000-0000-000023000000}"/>
    <cellStyle name="Comma 11 5 3 4 3" xfId="18754" xr:uid="{00000000-0005-0000-0000-000023000000}"/>
    <cellStyle name="Comma 11 5 3 4 3 2" xfId="48994" xr:uid="{00000000-0005-0000-0000-000023000000}"/>
    <cellStyle name="Comma 11 5 3 4 4" xfId="33874" xr:uid="{00000000-0005-0000-0000-000023000000}"/>
    <cellStyle name="Comma 11 5 3 5" xfId="5146" xr:uid="{00000000-0005-0000-0000-000023000000}"/>
    <cellStyle name="Comma 11 5 3 5 2" xfId="14218" xr:uid="{00000000-0005-0000-0000-000023000000}"/>
    <cellStyle name="Comma 11 5 3 5 2 2" xfId="29338" xr:uid="{00000000-0005-0000-0000-000023000000}"/>
    <cellStyle name="Comma 11 5 3 5 2 2 2" xfId="59578" xr:uid="{00000000-0005-0000-0000-000023000000}"/>
    <cellStyle name="Comma 11 5 3 5 2 3" xfId="44458" xr:uid="{00000000-0005-0000-0000-000023000000}"/>
    <cellStyle name="Comma 11 5 3 5 3" xfId="20266" xr:uid="{00000000-0005-0000-0000-000023000000}"/>
    <cellStyle name="Comma 11 5 3 5 3 2" xfId="50506" xr:uid="{00000000-0005-0000-0000-000023000000}"/>
    <cellStyle name="Comma 11 5 3 5 4" xfId="35386" xr:uid="{00000000-0005-0000-0000-000023000000}"/>
    <cellStyle name="Comma 11 5 3 6" xfId="6658" xr:uid="{00000000-0005-0000-0000-000023000000}"/>
    <cellStyle name="Comma 11 5 3 6 2" xfId="21778" xr:uid="{00000000-0005-0000-0000-000023000000}"/>
    <cellStyle name="Comma 11 5 3 6 2 2" xfId="52018" xr:uid="{00000000-0005-0000-0000-000023000000}"/>
    <cellStyle name="Comma 11 5 3 6 3" xfId="36898" xr:uid="{00000000-0005-0000-0000-000023000000}"/>
    <cellStyle name="Comma 11 5 3 7" xfId="8170" xr:uid="{00000000-0005-0000-0000-000023000000}"/>
    <cellStyle name="Comma 11 5 3 7 2" xfId="23290" xr:uid="{00000000-0005-0000-0000-000023000000}"/>
    <cellStyle name="Comma 11 5 3 7 2 2" xfId="53530" xr:uid="{00000000-0005-0000-0000-000023000000}"/>
    <cellStyle name="Comma 11 5 3 7 3" xfId="38410" xr:uid="{00000000-0005-0000-0000-000023000000}"/>
    <cellStyle name="Comma 11 5 3 8" xfId="9682" xr:uid="{00000000-0005-0000-0000-000023000000}"/>
    <cellStyle name="Comma 11 5 3 8 2" xfId="24802" xr:uid="{00000000-0005-0000-0000-000023000000}"/>
    <cellStyle name="Comma 11 5 3 8 2 2" xfId="55042" xr:uid="{00000000-0005-0000-0000-000023000000}"/>
    <cellStyle name="Comma 11 5 3 8 3" xfId="39922" xr:uid="{00000000-0005-0000-0000-000023000000}"/>
    <cellStyle name="Comma 11 5 3 9" xfId="15730" xr:uid="{00000000-0005-0000-0000-000023000000}"/>
    <cellStyle name="Comma 11 5 3 9 2" xfId="45970" xr:uid="{00000000-0005-0000-0000-000023000000}"/>
    <cellStyle name="Comma 11 5 4" xfId="862" xr:uid="{00000000-0005-0000-0000-000007000000}"/>
    <cellStyle name="Comma 11 5 4 2" xfId="2374" xr:uid="{00000000-0005-0000-0000-000007000000}"/>
    <cellStyle name="Comma 11 5 4 2 2" xfId="11446" xr:uid="{00000000-0005-0000-0000-000007000000}"/>
    <cellStyle name="Comma 11 5 4 2 2 2" xfId="26566" xr:uid="{00000000-0005-0000-0000-000007000000}"/>
    <cellStyle name="Comma 11 5 4 2 2 2 2" xfId="56806" xr:uid="{00000000-0005-0000-0000-000007000000}"/>
    <cellStyle name="Comma 11 5 4 2 2 3" xfId="41686" xr:uid="{00000000-0005-0000-0000-000007000000}"/>
    <cellStyle name="Comma 11 5 4 2 3" xfId="17494" xr:uid="{00000000-0005-0000-0000-000007000000}"/>
    <cellStyle name="Comma 11 5 4 2 3 2" xfId="47734" xr:uid="{00000000-0005-0000-0000-000007000000}"/>
    <cellStyle name="Comma 11 5 4 2 4" xfId="32614" xr:uid="{00000000-0005-0000-0000-000007000000}"/>
    <cellStyle name="Comma 11 5 4 3" xfId="3886" xr:uid="{00000000-0005-0000-0000-000007000000}"/>
    <cellStyle name="Comma 11 5 4 3 2" xfId="12958" xr:uid="{00000000-0005-0000-0000-000007000000}"/>
    <cellStyle name="Comma 11 5 4 3 2 2" xfId="28078" xr:uid="{00000000-0005-0000-0000-000007000000}"/>
    <cellStyle name="Comma 11 5 4 3 2 2 2" xfId="58318" xr:uid="{00000000-0005-0000-0000-000007000000}"/>
    <cellStyle name="Comma 11 5 4 3 2 3" xfId="43198" xr:uid="{00000000-0005-0000-0000-000007000000}"/>
    <cellStyle name="Comma 11 5 4 3 3" xfId="19006" xr:uid="{00000000-0005-0000-0000-000007000000}"/>
    <cellStyle name="Comma 11 5 4 3 3 2" xfId="49246" xr:uid="{00000000-0005-0000-0000-000007000000}"/>
    <cellStyle name="Comma 11 5 4 3 4" xfId="34126" xr:uid="{00000000-0005-0000-0000-000007000000}"/>
    <cellStyle name="Comma 11 5 4 4" xfId="5398" xr:uid="{00000000-0005-0000-0000-000007000000}"/>
    <cellStyle name="Comma 11 5 4 4 2" xfId="14470" xr:uid="{00000000-0005-0000-0000-000007000000}"/>
    <cellStyle name="Comma 11 5 4 4 2 2" xfId="29590" xr:uid="{00000000-0005-0000-0000-000007000000}"/>
    <cellStyle name="Comma 11 5 4 4 2 2 2" xfId="59830" xr:uid="{00000000-0005-0000-0000-000007000000}"/>
    <cellStyle name="Comma 11 5 4 4 2 3" xfId="44710" xr:uid="{00000000-0005-0000-0000-000007000000}"/>
    <cellStyle name="Comma 11 5 4 4 3" xfId="20518" xr:uid="{00000000-0005-0000-0000-000007000000}"/>
    <cellStyle name="Comma 11 5 4 4 3 2" xfId="50758" xr:uid="{00000000-0005-0000-0000-000007000000}"/>
    <cellStyle name="Comma 11 5 4 4 4" xfId="35638" xr:uid="{00000000-0005-0000-0000-000007000000}"/>
    <cellStyle name="Comma 11 5 4 5" xfId="6910" xr:uid="{00000000-0005-0000-0000-000007000000}"/>
    <cellStyle name="Comma 11 5 4 5 2" xfId="22030" xr:uid="{00000000-0005-0000-0000-000007000000}"/>
    <cellStyle name="Comma 11 5 4 5 2 2" xfId="52270" xr:uid="{00000000-0005-0000-0000-000007000000}"/>
    <cellStyle name="Comma 11 5 4 5 3" xfId="37150" xr:uid="{00000000-0005-0000-0000-000007000000}"/>
    <cellStyle name="Comma 11 5 4 6" xfId="8422" xr:uid="{00000000-0005-0000-0000-000007000000}"/>
    <cellStyle name="Comma 11 5 4 6 2" xfId="23542" xr:uid="{00000000-0005-0000-0000-000007000000}"/>
    <cellStyle name="Comma 11 5 4 6 2 2" xfId="53782" xr:uid="{00000000-0005-0000-0000-000007000000}"/>
    <cellStyle name="Comma 11 5 4 6 3" xfId="38662" xr:uid="{00000000-0005-0000-0000-000007000000}"/>
    <cellStyle name="Comma 11 5 4 7" xfId="9934" xr:uid="{00000000-0005-0000-0000-000007000000}"/>
    <cellStyle name="Comma 11 5 4 7 2" xfId="25054" xr:uid="{00000000-0005-0000-0000-000007000000}"/>
    <cellStyle name="Comma 11 5 4 7 2 2" xfId="55294" xr:uid="{00000000-0005-0000-0000-000007000000}"/>
    <cellStyle name="Comma 11 5 4 7 3" xfId="40174" xr:uid="{00000000-0005-0000-0000-000007000000}"/>
    <cellStyle name="Comma 11 5 4 8" xfId="15982" xr:uid="{00000000-0005-0000-0000-000007000000}"/>
    <cellStyle name="Comma 11 5 4 8 2" xfId="46222" xr:uid="{00000000-0005-0000-0000-000007000000}"/>
    <cellStyle name="Comma 11 5 4 9" xfId="31102" xr:uid="{00000000-0005-0000-0000-000007000000}"/>
    <cellStyle name="Comma 11 5 5" xfId="1618" xr:uid="{00000000-0005-0000-0000-000007000000}"/>
    <cellStyle name="Comma 11 5 5 2" xfId="10690" xr:uid="{00000000-0005-0000-0000-000007000000}"/>
    <cellStyle name="Comma 11 5 5 2 2" xfId="25810" xr:uid="{00000000-0005-0000-0000-000007000000}"/>
    <cellStyle name="Comma 11 5 5 2 2 2" xfId="56050" xr:uid="{00000000-0005-0000-0000-000007000000}"/>
    <cellStyle name="Comma 11 5 5 2 3" xfId="40930" xr:uid="{00000000-0005-0000-0000-000007000000}"/>
    <cellStyle name="Comma 11 5 5 3" xfId="16738" xr:uid="{00000000-0005-0000-0000-000007000000}"/>
    <cellStyle name="Comma 11 5 5 3 2" xfId="46978" xr:uid="{00000000-0005-0000-0000-000007000000}"/>
    <cellStyle name="Comma 11 5 5 4" xfId="31858" xr:uid="{00000000-0005-0000-0000-000007000000}"/>
    <cellStyle name="Comma 11 5 6" xfId="3130" xr:uid="{00000000-0005-0000-0000-000007000000}"/>
    <cellStyle name="Comma 11 5 6 2" xfId="12202" xr:uid="{00000000-0005-0000-0000-000007000000}"/>
    <cellStyle name="Comma 11 5 6 2 2" xfId="27322" xr:uid="{00000000-0005-0000-0000-000007000000}"/>
    <cellStyle name="Comma 11 5 6 2 2 2" xfId="57562" xr:uid="{00000000-0005-0000-0000-000007000000}"/>
    <cellStyle name="Comma 11 5 6 2 3" xfId="42442" xr:uid="{00000000-0005-0000-0000-000007000000}"/>
    <cellStyle name="Comma 11 5 6 3" xfId="18250" xr:uid="{00000000-0005-0000-0000-000007000000}"/>
    <cellStyle name="Comma 11 5 6 3 2" xfId="48490" xr:uid="{00000000-0005-0000-0000-000007000000}"/>
    <cellStyle name="Comma 11 5 6 4" xfId="33370" xr:uid="{00000000-0005-0000-0000-000007000000}"/>
    <cellStyle name="Comma 11 5 7" xfId="4642" xr:uid="{00000000-0005-0000-0000-000007000000}"/>
    <cellStyle name="Comma 11 5 7 2" xfId="13714" xr:uid="{00000000-0005-0000-0000-000007000000}"/>
    <cellStyle name="Comma 11 5 7 2 2" xfId="28834" xr:uid="{00000000-0005-0000-0000-000007000000}"/>
    <cellStyle name="Comma 11 5 7 2 2 2" xfId="59074" xr:uid="{00000000-0005-0000-0000-000007000000}"/>
    <cellStyle name="Comma 11 5 7 2 3" xfId="43954" xr:uid="{00000000-0005-0000-0000-000007000000}"/>
    <cellStyle name="Comma 11 5 7 3" xfId="19762" xr:uid="{00000000-0005-0000-0000-000007000000}"/>
    <cellStyle name="Comma 11 5 7 3 2" xfId="50002" xr:uid="{00000000-0005-0000-0000-000007000000}"/>
    <cellStyle name="Comma 11 5 7 4" xfId="34882" xr:uid="{00000000-0005-0000-0000-000007000000}"/>
    <cellStyle name="Comma 11 5 8" xfId="6154" xr:uid="{00000000-0005-0000-0000-000007000000}"/>
    <cellStyle name="Comma 11 5 8 2" xfId="21274" xr:uid="{00000000-0005-0000-0000-000007000000}"/>
    <cellStyle name="Comma 11 5 8 2 2" xfId="51514" xr:uid="{00000000-0005-0000-0000-000007000000}"/>
    <cellStyle name="Comma 11 5 8 3" xfId="36394" xr:uid="{00000000-0005-0000-0000-000007000000}"/>
    <cellStyle name="Comma 11 5 9" xfId="7666" xr:uid="{00000000-0005-0000-0000-000007000000}"/>
    <cellStyle name="Comma 11 5 9 2" xfId="22786" xr:uid="{00000000-0005-0000-0000-000007000000}"/>
    <cellStyle name="Comma 11 5 9 2 2" xfId="53026" xr:uid="{00000000-0005-0000-0000-000007000000}"/>
    <cellStyle name="Comma 11 5 9 3" xfId="37906" xr:uid="{00000000-0005-0000-0000-000007000000}"/>
    <cellStyle name="Comma 11 6" xfId="190" xr:uid="{00000000-0005-0000-0000-000007000000}"/>
    <cellStyle name="Comma 11 6 10" xfId="9262" xr:uid="{00000000-0005-0000-0000-000007000000}"/>
    <cellStyle name="Comma 11 6 10 2" xfId="24382" xr:uid="{00000000-0005-0000-0000-000007000000}"/>
    <cellStyle name="Comma 11 6 10 2 2" xfId="54622" xr:uid="{00000000-0005-0000-0000-000007000000}"/>
    <cellStyle name="Comma 11 6 10 3" xfId="39502" xr:uid="{00000000-0005-0000-0000-000007000000}"/>
    <cellStyle name="Comma 11 6 11" xfId="15310" xr:uid="{00000000-0005-0000-0000-000007000000}"/>
    <cellStyle name="Comma 11 6 11 2" xfId="45550" xr:uid="{00000000-0005-0000-0000-000007000000}"/>
    <cellStyle name="Comma 11 6 12" xfId="30430" xr:uid="{00000000-0005-0000-0000-000007000000}"/>
    <cellStyle name="Comma 11 6 2" xfId="442" xr:uid="{00000000-0005-0000-0000-000007000000}"/>
    <cellStyle name="Comma 11 6 2 10" xfId="30682" xr:uid="{00000000-0005-0000-0000-000007000000}"/>
    <cellStyle name="Comma 11 6 2 2" xfId="1198" xr:uid="{00000000-0005-0000-0000-000007000000}"/>
    <cellStyle name="Comma 11 6 2 2 2" xfId="2710" xr:uid="{00000000-0005-0000-0000-000007000000}"/>
    <cellStyle name="Comma 11 6 2 2 2 2" xfId="11782" xr:uid="{00000000-0005-0000-0000-000007000000}"/>
    <cellStyle name="Comma 11 6 2 2 2 2 2" xfId="26902" xr:uid="{00000000-0005-0000-0000-000007000000}"/>
    <cellStyle name="Comma 11 6 2 2 2 2 2 2" xfId="57142" xr:uid="{00000000-0005-0000-0000-000007000000}"/>
    <cellStyle name="Comma 11 6 2 2 2 2 3" xfId="42022" xr:uid="{00000000-0005-0000-0000-000007000000}"/>
    <cellStyle name="Comma 11 6 2 2 2 3" xfId="17830" xr:uid="{00000000-0005-0000-0000-000007000000}"/>
    <cellStyle name="Comma 11 6 2 2 2 3 2" xfId="48070" xr:uid="{00000000-0005-0000-0000-000007000000}"/>
    <cellStyle name="Comma 11 6 2 2 2 4" xfId="32950" xr:uid="{00000000-0005-0000-0000-000007000000}"/>
    <cellStyle name="Comma 11 6 2 2 3" xfId="4222" xr:uid="{00000000-0005-0000-0000-000007000000}"/>
    <cellStyle name="Comma 11 6 2 2 3 2" xfId="13294" xr:uid="{00000000-0005-0000-0000-000007000000}"/>
    <cellStyle name="Comma 11 6 2 2 3 2 2" xfId="28414" xr:uid="{00000000-0005-0000-0000-000007000000}"/>
    <cellStyle name="Comma 11 6 2 2 3 2 2 2" xfId="58654" xr:uid="{00000000-0005-0000-0000-000007000000}"/>
    <cellStyle name="Comma 11 6 2 2 3 2 3" xfId="43534" xr:uid="{00000000-0005-0000-0000-000007000000}"/>
    <cellStyle name="Comma 11 6 2 2 3 3" xfId="19342" xr:uid="{00000000-0005-0000-0000-000007000000}"/>
    <cellStyle name="Comma 11 6 2 2 3 3 2" xfId="49582" xr:uid="{00000000-0005-0000-0000-000007000000}"/>
    <cellStyle name="Comma 11 6 2 2 3 4" xfId="34462" xr:uid="{00000000-0005-0000-0000-000007000000}"/>
    <cellStyle name="Comma 11 6 2 2 4" xfId="5734" xr:uid="{00000000-0005-0000-0000-000007000000}"/>
    <cellStyle name="Comma 11 6 2 2 4 2" xfId="14806" xr:uid="{00000000-0005-0000-0000-000007000000}"/>
    <cellStyle name="Comma 11 6 2 2 4 2 2" xfId="29926" xr:uid="{00000000-0005-0000-0000-000007000000}"/>
    <cellStyle name="Comma 11 6 2 2 4 2 2 2" xfId="60166" xr:uid="{00000000-0005-0000-0000-000007000000}"/>
    <cellStyle name="Comma 11 6 2 2 4 2 3" xfId="45046" xr:uid="{00000000-0005-0000-0000-000007000000}"/>
    <cellStyle name="Comma 11 6 2 2 4 3" xfId="20854" xr:uid="{00000000-0005-0000-0000-000007000000}"/>
    <cellStyle name="Comma 11 6 2 2 4 3 2" xfId="51094" xr:uid="{00000000-0005-0000-0000-000007000000}"/>
    <cellStyle name="Comma 11 6 2 2 4 4" xfId="35974" xr:uid="{00000000-0005-0000-0000-000007000000}"/>
    <cellStyle name="Comma 11 6 2 2 5" xfId="7246" xr:uid="{00000000-0005-0000-0000-000007000000}"/>
    <cellStyle name="Comma 11 6 2 2 5 2" xfId="22366" xr:uid="{00000000-0005-0000-0000-000007000000}"/>
    <cellStyle name="Comma 11 6 2 2 5 2 2" xfId="52606" xr:uid="{00000000-0005-0000-0000-000007000000}"/>
    <cellStyle name="Comma 11 6 2 2 5 3" xfId="37486" xr:uid="{00000000-0005-0000-0000-000007000000}"/>
    <cellStyle name="Comma 11 6 2 2 6" xfId="8758" xr:uid="{00000000-0005-0000-0000-000007000000}"/>
    <cellStyle name="Comma 11 6 2 2 6 2" xfId="23878" xr:uid="{00000000-0005-0000-0000-000007000000}"/>
    <cellStyle name="Comma 11 6 2 2 6 2 2" xfId="54118" xr:uid="{00000000-0005-0000-0000-000007000000}"/>
    <cellStyle name="Comma 11 6 2 2 6 3" xfId="38998" xr:uid="{00000000-0005-0000-0000-000007000000}"/>
    <cellStyle name="Comma 11 6 2 2 7" xfId="10270" xr:uid="{00000000-0005-0000-0000-000007000000}"/>
    <cellStyle name="Comma 11 6 2 2 7 2" xfId="25390" xr:uid="{00000000-0005-0000-0000-000007000000}"/>
    <cellStyle name="Comma 11 6 2 2 7 2 2" xfId="55630" xr:uid="{00000000-0005-0000-0000-000007000000}"/>
    <cellStyle name="Comma 11 6 2 2 7 3" xfId="40510" xr:uid="{00000000-0005-0000-0000-000007000000}"/>
    <cellStyle name="Comma 11 6 2 2 8" xfId="16318" xr:uid="{00000000-0005-0000-0000-000007000000}"/>
    <cellStyle name="Comma 11 6 2 2 8 2" xfId="46558" xr:uid="{00000000-0005-0000-0000-000007000000}"/>
    <cellStyle name="Comma 11 6 2 2 9" xfId="31438" xr:uid="{00000000-0005-0000-0000-000007000000}"/>
    <cellStyle name="Comma 11 6 2 3" xfId="1954" xr:uid="{00000000-0005-0000-0000-000007000000}"/>
    <cellStyle name="Comma 11 6 2 3 2" xfId="11026" xr:uid="{00000000-0005-0000-0000-000007000000}"/>
    <cellStyle name="Comma 11 6 2 3 2 2" xfId="26146" xr:uid="{00000000-0005-0000-0000-000007000000}"/>
    <cellStyle name="Comma 11 6 2 3 2 2 2" xfId="56386" xr:uid="{00000000-0005-0000-0000-000007000000}"/>
    <cellStyle name="Comma 11 6 2 3 2 3" xfId="41266" xr:uid="{00000000-0005-0000-0000-000007000000}"/>
    <cellStyle name="Comma 11 6 2 3 3" xfId="17074" xr:uid="{00000000-0005-0000-0000-000007000000}"/>
    <cellStyle name="Comma 11 6 2 3 3 2" xfId="47314" xr:uid="{00000000-0005-0000-0000-000007000000}"/>
    <cellStyle name="Comma 11 6 2 3 4" xfId="32194" xr:uid="{00000000-0005-0000-0000-000007000000}"/>
    <cellStyle name="Comma 11 6 2 4" xfId="3466" xr:uid="{00000000-0005-0000-0000-000007000000}"/>
    <cellStyle name="Comma 11 6 2 4 2" xfId="12538" xr:uid="{00000000-0005-0000-0000-000007000000}"/>
    <cellStyle name="Comma 11 6 2 4 2 2" xfId="27658" xr:uid="{00000000-0005-0000-0000-000007000000}"/>
    <cellStyle name="Comma 11 6 2 4 2 2 2" xfId="57898" xr:uid="{00000000-0005-0000-0000-000007000000}"/>
    <cellStyle name="Comma 11 6 2 4 2 3" xfId="42778" xr:uid="{00000000-0005-0000-0000-000007000000}"/>
    <cellStyle name="Comma 11 6 2 4 3" xfId="18586" xr:uid="{00000000-0005-0000-0000-000007000000}"/>
    <cellStyle name="Comma 11 6 2 4 3 2" xfId="48826" xr:uid="{00000000-0005-0000-0000-000007000000}"/>
    <cellStyle name="Comma 11 6 2 4 4" xfId="33706" xr:uid="{00000000-0005-0000-0000-000007000000}"/>
    <cellStyle name="Comma 11 6 2 5" xfId="4978" xr:uid="{00000000-0005-0000-0000-000007000000}"/>
    <cellStyle name="Comma 11 6 2 5 2" xfId="14050" xr:uid="{00000000-0005-0000-0000-000007000000}"/>
    <cellStyle name="Comma 11 6 2 5 2 2" xfId="29170" xr:uid="{00000000-0005-0000-0000-000007000000}"/>
    <cellStyle name="Comma 11 6 2 5 2 2 2" xfId="59410" xr:uid="{00000000-0005-0000-0000-000007000000}"/>
    <cellStyle name="Comma 11 6 2 5 2 3" xfId="44290" xr:uid="{00000000-0005-0000-0000-000007000000}"/>
    <cellStyle name="Comma 11 6 2 5 3" xfId="20098" xr:uid="{00000000-0005-0000-0000-000007000000}"/>
    <cellStyle name="Comma 11 6 2 5 3 2" xfId="50338" xr:uid="{00000000-0005-0000-0000-000007000000}"/>
    <cellStyle name="Comma 11 6 2 5 4" xfId="35218" xr:uid="{00000000-0005-0000-0000-000007000000}"/>
    <cellStyle name="Comma 11 6 2 6" xfId="6490" xr:uid="{00000000-0005-0000-0000-000007000000}"/>
    <cellStyle name="Comma 11 6 2 6 2" xfId="21610" xr:uid="{00000000-0005-0000-0000-000007000000}"/>
    <cellStyle name="Comma 11 6 2 6 2 2" xfId="51850" xr:uid="{00000000-0005-0000-0000-000007000000}"/>
    <cellStyle name="Comma 11 6 2 6 3" xfId="36730" xr:uid="{00000000-0005-0000-0000-000007000000}"/>
    <cellStyle name="Comma 11 6 2 7" xfId="8002" xr:uid="{00000000-0005-0000-0000-000007000000}"/>
    <cellStyle name="Comma 11 6 2 7 2" xfId="23122" xr:uid="{00000000-0005-0000-0000-000007000000}"/>
    <cellStyle name="Comma 11 6 2 7 2 2" xfId="53362" xr:uid="{00000000-0005-0000-0000-000007000000}"/>
    <cellStyle name="Comma 11 6 2 7 3" xfId="38242" xr:uid="{00000000-0005-0000-0000-000007000000}"/>
    <cellStyle name="Comma 11 6 2 8" xfId="9514" xr:uid="{00000000-0005-0000-0000-000007000000}"/>
    <cellStyle name="Comma 11 6 2 8 2" xfId="24634" xr:uid="{00000000-0005-0000-0000-000007000000}"/>
    <cellStyle name="Comma 11 6 2 8 2 2" xfId="54874" xr:uid="{00000000-0005-0000-0000-000007000000}"/>
    <cellStyle name="Comma 11 6 2 8 3" xfId="39754" xr:uid="{00000000-0005-0000-0000-000007000000}"/>
    <cellStyle name="Comma 11 6 2 9" xfId="15562" xr:uid="{00000000-0005-0000-0000-000007000000}"/>
    <cellStyle name="Comma 11 6 2 9 2" xfId="45802" xr:uid="{00000000-0005-0000-0000-000007000000}"/>
    <cellStyle name="Comma 11 6 3" xfId="694" xr:uid="{00000000-0005-0000-0000-000024000000}"/>
    <cellStyle name="Comma 11 6 3 10" xfId="30934" xr:uid="{00000000-0005-0000-0000-000024000000}"/>
    <cellStyle name="Comma 11 6 3 2" xfId="1450" xr:uid="{00000000-0005-0000-0000-000024000000}"/>
    <cellStyle name="Comma 11 6 3 2 2" xfId="2962" xr:uid="{00000000-0005-0000-0000-000024000000}"/>
    <cellStyle name="Comma 11 6 3 2 2 2" xfId="12034" xr:uid="{00000000-0005-0000-0000-000024000000}"/>
    <cellStyle name="Comma 11 6 3 2 2 2 2" xfId="27154" xr:uid="{00000000-0005-0000-0000-000024000000}"/>
    <cellStyle name="Comma 11 6 3 2 2 2 2 2" xfId="57394" xr:uid="{00000000-0005-0000-0000-000024000000}"/>
    <cellStyle name="Comma 11 6 3 2 2 2 3" xfId="42274" xr:uid="{00000000-0005-0000-0000-000024000000}"/>
    <cellStyle name="Comma 11 6 3 2 2 3" xfId="18082" xr:uid="{00000000-0005-0000-0000-000024000000}"/>
    <cellStyle name="Comma 11 6 3 2 2 3 2" xfId="48322" xr:uid="{00000000-0005-0000-0000-000024000000}"/>
    <cellStyle name="Comma 11 6 3 2 2 4" xfId="33202" xr:uid="{00000000-0005-0000-0000-000024000000}"/>
    <cellStyle name="Comma 11 6 3 2 3" xfId="4474" xr:uid="{00000000-0005-0000-0000-000024000000}"/>
    <cellStyle name="Comma 11 6 3 2 3 2" xfId="13546" xr:uid="{00000000-0005-0000-0000-000024000000}"/>
    <cellStyle name="Comma 11 6 3 2 3 2 2" xfId="28666" xr:uid="{00000000-0005-0000-0000-000024000000}"/>
    <cellStyle name="Comma 11 6 3 2 3 2 2 2" xfId="58906" xr:uid="{00000000-0005-0000-0000-000024000000}"/>
    <cellStyle name="Comma 11 6 3 2 3 2 3" xfId="43786" xr:uid="{00000000-0005-0000-0000-000024000000}"/>
    <cellStyle name="Comma 11 6 3 2 3 3" xfId="19594" xr:uid="{00000000-0005-0000-0000-000024000000}"/>
    <cellStyle name="Comma 11 6 3 2 3 3 2" xfId="49834" xr:uid="{00000000-0005-0000-0000-000024000000}"/>
    <cellStyle name="Comma 11 6 3 2 3 4" xfId="34714" xr:uid="{00000000-0005-0000-0000-000024000000}"/>
    <cellStyle name="Comma 11 6 3 2 4" xfId="5986" xr:uid="{00000000-0005-0000-0000-000024000000}"/>
    <cellStyle name="Comma 11 6 3 2 4 2" xfId="15058" xr:uid="{00000000-0005-0000-0000-000024000000}"/>
    <cellStyle name="Comma 11 6 3 2 4 2 2" xfId="30178" xr:uid="{00000000-0005-0000-0000-000024000000}"/>
    <cellStyle name="Comma 11 6 3 2 4 2 2 2" xfId="60418" xr:uid="{00000000-0005-0000-0000-000024000000}"/>
    <cellStyle name="Comma 11 6 3 2 4 2 3" xfId="45298" xr:uid="{00000000-0005-0000-0000-000024000000}"/>
    <cellStyle name="Comma 11 6 3 2 4 3" xfId="21106" xr:uid="{00000000-0005-0000-0000-000024000000}"/>
    <cellStyle name="Comma 11 6 3 2 4 3 2" xfId="51346" xr:uid="{00000000-0005-0000-0000-000024000000}"/>
    <cellStyle name="Comma 11 6 3 2 4 4" xfId="36226" xr:uid="{00000000-0005-0000-0000-000024000000}"/>
    <cellStyle name="Comma 11 6 3 2 5" xfId="7498" xr:uid="{00000000-0005-0000-0000-000024000000}"/>
    <cellStyle name="Comma 11 6 3 2 5 2" xfId="22618" xr:uid="{00000000-0005-0000-0000-000024000000}"/>
    <cellStyle name="Comma 11 6 3 2 5 2 2" xfId="52858" xr:uid="{00000000-0005-0000-0000-000024000000}"/>
    <cellStyle name="Comma 11 6 3 2 5 3" xfId="37738" xr:uid="{00000000-0005-0000-0000-000024000000}"/>
    <cellStyle name="Comma 11 6 3 2 6" xfId="9010" xr:uid="{00000000-0005-0000-0000-000024000000}"/>
    <cellStyle name="Comma 11 6 3 2 6 2" xfId="24130" xr:uid="{00000000-0005-0000-0000-000024000000}"/>
    <cellStyle name="Comma 11 6 3 2 6 2 2" xfId="54370" xr:uid="{00000000-0005-0000-0000-000024000000}"/>
    <cellStyle name="Comma 11 6 3 2 6 3" xfId="39250" xr:uid="{00000000-0005-0000-0000-000024000000}"/>
    <cellStyle name="Comma 11 6 3 2 7" xfId="10522" xr:uid="{00000000-0005-0000-0000-000024000000}"/>
    <cellStyle name="Comma 11 6 3 2 7 2" xfId="25642" xr:uid="{00000000-0005-0000-0000-000024000000}"/>
    <cellStyle name="Comma 11 6 3 2 7 2 2" xfId="55882" xr:uid="{00000000-0005-0000-0000-000024000000}"/>
    <cellStyle name="Comma 11 6 3 2 7 3" xfId="40762" xr:uid="{00000000-0005-0000-0000-000024000000}"/>
    <cellStyle name="Comma 11 6 3 2 8" xfId="16570" xr:uid="{00000000-0005-0000-0000-000024000000}"/>
    <cellStyle name="Comma 11 6 3 2 8 2" xfId="46810" xr:uid="{00000000-0005-0000-0000-000024000000}"/>
    <cellStyle name="Comma 11 6 3 2 9" xfId="31690" xr:uid="{00000000-0005-0000-0000-000024000000}"/>
    <cellStyle name="Comma 11 6 3 3" xfId="2206" xr:uid="{00000000-0005-0000-0000-000024000000}"/>
    <cellStyle name="Comma 11 6 3 3 2" xfId="11278" xr:uid="{00000000-0005-0000-0000-000024000000}"/>
    <cellStyle name="Comma 11 6 3 3 2 2" xfId="26398" xr:uid="{00000000-0005-0000-0000-000024000000}"/>
    <cellStyle name="Comma 11 6 3 3 2 2 2" xfId="56638" xr:uid="{00000000-0005-0000-0000-000024000000}"/>
    <cellStyle name="Comma 11 6 3 3 2 3" xfId="41518" xr:uid="{00000000-0005-0000-0000-000024000000}"/>
    <cellStyle name="Comma 11 6 3 3 3" xfId="17326" xr:uid="{00000000-0005-0000-0000-000024000000}"/>
    <cellStyle name="Comma 11 6 3 3 3 2" xfId="47566" xr:uid="{00000000-0005-0000-0000-000024000000}"/>
    <cellStyle name="Comma 11 6 3 3 4" xfId="32446" xr:uid="{00000000-0005-0000-0000-000024000000}"/>
    <cellStyle name="Comma 11 6 3 4" xfId="3718" xr:uid="{00000000-0005-0000-0000-000024000000}"/>
    <cellStyle name="Comma 11 6 3 4 2" xfId="12790" xr:uid="{00000000-0005-0000-0000-000024000000}"/>
    <cellStyle name="Comma 11 6 3 4 2 2" xfId="27910" xr:uid="{00000000-0005-0000-0000-000024000000}"/>
    <cellStyle name="Comma 11 6 3 4 2 2 2" xfId="58150" xr:uid="{00000000-0005-0000-0000-000024000000}"/>
    <cellStyle name="Comma 11 6 3 4 2 3" xfId="43030" xr:uid="{00000000-0005-0000-0000-000024000000}"/>
    <cellStyle name="Comma 11 6 3 4 3" xfId="18838" xr:uid="{00000000-0005-0000-0000-000024000000}"/>
    <cellStyle name="Comma 11 6 3 4 3 2" xfId="49078" xr:uid="{00000000-0005-0000-0000-000024000000}"/>
    <cellStyle name="Comma 11 6 3 4 4" xfId="33958" xr:uid="{00000000-0005-0000-0000-000024000000}"/>
    <cellStyle name="Comma 11 6 3 5" xfId="5230" xr:uid="{00000000-0005-0000-0000-000024000000}"/>
    <cellStyle name="Comma 11 6 3 5 2" xfId="14302" xr:uid="{00000000-0005-0000-0000-000024000000}"/>
    <cellStyle name="Comma 11 6 3 5 2 2" xfId="29422" xr:uid="{00000000-0005-0000-0000-000024000000}"/>
    <cellStyle name="Comma 11 6 3 5 2 2 2" xfId="59662" xr:uid="{00000000-0005-0000-0000-000024000000}"/>
    <cellStyle name="Comma 11 6 3 5 2 3" xfId="44542" xr:uid="{00000000-0005-0000-0000-000024000000}"/>
    <cellStyle name="Comma 11 6 3 5 3" xfId="20350" xr:uid="{00000000-0005-0000-0000-000024000000}"/>
    <cellStyle name="Comma 11 6 3 5 3 2" xfId="50590" xr:uid="{00000000-0005-0000-0000-000024000000}"/>
    <cellStyle name="Comma 11 6 3 5 4" xfId="35470" xr:uid="{00000000-0005-0000-0000-000024000000}"/>
    <cellStyle name="Comma 11 6 3 6" xfId="6742" xr:uid="{00000000-0005-0000-0000-000024000000}"/>
    <cellStyle name="Comma 11 6 3 6 2" xfId="21862" xr:uid="{00000000-0005-0000-0000-000024000000}"/>
    <cellStyle name="Comma 11 6 3 6 2 2" xfId="52102" xr:uid="{00000000-0005-0000-0000-000024000000}"/>
    <cellStyle name="Comma 11 6 3 6 3" xfId="36982" xr:uid="{00000000-0005-0000-0000-000024000000}"/>
    <cellStyle name="Comma 11 6 3 7" xfId="8254" xr:uid="{00000000-0005-0000-0000-000024000000}"/>
    <cellStyle name="Comma 11 6 3 7 2" xfId="23374" xr:uid="{00000000-0005-0000-0000-000024000000}"/>
    <cellStyle name="Comma 11 6 3 7 2 2" xfId="53614" xr:uid="{00000000-0005-0000-0000-000024000000}"/>
    <cellStyle name="Comma 11 6 3 7 3" xfId="38494" xr:uid="{00000000-0005-0000-0000-000024000000}"/>
    <cellStyle name="Comma 11 6 3 8" xfId="9766" xr:uid="{00000000-0005-0000-0000-000024000000}"/>
    <cellStyle name="Comma 11 6 3 8 2" xfId="24886" xr:uid="{00000000-0005-0000-0000-000024000000}"/>
    <cellStyle name="Comma 11 6 3 8 2 2" xfId="55126" xr:uid="{00000000-0005-0000-0000-000024000000}"/>
    <cellStyle name="Comma 11 6 3 8 3" xfId="40006" xr:uid="{00000000-0005-0000-0000-000024000000}"/>
    <cellStyle name="Comma 11 6 3 9" xfId="15814" xr:uid="{00000000-0005-0000-0000-000024000000}"/>
    <cellStyle name="Comma 11 6 3 9 2" xfId="46054" xr:uid="{00000000-0005-0000-0000-000024000000}"/>
    <cellStyle name="Comma 11 6 4" xfId="946" xr:uid="{00000000-0005-0000-0000-000007000000}"/>
    <cellStyle name="Comma 11 6 4 2" xfId="2458" xr:uid="{00000000-0005-0000-0000-000007000000}"/>
    <cellStyle name="Comma 11 6 4 2 2" xfId="11530" xr:uid="{00000000-0005-0000-0000-000007000000}"/>
    <cellStyle name="Comma 11 6 4 2 2 2" xfId="26650" xr:uid="{00000000-0005-0000-0000-000007000000}"/>
    <cellStyle name="Comma 11 6 4 2 2 2 2" xfId="56890" xr:uid="{00000000-0005-0000-0000-000007000000}"/>
    <cellStyle name="Comma 11 6 4 2 2 3" xfId="41770" xr:uid="{00000000-0005-0000-0000-000007000000}"/>
    <cellStyle name="Comma 11 6 4 2 3" xfId="17578" xr:uid="{00000000-0005-0000-0000-000007000000}"/>
    <cellStyle name="Comma 11 6 4 2 3 2" xfId="47818" xr:uid="{00000000-0005-0000-0000-000007000000}"/>
    <cellStyle name="Comma 11 6 4 2 4" xfId="32698" xr:uid="{00000000-0005-0000-0000-000007000000}"/>
    <cellStyle name="Comma 11 6 4 3" xfId="3970" xr:uid="{00000000-0005-0000-0000-000007000000}"/>
    <cellStyle name="Comma 11 6 4 3 2" xfId="13042" xr:uid="{00000000-0005-0000-0000-000007000000}"/>
    <cellStyle name="Comma 11 6 4 3 2 2" xfId="28162" xr:uid="{00000000-0005-0000-0000-000007000000}"/>
    <cellStyle name="Comma 11 6 4 3 2 2 2" xfId="58402" xr:uid="{00000000-0005-0000-0000-000007000000}"/>
    <cellStyle name="Comma 11 6 4 3 2 3" xfId="43282" xr:uid="{00000000-0005-0000-0000-000007000000}"/>
    <cellStyle name="Comma 11 6 4 3 3" xfId="19090" xr:uid="{00000000-0005-0000-0000-000007000000}"/>
    <cellStyle name="Comma 11 6 4 3 3 2" xfId="49330" xr:uid="{00000000-0005-0000-0000-000007000000}"/>
    <cellStyle name="Comma 11 6 4 3 4" xfId="34210" xr:uid="{00000000-0005-0000-0000-000007000000}"/>
    <cellStyle name="Comma 11 6 4 4" xfId="5482" xr:uid="{00000000-0005-0000-0000-000007000000}"/>
    <cellStyle name="Comma 11 6 4 4 2" xfId="14554" xr:uid="{00000000-0005-0000-0000-000007000000}"/>
    <cellStyle name="Comma 11 6 4 4 2 2" xfId="29674" xr:uid="{00000000-0005-0000-0000-000007000000}"/>
    <cellStyle name="Comma 11 6 4 4 2 2 2" xfId="59914" xr:uid="{00000000-0005-0000-0000-000007000000}"/>
    <cellStyle name="Comma 11 6 4 4 2 3" xfId="44794" xr:uid="{00000000-0005-0000-0000-000007000000}"/>
    <cellStyle name="Comma 11 6 4 4 3" xfId="20602" xr:uid="{00000000-0005-0000-0000-000007000000}"/>
    <cellStyle name="Comma 11 6 4 4 3 2" xfId="50842" xr:uid="{00000000-0005-0000-0000-000007000000}"/>
    <cellStyle name="Comma 11 6 4 4 4" xfId="35722" xr:uid="{00000000-0005-0000-0000-000007000000}"/>
    <cellStyle name="Comma 11 6 4 5" xfId="6994" xr:uid="{00000000-0005-0000-0000-000007000000}"/>
    <cellStyle name="Comma 11 6 4 5 2" xfId="22114" xr:uid="{00000000-0005-0000-0000-000007000000}"/>
    <cellStyle name="Comma 11 6 4 5 2 2" xfId="52354" xr:uid="{00000000-0005-0000-0000-000007000000}"/>
    <cellStyle name="Comma 11 6 4 5 3" xfId="37234" xr:uid="{00000000-0005-0000-0000-000007000000}"/>
    <cellStyle name="Comma 11 6 4 6" xfId="8506" xr:uid="{00000000-0005-0000-0000-000007000000}"/>
    <cellStyle name="Comma 11 6 4 6 2" xfId="23626" xr:uid="{00000000-0005-0000-0000-000007000000}"/>
    <cellStyle name="Comma 11 6 4 6 2 2" xfId="53866" xr:uid="{00000000-0005-0000-0000-000007000000}"/>
    <cellStyle name="Comma 11 6 4 6 3" xfId="38746" xr:uid="{00000000-0005-0000-0000-000007000000}"/>
    <cellStyle name="Comma 11 6 4 7" xfId="10018" xr:uid="{00000000-0005-0000-0000-000007000000}"/>
    <cellStyle name="Comma 11 6 4 7 2" xfId="25138" xr:uid="{00000000-0005-0000-0000-000007000000}"/>
    <cellStyle name="Comma 11 6 4 7 2 2" xfId="55378" xr:uid="{00000000-0005-0000-0000-000007000000}"/>
    <cellStyle name="Comma 11 6 4 7 3" xfId="40258" xr:uid="{00000000-0005-0000-0000-000007000000}"/>
    <cellStyle name="Comma 11 6 4 8" xfId="16066" xr:uid="{00000000-0005-0000-0000-000007000000}"/>
    <cellStyle name="Comma 11 6 4 8 2" xfId="46306" xr:uid="{00000000-0005-0000-0000-000007000000}"/>
    <cellStyle name="Comma 11 6 4 9" xfId="31186" xr:uid="{00000000-0005-0000-0000-000007000000}"/>
    <cellStyle name="Comma 11 6 5" xfId="1702" xr:uid="{00000000-0005-0000-0000-000007000000}"/>
    <cellStyle name="Comma 11 6 5 2" xfId="10774" xr:uid="{00000000-0005-0000-0000-000007000000}"/>
    <cellStyle name="Comma 11 6 5 2 2" xfId="25894" xr:uid="{00000000-0005-0000-0000-000007000000}"/>
    <cellStyle name="Comma 11 6 5 2 2 2" xfId="56134" xr:uid="{00000000-0005-0000-0000-000007000000}"/>
    <cellStyle name="Comma 11 6 5 2 3" xfId="41014" xr:uid="{00000000-0005-0000-0000-000007000000}"/>
    <cellStyle name="Comma 11 6 5 3" xfId="16822" xr:uid="{00000000-0005-0000-0000-000007000000}"/>
    <cellStyle name="Comma 11 6 5 3 2" xfId="47062" xr:uid="{00000000-0005-0000-0000-000007000000}"/>
    <cellStyle name="Comma 11 6 5 4" xfId="31942" xr:uid="{00000000-0005-0000-0000-000007000000}"/>
    <cellStyle name="Comma 11 6 6" xfId="3214" xr:uid="{00000000-0005-0000-0000-000007000000}"/>
    <cellStyle name="Comma 11 6 6 2" xfId="12286" xr:uid="{00000000-0005-0000-0000-000007000000}"/>
    <cellStyle name="Comma 11 6 6 2 2" xfId="27406" xr:uid="{00000000-0005-0000-0000-000007000000}"/>
    <cellStyle name="Comma 11 6 6 2 2 2" xfId="57646" xr:uid="{00000000-0005-0000-0000-000007000000}"/>
    <cellStyle name="Comma 11 6 6 2 3" xfId="42526" xr:uid="{00000000-0005-0000-0000-000007000000}"/>
    <cellStyle name="Comma 11 6 6 3" xfId="18334" xr:uid="{00000000-0005-0000-0000-000007000000}"/>
    <cellStyle name="Comma 11 6 6 3 2" xfId="48574" xr:uid="{00000000-0005-0000-0000-000007000000}"/>
    <cellStyle name="Comma 11 6 6 4" xfId="33454" xr:uid="{00000000-0005-0000-0000-000007000000}"/>
    <cellStyle name="Comma 11 6 7" xfId="4726" xr:uid="{00000000-0005-0000-0000-000007000000}"/>
    <cellStyle name="Comma 11 6 7 2" xfId="13798" xr:uid="{00000000-0005-0000-0000-000007000000}"/>
    <cellStyle name="Comma 11 6 7 2 2" xfId="28918" xr:uid="{00000000-0005-0000-0000-000007000000}"/>
    <cellStyle name="Comma 11 6 7 2 2 2" xfId="59158" xr:uid="{00000000-0005-0000-0000-000007000000}"/>
    <cellStyle name="Comma 11 6 7 2 3" xfId="44038" xr:uid="{00000000-0005-0000-0000-000007000000}"/>
    <cellStyle name="Comma 11 6 7 3" xfId="19846" xr:uid="{00000000-0005-0000-0000-000007000000}"/>
    <cellStyle name="Comma 11 6 7 3 2" xfId="50086" xr:uid="{00000000-0005-0000-0000-000007000000}"/>
    <cellStyle name="Comma 11 6 7 4" xfId="34966" xr:uid="{00000000-0005-0000-0000-000007000000}"/>
    <cellStyle name="Comma 11 6 8" xfId="6238" xr:uid="{00000000-0005-0000-0000-000007000000}"/>
    <cellStyle name="Comma 11 6 8 2" xfId="21358" xr:uid="{00000000-0005-0000-0000-000007000000}"/>
    <cellStyle name="Comma 11 6 8 2 2" xfId="51598" xr:uid="{00000000-0005-0000-0000-000007000000}"/>
    <cellStyle name="Comma 11 6 8 3" xfId="36478" xr:uid="{00000000-0005-0000-0000-000007000000}"/>
    <cellStyle name="Comma 11 6 9" xfId="7750" xr:uid="{00000000-0005-0000-0000-000007000000}"/>
    <cellStyle name="Comma 11 6 9 2" xfId="22870" xr:uid="{00000000-0005-0000-0000-000007000000}"/>
    <cellStyle name="Comma 11 6 9 2 2" xfId="53110" xr:uid="{00000000-0005-0000-0000-000007000000}"/>
    <cellStyle name="Comma 11 6 9 3" xfId="37990" xr:uid="{00000000-0005-0000-0000-000007000000}"/>
    <cellStyle name="Comma 11 7" xfId="274" xr:uid="{00000000-0005-0000-0000-00003C000000}"/>
    <cellStyle name="Comma 11 7 10" xfId="30514" xr:uid="{00000000-0005-0000-0000-00003C000000}"/>
    <cellStyle name="Comma 11 7 2" xfId="1030" xr:uid="{00000000-0005-0000-0000-00003C000000}"/>
    <cellStyle name="Comma 11 7 2 2" xfId="2542" xr:uid="{00000000-0005-0000-0000-00003C000000}"/>
    <cellStyle name="Comma 11 7 2 2 2" xfId="11614" xr:uid="{00000000-0005-0000-0000-00003C000000}"/>
    <cellStyle name="Comma 11 7 2 2 2 2" xfId="26734" xr:uid="{00000000-0005-0000-0000-00003C000000}"/>
    <cellStyle name="Comma 11 7 2 2 2 2 2" xfId="56974" xr:uid="{00000000-0005-0000-0000-00003C000000}"/>
    <cellStyle name="Comma 11 7 2 2 2 3" xfId="41854" xr:uid="{00000000-0005-0000-0000-00003C000000}"/>
    <cellStyle name="Comma 11 7 2 2 3" xfId="17662" xr:uid="{00000000-0005-0000-0000-00003C000000}"/>
    <cellStyle name="Comma 11 7 2 2 3 2" xfId="47902" xr:uid="{00000000-0005-0000-0000-00003C000000}"/>
    <cellStyle name="Comma 11 7 2 2 4" xfId="32782" xr:uid="{00000000-0005-0000-0000-00003C000000}"/>
    <cellStyle name="Comma 11 7 2 3" xfId="4054" xr:uid="{00000000-0005-0000-0000-00003C000000}"/>
    <cellStyle name="Comma 11 7 2 3 2" xfId="13126" xr:uid="{00000000-0005-0000-0000-00003C000000}"/>
    <cellStyle name="Comma 11 7 2 3 2 2" xfId="28246" xr:uid="{00000000-0005-0000-0000-00003C000000}"/>
    <cellStyle name="Comma 11 7 2 3 2 2 2" xfId="58486" xr:uid="{00000000-0005-0000-0000-00003C000000}"/>
    <cellStyle name="Comma 11 7 2 3 2 3" xfId="43366" xr:uid="{00000000-0005-0000-0000-00003C000000}"/>
    <cellStyle name="Comma 11 7 2 3 3" xfId="19174" xr:uid="{00000000-0005-0000-0000-00003C000000}"/>
    <cellStyle name="Comma 11 7 2 3 3 2" xfId="49414" xr:uid="{00000000-0005-0000-0000-00003C000000}"/>
    <cellStyle name="Comma 11 7 2 3 4" xfId="34294" xr:uid="{00000000-0005-0000-0000-00003C000000}"/>
    <cellStyle name="Comma 11 7 2 4" xfId="5566" xr:uid="{00000000-0005-0000-0000-00003C000000}"/>
    <cellStyle name="Comma 11 7 2 4 2" xfId="14638" xr:uid="{00000000-0005-0000-0000-00003C000000}"/>
    <cellStyle name="Comma 11 7 2 4 2 2" xfId="29758" xr:uid="{00000000-0005-0000-0000-00003C000000}"/>
    <cellStyle name="Comma 11 7 2 4 2 2 2" xfId="59998" xr:uid="{00000000-0005-0000-0000-00003C000000}"/>
    <cellStyle name="Comma 11 7 2 4 2 3" xfId="44878" xr:uid="{00000000-0005-0000-0000-00003C000000}"/>
    <cellStyle name="Comma 11 7 2 4 3" xfId="20686" xr:uid="{00000000-0005-0000-0000-00003C000000}"/>
    <cellStyle name="Comma 11 7 2 4 3 2" xfId="50926" xr:uid="{00000000-0005-0000-0000-00003C000000}"/>
    <cellStyle name="Comma 11 7 2 4 4" xfId="35806" xr:uid="{00000000-0005-0000-0000-00003C000000}"/>
    <cellStyle name="Comma 11 7 2 5" xfId="7078" xr:uid="{00000000-0005-0000-0000-00003C000000}"/>
    <cellStyle name="Comma 11 7 2 5 2" xfId="22198" xr:uid="{00000000-0005-0000-0000-00003C000000}"/>
    <cellStyle name="Comma 11 7 2 5 2 2" xfId="52438" xr:uid="{00000000-0005-0000-0000-00003C000000}"/>
    <cellStyle name="Comma 11 7 2 5 3" xfId="37318" xr:uid="{00000000-0005-0000-0000-00003C000000}"/>
    <cellStyle name="Comma 11 7 2 6" xfId="8590" xr:uid="{00000000-0005-0000-0000-00003C000000}"/>
    <cellStyle name="Comma 11 7 2 6 2" xfId="23710" xr:uid="{00000000-0005-0000-0000-00003C000000}"/>
    <cellStyle name="Comma 11 7 2 6 2 2" xfId="53950" xr:uid="{00000000-0005-0000-0000-00003C000000}"/>
    <cellStyle name="Comma 11 7 2 6 3" xfId="38830" xr:uid="{00000000-0005-0000-0000-00003C000000}"/>
    <cellStyle name="Comma 11 7 2 7" xfId="10102" xr:uid="{00000000-0005-0000-0000-00003C000000}"/>
    <cellStyle name="Comma 11 7 2 7 2" xfId="25222" xr:uid="{00000000-0005-0000-0000-00003C000000}"/>
    <cellStyle name="Comma 11 7 2 7 2 2" xfId="55462" xr:uid="{00000000-0005-0000-0000-00003C000000}"/>
    <cellStyle name="Comma 11 7 2 7 3" xfId="40342" xr:uid="{00000000-0005-0000-0000-00003C000000}"/>
    <cellStyle name="Comma 11 7 2 8" xfId="16150" xr:uid="{00000000-0005-0000-0000-00003C000000}"/>
    <cellStyle name="Comma 11 7 2 8 2" xfId="46390" xr:uid="{00000000-0005-0000-0000-00003C000000}"/>
    <cellStyle name="Comma 11 7 2 9" xfId="31270" xr:uid="{00000000-0005-0000-0000-00003C000000}"/>
    <cellStyle name="Comma 11 7 3" xfId="1786" xr:uid="{00000000-0005-0000-0000-00003C000000}"/>
    <cellStyle name="Comma 11 7 3 2" xfId="10858" xr:uid="{00000000-0005-0000-0000-00003C000000}"/>
    <cellStyle name="Comma 11 7 3 2 2" xfId="25978" xr:uid="{00000000-0005-0000-0000-00003C000000}"/>
    <cellStyle name="Comma 11 7 3 2 2 2" xfId="56218" xr:uid="{00000000-0005-0000-0000-00003C000000}"/>
    <cellStyle name="Comma 11 7 3 2 3" xfId="41098" xr:uid="{00000000-0005-0000-0000-00003C000000}"/>
    <cellStyle name="Comma 11 7 3 3" xfId="16906" xr:uid="{00000000-0005-0000-0000-00003C000000}"/>
    <cellStyle name="Comma 11 7 3 3 2" xfId="47146" xr:uid="{00000000-0005-0000-0000-00003C000000}"/>
    <cellStyle name="Comma 11 7 3 4" xfId="32026" xr:uid="{00000000-0005-0000-0000-00003C000000}"/>
    <cellStyle name="Comma 11 7 4" xfId="3298" xr:uid="{00000000-0005-0000-0000-00003C000000}"/>
    <cellStyle name="Comma 11 7 4 2" xfId="12370" xr:uid="{00000000-0005-0000-0000-00003C000000}"/>
    <cellStyle name="Comma 11 7 4 2 2" xfId="27490" xr:uid="{00000000-0005-0000-0000-00003C000000}"/>
    <cellStyle name="Comma 11 7 4 2 2 2" xfId="57730" xr:uid="{00000000-0005-0000-0000-00003C000000}"/>
    <cellStyle name="Comma 11 7 4 2 3" xfId="42610" xr:uid="{00000000-0005-0000-0000-00003C000000}"/>
    <cellStyle name="Comma 11 7 4 3" xfId="18418" xr:uid="{00000000-0005-0000-0000-00003C000000}"/>
    <cellStyle name="Comma 11 7 4 3 2" xfId="48658" xr:uid="{00000000-0005-0000-0000-00003C000000}"/>
    <cellStyle name="Comma 11 7 4 4" xfId="33538" xr:uid="{00000000-0005-0000-0000-00003C000000}"/>
    <cellStyle name="Comma 11 7 5" xfId="4810" xr:uid="{00000000-0005-0000-0000-00003C000000}"/>
    <cellStyle name="Comma 11 7 5 2" xfId="13882" xr:uid="{00000000-0005-0000-0000-00003C000000}"/>
    <cellStyle name="Comma 11 7 5 2 2" xfId="29002" xr:uid="{00000000-0005-0000-0000-00003C000000}"/>
    <cellStyle name="Comma 11 7 5 2 2 2" xfId="59242" xr:uid="{00000000-0005-0000-0000-00003C000000}"/>
    <cellStyle name="Comma 11 7 5 2 3" xfId="44122" xr:uid="{00000000-0005-0000-0000-00003C000000}"/>
    <cellStyle name="Comma 11 7 5 3" xfId="19930" xr:uid="{00000000-0005-0000-0000-00003C000000}"/>
    <cellStyle name="Comma 11 7 5 3 2" xfId="50170" xr:uid="{00000000-0005-0000-0000-00003C000000}"/>
    <cellStyle name="Comma 11 7 5 4" xfId="35050" xr:uid="{00000000-0005-0000-0000-00003C000000}"/>
    <cellStyle name="Comma 11 7 6" xfId="6322" xr:uid="{00000000-0005-0000-0000-00003C000000}"/>
    <cellStyle name="Comma 11 7 6 2" xfId="21442" xr:uid="{00000000-0005-0000-0000-00003C000000}"/>
    <cellStyle name="Comma 11 7 6 2 2" xfId="51682" xr:uid="{00000000-0005-0000-0000-00003C000000}"/>
    <cellStyle name="Comma 11 7 6 3" xfId="36562" xr:uid="{00000000-0005-0000-0000-00003C000000}"/>
    <cellStyle name="Comma 11 7 7" xfId="7834" xr:uid="{00000000-0005-0000-0000-00003C000000}"/>
    <cellStyle name="Comma 11 7 7 2" xfId="22954" xr:uid="{00000000-0005-0000-0000-00003C000000}"/>
    <cellStyle name="Comma 11 7 7 2 2" xfId="53194" xr:uid="{00000000-0005-0000-0000-00003C000000}"/>
    <cellStyle name="Comma 11 7 7 3" xfId="38074" xr:uid="{00000000-0005-0000-0000-00003C000000}"/>
    <cellStyle name="Comma 11 7 8" xfId="9346" xr:uid="{00000000-0005-0000-0000-00003C000000}"/>
    <cellStyle name="Comma 11 7 8 2" xfId="24466" xr:uid="{00000000-0005-0000-0000-00003C000000}"/>
    <cellStyle name="Comma 11 7 8 2 2" xfId="54706" xr:uid="{00000000-0005-0000-0000-00003C000000}"/>
    <cellStyle name="Comma 11 7 8 3" xfId="39586" xr:uid="{00000000-0005-0000-0000-00003C000000}"/>
    <cellStyle name="Comma 11 7 9" xfId="15394" xr:uid="{00000000-0005-0000-0000-00003C000000}"/>
    <cellStyle name="Comma 11 7 9 2" xfId="45634" xr:uid="{00000000-0005-0000-0000-00003C000000}"/>
    <cellStyle name="Comma 11 8" xfId="526" xr:uid="{00000000-0005-0000-0000-000013000000}"/>
    <cellStyle name="Comma 11 8 10" xfId="30766" xr:uid="{00000000-0005-0000-0000-000013000000}"/>
    <cellStyle name="Comma 11 8 2" xfId="1282" xr:uid="{00000000-0005-0000-0000-000013000000}"/>
    <cellStyle name="Comma 11 8 2 2" xfId="2794" xr:uid="{00000000-0005-0000-0000-000013000000}"/>
    <cellStyle name="Comma 11 8 2 2 2" xfId="11866" xr:uid="{00000000-0005-0000-0000-000013000000}"/>
    <cellStyle name="Comma 11 8 2 2 2 2" xfId="26986" xr:uid="{00000000-0005-0000-0000-000013000000}"/>
    <cellStyle name="Comma 11 8 2 2 2 2 2" xfId="57226" xr:uid="{00000000-0005-0000-0000-000013000000}"/>
    <cellStyle name="Comma 11 8 2 2 2 3" xfId="42106" xr:uid="{00000000-0005-0000-0000-000013000000}"/>
    <cellStyle name="Comma 11 8 2 2 3" xfId="17914" xr:uid="{00000000-0005-0000-0000-000013000000}"/>
    <cellStyle name="Comma 11 8 2 2 3 2" xfId="48154" xr:uid="{00000000-0005-0000-0000-000013000000}"/>
    <cellStyle name="Comma 11 8 2 2 4" xfId="33034" xr:uid="{00000000-0005-0000-0000-000013000000}"/>
    <cellStyle name="Comma 11 8 2 3" xfId="4306" xr:uid="{00000000-0005-0000-0000-000013000000}"/>
    <cellStyle name="Comma 11 8 2 3 2" xfId="13378" xr:uid="{00000000-0005-0000-0000-000013000000}"/>
    <cellStyle name="Comma 11 8 2 3 2 2" xfId="28498" xr:uid="{00000000-0005-0000-0000-000013000000}"/>
    <cellStyle name="Comma 11 8 2 3 2 2 2" xfId="58738" xr:uid="{00000000-0005-0000-0000-000013000000}"/>
    <cellStyle name="Comma 11 8 2 3 2 3" xfId="43618" xr:uid="{00000000-0005-0000-0000-000013000000}"/>
    <cellStyle name="Comma 11 8 2 3 3" xfId="19426" xr:uid="{00000000-0005-0000-0000-000013000000}"/>
    <cellStyle name="Comma 11 8 2 3 3 2" xfId="49666" xr:uid="{00000000-0005-0000-0000-000013000000}"/>
    <cellStyle name="Comma 11 8 2 3 4" xfId="34546" xr:uid="{00000000-0005-0000-0000-000013000000}"/>
    <cellStyle name="Comma 11 8 2 4" xfId="5818" xr:uid="{00000000-0005-0000-0000-000013000000}"/>
    <cellStyle name="Comma 11 8 2 4 2" xfId="14890" xr:uid="{00000000-0005-0000-0000-000013000000}"/>
    <cellStyle name="Comma 11 8 2 4 2 2" xfId="30010" xr:uid="{00000000-0005-0000-0000-000013000000}"/>
    <cellStyle name="Comma 11 8 2 4 2 2 2" xfId="60250" xr:uid="{00000000-0005-0000-0000-000013000000}"/>
    <cellStyle name="Comma 11 8 2 4 2 3" xfId="45130" xr:uid="{00000000-0005-0000-0000-000013000000}"/>
    <cellStyle name="Comma 11 8 2 4 3" xfId="20938" xr:uid="{00000000-0005-0000-0000-000013000000}"/>
    <cellStyle name="Comma 11 8 2 4 3 2" xfId="51178" xr:uid="{00000000-0005-0000-0000-000013000000}"/>
    <cellStyle name="Comma 11 8 2 4 4" xfId="36058" xr:uid="{00000000-0005-0000-0000-000013000000}"/>
    <cellStyle name="Comma 11 8 2 5" xfId="7330" xr:uid="{00000000-0005-0000-0000-000013000000}"/>
    <cellStyle name="Comma 11 8 2 5 2" xfId="22450" xr:uid="{00000000-0005-0000-0000-000013000000}"/>
    <cellStyle name="Comma 11 8 2 5 2 2" xfId="52690" xr:uid="{00000000-0005-0000-0000-000013000000}"/>
    <cellStyle name="Comma 11 8 2 5 3" xfId="37570" xr:uid="{00000000-0005-0000-0000-000013000000}"/>
    <cellStyle name="Comma 11 8 2 6" xfId="8842" xr:uid="{00000000-0005-0000-0000-000013000000}"/>
    <cellStyle name="Comma 11 8 2 6 2" xfId="23962" xr:uid="{00000000-0005-0000-0000-000013000000}"/>
    <cellStyle name="Comma 11 8 2 6 2 2" xfId="54202" xr:uid="{00000000-0005-0000-0000-000013000000}"/>
    <cellStyle name="Comma 11 8 2 6 3" xfId="39082" xr:uid="{00000000-0005-0000-0000-000013000000}"/>
    <cellStyle name="Comma 11 8 2 7" xfId="10354" xr:uid="{00000000-0005-0000-0000-000013000000}"/>
    <cellStyle name="Comma 11 8 2 7 2" xfId="25474" xr:uid="{00000000-0005-0000-0000-000013000000}"/>
    <cellStyle name="Comma 11 8 2 7 2 2" xfId="55714" xr:uid="{00000000-0005-0000-0000-000013000000}"/>
    <cellStyle name="Comma 11 8 2 7 3" xfId="40594" xr:uid="{00000000-0005-0000-0000-000013000000}"/>
    <cellStyle name="Comma 11 8 2 8" xfId="16402" xr:uid="{00000000-0005-0000-0000-000013000000}"/>
    <cellStyle name="Comma 11 8 2 8 2" xfId="46642" xr:uid="{00000000-0005-0000-0000-000013000000}"/>
    <cellStyle name="Comma 11 8 2 9" xfId="31522" xr:uid="{00000000-0005-0000-0000-000013000000}"/>
    <cellStyle name="Comma 11 8 3" xfId="2038" xr:uid="{00000000-0005-0000-0000-000013000000}"/>
    <cellStyle name="Comma 11 8 3 2" xfId="11110" xr:uid="{00000000-0005-0000-0000-000013000000}"/>
    <cellStyle name="Comma 11 8 3 2 2" xfId="26230" xr:uid="{00000000-0005-0000-0000-000013000000}"/>
    <cellStyle name="Comma 11 8 3 2 2 2" xfId="56470" xr:uid="{00000000-0005-0000-0000-000013000000}"/>
    <cellStyle name="Comma 11 8 3 2 3" xfId="41350" xr:uid="{00000000-0005-0000-0000-000013000000}"/>
    <cellStyle name="Comma 11 8 3 3" xfId="17158" xr:uid="{00000000-0005-0000-0000-000013000000}"/>
    <cellStyle name="Comma 11 8 3 3 2" xfId="47398" xr:uid="{00000000-0005-0000-0000-000013000000}"/>
    <cellStyle name="Comma 11 8 3 4" xfId="32278" xr:uid="{00000000-0005-0000-0000-000013000000}"/>
    <cellStyle name="Comma 11 8 4" xfId="3550" xr:uid="{00000000-0005-0000-0000-000013000000}"/>
    <cellStyle name="Comma 11 8 4 2" xfId="12622" xr:uid="{00000000-0005-0000-0000-000013000000}"/>
    <cellStyle name="Comma 11 8 4 2 2" xfId="27742" xr:uid="{00000000-0005-0000-0000-000013000000}"/>
    <cellStyle name="Comma 11 8 4 2 2 2" xfId="57982" xr:uid="{00000000-0005-0000-0000-000013000000}"/>
    <cellStyle name="Comma 11 8 4 2 3" xfId="42862" xr:uid="{00000000-0005-0000-0000-000013000000}"/>
    <cellStyle name="Comma 11 8 4 3" xfId="18670" xr:uid="{00000000-0005-0000-0000-000013000000}"/>
    <cellStyle name="Comma 11 8 4 3 2" xfId="48910" xr:uid="{00000000-0005-0000-0000-000013000000}"/>
    <cellStyle name="Comma 11 8 4 4" xfId="33790" xr:uid="{00000000-0005-0000-0000-000013000000}"/>
    <cellStyle name="Comma 11 8 5" xfId="5062" xr:uid="{00000000-0005-0000-0000-000013000000}"/>
    <cellStyle name="Comma 11 8 5 2" xfId="14134" xr:uid="{00000000-0005-0000-0000-000013000000}"/>
    <cellStyle name="Comma 11 8 5 2 2" xfId="29254" xr:uid="{00000000-0005-0000-0000-000013000000}"/>
    <cellStyle name="Comma 11 8 5 2 2 2" xfId="59494" xr:uid="{00000000-0005-0000-0000-000013000000}"/>
    <cellStyle name="Comma 11 8 5 2 3" xfId="44374" xr:uid="{00000000-0005-0000-0000-000013000000}"/>
    <cellStyle name="Comma 11 8 5 3" xfId="20182" xr:uid="{00000000-0005-0000-0000-000013000000}"/>
    <cellStyle name="Comma 11 8 5 3 2" xfId="50422" xr:uid="{00000000-0005-0000-0000-000013000000}"/>
    <cellStyle name="Comma 11 8 5 4" xfId="35302" xr:uid="{00000000-0005-0000-0000-000013000000}"/>
    <cellStyle name="Comma 11 8 6" xfId="6574" xr:uid="{00000000-0005-0000-0000-000013000000}"/>
    <cellStyle name="Comma 11 8 6 2" xfId="21694" xr:uid="{00000000-0005-0000-0000-000013000000}"/>
    <cellStyle name="Comma 11 8 6 2 2" xfId="51934" xr:uid="{00000000-0005-0000-0000-000013000000}"/>
    <cellStyle name="Comma 11 8 6 3" xfId="36814" xr:uid="{00000000-0005-0000-0000-000013000000}"/>
    <cellStyle name="Comma 11 8 7" xfId="8086" xr:uid="{00000000-0005-0000-0000-000013000000}"/>
    <cellStyle name="Comma 11 8 7 2" xfId="23206" xr:uid="{00000000-0005-0000-0000-000013000000}"/>
    <cellStyle name="Comma 11 8 7 2 2" xfId="53446" xr:uid="{00000000-0005-0000-0000-000013000000}"/>
    <cellStyle name="Comma 11 8 7 3" xfId="38326" xr:uid="{00000000-0005-0000-0000-000013000000}"/>
    <cellStyle name="Comma 11 8 8" xfId="9598" xr:uid="{00000000-0005-0000-0000-000013000000}"/>
    <cellStyle name="Comma 11 8 8 2" xfId="24718" xr:uid="{00000000-0005-0000-0000-000013000000}"/>
    <cellStyle name="Comma 11 8 8 2 2" xfId="54958" xr:uid="{00000000-0005-0000-0000-000013000000}"/>
    <cellStyle name="Comma 11 8 8 3" xfId="39838" xr:uid="{00000000-0005-0000-0000-000013000000}"/>
    <cellStyle name="Comma 11 8 9" xfId="15646" xr:uid="{00000000-0005-0000-0000-000013000000}"/>
    <cellStyle name="Comma 11 8 9 2" xfId="45886" xr:uid="{00000000-0005-0000-0000-000013000000}"/>
    <cellStyle name="Comma 11 9" xfId="778" xr:uid="{00000000-0005-0000-0000-00003C000000}"/>
    <cellStyle name="Comma 11 9 2" xfId="2290" xr:uid="{00000000-0005-0000-0000-00003C000000}"/>
    <cellStyle name="Comma 11 9 2 2" xfId="11362" xr:uid="{00000000-0005-0000-0000-00003C000000}"/>
    <cellStyle name="Comma 11 9 2 2 2" xfId="26482" xr:uid="{00000000-0005-0000-0000-00003C000000}"/>
    <cellStyle name="Comma 11 9 2 2 2 2" xfId="56722" xr:uid="{00000000-0005-0000-0000-00003C000000}"/>
    <cellStyle name="Comma 11 9 2 2 3" xfId="41602" xr:uid="{00000000-0005-0000-0000-00003C000000}"/>
    <cellStyle name="Comma 11 9 2 3" xfId="17410" xr:uid="{00000000-0005-0000-0000-00003C000000}"/>
    <cellStyle name="Comma 11 9 2 3 2" xfId="47650" xr:uid="{00000000-0005-0000-0000-00003C000000}"/>
    <cellStyle name="Comma 11 9 2 4" xfId="32530" xr:uid="{00000000-0005-0000-0000-00003C000000}"/>
    <cellStyle name="Comma 11 9 3" xfId="3802" xr:uid="{00000000-0005-0000-0000-00003C000000}"/>
    <cellStyle name="Comma 11 9 3 2" xfId="12874" xr:uid="{00000000-0005-0000-0000-00003C000000}"/>
    <cellStyle name="Comma 11 9 3 2 2" xfId="27994" xr:uid="{00000000-0005-0000-0000-00003C000000}"/>
    <cellStyle name="Comma 11 9 3 2 2 2" xfId="58234" xr:uid="{00000000-0005-0000-0000-00003C000000}"/>
    <cellStyle name="Comma 11 9 3 2 3" xfId="43114" xr:uid="{00000000-0005-0000-0000-00003C000000}"/>
    <cellStyle name="Comma 11 9 3 3" xfId="18922" xr:uid="{00000000-0005-0000-0000-00003C000000}"/>
    <cellStyle name="Comma 11 9 3 3 2" xfId="49162" xr:uid="{00000000-0005-0000-0000-00003C000000}"/>
    <cellStyle name="Comma 11 9 3 4" xfId="34042" xr:uid="{00000000-0005-0000-0000-00003C000000}"/>
    <cellStyle name="Comma 11 9 4" xfId="5314" xr:uid="{00000000-0005-0000-0000-00003C000000}"/>
    <cellStyle name="Comma 11 9 4 2" xfId="14386" xr:uid="{00000000-0005-0000-0000-00003C000000}"/>
    <cellStyle name="Comma 11 9 4 2 2" xfId="29506" xr:uid="{00000000-0005-0000-0000-00003C000000}"/>
    <cellStyle name="Comma 11 9 4 2 2 2" xfId="59746" xr:uid="{00000000-0005-0000-0000-00003C000000}"/>
    <cellStyle name="Comma 11 9 4 2 3" xfId="44626" xr:uid="{00000000-0005-0000-0000-00003C000000}"/>
    <cellStyle name="Comma 11 9 4 3" xfId="20434" xr:uid="{00000000-0005-0000-0000-00003C000000}"/>
    <cellStyle name="Comma 11 9 4 3 2" xfId="50674" xr:uid="{00000000-0005-0000-0000-00003C000000}"/>
    <cellStyle name="Comma 11 9 4 4" xfId="35554" xr:uid="{00000000-0005-0000-0000-00003C000000}"/>
    <cellStyle name="Comma 11 9 5" xfId="6826" xr:uid="{00000000-0005-0000-0000-00003C000000}"/>
    <cellStyle name="Comma 11 9 5 2" xfId="21946" xr:uid="{00000000-0005-0000-0000-00003C000000}"/>
    <cellStyle name="Comma 11 9 5 2 2" xfId="52186" xr:uid="{00000000-0005-0000-0000-00003C000000}"/>
    <cellStyle name="Comma 11 9 5 3" xfId="37066" xr:uid="{00000000-0005-0000-0000-00003C000000}"/>
    <cellStyle name="Comma 11 9 6" xfId="8338" xr:uid="{00000000-0005-0000-0000-00003C000000}"/>
    <cellStyle name="Comma 11 9 6 2" xfId="23458" xr:uid="{00000000-0005-0000-0000-00003C000000}"/>
    <cellStyle name="Comma 11 9 6 2 2" xfId="53698" xr:uid="{00000000-0005-0000-0000-00003C000000}"/>
    <cellStyle name="Comma 11 9 6 3" xfId="38578" xr:uid="{00000000-0005-0000-0000-00003C000000}"/>
    <cellStyle name="Comma 11 9 7" xfId="9850" xr:uid="{00000000-0005-0000-0000-00003C000000}"/>
    <cellStyle name="Comma 11 9 7 2" xfId="24970" xr:uid="{00000000-0005-0000-0000-00003C000000}"/>
    <cellStyle name="Comma 11 9 7 2 2" xfId="55210" xr:uid="{00000000-0005-0000-0000-00003C000000}"/>
    <cellStyle name="Comma 11 9 7 3" xfId="40090" xr:uid="{00000000-0005-0000-0000-00003C000000}"/>
    <cellStyle name="Comma 11 9 8" xfId="15898" xr:uid="{00000000-0005-0000-0000-00003C000000}"/>
    <cellStyle name="Comma 11 9 8 2" xfId="46138" xr:uid="{00000000-0005-0000-0000-00003C000000}"/>
    <cellStyle name="Comma 11 9 9" xfId="31018" xr:uid="{00000000-0005-0000-0000-00003C000000}"/>
    <cellStyle name="Comma 12" xfId="23" xr:uid="{00000000-0005-0000-0000-00003D000000}"/>
    <cellStyle name="Comma 12 10" xfId="1535" xr:uid="{00000000-0005-0000-0000-00003D000000}"/>
    <cellStyle name="Comma 12 10 2" xfId="10607" xr:uid="{00000000-0005-0000-0000-00003D000000}"/>
    <cellStyle name="Comma 12 10 2 2" xfId="25727" xr:uid="{00000000-0005-0000-0000-00003D000000}"/>
    <cellStyle name="Comma 12 10 2 2 2" xfId="55967" xr:uid="{00000000-0005-0000-0000-00003D000000}"/>
    <cellStyle name="Comma 12 10 2 3" xfId="40847" xr:uid="{00000000-0005-0000-0000-00003D000000}"/>
    <cellStyle name="Comma 12 10 3" xfId="16655" xr:uid="{00000000-0005-0000-0000-00003D000000}"/>
    <cellStyle name="Comma 12 10 3 2" xfId="46895" xr:uid="{00000000-0005-0000-0000-00003D000000}"/>
    <cellStyle name="Comma 12 10 4" xfId="31775" xr:uid="{00000000-0005-0000-0000-00003D000000}"/>
    <cellStyle name="Comma 12 11" xfId="3047" xr:uid="{00000000-0005-0000-0000-00003D000000}"/>
    <cellStyle name="Comma 12 11 2" xfId="12119" xr:uid="{00000000-0005-0000-0000-00003D000000}"/>
    <cellStyle name="Comma 12 11 2 2" xfId="27239" xr:uid="{00000000-0005-0000-0000-00003D000000}"/>
    <cellStyle name="Comma 12 11 2 2 2" xfId="57479" xr:uid="{00000000-0005-0000-0000-00003D000000}"/>
    <cellStyle name="Comma 12 11 2 3" xfId="42359" xr:uid="{00000000-0005-0000-0000-00003D000000}"/>
    <cellStyle name="Comma 12 11 3" xfId="18167" xr:uid="{00000000-0005-0000-0000-00003D000000}"/>
    <cellStyle name="Comma 12 11 3 2" xfId="48407" xr:uid="{00000000-0005-0000-0000-00003D000000}"/>
    <cellStyle name="Comma 12 11 4" xfId="33287" xr:uid="{00000000-0005-0000-0000-00003D000000}"/>
    <cellStyle name="Comma 12 12" xfId="4559" xr:uid="{00000000-0005-0000-0000-00003D000000}"/>
    <cellStyle name="Comma 12 12 2" xfId="13631" xr:uid="{00000000-0005-0000-0000-00003D000000}"/>
    <cellStyle name="Comma 12 12 2 2" xfId="28751" xr:uid="{00000000-0005-0000-0000-00003D000000}"/>
    <cellStyle name="Comma 12 12 2 2 2" xfId="58991" xr:uid="{00000000-0005-0000-0000-00003D000000}"/>
    <cellStyle name="Comma 12 12 2 3" xfId="43871" xr:uid="{00000000-0005-0000-0000-00003D000000}"/>
    <cellStyle name="Comma 12 12 3" xfId="19679" xr:uid="{00000000-0005-0000-0000-00003D000000}"/>
    <cellStyle name="Comma 12 12 3 2" xfId="49919" xr:uid="{00000000-0005-0000-0000-00003D000000}"/>
    <cellStyle name="Comma 12 12 4" xfId="34799" xr:uid="{00000000-0005-0000-0000-00003D000000}"/>
    <cellStyle name="Comma 12 13" xfId="6071" xr:uid="{00000000-0005-0000-0000-00003D000000}"/>
    <cellStyle name="Comma 12 13 2" xfId="21191" xr:uid="{00000000-0005-0000-0000-00003D000000}"/>
    <cellStyle name="Comma 12 13 2 2" xfId="51431" xr:uid="{00000000-0005-0000-0000-00003D000000}"/>
    <cellStyle name="Comma 12 13 3" xfId="36311" xr:uid="{00000000-0005-0000-0000-00003D000000}"/>
    <cellStyle name="Comma 12 14" xfId="7583" xr:uid="{00000000-0005-0000-0000-00003D000000}"/>
    <cellStyle name="Comma 12 14 2" xfId="22703" xr:uid="{00000000-0005-0000-0000-00003D000000}"/>
    <cellStyle name="Comma 12 14 2 2" xfId="52943" xr:uid="{00000000-0005-0000-0000-00003D000000}"/>
    <cellStyle name="Comma 12 14 3" xfId="37823" xr:uid="{00000000-0005-0000-0000-00003D000000}"/>
    <cellStyle name="Comma 12 15" xfId="9095" xr:uid="{00000000-0005-0000-0000-00003D000000}"/>
    <cellStyle name="Comma 12 15 2" xfId="24215" xr:uid="{00000000-0005-0000-0000-00003D000000}"/>
    <cellStyle name="Comma 12 15 2 2" xfId="54455" xr:uid="{00000000-0005-0000-0000-00003D000000}"/>
    <cellStyle name="Comma 12 15 3" xfId="39335" xr:uid="{00000000-0005-0000-0000-00003D000000}"/>
    <cellStyle name="Comma 12 16" xfId="15143" xr:uid="{00000000-0005-0000-0000-00003D000000}"/>
    <cellStyle name="Comma 12 16 2" xfId="45383" xr:uid="{00000000-0005-0000-0000-00003D000000}"/>
    <cellStyle name="Comma 12 17" xfId="30263" xr:uid="{00000000-0005-0000-0000-00003D000000}"/>
    <cellStyle name="Comma 12 2" xfId="37" xr:uid="{00000000-0005-0000-0000-00003D000000}"/>
    <cellStyle name="Comma 12 2 10" xfId="4573" xr:uid="{00000000-0005-0000-0000-00003D000000}"/>
    <cellStyle name="Comma 12 2 10 2" xfId="13645" xr:uid="{00000000-0005-0000-0000-00003D000000}"/>
    <cellStyle name="Comma 12 2 10 2 2" xfId="28765" xr:uid="{00000000-0005-0000-0000-00003D000000}"/>
    <cellStyle name="Comma 12 2 10 2 2 2" xfId="59005" xr:uid="{00000000-0005-0000-0000-00003D000000}"/>
    <cellStyle name="Comma 12 2 10 2 3" xfId="43885" xr:uid="{00000000-0005-0000-0000-00003D000000}"/>
    <cellStyle name="Comma 12 2 10 3" xfId="19693" xr:uid="{00000000-0005-0000-0000-00003D000000}"/>
    <cellStyle name="Comma 12 2 10 3 2" xfId="49933" xr:uid="{00000000-0005-0000-0000-00003D000000}"/>
    <cellStyle name="Comma 12 2 10 4" xfId="34813" xr:uid="{00000000-0005-0000-0000-00003D000000}"/>
    <cellStyle name="Comma 12 2 11" xfId="6085" xr:uid="{00000000-0005-0000-0000-00003D000000}"/>
    <cellStyle name="Comma 12 2 11 2" xfId="21205" xr:uid="{00000000-0005-0000-0000-00003D000000}"/>
    <cellStyle name="Comma 12 2 11 2 2" xfId="51445" xr:uid="{00000000-0005-0000-0000-00003D000000}"/>
    <cellStyle name="Comma 12 2 11 3" xfId="36325" xr:uid="{00000000-0005-0000-0000-00003D000000}"/>
    <cellStyle name="Comma 12 2 12" xfId="7597" xr:uid="{00000000-0005-0000-0000-00003D000000}"/>
    <cellStyle name="Comma 12 2 12 2" xfId="22717" xr:uid="{00000000-0005-0000-0000-00003D000000}"/>
    <cellStyle name="Comma 12 2 12 2 2" xfId="52957" xr:uid="{00000000-0005-0000-0000-00003D000000}"/>
    <cellStyle name="Comma 12 2 12 3" xfId="37837" xr:uid="{00000000-0005-0000-0000-00003D000000}"/>
    <cellStyle name="Comma 12 2 13" xfId="9109" xr:uid="{00000000-0005-0000-0000-00003D000000}"/>
    <cellStyle name="Comma 12 2 13 2" xfId="24229" xr:uid="{00000000-0005-0000-0000-00003D000000}"/>
    <cellStyle name="Comma 12 2 13 2 2" xfId="54469" xr:uid="{00000000-0005-0000-0000-00003D000000}"/>
    <cellStyle name="Comma 12 2 13 3" xfId="39349" xr:uid="{00000000-0005-0000-0000-00003D000000}"/>
    <cellStyle name="Comma 12 2 14" xfId="15157" xr:uid="{00000000-0005-0000-0000-00003D000000}"/>
    <cellStyle name="Comma 12 2 14 2" xfId="45397" xr:uid="{00000000-0005-0000-0000-00003D000000}"/>
    <cellStyle name="Comma 12 2 15" xfId="30277" xr:uid="{00000000-0005-0000-0000-00003D000000}"/>
    <cellStyle name="Comma 12 2 2" xfId="79" xr:uid="{00000000-0005-0000-0000-000008000000}"/>
    <cellStyle name="Comma 12 2 2 10" xfId="6127" xr:uid="{00000000-0005-0000-0000-000008000000}"/>
    <cellStyle name="Comma 12 2 2 10 2" xfId="21247" xr:uid="{00000000-0005-0000-0000-000008000000}"/>
    <cellStyle name="Comma 12 2 2 10 2 2" xfId="51487" xr:uid="{00000000-0005-0000-0000-000008000000}"/>
    <cellStyle name="Comma 12 2 2 10 3" xfId="36367" xr:uid="{00000000-0005-0000-0000-000008000000}"/>
    <cellStyle name="Comma 12 2 2 11" xfId="7639" xr:uid="{00000000-0005-0000-0000-000008000000}"/>
    <cellStyle name="Comma 12 2 2 11 2" xfId="22759" xr:uid="{00000000-0005-0000-0000-000008000000}"/>
    <cellStyle name="Comma 12 2 2 11 2 2" xfId="52999" xr:uid="{00000000-0005-0000-0000-000008000000}"/>
    <cellStyle name="Comma 12 2 2 11 3" xfId="37879" xr:uid="{00000000-0005-0000-0000-000008000000}"/>
    <cellStyle name="Comma 12 2 2 12" xfId="9151" xr:uid="{00000000-0005-0000-0000-000008000000}"/>
    <cellStyle name="Comma 12 2 2 12 2" xfId="24271" xr:uid="{00000000-0005-0000-0000-000008000000}"/>
    <cellStyle name="Comma 12 2 2 12 2 2" xfId="54511" xr:uid="{00000000-0005-0000-0000-000008000000}"/>
    <cellStyle name="Comma 12 2 2 12 3" xfId="39391" xr:uid="{00000000-0005-0000-0000-000008000000}"/>
    <cellStyle name="Comma 12 2 2 13" xfId="15199" xr:uid="{00000000-0005-0000-0000-000008000000}"/>
    <cellStyle name="Comma 12 2 2 13 2" xfId="45439" xr:uid="{00000000-0005-0000-0000-000008000000}"/>
    <cellStyle name="Comma 12 2 2 14" xfId="30319" xr:uid="{00000000-0005-0000-0000-000008000000}"/>
    <cellStyle name="Comma 12 2 2 2" xfId="163" xr:uid="{00000000-0005-0000-0000-00000F000000}"/>
    <cellStyle name="Comma 12 2 2 2 10" xfId="9235" xr:uid="{00000000-0005-0000-0000-00000F000000}"/>
    <cellStyle name="Comma 12 2 2 2 10 2" xfId="24355" xr:uid="{00000000-0005-0000-0000-00000F000000}"/>
    <cellStyle name="Comma 12 2 2 2 10 2 2" xfId="54595" xr:uid="{00000000-0005-0000-0000-00000F000000}"/>
    <cellStyle name="Comma 12 2 2 2 10 3" xfId="39475" xr:uid="{00000000-0005-0000-0000-00000F000000}"/>
    <cellStyle name="Comma 12 2 2 2 11" xfId="15283" xr:uid="{00000000-0005-0000-0000-00000F000000}"/>
    <cellStyle name="Comma 12 2 2 2 11 2" xfId="45523" xr:uid="{00000000-0005-0000-0000-00000F000000}"/>
    <cellStyle name="Comma 12 2 2 2 12" xfId="30403" xr:uid="{00000000-0005-0000-0000-00000F000000}"/>
    <cellStyle name="Comma 12 2 2 2 2" xfId="415" xr:uid="{00000000-0005-0000-0000-00000F000000}"/>
    <cellStyle name="Comma 12 2 2 2 2 10" xfId="30655" xr:uid="{00000000-0005-0000-0000-00000F000000}"/>
    <cellStyle name="Comma 12 2 2 2 2 2" xfId="1171" xr:uid="{00000000-0005-0000-0000-00000F000000}"/>
    <cellStyle name="Comma 12 2 2 2 2 2 2" xfId="2683" xr:uid="{00000000-0005-0000-0000-00000F000000}"/>
    <cellStyle name="Comma 12 2 2 2 2 2 2 2" xfId="11755" xr:uid="{00000000-0005-0000-0000-00000F000000}"/>
    <cellStyle name="Comma 12 2 2 2 2 2 2 2 2" xfId="26875" xr:uid="{00000000-0005-0000-0000-00000F000000}"/>
    <cellStyle name="Comma 12 2 2 2 2 2 2 2 2 2" xfId="57115" xr:uid="{00000000-0005-0000-0000-00000F000000}"/>
    <cellStyle name="Comma 12 2 2 2 2 2 2 2 3" xfId="41995" xr:uid="{00000000-0005-0000-0000-00000F000000}"/>
    <cellStyle name="Comma 12 2 2 2 2 2 2 3" xfId="17803" xr:uid="{00000000-0005-0000-0000-00000F000000}"/>
    <cellStyle name="Comma 12 2 2 2 2 2 2 3 2" xfId="48043" xr:uid="{00000000-0005-0000-0000-00000F000000}"/>
    <cellStyle name="Comma 12 2 2 2 2 2 2 4" xfId="32923" xr:uid="{00000000-0005-0000-0000-00000F000000}"/>
    <cellStyle name="Comma 12 2 2 2 2 2 3" xfId="4195" xr:uid="{00000000-0005-0000-0000-00000F000000}"/>
    <cellStyle name="Comma 12 2 2 2 2 2 3 2" xfId="13267" xr:uid="{00000000-0005-0000-0000-00000F000000}"/>
    <cellStyle name="Comma 12 2 2 2 2 2 3 2 2" xfId="28387" xr:uid="{00000000-0005-0000-0000-00000F000000}"/>
    <cellStyle name="Comma 12 2 2 2 2 2 3 2 2 2" xfId="58627" xr:uid="{00000000-0005-0000-0000-00000F000000}"/>
    <cellStyle name="Comma 12 2 2 2 2 2 3 2 3" xfId="43507" xr:uid="{00000000-0005-0000-0000-00000F000000}"/>
    <cellStyle name="Comma 12 2 2 2 2 2 3 3" xfId="19315" xr:uid="{00000000-0005-0000-0000-00000F000000}"/>
    <cellStyle name="Comma 12 2 2 2 2 2 3 3 2" xfId="49555" xr:uid="{00000000-0005-0000-0000-00000F000000}"/>
    <cellStyle name="Comma 12 2 2 2 2 2 3 4" xfId="34435" xr:uid="{00000000-0005-0000-0000-00000F000000}"/>
    <cellStyle name="Comma 12 2 2 2 2 2 4" xfId="5707" xr:uid="{00000000-0005-0000-0000-00000F000000}"/>
    <cellStyle name="Comma 12 2 2 2 2 2 4 2" xfId="14779" xr:uid="{00000000-0005-0000-0000-00000F000000}"/>
    <cellStyle name="Comma 12 2 2 2 2 2 4 2 2" xfId="29899" xr:uid="{00000000-0005-0000-0000-00000F000000}"/>
    <cellStyle name="Comma 12 2 2 2 2 2 4 2 2 2" xfId="60139" xr:uid="{00000000-0005-0000-0000-00000F000000}"/>
    <cellStyle name="Comma 12 2 2 2 2 2 4 2 3" xfId="45019" xr:uid="{00000000-0005-0000-0000-00000F000000}"/>
    <cellStyle name="Comma 12 2 2 2 2 2 4 3" xfId="20827" xr:uid="{00000000-0005-0000-0000-00000F000000}"/>
    <cellStyle name="Comma 12 2 2 2 2 2 4 3 2" xfId="51067" xr:uid="{00000000-0005-0000-0000-00000F000000}"/>
    <cellStyle name="Comma 12 2 2 2 2 2 4 4" xfId="35947" xr:uid="{00000000-0005-0000-0000-00000F000000}"/>
    <cellStyle name="Comma 12 2 2 2 2 2 5" xfId="7219" xr:uid="{00000000-0005-0000-0000-00000F000000}"/>
    <cellStyle name="Comma 12 2 2 2 2 2 5 2" xfId="22339" xr:uid="{00000000-0005-0000-0000-00000F000000}"/>
    <cellStyle name="Comma 12 2 2 2 2 2 5 2 2" xfId="52579" xr:uid="{00000000-0005-0000-0000-00000F000000}"/>
    <cellStyle name="Comma 12 2 2 2 2 2 5 3" xfId="37459" xr:uid="{00000000-0005-0000-0000-00000F000000}"/>
    <cellStyle name="Comma 12 2 2 2 2 2 6" xfId="8731" xr:uid="{00000000-0005-0000-0000-00000F000000}"/>
    <cellStyle name="Comma 12 2 2 2 2 2 6 2" xfId="23851" xr:uid="{00000000-0005-0000-0000-00000F000000}"/>
    <cellStyle name="Comma 12 2 2 2 2 2 6 2 2" xfId="54091" xr:uid="{00000000-0005-0000-0000-00000F000000}"/>
    <cellStyle name="Comma 12 2 2 2 2 2 6 3" xfId="38971" xr:uid="{00000000-0005-0000-0000-00000F000000}"/>
    <cellStyle name="Comma 12 2 2 2 2 2 7" xfId="10243" xr:uid="{00000000-0005-0000-0000-00000F000000}"/>
    <cellStyle name="Comma 12 2 2 2 2 2 7 2" xfId="25363" xr:uid="{00000000-0005-0000-0000-00000F000000}"/>
    <cellStyle name="Comma 12 2 2 2 2 2 7 2 2" xfId="55603" xr:uid="{00000000-0005-0000-0000-00000F000000}"/>
    <cellStyle name="Comma 12 2 2 2 2 2 7 3" xfId="40483" xr:uid="{00000000-0005-0000-0000-00000F000000}"/>
    <cellStyle name="Comma 12 2 2 2 2 2 8" xfId="16291" xr:uid="{00000000-0005-0000-0000-00000F000000}"/>
    <cellStyle name="Comma 12 2 2 2 2 2 8 2" xfId="46531" xr:uid="{00000000-0005-0000-0000-00000F000000}"/>
    <cellStyle name="Comma 12 2 2 2 2 2 9" xfId="31411" xr:uid="{00000000-0005-0000-0000-00000F000000}"/>
    <cellStyle name="Comma 12 2 2 2 2 3" xfId="1927" xr:uid="{00000000-0005-0000-0000-00000F000000}"/>
    <cellStyle name="Comma 12 2 2 2 2 3 2" xfId="10999" xr:uid="{00000000-0005-0000-0000-00000F000000}"/>
    <cellStyle name="Comma 12 2 2 2 2 3 2 2" xfId="26119" xr:uid="{00000000-0005-0000-0000-00000F000000}"/>
    <cellStyle name="Comma 12 2 2 2 2 3 2 2 2" xfId="56359" xr:uid="{00000000-0005-0000-0000-00000F000000}"/>
    <cellStyle name="Comma 12 2 2 2 2 3 2 3" xfId="41239" xr:uid="{00000000-0005-0000-0000-00000F000000}"/>
    <cellStyle name="Comma 12 2 2 2 2 3 3" xfId="17047" xr:uid="{00000000-0005-0000-0000-00000F000000}"/>
    <cellStyle name="Comma 12 2 2 2 2 3 3 2" xfId="47287" xr:uid="{00000000-0005-0000-0000-00000F000000}"/>
    <cellStyle name="Comma 12 2 2 2 2 3 4" xfId="32167" xr:uid="{00000000-0005-0000-0000-00000F000000}"/>
    <cellStyle name="Comma 12 2 2 2 2 4" xfId="3439" xr:uid="{00000000-0005-0000-0000-00000F000000}"/>
    <cellStyle name="Comma 12 2 2 2 2 4 2" xfId="12511" xr:uid="{00000000-0005-0000-0000-00000F000000}"/>
    <cellStyle name="Comma 12 2 2 2 2 4 2 2" xfId="27631" xr:uid="{00000000-0005-0000-0000-00000F000000}"/>
    <cellStyle name="Comma 12 2 2 2 2 4 2 2 2" xfId="57871" xr:uid="{00000000-0005-0000-0000-00000F000000}"/>
    <cellStyle name="Comma 12 2 2 2 2 4 2 3" xfId="42751" xr:uid="{00000000-0005-0000-0000-00000F000000}"/>
    <cellStyle name="Comma 12 2 2 2 2 4 3" xfId="18559" xr:uid="{00000000-0005-0000-0000-00000F000000}"/>
    <cellStyle name="Comma 12 2 2 2 2 4 3 2" xfId="48799" xr:uid="{00000000-0005-0000-0000-00000F000000}"/>
    <cellStyle name="Comma 12 2 2 2 2 4 4" xfId="33679" xr:uid="{00000000-0005-0000-0000-00000F000000}"/>
    <cellStyle name="Comma 12 2 2 2 2 5" xfId="4951" xr:uid="{00000000-0005-0000-0000-00000F000000}"/>
    <cellStyle name="Comma 12 2 2 2 2 5 2" xfId="14023" xr:uid="{00000000-0005-0000-0000-00000F000000}"/>
    <cellStyle name="Comma 12 2 2 2 2 5 2 2" xfId="29143" xr:uid="{00000000-0005-0000-0000-00000F000000}"/>
    <cellStyle name="Comma 12 2 2 2 2 5 2 2 2" xfId="59383" xr:uid="{00000000-0005-0000-0000-00000F000000}"/>
    <cellStyle name="Comma 12 2 2 2 2 5 2 3" xfId="44263" xr:uid="{00000000-0005-0000-0000-00000F000000}"/>
    <cellStyle name="Comma 12 2 2 2 2 5 3" xfId="20071" xr:uid="{00000000-0005-0000-0000-00000F000000}"/>
    <cellStyle name="Comma 12 2 2 2 2 5 3 2" xfId="50311" xr:uid="{00000000-0005-0000-0000-00000F000000}"/>
    <cellStyle name="Comma 12 2 2 2 2 5 4" xfId="35191" xr:uid="{00000000-0005-0000-0000-00000F000000}"/>
    <cellStyle name="Comma 12 2 2 2 2 6" xfId="6463" xr:uid="{00000000-0005-0000-0000-00000F000000}"/>
    <cellStyle name="Comma 12 2 2 2 2 6 2" xfId="21583" xr:uid="{00000000-0005-0000-0000-00000F000000}"/>
    <cellStyle name="Comma 12 2 2 2 2 6 2 2" xfId="51823" xr:uid="{00000000-0005-0000-0000-00000F000000}"/>
    <cellStyle name="Comma 12 2 2 2 2 6 3" xfId="36703" xr:uid="{00000000-0005-0000-0000-00000F000000}"/>
    <cellStyle name="Comma 12 2 2 2 2 7" xfId="7975" xr:uid="{00000000-0005-0000-0000-00000F000000}"/>
    <cellStyle name="Comma 12 2 2 2 2 7 2" xfId="23095" xr:uid="{00000000-0005-0000-0000-00000F000000}"/>
    <cellStyle name="Comma 12 2 2 2 2 7 2 2" xfId="53335" xr:uid="{00000000-0005-0000-0000-00000F000000}"/>
    <cellStyle name="Comma 12 2 2 2 2 7 3" xfId="38215" xr:uid="{00000000-0005-0000-0000-00000F000000}"/>
    <cellStyle name="Comma 12 2 2 2 2 8" xfId="9487" xr:uid="{00000000-0005-0000-0000-00000F000000}"/>
    <cellStyle name="Comma 12 2 2 2 2 8 2" xfId="24607" xr:uid="{00000000-0005-0000-0000-00000F000000}"/>
    <cellStyle name="Comma 12 2 2 2 2 8 2 2" xfId="54847" xr:uid="{00000000-0005-0000-0000-00000F000000}"/>
    <cellStyle name="Comma 12 2 2 2 2 8 3" xfId="39727" xr:uid="{00000000-0005-0000-0000-00000F000000}"/>
    <cellStyle name="Comma 12 2 2 2 2 9" xfId="15535" xr:uid="{00000000-0005-0000-0000-00000F000000}"/>
    <cellStyle name="Comma 12 2 2 2 2 9 2" xfId="45775" xr:uid="{00000000-0005-0000-0000-00000F000000}"/>
    <cellStyle name="Comma 12 2 2 2 3" xfId="667" xr:uid="{00000000-0005-0000-0000-000028000000}"/>
    <cellStyle name="Comma 12 2 2 2 3 10" xfId="30907" xr:uid="{00000000-0005-0000-0000-000028000000}"/>
    <cellStyle name="Comma 12 2 2 2 3 2" xfId="1423" xr:uid="{00000000-0005-0000-0000-000028000000}"/>
    <cellStyle name="Comma 12 2 2 2 3 2 2" xfId="2935" xr:uid="{00000000-0005-0000-0000-000028000000}"/>
    <cellStyle name="Comma 12 2 2 2 3 2 2 2" xfId="12007" xr:uid="{00000000-0005-0000-0000-000028000000}"/>
    <cellStyle name="Comma 12 2 2 2 3 2 2 2 2" xfId="27127" xr:uid="{00000000-0005-0000-0000-000028000000}"/>
    <cellStyle name="Comma 12 2 2 2 3 2 2 2 2 2" xfId="57367" xr:uid="{00000000-0005-0000-0000-000028000000}"/>
    <cellStyle name="Comma 12 2 2 2 3 2 2 2 3" xfId="42247" xr:uid="{00000000-0005-0000-0000-000028000000}"/>
    <cellStyle name="Comma 12 2 2 2 3 2 2 3" xfId="18055" xr:uid="{00000000-0005-0000-0000-000028000000}"/>
    <cellStyle name="Comma 12 2 2 2 3 2 2 3 2" xfId="48295" xr:uid="{00000000-0005-0000-0000-000028000000}"/>
    <cellStyle name="Comma 12 2 2 2 3 2 2 4" xfId="33175" xr:uid="{00000000-0005-0000-0000-000028000000}"/>
    <cellStyle name="Comma 12 2 2 2 3 2 3" xfId="4447" xr:uid="{00000000-0005-0000-0000-000028000000}"/>
    <cellStyle name="Comma 12 2 2 2 3 2 3 2" xfId="13519" xr:uid="{00000000-0005-0000-0000-000028000000}"/>
    <cellStyle name="Comma 12 2 2 2 3 2 3 2 2" xfId="28639" xr:uid="{00000000-0005-0000-0000-000028000000}"/>
    <cellStyle name="Comma 12 2 2 2 3 2 3 2 2 2" xfId="58879" xr:uid="{00000000-0005-0000-0000-000028000000}"/>
    <cellStyle name="Comma 12 2 2 2 3 2 3 2 3" xfId="43759" xr:uid="{00000000-0005-0000-0000-000028000000}"/>
    <cellStyle name="Comma 12 2 2 2 3 2 3 3" xfId="19567" xr:uid="{00000000-0005-0000-0000-000028000000}"/>
    <cellStyle name="Comma 12 2 2 2 3 2 3 3 2" xfId="49807" xr:uid="{00000000-0005-0000-0000-000028000000}"/>
    <cellStyle name="Comma 12 2 2 2 3 2 3 4" xfId="34687" xr:uid="{00000000-0005-0000-0000-000028000000}"/>
    <cellStyle name="Comma 12 2 2 2 3 2 4" xfId="5959" xr:uid="{00000000-0005-0000-0000-000028000000}"/>
    <cellStyle name="Comma 12 2 2 2 3 2 4 2" xfId="15031" xr:uid="{00000000-0005-0000-0000-000028000000}"/>
    <cellStyle name="Comma 12 2 2 2 3 2 4 2 2" xfId="30151" xr:uid="{00000000-0005-0000-0000-000028000000}"/>
    <cellStyle name="Comma 12 2 2 2 3 2 4 2 2 2" xfId="60391" xr:uid="{00000000-0005-0000-0000-000028000000}"/>
    <cellStyle name="Comma 12 2 2 2 3 2 4 2 3" xfId="45271" xr:uid="{00000000-0005-0000-0000-000028000000}"/>
    <cellStyle name="Comma 12 2 2 2 3 2 4 3" xfId="21079" xr:uid="{00000000-0005-0000-0000-000028000000}"/>
    <cellStyle name="Comma 12 2 2 2 3 2 4 3 2" xfId="51319" xr:uid="{00000000-0005-0000-0000-000028000000}"/>
    <cellStyle name="Comma 12 2 2 2 3 2 4 4" xfId="36199" xr:uid="{00000000-0005-0000-0000-000028000000}"/>
    <cellStyle name="Comma 12 2 2 2 3 2 5" xfId="7471" xr:uid="{00000000-0005-0000-0000-000028000000}"/>
    <cellStyle name="Comma 12 2 2 2 3 2 5 2" xfId="22591" xr:uid="{00000000-0005-0000-0000-000028000000}"/>
    <cellStyle name="Comma 12 2 2 2 3 2 5 2 2" xfId="52831" xr:uid="{00000000-0005-0000-0000-000028000000}"/>
    <cellStyle name="Comma 12 2 2 2 3 2 5 3" xfId="37711" xr:uid="{00000000-0005-0000-0000-000028000000}"/>
    <cellStyle name="Comma 12 2 2 2 3 2 6" xfId="8983" xr:uid="{00000000-0005-0000-0000-000028000000}"/>
    <cellStyle name="Comma 12 2 2 2 3 2 6 2" xfId="24103" xr:uid="{00000000-0005-0000-0000-000028000000}"/>
    <cellStyle name="Comma 12 2 2 2 3 2 6 2 2" xfId="54343" xr:uid="{00000000-0005-0000-0000-000028000000}"/>
    <cellStyle name="Comma 12 2 2 2 3 2 6 3" xfId="39223" xr:uid="{00000000-0005-0000-0000-000028000000}"/>
    <cellStyle name="Comma 12 2 2 2 3 2 7" xfId="10495" xr:uid="{00000000-0005-0000-0000-000028000000}"/>
    <cellStyle name="Comma 12 2 2 2 3 2 7 2" xfId="25615" xr:uid="{00000000-0005-0000-0000-000028000000}"/>
    <cellStyle name="Comma 12 2 2 2 3 2 7 2 2" xfId="55855" xr:uid="{00000000-0005-0000-0000-000028000000}"/>
    <cellStyle name="Comma 12 2 2 2 3 2 7 3" xfId="40735" xr:uid="{00000000-0005-0000-0000-000028000000}"/>
    <cellStyle name="Comma 12 2 2 2 3 2 8" xfId="16543" xr:uid="{00000000-0005-0000-0000-000028000000}"/>
    <cellStyle name="Comma 12 2 2 2 3 2 8 2" xfId="46783" xr:uid="{00000000-0005-0000-0000-000028000000}"/>
    <cellStyle name="Comma 12 2 2 2 3 2 9" xfId="31663" xr:uid="{00000000-0005-0000-0000-000028000000}"/>
    <cellStyle name="Comma 12 2 2 2 3 3" xfId="2179" xr:uid="{00000000-0005-0000-0000-000028000000}"/>
    <cellStyle name="Comma 12 2 2 2 3 3 2" xfId="11251" xr:uid="{00000000-0005-0000-0000-000028000000}"/>
    <cellStyle name="Comma 12 2 2 2 3 3 2 2" xfId="26371" xr:uid="{00000000-0005-0000-0000-000028000000}"/>
    <cellStyle name="Comma 12 2 2 2 3 3 2 2 2" xfId="56611" xr:uid="{00000000-0005-0000-0000-000028000000}"/>
    <cellStyle name="Comma 12 2 2 2 3 3 2 3" xfId="41491" xr:uid="{00000000-0005-0000-0000-000028000000}"/>
    <cellStyle name="Comma 12 2 2 2 3 3 3" xfId="17299" xr:uid="{00000000-0005-0000-0000-000028000000}"/>
    <cellStyle name="Comma 12 2 2 2 3 3 3 2" xfId="47539" xr:uid="{00000000-0005-0000-0000-000028000000}"/>
    <cellStyle name="Comma 12 2 2 2 3 3 4" xfId="32419" xr:uid="{00000000-0005-0000-0000-000028000000}"/>
    <cellStyle name="Comma 12 2 2 2 3 4" xfId="3691" xr:uid="{00000000-0005-0000-0000-000028000000}"/>
    <cellStyle name="Comma 12 2 2 2 3 4 2" xfId="12763" xr:uid="{00000000-0005-0000-0000-000028000000}"/>
    <cellStyle name="Comma 12 2 2 2 3 4 2 2" xfId="27883" xr:uid="{00000000-0005-0000-0000-000028000000}"/>
    <cellStyle name="Comma 12 2 2 2 3 4 2 2 2" xfId="58123" xr:uid="{00000000-0005-0000-0000-000028000000}"/>
    <cellStyle name="Comma 12 2 2 2 3 4 2 3" xfId="43003" xr:uid="{00000000-0005-0000-0000-000028000000}"/>
    <cellStyle name="Comma 12 2 2 2 3 4 3" xfId="18811" xr:uid="{00000000-0005-0000-0000-000028000000}"/>
    <cellStyle name="Comma 12 2 2 2 3 4 3 2" xfId="49051" xr:uid="{00000000-0005-0000-0000-000028000000}"/>
    <cellStyle name="Comma 12 2 2 2 3 4 4" xfId="33931" xr:uid="{00000000-0005-0000-0000-000028000000}"/>
    <cellStyle name="Comma 12 2 2 2 3 5" xfId="5203" xr:uid="{00000000-0005-0000-0000-000028000000}"/>
    <cellStyle name="Comma 12 2 2 2 3 5 2" xfId="14275" xr:uid="{00000000-0005-0000-0000-000028000000}"/>
    <cellStyle name="Comma 12 2 2 2 3 5 2 2" xfId="29395" xr:uid="{00000000-0005-0000-0000-000028000000}"/>
    <cellStyle name="Comma 12 2 2 2 3 5 2 2 2" xfId="59635" xr:uid="{00000000-0005-0000-0000-000028000000}"/>
    <cellStyle name="Comma 12 2 2 2 3 5 2 3" xfId="44515" xr:uid="{00000000-0005-0000-0000-000028000000}"/>
    <cellStyle name="Comma 12 2 2 2 3 5 3" xfId="20323" xr:uid="{00000000-0005-0000-0000-000028000000}"/>
    <cellStyle name="Comma 12 2 2 2 3 5 3 2" xfId="50563" xr:uid="{00000000-0005-0000-0000-000028000000}"/>
    <cellStyle name="Comma 12 2 2 2 3 5 4" xfId="35443" xr:uid="{00000000-0005-0000-0000-000028000000}"/>
    <cellStyle name="Comma 12 2 2 2 3 6" xfId="6715" xr:uid="{00000000-0005-0000-0000-000028000000}"/>
    <cellStyle name="Comma 12 2 2 2 3 6 2" xfId="21835" xr:uid="{00000000-0005-0000-0000-000028000000}"/>
    <cellStyle name="Comma 12 2 2 2 3 6 2 2" xfId="52075" xr:uid="{00000000-0005-0000-0000-000028000000}"/>
    <cellStyle name="Comma 12 2 2 2 3 6 3" xfId="36955" xr:uid="{00000000-0005-0000-0000-000028000000}"/>
    <cellStyle name="Comma 12 2 2 2 3 7" xfId="8227" xr:uid="{00000000-0005-0000-0000-000028000000}"/>
    <cellStyle name="Comma 12 2 2 2 3 7 2" xfId="23347" xr:uid="{00000000-0005-0000-0000-000028000000}"/>
    <cellStyle name="Comma 12 2 2 2 3 7 2 2" xfId="53587" xr:uid="{00000000-0005-0000-0000-000028000000}"/>
    <cellStyle name="Comma 12 2 2 2 3 7 3" xfId="38467" xr:uid="{00000000-0005-0000-0000-000028000000}"/>
    <cellStyle name="Comma 12 2 2 2 3 8" xfId="9739" xr:uid="{00000000-0005-0000-0000-000028000000}"/>
    <cellStyle name="Comma 12 2 2 2 3 8 2" xfId="24859" xr:uid="{00000000-0005-0000-0000-000028000000}"/>
    <cellStyle name="Comma 12 2 2 2 3 8 2 2" xfId="55099" xr:uid="{00000000-0005-0000-0000-000028000000}"/>
    <cellStyle name="Comma 12 2 2 2 3 8 3" xfId="39979" xr:uid="{00000000-0005-0000-0000-000028000000}"/>
    <cellStyle name="Comma 12 2 2 2 3 9" xfId="15787" xr:uid="{00000000-0005-0000-0000-000028000000}"/>
    <cellStyle name="Comma 12 2 2 2 3 9 2" xfId="46027" xr:uid="{00000000-0005-0000-0000-000028000000}"/>
    <cellStyle name="Comma 12 2 2 2 4" xfId="919" xr:uid="{00000000-0005-0000-0000-00000F000000}"/>
    <cellStyle name="Comma 12 2 2 2 4 2" xfId="2431" xr:uid="{00000000-0005-0000-0000-00000F000000}"/>
    <cellStyle name="Comma 12 2 2 2 4 2 2" xfId="11503" xr:uid="{00000000-0005-0000-0000-00000F000000}"/>
    <cellStyle name="Comma 12 2 2 2 4 2 2 2" xfId="26623" xr:uid="{00000000-0005-0000-0000-00000F000000}"/>
    <cellStyle name="Comma 12 2 2 2 4 2 2 2 2" xfId="56863" xr:uid="{00000000-0005-0000-0000-00000F000000}"/>
    <cellStyle name="Comma 12 2 2 2 4 2 2 3" xfId="41743" xr:uid="{00000000-0005-0000-0000-00000F000000}"/>
    <cellStyle name="Comma 12 2 2 2 4 2 3" xfId="17551" xr:uid="{00000000-0005-0000-0000-00000F000000}"/>
    <cellStyle name="Comma 12 2 2 2 4 2 3 2" xfId="47791" xr:uid="{00000000-0005-0000-0000-00000F000000}"/>
    <cellStyle name="Comma 12 2 2 2 4 2 4" xfId="32671" xr:uid="{00000000-0005-0000-0000-00000F000000}"/>
    <cellStyle name="Comma 12 2 2 2 4 3" xfId="3943" xr:uid="{00000000-0005-0000-0000-00000F000000}"/>
    <cellStyle name="Comma 12 2 2 2 4 3 2" xfId="13015" xr:uid="{00000000-0005-0000-0000-00000F000000}"/>
    <cellStyle name="Comma 12 2 2 2 4 3 2 2" xfId="28135" xr:uid="{00000000-0005-0000-0000-00000F000000}"/>
    <cellStyle name="Comma 12 2 2 2 4 3 2 2 2" xfId="58375" xr:uid="{00000000-0005-0000-0000-00000F000000}"/>
    <cellStyle name="Comma 12 2 2 2 4 3 2 3" xfId="43255" xr:uid="{00000000-0005-0000-0000-00000F000000}"/>
    <cellStyle name="Comma 12 2 2 2 4 3 3" xfId="19063" xr:uid="{00000000-0005-0000-0000-00000F000000}"/>
    <cellStyle name="Comma 12 2 2 2 4 3 3 2" xfId="49303" xr:uid="{00000000-0005-0000-0000-00000F000000}"/>
    <cellStyle name="Comma 12 2 2 2 4 3 4" xfId="34183" xr:uid="{00000000-0005-0000-0000-00000F000000}"/>
    <cellStyle name="Comma 12 2 2 2 4 4" xfId="5455" xr:uid="{00000000-0005-0000-0000-00000F000000}"/>
    <cellStyle name="Comma 12 2 2 2 4 4 2" xfId="14527" xr:uid="{00000000-0005-0000-0000-00000F000000}"/>
    <cellStyle name="Comma 12 2 2 2 4 4 2 2" xfId="29647" xr:uid="{00000000-0005-0000-0000-00000F000000}"/>
    <cellStyle name="Comma 12 2 2 2 4 4 2 2 2" xfId="59887" xr:uid="{00000000-0005-0000-0000-00000F000000}"/>
    <cellStyle name="Comma 12 2 2 2 4 4 2 3" xfId="44767" xr:uid="{00000000-0005-0000-0000-00000F000000}"/>
    <cellStyle name="Comma 12 2 2 2 4 4 3" xfId="20575" xr:uid="{00000000-0005-0000-0000-00000F000000}"/>
    <cellStyle name="Comma 12 2 2 2 4 4 3 2" xfId="50815" xr:uid="{00000000-0005-0000-0000-00000F000000}"/>
    <cellStyle name="Comma 12 2 2 2 4 4 4" xfId="35695" xr:uid="{00000000-0005-0000-0000-00000F000000}"/>
    <cellStyle name="Comma 12 2 2 2 4 5" xfId="6967" xr:uid="{00000000-0005-0000-0000-00000F000000}"/>
    <cellStyle name="Comma 12 2 2 2 4 5 2" xfId="22087" xr:uid="{00000000-0005-0000-0000-00000F000000}"/>
    <cellStyle name="Comma 12 2 2 2 4 5 2 2" xfId="52327" xr:uid="{00000000-0005-0000-0000-00000F000000}"/>
    <cellStyle name="Comma 12 2 2 2 4 5 3" xfId="37207" xr:uid="{00000000-0005-0000-0000-00000F000000}"/>
    <cellStyle name="Comma 12 2 2 2 4 6" xfId="8479" xr:uid="{00000000-0005-0000-0000-00000F000000}"/>
    <cellStyle name="Comma 12 2 2 2 4 6 2" xfId="23599" xr:uid="{00000000-0005-0000-0000-00000F000000}"/>
    <cellStyle name="Comma 12 2 2 2 4 6 2 2" xfId="53839" xr:uid="{00000000-0005-0000-0000-00000F000000}"/>
    <cellStyle name="Comma 12 2 2 2 4 6 3" xfId="38719" xr:uid="{00000000-0005-0000-0000-00000F000000}"/>
    <cellStyle name="Comma 12 2 2 2 4 7" xfId="9991" xr:uid="{00000000-0005-0000-0000-00000F000000}"/>
    <cellStyle name="Comma 12 2 2 2 4 7 2" xfId="25111" xr:uid="{00000000-0005-0000-0000-00000F000000}"/>
    <cellStyle name="Comma 12 2 2 2 4 7 2 2" xfId="55351" xr:uid="{00000000-0005-0000-0000-00000F000000}"/>
    <cellStyle name="Comma 12 2 2 2 4 7 3" xfId="40231" xr:uid="{00000000-0005-0000-0000-00000F000000}"/>
    <cellStyle name="Comma 12 2 2 2 4 8" xfId="16039" xr:uid="{00000000-0005-0000-0000-00000F000000}"/>
    <cellStyle name="Comma 12 2 2 2 4 8 2" xfId="46279" xr:uid="{00000000-0005-0000-0000-00000F000000}"/>
    <cellStyle name="Comma 12 2 2 2 4 9" xfId="31159" xr:uid="{00000000-0005-0000-0000-00000F000000}"/>
    <cellStyle name="Comma 12 2 2 2 5" xfId="1675" xr:uid="{00000000-0005-0000-0000-00000F000000}"/>
    <cellStyle name="Comma 12 2 2 2 5 2" xfId="10747" xr:uid="{00000000-0005-0000-0000-00000F000000}"/>
    <cellStyle name="Comma 12 2 2 2 5 2 2" xfId="25867" xr:uid="{00000000-0005-0000-0000-00000F000000}"/>
    <cellStyle name="Comma 12 2 2 2 5 2 2 2" xfId="56107" xr:uid="{00000000-0005-0000-0000-00000F000000}"/>
    <cellStyle name="Comma 12 2 2 2 5 2 3" xfId="40987" xr:uid="{00000000-0005-0000-0000-00000F000000}"/>
    <cellStyle name="Comma 12 2 2 2 5 3" xfId="16795" xr:uid="{00000000-0005-0000-0000-00000F000000}"/>
    <cellStyle name="Comma 12 2 2 2 5 3 2" xfId="47035" xr:uid="{00000000-0005-0000-0000-00000F000000}"/>
    <cellStyle name="Comma 12 2 2 2 5 4" xfId="31915" xr:uid="{00000000-0005-0000-0000-00000F000000}"/>
    <cellStyle name="Comma 12 2 2 2 6" xfId="3187" xr:uid="{00000000-0005-0000-0000-00000F000000}"/>
    <cellStyle name="Comma 12 2 2 2 6 2" xfId="12259" xr:uid="{00000000-0005-0000-0000-00000F000000}"/>
    <cellStyle name="Comma 12 2 2 2 6 2 2" xfId="27379" xr:uid="{00000000-0005-0000-0000-00000F000000}"/>
    <cellStyle name="Comma 12 2 2 2 6 2 2 2" xfId="57619" xr:uid="{00000000-0005-0000-0000-00000F000000}"/>
    <cellStyle name="Comma 12 2 2 2 6 2 3" xfId="42499" xr:uid="{00000000-0005-0000-0000-00000F000000}"/>
    <cellStyle name="Comma 12 2 2 2 6 3" xfId="18307" xr:uid="{00000000-0005-0000-0000-00000F000000}"/>
    <cellStyle name="Comma 12 2 2 2 6 3 2" xfId="48547" xr:uid="{00000000-0005-0000-0000-00000F000000}"/>
    <cellStyle name="Comma 12 2 2 2 6 4" xfId="33427" xr:uid="{00000000-0005-0000-0000-00000F000000}"/>
    <cellStyle name="Comma 12 2 2 2 7" xfId="4699" xr:uid="{00000000-0005-0000-0000-00000F000000}"/>
    <cellStyle name="Comma 12 2 2 2 7 2" xfId="13771" xr:uid="{00000000-0005-0000-0000-00000F000000}"/>
    <cellStyle name="Comma 12 2 2 2 7 2 2" xfId="28891" xr:uid="{00000000-0005-0000-0000-00000F000000}"/>
    <cellStyle name="Comma 12 2 2 2 7 2 2 2" xfId="59131" xr:uid="{00000000-0005-0000-0000-00000F000000}"/>
    <cellStyle name="Comma 12 2 2 2 7 2 3" xfId="44011" xr:uid="{00000000-0005-0000-0000-00000F000000}"/>
    <cellStyle name="Comma 12 2 2 2 7 3" xfId="19819" xr:uid="{00000000-0005-0000-0000-00000F000000}"/>
    <cellStyle name="Comma 12 2 2 2 7 3 2" xfId="50059" xr:uid="{00000000-0005-0000-0000-00000F000000}"/>
    <cellStyle name="Comma 12 2 2 2 7 4" xfId="34939" xr:uid="{00000000-0005-0000-0000-00000F000000}"/>
    <cellStyle name="Comma 12 2 2 2 8" xfId="6211" xr:uid="{00000000-0005-0000-0000-00000F000000}"/>
    <cellStyle name="Comma 12 2 2 2 8 2" xfId="21331" xr:uid="{00000000-0005-0000-0000-00000F000000}"/>
    <cellStyle name="Comma 12 2 2 2 8 2 2" xfId="51571" xr:uid="{00000000-0005-0000-0000-00000F000000}"/>
    <cellStyle name="Comma 12 2 2 2 8 3" xfId="36451" xr:uid="{00000000-0005-0000-0000-00000F000000}"/>
    <cellStyle name="Comma 12 2 2 2 9" xfId="7723" xr:uid="{00000000-0005-0000-0000-00000F000000}"/>
    <cellStyle name="Comma 12 2 2 2 9 2" xfId="22843" xr:uid="{00000000-0005-0000-0000-00000F000000}"/>
    <cellStyle name="Comma 12 2 2 2 9 2 2" xfId="53083" xr:uid="{00000000-0005-0000-0000-00000F000000}"/>
    <cellStyle name="Comma 12 2 2 2 9 3" xfId="37963" xr:uid="{00000000-0005-0000-0000-00000F000000}"/>
    <cellStyle name="Comma 12 2 2 3" xfId="247" xr:uid="{00000000-0005-0000-0000-00000F000000}"/>
    <cellStyle name="Comma 12 2 2 3 10" xfId="9319" xr:uid="{00000000-0005-0000-0000-00000F000000}"/>
    <cellStyle name="Comma 12 2 2 3 10 2" xfId="24439" xr:uid="{00000000-0005-0000-0000-00000F000000}"/>
    <cellStyle name="Comma 12 2 2 3 10 2 2" xfId="54679" xr:uid="{00000000-0005-0000-0000-00000F000000}"/>
    <cellStyle name="Comma 12 2 2 3 10 3" xfId="39559" xr:uid="{00000000-0005-0000-0000-00000F000000}"/>
    <cellStyle name="Comma 12 2 2 3 11" xfId="15367" xr:uid="{00000000-0005-0000-0000-00000F000000}"/>
    <cellStyle name="Comma 12 2 2 3 11 2" xfId="45607" xr:uid="{00000000-0005-0000-0000-00000F000000}"/>
    <cellStyle name="Comma 12 2 2 3 12" xfId="30487" xr:uid="{00000000-0005-0000-0000-00000F000000}"/>
    <cellStyle name="Comma 12 2 2 3 2" xfId="499" xr:uid="{00000000-0005-0000-0000-00000F000000}"/>
    <cellStyle name="Comma 12 2 2 3 2 10" xfId="30739" xr:uid="{00000000-0005-0000-0000-00000F000000}"/>
    <cellStyle name="Comma 12 2 2 3 2 2" xfId="1255" xr:uid="{00000000-0005-0000-0000-00000F000000}"/>
    <cellStyle name="Comma 12 2 2 3 2 2 2" xfId="2767" xr:uid="{00000000-0005-0000-0000-00000F000000}"/>
    <cellStyle name="Comma 12 2 2 3 2 2 2 2" xfId="11839" xr:uid="{00000000-0005-0000-0000-00000F000000}"/>
    <cellStyle name="Comma 12 2 2 3 2 2 2 2 2" xfId="26959" xr:uid="{00000000-0005-0000-0000-00000F000000}"/>
    <cellStyle name="Comma 12 2 2 3 2 2 2 2 2 2" xfId="57199" xr:uid="{00000000-0005-0000-0000-00000F000000}"/>
    <cellStyle name="Comma 12 2 2 3 2 2 2 2 3" xfId="42079" xr:uid="{00000000-0005-0000-0000-00000F000000}"/>
    <cellStyle name="Comma 12 2 2 3 2 2 2 3" xfId="17887" xr:uid="{00000000-0005-0000-0000-00000F000000}"/>
    <cellStyle name="Comma 12 2 2 3 2 2 2 3 2" xfId="48127" xr:uid="{00000000-0005-0000-0000-00000F000000}"/>
    <cellStyle name="Comma 12 2 2 3 2 2 2 4" xfId="33007" xr:uid="{00000000-0005-0000-0000-00000F000000}"/>
    <cellStyle name="Comma 12 2 2 3 2 2 3" xfId="4279" xr:uid="{00000000-0005-0000-0000-00000F000000}"/>
    <cellStyle name="Comma 12 2 2 3 2 2 3 2" xfId="13351" xr:uid="{00000000-0005-0000-0000-00000F000000}"/>
    <cellStyle name="Comma 12 2 2 3 2 2 3 2 2" xfId="28471" xr:uid="{00000000-0005-0000-0000-00000F000000}"/>
    <cellStyle name="Comma 12 2 2 3 2 2 3 2 2 2" xfId="58711" xr:uid="{00000000-0005-0000-0000-00000F000000}"/>
    <cellStyle name="Comma 12 2 2 3 2 2 3 2 3" xfId="43591" xr:uid="{00000000-0005-0000-0000-00000F000000}"/>
    <cellStyle name="Comma 12 2 2 3 2 2 3 3" xfId="19399" xr:uid="{00000000-0005-0000-0000-00000F000000}"/>
    <cellStyle name="Comma 12 2 2 3 2 2 3 3 2" xfId="49639" xr:uid="{00000000-0005-0000-0000-00000F000000}"/>
    <cellStyle name="Comma 12 2 2 3 2 2 3 4" xfId="34519" xr:uid="{00000000-0005-0000-0000-00000F000000}"/>
    <cellStyle name="Comma 12 2 2 3 2 2 4" xfId="5791" xr:uid="{00000000-0005-0000-0000-00000F000000}"/>
    <cellStyle name="Comma 12 2 2 3 2 2 4 2" xfId="14863" xr:uid="{00000000-0005-0000-0000-00000F000000}"/>
    <cellStyle name="Comma 12 2 2 3 2 2 4 2 2" xfId="29983" xr:uid="{00000000-0005-0000-0000-00000F000000}"/>
    <cellStyle name="Comma 12 2 2 3 2 2 4 2 2 2" xfId="60223" xr:uid="{00000000-0005-0000-0000-00000F000000}"/>
    <cellStyle name="Comma 12 2 2 3 2 2 4 2 3" xfId="45103" xr:uid="{00000000-0005-0000-0000-00000F000000}"/>
    <cellStyle name="Comma 12 2 2 3 2 2 4 3" xfId="20911" xr:uid="{00000000-0005-0000-0000-00000F000000}"/>
    <cellStyle name="Comma 12 2 2 3 2 2 4 3 2" xfId="51151" xr:uid="{00000000-0005-0000-0000-00000F000000}"/>
    <cellStyle name="Comma 12 2 2 3 2 2 4 4" xfId="36031" xr:uid="{00000000-0005-0000-0000-00000F000000}"/>
    <cellStyle name="Comma 12 2 2 3 2 2 5" xfId="7303" xr:uid="{00000000-0005-0000-0000-00000F000000}"/>
    <cellStyle name="Comma 12 2 2 3 2 2 5 2" xfId="22423" xr:uid="{00000000-0005-0000-0000-00000F000000}"/>
    <cellStyle name="Comma 12 2 2 3 2 2 5 2 2" xfId="52663" xr:uid="{00000000-0005-0000-0000-00000F000000}"/>
    <cellStyle name="Comma 12 2 2 3 2 2 5 3" xfId="37543" xr:uid="{00000000-0005-0000-0000-00000F000000}"/>
    <cellStyle name="Comma 12 2 2 3 2 2 6" xfId="8815" xr:uid="{00000000-0005-0000-0000-00000F000000}"/>
    <cellStyle name="Comma 12 2 2 3 2 2 6 2" xfId="23935" xr:uid="{00000000-0005-0000-0000-00000F000000}"/>
    <cellStyle name="Comma 12 2 2 3 2 2 6 2 2" xfId="54175" xr:uid="{00000000-0005-0000-0000-00000F000000}"/>
    <cellStyle name="Comma 12 2 2 3 2 2 6 3" xfId="39055" xr:uid="{00000000-0005-0000-0000-00000F000000}"/>
    <cellStyle name="Comma 12 2 2 3 2 2 7" xfId="10327" xr:uid="{00000000-0005-0000-0000-00000F000000}"/>
    <cellStyle name="Comma 12 2 2 3 2 2 7 2" xfId="25447" xr:uid="{00000000-0005-0000-0000-00000F000000}"/>
    <cellStyle name="Comma 12 2 2 3 2 2 7 2 2" xfId="55687" xr:uid="{00000000-0005-0000-0000-00000F000000}"/>
    <cellStyle name="Comma 12 2 2 3 2 2 7 3" xfId="40567" xr:uid="{00000000-0005-0000-0000-00000F000000}"/>
    <cellStyle name="Comma 12 2 2 3 2 2 8" xfId="16375" xr:uid="{00000000-0005-0000-0000-00000F000000}"/>
    <cellStyle name="Comma 12 2 2 3 2 2 8 2" xfId="46615" xr:uid="{00000000-0005-0000-0000-00000F000000}"/>
    <cellStyle name="Comma 12 2 2 3 2 2 9" xfId="31495" xr:uid="{00000000-0005-0000-0000-00000F000000}"/>
    <cellStyle name="Comma 12 2 2 3 2 3" xfId="2011" xr:uid="{00000000-0005-0000-0000-00000F000000}"/>
    <cellStyle name="Comma 12 2 2 3 2 3 2" xfId="11083" xr:uid="{00000000-0005-0000-0000-00000F000000}"/>
    <cellStyle name="Comma 12 2 2 3 2 3 2 2" xfId="26203" xr:uid="{00000000-0005-0000-0000-00000F000000}"/>
    <cellStyle name="Comma 12 2 2 3 2 3 2 2 2" xfId="56443" xr:uid="{00000000-0005-0000-0000-00000F000000}"/>
    <cellStyle name="Comma 12 2 2 3 2 3 2 3" xfId="41323" xr:uid="{00000000-0005-0000-0000-00000F000000}"/>
    <cellStyle name="Comma 12 2 2 3 2 3 3" xfId="17131" xr:uid="{00000000-0005-0000-0000-00000F000000}"/>
    <cellStyle name="Comma 12 2 2 3 2 3 3 2" xfId="47371" xr:uid="{00000000-0005-0000-0000-00000F000000}"/>
    <cellStyle name="Comma 12 2 2 3 2 3 4" xfId="32251" xr:uid="{00000000-0005-0000-0000-00000F000000}"/>
    <cellStyle name="Comma 12 2 2 3 2 4" xfId="3523" xr:uid="{00000000-0005-0000-0000-00000F000000}"/>
    <cellStyle name="Comma 12 2 2 3 2 4 2" xfId="12595" xr:uid="{00000000-0005-0000-0000-00000F000000}"/>
    <cellStyle name="Comma 12 2 2 3 2 4 2 2" xfId="27715" xr:uid="{00000000-0005-0000-0000-00000F000000}"/>
    <cellStyle name="Comma 12 2 2 3 2 4 2 2 2" xfId="57955" xr:uid="{00000000-0005-0000-0000-00000F000000}"/>
    <cellStyle name="Comma 12 2 2 3 2 4 2 3" xfId="42835" xr:uid="{00000000-0005-0000-0000-00000F000000}"/>
    <cellStyle name="Comma 12 2 2 3 2 4 3" xfId="18643" xr:uid="{00000000-0005-0000-0000-00000F000000}"/>
    <cellStyle name="Comma 12 2 2 3 2 4 3 2" xfId="48883" xr:uid="{00000000-0005-0000-0000-00000F000000}"/>
    <cellStyle name="Comma 12 2 2 3 2 4 4" xfId="33763" xr:uid="{00000000-0005-0000-0000-00000F000000}"/>
    <cellStyle name="Comma 12 2 2 3 2 5" xfId="5035" xr:uid="{00000000-0005-0000-0000-00000F000000}"/>
    <cellStyle name="Comma 12 2 2 3 2 5 2" xfId="14107" xr:uid="{00000000-0005-0000-0000-00000F000000}"/>
    <cellStyle name="Comma 12 2 2 3 2 5 2 2" xfId="29227" xr:uid="{00000000-0005-0000-0000-00000F000000}"/>
    <cellStyle name="Comma 12 2 2 3 2 5 2 2 2" xfId="59467" xr:uid="{00000000-0005-0000-0000-00000F000000}"/>
    <cellStyle name="Comma 12 2 2 3 2 5 2 3" xfId="44347" xr:uid="{00000000-0005-0000-0000-00000F000000}"/>
    <cellStyle name="Comma 12 2 2 3 2 5 3" xfId="20155" xr:uid="{00000000-0005-0000-0000-00000F000000}"/>
    <cellStyle name="Comma 12 2 2 3 2 5 3 2" xfId="50395" xr:uid="{00000000-0005-0000-0000-00000F000000}"/>
    <cellStyle name="Comma 12 2 2 3 2 5 4" xfId="35275" xr:uid="{00000000-0005-0000-0000-00000F000000}"/>
    <cellStyle name="Comma 12 2 2 3 2 6" xfId="6547" xr:uid="{00000000-0005-0000-0000-00000F000000}"/>
    <cellStyle name="Comma 12 2 2 3 2 6 2" xfId="21667" xr:uid="{00000000-0005-0000-0000-00000F000000}"/>
    <cellStyle name="Comma 12 2 2 3 2 6 2 2" xfId="51907" xr:uid="{00000000-0005-0000-0000-00000F000000}"/>
    <cellStyle name="Comma 12 2 2 3 2 6 3" xfId="36787" xr:uid="{00000000-0005-0000-0000-00000F000000}"/>
    <cellStyle name="Comma 12 2 2 3 2 7" xfId="8059" xr:uid="{00000000-0005-0000-0000-00000F000000}"/>
    <cellStyle name="Comma 12 2 2 3 2 7 2" xfId="23179" xr:uid="{00000000-0005-0000-0000-00000F000000}"/>
    <cellStyle name="Comma 12 2 2 3 2 7 2 2" xfId="53419" xr:uid="{00000000-0005-0000-0000-00000F000000}"/>
    <cellStyle name="Comma 12 2 2 3 2 7 3" xfId="38299" xr:uid="{00000000-0005-0000-0000-00000F000000}"/>
    <cellStyle name="Comma 12 2 2 3 2 8" xfId="9571" xr:uid="{00000000-0005-0000-0000-00000F000000}"/>
    <cellStyle name="Comma 12 2 2 3 2 8 2" xfId="24691" xr:uid="{00000000-0005-0000-0000-00000F000000}"/>
    <cellStyle name="Comma 12 2 2 3 2 8 2 2" xfId="54931" xr:uid="{00000000-0005-0000-0000-00000F000000}"/>
    <cellStyle name="Comma 12 2 2 3 2 8 3" xfId="39811" xr:uid="{00000000-0005-0000-0000-00000F000000}"/>
    <cellStyle name="Comma 12 2 2 3 2 9" xfId="15619" xr:uid="{00000000-0005-0000-0000-00000F000000}"/>
    <cellStyle name="Comma 12 2 2 3 2 9 2" xfId="45859" xr:uid="{00000000-0005-0000-0000-00000F000000}"/>
    <cellStyle name="Comma 12 2 2 3 3" xfId="751" xr:uid="{00000000-0005-0000-0000-000029000000}"/>
    <cellStyle name="Comma 12 2 2 3 3 10" xfId="30991" xr:uid="{00000000-0005-0000-0000-000029000000}"/>
    <cellStyle name="Comma 12 2 2 3 3 2" xfId="1507" xr:uid="{00000000-0005-0000-0000-000029000000}"/>
    <cellStyle name="Comma 12 2 2 3 3 2 2" xfId="3019" xr:uid="{00000000-0005-0000-0000-000029000000}"/>
    <cellStyle name="Comma 12 2 2 3 3 2 2 2" xfId="12091" xr:uid="{00000000-0005-0000-0000-000029000000}"/>
    <cellStyle name="Comma 12 2 2 3 3 2 2 2 2" xfId="27211" xr:uid="{00000000-0005-0000-0000-000029000000}"/>
    <cellStyle name="Comma 12 2 2 3 3 2 2 2 2 2" xfId="57451" xr:uid="{00000000-0005-0000-0000-000029000000}"/>
    <cellStyle name="Comma 12 2 2 3 3 2 2 2 3" xfId="42331" xr:uid="{00000000-0005-0000-0000-000029000000}"/>
    <cellStyle name="Comma 12 2 2 3 3 2 2 3" xfId="18139" xr:uid="{00000000-0005-0000-0000-000029000000}"/>
    <cellStyle name="Comma 12 2 2 3 3 2 2 3 2" xfId="48379" xr:uid="{00000000-0005-0000-0000-000029000000}"/>
    <cellStyle name="Comma 12 2 2 3 3 2 2 4" xfId="33259" xr:uid="{00000000-0005-0000-0000-000029000000}"/>
    <cellStyle name="Comma 12 2 2 3 3 2 3" xfId="4531" xr:uid="{00000000-0005-0000-0000-000029000000}"/>
    <cellStyle name="Comma 12 2 2 3 3 2 3 2" xfId="13603" xr:uid="{00000000-0005-0000-0000-000029000000}"/>
    <cellStyle name="Comma 12 2 2 3 3 2 3 2 2" xfId="28723" xr:uid="{00000000-0005-0000-0000-000029000000}"/>
    <cellStyle name="Comma 12 2 2 3 3 2 3 2 2 2" xfId="58963" xr:uid="{00000000-0005-0000-0000-000029000000}"/>
    <cellStyle name="Comma 12 2 2 3 3 2 3 2 3" xfId="43843" xr:uid="{00000000-0005-0000-0000-000029000000}"/>
    <cellStyle name="Comma 12 2 2 3 3 2 3 3" xfId="19651" xr:uid="{00000000-0005-0000-0000-000029000000}"/>
    <cellStyle name="Comma 12 2 2 3 3 2 3 3 2" xfId="49891" xr:uid="{00000000-0005-0000-0000-000029000000}"/>
    <cellStyle name="Comma 12 2 2 3 3 2 3 4" xfId="34771" xr:uid="{00000000-0005-0000-0000-000029000000}"/>
    <cellStyle name="Comma 12 2 2 3 3 2 4" xfId="6043" xr:uid="{00000000-0005-0000-0000-000029000000}"/>
    <cellStyle name="Comma 12 2 2 3 3 2 4 2" xfId="15115" xr:uid="{00000000-0005-0000-0000-000029000000}"/>
    <cellStyle name="Comma 12 2 2 3 3 2 4 2 2" xfId="30235" xr:uid="{00000000-0005-0000-0000-000029000000}"/>
    <cellStyle name="Comma 12 2 2 3 3 2 4 2 2 2" xfId="60475" xr:uid="{00000000-0005-0000-0000-000029000000}"/>
    <cellStyle name="Comma 12 2 2 3 3 2 4 2 3" xfId="45355" xr:uid="{00000000-0005-0000-0000-000029000000}"/>
    <cellStyle name="Comma 12 2 2 3 3 2 4 3" xfId="21163" xr:uid="{00000000-0005-0000-0000-000029000000}"/>
    <cellStyle name="Comma 12 2 2 3 3 2 4 3 2" xfId="51403" xr:uid="{00000000-0005-0000-0000-000029000000}"/>
    <cellStyle name="Comma 12 2 2 3 3 2 4 4" xfId="36283" xr:uid="{00000000-0005-0000-0000-000029000000}"/>
    <cellStyle name="Comma 12 2 2 3 3 2 5" xfId="7555" xr:uid="{00000000-0005-0000-0000-000029000000}"/>
    <cellStyle name="Comma 12 2 2 3 3 2 5 2" xfId="22675" xr:uid="{00000000-0005-0000-0000-000029000000}"/>
    <cellStyle name="Comma 12 2 2 3 3 2 5 2 2" xfId="52915" xr:uid="{00000000-0005-0000-0000-000029000000}"/>
    <cellStyle name="Comma 12 2 2 3 3 2 5 3" xfId="37795" xr:uid="{00000000-0005-0000-0000-000029000000}"/>
    <cellStyle name="Comma 12 2 2 3 3 2 6" xfId="9067" xr:uid="{00000000-0005-0000-0000-000029000000}"/>
    <cellStyle name="Comma 12 2 2 3 3 2 6 2" xfId="24187" xr:uid="{00000000-0005-0000-0000-000029000000}"/>
    <cellStyle name="Comma 12 2 2 3 3 2 6 2 2" xfId="54427" xr:uid="{00000000-0005-0000-0000-000029000000}"/>
    <cellStyle name="Comma 12 2 2 3 3 2 6 3" xfId="39307" xr:uid="{00000000-0005-0000-0000-000029000000}"/>
    <cellStyle name="Comma 12 2 2 3 3 2 7" xfId="10579" xr:uid="{00000000-0005-0000-0000-000029000000}"/>
    <cellStyle name="Comma 12 2 2 3 3 2 7 2" xfId="25699" xr:uid="{00000000-0005-0000-0000-000029000000}"/>
    <cellStyle name="Comma 12 2 2 3 3 2 7 2 2" xfId="55939" xr:uid="{00000000-0005-0000-0000-000029000000}"/>
    <cellStyle name="Comma 12 2 2 3 3 2 7 3" xfId="40819" xr:uid="{00000000-0005-0000-0000-000029000000}"/>
    <cellStyle name="Comma 12 2 2 3 3 2 8" xfId="16627" xr:uid="{00000000-0005-0000-0000-000029000000}"/>
    <cellStyle name="Comma 12 2 2 3 3 2 8 2" xfId="46867" xr:uid="{00000000-0005-0000-0000-000029000000}"/>
    <cellStyle name="Comma 12 2 2 3 3 2 9" xfId="31747" xr:uid="{00000000-0005-0000-0000-000029000000}"/>
    <cellStyle name="Comma 12 2 2 3 3 3" xfId="2263" xr:uid="{00000000-0005-0000-0000-000029000000}"/>
    <cellStyle name="Comma 12 2 2 3 3 3 2" xfId="11335" xr:uid="{00000000-0005-0000-0000-000029000000}"/>
    <cellStyle name="Comma 12 2 2 3 3 3 2 2" xfId="26455" xr:uid="{00000000-0005-0000-0000-000029000000}"/>
    <cellStyle name="Comma 12 2 2 3 3 3 2 2 2" xfId="56695" xr:uid="{00000000-0005-0000-0000-000029000000}"/>
    <cellStyle name="Comma 12 2 2 3 3 3 2 3" xfId="41575" xr:uid="{00000000-0005-0000-0000-000029000000}"/>
    <cellStyle name="Comma 12 2 2 3 3 3 3" xfId="17383" xr:uid="{00000000-0005-0000-0000-000029000000}"/>
    <cellStyle name="Comma 12 2 2 3 3 3 3 2" xfId="47623" xr:uid="{00000000-0005-0000-0000-000029000000}"/>
    <cellStyle name="Comma 12 2 2 3 3 3 4" xfId="32503" xr:uid="{00000000-0005-0000-0000-000029000000}"/>
    <cellStyle name="Comma 12 2 2 3 3 4" xfId="3775" xr:uid="{00000000-0005-0000-0000-000029000000}"/>
    <cellStyle name="Comma 12 2 2 3 3 4 2" xfId="12847" xr:uid="{00000000-0005-0000-0000-000029000000}"/>
    <cellStyle name="Comma 12 2 2 3 3 4 2 2" xfId="27967" xr:uid="{00000000-0005-0000-0000-000029000000}"/>
    <cellStyle name="Comma 12 2 2 3 3 4 2 2 2" xfId="58207" xr:uid="{00000000-0005-0000-0000-000029000000}"/>
    <cellStyle name="Comma 12 2 2 3 3 4 2 3" xfId="43087" xr:uid="{00000000-0005-0000-0000-000029000000}"/>
    <cellStyle name="Comma 12 2 2 3 3 4 3" xfId="18895" xr:uid="{00000000-0005-0000-0000-000029000000}"/>
    <cellStyle name="Comma 12 2 2 3 3 4 3 2" xfId="49135" xr:uid="{00000000-0005-0000-0000-000029000000}"/>
    <cellStyle name="Comma 12 2 2 3 3 4 4" xfId="34015" xr:uid="{00000000-0005-0000-0000-000029000000}"/>
    <cellStyle name="Comma 12 2 2 3 3 5" xfId="5287" xr:uid="{00000000-0005-0000-0000-000029000000}"/>
    <cellStyle name="Comma 12 2 2 3 3 5 2" xfId="14359" xr:uid="{00000000-0005-0000-0000-000029000000}"/>
    <cellStyle name="Comma 12 2 2 3 3 5 2 2" xfId="29479" xr:uid="{00000000-0005-0000-0000-000029000000}"/>
    <cellStyle name="Comma 12 2 2 3 3 5 2 2 2" xfId="59719" xr:uid="{00000000-0005-0000-0000-000029000000}"/>
    <cellStyle name="Comma 12 2 2 3 3 5 2 3" xfId="44599" xr:uid="{00000000-0005-0000-0000-000029000000}"/>
    <cellStyle name="Comma 12 2 2 3 3 5 3" xfId="20407" xr:uid="{00000000-0005-0000-0000-000029000000}"/>
    <cellStyle name="Comma 12 2 2 3 3 5 3 2" xfId="50647" xr:uid="{00000000-0005-0000-0000-000029000000}"/>
    <cellStyle name="Comma 12 2 2 3 3 5 4" xfId="35527" xr:uid="{00000000-0005-0000-0000-000029000000}"/>
    <cellStyle name="Comma 12 2 2 3 3 6" xfId="6799" xr:uid="{00000000-0005-0000-0000-000029000000}"/>
    <cellStyle name="Comma 12 2 2 3 3 6 2" xfId="21919" xr:uid="{00000000-0005-0000-0000-000029000000}"/>
    <cellStyle name="Comma 12 2 2 3 3 6 2 2" xfId="52159" xr:uid="{00000000-0005-0000-0000-000029000000}"/>
    <cellStyle name="Comma 12 2 2 3 3 6 3" xfId="37039" xr:uid="{00000000-0005-0000-0000-000029000000}"/>
    <cellStyle name="Comma 12 2 2 3 3 7" xfId="8311" xr:uid="{00000000-0005-0000-0000-000029000000}"/>
    <cellStyle name="Comma 12 2 2 3 3 7 2" xfId="23431" xr:uid="{00000000-0005-0000-0000-000029000000}"/>
    <cellStyle name="Comma 12 2 2 3 3 7 2 2" xfId="53671" xr:uid="{00000000-0005-0000-0000-000029000000}"/>
    <cellStyle name="Comma 12 2 2 3 3 7 3" xfId="38551" xr:uid="{00000000-0005-0000-0000-000029000000}"/>
    <cellStyle name="Comma 12 2 2 3 3 8" xfId="9823" xr:uid="{00000000-0005-0000-0000-000029000000}"/>
    <cellStyle name="Comma 12 2 2 3 3 8 2" xfId="24943" xr:uid="{00000000-0005-0000-0000-000029000000}"/>
    <cellStyle name="Comma 12 2 2 3 3 8 2 2" xfId="55183" xr:uid="{00000000-0005-0000-0000-000029000000}"/>
    <cellStyle name="Comma 12 2 2 3 3 8 3" xfId="40063" xr:uid="{00000000-0005-0000-0000-000029000000}"/>
    <cellStyle name="Comma 12 2 2 3 3 9" xfId="15871" xr:uid="{00000000-0005-0000-0000-000029000000}"/>
    <cellStyle name="Comma 12 2 2 3 3 9 2" xfId="46111" xr:uid="{00000000-0005-0000-0000-000029000000}"/>
    <cellStyle name="Comma 12 2 2 3 4" xfId="1003" xr:uid="{00000000-0005-0000-0000-00000F000000}"/>
    <cellStyle name="Comma 12 2 2 3 4 2" xfId="2515" xr:uid="{00000000-0005-0000-0000-00000F000000}"/>
    <cellStyle name="Comma 12 2 2 3 4 2 2" xfId="11587" xr:uid="{00000000-0005-0000-0000-00000F000000}"/>
    <cellStyle name="Comma 12 2 2 3 4 2 2 2" xfId="26707" xr:uid="{00000000-0005-0000-0000-00000F000000}"/>
    <cellStyle name="Comma 12 2 2 3 4 2 2 2 2" xfId="56947" xr:uid="{00000000-0005-0000-0000-00000F000000}"/>
    <cellStyle name="Comma 12 2 2 3 4 2 2 3" xfId="41827" xr:uid="{00000000-0005-0000-0000-00000F000000}"/>
    <cellStyle name="Comma 12 2 2 3 4 2 3" xfId="17635" xr:uid="{00000000-0005-0000-0000-00000F000000}"/>
    <cellStyle name="Comma 12 2 2 3 4 2 3 2" xfId="47875" xr:uid="{00000000-0005-0000-0000-00000F000000}"/>
    <cellStyle name="Comma 12 2 2 3 4 2 4" xfId="32755" xr:uid="{00000000-0005-0000-0000-00000F000000}"/>
    <cellStyle name="Comma 12 2 2 3 4 3" xfId="4027" xr:uid="{00000000-0005-0000-0000-00000F000000}"/>
    <cellStyle name="Comma 12 2 2 3 4 3 2" xfId="13099" xr:uid="{00000000-0005-0000-0000-00000F000000}"/>
    <cellStyle name="Comma 12 2 2 3 4 3 2 2" xfId="28219" xr:uid="{00000000-0005-0000-0000-00000F000000}"/>
    <cellStyle name="Comma 12 2 2 3 4 3 2 2 2" xfId="58459" xr:uid="{00000000-0005-0000-0000-00000F000000}"/>
    <cellStyle name="Comma 12 2 2 3 4 3 2 3" xfId="43339" xr:uid="{00000000-0005-0000-0000-00000F000000}"/>
    <cellStyle name="Comma 12 2 2 3 4 3 3" xfId="19147" xr:uid="{00000000-0005-0000-0000-00000F000000}"/>
    <cellStyle name="Comma 12 2 2 3 4 3 3 2" xfId="49387" xr:uid="{00000000-0005-0000-0000-00000F000000}"/>
    <cellStyle name="Comma 12 2 2 3 4 3 4" xfId="34267" xr:uid="{00000000-0005-0000-0000-00000F000000}"/>
    <cellStyle name="Comma 12 2 2 3 4 4" xfId="5539" xr:uid="{00000000-0005-0000-0000-00000F000000}"/>
    <cellStyle name="Comma 12 2 2 3 4 4 2" xfId="14611" xr:uid="{00000000-0005-0000-0000-00000F000000}"/>
    <cellStyle name="Comma 12 2 2 3 4 4 2 2" xfId="29731" xr:uid="{00000000-0005-0000-0000-00000F000000}"/>
    <cellStyle name="Comma 12 2 2 3 4 4 2 2 2" xfId="59971" xr:uid="{00000000-0005-0000-0000-00000F000000}"/>
    <cellStyle name="Comma 12 2 2 3 4 4 2 3" xfId="44851" xr:uid="{00000000-0005-0000-0000-00000F000000}"/>
    <cellStyle name="Comma 12 2 2 3 4 4 3" xfId="20659" xr:uid="{00000000-0005-0000-0000-00000F000000}"/>
    <cellStyle name="Comma 12 2 2 3 4 4 3 2" xfId="50899" xr:uid="{00000000-0005-0000-0000-00000F000000}"/>
    <cellStyle name="Comma 12 2 2 3 4 4 4" xfId="35779" xr:uid="{00000000-0005-0000-0000-00000F000000}"/>
    <cellStyle name="Comma 12 2 2 3 4 5" xfId="7051" xr:uid="{00000000-0005-0000-0000-00000F000000}"/>
    <cellStyle name="Comma 12 2 2 3 4 5 2" xfId="22171" xr:uid="{00000000-0005-0000-0000-00000F000000}"/>
    <cellStyle name="Comma 12 2 2 3 4 5 2 2" xfId="52411" xr:uid="{00000000-0005-0000-0000-00000F000000}"/>
    <cellStyle name="Comma 12 2 2 3 4 5 3" xfId="37291" xr:uid="{00000000-0005-0000-0000-00000F000000}"/>
    <cellStyle name="Comma 12 2 2 3 4 6" xfId="8563" xr:uid="{00000000-0005-0000-0000-00000F000000}"/>
    <cellStyle name="Comma 12 2 2 3 4 6 2" xfId="23683" xr:uid="{00000000-0005-0000-0000-00000F000000}"/>
    <cellStyle name="Comma 12 2 2 3 4 6 2 2" xfId="53923" xr:uid="{00000000-0005-0000-0000-00000F000000}"/>
    <cellStyle name="Comma 12 2 2 3 4 6 3" xfId="38803" xr:uid="{00000000-0005-0000-0000-00000F000000}"/>
    <cellStyle name="Comma 12 2 2 3 4 7" xfId="10075" xr:uid="{00000000-0005-0000-0000-00000F000000}"/>
    <cellStyle name="Comma 12 2 2 3 4 7 2" xfId="25195" xr:uid="{00000000-0005-0000-0000-00000F000000}"/>
    <cellStyle name="Comma 12 2 2 3 4 7 2 2" xfId="55435" xr:uid="{00000000-0005-0000-0000-00000F000000}"/>
    <cellStyle name="Comma 12 2 2 3 4 7 3" xfId="40315" xr:uid="{00000000-0005-0000-0000-00000F000000}"/>
    <cellStyle name="Comma 12 2 2 3 4 8" xfId="16123" xr:uid="{00000000-0005-0000-0000-00000F000000}"/>
    <cellStyle name="Comma 12 2 2 3 4 8 2" xfId="46363" xr:uid="{00000000-0005-0000-0000-00000F000000}"/>
    <cellStyle name="Comma 12 2 2 3 4 9" xfId="31243" xr:uid="{00000000-0005-0000-0000-00000F000000}"/>
    <cellStyle name="Comma 12 2 2 3 5" xfId="1759" xr:uid="{00000000-0005-0000-0000-00000F000000}"/>
    <cellStyle name="Comma 12 2 2 3 5 2" xfId="10831" xr:uid="{00000000-0005-0000-0000-00000F000000}"/>
    <cellStyle name="Comma 12 2 2 3 5 2 2" xfId="25951" xr:uid="{00000000-0005-0000-0000-00000F000000}"/>
    <cellStyle name="Comma 12 2 2 3 5 2 2 2" xfId="56191" xr:uid="{00000000-0005-0000-0000-00000F000000}"/>
    <cellStyle name="Comma 12 2 2 3 5 2 3" xfId="41071" xr:uid="{00000000-0005-0000-0000-00000F000000}"/>
    <cellStyle name="Comma 12 2 2 3 5 3" xfId="16879" xr:uid="{00000000-0005-0000-0000-00000F000000}"/>
    <cellStyle name="Comma 12 2 2 3 5 3 2" xfId="47119" xr:uid="{00000000-0005-0000-0000-00000F000000}"/>
    <cellStyle name="Comma 12 2 2 3 5 4" xfId="31999" xr:uid="{00000000-0005-0000-0000-00000F000000}"/>
    <cellStyle name="Comma 12 2 2 3 6" xfId="3271" xr:uid="{00000000-0005-0000-0000-00000F000000}"/>
    <cellStyle name="Comma 12 2 2 3 6 2" xfId="12343" xr:uid="{00000000-0005-0000-0000-00000F000000}"/>
    <cellStyle name="Comma 12 2 2 3 6 2 2" xfId="27463" xr:uid="{00000000-0005-0000-0000-00000F000000}"/>
    <cellStyle name="Comma 12 2 2 3 6 2 2 2" xfId="57703" xr:uid="{00000000-0005-0000-0000-00000F000000}"/>
    <cellStyle name="Comma 12 2 2 3 6 2 3" xfId="42583" xr:uid="{00000000-0005-0000-0000-00000F000000}"/>
    <cellStyle name="Comma 12 2 2 3 6 3" xfId="18391" xr:uid="{00000000-0005-0000-0000-00000F000000}"/>
    <cellStyle name="Comma 12 2 2 3 6 3 2" xfId="48631" xr:uid="{00000000-0005-0000-0000-00000F000000}"/>
    <cellStyle name="Comma 12 2 2 3 6 4" xfId="33511" xr:uid="{00000000-0005-0000-0000-00000F000000}"/>
    <cellStyle name="Comma 12 2 2 3 7" xfId="4783" xr:uid="{00000000-0005-0000-0000-00000F000000}"/>
    <cellStyle name="Comma 12 2 2 3 7 2" xfId="13855" xr:uid="{00000000-0005-0000-0000-00000F000000}"/>
    <cellStyle name="Comma 12 2 2 3 7 2 2" xfId="28975" xr:uid="{00000000-0005-0000-0000-00000F000000}"/>
    <cellStyle name="Comma 12 2 2 3 7 2 2 2" xfId="59215" xr:uid="{00000000-0005-0000-0000-00000F000000}"/>
    <cellStyle name="Comma 12 2 2 3 7 2 3" xfId="44095" xr:uid="{00000000-0005-0000-0000-00000F000000}"/>
    <cellStyle name="Comma 12 2 2 3 7 3" xfId="19903" xr:uid="{00000000-0005-0000-0000-00000F000000}"/>
    <cellStyle name="Comma 12 2 2 3 7 3 2" xfId="50143" xr:uid="{00000000-0005-0000-0000-00000F000000}"/>
    <cellStyle name="Comma 12 2 2 3 7 4" xfId="35023" xr:uid="{00000000-0005-0000-0000-00000F000000}"/>
    <cellStyle name="Comma 12 2 2 3 8" xfId="6295" xr:uid="{00000000-0005-0000-0000-00000F000000}"/>
    <cellStyle name="Comma 12 2 2 3 8 2" xfId="21415" xr:uid="{00000000-0005-0000-0000-00000F000000}"/>
    <cellStyle name="Comma 12 2 2 3 8 2 2" xfId="51655" xr:uid="{00000000-0005-0000-0000-00000F000000}"/>
    <cellStyle name="Comma 12 2 2 3 8 3" xfId="36535" xr:uid="{00000000-0005-0000-0000-00000F000000}"/>
    <cellStyle name="Comma 12 2 2 3 9" xfId="7807" xr:uid="{00000000-0005-0000-0000-00000F000000}"/>
    <cellStyle name="Comma 12 2 2 3 9 2" xfId="22927" xr:uid="{00000000-0005-0000-0000-00000F000000}"/>
    <cellStyle name="Comma 12 2 2 3 9 2 2" xfId="53167" xr:uid="{00000000-0005-0000-0000-00000F000000}"/>
    <cellStyle name="Comma 12 2 2 3 9 3" xfId="38047" xr:uid="{00000000-0005-0000-0000-00000F000000}"/>
    <cellStyle name="Comma 12 2 2 4" xfId="331" xr:uid="{00000000-0005-0000-0000-000008000000}"/>
    <cellStyle name="Comma 12 2 2 4 10" xfId="30571" xr:uid="{00000000-0005-0000-0000-000008000000}"/>
    <cellStyle name="Comma 12 2 2 4 2" xfId="1087" xr:uid="{00000000-0005-0000-0000-000008000000}"/>
    <cellStyle name="Comma 12 2 2 4 2 2" xfId="2599" xr:uid="{00000000-0005-0000-0000-000008000000}"/>
    <cellStyle name="Comma 12 2 2 4 2 2 2" xfId="11671" xr:uid="{00000000-0005-0000-0000-000008000000}"/>
    <cellStyle name="Comma 12 2 2 4 2 2 2 2" xfId="26791" xr:uid="{00000000-0005-0000-0000-000008000000}"/>
    <cellStyle name="Comma 12 2 2 4 2 2 2 2 2" xfId="57031" xr:uid="{00000000-0005-0000-0000-000008000000}"/>
    <cellStyle name="Comma 12 2 2 4 2 2 2 3" xfId="41911" xr:uid="{00000000-0005-0000-0000-000008000000}"/>
    <cellStyle name="Comma 12 2 2 4 2 2 3" xfId="17719" xr:uid="{00000000-0005-0000-0000-000008000000}"/>
    <cellStyle name="Comma 12 2 2 4 2 2 3 2" xfId="47959" xr:uid="{00000000-0005-0000-0000-000008000000}"/>
    <cellStyle name="Comma 12 2 2 4 2 2 4" xfId="32839" xr:uid="{00000000-0005-0000-0000-000008000000}"/>
    <cellStyle name="Comma 12 2 2 4 2 3" xfId="4111" xr:uid="{00000000-0005-0000-0000-000008000000}"/>
    <cellStyle name="Comma 12 2 2 4 2 3 2" xfId="13183" xr:uid="{00000000-0005-0000-0000-000008000000}"/>
    <cellStyle name="Comma 12 2 2 4 2 3 2 2" xfId="28303" xr:uid="{00000000-0005-0000-0000-000008000000}"/>
    <cellStyle name="Comma 12 2 2 4 2 3 2 2 2" xfId="58543" xr:uid="{00000000-0005-0000-0000-000008000000}"/>
    <cellStyle name="Comma 12 2 2 4 2 3 2 3" xfId="43423" xr:uid="{00000000-0005-0000-0000-000008000000}"/>
    <cellStyle name="Comma 12 2 2 4 2 3 3" xfId="19231" xr:uid="{00000000-0005-0000-0000-000008000000}"/>
    <cellStyle name="Comma 12 2 2 4 2 3 3 2" xfId="49471" xr:uid="{00000000-0005-0000-0000-000008000000}"/>
    <cellStyle name="Comma 12 2 2 4 2 3 4" xfId="34351" xr:uid="{00000000-0005-0000-0000-000008000000}"/>
    <cellStyle name="Comma 12 2 2 4 2 4" xfId="5623" xr:uid="{00000000-0005-0000-0000-000008000000}"/>
    <cellStyle name="Comma 12 2 2 4 2 4 2" xfId="14695" xr:uid="{00000000-0005-0000-0000-000008000000}"/>
    <cellStyle name="Comma 12 2 2 4 2 4 2 2" xfId="29815" xr:uid="{00000000-0005-0000-0000-000008000000}"/>
    <cellStyle name="Comma 12 2 2 4 2 4 2 2 2" xfId="60055" xr:uid="{00000000-0005-0000-0000-000008000000}"/>
    <cellStyle name="Comma 12 2 2 4 2 4 2 3" xfId="44935" xr:uid="{00000000-0005-0000-0000-000008000000}"/>
    <cellStyle name="Comma 12 2 2 4 2 4 3" xfId="20743" xr:uid="{00000000-0005-0000-0000-000008000000}"/>
    <cellStyle name="Comma 12 2 2 4 2 4 3 2" xfId="50983" xr:uid="{00000000-0005-0000-0000-000008000000}"/>
    <cellStyle name="Comma 12 2 2 4 2 4 4" xfId="35863" xr:uid="{00000000-0005-0000-0000-000008000000}"/>
    <cellStyle name="Comma 12 2 2 4 2 5" xfId="7135" xr:uid="{00000000-0005-0000-0000-000008000000}"/>
    <cellStyle name="Comma 12 2 2 4 2 5 2" xfId="22255" xr:uid="{00000000-0005-0000-0000-000008000000}"/>
    <cellStyle name="Comma 12 2 2 4 2 5 2 2" xfId="52495" xr:uid="{00000000-0005-0000-0000-000008000000}"/>
    <cellStyle name="Comma 12 2 2 4 2 5 3" xfId="37375" xr:uid="{00000000-0005-0000-0000-000008000000}"/>
    <cellStyle name="Comma 12 2 2 4 2 6" xfId="8647" xr:uid="{00000000-0005-0000-0000-000008000000}"/>
    <cellStyle name="Comma 12 2 2 4 2 6 2" xfId="23767" xr:uid="{00000000-0005-0000-0000-000008000000}"/>
    <cellStyle name="Comma 12 2 2 4 2 6 2 2" xfId="54007" xr:uid="{00000000-0005-0000-0000-000008000000}"/>
    <cellStyle name="Comma 12 2 2 4 2 6 3" xfId="38887" xr:uid="{00000000-0005-0000-0000-000008000000}"/>
    <cellStyle name="Comma 12 2 2 4 2 7" xfId="10159" xr:uid="{00000000-0005-0000-0000-000008000000}"/>
    <cellStyle name="Comma 12 2 2 4 2 7 2" xfId="25279" xr:uid="{00000000-0005-0000-0000-000008000000}"/>
    <cellStyle name="Comma 12 2 2 4 2 7 2 2" xfId="55519" xr:uid="{00000000-0005-0000-0000-000008000000}"/>
    <cellStyle name="Comma 12 2 2 4 2 7 3" xfId="40399" xr:uid="{00000000-0005-0000-0000-000008000000}"/>
    <cellStyle name="Comma 12 2 2 4 2 8" xfId="16207" xr:uid="{00000000-0005-0000-0000-000008000000}"/>
    <cellStyle name="Comma 12 2 2 4 2 8 2" xfId="46447" xr:uid="{00000000-0005-0000-0000-000008000000}"/>
    <cellStyle name="Comma 12 2 2 4 2 9" xfId="31327" xr:uid="{00000000-0005-0000-0000-000008000000}"/>
    <cellStyle name="Comma 12 2 2 4 3" xfId="1843" xr:uid="{00000000-0005-0000-0000-000008000000}"/>
    <cellStyle name="Comma 12 2 2 4 3 2" xfId="10915" xr:uid="{00000000-0005-0000-0000-000008000000}"/>
    <cellStyle name="Comma 12 2 2 4 3 2 2" xfId="26035" xr:uid="{00000000-0005-0000-0000-000008000000}"/>
    <cellStyle name="Comma 12 2 2 4 3 2 2 2" xfId="56275" xr:uid="{00000000-0005-0000-0000-000008000000}"/>
    <cellStyle name="Comma 12 2 2 4 3 2 3" xfId="41155" xr:uid="{00000000-0005-0000-0000-000008000000}"/>
    <cellStyle name="Comma 12 2 2 4 3 3" xfId="16963" xr:uid="{00000000-0005-0000-0000-000008000000}"/>
    <cellStyle name="Comma 12 2 2 4 3 3 2" xfId="47203" xr:uid="{00000000-0005-0000-0000-000008000000}"/>
    <cellStyle name="Comma 12 2 2 4 3 4" xfId="32083" xr:uid="{00000000-0005-0000-0000-000008000000}"/>
    <cellStyle name="Comma 12 2 2 4 4" xfId="3355" xr:uid="{00000000-0005-0000-0000-000008000000}"/>
    <cellStyle name="Comma 12 2 2 4 4 2" xfId="12427" xr:uid="{00000000-0005-0000-0000-000008000000}"/>
    <cellStyle name="Comma 12 2 2 4 4 2 2" xfId="27547" xr:uid="{00000000-0005-0000-0000-000008000000}"/>
    <cellStyle name="Comma 12 2 2 4 4 2 2 2" xfId="57787" xr:uid="{00000000-0005-0000-0000-000008000000}"/>
    <cellStyle name="Comma 12 2 2 4 4 2 3" xfId="42667" xr:uid="{00000000-0005-0000-0000-000008000000}"/>
    <cellStyle name="Comma 12 2 2 4 4 3" xfId="18475" xr:uid="{00000000-0005-0000-0000-000008000000}"/>
    <cellStyle name="Comma 12 2 2 4 4 3 2" xfId="48715" xr:uid="{00000000-0005-0000-0000-000008000000}"/>
    <cellStyle name="Comma 12 2 2 4 4 4" xfId="33595" xr:uid="{00000000-0005-0000-0000-000008000000}"/>
    <cellStyle name="Comma 12 2 2 4 5" xfId="4867" xr:uid="{00000000-0005-0000-0000-000008000000}"/>
    <cellStyle name="Comma 12 2 2 4 5 2" xfId="13939" xr:uid="{00000000-0005-0000-0000-000008000000}"/>
    <cellStyle name="Comma 12 2 2 4 5 2 2" xfId="29059" xr:uid="{00000000-0005-0000-0000-000008000000}"/>
    <cellStyle name="Comma 12 2 2 4 5 2 2 2" xfId="59299" xr:uid="{00000000-0005-0000-0000-000008000000}"/>
    <cellStyle name="Comma 12 2 2 4 5 2 3" xfId="44179" xr:uid="{00000000-0005-0000-0000-000008000000}"/>
    <cellStyle name="Comma 12 2 2 4 5 3" xfId="19987" xr:uid="{00000000-0005-0000-0000-000008000000}"/>
    <cellStyle name="Comma 12 2 2 4 5 3 2" xfId="50227" xr:uid="{00000000-0005-0000-0000-000008000000}"/>
    <cellStyle name="Comma 12 2 2 4 5 4" xfId="35107" xr:uid="{00000000-0005-0000-0000-000008000000}"/>
    <cellStyle name="Comma 12 2 2 4 6" xfId="6379" xr:uid="{00000000-0005-0000-0000-000008000000}"/>
    <cellStyle name="Comma 12 2 2 4 6 2" xfId="21499" xr:uid="{00000000-0005-0000-0000-000008000000}"/>
    <cellStyle name="Comma 12 2 2 4 6 2 2" xfId="51739" xr:uid="{00000000-0005-0000-0000-000008000000}"/>
    <cellStyle name="Comma 12 2 2 4 6 3" xfId="36619" xr:uid="{00000000-0005-0000-0000-000008000000}"/>
    <cellStyle name="Comma 12 2 2 4 7" xfId="7891" xr:uid="{00000000-0005-0000-0000-000008000000}"/>
    <cellStyle name="Comma 12 2 2 4 7 2" xfId="23011" xr:uid="{00000000-0005-0000-0000-000008000000}"/>
    <cellStyle name="Comma 12 2 2 4 7 2 2" xfId="53251" xr:uid="{00000000-0005-0000-0000-000008000000}"/>
    <cellStyle name="Comma 12 2 2 4 7 3" xfId="38131" xr:uid="{00000000-0005-0000-0000-000008000000}"/>
    <cellStyle name="Comma 12 2 2 4 8" xfId="9403" xr:uid="{00000000-0005-0000-0000-000008000000}"/>
    <cellStyle name="Comma 12 2 2 4 8 2" xfId="24523" xr:uid="{00000000-0005-0000-0000-000008000000}"/>
    <cellStyle name="Comma 12 2 2 4 8 2 2" xfId="54763" xr:uid="{00000000-0005-0000-0000-000008000000}"/>
    <cellStyle name="Comma 12 2 2 4 8 3" xfId="39643" xr:uid="{00000000-0005-0000-0000-000008000000}"/>
    <cellStyle name="Comma 12 2 2 4 9" xfId="15451" xr:uid="{00000000-0005-0000-0000-000008000000}"/>
    <cellStyle name="Comma 12 2 2 4 9 2" xfId="45691" xr:uid="{00000000-0005-0000-0000-000008000000}"/>
    <cellStyle name="Comma 12 2 2 5" xfId="583" xr:uid="{00000000-0005-0000-0000-000027000000}"/>
    <cellStyle name="Comma 12 2 2 5 10" xfId="30823" xr:uid="{00000000-0005-0000-0000-000027000000}"/>
    <cellStyle name="Comma 12 2 2 5 2" xfId="1339" xr:uid="{00000000-0005-0000-0000-000027000000}"/>
    <cellStyle name="Comma 12 2 2 5 2 2" xfId="2851" xr:uid="{00000000-0005-0000-0000-000027000000}"/>
    <cellStyle name="Comma 12 2 2 5 2 2 2" xfId="11923" xr:uid="{00000000-0005-0000-0000-000027000000}"/>
    <cellStyle name="Comma 12 2 2 5 2 2 2 2" xfId="27043" xr:uid="{00000000-0005-0000-0000-000027000000}"/>
    <cellStyle name="Comma 12 2 2 5 2 2 2 2 2" xfId="57283" xr:uid="{00000000-0005-0000-0000-000027000000}"/>
    <cellStyle name="Comma 12 2 2 5 2 2 2 3" xfId="42163" xr:uid="{00000000-0005-0000-0000-000027000000}"/>
    <cellStyle name="Comma 12 2 2 5 2 2 3" xfId="17971" xr:uid="{00000000-0005-0000-0000-000027000000}"/>
    <cellStyle name="Comma 12 2 2 5 2 2 3 2" xfId="48211" xr:uid="{00000000-0005-0000-0000-000027000000}"/>
    <cellStyle name="Comma 12 2 2 5 2 2 4" xfId="33091" xr:uid="{00000000-0005-0000-0000-000027000000}"/>
    <cellStyle name="Comma 12 2 2 5 2 3" xfId="4363" xr:uid="{00000000-0005-0000-0000-000027000000}"/>
    <cellStyle name="Comma 12 2 2 5 2 3 2" xfId="13435" xr:uid="{00000000-0005-0000-0000-000027000000}"/>
    <cellStyle name="Comma 12 2 2 5 2 3 2 2" xfId="28555" xr:uid="{00000000-0005-0000-0000-000027000000}"/>
    <cellStyle name="Comma 12 2 2 5 2 3 2 2 2" xfId="58795" xr:uid="{00000000-0005-0000-0000-000027000000}"/>
    <cellStyle name="Comma 12 2 2 5 2 3 2 3" xfId="43675" xr:uid="{00000000-0005-0000-0000-000027000000}"/>
    <cellStyle name="Comma 12 2 2 5 2 3 3" xfId="19483" xr:uid="{00000000-0005-0000-0000-000027000000}"/>
    <cellStyle name="Comma 12 2 2 5 2 3 3 2" xfId="49723" xr:uid="{00000000-0005-0000-0000-000027000000}"/>
    <cellStyle name="Comma 12 2 2 5 2 3 4" xfId="34603" xr:uid="{00000000-0005-0000-0000-000027000000}"/>
    <cellStyle name="Comma 12 2 2 5 2 4" xfId="5875" xr:uid="{00000000-0005-0000-0000-000027000000}"/>
    <cellStyle name="Comma 12 2 2 5 2 4 2" xfId="14947" xr:uid="{00000000-0005-0000-0000-000027000000}"/>
    <cellStyle name="Comma 12 2 2 5 2 4 2 2" xfId="30067" xr:uid="{00000000-0005-0000-0000-000027000000}"/>
    <cellStyle name="Comma 12 2 2 5 2 4 2 2 2" xfId="60307" xr:uid="{00000000-0005-0000-0000-000027000000}"/>
    <cellStyle name="Comma 12 2 2 5 2 4 2 3" xfId="45187" xr:uid="{00000000-0005-0000-0000-000027000000}"/>
    <cellStyle name="Comma 12 2 2 5 2 4 3" xfId="20995" xr:uid="{00000000-0005-0000-0000-000027000000}"/>
    <cellStyle name="Comma 12 2 2 5 2 4 3 2" xfId="51235" xr:uid="{00000000-0005-0000-0000-000027000000}"/>
    <cellStyle name="Comma 12 2 2 5 2 4 4" xfId="36115" xr:uid="{00000000-0005-0000-0000-000027000000}"/>
    <cellStyle name="Comma 12 2 2 5 2 5" xfId="7387" xr:uid="{00000000-0005-0000-0000-000027000000}"/>
    <cellStyle name="Comma 12 2 2 5 2 5 2" xfId="22507" xr:uid="{00000000-0005-0000-0000-000027000000}"/>
    <cellStyle name="Comma 12 2 2 5 2 5 2 2" xfId="52747" xr:uid="{00000000-0005-0000-0000-000027000000}"/>
    <cellStyle name="Comma 12 2 2 5 2 5 3" xfId="37627" xr:uid="{00000000-0005-0000-0000-000027000000}"/>
    <cellStyle name="Comma 12 2 2 5 2 6" xfId="8899" xr:uid="{00000000-0005-0000-0000-000027000000}"/>
    <cellStyle name="Comma 12 2 2 5 2 6 2" xfId="24019" xr:uid="{00000000-0005-0000-0000-000027000000}"/>
    <cellStyle name="Comma 12 2 2 5 2 6 2 2" xfId="54259" xr:uid="{00000000-0005-0000-0000-000027000000}"/>
    <cellStyle name="Comma 12 2 2 5 2 6 3" xfId="39139" xr:uid="{00000000-0005-0000-0000-000027000000}"/>
    <cellStyle name="Comma 12 2 2 5 2 7" xfId="10411" xr:uid="{00000000-0005-0000-0000-000027000000}"/>
    <cellStyle name="Comma 12 2 2 5 2 7 2" xfId="25531" xr:uid="{00000000-0005-0000-0000-000027000000}"/>
    <cellStyle name="Comma 12 2 2 5 2 7 2 2" xfId="55771" xr:uid="{00000000-0005-0000-0000-000027000000}"/>
    <cellStyle name="Comma 12 2 2 5 2 7 3" xfId="40651" xr:uid="{00000000-0005-0000-0000-000027000000}"/>
    <cellStyle name="Comma 12 2 2 5 2 8" xfId="16459" xr:uid="{00000000-0005-0000-0000-000027000000}"/>
    <cellStyle name="Comma 12 2 2 5 2 8 2" xfId="46699" xr:uid="{00000000-0005-0000-0000-000027000000}"/>
    <cellStyle name="Comma 12 2 2 5 2 9" xfId="31579" xr:uid="{00000000-0005-0000-0000-000027000000}"/>
    <cellStyle name="Comma 12 2 2 5 3" xfId="2095" xr:uid="{00000000-0005-0000-0000-000027000000}"/>
    <cellStyle name="Comma 12 2 2 5 3 2" xfId="11167" xr:uid="{00000000-0005-0000-0000-000027000000}"/>
    <cellStyle name="Comma 12 2 2 5 3 2 2" xfId="26287" xr:uid="{00000000-0005-0000-0000-000027000000}"/>
    <cellStyle name="Comma 12 2 2 5 3 2 2 2" xfId="56527" xr:uid="{00000000-0005-0000-0000-000027000000}"/>
    <cellStyle name="Comma 12 2 2 5 3 2 3" xfId="41407" xr:uid="{00000000-0005-0000-0000-000027000000}"/>
    <cellStyle name="Comma 12 2 2 5 3 3" xfId="17215" xr:uid="{00000000-0005-0000-0000-000027000000}"/>
    <cellStyle name="Comma 12 2 2 5 3 3 2" xfId="47455" xr:uid="{00000000-0005-0000-0000-000027000000}"/>
    <cellStyle name="Comma 12 2 2 5 3 4" xfId="32335" xr:uid="{00000000-0005-0000-0000-000027000000}"/>
    <cellStyle name="Comma 12 2 2 5 4" xfId="3607" xr:uid="{00000000-0005-0000-0000-000027000000}"/>
    <cellStyle name="Comma 12 2 2 5 4 2" xfId="12679" xr:uid="{00000000-0005-0000-0000-000027000000}"/>
    <cellStyle name="Comma 12 2 2 5 4 2 2" xfId="27799" xr:uid="{00000000-0005-0000-0000-000027000000}"/>
    <cellStyle name="Comma 12 2 2 5 4 2 2 2" xfId="58039" xr:uid="{00000000-0005-0000-0000-000027000000}"/>
    <cellStyle name="Comma 12 2 2 5 4 2 3" xfId="42919" xr:uid="{00000000-0005-0000-0000-000027000000}"/>
    <cellStyle name="Comma 12 2 2 5 4 3" xfId="18727" xr:uid="{00000000-0005-0000-0000-000027000000}"/>
    <cellStyle name="Comma 12 2 2 5 4 3 2" xfId="48967" xr:uid="{00000000-0005-0000-0000-000027000000}"/>
    <cellStyle name="Comma 12 2 2 5 4 4" xfId="33847" xr:uid="{00000000-0005-0000-0000-000027000000}"/>
    <cellStyle name="Comma 12 2 2 5 5" xfId="5119" xr:uid="{00000000-0005-0000-0000-000027000000}"/>
    <cellStyle name="Comma 12 2 2 5 5 2" xfId="14191" xr:uid="{00000000-0005-0000-0000-000027000000}"/>
    <cellStyle name="Comma 12 2 2 5 5 2 2" xfId="29311" xr:uid="{00000000-0005-0000-0000-000027000000}"/>
    <cellStyle name="Comma 12 2 2 5 5 2 2 2" xfId="59551" xr:uid="{00000000-0005-0000-0000-000027000000}"/>
    <cellStyle name="Comma 12 2 2 5 5 2 3" xfId="44431" xr:uid="{00000000-0005-0000-0000-000027000000}"/>
    <cellStyle name="Comma 12 2 2 5 5 3" xfId="20239" xr:uid="{00000000-0005-0000-0000-000027000000}"/>
    <cellStyle name="Comma 12 2 2 5 5 3 2" xfId="50479" xr:uid="{00000000-0005-0000-0000-000027000000}"/>
    <cellStyle name="Comma 12 2 2 5 5 4" xfId="35359" xr:uid="{00000000-0005-0000-0000-000027000000}"/>
    <cellStyle name="Comma 12 2 2 5 6" xfId="6631" xr:uid="{00000000-0005-0000-0000-000027000000}"/>
    <cellStyle name="Comma 12 2 2 5 6 2" xfId="21751" xr:uid="{00000000-0005-0000-0000-000027000000}"/>
    <cellStyle name="Comma 12 2 2 5 6 2 2" xfId="51991" xr:uid="{00000000-0005-0000-0000-000027000000}"/>
    <cellStyle name="Comma 12 2 2 5 6 3" xfId="36871" xr:uid="{00000000-0005-0000-0000-000027000000}"/>
    <cellStyle name="Comma 12 2 2 5 7" xfId="8143" xr:uid="{00000000-0005-0000-0000-000027000000}"/>
    <cellStyle name="Comma 12 2 2 5 7 2" xfId="23263" xr:uid="{00000000-0005-0000-0000-000027000000}"/>
    <cellStyle name="Comma 12 2 2 5 7 2 2" xfId="53503" xr:uid="{00000000-0005-0000-0000-000027000000}"/>
    <cellStyle name="Comma 12 2 2 5 7 3" xfId="38383" xr:uid="{00000000-0005-0000-0000-000027000000}"/>
    <cellStyle name="Comma 12 2 2 5 8" xfId="9655" xr:uid="{00000000-0005-0000-0000-000027000000}"/>
    <cellStyle name="Comma 12 2 2 5 8 2" xfId="24775" xr:uid="{00000000-0005-0000-0000-000027000000}"/>
    <cellStyle name="Comma 12 2 2 5 8 2 2" xfId="55015" xr:uid="{00000000-0005-0000-0000-000027000000}"/>
    <cellStyle name="Comma 12 2 2 5 8 3" xfId="39895" xr:uid="{00000000-0005-0000-0000-000027000000}"/>
    <cellStyle name="Comma 12 2 2 5 9" xfId="15703" xr:uid="{00000000-0005-0000-0000-000027000000}"/>
    <cellStyle name="Comma 12 2 2 5 9 2" xfId="45943" xr:uid="{00000000-0005-0000-0000-000027000000}"/>
    <cellStyle name="Comma 12 2 2 6" xfId="835" xr:uid="{00000000-0005-0000-0000-000008000000}"/>
    <cellStyle name="Comma 12 2 2 6 2" xfId="2347" xr:uid="{00000000-0005-0000-0000-000008000000}"/>
    <cellStyle name="Comma 12 2 2 6 2 2" xfId="11419" xr:uid="{00000000-0005-0000-0000-000008000000}"/>
    <cellStyle name="Comma 12 2 2 6 2 2 2" xfId="26539" xr:uid="{00000000-0005-0000-0000-000008000000}"/>
    <cellStyle name="Comma 12 2 2 6 2 2 2 2" xfId="56779" xr:uid="{00000000-0005-0000-0000-000008000000}"/>
    <cellStyle name="Comma 12 2 2 6 2 2 3" xfId="41659" xr:uid="{00000000-0005-0000-0000-000008000000}"/>
    <cellStyle name="Comma 12 2 2 6 2 3" xfId="17467" xr:uid="{00000000-0005-0000-0000-000008000000}"/>
    <cellStyle name="Comma 12 2 2 6 2 3 2" xfId="47707" xr:uid="{00000000-0005-0000-0000-000008000000}"/>
    <cellStyle name="Comma 12 2 2 6 2 4" xfId="32587" xr:uid="{00000000-0005-0000-0000-000008000000}"/>
    <cellStyle name="Comma 12 2 2 6 3" xfId="3859" xr:uid="{00000000-0005-0000-0000-000008000000}"/>
    <cellStyle name="Comma 12 2 2 6 3 2" xfId="12931" xr:uid="{00000000-0005-0000-0000-000008000000}"/>
    <cellStyle name="Comma 12 2 2 6 3 2 2" xfId="28051" xr:uid="{00000000-0005-0000-0000-000008000000}"/>
    <cellStyle name="Comma 12 2 2 6 3 2 2 2" xfId="58291" xr:uid="{00000000-0005-0000-0000-000008000000}"/>
    <cellStyle name="Comma 12 2 2 6 3 2 3" xfId="43171" xr:uid="{00000000-0005-0000-0000-000008000000}"/>
    <cellStyle name="Comma 12 2 2 6 3 3" xfId="18979" xr:uid="{00000000-0005-0000-0000-000008000000}"/>
    <cellStyle name="Comma 12 2 2 6 3 3 2" xfId="49219" xr:uid="{00000000-0005-0000-0000-000008000000}"/>
    <cellStyle name="Comma 12 2 2 6 3 4" xfId="34099" xr:uid="{00000000-0005-0000-0000-000008000000}"/>
    <cellStyle name="Comma 12 2 2 6 4" xfId="5371" xr:uid="{00000000-0005-0000-0000-000008000000}"/>
    <cellStyle name="Comma 12 2 2 6 4 2" xfId="14443" xr:uid="{00000000-0005-0000-0000-000008000000}"/>
    <cellStyle name="Comma 12 2 2 6 4 2 2" xfId="29563" xr:uid="{00000000-0005-0000-0000-000008000000}"/>
    <cellStyle name="Comma 12 2 2 6 4 2 2 2" xfId="59803" xr:uid="{00000000-0005-0000-0000-000008000000}"/>
    <cellStyle name="Comma 12 2 2 6 4 2 3" xfId="44683" xr:uid="{00000000-0005-0000-0000-000008000000}"/>
    <cellStyle name="Comma 12 2 2 6 4 3" xfId="20491" xr:uid="{00000000-0005-0000-0000-000008000000}"/>
    <cellStyle name="Comma 12 2 2 6 4 3 2" xfId="50731" xr:uid="{00000000-0005-0000-0000-000008000000}"/>
    <cellStyle name="Comma 12 2 2 6 4 4" xfId="35611" xr:uid="{00000000-0005-0000-0000-000008000000}"/>
    <cellStyle name="Comma 12 2 2 6 5" xfId="6883" xr:uid="{00000000-0005-0000-0000-000008000000}"/>
    <cellStyle name="Comma 12 2 2 6 5 2" xfId="22003" xr:uid="{00000000-0005-0000-0000-000008000000}"/>
    <cellStyle name="Comma 12 2 2 6 5 2 2" xfId="52243" xr:uid="{00000000-0005-0000-0000-000008000000}"/>
    <cellStyle name="Comma 12 2 2 6 5 3" xfId="37123" xr:uid="{00000000-0005-0000-0000-000008000000}"/>
    <cellStyle name="Comma 12 2 2 6 6" xfId="8395" xr:uid="{00000000-0005-0000-0000-000008000000}"/>
    <cellStyle name="Comma 12 2 2 6 6 2" xfId="23515" xr:uid="{00000000-0005-0000-0000-000008000000}"/>
    <cellStyle name="Comma 12 2 2 6 6 2 2" xfId="53755" xr:uid="{00000000-0005-0000-0000-000008000000}"/>
    <cellStyle name="Comma 12 2 2 6 6 3" xfId="38635" xr:uid="{00000000-0005-0000-0000-000008000000}"/>
    <cellStyle name="Comma 12 2 2 6 7" xfId="9907" xr:uid="{00000000-0005-0000-0000-000008000000}"/>
    <cellStyle name="Comma 12 2 2 6 7 2" xfId="25027" xr:uid="{00000000-0005-0000-0000-000008000000}"/>
    <cellStyle name="Comma 12 2 2 6 7 2 2" xfId="55267" xr:uid="{00000000-0005-0000-0000-000008000000}"/>
    <cellStyle name="Comma 12 2 2 6 7 3" xfId="40147" xr:uid="{00000000-0005-0000-0000-000008000000}"/>
    <cellStyle name="Comma 12 2 2 6 8" xfId="15955" xr:uid="{00000000-0005-0000-0000-000008000000}"/>
    <cellStyle name="Comma 12 2 2 6 8 2" xfId="46195" xr:uid="{00000000-0005-0000-0000-000008000000}"/>
    <cellStyle name="Comma 12 2 2 6 9" xfId="31075" xr:uid="{00000000-0005-0000-0000-000008000000}"/>
    <cellStyle name="Comma 12 2 2 7" xfId="1591" xr:uid="{00000000-0005-0000-0000-000008000000}"/>
    <cellStyle name="Comma 12 2 2 7 2" xfId="10663" xr:uid="{00000000-0005-0000-0000-000008000000}"/>
    <cellStyle name="Comma 12 2 2 7 2 2" xfId="25783" xr:uid="{00000000-0005-0000-0000-000008000000}"/>
    <cellStyle name="Comma 12 2 2 7 2 2 2" xfId="56023" xr:uid="{00000000-0005-0000-0000-000008000000}"/>
    <cellStyle name="Comma 12 2 2 7 2 3" xfId="40903" xr:uid="{00000000-0005-0000-0000-000008000000}"/>
    <cellStyle name="Comma 12 2 2 7 3" xfId="16711" xr:uid="{00000000-0005-0000-0000-000008000000}"/>
    <cellStyle name="Comma 12 2 2 7 3 2" xfId="46951" xr:uid="{00000000-0005-0000-0000-000008000000}"/>
    <cellStyle name="Comma 12 2 2 7 4" xfId="31831" xr:uid="{00000000-0005-0000-0000-000008000000}"/>
    <cellStyle name="Comma 12 2 2 8" xfId="3103" xr:uid="{00000000-0005-0000-0000-000008000000}"/>
    <cellStyle name="Comma 12 2 2 8 2" xfId="12175" xr:uid="{00000000-0005-0000-0000-000008000000}"/>
    <cellStyle name="Comma 12 2 2 8 2 2" xfId="27295" xr:uid="{00000000-0005-0000-0000-000008000000}"/>
    <cellStyle name="Comma 12 2 2 8 2 2 2" xfId="57535" xr:uid="{00000000-0005-0000-0000-000008000000}"/>
    <cellStyle name="Comma 12 2 2 8 2 3" xfId="42415" xr:uid="{00000000-0005-0000-0000-000008000000}"/>
    <cellStyle name="Comma 12 2 2 8 3" xfId="18223" xr:uid="{00000000-0005-0000-0000-000008000000}"/>
    <cellStyle name="Comma 12 2 2 8 3 2" xfId="48463" xr:uid="{00000000-0005-0000-0000-000008000000}"/>
    <cellStyle name="Comma 12 2 2 8 4" xfId="33343" xr:uid="{00000000-0005-0000-0000-000008000000}"/>
    <cellStyle name="Comma 12 2 2 9" xfId="4615" xr:uid="{00000000-0005-0000-0000-000008000000}"/>
    <cellStyle name="Comma 12 2 2 9 2" xfId="13687" xr:uid="{00000000-0005-0000-0000-000008000000}"/>
    <cellStyle name="Comma 12 2 2 9 2 2" xfId="28807" xr:uid="{00000000-0005-0000-0000-000008000000}"/>
    <cellStyle name="Comma 12 2 2 9 2 2 2" xfId="59047" xr:uid="{00000000-0005-0000-0000-000008000000}"/>
    <cellStyle name="Comma 12 2 2 9 2 3" xfId="43927" xr:uid="{00000000-0005-0000-0000-000008000000}"/>
    <cellStyle name="Comma 12 2 2 9 3" xfId="19735" xr:uid="{00000000-0005-0000-0000-000008000000}"/>
    <cellStyle name="Comma 12 2 2 9 3 2" xfId="49975" xr:uid="{00000000-0005-0000-0000-000008000000}"/>
    <cellStyle name="Comma 12 2 2 9 4" xfId="34855" xr:uid="{00000000-0005-0000-0000-000008000000}"/>
    <cellStyle name="Comma 12 2 3" xfId="121" xr:uid="{00000000-0005-0000-0000-00000E000000}"/>
    <cellStyle name="Comma 12 2 3 10" xfId="9193" xr:uid="{00000000-0005-0000-0000-00000E000000}"/>
    <cellStyle name="Comma 12 2 3 10 2" xfId="24313" xr:uid="{00000000-0005-0000-0000-00000E000000}"/>
    <cellStyle name="Comma 12 2 3 10 2 2" xfId="54553" xr:uid="{00000000-0005-0000-0000-00000E000000}"/>
    <cellStyle name="Comma 12 2 3 10 3" xfId="39433" xr:uid="{00000000-0005-0000-0000-00000E000000}"/>
    <cellStyle name="Comma 12 2 3 11" xfId="15241" xr:uid="{00000000-0005-0000-0000-00000E000000}"/>
    <cellStyle name="Comma 12 2 3 11 2" xfId="45481" xr:uid="{00000000-0005-0000-0000-00000E000000}"/>
    <cellStyle name="Comma 12 2 3 12" xfId="30361" xr:uid="{00000000-0005-0000-0000-00000E000000}"/>
    <cellStyle name="Comma 12 2 3 2" xfId="373" xr:uid="{00000000-0005-0000-0000-00000E000000}"/>
    <cellStyle name="Comma 12 2 3 2 10" xfId="30613" xr:uid="{00000000-0005-0000-0000-00000E000000}"/>
    <cellStyle name="Comma 12 2 3 2 2" xfId="1129" xr:uid="{00000000-0005-0000-0000-00000E000000}"/>
    <cellStyle name="Comma 12 2 3 2 2 2" xfId="2641" xr:uid="{00000000-0005-0000-0000-00000E000000}"/>
    <cellStyle name="Comma 12 2 3 2 2 2 2" xfId="11713" xr:uid="{00000000-0005-0000-0000-00000E000000}"/>
    <cellStyle name="Comma 12 2 3 2 2 2 2 2" xfId="26833" xr:uid="{00000000-0005-0000-0000-00000E000000}"/>
    <cellStyle name="Comma 12 2 3 2 2 2 2 2 2" xfId="57073" xr:uid="{00000000-0005-0000-0000-00000E000000}"/>
    <cellStyle name="Comma 12 2 3 2 2 2 2 3" xfId="41953" xr:uid="{00000000-0005-0000-0000-00000E000000}"/>
    <cellStyle name="Comma 12 2 3 2 2 2 3" xfId="17761" xr:uid="{00000000-0005-0000-0000-00000E000000}"/>
    <cellStyle name="Comma 12 2 3 2 2 2 3 2" xfId="48001" xr:uid="{00000000-0005-0000-0000-00000E000000}"/>
    <cellStyle name="Comma 12 2 3 2 2 2 4" xfId="32881" xr:uid="{00000000-0005-0000-0000-00000E000000}"/>
    <cellStyle name="Comma 12 2 3 2 2 3" xfId="4153" xr:uid="{00000000-0005-0000-0000-00000E000000}"/>
    <cellStyle name="Comma 12 2 3 2 2 3 2" xfId="13225" xr:uid="{00000000-0005-0000-0000-00000E000000}"/>
    <cellStyle name="Comma 12 2 3 2 2 3 2 2" xfId="28345" xr:uid="{00000000-0005-0000-0000-00000E000000}"/>
    <cellStyle name="Comma 12 2 3 2 2 3 2 2 2" xfId="58585" xr:uid="{00000000-0005-0000-0000-00000E000000}"/>
    <cellStyle name="Comma 12 2 3 2 2 3 2 3" xfId="43465" xr:uid="{00000000-0005-0000-0000-00000E000000}"/>
    <cellStyle name="Comma 12 2 3 2 2 3 3" xfId="19273" xr:uid="{00000000-0005-0000-0000-00000E000000}"/>
    <cellStyle name="Comma 12 2 3 2 2 3 3 2" xfId="49513" xr:uid="{00000000-0005-0000-0000-00000E000000}"/>
    <cellStyle name="Comma 12 2 3 2 2 3 4" xfId="34393" xr:uid="{00000000-0005-0000-0000-00000E000000}"/>
    <cellStyle name="Comma 12 2 3 2 2 4" xfId="5665" xr:uid="{00000000-0005-0000-0000-00000E000000}"/>
    <cellStyle name="Comma 12 2 3 2 2 4 2" xfId="14737" xr:uid="{00000000-0005-0000-0000-00000E000000}"/>
    <cellStyle name="Comma 12 2 3 2 2 4 2 2" xfId="29857" xr:uid="{00000000-0005-0000-0000-00000E000000}"/>
    <cellStyle name="Comma 12 2 3 2 2 4 2 2 2" xfId="60097" xr:uid="{00000000-0005-0000-0000-00000E000000}"/>
    <cellStyle name="Comma 12 2 3 2 2 4 2 3" xfId="44977" xr:uid="{00000000-0005-0000-0000-00000E000000}"/>
    <cellStyle name="Comma 12 2 3 2 2 4 3" xfId="20785" xr:uid="{00000000-0005-0000-0000-00000E000000}"/>
    <cellStyle name="Comma 12 2 3 2 2 4 3 2" xfId="51025" xr:uid="{00000000-0005-0000-0000-00000E000000}"/>
    <cellStyle name="Comma 12 2 3 2 2 4 4" xfId="35905" xr:uid="{00000000-0005-0000-0000-00000E000000}"/>
    <cellStyle name="Comma 12 2 3 2 2 5" xfId="7177" xr:uid="{00000000-0005-0000-0000-00000E000000}"/>
    <cellStyle name="Comma 12 2 3 2 2 5 2" xfId="22297" xr:uid="{00000000-0005-0000-0000-00000E000000}"/>
    <cellStyle name="Comma 12 2 3 2 2 5 2 2" xfId="52537" xr:uid="{00000000-0005-0000-0000-00000E000000}"/>
    <cellStyle name="Comma 12 2 3 2 2 5 3" xfId="37417" xr:uid="{00000000-0005-0000-0000-00000E000000}"/>
    <cellStyle name="Comma 12 2 3 2 2 6" xfId="8689" xr:uid="{00000000-0005-0000-0000-00000E000000}"/>
    <cellStyle name="Comma 12 2 3 2 2 6 2" xfId="23809" xr:uid="{00000000-0005-0000-0000-00000E000000}"/>
    <cellStyle name="Comma 12 2 3 2 2 6 2 2" xfId="54049" xr:uid="{00000000-0005-0000-0000-00000E000000}"/>
    <cellStyle name="Comma 12 2 3 2 2 6 3" xfId="38929" xr:uid="{00000000-0005-0000-0000-00000E000000}"/>
    <cellStyle name="Comma 12 2 3 2 2 7" xfId="10201" xr:uid="{00000000-0005-0000-0000-00000E000000}"/>
    <cellStyle name="Comma 12 2 3 2 2 7 2" xfId="25321" xr:uid="{00000000-0005-0000-0000-00000E000000}"/>
    <cellStyle name="Comma 12 2 3 2 2 7 2 2" xfId="55561" xr:uid="{00000000-0005-0000-0000-00000E000000}"/>
    <cellStyle name="Comma 12 2 3 2 2 7 3" xfId="40441" xr:uid="{00000000-0005-0000-0000-00000E000000}"/>
    <cellStyle name="Comma 12 2 3 2 2 8" xfId="16249" xr:uid="{00000000-0005-0000-0000-00000E000000}"/>
    <cellStyle name="Comma 12 2 3 2 2 8 2" xfId="46489" xr:uid="{00000000-0005-0000-0000-00000E000000}"/>
    <cellStyle name="Comma 12 2 3 2 2 9" xfId="31369" xr:uid="{00000000-0005-0000-0000-00000E000000}"/>
    <cellStyle name="Comma 12 2 3 2 3" xfId="1885" xr:uid="{00000000-0005-0000-0000-00000E000000}"/>
    <cellStyle name="Comma 12 2 3 2 3 2" xfId="10957" xr:uid="{00000000-0005-0000-0000-00000E000000}"/>
    <cellStyle name="Comma 12 2 3 2 3 2 2" xfId="26077" xr:uid="{00000000-0005-0000-0000-00000E000000}"/>
    <cellStyle name="Comma 12 2 3 2 3 2 2 2" xfId="56317" xr:uid="{00000000-0005-0000-0000-00000E000000}"/>
    <cellStyle name="Comma 12 2 3 2 3 2 3" xfId="41197" xr:uid="{00000000-0005-0000-0000-00000E000000}"/>
    <cellStyle name="Comma 12 2 3 2 3 3" xfId="17005" xr:uid="{00000000-0005-0000-0000-00000E000000}"/>
    <cellStyle name="Comma 12 2 3 2 3 3 2" xfId="47245" xr:uid="{00000000-0005-0000-0000-00000E000000}"/>
    <cellStyle name="Comma 12 2 3 2 3 4" xfId="32125" xr:uid="{00000000-0005-0000-0000-00000E000000}"/>
    <cellStyle name="Comma 12 2 3 2 4" xfId="3397" xr:uid="{00000000-0005-0000-0000-00000E000000}"/>
    <cellStyle name="Comma 12 2 3 2 4 2" xfId="12469" xr:uid="{00000000-0005-0000-0000-00000E000000}"/>
    <cellStyle name="Comma 12 2 3 2 4 2 2" xfId="27589" xr:uid="{00000000-0005-0000-0000-00000E000000}"/>
    <cellStyle name="Comma 12 2 3 2 4 2 2 2" xfId="57829" xr:uid="{00000000-0005-0000-0000-00000E000000}"/>
    <cellStyle name="Comma 12 2 3 2 4 2 3" xfId="42709" xr:uid="{00000000-0005-0000-0000-00000E000000}"/>
    <cellStyle name="Comma 12 2 3 2 4 3" xfId="18517" xr:uid="{00000000-0005-0000-0000-00000E000000}"/>
    <cellStyle name="Comma 12 2 3 2 4 3 2" xfId="48757" xr:uid="{00000000-0005-0000-0000-00000E000000}"/>
    <cellStyle name="Comma 12 2 3 2 4 4" xfId="33637" xr:uid="{00000000-0005-0000-0000-00000E000000}"/>
    <cellStyle name="Comma 12 2 3 2 5" xfId="4909" xr:uid="{00000000-0005-0000-0000-00000E000000}"/>
    <cellStyle name="Comma 12 2 3 2 5 2" xfId="13981" xr:uid="{00000000-0005-0000-0000-00000E000000}"/>
    <cellStyle name="Comma 12 2 3 2 5 2 2" xfId="29101" xr:uid="{00000000-0005-0000-0000-00000E000000}"/>
    <cellStyle name="Comma 12 2 3 2 5 2 2 2" xfId="59341" xr:uid="{00000000-0005-0000-0000-00000E000000}"/>
    <cellStyle name="Comma 12 2 3 2 5 2 3" xfId="44221" xr:uid="{00000000-0005-0000-0000-00000E000000}"/>
    <cellStyle name="Comma 12 2 3 2 5 3" xfId="20029" xr:uid="{00000000-0005-0000-0000-00000E000000}"/>
    <cellStyle name="Comma 12 2 3 2 5 3 2" xfId="50269" xr:uid="{00000000-0005-0000-0000-00000E000000}"/>
    <cellStyle name="Comma 12 2 3 2 5 4" xfId="35149" xr:uid="{00000000-0005-0000-0000-00000E000000}"/>
    <cellStyle name="Comma 12 2 3 2 6" xfId="6421" xr:uid="{00000000-0005-0000-0000-00000E000000}"/>
    <cellStyle name="Comma 12 2 3 2 6 2" xfId="21541" xr:uid="{00000000-0005-0000-0000-00000E000000}"/>
    <cellStyle name="Comma 12 2 3 2 6 2 2" xfId="51781" xr:uid="{00000000-0005-0000-0000-00000E000000}"/>
    <cellStyle name="Comma 12 2 3 2 6 3" xfId="36661" xr:uid="{00000000-0005-0000-0000-00000E000000}"/>
    <cellStyle name="Comma 12 2 3 2 7" xfId="7933" xr:uid="{00000000-0005-0000-0000-00000E000000}"/>
    <cellStyle name="Comma 12 2 3 2 7 2" xfId="23053" xr:uid="{00000000-0005-0000-0000-00000E000000}"/>
    <cellStyle name="Comma 12 2 3 2 7 2 2" xfId="53293" xr:uid="{00000000-0005-0000-0000-00000E000000}"/>
    <cellStyle name="Comma 12 2 3 2 7 3" xfId="38173" xr:uid="{00000000-0005-0000-0000-00000E000000}"/>
    <cellStyle name="Comma 12 2 3 2 8" xfId="9445" xr:uid="{00000000-0005-0000-0000-00000E000000}"/>
    <cellStyle name="Comma 12 2 3 2 8 2" xfId="24565" xr:uid="{00000000-0005-0000-0000-00000E000000}"/>
    <cellStyle name="Comma 12 2 3 2 8 2 2" xfId="54805" xr:uid="{00000000-0005-0000-0000-00000E000000}"/>
    <cellStyle name="Comma 12 2 3 2 8 3" xfId="39685" xr:uid="{00000000-0005-0000-0000-00000E000000}"/>
    <cellStyle name="Comma 12 2 3 2 9" xfId="15493" xr:uid="{00000000-0005-0000-0000-00000E000000}"/>
    <cellStyle name="Comma 12 2 3 2 9 2" xfId="45733" xr:uid="{00000000-0005-0000-0000-00000E000000}"/>
    <cellStyle name="Comma 12 2 3 3" xfId="625" xr:uid="{00000000-0005-0000-0000-00002A000000}"/>
    <cellStyle name="Comma 12 2 3 3 10" xfId="30865" xr:uid="{00000000-0005-0000-0000-00002A000000}"/>
    <cellStyle name="Comma 12 2 3 3 2" xfId="1381" xr:uid="{00000000-0005-0000-0000-00002A000000}"/>
    <cellStyle name="Comma 12 2 3 3 2 2" xfId="2893" xr:uid="{00000000-0005-0000-0000-00002A000000}"/>
    <cellStyle name="Comma 12 2 3 3 2 2 2" xfId="11965" xr:uid="{00000000-0005-0000-0000-00002A000000}"/>
    <cellStyle name="Comma 12 2 3 3 2 2 2 2" xfId="27085" xr:uid="{00000000-0005-0000-0000-00002A000000}"/>
    <cellStyle name="Comma 12 2 3 3 2 2 2 2 2" xfId="57325" xr:uid="{00000000-0005-0000-0000-00002A000000}"/>
    <cellStyle name="Comma 12 2 3 3 2 2 2 3" xfId="42205" xr:uid="{00000000-0005-0000-0000-00002A000000}"/>
    <cellStyle name="Comma 12 2 3 3 2 2 3" xfId="18013" xr:uid="{00000000-0005-0000-0000-00002A000000}"/>
    <cellStyle name="Comma 12 2 3 3 2 2 3 2" xfId="48253" xr:uid="{00000000-0005-0000-0000-00002A000000}"/>
    <cellStyle name="Comma 12 2 3 3 2 2 4" xfId="33133" xr:uid="{00000000-0005-0000-0000-00002A000000}"/>
    <cellStyle name="Comma 12 2 3 3 2 3" xfId="4405" xr:uid="{00000000-0005-0000-0000-00002A000000}"/>
    <cellStyle name="Comma 12 2 3 3 2 3 2" xfId="13477" xr:uid="{00000000-0005-0000-0000-00002A000000}"/>
    <cellStyle name="Comma 12 2 3 3 2 3 2 2" xfId="28597" xr:uid="{00000000-0005-0000-0000-00002A000000}"/>
    <cellStyle name="Comma 12 2 3 3 2 3 2 2 2" xfId="58837" xr:uid="{00000000-0005-0000-0000-00002A000000}"/>
    <cellStyle name="Comma 12 2 3 3 2 3 2 3" xfId="43717" xr:uid="{00000000-0005-0000-0000-00002A000000}"/>
    <cellStyle name="Comma 12 2 3 3 2 3 3" xfId="19525" xr:uid="{00000000-0005-0000-0000-00002A000000}"/>
    <cellStyle name="Comma 12 2 3 3 2 3 3 2" xfId="49765" xr:uid="{00000000-0005-0000-0000-00002A000000}"/>
    <cellStyle name="Comma 12 2 3 3 2 3 4" xfId="34645" xr:uid="{00000000-0005-0000-0000-00002A000000}"/>
    <cellStyle name="Comma 12 2 3 3 2 4" xfId="5917" xr:uid="{00000000-0005-0000-0000-00002A000000}"/>
    <cellStyle name="Comma 12 2 3 3 2 4 2" xfId="14989" xr:uid="{00000000-0005-0000-0000-00002A000000}"/>
    <cellStyle name="Comma 12 2 3 3 2 4 2 2" xfId="30109" xr:uid="{00000000-0005-0000-0000-00002A000000}"/>
    <cellStyle name="Comma 12 2 3 3 2 4 2 2 2" xfId="60349" xr:uid="{00000000-0005-0000-0000-00002A000000}"/>
    <cellStyle name="Comma 12 2 3 3 2 4 2 3" xfId="45229" xr:uid="{00000000-0005-0000-0000-00002A000000}"/>
    <cellStyle name="Comma 12 2 3 3 2 4 3" xfId="21037" xr:uid="{00000000-0005-0000-0000-00002A000000}"/>
    <cellStyle name="Comma 12 2 3 3 2 4 3 2" xfId="51277" xr:uid="{00000000-0005-0000-0000-00002A000000}"/>
    <cellStyle name="Comma 12 2 3 3 2 4 4" xfId="36157" xr:uid="{00000000-0005-0000-0000-00002A000000}"/>
    <cellStyle name="Comma 12 2 3 3 2 5" xfId="7429" xr:uid="{00000000-0005-0000-0000-00002A000000}"/>
    <cellStyle name="Comma 12 2 3 3 2 5 2" xfId="22549" xr:uid="{00000000-0005-0000-0000-00002A000000}"/>
    <cellStyle name="Comma 12 2 3 3 2 5 2 2" xfId="52789" xr:uid="{00000000-0005-0000-0000-00002A000000}"/>
    <cellStyle name="Comma 12 2 3 3 2 5 3" xfId="37669" xr:uid="{00000000-0005-0000-0000-00002A000000}"/>
    <cellStyle name="Comma 12 2 3 3 2 6" xfId="8941" xr:uid="{00000000-0005-0000-0000-00002A000000}"/>
    <cellStyle name="Comma 12 2 3 3 2 6 2" xfId="24061" xr:uid="{00000000-0005-0000-0000-00002A000000}"/>
    <cellStyle name="Comma 12 2 3 3 2 6 2 2" xfId="54301" xr:uid="{00000000-0005-0000-0000-00002A000000}"/>
    <cellStyle name="Comma 12 2 3 3 2 6 3" xfId="39181" xr:uid="{00000000-0005-0000-0000-00002A000000}"/>
    <cellStyle name="Comma 12 2 3 3 2 7" xfId="10453" xr:uid="{00000000-0005-0000-0000-00002A000000}"/>
    <cellStyle name="Comma 12 2 3 3 2 7 2" xfId="25573" xr:uid="{00000000-0005-0000-0000-00002A000000}"/>
    <cellStyle name="Comma 12 2 3 3 2 7 2 2" xfId="55813" xr:uid="{00000000-0005-0000-0000-00002A000000}"/>
    <cellStyle name="Comma 12 2 3 3 2 7 3" xfId="40693" xr:uid="{00000000-0005-0000-0000-00002A000000}"/>
    <cellStyle name="Comma 12 2 3 3 2 8" xfId="16501" xr:uid="{00000000-0005-0000-0000-00002A000000}"/>
    <cellStyle name="Comma 12 2 3 3 2 8 2" xfId="46741" xr:uid="{00000000-0005-0000-0000-00002A000000}"/>
    <cellStyle name="Comma 12 2 3 3 2 9" xfId="31621" xr:uid="{00000000-0005-0000-0000-00002A000000}"/>
    <cellStyle name="Comma 12 2 3 3 3" xfId="2137" xr:uid="{00000000-0005-0000-0000-00002A000000}"/>
    <cellStyle name="Comma 12 2 3 3 3 2" xfId="11209" xr:uid="{00000000-0005-0000-0000-00002A000000}"/>
    <cellStyle name="Comma 12 2 3 3 3 2 2" xfId="26329" xr:uid="{00000000-0005-0000-0000-00002A000000}"/>
    <cellStyle name="Comma 12 2 3 3 3 2 2 2" xfId="56569" xr:uid="{00000000-0005-0000-0000-00002A000000}"/>
    <cellStyle name="Comma 12 2 3 3 3 2 3" xfId="41449" xr:uid="{00000000-0005-0000-0000-00002A000000}"/>
    <cellStyle name="Comma 12 2 3 3 3 3" xfId="17257" xr:uid="{00000000-0005-0000-0000-00002A000000}"/>
    <cellStyle name="Comma 12 2 3 3 3 3 2" xfId="47497" xr:uid="{00000000-0005-0000-0000-00002A000000}"/>
    <cellStyle name="Comma 12 2 3 3 3 4" xfId="32377" xr:uid="{00000000-0005-0000-0000-00002A000000}"/>
    <cellStyle name="Comma 12 2 3 3 4" xfId="3649" xr:uid="{00000000-0005-0000-0000-00002A000000}"/>
    <cellStyle name="Comma 12 2 3 3 4 2" xfId="12721" xr:uid="{00000000-0005-0000-0000-00002A000000}"/>
    <cellStyle name="Comma 12 2 3 3 4 2 2" xfId="27841" xr:uid="{00000000-0005-0000-0000-00002A000000}"/>
    <cellStyle name="Comma 12 2 3 3 4 2 2 2" xfId="58081" xr:uid="{00000000-0005-0000-0000-00002A000000}"/>
    <cellStyle name="Comma 12 2 3 3 4 2 3" xfId="42961" xr:uid="{00000000-0005-0000-0000-00002A000000}"/>
    <cellStyle name="Comma 12 2 3 3 4 3" xfId="18769" xr:uid="{00000000-0005-0000-0000-00002A000000}"/>
    <cellStyle name="Comma 12 2 3 3 4 3 2" xfId="49009" xr:uid="{00000000-0005-0000-0000-00002A000000}"/>
    <cellStyle name="Comma 12 2 3 3 4 4" xfId="33889" xr:uid="{00000000-0005-0000-0000-00002A000000}"/>
    <cellStyle name="Comma 12 2 3 3 5" xfId="5161" xr:uid="{00000000-0005-0000-0000-00002A000000}"/>
    <cellStyle name="Comma 12 2 3 3 5 2" xfId="14233" xr:uid="{00000000-0005-0000-0000-00002A000000}"/>
    <cellStyle name="Comma 12 2 3 3 5 2 2" xfId="29353" xr:uid="{00000000-0005-0000-0000-00002A000000}"/>
    <cellStyle name="Comma 12 2 3 3 5 2 2 2" xfId="59593" xr:uid="{00000000-0005-0000-0000-00002A000000}"/>
    <cellStyle name="Comma 12 2 3 3 5 2 3" xfId="44473" xr:uid="{00000000-0005-0000-0000-00002A000000}"/>
    <cellStyle name="Comma 12 2 3 3 5 3" xfId="20281" xr:uid="{00000000-0005-0000-0000-00002A000000}"/>
    <cellStyle name="Comma 12 2 3 3 5 3 2" xfId="50521" xr:uid="{00000000-0005-0000-0000-00002A000000}"/>
    <cellStyle name="Comma 12 2 3 3 5 4" xfId="35401" xr:uid="{00000000-0005-0000-0000-00002A000000}"/>
    <cellStyle name="Comma 12 2 3 3 6" xfId="6673" xr:uid="{00000000-0005-0000-0000-00002A000000}"/>
    <cellStyle name="Comma 12 2 3 3 6 2" xfId="21793" xr:uid="{00000000-0005-0000-0000-00002A000000}"/>
    <cellStyle name="Comma 12 2 3 3 6 2 2" xfId="52033" xr:uid="{00000000-0005-0000-0000-00002A000000}"/>
    <cellStyle name="Comma 12 2 3 3 6 3" xfId="36913" xr:uid="{00000000-0005-0000-0000-00002A000000}"/>
    <cellStyle name="Comma 12 2 3 3 7" xfId="8185" xr:uid="{00000000-0005-0000-0000-00002A000000}"/>
    <cellStyle name="Comma 12 2 3 3 7 2" xfId="23305" xr:uid="{00000000-0005-0000-0000-00002A000000}"/>
    <cellStyle name="Comma 12 2 3 3 7 2 2" xfId="53545" xr:uid="{00000000-0005-0000-0000-00002A000000}"/>
    <cellStyle name="Comma 12 2 3 3 7 3" xfId="38425" xr:uid="{00000000-0005-0000-0000-00002A000000}"/>
    <cellStyle name="Comma 12 2 3 3 8" xfId="9697" xr:uid="{00000000-0005-0000-0000-00002A000000}"/>
    <cellStyle name="Comma 12 2 3 3 8 2" xfId="24817" xr:uid="{00000000-0005-0000-0000-00002A000000}"/>
    <cellStyle name="Comma 12 2 3 3 8 2 2" xfId="55057" xr:uid="{00000000-0005-0000-0000-00002A000000}"/>
    <cellStyle name="Comma 12 2 3 3 8 3" xfId="39937" xr:uid="{00000000-0005-0000-0000-00002A000000}"/>
    <cellStyle name="Comma 12 2 3 3 9" xfId="15745" xr:uid="{00000000-0005-0000-0000-00002A000000}"/>
    <cellStyle name="Comma 12 2 3 3 9 2" xfId="45985" xr:uid="{00000000-0005-0000-0000-00002A000000}"/>
    <cellStyle name="Comma 12 2 3 4" xfId="877" xr:uid="{00000000-0005-0000-0000-00000E000000}"/>
    <cellStyle name="Comma 12 2 3 4 2" xfId="2389" xr:uid="{00000000-0005-0000-0000-00000E000000}"/>
    <cellStyle name="Comma 12 2 3 4 2 2" xfId="11461" xr:uid="{00000000-0005-0000-0000-00000E000000}"/>
    <cellStyle name="Comma 12 2 3 4 2 2 2" xfId="26581" xr:uid="{00000000-0005-0000-0000-00000E000000}"/>
    <cellStyle name="Comma 12 2 3 4 2 2 2 2" xfId="56821" xr:uid="{00000000-0005-0000-0000-00000E000000}"/>
    <cellStyle name="Comma 12 2 3 4 2 2 3" xfId="41701" xr:uid="{00000000-0005-0000-0000-00000E000000}"/>
    <cellStyle name="Comma 12 2 3 4 2 3" xfId="17509" xr:uid="{00000000-0005-0000-0000-00000E000000}"/>
    <cellStyle name="Comma 12 2 3 4 2 3 2" xfId="47749" xr:uid="{00000000-0005-0000-0000-00000E000000}"/>
    <cellStyle name="Comma 12 2 3 4 2 4" xfId="32629" xr:uid="{00000000-0005-0000-0000-00000E000000}"/>
    <cellStyle name="Comma 12 2 3 4 3" xfId="3901" xr:uid="{00000000-0005-0000-0000-00000E000000}"/>
    <cellStyle name="Comma 12 2 3 4 3 2" xfId="12973" xr:uid="{00000000-0005-0000-0000-00000E000000}"/>
    <cellStyle name="Comma 12 2 3 4 3 2 2" xfId="28093" xr:uid="{00000000-0005-0000-0000-00000E000000}"/>
    <cellStyle name="Comma 12 2 3 4 3 2 2 2" xfId="58333" xr:uid="{00000000-0005-0000-0000-00000E000000}"/>
    <cellStyle name="Comma 12 2 3 4 3 2 3" xfId="43213" xr:uid="{00000000-0005-0000-0000-00000E000000}"/>
    <cellStyle name="Comma 12 2 3 4 3 3" xfId="19021" xr:uid="{00000000-0005-0000-0000-00000E000000}"/>
    <cellStyle name="Comma 12 2 3 4 3 3 2" xfId="49261" xr:uid="{00000000-0005-0000-0000-00000E000000}"/>
    <cellStyle name="Comma 12 2 3 4 3 4" xfId="34141" xr:uid="{00000000-0005-0000-0000-00000E000000}"/>
    <cellStyle name="Comma 12 2 3 4 4" xfId="5413" xr:uid="{00000000-0005-0000-0000-00000E000000}"/>
    <cellStyle name="Comma 12 2 3 4 4 2" xfId="14485" xr:uid="{00000000-0005-0000-0000-00000E000000}"/>
    <cellStyle name="Comma 12 2 3 4 4 2 2" xfId="29605" xr:uid="{00000000-0005-0000-0000-00000E000000}"/>
    <cellStyle name="Comma 12 2 3 4 4 2 2 2" xfId="59845" xr:uid="{00000000-0005-0000-0000-00000E000000}"/>
    <cellStyle name="Comma 12 2 3 4 4 2 3" xfId="44725" xr:uid="{00000000-0005-0000-0000-00000E000000}"/>
    <cellStyle name="Comma 12 2 3 4 4 3" xfId="20533" xr:uid="{00000000-0005-0000-0000-00000E000000}"/>
    <cellStyle name="Comma 12 2 3 4 4 3 2" xfId="50773" xr:uid="{00000000-0005-0000-0000-00000E000000}"/>
    <cellStyle name="Comma 12 2 3 4 4 4" xfId="35653" xr:uid="{00000000-0005-0000-0000-00000E000000}"/>
    <cellStyle name="Comma 12 2 3 4 5" xfId="6925" xr:uid="{00000000-0005-0000-0000-00000E000000}"/>
    <cellStyle name="Comma 12 2 3 4 5 2" xfId="22045" xr:uid="{00000000-0005-0000-0000-00000E000000}"/>
    <cellStyle name="Comma 12 2 3 4 5 2 2" xfId="52285" xr:uid="{00000000-0005-0000-0000-00000E000000}"/>
    <cellStyle name="Comma 12 2 3 4 5 3" xfId="37165" xr:uid="{00000000-0005-0000-0000-00000E000000}"/>
    <cellStyle name="Comma 12 2 3 4 6" xfId="8437" xr:uid="{00000000-0005-0000-0000-00000E000000}"/>
    <cellStyle name="Comma 12 2 3 4 6 2" xfId="23557" xr:uid="{00000000-0005-0000-0000-00000E000000}"/>
    <cellStyle name="Comma 12 2 3 4 6 2 2" xfId="53797" xr:uid="{00000000-0005-0000-0000-00000E000000}"/>
    <cellStyle name="Comma 12 2 3 4 6 3" xfId="38677" xr:uid="{00000000-0005-0000-0000-00000E000000}"/>
    <cellStyle name="Comma 12 2 3 4 7" xfId="9949" xr:uid="{00000000-0005-0000-0000-00000E000000}"/>
    <cellStyle name="Comma 12 2 3 4 7 2" xfId="25069" xr:uid="{00000000-0005-0000-0000-00000E000000}"/>
    <cellStyle name="Comma 12 2 3 4 7 2 2" xfId="55309" xr:uid="{00000000-0005-0000-0000-00000E000000}"/>
    <cellStyle name="Comma 12 2 3 4 7 3" xfId="40189" xr:uid="{00000000-0005-0000-0000-00000E000000}"/>
    <cellStyle name="Comma 12 2 3 4 8" xfId="15997" xr:uid="{00000000-0005-0000-0000-00000E000000}"/>
    <cellStyle name="Comma 12 2 3 4 8 2" xfId="46237" xr:uid="{00000000-0005-0000-0000-00000E000000}"/>
    <cellStyle name="Comma 12 2 3 4 9" xfId="31117" xr:uid="{00000000-0005-0000-0000-00000E000000}"/>
    <cellStyle name="Comma 12 2 3 5" xfId="1633" xr:uid="{00000000-0005-0000-0000-00000E000000}"/>
    <cellStyle name="Comma 12 2 3 5 2" xfId="10705" xr:uid="{00000000-0005-0000-0000-00000E000000}"/>
    <cellStyle name="Comma 12 2 3 5 2 2" xfId="25825" xr:uid="{00000000-0005-0000-0000-00000E000000}"/>
    <cellStyle name="Comma 12 2 3 5 2 2 2" xfId="56065" xr:uid="{00000000-0005-0000-0000-00000E000000}"/>
    <cellStyle name="Comma 12 2 3 5 2 3" xfId="40945" xr:uid="{00000000-0005-0000-0000-00000E000000}"/>
    <cellStyle name="Comma 12 2 3 5 3" xfId="16753" xr:uid="{00000000-0005-0000-0000-00000E000000}"/>
    <cellStyle name="Comma 12 2 3 5 3 2" xfId="46993" xr:uid="{00000000-0005-0000-0000-00000E000000}"/>
    <cellStyle name="Comma 12 2 3 5 4" xfId="31873" xr:uid="{00000000-0005-0000-0000-00000E000000}"/>
    <cellStyle name="Comma 12 2 3 6" xfId="3145" xr:uid="{00000000-0005-0000-0000-00000E000000}"/>
    <cellStyle name="Comma 12 2 3 6 2" xfId="12217" xr:uid="{00000000-0005-0000-0000-00000E000000}"/>
    <cellStyle name="Comma 12 2 3 6 2 2" xfId="27337" xr:uid="{00000000-0005-0000-0000-00000E000000}"/>
    <cellStyle name="Comma 12 2 3 6 2 2 2" xfId="57577" xr:uid="{00000000-0005-0000-0000-00000E000000}"/>
    <cellStyle name="Comma 12 2 3 6 2 3" xfId="42457" xr:uid="{00000000-0005-0000-0000-00000E000000}"/>
    <cellStyle name="Comma 12 2 3 6 3" xfId="18265" xr:uid="{00000000-0005-0000-0000-00000E000000}"/>
    <cellStyle name="Comma 12 2 3 6 3 2" xfId="48505" xr:uid="{00000000-0005-0000-0000-00000E000000}"/>
    <cellStyle name="Comma 12 2 3 6 4" xfId="33385" xr:uid="{00000000-0005-0000-0000-00000E000000}"/>
    <cellStyle name="Comma 12 2 3 7" xfId="4657" xr:uid="{00000000-0005-0000-0000-00000E000000}"/>
    <cellStyle name="Comma 12 2 3 7 2" xfId="13729" xr:uid="{00000000-0005-0000-0000-00000E000000}"/>
    <cellStyle name="Comma 12 2 3 7 2 2" xfId="28849" xr:uid="{00000000-0005-0000-0000-00000E000000}"/>
    <cellStyle name="Comma 12 2 3 7 2 2 2" xfId="59089" xr:uid="{00000000-0005-0000-0000-00000E000000}"/>
    <cellStyle name="Comma 12 2 3 7 2 3" xfId="43969" xr:uid="{00000000-0005-0000-0000-00000E000000}"/>
    <cellStyle name="Comma 12 2 3 7 3" xfId="19777" xr:uid="{00000000-0005-0000-0000-00000E000000}"/>
    <cellStyle name="Comma 12 2 3 7 3 2" xfId="50017" xr:uid="{00000000-0005-0000-0000-00000E000000}"/>
    <cellStyle name="Comma 12 2 3 7 4" xfId="34897" xr:uid="{00000000-0005-0000-0000-00000E000000}"/>
    <cellStyle name="Comma 12 2 3 8" xfId="6169" xr:uid="{00000000-0005-0000-0000-00000E000000}"/>
    <cellStyle name="Comma 12 2 3 8 2" xfId="21289" xr:uid="{00000000-0005-0000-0000-00000E000000}"/>
    <cellStyle name="Comma 12 2 3 8 2 2" xfId="51529" xr:uid="{00000000-0005-0000-0000-00000E000000}"/>
    <cellStyle name="Comma 12 2 3 8 3" xfId="36409" xr:uid="{00000000-0005-0000-0000-00000E000000}"/>
    <cellStyle name="Comma 12 2 3 9" xfId="7681" xr:uid="{00000000-0005-0000-0000-00000E000000}"/>
    <cellStyle name="Comma 12 2 3 9 2" xfId="22801" xr:uid="{00000000-0005-0000-0000-00000E000000}"/>
    <cellStyle name="Comma 12 2 3 9 2 2" xfId="53041" xr:uid="{00000000-0005-0000-0000-00000E000000}"/>
    <cellStyle name="Comma 12 2 3 9 3" xfId="37921" xr:uid="{00000000-0005-0000-0000-00000E000000}"/>
    <cellStyle name="Comma 12 2 4" xfId="205" xr:uid="{00000000-0005-0000-0000-00000E000000}"/>
    <cellStyle name="Comma 12 2 4 10" xfId="9277" xr:uid="{00000000-0005-0000-0000-00000E000000}"/>
    <cellStyle name="Comma 12 2 4 10 2" xfId="24397" xr:uid="{00000000-0005-0000-0000-00000E000000}"/>
    <cellStyle name="Comma 12 2 4 10 2 2" xfId="54637" xr:uid="{00000000-0005-0000-0000-00000E000000}"/>
    <cellStyle name="Comma 12 2 4 10 3" xfId="39517" xr:uid="{00000000-0005-0000-0000-00000E000000}"/>
    <cellStyle name="Comma 12 2 4 11" xfId="15325" xr:uid="{00000000-0005-0000-0000-00000E000000}"/>
    <cellStyle name="Comma 12 2 4 11 2" xfId="45565" xr:uid="{00000000-0005-0000-0000-00000E000000}"/>
    <cellStyle name="Comma 12 2 4 12" xfId="30445" xr:uid="{00000000-0005-0000-0000-00000E000000}"/>
    <cellStyle name="Comma 12 2 4 2" xfId="457" xr:uid="{00000000-0005-0000-0000-00000E000000}"/>
    <cellStyle name="Comma 12 2 4 2 10" xfId="30697" xr:uid="{00000000-0005-0000-0000-00000E000000}"/>
    <cellStyle name="Comma 12 2 4 2 2" xfId="1213" xr:uid="{00000000-0005-0000-0000-00000E000000}"/>
    <cellStyle name="Comma 12 2 4 2 2 2" xfId="2725" xr:uid="{00000000-0005-0000-0000-00000E000000}"/>
    <cellStyle name="Comma 12 2 4 2 2 2 2" xfId="11797" xr:uid="{00000000-0005-0000-0000-00000E000000}"/>
    <cellStyle name="Comma 12 2 4 2 2 2 2 2" xfId="26917" xr:uid="{00000000-0005-0000-0000-00000E000000}"/>
    <cellStyle name="Comma 12 2 4 2 2 2 2 2 2" xfId="57157" xr:uid="{00000000-0005-0000-0000-00000E000000}"/>
    <cellStyle name="Comma 12 2 4 2 2 2 2 3" xfId="42037" xr:uid="{00000000-0005-0000-0000-00000E000000}"/>
    <cellStyle name="Comma 12 2 4 2 2 2 3" xfId="17845" xr:uid="{00000000-0005-0000-0000-00000E000000}"/>
    <cellStyle name="Comma 12 2 4 2 2 2 3 2" xfId="48085" xr:uid="{00000000-0005-0000-0000-00000E000000}"/>
    <cellStyle name="Comma 12 2 4 2 2 2 4" xfId="32965" xr:uid="{00000000-0005-0000-0000-00000E000000}"/>
    <cellStyle name="Comma 12 2 4 2 2 3" xfId="4237" xr:uid="{00000000-0005-0000-0000-00000E000000}"/>
    <cellStyle name="Comma 12 2 4 2 2 3 2" xfId="13309" xr:uid="{00000000-0005-0000-0000-00000E000000}"/>
    <cellStyle name="Comma 12 2 4 2 2 3 2 2" xfId="28429" xr:uid="{00000000-0005-0000-0000-00000E000000}"/>
    <cellStyle name="Comma 12 2 4 2 2 3 2 2 2" xfId="58669" xr:uid="{00000000-0005-0000-0000-00000E000000}"/>
    <cellStyle name="Comma 12 2 4 2 2 3 2 3" xfId="43549" xr:uid="{00000000-0005-0000-0000-00000E000000}"/>
    <cellStyle name="Comma 12 2 4 2 2 3 3" xfId="19357" xr:uid="{00000000-0005-0000-0000-00000E000000}"/>
    <cellStyle name="Comma 12 2 4 2 2 3 3 2" xfId="49597" xr:uid="{00000000-0005-0000-0000-00000E000000}"/>
    <cellStyle name="Comma 12 2 4 2 2 3 4" xfId="34477" xr:uid="{00000000-0005-0000-0000-00000E000000}"/>
    <cellStyle name="Comma 12 2 4 2 2 4" xfId="5749" xr:uid="{00000000-0005-0000-0000-00000E000000}"/>
    <cellStyle name="Comma 12 2 4 2 2 4 2" xfId="14821" xr:uid="{00000000-0005-0000-0000-00000E000000}"/>
    <cellStyle name="Comma 12 2 4 2 2 4 2 2" xfId="29941" xr:uid="{00000000-0005-0000-0000-00000E000000}"/>
    <cellStyle name="Comma 12 2 4 2 2 4 2 2 2" xfId="60181" xr:uid="{00000000-0005-0000-0000-00000E000000}"/>
    <cellStyle name="Comma 12 2 4 2 2 4 2 3" xfId="45061" xr:uid="{00000000-0005-0000-0000-00000E000000}"/>
    <cellStyle name="Comma 12 2 4 2 2 4 3" xfId="20869" xr:uid="{00000000-0005-0000-0000-00000E000000}"/>
    <cellStyle name="Comma 12 2 4 2 2 4 3 2" xfId="51109" xr:uid="{00000000-0005-0000-0000-00000E000000}"/>
    <cellStyle name="Comma 12 2 4 2 2 4 4" xfId="35989" xr:uid="{00000000-0005-0000-0000-00000E000000}"/>
    <cellStyle name="Comma 12 2 4 2 2 5" xfId="7261" xr:uid="{00000000-0005-0000-0000-00000E000000}"/>
    <cellStyle name="Comma 12 2 4 2 2 5 2" xfId="22381" xr:uid="{00000000-0005-0000-0000-00000E000000}"/>
    <cellStyle name="Comma 12 2 4 2 2 5 2 2" xfId="52621" xr:uid="{00000000-0005-0000-0000-00000E000000}"/>
    <cellStyle name="Comma 12 2 4 2 2 5 3" xfId="37501" xr:uid="{00000000-0005-0000-0000-00000E000000}"/>
    <cellStyle name="Comma 12 2 4 2 2 6" xfId="8773" xr:uid="{00000000-0005-0000-0000-00000E000000}"/>
    <cellStyle name="Comma 12 2 4 2 2 6 2" xfId="23893" xr:uid="{00000000-0005-0000-0000-00000E000000}"/>
    <cellStyle name="Comma 12 2 4 2 2 6 2 2" xfId="54133" xr:uid="{00000000-0005-0000-0000-00000E000000}"/>
    <cellStyle name="Comma 12 2 4 2 2 6 3" xfId="39013" xr:uid="{00000000-0005-0000-0000-00000E000000}"/>
    <cellStyle name="Comma 12 2 4 2 2 7" xfId="10285" xr:uid="{00000000-0005-0000-0000-00000E000000}"/>
    <cellStyle name="Comma 12 2 4 2 2 7 2" xfId="25405" xr:uid="{00000000-0005-0000-0000-00000E000000}"/>
    <cellStyle name="Comma 12 2 4 2 2 7 2 2" xfId="55645" xr:uid="{00000000-0005-0000-0000-00000E000000}"/>
    <cellStyle name="Comma 12 2 4 2 2 7 3" xfId="40525" xr:uid="{00000000-0005-0000-0000-00000E000000}"/>
    <cellStyle name="Comma 12 2 4 2 2 8" xfId="16333" xr:uid="{00000000-0005-0000-0000-00000E000000}"/>
    <cellStyle name="Comma 12 2 4 2 2 8 2" xfId="46573" xr:uid="{00000000-0005-0000-0000-00000E000000}"/>
    <cellStyle name="Comma 12 2 4 2 2 9" xfId="31453" xr:uid="{00000000-0005-0000-0000-00000E000000}"/>
    <cellStyle name="Comma 12 2 4 2 3" xfId="1969" xr:uid="{00000000-0005-0000-0000-00000E000000}"/>
    <cellStyle name="Comma 12 2 4 2 3 2" xfId="11041" xr:uid="{00000000-0005-0000-0000-00000E000000}"/>
    <cellStyle name="Comma 12 2 4 2 3 2 2" xfId="26161" xr:uid="{00000000-0005-0000-0000-00000E000000}"/>
    <cellStyle name="Comma 12 2 4 2 3 2 2 2" xfId="56401" xr:uid="{00000000-0005-0000-0000-00000E000000}"/>
    <cellStyle name="Comma 12 2 4 2 3 2 3" xfId="41281" xr:uid="{00000000-0005-0000-0000-00000E000000}"/>
    <cellStyle name="Comma 12 2 4 2 3 3" xfId="17089" xr:uid="{00000000-0005-0000-0000-00000E000000}"/>
    <cellStyle name="Comma 12 2 4 2 3 3 2" xfId="47329" xr:uid="{00000000-0005-0000-0000-00000E000000}"/>
    <cellStyle name="Comma 12 2 4 2 3 4" xfId="32209" xr:uid="{00000000-0005-0000-0000-00000E000000}"/>
    <cellStyle name="Comma 12 2 4 2 4" xfId="3481" xr:uid="{00000000-0005-0000-0000-00000E000000}"/>
    <cellStyle name="Comma 12 2 4 2 4 2" xfId="12553" xr:uid="{00000000-0005-0000-0000-00000E000000}"/>
    <cellStyle name="Comma 12 2 4 2 4 2 2" xfId="27673" xr:uid="{00000000-0005-0000-0000-00000E000000}"/>
    <cellStyle name="Comma 12 2 4 2 4 2 2 2" xfId="57913" xr:uid="{00000000-0005-0000-0000-00000E000000}"/>
    <cellStyle name="Comma 12 2 4 2 4 2 3" xfId="42793" xr:uid="{00000000-0005-0000-0000-00000E000000}"/>
    <cellStyle name="Comma 12 2 4 2 4 3" xfId="18601" xr:uid="{00000000-0005-0000-0000-00000E000000}"/>
    <cellStyle name="Comma 12 2 4 2 4 3 2" xfId="48841" xr:uid="{00000000-0005-0000-0000-00000E000000}"/>
    <cellStyle name="Comma 12 2 4 2 4 4" xfId="33721" xr:uid="{00000000-0005-0000-0000-00000E000000}"/>
    <cellStyle name="Comma 12 2 4 2 5" xfId="4993" xr:uid="{00000000-0005-0000-0000-00000E000000}"/>
    <cellStyle name="Comma 12 2 4 2 5 2" xfId="14065" xr:uid="{00000000-0005-0000-0000-00000E000000}"/>
    <cellStyle name="Comma 12 2 4 2 5 2 2" xfId="29185" xr:uid="{00000000-0005-0000-0000-00000E000000}"/>
    <cellStyle name="Comma 12 2 4 2 5 2 2 2" xfId="59425" xr:uid="{00000000-0005-0000-0000-00000E000000}"/>
    <cellStyle name="Comma 12 2 4 2 5 2 3" xfId="44305" xr:uid="{00000000-0005-0000-0000-00000E000000}"/>
    <cellStyle name="Comma 12 2 4 2 5 3" xfId="20113" xr:uid="{00000000-0005-0000-0000-00000E000000}"/>
    <cellStyle name="Comma 12 2 4 2 5 3 2" xfId="50353" xr:uid="{00000000-0005-0000-0000-00000E000000}"/>
    <cellStyle name="Comma 12 2 4 2 5 4" xfId="35233" xr:uid="{00000000-0005-0000-0000-00000E000000}"/>
    <cellStyle name="Comma 12 2 4 2 6" xfId="6505" xr:uid="{00000000-0005-0000-0000-00000E000000}"/>
    <cellStyle name="Comma 12 2 4 2 6 2" xfId="21625" xr:uid="{00000000-0005-0000-0000-00000E000000}"/>
    <cellStyle name="Comma 12 2 4 2 6 2 2" xfId="51865" xr:uid="{00000000-0005-0000-0000-00000E000000}"/>
    <cellStyle name="Comma 12 2 4 2 6 3" xfId="36745" xr:uid="{00000000-0005-0000-0000-00000E000000}"/>
    <cellStyle name="Comma 12 2 4 2 7" xfId="8017" xr:uid="{00000000-0005-0000-0000-00000E000000}"/>
    <cellStyle name="Comma 12 2 4 2 7 2" xfId="23137" xr:uid="{00000000-0005-0000-0000-00000E000000}"/>
    <cellStyle name="Comma 12 2 4 2 7 2 2" xfId="53377" xr:uid="{00000000-0005-0000-0000-00000E000000}"/>
    <cellStyle name="Comma 12 2 4 2 7 3" xfId="38257" xr:uid="{00000000-0005-0000-0000-00000E000000}"/>
    <cellStyle name="Comma 12 2 4 2 8" xfId="9529" xr:uid="{00000000-0005-0000-0000-00000E000000}"/>
    <cellStyle name="Comma 12 2 4 2 8 2" xfId="24649" xr:uid="{00000000-0005-0000-0000-00000E000000}"/>
    <cellStyle name="Comma 12 2 4 2 8 2 2" xfId="54889" xr:uid="{00000000-0005-0000-0000-00000E000000}"/>
    <cellStyle name="Comma 12 2 4 2 8 3" xfId="39769" xr:uid="{00000000-0005-0000-0000-00000E000000}"/>
    <cellStyle name="Comma 12 2 4 2 9" xfId="15577" xr:uid="{00000000-0005-0000-0000-00000E000000}"/>
    <cellStyle name="Comma 12 2 4 2 9 2" xfId="45817" xr:uid="{00000000-0005-0000-0000-00000E000000}"/>
    <cellStyle name="Comma 12 2 4 3" xfId="709" xr:uid="{00000000-0005-0000-0000-00002B000000}"/>
    <cellStyle name="Comma 12 2 4 3 10" xfId="30949" xr:uid="{00000000-0005-0000-0000-00002B000000}"/>
    <cellStyle name="Comma 12 2 4 3 2" xfId="1465" xr:uid="{00000000-0005-0000-0000-00002B000000}"/>
    <cellStyle name="Comma 12 2 4 3 2 2" xfId="2977" xr:uid="{00000000-0005-0000-0000-00002B000000}"/>
    <cellStyle name="Comma 12 2 4 3 2 2 2" xfId="12049" xr:uid="{00000000-0005-0000-0000-00002B000000}"/>
    <cellStyle name="Comma 12 2 4 3 2 2 2 2" xfId="27169" xr:uid="{00000000-0005-0000-0000-00002B000000}"/>
    <cellStyle name="Comma 12 2 4 3 2 2 2 2 2" xfId="57409" xr:uid="{00000000-0005-0000-0000-00002B000000}"/>
    <cellStyle name="Comma 12 2 4 3 2 2 2 3" xfId="42289" xr:uid="{00000000-0005-0000-0000-00002B000000}"/>
    <cellStyle name="Comma 12 2 4 3 2 2 3" xfId="18097" xr:uid="{00000000-0005-0000-0000-00002B000000}"/>
    <cellStyle name="Comma 12 2 4 3 2 2 3 2" xfId="48337" xr:uid="{00000000-0005-0000-0000-00002B000000}"/>
    <cellStyle name="Comma 12 2 4 3 2 2 4" xfId="33217" xr:uid="{00000000-0005-0000-0000-00002B000000}"/>
    <cellStyle name="Comma 12 2 4 3 2 3" xfId="4489" xr:uid="{00000000-0005-0000-0000-00002B000000}"/>
    <cellStyle name="Comma 12 2 4 3 2 3 2" xfId="13561" xr:uid="{00000000-0005-0000-0000-00002B000000}"/>
    <cellStyle name="Comma 12 2 4 3 2 3 2 2" xfId="28681" xr:uid="{00000000-0005-0000-0000-00002B000000}"/>
    <cellStyle name="Comma 12 2 4 3 2 3 2 2 2" xfId="58921" xr:uid="{00000000-0005-0000-0000-00002B000000}"/>
    <cellStyle name="Comma 12 2 4 3 2 3 2 3" xfId="43801" xr:uid="{00000000-0005-0000-0000-00002B000000}"/>
    <cellStyle name="Comma 12 2 4 3 2 3 3" xfId="19609" xr:uid="{00000000-0005-0000-0000-00002B000000}"/>
    <cellStyle name="Comma 12 2 4 3 2 3 3 2" xfId="49849" xr:uid="{00000000-0005-0000-0000-00002B000000}"/>
    <cellStyle name="Comma 12 2 4 3 2 3 4" xfId="34729" xr:uid="{00000000-0005-0000-0000-00002B000000}"/>
    <cellStyle name="Comma 12 2 4 3 2 4" xfId="6001" xr:uid="{00000000-0005-0000-0000-00002B000000}"/>
    <cellStyle name="Comma 12 2 4 3 2 4 2" xfId="15073" xr:uid="{00000000-0005-0000-0000-00002B000000}"/>
    <cellStyle name="Comma 12 2 4 3 2 4 2 2" xfId="30193" xr:uid="{00000000-0005-0000-0000-00002B000000}"/>
    <cellStyle name="Comma 12 2 4 3 2 4 2 2 2" xfId="60433" xr:uid="{00000000-0005-0000-0000-00002B000000}"/>
    <cellStyle name="Comma 12 2 4 3 2 4 2 3" xfId="45313" xr:uid="{00000000-0005-0000-0000-00002B000000}"/>
    <cellStyle name="Comma 12 2 4 3 2 4 3" xfId="21121" xr:uid="{00000000-0005-0000-0000-00002B000000}"/>
    <cellStyle name="Comma 12 2 4 3 2 4 3 2" xfId="51361" xr:uid="{00000000-0005-0000-0000-00002B000000}"/>
    <cellStyle name="Comma 12 2 4 3 2 4 4" xfId="36241" xr:uid="{00000000-0005-0000-0000-00002B000000}"/>
    <cellStyle name="Comma 12 2 4 3 2 5" xfId="7513" xr:uid="{00000000-0005-0000-0000-00002B000000}"/>
    <cellStyle name="Comma 12 2 4 3 2 5 2" xfId="22633" xr:uid="{00000000-0005-0000-0000-00002B000000}"/>
    <cellStyle name="Comma 12 2 4 3 2 5 2 2" xfId="52873" xr:uid="{00000000-0005-0000-0000-00002B000000}"/>
    <cellStyle name="Comma 12 2 4 3 2 5 3" xfId="37753" xr:uid="{00000000-0005-0000-0000-00002B000000}"/>
    <cellStyle name="Comma 12 2 4 3 2 6" xfId="9025" xr:uid="{00000000-0005-0000-0000-00002B000000}"/>
    <cellStyle name="Comma 12 2 4 3 2 6 2" xfId="24145" xr:uid="{00000000-0005-0000-0000-00002B000000}"/>
    <cellStyle name="Comma 12 2 4 3 2 6 2 2" xfId="54385" xr:uid="{00000000-0005-0000-0000-00002B000000}"/>
    <cellStyle name="Comma 12 2 4 3 2 6 3" xfId="39265" xr:uid="{00000000-0005-0000-0000-00002B000000}"/>
    <cellStyle name="Comma 12 2 4 3 2 7" xfId="10537" xr:uid="{00000000-0005-0000-0000-00002B000000}"/>
    <cellStyle name="Comma 12 2 4 3 2 7 2" xfId="25657" xr:uid="{00000000-0005-0000-0000-00002B000000}"/>
    <cellStyle name="Comma 12 2 4 3 2 7 2 2" xfId="55897" xr:uid="{00000000-0005-0000-0000-00002B000000}"/>
    <cellStyle name="Comma 12 2 4 3 2 7 3" xfId="40777" xr:uid="{00000000-0005-0000-0000-00002B000000}"/>
    <cellStyle name="Comma 12 2 4 3 2 8" xfId="16585" xr:uid="{00000000-0005-0000-0000-00002B000000}"/>
    <cellStyle name="Comma 12 2 4 3 2 8 2" xfId="46825" xr:uid="{00000000-0005-0000-0000-00002B000000}"/>
    <cellStyle name="Comma 12 2 4 3 2 9" xfId="31705" xr:uid="{00000000-0005-0000-0000-00002B000000}"/>
    <cellStyle name="Comma 12 2 4 3 3" xfId="2221" xr:uid="{00000000-0005-0000-0000-00002B000000}"/>
    <cellStyle name="Comma 12 2 4 3 3 2" xfId="11293" xr:uid="{00000000-0005-0000-0000-00002B000000}"/>
    <cellStyle name="Comma 12 2 4 3 3 2 2" xfId="26413" xr:uid="{00000000-0005-0000-0000-00002B000000}"/>
    <cellStyle name="Comma 12 2 4 3 3 2 2 2" xfId="56653" xr:uid="{00000000-0005-0000-0000-00002B000000}"/>
    <cellStyle name="Comma 12 2 4 3 3 2 3" xfId="41533" xr:uid="{00000000-0005-0000-0000-00002B000000}"/>
    <cellStyle name="Comma 12 2 4 3 3 3" xfId="17341" xr:uid="{00000000-0005-0000-0000-00002B000000}"/>
    <cellStyle name="Comma 12 2 4 3 3 3 2" xfId="47581" xr:uid="{00000000-0005-0000-0000-00002B000000}"/>
    <cellStyle name="Comma 12 2 4 3 3 4" xfId="32461" xr:uid="{00000000-0005-0000-0000-00002B000000}"/>
    <cellStyle name="Comma 12 2 4 3 4" xfId="3733" xr:uid="{00000000-0005-0000-0000-00002B000000}"/>
    <cellStyle name="Comma 12 2 4 3 4 2" xfId="12805" xr:uid="{00000000-0005-0000-0000-00002B000000}"/>
    <cellStyle name="Comma 12 2 4 3 4 2 2" xfId="27925" xr:uid="{00000000-0005-0000-0000-00002B000000}"/>
    <cellStyle name="Comma 12 2 4 3 4 2 2 2" xfId="58165" xr:uid="{00000000-0005-0000-0000-00002B000000}"/>
    <cellStyle name="Comma 12 2 4 3 4 2 3" xfId="43045" xr:uid="{00000000-0005-0000-0000-00002B000000}"/>
    <cellStyle name="Comma 12 2 4 3 4 3" xfId="18853" xr:uid="{00000000-0005-0000-0000-00002B000000}"/>
    <cellStyle name="Comma 12 2 4 3 4 3 2" xfId="49093" xr:uid="{00000000-0005-0000-0000-00002B000000}"/>
    <cellStyle name="Comma 12 2 4 3 4 4" xfId="33973" xr:uid="{00000000-0005-0000-0000-00002B000000}"/>
    <cellStyle name="Comma 12 2 4 3 5" xfId="5245" xr:uid="{00000000-0005-0000-0000-00002B000000}"/>
    <cellStyle name="Comma 12 2 4 3 5 2" xfId="14317" xr:uid="{00000000-0005-0000-0000-00002B000000}"/>
    <cellStyle name="Comma 12 2 4 3 5 2 2" xfId="29437" xr:uid="{00000000-0005-0000-0000-00002B000000}"/>
    <cellStyle name="Comma 12 2 4 3 5 2 2 2" xfId="59677" xr:uid="{00000000-0005-0000-0000-00002B000000}"/>
    <cellStyle name="Comma 12 2 4 3 5 2 3" xfId="44557" xr:uid="{00000000-0005-0000-0000-00002B000000}"/>
    <cellStyle name="Comma 12 2 4 3 5 3" xfId="20365" xr:uid="{00000000-0005-0000-0000-00002B000000}"/>
    <cellStyle name="Comma 12 2 4 3 5 3 2" xfId="50605" xr:uid="{00000000-0005-0000-0000-00002B000000}"/>
    <cellStyle name="Comma 12 2 4 3 5 4" xfId="35485" xr:uid="{00000000-0005-0000-0000-00002B000000}"/>
    <cellStyle name="Comma 12 2 4 3 6" xfId="6757" xr:uid="{00000000-0005-0000-0000-00002B000000}"/>
    <cellStyle name="Comma 12 2 4 3 6 2" xfId="21877" xr:uid="{00000000-0005-0000-0000-00002B000000}"/>
    <cellStyle name="Comma 12 2 4 3 6 2 2" xfId="52117" xr:uid="{00000000-0005-0000-0000-00002B000000}"/>
    <cellStyle name="Comma 12 2 4 3 6 3" xfId="36997" xr:uid="{00000000-0005-0000-0000-00002B000000}"/>
    <cellStyle name="Comma 12 2 4 3 7" xfId="8269" xr:uid="{00000000-0005-0000-0000-00002B000000}"/>
    <cellStyle name="Comma 12 2 4 3 7 2" xfId="23389" xr:uid="{00000000-0005-0000-0000-00002B000000}"/>
    <cellStyle name="Comma 12 2 4 3 7 2 2" xfId="53629" xr:uid="{00000000-0005-0000-0000-00002B000000}"/>
    <cellStyle name="Comma 12 2 4 3 7 3" xfId="38509" xr:uid="{00000000-0005-0000-0000-00002B000000}"/>
    <cellStyle name="Comma 12 2 4 3 8" xfId="9781" xr:uid="{00000000-0005-0000-0000-00002B000000}"/>
    <cellStyle name="Comma 12 2 4 3 8 2" xfId="24901" xr:uid="{00000000-0005-0000-0000-00002B000000}"/>
    <cellStyle name="Comma 12 2 4 3 8 2 2" xfId="55141" xr:uid="{00000000-0005-0000-0000-00002B000000}"/>
    <cellStyle name="Comma 12 2 4 3 8 3" xfId="40021" xr:uid="{00000000-0005-0000-0000-00002B000000}"/>
    <cellStyle name="Comma 12 2 4 3 9" xfId="15829" xr:uid="{00000000-0005-0000-0000-00002B000000}"/>
    <cellStyle name="Comma 12 2 4 3 9 2" xfId="46069" xr:uid="{00000000-0005-0000-0000-00002B000000}"/>
    <cellStyle name="Comma 12 2 4 4" xfId="961" xr:uid="{00000000-0005-0000-0000-00000E000000}"/>
    <cellStyle name="Comma 12 2 4 4 2" xfId="2473" xr:uid="{00000000-0005-0000-0000-00000E000000}"/>
    <cellStyle name="Comma 12 2 4 4 2 2" xfId="11545" xr:uid="{00000000-0005-0000-0000-00000E000000}"/>
    <cellStyle name="Comma 12 2 4 4 2 2 2" xfId="26665" xr:uid="{00000000-0005-0000-0000-00000E000000}"/>
    <cellStyle name="Comma 12 2 4 4 2 2 2 2" xfId="56905" xr:uid="{00000000-0005-0000-0000-00000E000000}"/>
    <cellStyle name="Comma 12 2 4 4 2 2 3" xfId="41785" xr:uid="{00000000-0005-0000-0000-00000E000000}"/>
    <cellStyle name="Comma 12 2 4 4 2 3" xfId="17593" xr:uid="{00000000-0005-0000-0000-00000E000000}"/>
    <cellStyle name="Comma 12 2 4 4 2 3 2" xfId="47833" xr:uid="{00000000-0005-0000-0000-00000E000000}"/>
    <cellStyle name="Comma 12 2 4 4 2 4" xfId="32713" xr:uid="{00000000-0005-0000-0000-00000E000000}"/>
    <cellStyle name="Comma 12 2 4 4 3" xfId="3985" xr:uid="{00000000-0005-0000-0000-00000E000000}"/>
    <cellStyle name="Comma 12 2 4 4 3 2" xfId="13057" xr:uid="{00000000-0005-0000-0000-00000E000000}"/>
    <cellStyle name="Comma 12 2 4 4 3 2 2" xfId="28177" xr:uid="{00000000-0005-0000-0000-00000E000000}"/>
    <cellStyle name="Comma 12 2 4 4 3 2 2 2" xfId="58417" xr:uid="{00000000-0005-0000-0000-00000E000000}"/>
    <cellStyle name="Comma 12 2 4 4 3 2 3" xfId="43297" xr:uid="{00000000-0005-0000-0000-00000E000000}"/>
    <cellStyle name="Comma 12 2 4 4 3 3" xfId="19105" xr:uid="{00000000-0005-0000-0000-00000E000000}"/>
    <cellStyle name="Comma 12 2 4 4 3 3 2" xfId="49345" xr:uid="{00000000-0005-0000-0000-00000E000000}"/>
    <cellStyle name="Comma 12 2 4 4 3 4" xfId="34225" xr:uid="{00000000-0005-0000-0000-00000E000000}"/>
    <cellStyle name="Comma 12 2 4 4 4" xfId="5497" xr:uid="{00000000-0005-0000-0000-00000E000000}"/>
    <cellStyle name="Comma 12 2 4 4 4 2" xfId="14569" xr:uid="{00000000-0005-0000-0000-00000E000000}"/>
    <cellStyle name="Comma 12 2 4 4 4 2 2" xfId="29689" xr:uid="{00000000-0005-0000-0000-00000E000000}"/>
    <cellStyle name="Comma 12 2 4 4 4 2 2 2" xfId="59929" xr:uid="{00000000-0005-0000-0000-00000E000000}"/>
    <cellStyle name="Comma 12 2 4 4 4 2 3" xfId="44809" xr:uid="{00000000-0005-0000-0000-00000E000000}"/>
    <cellStyle name="Comma 12 2 4 4 4 3" xfId="20617" xr:uid="{00000000-0005-0000-0000-00000E000000}"/>
    <cellStyle name="Comma 12 2 4 4 4 3 2" xfId="50857" xr:uid="{00000000-0005-0000-0000-00000E000000}"/>
    <cellStyle name="Comma 12 2 4 4 4 4" xfId="35737" xr:uid="{00000000-0005-0000-0000-00000E000000}"/>
    <cellStyle name="Comma 12 2 4 4 5" xfId="7009" xr:uid="{00000000-0005-0000-0000-00000E000000}"/>
    <cellStyle name="Comma 12 2 4 4 5 2" xfId="22129" xr:uid="{00000000-0005-0000-0000-00000E000000}"/>
    <cellStyle name="Comma 12 2 4 4 5 2 2" xfId="52369" xr:uid="{00000000-0005-0000-0000-00000E000000}"/>
    <cellStyle name="Comma 12 2 4 4 5 3" xfId="37249" xr:uid="{00000000-0005-0000-0000-00000E000000}"/>
    <cellStyle name="Comma 12 2 4 4 6" xfId="8521" xr:uid="{00000000-0005-0000-0000-00000E000000}"/>
    <cellStyle name="Comma 12 2 4 4 6 2" xfId="23641" xr:uid="{00000000-0005-0000-0000-00000E000000}"/>
    <cellStyle name="Comma 12 2 4 4 6 2 2" xfId="53881" xr:uid="{00000000-0005-0000-0000-00000E000000}"/>
    <cellStyle name="Comma 12 2 4 4 6 3" xfId="38761" xr:uid="{00000000-0005-0000-0000-00000E000000}"/>
    <cellStyle name="Comma 12 2 4 4 7" xfId="10033" xr:uid="{00000000-0005-0000-0000-00000E000000}"/>
    <cellStyle name="Comma 12 2 4 4 7 2" xfId="25153" xr:uid="{00000000-0005-0000-0000-00000E000000}"/>
    <cellStyle name="Comma 12 2 4 4 7 2 2" xfId="55393" xr:uid="{00000000-0005-0000-0000-00000E000000}"/>
    <cellStyle name="Comma 12 2 4 4 7 3" xfId="40273" xr:uid="{00000000-0005-0000-0000-00000E000000}"/>
    <cellStyle name="Comma 12 2 4 4 8" xfId="16081" xr:uid="{00000000-0005-0000-0000-00000E000000}"/>
    <cellStyle name="Comma 12 2 4 4 8 2" xfId="46321" xr:uid="{00000000-0005-0000-0000-00000E000000}"/>
    <cellStyle name="Comma 12 2 4 4 9" xfId="31201" xr:uid="{00000000-0005-0000-0000-00000E000000}"/>
    <cellStyle name="Comma 12 2 4 5" xfId="1717" xr:uid="{00000000-0005-0000-0000-00000E000000}"/>
    <cellStyle name="Comma 12 2 4 5 2" xfId="10789" xr:uid="{00000000-0005-0000-0000-00000E000000}"/>
    <cellStyle name="Comma 12 2 4 5 2 2" xfId="25909" xr:uid="{00000000-0005-0000-0000-00000E000000}"/>
    <cellStyle name="Comma 12 2 4 5 2 2 2" xfId="56149" xr:uid="{00000000-0005-0000-0000-00000E000000}"/>
    <cellStyle name="Comma 12 2 4 5 2 3" xfId="41029" xr:uid="{00000000-0005-0000-0000-00000E000000}"/>
    <cellStyle name="Comma 12 2 4 5 3" xfId="16837" xr:uid="{00000000-0005-0000-0000-00000E000000}"/>
    <cellStyle name="Comma 12 2 4 5 3 2" xfId="47077" xr:uid="{00000000-0005-0000-0000-00000E000000}"/>
    <cellStyle name="Comma 12 2 4 5 4" xfId="31957" xr:uid="{00000000-0005-0000-0000-00000E000000}"/>
    <cellStyle name="Comma 12 2 4 6" xfId="3229" xr:uid="{00000000-0005-0000-0000-00000E000000}"/>
    <cellStyle name="Comma 12 2 4 6 2" xfId="12301" xr:uid="{00000000-0005-0000-0000-00000E000000}"/>
    <cellStyle name="Comma 12 2 4 6 2 2" xfId="27421" xr:uid="{00000000-0005-0000-0000-00000E000000}"/>
    <cellStyle name="Comma 12 2 4 6 2 2 2" xfId="57661" xr:uid="{00000000-0005-0000-0000-00000E000000}"/>
    <cellStyle name="Comma 12 2 4 6 2 3" xfId="42541" xr:uid="{00000000-0005-0000-0000-00000E000000}"/>
    <cellStyle name="Comma 12 2 4 6 3" xfId="18349" xr:uid="{00000000-0005-0000-0000-00000E000000}"/>
    <cellStyle name="Comma 12 2 4 6 3 2" xfId="48589" xr:uid="{00000000-0005-0000-0000-00000E000000}"/>
    <cellStyle name="Comma 12 2 4 6 4" xfId="33469" xr:uid="{00000000-0005-0000-0000-00000E000000}"/>
    <cellStyle name="Comma 12 2 4 7" xfId="4741" xr:uid="{00000000-0005-0000-0000-00000E000000}"/>
    <cellStyle name="Comma 12 2 4 7 2" xfId="13813" xr:uid="{00000000-0005-0000-0000-00000E000000}"/>
    <cellStyle name="Comma 12 2 4 7 2 2" xfId="28933" xr:uid="{00000000-0005-0000-0000-00000E000000}"/>
    <cellStyle name="Comma 12 2 4 7 2 2 2" xfId="59173" xr:uid="{00000000-0005-0000-0000-00000E000000}"/>
    <cellStyle name="Comma 12 2 4 7 2 3" xfId="44053" xr:uid="{00000000-0005-0000-0000-00000E000000}"/>
    <cellStyle name="Comma 12 2 4 7 3" xfId="19861" xr:uid="{00000000-0005-0000-0000-00000E000000}"/>
    <cellStyle name="Comma 12 2 4 7 3 2" xfId="50101" xr:uid="{00000000-0005-0000-0000-00000E000000}"/>
    <cellStyle name="Comma 12 2 4 7 4" xfId="34981" xr:uid="{00000000-0005-0000-0000-00000E000000}"/>
    <cellStyle name="Comma 12 2 4 8" xfId="6253" xr:uid="{00000000-0005-0000-0000-00000E000000}"/>
    <cellStyle name="Comma 12 2 4 8 2" xfId="21373" xr:uid="{00000000-0005-0000-0000-00000E000000}"/>
    <cellStyle name="Comma 12 2 4 8 2 2" xfId="51613" xr:uid="{00000000-0005-0000-0000-00000E000000}"/>
    <cellStyle name="Comma 12 2 4 8 3" xfId="36493" xr:uid="{00000000-0005-0000-0000-00000E000000}"/>
    <cellStyle name="Comma 12 2 4 9" xfId="7765" xr:uid="{00000000-0005-0000-0000-00000E000000}"/>
    <cellStyle name="Comma 12 2 4 9 2" xfId="22885" xr:uid="{00000000-0005-0000-0000-00000E000000}"/>
    <cellStyle name="Comma 12 2 4 9 2 2" xfId="53125" xr:uid="{00000000-0005-0000-0000-00000E000000}"/>
    <cellStyle name="Comma 12 2 4 9 3" xfId="38005" xr:uid="{00000000-0005-0000-0000-00000E000000}"/>
    <cellStyle name="Comma 12 2 5" xfId="289" xr:uid="{00000000-0005-0000-0000-00003D000000}"/>
    <cellStyle name="Comma 12 2 5 10" xfId="30529" xr:uid="{00000000-0005-0000-0000-00003D000000}"/>
    <cellStyle name="Comma 12 2 5 2" xfId="1045" xr:uid="{00000000-0005-0000-0000-00003D000000}"/>
    <cellStyle name="Comma 12 2 5 2 2" xfId="2557" xr:uid="{00000000-0005-0000-0000-00003D000000}"/>
    <cellStyle name="Comma 12 2 5 2 2 2" xfId="11629" xr:uid="{00000000-0005-0000-0000-00003D000000}"/>
    <cellStyle name="Comma 12 2 5 2 2 2 2" xfId="26749" xr:uid="{00000000-0005-0000-0000-00003D000000}"/>
    <cellStyle name="Comma 12 2 5 2 2 2 2 2" xfId="56989" xr:uid="{00000000-0005-0000-0000-00003D000000}"/>
    <cellStyle name="Comma 12 2 5 2 2 2 3" xfId="41869" xr:uid="{00000000-0005-0000-0000-00003D000000}"/>
    <cellStyle name="Comma 12 2 5 2 2 3" xfId="17677" xr:uid="{00000000-0005-0000-0000-00003D000000}"/>
    <cellStyle name="Comma 12 2 5 2 2 3 2" xfId="47917" xr:uid="{00000000-0005-0000-0000-00003D000000}"/>
    <cellStyle name="Comma 12 2 5 2 2 4" xfId="32797" xr:uid="{00000000-0005-0000-0000-00003D000000}"/>
    <cellStyle name="Comma 12 2 5 2 3" xfId="4069" xr:uid="{00000000-0005-0000-0000-00003D000000}"/>
    <cellStyle name="Comma 12 2 5 2 3 2" xfId="13141" xr:uid="{00000000-0005-0000-0000-00003D000000}"/>
    <cellStyle name="Comma 12 2 5 2 3 2 2" xfId="28261" xr:uid="{00000000-0005-0000-0000-00003D000000}"/>
    <cellStyle name="Comma 12 2 5 2 3 2 2 2" xfId="58501" xr:uid="{00000000-0005-0000-0000-00003D000000}"/>
    <cellStyle name="Comma 12 2 5 2 3 2 3" xfId="43381" xr:uid="{00000000-0005-0000-0000-00003D000000}"/>
    <cellStyle name="Comma 12 2 5 2 3 3" xfId="19189" xr:uid="{00000000-0005-0000-0000-00003D000000}"/>
    <cellStyle name="Comma 12 2 5 2 3 3 2" xfId="49429" xr:uid="{00000000-0005-0000-0000-00003D000000}"/>
    <cellStyle name="Comma 12 2 5 2 3 4" xfId="34309" xr:uid="{00000000-0005-0000-0000-00003D000000}"/>
    <cellStyle name="Comma 12 2 5 2 4" xfId="5581" xr:uid="{00000000-0005-0000-0000-00003D000000}"/>
    <cellStyle name="Comma 12 2 5 2 4 2" xfId="14653" xr:uid="{00000000-0005-0000-0000-00003D000000}"/>
    <cellStyle name="Comma 12 2 5 2 4 2 2" xfId="29773" xr:uid="{00000000-0005-0000-0000-00003D000000}"/>
    <cellStyle name="Comma 12 2 5 2 4 2 2 2" xfId="60013" xr:uid="{00000000-0005-0000-0000-00003D000000}"/>
    <cellStyle name="Comma 12 2 5 2 4 2 3" xfId="44893" xr:uid="{00000000-0005-0000-0000-00003D000000}"/>
    <cellStyle name="Comma 12 2 5 2 4 3" xfId="20701" xr:uid="{00000000-0005-0000-0000-00003D000000}"/>
    <cellStyle name="Comma 12 2 5 2 4 3 2" xfId="50941" xr:uid="{00000000-0005-0000-0000-00003D000000}"/>
    <cellStyle name="Comma 12 2 5 2 4 4" xfId="35821" xr:uid="{00000000-0005-0000-0000-00003D000000}"/>
    <cellStyle name="Comma 12 2 5 2 5" xfId="7093" xr:uid="{00000000-0005-0000-0000-00003D000000}"/>
    <cellStyle name="Comma 12 2 5 2 5 2" xfId="22213" xr:uid="{00000000-0005-0000-0000-00003D000000}"/>
    <cellStyle name="Comma 12 2 5 2 5 2 2" xfId="52453" xr:uid="{00000000-0005-0000-0000-00003D000000}"/>
    <cellStyle name="Comma 12 2 5 2 5 3" xfId="37333" xr:uid="{00000000-0005-0000-0000-00003D000000}"/>
    <cellStyle name="Comma 12 2 5 2 6" xfId="8605" xr:uid="{00000000-0005-0000-0000-00003D000000}"/>
    <cellStyle name="Comma 12 2 5 2 6 2" xfId="23725" xr:uid="{00000000-0005-0000-0000-00003D000000}"/>
    <cellStyle name="Comma 12 2 5 2 6 2 2" xfId="53965" xr:uid="{00000000-0005-0000-0000-00003D000000}"/>
    <cellStyle name="Comma 12 2 5 2 6 3" xfId="38845" xr:uid="{00000000-0005-0000-0000-00003D000000}"/>
    <cellStyle name="Comma 12 2 5 2 7" xfId="10117" xr:uid="{00000000-0005-0000-0000-00003D000000}"/>
    <cellStyle name="Comma 12 2 5 2 7 2" xfId="25237" xr:uid="{00000000-0005-0000-0000-00003D000000}"/>
    <cellStyle name="Comma 12 2 5 2 7 2 2" xfId="55477" xr:uid="{00000000-0005-0000-0000-00003D000000}"/>
    <cellStyle name="Comma 12 2 5 2 7 3" xfId="40357" xr:uid="{00000000-0005-0000-0000-00003D000000}"/>
    <cellStyle name="Comma 12 2 5 2 8" xfId="16165" xr:uid="{00000000-0005-0000-0000-00003D000000}"/>
    <cellStyle name="Comma 12 2 5 2 8 2" xfId="46405" xr:uid="{00000000-0005-0000-0000-00003D000000}"/>
    <cellStyle name="Comma 12 2 5 2 9" xfId="31285" xr:uid="{00000000-0005-0000-0000-00003D000000}"/>
    <cellStyle name="Comma 12 2 5 3" xfId="1801" xr:uid="{00000000-0005-0000-0000-00003D000000}"/>
    <cellStyle name="Comma 12 2 5 3 2" xfId="10873" xr:uid="{00000000-0005-0000-0000-00003D000000}"/>
    <cellStyle name="Comma 12 2 5 3 2 2" xfId="25993" xr:uid="{00000000-0005-0000-0000-00003D000000}"/>
    <cellStyle name="Comma 12 2 5 3 2 2 2" xfId="56233" xr:uid="{00000000-0005-0000-0000-00003D000000}"/>
    <cellStyle name="Comma 12 2 5 3 2 3" xfId="41113" xr:uid="{00000000-0005-0000-0000-00003D000000}"/>
    <cellStyle name="Comma 12 2 5 3 3" xfId="16921" xr:uid="{00000000-0005-0000-0000-00003D000000}"/>
    <cellStyle name="Comma 12 2 5 3 3 2" xfId="47161" xr:uid="{00000000-0005-0000-0000-00003D000000}"/>
    <cellStyle name="Comma 12 2 5 3 4" xfId="32041" xr:uid="{00000000-0005-0000-0000-00003D000000}"/>
    <cellStyle name="Comma 12 2 5 4" xfId="3313" xr:uid="{00000000-0005-0000-0000-00003D000000}"/>
    <cellStyle name="Comma 12 2 5 4 2" xfId="12385" xr:uid="{00000000-0005-0000-0000-00003D000000}"/>
    <cellStyle name="Comma 12 2 5 4 2 2" xfId="27505" xr:uid="{00000000-0005-0000-0000-00003D000000}"/>
    <cellStyle name="Comma 12 2 5 4 2 2 2" xfId="57745" xr:uid="{00000000-0005-0000-0000-00003D000000}"/>
    <cellStyle name="Comma 12 2 5 4 2 3" xfId="42625" xr:uid="{00000000-0005-0000-0000-00003D000000}"/>
    <cellStyle name="Comma 12 2 5 4 3" xfId="18433" xr:uid="{00000000-0005-0000-0000-00003D000000}"/>
    <cellStyle name="Comma 12 2 5 4 3 2" xfId="48673" xr:uid="{00000000-0005-0000-0000-00003D000000}"/>
    <cellStyle name="Comma 12 2 5 4 4" xfId="33553" xr:uid="{00000000-0005-0000-0000-00003D000000}"/>
    <cellStyle name="Comma 12 2 5 5" xfId="4825" xr:uid="{00000000-0005-0000-0000-00003D000000}"/>
    <cellStyle name="Comma 12 2 5 5 2" xfId="13897" xr:uid="{00000000-0005-0000-0000-00003D000000}"/>
    <cellStyle name="Comma 12 2 5 5 2 2" xfId="29017" xr:uid="{00000000-0005-0000-0000-00003D000000}"/>
    <cellStyle name="Comma 12 2 5 5 2 2 2" xfId="59257" xr:uid="{00000000-0005-0000-0000-00003D000000}"/>
    <cellStyle name="Comma 12 2 5 5 2 3" xfId="44137" xr:uid="{00000000-0005-0000-0000-00003D000000}"/>
    <cellStyle name="Comma 12 2 5 5 3" xfId="19945" xr:uid="{00000000-0005-0000-0000-00003D000000}"/>
    <cellStyle name="Comma 12 2 5 5 3 2" xfId="50185" xr:uid="{00000000-0005-0000-0000-00003D000000}"/>
    <cellStyle name="Comma 12 2 5 5 4" xfId="35065" xr:uid="{00000000-0005-0000-0000-00003D000000}"/>
    <cellStyle name="Comma 12 2 5 6" xfId="6337" xr:uid="{00000000-0005-0000-0000-00003D000000}"/>
    <cellStyle name="Comma 12 2 5 6 2" xfId="21457" xr:uid="{00000000-0005-0000-0000-00003D000000}"/>
    <cellStyle name="Comma 12 2 5 6 2 2" xfId="51697" xr:uid="{00000000-0005-0000-0000-00003D000000}"/>
    <cellStyle name="Comma 12 2 5 6 3" xfId="36577" xr:uid="{00000000-0005-0000-0000-00003D000000}"/>
    <cellStyle name="Comma 12 2 5 7" xfId="7849" xr:uid="{00000000-0005-0000-0000-00003D000000}"/>
    <cellStyle name="Comma 12 2 5 7 2" xfId="22969" xr:uid="{00000000-0005-0000-0000-00003D000000}"/>
    <cellStyle name="Comma 12 2 5 7 2 2" xfId="53209" xr:uid="{00000000-0005-0000-0000-00003D000000}"/>
    <cellStyle name="Comma 12 2 5 7 3" xfId="38089" xr:uid="{00000000-0005-0000-0000-00003D000000}"/>
    <cellStyle name="Comma 12 2 5 8" xfId="9361" xr:uid="{00000000-0005-0000-0000-00003D000000}"/>
    <cellStyle name="Comma 12 2 5 8 2" xfId="24481" xr:uid="{00000000-0005-0000-0000-00003D000000}"/>
    <cellStyle name="Comma 12 2 5 8 2 2" xfId="54721" xr:uid="{00000000-0005-0000-0000-00003D000000}"/>
    <cellStyle name="Comma 12 2 5 8 3" xfId="39601" xr:uid="{00000000-0005-0000-0000-00003D000000}"/>
    <cellStyle name="Comma 12 2 5 9" xfId="15409" xr:uid="{00000000-0005-0000-0000-00003D000000}"/>
    <cellStyle name="Comma 12 2 5 9 2" xfId="45649" xr:uid="{00000000-0005-0000-0000-00003D000000}"/>
    <cellStyle name="Comma 12 2 6" xfId="541" xr:uid="{00000000-0005-0000-0000-000026000000}"/>
    <cellStyle name="Comma 12 2 6 10" xfId="30781" xr:uid="{00000000-0005-0000-0000-000026000000}"/>
    <cellStyle name="Comma 12 2 6 2" xfId="1297" xr:uid="{00000000-0005-0000-0000-000026000000}"/>
    <cellStyle name="Comma 12 2 6 2 2" xfId="2809" xr:uid="{00000000-0005-0000-0000-000026000000}"/>
    <cellStyle name="Comma 12 2 6 2 2 2" xfId="11881" xr:uid="{00000000-0005-0000-0000-000026000000}"/>
    <cellStyle name="Comma 12 2 6 2 2 2 2" xfId="27001" xr:uid="{00000000-0005-0000-0000-000026000000}"/>
    <cellStyle name="Comma 12 2 6 2 2 2 2 2" xfId="57241" xr:uid="{00000000-0005-0000-0000-000026000000}"/>
    <cellStyle name="Comma 12 2 6 2 2 2 3" xfId="42121" xr:uid="{00000000-0005-0000-0000-000026000000}"/>
    <cellStyle name="Comma 12 2 6 2 2 3" xfId="17929" xr:uid="{00000000-0005-0000-0000-000026000000}"/>
    <cellStyle name="Comma 12 2 6 2 2 3 2" xfId="48169" xr:uid="{00000000-0005-0000-0000-000026000000}"/>
    <cellStyle name="Comma 12 2 6 2 2 4" xfId="33049" xr:uid="{00000000-0005-0000-0000-000026000000}"/>
    <cellStyle name="Comma 12 2 6 2 3" xfId="4321" xr:uid="{00000000-0005-0000-0000-000026000000}"/>
    <cellStyle name="Comma 12 2 6 2 3 2" xfId="13393" xr:uid="{00000000-0005-0000-0000-000026000000}"/>
    <cellStyle name="Comma 12 2 6 2 3 2 2" xfId="28513" xr:uid="{00000000-0005-0000-0000-000026000000}"/>
    <cellStyle name="Comma 12 2 6 2 3 2 2 2" xfId="58753" xr:uid="{00000000-0005-0000-0000-000026000000}"/>
    <cellStyle name="Comma 12 2 6 2 3 2 3" xfId="43633" xr:uid="{00000000-0005-0000-0000-000026000000}"/>
    <cellStyle name="Comma 12 2 6 2 3 3" xfId="19441" xr:uid="{00000000-0005-0000-0000-000026000000}"/>
    <cellStyle name="Comma 12 2 6 2 3 3 2" xfId="49681" xr:uid="{00000000-0005-0000-0000-000026000000}"/>
    <cellStyle name="Comma 12 2 6 2 3 4" xfId="34561" xr:uid="{00000000-0005-0000-0000-000026000000}"/>
    <cellStyle name="Comma 12 2 6 2 4" xfId="5833" xr:uid="{00000000-0005-0000-0000-000026000000}"/>
    <cellStyle name="Comma 12 2 6 2 4 2" xfId="14905" xr:uid="{00000000-0005-0000-0000-000026000000}"/>
    <cellStyle name="Comma 12 2 6 2 4 2 2" xfId="30025" xr:uid="{00000000-0005-0000-0000-000026000000}"/>
    <cellStyle name="Comma 12 2 6 2 4 2 2 2" xfId="60265" xr:uid="{00000000-0005-0000-0000-000026000000}"/>
    <cellStyle name="Comma 12 2 6 2 4 2 3" xfId="45145" xr:uid="{00000000-0005-0000-0000-000026000000}"/>
    <cellStyle name="Comma 12 2 6 2 4 3" xfId="20953" xr:uid="{00000000-0005-0000-0000-000026000000}"/>
    <cellStyle name="Comma 12 2 6 2 4 3 2" xfId="51193" xr:uid="{00000000-0005-0000-0000-000026000000}"/>
    <cellStyle name="Comma 12 2 6 2 4 4" xfId="36073" xr:uid="{00000000-0005-0000-0000-000026000000}"/>
    <cellStyle name="Comma 12 2 6 2 5" xfId="7345" xr:uid="{00000000-0005-0000-0000-000026000000}"/>
    <cellStyle name="Comma 12 2 6 2 5 2" xfId="22465" xr:uid="{00000000-0005-0000-0000-000026000000}"/>
    <cellStyle name="Comma 12 2 6 2 5 2 2" xfId="52705" xr:uid="{00000000-0005-0000-0000-000026000000}"/>
    <cellStyle name="Comma 12 2 6 2 5 3" xfId="37585" xr:uid="{00000000-0005-0000-0000-000026000000}"/>
    <cellStyle name="Comma 12 2 6 2 6" xfId="8857" xr:uid="{00000000-0005-0000-0000-000026000000}"/>
    <cellStyle name="Comma 12 2 6 2 6 2" xfId="23977" xr:uid="{00000000-0005-0000-0000-000026000000}"/>
    <cellStyle name="Comma 12 2 6 2 6 2 2" xfId="54217" xr:uid="{00000000-0005-0000-0000-000026000000}"/>
    <cellStyle name="Comma 12 2 6 2 6 3" xfId="39097" xr:uid="{00000000-0005-0000-0000-000026000000}"/>
    <cellStyle name="Comma 12 2 6 2 7" xfId="10369" xr:uid="{00000000-0005-0000-0000-000026000000}"/>
    <cellStyle name="Comma 12 2 6 2 7 2" xfId="25489" xr:uid="{00000000-0005-0000-0000-000026000000}"/>
    <cellStyle name="Comma 12 2 6 2 7 2 2" xfId="55729" xr:uid="{00000000-0005-0000-0000-000026000000}"/>
    <cellStyle name="Comma 12 2 6 2 7 3" xfId="40609" xr:uid="{00000000-0005-0000-0000-000026000000}"/>
    <cellStyle name="Comma 12 2 6 2 8" xfId="16417" xr:uid="{00000000-0005-0000-0000-000026000000}"/>
    <cellStyle name="Comma 12 2 6 2 8 2" xfId="46657" xr:uid="{00000000-0005-0000-0000-000026000000}"/>
    <cellStyle name="Comma 12 2 6 2 9" xfId="31537" xr:uid="{00000000-0005-0000-0000-000026000000}"/>
    <cellStyle name="Comma 12 2 6 3" xfId="2053" xr:uid="{00000000-0005-0000-0000-000026000000}"/>
    <cellStyle name="Comma 12 2 6 3 2" xfId="11125" xr:uid="{00000000-0005-0000-0000-000026000000}"/>
    <cellStyle name="Comma 12 2 6 3 2 2" xfId="26245" xr:uid="{00000000-0005-0000-0000-000026000000}"/>
    <cellStyle name="Comma 12 2 6 3 2 2 2" xfId="56485" xr:uid="{00000000-0005-0000-0000-000026000000}"/>
    <cellStyle name="Comma 12 2 6 3 2 3" xfId="41365" xr:uid="{00000000-0005-0000-0000-000026000000}"/>
    <cellStyle name="Comma 12 2 6 3 3" xfId="17173" xr:uid="{00000000-0005-0000-0000-000026000000}"/>
    <cellStyle name="Comma 12 2 6 3 3 2" xfId="47413" xr:uid="{00000000-0005-0000-0000-000026000000}"/>
    <cellStyle name="Comma 12 2 6 3 4" xfId="32293" xr:uid="{00000000-0005-0000-0000-000026000000}"/>
    <cellStyle name="Comma 12 2 6 4" xfId="3565" xr:uid="{00000000-0005-0000-0000-000026000000}"/>
    <cellStyle name="Comma 12 2 6 4 2" xfId="12637" xr:uid="{00000000-0005-0000-0000-000026000000}"/>
    <cellStyle name="Comma 12 2 6 4 2 2" xfId="27757" xr:uid="{00000000-0005-0000-0000-000026000000}"/>
    <cellStyle name="Comma 12 2 6 4 2 2 2" xfId="57997" xr:uid="{00000000-0005-0000-0000-000026000000}"/>
    <cellStyle name="Comma 12 2 6 4 2 3" xfId="42877" xr:uid="{00000000-0005-0000-0000-000026000000}"/>
    <cellStyle name="Comma 12 2 6 4 3" xfId="18685" xr:uid="{00000000-0005-0000-0000-000026000000}"/>
    <cellStyle name="Comma 12 2 6 4 3 2" xfId="48925" xr:uid="{00000000-0005-0000-0000-000026000000}"/>
    <cellStyle name="Comma 12 2 6 4 4" xfId="33805" xr:uid="{00000000-0005-0000-0000-000026000000}"/>
    <cellStyle name="Comma 12 2 6 5" xfId="5077" xr:uid="{00000000-0005-0000-0000-000026000000}"/>
    <cellStyle name="Comma 12 2 6 5 2" xfId="14149" xr:uid="{00000000-0005-0000-0000-000026000000}"/>
    <cellStyle name="Comma 12 2 6 5 2 2" xfId="29269" xr:uid="{00000000-0005-0000-0000-000026000000}"/>
    <cellStyle name="Comma 12 2 6 5 2 2 2" xfId="59509" xr:uid="{00000000-0005-0000-0000-000026000000}"/>
    <cellStyle name="Comma 12 2 6 5 2 3" xfId="44389" xr:uid="{00000000-0005-0000-0000-000026000000}"/>
    <cellStyle name="Comma 12 2 6 5 3" xfId="20197" xr:uid="{00000000-0005-0000-0000-000026000000}"/>
    <cellStyle name="Comma 12 2 6 5 3 2" xfId="50437" xr:uid="{00000000-0005-0000-0000-000026000000}"/>
    <cellStyle name="Comma 12 2 6 5 4" xfId="35317" xr:uid="{00000000-0005-0000-0000-000026000000}"/>
    <cellStyle name="Comma 12 2 6 6" xfId="6589" xr:uid="{00000000-0005-0000-0000-000026000000}"/>
    <cellStyle name="Comma 12 2 6 6 2" xfId="21709" xr:uid="{00000000-0005-0000-0000-000026000000}"/>
    <cellStyle name="Comma 12 2 6 6 2 2" xfId="51949" xr:uid="{00000000-0005-0000-0000-000026000000}"/>
    <cellStyle name="Comma 12 2 6 6 3" xfId="36829" xr:uid="{00000000-0005-0000-0000-000026000000}"/>
    <cellStyle name="Comma 12 2 6 7" xfId="8101" xr:uid="{00000000-0005-0000-0000-000026000000}"/>
    <cellStyle name="Comma 12 2 6 7 2" xfId="23221" xr:uid="{00000000-0005-0000-0000-000026000000}"/>
    <cellStyle name="Comma 12 2 6 7 2 2" xfId="53461" xr:uid="{00000000-0005-0000-0000-000026000000}"/>
    <cellStyle name="Comma 12 2 6 7 3" xfId="38341" xr:uid="{00000000-0005-0000-0000-000026000000}"/>
    <cellStyle name="Comma 12 2 6 8" xfId="9613" xr:uid="{00000000-0005-0000-0000-000026000000}"/>
    <cellStyle name="Comma 12 2 6 8 2" xfId="24733" xr:uid="{00000000-0005-0000-0000-000026000000}"/>
    <cellStyle name="Comma 12 2 6 8 2 2" xfId="54973" xr:uid="{00000000-0005-0000-0000-000026000000}"/>
    <cellStyle name="Comma 12 2 6 8 3" xfId="39853" xr:uid="{00000000-0005-0000-0000-000026000000}"/>
    <cellStyle name="Comma 12 2 6 9" xfId="15661" xr:uid="{00000000-0005-0000-0000-000026000000}"/>
    <cellStyle name="Comma 12 2 6 9 2" xfId="45901" xr:uid="{00000000-0005-0000-0000-000026000000}"/>
    <cellStyle name="Comma 12 2 7" xfId="793" xr:uid="{00000000-0005-0000-0000-00003D000000}"/>
    <cellStyle name="Comma 12 2 7 2" xfId="2305" xr:uid="{00000000-0005-0000-0000-00003D000000}"/>
    <cellStyle name="Comma 12 2 7 2 2" xfId="11377" xr:uid="{00000000-0005-0000-0000-00003D000000}"/>
    <cellStyle name="Comma 12 2 7 2 2 2" xfId="26497" xr:uid="{00000000-0005-0000-0000-00003D000000}"/>
    <cellStyle name="Comma 12 2 7 2 2 2 2" xfId="56737" xr:uid="{00000000-0005-0000-0000-00003D000000}"/>
    <cellStyle name="Comma 12 2 7 2 2 3" xfId="41617" xr:uid="{00000000-0005-0000-0000-00003D000000}"/>
    <cellStyle name="Comma 12 2 7 2 3" xfId="17425" xr:uid="{00000000-0005-0000-0000-00003D000000}"/>
    <cellStyle name="Comma 12 2 7 2 3 2" xfId="47665" xr:uid="{00000000-0005-0000-0000-00003D000000}"/>
    <cellStyle name="Comma 12 2 7 2 4" xfId="32545" xr:uid="{00000000-0005-0000-0000-00003D000000}"/>
    <cellStyle name="Comma 12 2 7 3" xfId="3817" xr:uid="{00000000-0005-0000-0000-00003D000000}"/>
    <cellStyle name="Comma 12 2 7 3 2" xfId="12889" xr:uid="{00000000-0005-0000-0000-00003D000000}"/>
    <cellStyle name="Comma 12 2 7 3 2 2" xfId="28009" xr:uid="{00000000-0005-0000-0000-00003D000000}"/>
    <cellStyle name="Comma 12 2 7 3 2 2 2" xfId="58249" xr:uid="{00000000-0005-0000-0000-00003D000000}"/>
    <cellStyle name="Comma 12 2 7 3 2 3" xfId="43129" xr:uid="{00000000-0005-0000-0000-00003D000000}"/>
    <cellStyle name="Comma 12 2 7 3 3" xfId="18937" xr:uid="{00000000-0005-0000-0000-00003D000000}"/>
    <cellStyle name="Comma 12 2 7 3 3 2" xfId="49177" xr:uid="{00000000-0005-0000-0000-00003D000000}"/>
    <cellStyle name="Comma 12 2 7 3 4" xfId="34057" xr:uid="{00000000-0005-0000-0000-00003D000000}"/>
    <cellStyle name="Comma 12 2 7 4" xfId="5329" xr:uid="{00000000-0005-0000-0000-00003D000000}"/>
    <cellStyle name="Comma 12 2 7 4 2" xfId="14401" xr:uid="{00000000-0005-0000-0000-00003D000000}"/>
    <cellStyle name="Comma 12 2 7 4 2 2" xfId="29521" xr:uid="{00000000-0005-0000-0000-00003D000000}"/>
    <cellStyle name="Comma 12 2 7 4 2 2 2" xfId="59761" xr:uid="{00000000-0005-0000-0000-00003D000000}"/>
    <cellStyle name="Comma 12 2 7 4 2 3" xfId="44641" xr:uid="{00000000-0005-0000-0000-00003D000000}"/>
    <cellStyle name="Comma 12 2 7 4 3" xfId="20449" xr:uid="{00000000-0005-0000-0000-00003D000000}"/>
    <cellStyle name="Comma 12 2 7 4 3 2" xfId="50689" xr:uid="{00000000-0005-0000-0000-00003D000000}"/>
    <cellStyle name="Comma 12 2 7 4 4" xfId="35569" xr:uid="{00000000-0005-0000-0000-00003D000000}"/>
    <cellStyle name="Comma 12 2 7 5" xfId="6841" xr:uid="{00000000-0005-0000-0000-00003D000000}"/>
    <cellStyle name="Comma 12 2 7 5 2" xfId="21961" xr:uid="{00000000-0005-0000-0000-00003D000000}"/>
    <cellStyle name="Comma 12 2 7 5 2 2" xfId="52201" xr:uid="{00000000-0005-0000-0000-00003D000000}"/>
    <cellStyle name="Comma 12 2 7 5 3" xfId="37081" xr:uid="{00000000-0005-0000-0000-00003D000000}"/>
    <cellStyle name="Comma 12 2 7 6" xfId="8353" xr:uid="{00000000-0005-0000-0000-00003D000000}"/>
    <cellStyle name="Comma 12 2 7 6 2" xfId="23473" xr:uid="{00000000-0005-0000-0000-00003D000000}"/>
    <cellStyle name="Comma 12 2 7 6 2 2" xfId="53713" xr:uid="{00000000-0005-0000-0000-00003D000000}"/>
    <cellStyle name="Comma 12 2 7 6 3" xfId="38593" xr:uid="{00000000-0005-0000-0000-00003D000000}"/>
    <cellStyle name="Comma 12 2 7 7" xfId="9865" xr:uid="{00000000-0005-0000-0000-00003D000000}"/>
    <cellStyle name="Comma 12 2 7 7 2" xfId="24985" xr:uid="{00000000-0005-0000-0000-00003D000000}"/>
    <cellStyle name="Comma 12 2 7 7 2 2" xfId="55225" xr:uid="{00000000-0005-0000-0000-00003D000000}"/>
    <cellStyle name="Comma 12 2 7 7 3" xfId="40105" xr:uid="{00000000-0005-0000-0000-00003D000000}"/>
    <cellStyle name="Comma 12 2 7 8" xfId="15913" xr:uid="{00000000-0005-0000-0000-00003D000000}"/>
    <cellStyle name="Comma 12 2 7 8 2" xfId="46153" xr:uid="{00000000-0005-0000-0000-00003D000000}"/>
    <cellStyle name="Comma 12 2 7 9" xfId="31033" xr:uid="{00000000-0005-0000-0000-00003D000000}"/>
    <cellStyle name="Comma 12 2 8" xfId="1549" xr:uid="{00000000-0005-0000-0000-00003D000000}"/>
    <cellStyle name="Comma 12 2 8 2" xfId="10621" xr:uid="{00000000-0005-0000-0000-00003D000000}"/>
    <cellStyle name="Comma 12 2 8 2 2" xfId="25741" xr:uid="{00000000-0005-0000-0000-00003D000000}"/>
    <cellStyle name="Comma 12 2 8 2 2 2" xfId="55981" xr:uid="{00000000-0005-0000-0000-00003D000000}"/>
    <cellStyle name="Comma 12 2 8 2 3" xfId="40861" xr:uid="{00000000-0005-0000-0000-00003D000000}"/>
    <cellStyle name="Comma 12 2 8 3" xfId="16669" xr:uid="{00000000-0005-0000-0000-00003D000000}"/>
    <cellStyle name="Comma 12 2 8 3 2" xfId="46909" xr:uid="{00000000-0005-0000-0000-00003D000000}"/>
    <cellStyle name="Comma 12 2 8 4" xfId="31789" xr:uid="{00000000-0005-0000-0000-00003D000000}"/>
    <cellStyle name="Comma 12 2 9" xfId="3061" xr:uid="{00000000-0005-0000-0000-00003D000000}"/>
    <cellStyle name="Comma 12 2 9 2" xfId="12133" xr:uid="{00000000-0005-0000-0000-00003D000000}"/>
    <cellStyle name="Comma 12 2 9 2 2" xfId="27253" xr:uid="{00000000-0005-0000-0000-00003D000000}"/>
    <cellStyle name="Comma 12 2 9 2 2 2" xfId="57493" xr:uid="{00000000-0005-0000-0000-00003D000000}"/>
    <cellStyle name="Comma 12 2 9 2 3" xfId="42373" xr:uid="{00000000-0005-0000-0000-00003D000000}"/>
    <cellStyle name="Comma 12 2 9 3" xfId="18181" xr:uid="{00000000-0005-0000-0000-00003D000000}"/>
    <cellStyle name="Comma 12 2 9 3 2" xfId="48421" xr:uid="{00000000-0005-0000-0000-00003D000000}"/>
    <cellStyle name="Comma 12 2 9 4" xfId="33301" xr:uid="{00000000-0005-0000-0000-00003D000000}"/>
    <cellStyle name="Comma 12 3" xfId="51" xr:uid="{00000000-0005-0000-0000-000003000000}"/>
    <cellStyle name="Comma 12 3 10" xfId="4587" xr:uid="{00000000-0005-0000-0000-000003000000}"/>
    <cellStyle name="Comma 12 3 10 2" xfId="13659" xr:uid="{00000000-0005-0000-0000-000003000000}"/>
    <cellStyle name="Comma 12 3 10 2 2" xfId="28779" xr:uid="{00000000-0005-0000-0000-000003000000}"/>
    <cellStyle name="Comma 12 3 10 2 2 2" xfId="59019" xr:uid="{00000000-0005-0000-0000-000003000000}"/>
    <cellStyle name="Comma 12 3 10 2 3" xfId="43899" xr:uid="{00000000-0005-0000-0000-000003000000}"/>
    <cellStyle name="Comma 12 3 10 3" xfId="19707" xr:uid="{00000000-0005-0000-0000-000003000000}"/>
    <cellStyle name="Comma 12 3 10 3 2" xfId="49947" xr:uid="{00000000-0005-0000-0000-000003000000}"/>
    <cellStyle name="Comma 12 3 10 4" xfId="34827" xr:uid="{00000000-0005-0000-0000-000003000000}"/>
    <cellStyle name="Comma 12 3 11" xfId="6099" xr:uid="{00000000-0005-0000-0000-000003000000}"/>
    <cellStyle name="Comma 12 3 11 2" xfId="21219" xr:uid="{00000000-0005-0000-0000-000003000000}"/>
    <cellStyle name="Comma 12 3 11 2 2" xfId="51459" xr:uid="{00000000-0005-0000-0000-000003000000}"/>
    <cellStyle name="Comma 12 3 11 3" xfId="36339" xr:uid="{00000000-0005-0000-0000-000003000000}"/>
    <cellStyle name="Comma 12 3 12" xfId="7611" xr:uid="{00000000-0005-0000-0000-000003000000}"/>
    <cellStyle name="Comma 12 3 12 2" xfId="22731" xr:uid="{00000000-0005-0000-0000-000003000000}"/>
    <cellStyle name="Comma 12 3 12 2 2" xfId="52971" xr:uid="{00000000-0005-0000-0000-000003000000}"/>
    <cellStyle name="Comma 12 3 12 3" xfId="37851" xr:uid="{00000000-0005-0000-0000-000003000000}"/>
    <cellStyle name="Comma 12 3 13" xfId="9123" xr:uid="{00000000-0005-0000-0000-000003000000}"/>
    <cellStyle name="Comma 12 3 13 2" xfId="24243" xr:uid="{00000000-0005-0000-0000-000003000000}"/>
    <cellStyle name="Comma 12 3 13 2 2" xfId="54483" xr:uid="{00000000-0005-0000-0000-000003000000}"/>
    <cellStyle name="Comma 12 3 13 3" xfId="39363" xr:uid="{00000000-0005-0000-0000-000003000000}"/>
    <cellStyle name="Comma 12 3 14" xfId="15171" xr:uid="{00000000-0005-0000-0000-000003000000}"/>
    <cellStyle name="Comma 12 3 14 2" xfId="45411" xr:uid="{00000000-0005-0000-0000-000003000000}"/>
    <cellStyle name="Comma 12 3 15" xfId="30291" xr:uid="{00000000-0005-0000-0000-000003000000}"/>
    <cellStyle name="Comma 12 3 2" xfId="93" xr:uid="{00000000-0005-0000-0000-000009000000}"/>
    <cellStyle name="Comma 12 3 2 10" xfId="6141" xr:uid="{00000000-0005-0000-0000-000009000000}"/>
    <cellStyle name="Comma 12 3 2 10 2" xfId="21261" xr:uid="{00000000-0005-0000-0000-000009000000}"/>
    <cellStyle name="Comma 12 3 2 10 2 2" xfId="51501" xr:uid="{00000000-0005-0000-0000-000009000000}"/>
    <cellStyle name="Comma 12 3 2 10 3" xfId="36381" xr:uid="{00000000-0005-0000-0000-000009000000}"/>
    <cellStyle name="Comma 12 3 2 11" xfId="7653" xr:uid="{00000000-0005-0000-0000-000009000000}"/>
    <cellStyle name="Comma 12 3 2 11 2" xfId="22773" xr:uid="{00000000-0005-0000-0000-000009000000}"/>
    <cellStyle name="Comma 12 3 2 11 2 2" xfId="53013" xr:uid="{00000000-0005-0000-0000-000009000000}"/>
    <cellStyle name="Comma 12 3 2 11 3" xfId="37893" xr:uid="{00000000-0005-0000-0000-000009000000}"/>
    <cellStyle name="Comma 12 3 2 12" xfId="9165" xr:uid="{00000000-0005-0000-0000-000009000000}"/>
    <cellStyle name="Comma 12 3 2 12 2" xfId="24285" xr:uid="{00000000-0005-0000-0000-000009000000}"/>
    <cellStyle name="Comma 12 3 2 12 2 2" xfId="54525" xr:uid="{00000000-0005-0000-0000-000009000000}"/>
    <cellStyle name="Comma 12 3 2 12 3" xfId="39405" xr:uid="{00000000-0005-0000-0000-000009000000}"/>
    <cellStyle name="Comma 12 3 2 13" xfId="15213" xr:uid="{00000000-0005-0000-0000-000009000000}"/>
    <cellStyle name="Comma 12 3 2 13 2" xfId="45453" xr:uid="{00000000-0005-0000-0000-000009000000}"/>
    <cellStyle name="Comma 12 3 2 14" xfId="30333" xr:uid="{00000000-0005-0000-0000-000009000000}"/>
    <cellStyle name="Comma 12 3 2 2" xfId="177" xr:uid="{00000000-0005-0000-0000-000011000000}"/>
    <cellStyle name="Comma 12 3 2 2 10" xfId="9249" xr:uid="{00000000-0005-0000-0000-000011000000}"/>
    <cellStyle name="Comma 12 3 2 2 10 2" xfId="24369" xr:uid="{00000000-0005-0000-0000-000011000000}"/>
    <cellStyle name="Comma 12 3 2 2 10 2 2" xfId="54609" xr:uid="{00000000-0005-0000-0000-000011000000}"/>
    <cellStyle name="Comma 12 3 2 2 10 3" xfId="39489" xr:uid="{00000000-0005-0000-0000-000011000000}"/>
    <cellStyle name="Comma 12 3 2 2 11" xfId="15297" xr:uid="{00000000-0005-0000-0000-000011000000}"/>
    <cellStyle name="Comma 12 3 2 2 11 2" xfId="45537" xr:uid="{00000000-0005-0000-0000-000011000000}"/>
    <cellStyle name="Comma 12 3 2 2 12" xfId="30417" xr:uid="{00000000-0005-0000-0000-000011000000}"/>
    <cellStyle name="Comma 12 3 2 2 2" xfId="429" xr:uid="{00000000-0005-0000-0000-000011000000}"/>
    <cellStyle name="Comma 12 3 2 2 2 10" xfId="30669" xr:uid="{00000000-0005-0000-0000-000011000000}"/>
    <cellStyle name="Comma 12 3 2 2 2 2" xfId="1185" xr:uid="{00000000-0005-0000-0000-000011000000}"/>
    <cellStyle name="Comma 12 3 2 2 2 2 2" xfId="2697" xr:uid="{00000000-0005-0000-0000-000011000000}"/>
    <cellStyle name="Comma 12 3 2 2 2 2 2 2" xfId="11769" xr:uid="{00000000-0005-0000-0000-000011000000}"/>
    <cellStyle name="Comma 12 3 2 2 2 2 2 2 2" xfId="26889" xr:uid="{00000000-0005-0000-0000-000011000000}"/>
    <cellStyle name="Comma 12 3 2 2 2 2 2 2 2 2" xfId="57129" xr:uid="{00000000-0005-0000-0000-000011000000}"/>
    <cellStyle name="Comma 12 3 2 2 2 2 2 2 3" xfId="42009" xr:uid="{00000000-0005-0000-0000-000011000000}"/>
    <cellStyle name="Comma 12 3 2 2 2 2 2 3" xfId="17817" xr:uid="{00000000-0005-0000-0000-000011000000}"/>
    <cellStyle name="Comma 12 3 2 2 2 2 2 3 2" xfId="48057" xr:uid="{00000000-0005-0000-0000-000011000000}"/>
    <cellStyle name="Comma 12 3 2 2 2 2 2 4" xfId="32937" xr:uid="{00000000-0005-0000-0000-000011000000}"/>
    <cellStyle name="Comma 12 3 2 2 2 2 3" xfId="4209" xr:uid="{00000000-0005-0000-0000-000011000000}"/>
    <cellStyle name="Comma 12 3 2 2 2 2 3 2" xfId="13281" xr:uid="{00000000-0005-0000-0000-000011000000}"/>
    <cellStyle name="Comma 12 3 2 2 2 2 3 2 2" xfId="28401" xr:uid="{00000000-0005-0000-0000-000011000000}"/>
    <cellStyle name="Comma 12 3 2 2 2 2 3 2 2 2" xfId="58641" xr:uid="{00000000-0005-0000-0000-000011000000}"/>
    <cellStyle name="Comma 12 3 2 2 2 2 3 2 3" xfId="43521" xr:uid="{00000000-0005-0000-0000-000011000000}"/>
    <cellStyle name="Comma 12 3 2 2 2 2 3 3" xfId="19329" xr:uid="{00000000-0005-0000-0000-000011000000}"/>
    <cellStyle name="Comma 12 3 2 2 2 2 3 3 2" xfId="49569" xr:uid="{00000000-0005-0000-0000-000011000000}"/>
    <cellStyle name="Comma 12 3 2 2 2 2 3 4" xfId="34449" xr:uid="{00000000-0005-0000-0000-000011000000}"/>
    <cellStyle name="Comma 12 3 2 2 2 2 4" xfId="5721" xr:uid="{00000000-0005-0000-0000-000011000000}"/>
    <cellStyle name="Comma 12 3 2 2 2 2 4 2" xfId="14793" xr:uid="{00000000-0005-0000-0000-000011000000}"/>
    <cellStyle name="Comma 12 3 2 2 2 2 4 2 2" xfId="29913" xr:uid="{00000000-0005-0000-0000-000011000000}"/>
    <cellStyle name="Comma 12 3 2 2 2 2 4 2 2 2" xfId="60153" xr:uid="{00000000-0005-0000-0000-000011000000}"/>
    <cellStyle name="Comma 12 3 2 2 2 2 4 2 3" xfId="45033" xr:uid="{00000000-0005-0000-0000-000011000000}"/>
    <cellStyle name="Comma 12 3 2 2 2 2 4 3" xfId="20841" xr:uid="{00000000-0005-0000-0000-000011000000}"/>
    <cellStyle name="Comma 12 3 2 2 2 2 4 3 2" xfId="51081" xr:uid="{00000000-0005-0000-0000-000011000000}"/>
    <cellStyle name="Comma 12 3 2 2 2 2 4 4" xfId="35961" xr:uid="{00000000-0005-0000-0000-000011000000}"/>
    <cellStyle name="Comma 12 3 2 2 2 2 5" xfId="7233" xr:uid="{00000000-0005-0000-0000-000011000000}"/>
    <cellStyle name="Comma 12 3 2 2 2 2 5 2" xfId="22353" xr:uid="{00000000-0005-0000-0000-000011000000}"/>
    <cellStyle name="Comma 12 3 2 2 2 2 5 2 2" xfId="52593" xr:uid="{00000000-0005-0000-0000-000011000000}"/>
    <cellStyle name="Comma 12 3 2 2 2 2 5 3" xfId="37473" xr:uid="{00000000-0005-0000-0000-000011000000}"/>
    <cellStyle name="Comma 12 3 2 2 2 2 6" xfId="8745" xr:uid="{00000000-0005-0000-0000-000011000000}"/>
    <cellStyle name="Comma 12 3 2 2 2 2 6 2" xfId="23865" xr:uid="{00000000-0005-0000-0000-000011000000}"/>
    <cellStyle name="Comma 12 3 2 2 2 2 6 2 2" xfId="54105" xr:uid="{00000000-0005-0000-0000-000011000000}"/>
    <cellStyle name="Comma 12 3 2 2 2 2 6 3" xfId="38985" xr:uid="{00000000-0005-0000-0000-000011000000}"/>
    <cellStyle name="Comma 12 3 2 2 2 2 7" xfId="10257" xr:uid="{00000000-0005-0000-0000-000011000000}"/>
    <cellStyle name="Comma 12 3 2 2 2 2 7 2" xfId="25377" xr:uid="{00000000-0005-0000-0000-000011000000}"/>
    <cellStyle name="Comma 12 3 2 2 2 2 7 2 2" xfId="55617" xr:uid="{00000000-0005-0000-0000-000011000000}"/>
    <cellStyle name="Comma 12 3 2 2 2 2 7 3" xfId="40497" xr:uid="{00000000-0005-0000-0000-000011000000}"/>
    <cellStyle name="Comma 12 3 2 2 2 2 8" xfId="16305" xr:uid="{00000000-0005-0000-0000-000011000000}"/>
    <cellStyle name="Comma 12 3 2 2 2 2 8 2" xfId="46545" xr:uid="{00000000-0005-0000-0000-000011000000}"/>
    <cellStyle name="Comma 12 3 2 2 2 2 9" xfId="31425" xr:uid="{00000000-0005-0000-0000-000011000000}"/>
    <cellStyle name="Comma 12 3 2 2 2 3" xfId="1941" xr:uid="{00000000-0005-0000-0000-000011000000}"/>
    <cellStyle name="Comma 12 3 2 2 2 3 2" xfId="11013" xr:uid="{00000000-0005-0000-0000-000011000000}"/>
    <cellStyle name="Comma 12 3 2 2 2 3 2 2" xfId="26133" xr:uid="{00000000-0005-0000-0000-000011000000}"/>
    <cellStyle name="Comma 12 3 2 2 2 3 2 2 2" xfId="56373" xr:uid="{00000000-0005-0000-0000-000011000000}"/>
    <cellStyle name="Comma 12 3 2 2 2 3 2 3" xfId="41253" xr:uid="{00000000-0005-0000-0000-000011000000}"/>
    <cellStyle name="Comma 12 3 2 2 2 3 3" xfId="17061" xr:uid="{00000000-0005-0000-0000-000011000000}"/>
    <cellStyle name="Comma 12 3 2 2 2 3 3 2" xfId="47301" xr:uid="{00000000-0005-0000-0000-000011000000}"/>
    <cellStyle name="Comma 12 3 2 2 2 3 4" xfId="32181" xr:uid="{00000000-0005-0000-0000-000011000000}"/>
    <cellStyle name="Comma 12 3 2 2 2 4" xfId="3453" xr:uid="{00000000-0005-0000-0000-000011000000}"/>
    <cellStyle name="Comma 12 3 2 2 2 4 2" xfId="12525" xr:uid="{00000000-0005-0000-0000-000011000000}"/>
    <cellStyle name="Comma 12 3 2 2 2 4 2 2" xfId="27645" xr:uid="{00000000-0005-0000-0000-000011000000}"/>
    <cellStyle name="Comma 12 3 2 2 2 4 2 2 2" xfId="57885" xr:uid="{00000000-0005-0000-0000-000011000000}"/>
    <cellStyle name="Comma 12 3 2 2 2 4 2 3" xfId="42765" xr:uid="{00000000-0005-0000-0000-000011000000}"/>
    <cellStyle name="Comma 12 3 2 2 2 4 3" xfId="18573" xr:uid="{00000000-0005-0000-0000-000011000000}"/>
    <cellStyle name="Comma 12 3 2 2 2 4 3 2" xfId="48813" xr:uid="{00000000-0005-0000-0000-000011000000}"/>
    <cellStyle name="Comma 12 3 2 2 2 4 4" xfId="33693" xr:uid="{00000000-0005-0000-0000-000011000000}"/>
    <cellStyle name="Comma 12 3 2 2 2 5" xfId="4965" xr:uid="{00000000-0005-0000-0000-000011000000}"/>
    <cellStyle name="Comma 12 3 2 2 2 5 2" xfId="14037" xr:uid="{00000000-0005-0000-0000-000011000000}"/>
    <cellStyle name="Comma 12 3 2 2 2 5 2 2" xfId="29157" xr:uid="{00000000-0005-0000-0000-000011000000}"/>
    <cellStyle name="Comma 12 3 2 2 2 5 2 2 2" xfId="59397" xr:uid="{00000000-0005-0000-0000-000011000000}"/>
    <cellStyle name="Comma 12 3 2 2 2 5 2 3" xfId="44277" xr:uid="{00000000-0005-0000-0000-000011000000}"/>
    <cellStyle name="Comma 12 3 2 2 2 5 3" xfId="20085" xr:uid="{00000000-0005-0000-0000-000011000000}"/>
    <cellStyle name="Comma 12 3 2 2 2 5 3 2" xfId="50325" xr:uid="{00000000-0005-0000-0000-000011000000}"/>
    <cellStyle name="Comma 12 3 2 2 2 5 4" xfId="35205" xr:uid="{00000000-0005-0000-0000-000011000000}"/>
    <cellStyle name="Comma 12 3 2 2 2 6" xfId="6477" xr:uid="{00000000-0005-0000-0000-000011000000}"/>
    <cellStyle name="Comma 12 3 2 2 2 6 2" xfId="21597" xr:uid="{00000000-0005-0000-0000-000011000000}"/>
    <cellStyle name="Comma 12 3 2 2 2 6 2 2" xfId="51837" xr:uid="{00000000-0005-0000-0000-000011000000}"/>
    <cellStyle name="Comma 12 3 2 2 2 6 3" xfId="36717" xr:uid="{00000000-0005-0000-0000-000011000000}"/>
    <cellStyle name="Comma 12 3 2 2 2 7" xfId="7989" xr:uid="{00000000-0005-0000-0000-000011000000}"/>
    <cellStyle name="Comma 12 3 2 2 2 7 2" xfId="23109" xr:uid="{00000000-0005-0000-0000-000011000000}"/>
    <cellStyle name="Comma 12 3 2 2 2 7 2 2" xfId="53349" xr:uid="{00000000-0005-0000-0000-000011000000}"/>
    <cellStyle name="Comma 12 3 2 2 2 7 3" xfId="38229" xr:uid="{00000000-0005-0000-0000-000011000000}"/>
    <cellStyle name="Comma 12 3 2 2 2 8" xfId="9501" xr:uid="{00000000-0005-0000-0000-000011000000}"/>
    <cellStyle name="Comma 12 3 2 2 2 8 2" xfId="24621" xr:uid="{00000000-0005-0000-0000-000011000000}"/>
    <cellStyle name="Comma 12 3 2 2 2 8 2 2" xfId="54861" xr:uid="{00000000-0005-0000-0000-000011000000}"/>
    <cellStyle name="Comma 12 3 2 2 2 8 3" xfId="39741" xr:uid="{00000000-0005-0000-0000-000011000000}"/>
    <cellStyle name="Comma 12 3 2 2 2 9" xfId="15549" xr:uid="{00000000-0005-0000-0000-000011000000}"/>
    <cellStyle name="Comma 12 3 2 2 2 9 2" xfId="45789" xr:uid="{00000000-0005-0000-0000-000011000000}"/>
    <cellStyle name="Comma 12 3 2 2 3" xfId="681" xr:uid="{00000000-0005-0000-0000-00002E000000}"/>
    <cellStyle name="Comma 12 3 2 2 3 10" xfId="30921" xr:uid="{00000000-0005-0000-0000-00002E000000}"/>
    <cellStyle name="Comma 12 3 2 2 3 2" xfId="1437" xr:uid="{00000000-0005-0000-0000-00002E000000}"/>
    <cellStyle name="Comma 12 3 2 2 3 2 2" xfId="2949" xr:uid="{00000000-0005-0000-0000-00002E000000}"/>
    <cellStyle name="Comma 12 3 2 2 3 2 2 2" xfId="12021" xr:uid="{00000000-0005-0000-0000-00002E000000}"/>
    <cellStyle name="Comma 12 3 2 2 3 2 2 2 2" xfId="27141" xr:uid="{00000000-0005-0000-0000-00002E000000}"/>
    <cellStyle name="Comma 12 3 2 2 3 2 2 2 2 2" xfId="57381" xr:uid="{00000000-0005-0000-0000-00002E000000}"/>
    <cellStyle name="Comma 12 3 2 2 3 2 2 2 3" xfId="42261" xr:uid="{00000000-0005-0000-0000-00002E000000}"/>
    <cellStyle name="Comma 12 3 2 2 3 2 2 3" xfId="18069" xr:uid="{00000000-0005-0000-0000-00002E000000}"/>
    <cellStyle name="Comma 12 3 2 2 3 2 2 3 2" xfId="48309" xr:uid="{00000000-0005-0000-0000-00002E000000}"/>
    <cellStyle name="Comma 12 3 2 2 3 2 2 4" xfId="33189" xr:uid="{00000000-0005-0000-0000-00002E000000}"/>
    <cellStyle name="Comma 12 3 2 2 3 2 3" xfId="4461" xr:uid="{00000000-0005-0000-0000-00002E000000}"/>
    <cellStyle name="Comma 12 3 2 2 3 2 3 2" xfId="13533" xr:uid="{00000000-0005-0000-0000-00002E000000}"/>
    <cellStyle name="Comma 12 3 2 2 3 2 3 2 2" xfId="28653" xr:uid="{00000000-0005-0000-0000-00002E000000}"/>
    <cellStyle name="Comma 12 3 2 2 3 2 3 2 2 2" xfId="58893" xr:uid="{00000000-0005-0000-0000-00002E000000}"/>
    <cellStyle name="Comma 12 3 2 2 3 2 3 2 3" xfId="43773" xr:uid="{00000000-0005-0000-0000-00002E000000}"/>
    <cellStyle name="Comma 12 3 2 2 3 2 3 3" xfId="19581" xr:uid="{00000000-0005-0000-0000-00002E000000}"/>
    <cellStyle name="Comma 12 3 2 2 3 2 3 3 2" xfId="49821" xr:uid="{00000000-0005-0000-0000-00002E000000}"/>
    <cellStyle name="Comma 12 3 2 2 3 2 3 4" xfId="34701" xr:uid="{00000000-0005-0000-0000-00002E000000}"/>
    <cellStyle name="Comma 12 3 2 2 3 2 4" xfId="5973" xr:uid="{00000000-0005-0000-0000-00002E000000}"/>
    <cellStyle name="Comma 12 3 2 2 3 2 4 2" xfId="15045" xr:uid="{00000000-0005-0000-0000-00002E000000}"/>
    <cellStyle name="Comma 12 3 2 2 3 2 4 2 2" xfId="30165" xr:uid="{00000000-0005-0000-0000-00002E000000}"/>
    <cellStyle name="Comma 12 3 2 2 3 2 4 2 2 2" xfId="60405" xr:uid="{00000000-0005-0000-0000-00002E000000}"/>
    <cellStyle name="Comma 12 3 2 2 3 2 4 2 3" xfId="45285" xr:uid="{00000000-0005-0000-0000-00002E000000}"/>
    <cellStyle name="Comma 12 3 2 2 3 2 4 3" xfId="21093" xr:uid="{00000000-0005-0000-0000-00002E000000}"/>
    <cellStyle name="Comma 12 3 2 2 3 2 4 3 2" xfId="51333" xr:uid="{00000000-0005-0000-0000-00002E000000}"/>
    <cellStyle name="Comma 12 3 2 2 3 2 4 4" xfId="36213" xr:uid="{00000000-0005-0000-0000-00002E000000}"/>
    <cellStyle name="Comma 12 3 2 2 3 2 5" xfId="7485" xr:uid="{00000000-0005-0000-0000-00002E000000}"/>
    <cellStyle name="Comma 12 3 2 2 3 2 5 2" xfId="22605" xr:uid="{00000000-0005-0000-0000-00002E000000}"/>
    <cellStyle name="Comma 12 3 2 2 3 2 5 2 2" xfId="52845" xr:uid="{00000000-0005-0000-0000-00002E000000}"/>
    <cellStyle name="Comma 12 3 2 2 3 2 5 3" xfId="37725" xr:uid="{00000000-0005-0000-0000-00002E000000}"/>
    <cellStyle name="Comma 12 3 2 2 3 2 6" xfId="8997" xr:uid="{00000000-0005-0000-0000-00002E000000}"/>
    <cellStyle name="Comma 12 3 2 2 3 2 6 2" xfId="24117" xr:uid="{00000000-0005-0000-0000-00002E000000}"/>
    <cellStyle name="Comma 12 3 2 2 3 2 6 2 2" xfId="54357" xr:uid="{00000000-0005-0000-0000-00002E000000}"/>
    <cellStyle name="Comma 12 3 2 2 3 2 6 3" xfId="39237" xr:uid="{00000000-0005-0000-0000-00002E000000}"/>
    <cellStyle name="Comma 12 3 2 2 3 2 7" xfId="10509" xr:uid="{00000000-0005-0000-0000-00002E000000}"/>
    <cellStyle name="Comma 12 3 2 2 3 2 7 2" xfId="25629" xr:uid="{00000000-0005-0000-0000-00002E000000}"/>
    <cellStyle name="Comma 12 3 2 2 3 2 7 2 2" xfId="55869" xr:uid="{00000000-0005-0000-0000-00002E000000}"/>
    <cellStyle name="Comma 12 3 2 2 3 2 7 3" xfId="40749" xr:uid="{00000000-0005-0000-0000-00002E000000}"/>
    <cellStyle name="Comma 12 3 2 2 3 2 8" xfId="16557" xr:uid="{00000000-0005-0000-0000-00002E000000}"/>
    <cellStyle name="Comma 12 3 2 2 3 2 8 2" xfId="46797" xr:uid="{00000000-0005-0000-0000-00002E000000}"/>
    <cellStyle name="Comma 12 3 2 2 3 2 9" xfId="31677" xr:uid="{00000000-0005-0000-0000-00002E000000}"/>
    <cellStyle name="Comma 12 3 2 2 3 3" xfId="2193" xr:uid="{00000000-0005-0000-0000-00002E000000}"/>
    <cellStyle name="Comma 12 3 2 2 3 3 2" xfId="11265" xr:uid="{00000000-0005-0000-0000-00002E000000}"/>
    <cellStyle name="Comma 12 3 2 2 3 3 2 2" xfId="26385" xr:uid="{00000000-0005-0000-0000-00002E000000}"/>
    <cellStyle name="Comma 12 3 2 2 3 3 2 2 2" xfId="56625" xr:uid="{00000000-0005-0000-0000-00002E000000}"/>
    <cellStyle name="Comma 12 3 2 2 3 3 2 3" xfId="41505" xr:uid="{00000000-0005-0000-0000-00002E000000}"/>
    <cellStyle name="Comma 12 3 2 2 3 3 3" xfId="17313" xr:uid="{00000000-0005-0000-0000-00002E000000}"/>
    <cellStyle name="Comma 12 3 2 2 3 3 3 2" xfId="47553" xr:uid="{00000000-0005-0000-0000-00002E000000}"/>
    <cellStyle name="Comma 12 3 2 2 3 3 4" xfId="32433" xr:uid="{00000000-0005-0000-0000-00002E000000}"/>
    <cellStyle name="Comma 12 3 2 2 3 4" xfId="3705" xr:uid="{00000000-0005-0000-0000-00002E000000}"/>
    <cellStyle name="Comma 12 3 2 2 3 4 2" xfId="12777" xr:uid="{00000000-0005-0000-0000-00002E000000}"/>
    <cellStyle name="Comma 12 3 2 2 3 4 2 2" xfId="27897" xr:uid="{00000000-0005-0000-0000-00002E000000}"/>
    <cellStyle name="Comma 12 3 2 2 3 4 2 2 2" xfId="58137" xr:uid="{00000000-0005-0000-0000-00002E000000}"/>
    <cellStyle name="Comma 12 3 2 2 3 4 2 3" xfId="43017" xr:uid="{00000000-0005-0000-0000-00002E000000}"/>
    <cellStyle name="Comma 12 3 2 2 3 4 3" xfId="18825" xr:uid="{00000000-0005-0000-0000-00002E000000}"/>
    <cellStyle name="Comma 12 3 2 2 3 4 3 2" xfId="49065" xr:uid="{00000000-0005-0000-0000-00002E000000}"/>
    <cellStyle name="Comma 12 3 2 2 3 4 4" xfId="33945" xr:uid="{00000000-0005-0000-0000-00002E000000}"/>
    <cellStyle name="Comma 12 3 2 2 3 5" xfId="5217" xr:uid="{00000000-0005-0000-0000-00002E000000}"/>
    <cellStyle name="Comma 12 3 2 2 3 5 2" xfId="14289" xr:uid="{00000000-0005-0000-0000-00002E000000}"/>
    <cellStyle name="Comma 12 3 2 2 3 5 2 2" xfId="29409" xr:uid="{00000000-0005-0000-0000-00002E000000}"/>
    <cellStyle name="Comma 12 3 2 2 3 5 2 2 2" xfId="59649" xr:uid="{00000000-0005-0000-0000-00002E000000}"/>
    <cellStyle name="Comma 12 3 2 2 3 5 2 3" xfId="44529" xr:uid="{00000000-0005-0000-0000-00002E000000}"/>
    <cellStyle name="Comma 12 3 2 2 3 5 3" xfId="20337" xr:uid="{00000000-0005-0000-0000-00002E000000}"/>
    <cellStyle name="Comma 12 3 2 2 3 5 3 2" xfId="50577" xr:uid="{00000000-0005-0000-0000-00002E000000}"/>
    <cellStyle name="Comma 12 3 2 2 3 5 4" xfId="35457" xr:uid="{00000000-0005-0000-0000-00002E000000}"/>
    <cellStyle name="Comma 12 3 2 2 3 6" xfId="6729" xr:uid="{00000000-0005-0000-0000-00002E000000}"/>
    <cellStyle name="Comma 12 3 2 2 3 6 2" xfId="21849" xr:uid="{00000000-0005-0000-0000-00002E000000}"/>
    <cellStyle name="Comma 12 3 2 2 3 6 2 2" xfId="52089" xr:uid="{00000000-0005-0000-0000-00002E000000}"/>
    <cellStyle name="Comma 12 3 2 2 3 6 3" xfId="36969" xr:uid="{00000000-0005-0000-0000-00002E000000}"/>
    <cellStyle name="Comma 12 3 2 2 3 7" xfId="8241" xr:uid="{00000000-0005-0000-0000-00002E000000}"/>
    <cellStyle name="Comma 12 3 2 2 3 7 2" xfId="23361" xr:uid="{00000000-0005-0000-0000-00002E000000}"/>
    <cellStyle name="Comma 12 3 2 2 3 7 2 2" xfId="53601" xr:uid="{00000000-0005-0000-0000-00002E000000}"/>
    <cellStyle name="Comma 12 3 2 2 3 7 3" xfId="38481" xr:uid="{00000000-0005-0000-0000-00002E000000}"/>
    <cellStyle name="Comma 12 3 2 2 3 8" xfId="9753" xr:uid="{00000000-0005-0000-0000-00002E000000}"/>
    <cellStyle name="Comma 12 3 2 2 3 8 2" xfId="24873" xr:uid="{00000000-0005-0000-0000-00002E000000}"/>
    <cellStyle name="Comma 12 3 2 2 3 8 2 2" xfId="55113" xr:uid="{00000000-0005-0000-0000-00002E000000}"/>
    <cellStyle name="Comma 12 3 2 2 3 8 3" xfId="39993" xr:uid="{00000000-0005-0000-0000-00002E000000}"/>
    <cellStyle name="Comma 12 3 2 2 3 9" xfId="15801" xr:uid="{00000000-0005-0000-0000-00002E000000}"/>
    <cellStyle name="Comma 12 3 2 2 3 9 2" xfId="46041" xr:uid="{00000000-0005-0000-0000-00002E000000}"/>
    <cellStyle name="Comma 12 3 2 2 4" xfId="933" xr:uid="{00000000-0005-0000-0000-000011000000}"/>
    <cellStyle name="Comma 12 3 2 2 4 2" xfId="2445" xr:uid="{00000000-0005-0000-0000-000011000000}"/>
    <cellStyle name="Comma 12 3 2 2 4 2 2" xfId="11517" xr:uid="{00000000-0005-0000-0000-000011000000}"/>
    <cellStyle name="Comma 12 3 2 2 4 2 2 2" xfId="26637" xr:uid="{00000000-0005-0000-0000-000011000000}"/>
    <cellStyle name="Comma 12 3 2 2 4 2 2 2 2" xfId="56877" xr:uid="{00000000-0005-0000-0000-000011000000}"/>
    <cellStyle name="Comma 12 3 2 2 4 2 2 3" xfId="41757" xr:uid="{00000000-0005-0000-0000-000011000000}"/>
    <cellStyle name="Comma 12 3 2 2 4 2 3" xfId="17565" xr:uid="{00000000-0005-0000-0000-000011000000}"/>
    <cellStyle name="Comma 12 3 2 2 4 2 3 2" xfId="47805" xr:uid="{00000000-0005-0000-0000-000011000000}"/>
    <cellStyle name="Comma 12 3 2 2 4 2 4" xfId="32685" xr:uid="{00000000-0005-0000-0000-000011000000}"/>
    <cellStyle name="Comma 12 3 2 2 4 3" xfId="3957" xr:uid="{00000000-0005-0000-0000-000011000000}"/>
    <cellStyle name="Comma 12 3 2 2 4 3 2" xfId="13029" xr:uid="{00000000-0005-0000-0000-000011000000}"/>
    <cellStyle name="Comma 12 3 2 2 4 3 2 2" xfId="28149" xr:uid="{00000000-0005-0000-0000-000011000000}"/>
    <cellStyle name="Comma 12 3 2 2 4 3 2 2 2" xfId="58389" xr:uid="{00000000-0005-0000-0000-000011000000}"/>
    <cellStyle name="Comma 12 3 2 2 4 3 2 3" xfId="43269" xr:uid="{00000000-0005-0000-0000-000011000000}"/>
    <cellStyle name="Comma 12 3 2 2 4 3 3" xfId="19077" xr:uid="{00000000-0005-0000-0000-000011000000}"/>
    <cellStyle name="Comma 12 3 2 2 4 3 3 2" xfId="49317" xr:uid="{00000000-0005-0000-0000-000011000000}"/>
    <cellStyle name="Comma 12 3 2 2 4 3 4" xfId="34197" xr:uid="{00000000-0005-0000-0000-000011000000}"/>
    <cellStyle name="Comma 12 3 2 2 4 4" xfId="5469" xr:uid="{00000000-0005-0000-0000-000011000000}"/>
    <cellStyle name="Comma 12 3 2 2 4 4 2" xfId="14541" xr:uid="{00000000-0005-0000-0000-000011000000}"/>
    <cellStyle name="Comma 12 3 2 2 4 4 2 2" xfId="29661" xr:uid="{00000000-0005-0000-0000-000011000000}"/>
    <cellStyle name="Comma 12 3 2 2 4 4 2 2 2" xfId="59901" xr:uid="{00000000-0005-0000-0000-000011000000}"/>
    <cellStyle name="Comma 12 3 2 2 4 4 2 3" xfId="44781" xr:uid="{00000000-0005-0000-0000-000011000000}"/>
    <cellStyle name="Comma 12 3 2 2 4 4 3" xfId="20589" xr:uid="{00000000-0005-0000-0000-000011000000}"/>
    <cellStyle name="Comma 12 3 2 2 4 4 3 2" xfId="50829" xr:uid="{00000000-0005-0000-0000-000011000000}"/>
    <cellStyle name="Comma 12 3 2 2 4 4 4" xfId="35709" xr:uid="{00000000-0005-0000-0000-000011000000}"/>
    <cellStyle name="Comma 12 3 2 2 4 5" xfId="6981" xr:uid="{00000000-0005-0000-0000-000011000000}"/>
    <cellStyle name="Comma 12 3 2 2 4 5 2" xfId="22101" xr:uid="{00000000-0005-0000-0000-000011000000}"/>
    <cellStyle name="Comma 12 3 2 2 4 5 2 2" xfId="52341" xr:uid="{00000000-0005-0000-0000-000011000000}"/>
    <cellStyle name="Comma 12 3 2 2 4 5 3" xfId="37221" xr:uid="{00000000-0005-0000-0000-000011000000}"/>
    <cellStyle name="Comma 12 3 2 2 4 6" xfId="8493" xr:uid="{00000000-0005-0000-0000-000011000000}"/>
    <cellStyle name="Comma 12 3 2 2 4 6 2" xfId="23613" xr:uid="{00000000-0005-0000-0000-000011000000}"/>
    <cellStyle name="Comma 12 3 2 2 4 6 2 2" xfId="53853" xr:uid="{00000000-0005-0000-0000-000011000000}"/>
    <cellStyle name="Comma 12 3 2 2 4 6 3" xfId="38733" xr:uid="{00000000-0005-0000-0000-000011000000}"/>
    <cellStyle name="Comma 12 3 2 2 4 7" xfId="10005" xr:uid="{00000000-0005-0000-0000-000011000000}"/>
    <cellStyle name="Comma 12 3 2 2 4 7 2" xfId="25125" xr:uid="{00000000-0005-0000-0000-000011000000}"/>
    <cellStyle name="Comma 12 3 2 2 4 7 2 2" xfId="55365" xr:uid="{00000000-0005-0000-0000-000011000000}"/>
    <cellStyle name="Comma 12 3 2 2 4 7 3" xfId="40245" xr:uid="{00000000-0005-0000-0000-000011000000}"/>
    <cellStyle name="Comma 12 3 2 2 4 8" xfId="16053" xr:uid="{00000000-0005-0000-0000-000011000000}"/>
    <cellStyle name="Comma 12 3 2 2 4 8 2" xfId="46293" xr:uid="{00000000-0005-0000-0000-000011000000}"/>
    <cellStyle name="Comma 12 3 2 2 4 9" xfId="31173" xr:uid="{00000000-0005-0000-0000-000011000000}"/>
    <cellStyle name="Comma 12 3 2 2 5" xfId="1689" xr:uid="{00000000-0005-0000-0000-000011000000}"/>
    <cellStyle name="Comma 12 3 2 2 5 2" xfId="10761" xr:uid="{00000000-0005-0000-0000-000011000000}"/>
    <cellStyle name="Comma 12 3 2 2 5 2 2" xfId="25881" xr:uid="{00000000-0005-0000-0000-000011000000}"/>
    <cellStyle name="Comma 12 3 2 2 5 2 2 2" xfId="56121" xr:uid="{00000000-0005-0000-0000-000011000000}"/>
    <cellStyle name="Comma 12 3 2 2 5 2 3" xfId="41001" xr:uid="{00000000-0005-0000-0000-000011000000}"/>
    <cellStyle name="Comma 12 3 2 2 5 3" xfId="16809" xr:uid="{00000000-0005-0000-0000-000011000000}"/>
    <cellStyle name="Comma 12 3 2 2 5 3 2" xfId="47049" xr:uid="{00000000-0005-0000-0000-000011000000}"/>
    <cellStyle name="Comma 12 3 2 2 5 4" xfId="31929" xr:uid="{00000000-0005-0000-0000-000011000000}"/>
    <cellStyle name="Comma 12 3 2 2 6" xfId="3201" xr:uid="{00000000-0005-0000-0000-000011000000}"/>
    <cellStyle name="Comma 12 3 2 2 6 2" xfId="12273" xr:uid="{00000000-0005-0000-0000-000011000000}"/>
    <cellStyle name="Comma 12 3 2 2 6 2 2" xfId="27393" xr:uid="{00000000-0005-0000-0000-000011000000}"/>
    <cellStyle name="Comma 12 3 2 2 6 2 2 2" xfId="57633" xr:uid="{00000000-0005-0000-0000-000011000000}"/>
    <cellStyle name="Comma 12 3 2 2 6 2 3" xfId="42513" xr:uid="{00000000-0005-0000-0000-000011000000}"/>
    <cellStyle name="Comma 12 3 2 2 6 3" xfId="18321" xr:uid="{00000000-0005-0000-0000-000011000000}"/>
    <cellStyle name="Comma 12 3 2 2 6 3 2" xfId="48561" xr:uid="{00000000-0005-0000-0000-000011000000}"/>
    <cellStyle name="Comma 12 3 2 2 6 4" xfId="33441" xr:uid="{00000000-0005-0000-0000-000011000000}"/>
    <cellStyle name="Comma 12 3 2 2 7" xfId="4713" xr:uid="{00000000-0005-0000-0000-000011000000}"/>
    <cellStyle name="Comma 12 3 2 2 7 2" xfId="13785" xr:uid="{00000000-0005-0000-0000-000011000000}"/>
    <cellStyle name="Comma 12 3 2 2 7 2 2" xfId="28905" xr:uid="{00000000-0005-0000-0000-000011000000}"/>
    <cellStyle name="Comma 12 3 2 2 7 2 2 2" xfId="59145" xr:uid="{00000000-0005-0000-0000-000011000000}"/>
    <cellStyle name="Comma 12 3 2 2 7 2 3" xfId="44025" xr:uid="{00000000-0005-0000-0000-000011000000}"/>
    <cellStyle name="Comma 12 3 2 2 7 3" xfId="19833" xr:uid="{00000000-0005-0000-0000-000011000000}"/>
    <cellStyle name="Comma 12 3 2 2 7 3 2" xfId="50073" xr:uid="{00000000-0005-0000-0000-000011000000}"/>
    <cellStyle name="Comma 12 3 2 2 7 4" xfId="34953" xr:uid="{00000000-0005-0000-0000-000011000000}"/>
    <cellStyle name="Comma 12 3 2 2 8" xfId="6225" xr:uid="{00000000-0005-0000-0000-000011000000}"/>
    <cellStyle name="Comma 12 3 2 2 8 2" xfId="21345" xr:uid="{00000000-0005-0000-0000-000011000000}"/>
    <cellStyle name="Comma 12 3 2 2 8 2 2" xfId="51585" xr:uid="{00000000-0005-0000-0000-000011000000}"/>
    <cellStyle name="Comma 12 3 2 2 8 3" xfId="36465" xr:uid="{00000000-0005-0000-0000-000011000000}"/>
    <cellStyle name="Comma 12 3 2 2 9" xfId="7737" xr:uid="{00000000-0005-0000-0000-000011000000}"/>
    <cellStyle name="Comma 12 3 2 2 9 2" xfId="22857" xr:uid="{00000000-0005-0000-0000-000011000000}"/>
    <cellStyle name="Comma 12 3 2 2 9 2 2" xfId="53097" xr:uid="{00000000-0005-0000-0000-000011000000}"/>
    <cellStyle name="Comma 12 3 2 2 9 3" xfId="37977" xr:uid="{00000000-0005-0000-0000-000011000000}"/>
    <cellStyle name="Comma 12 3 2 3" xfId="261" xr:uid="{00000000-0005-0000-0000-000011000000}"/>
    <cellStyle name="Comma 12 3 2 3 10" xfId="9333" xr:uid="{00000000-0005-0000-0000-000011000000}"/>
    <cellStyle name="Comma 12 3 2 3 10 2" xfId="24453" xr:uid="{00000000-0005-0000-0000-000011000000}"/>
    <cellStyle name="Comma 12 3 2 3 10 2 2" xfId="54693" xr:uid="{00000000-0005-0000-0000-000011000000}"/>
    <cellStyle name="Comma 12 3 2 3 10 3" xfId="39573" xr:uid="{00000000-0005-0000-0000-000011000000}"/>
    <cellStyle name="Comma 12 3 2 3 11" xfId="15381" xr:uid="{00000000-0005-0000-0000-000011000000}"/>
    <cellStyle name="Comma 12 3 2 3 11 2" xfId="45621" xr:uid="{00000000-0005-0000-0000-000011000000}"/>
    <cellStyle name="Comma 12 3 2 3 12" xfId="30501" xr:uid="{00000000-0005-0000-0000-000011000000}"/>
    <cellStyle name="Comma 12 3 2 3 2" xfId="513" xr:uid="{00000000-0005-0000-0000-000011000000}"/>
    <cellStyle name="Comma 12 3 2 3 2 10" xfId="30753" xr:uid="{00000000-0005-0000-0000-000011000000}"/>
    <cellStyle name="Comma 12 3 2 3 2 2" xfId="1269" xr:uid="{00000000-0005-0000-0000-000011000000}"/>
    <cellStyle name="Comma 12 3 2 3 2 2 2" xfId="2781" xr:uid="{00000000-0005-0000-0000-000011000000}"/>
    <cellStyle name="Comma 12 3 2 3 2 2 2 2" xfId="11853" xr:uid="{00000000-0005-0000-0000-000011000000}"/>
    <cellStyle name="Comma 12 3 2 3 2 2 2 2 2" xfId="26973" xr:uid="{00000000-0005-0000-0000-000011000000}"/>
    <cellStyle name="Comma 12 3 2 3 2 2 2 2 2 2" xfId="57213" xr:uid="{00000000-0005-0000-0000-000011000000}"/>
    <cellStyle name="Comma 12 3 2 3 2 2 2 2 3" xfId="42093" xr:uid="{00000000-0005-0000-0000-000011000000}"/>
    <cellStyle name="Comma 12 3 2 3 2 2 2 3" xfId="17901" xr:uid="{00000000-0005-0000-0000-000011000000}"/>
    <cellStyle name="Comma 12 3 2 3 2 2 2 3 2" xfId="48141" xr:uid="{00000000-0005-0000-0000-000011000000}"/>
    <cellStyle name="Comma 12 3 2 3 2 2 2 4" xfId="33021" xr:uid="{00000000-0005-0000-0000-000011000000}"/>
    <cellStyle name="Comma 12 3 2 3 2 2 3" xfId="4293" xr:uid="{00000000-0005-0000-0000-000011000000}"/>
    <cellStyle name="Comma 12 3 2 3 2 2 3 2" xfId="13365" xr:uid="{00000000-0005-0000-0000-000011000000}"/>
    <cellStyle name="Comma 12 3 2 3 2 2 3 2 2" xfId="28485" xr:uid="{00000000-0005-0000-0000-000011000000}"/>
    <cellStyle name="Comma 12 3 2 3 2 2 3 2 2 2" xfId="58725" xr:uid="{00000000-0005-0000-0000-000011000000}"/>
    <cellStyle name="Comma 12 3 2 3 2 2 3 2 3" xfId="43605" xr:uid="{00000000-0005-0000-0000-000011000000}"/>
    <cellStyle name="Comma 12 3 2 3 2 2 3 3" xfId="19413" xr:uid="{00000000-0005-0000-0000-000011000000}"/>
    <cellStyle name="Comma 12 3 2 3 2 2 3 3 2" xfId="49653" xr:uid="{00000000-0005-0000-0000-000011000000}"/>
    <cellStyle name="Comma 12 3 2 3 2 2 3 4" xfId="34533" xr:uid="{00000000-0005-0000-0000-000011000000}"/>
    <cellStyle name="Comma 12 3 2 3 2 2 4" xfId="5805" xr:uid="{00000000-0005-0000-0000-000011000000}"/>
    <cellStyle name="Comma 12 3 2 3 2 2 4 2" xfId="14877" xr:uid="{00000000-0005-0000-0000-000011000000}"/>
    <cellStyle name="Comma 12 3 2 3 2 2 4 2 2" xfId="29997" xr:uid="{00000000-0005-0000-0000-000011000000}"/>
    <cellStyle name="Comma 12 3 2 3 2 2 4 2 2 2" xfId="60237" xr:uid="{00000000-0005-0000-0000-000011000000}"/>
    <cellStyle name="Comma 12 3 2 3 2 2 4 2 3" xfId="45117" xr:uid="{00000000-0005-0000-0000-000011000000}"/>
    <cellStyle name="Comma 12 3 2 3 2 2 4 3" xfId="20925" xr:uid="{00000000-0005-0000-0000-000011000000}"/>
    <cellStyle name="Comma 12 3 2 3 2 2 4 3 2" xfId="51165" xr:uid="{00000000-0005-0000-0000-000011000000}"/>
    <cellStyle name="Comma 12 3 2 3 2 2 4 4" xfId="36045" xr:uid="{00000000-0005-0000-0000-000011000000}"/>
    <cellStyle name="Comma 12 3 2 3 2 2 5" xfId="7317" xr:uid="{00000000-0005-0000-0000-000011000000}"/>
    <cellStyle name="Comma 12 3 2 3 2 2 5 2" xfId="22437" xr:uid="{00000000-0005-0000-0000-000011000000}"/>
    <cellStyle name="Comma 12 3 2 3 2 2 5 2 2" xfId="52677" xr:uid="{00000000-0005-0000-0000-000011000000}"/>
    <cellStyle name="Comma 12 3 2 3 2 2 5 3" xfId="37557" xr:uid="{00000000-0005-0000-0000-000011000000}"/>
    <cellStyle name="Comma 12 3 2 3 2 2 6" xfId="8829" xr:uid="{00000000-0005-0000-0000-000011000000}"/>
    <cellStyle name="Comma 12 3 2 3 2 2 6 2" xfId="23949" xr:uid="{00000000-0005-0000-0000-000011000000}"/>
    <cellStyle name="Comma 12 3 2 3 2 2 6 2 2" xfId="54189" xr:uid="{00000000-0005-0000-0000-000011000000}"/>
    <cellStyle name="Comma 12 3 2 3 2 2 6 3" xfId="39069" xr:uid="{00000000-0005-0000-0000-000011000000}"/>
    <cellStyle name="Comma 12 3 2 3 2 2 7" xfId="10341" xr:uid="{00000000-0005-0000-0000-000011000000}"/>
    <cellStyle name="Comma 12 3 2 3 2 2 7 2" xfId="25461" xr:uid="{00000000-0005-0000-0000-000011000000}"/>
    <cellStyle name="Comma 12 3 2 3 2 2 7 2 2" xfId="55701" xr:uid="{00000000-0005-0000-0000-000011000000}"/>
    <cellStyle name="Comma 12 3 2 3 2 2 7 3" xfId="40581" xr:uid="{00000000-0005-0000-0000-000011000000}"/>
    <cellStyle name="Comma 12 3 2 3 2 2 8" xfId="16389" xr:uid="{00000000-0005-0000-0000-000011000000}"/>
    <cellStyle name="Comma 12 3 2 3 2 2 8 2" xfId="46629" xr:uid="{00000000-0005-0000-0000-000011000000}"/>
    <cellStyle name="Comma 12 3 2 3 2 2 9" xfId="31509" xr:uid="{00000000-0005-0000-0000-000011000000}"/>
    <cellStyle name="Comma 12 3 2 3 2 3" xfId="2025" xr:uid="{00000000-0005-0000-0000-000011000000}"/>
    <cellStyle name="Comma 12 3 2 3 2 3 2" xfId="11097" xr:uid="{00000000-0005-0000-0000-000011000000}"/>
    <cellStyle name="Comma 12 3 2 3 2 3 2 2" xfId="26217" xr:uid="{00000000-0005-0000-0000-000011000000}"/>
    <cellStyle name="Comma 12 3 2 3 2 3 2 2 2" xfId="56457" xr:uid="{00000000-0005-0000-0000-000011000000}"/>
    <cellStyle name="Comma 12 3 2 3 2 3 2 3" xfId="41337" xr:uid="{00000000-0005-0000-0000-000011000000}"/>
    <cellStyle name="Comma 12 3 2 3 2 3 3" xfId="17145" xr:uid="{00000000-0005-0000-0000-000011000000}"/>
    <cellStyle name="Comma 12 3 2 3 2 3 3 2" xfId="47385" xr:uid="{00000000-0005-0000-0000-000011000000}"/>
    <cellStyle name="Comma 12 3 2 3 2 3 4" xfId="32265" xr:uid="{00000000-0005-0000-0000-000011000000}"/>
    <cellStyle name="Comma 12 3 2 3 2 4" xfId="3537" xr:uid="{00000000-0005-0000-0000-000011000000}"/>
    <cellStyle name="Comma 12 3 2 3 2 4 2" xfId="12609" xr:uid="{00000000-0005-0000-0000-000011000000}"/>
    <cellStyle name="Comma 12 3 2 3 2 4 2 2" xfId="27729" xr:uid="{00000000-0005-0000-0000-000011000000}"/>
    <cellStyle name="Comma 12 3 2 3 2 4 2 2 2" xfId="57969" xr:uid="{00000000-0005-0000-0000-000011000000}"/>
    <cellStyle name="Comma 12 3 2 3 2 4 2 3" xfId="42849" xr:uid="{00000000-0005-0000-0000-000011000000}"/>
    <cellStyle name="Comma 12 3 2 3 2 4 3" xfId="18657" xr:uid="{00000000-0005-0000-0000-000011000000}"/>
    <cellStyle name="Comma 12 3 2 3 2 4 3 2" xfId="48897" xr:uid="{00000000-0005-0000-0000-000011000000}"/>
    <cellStyle name="Comma 12 3 2 3 2 4 4" xfId="33777" xr:uid="{00000000-0005-0000-0000-000011000000}"/>
    <cellStyle name="Comma 12 3 2 3 2 5" xfId="5049" xr:uid="{00000000-0005-0000-0000-000011000000}"/>
    <cellStyle name="Comma 12 3 2 3 2 5 2" xfId="14121" xr:uid="{00000000-0005-0000-0000-000011000000}"/>
    <cellStyle name="Comma 12 3 2 3 2 5 2 2" xfId="29241" xr:uid="{00000000-0005-0000-0000-000011000000}"/>
    <cellStyle name="Comma 12 3 2 3 2 5 2 2 2" xfId="59481" xr:uid="{00000000-0005-0000-0000-000011000000}"/>
    <cellStyle name="Comma 12 3 2 3 2 5 2 3" xfId="44361" xr:uid="{00000000-0005-0000-0000-000011000000}"/>
    <cellStyle name="Comma 12 3 2 3 2 5 3" xfId="20169" xr:uid="{00000000-0005-0000-0000-000011000000}"/>
    <cellStyle name="Comma 12 3 2 3 2 5 3 2" xfId="50409" xr:uid="{00000000-0005-0000-0000-000011000000}"/>
    <cellStyle name="Comma 12 3 2 3 2 5 4" xfId="35289" xr:uid="{00000000-0005-0000-0000-000011000000}"/>
    <cellStyle name="Comma 12 3 2 3 2 6" xfId="6561" xr:uid="{00000000-0005-0000-0000-000011000000}"/>
    <cellStyle name="Comma 12 3 2 3 2 6 2" xfId="21681" xr:uid="{00000000-0005-0000-0000-000011000000}"/>
    <cellStyle name="Comma 12 3 2 3 2 6 2 2" xfId="51921" xr:uid="{00000000-0005-0000-0000-000011000000}"/>
    <cellStyle name="Comma 12 3 2 3 2 6 3" xfId="36801" xr:uid="{00000000-0005-0000-0000-000011000000}"/>
    <cellStyle name="Comma 12 3 2 3 2 7" xfId="8073" xr:uid="{00000000-0005-0000-0000-000011000000}"/>
    <cellStyle name="Comma 12 3 2 3 2 7 2" xfId="23193" xr:uid="{00000000-0005-0000-0000-000011000000}"/>
    <cellStyle name="Comma 12 3 2 3 2 7 2 2" xfId="53433" xr:uid="{00000000-0005-0000-0000-000011000000}"/>
    <cellStyle name="Comma 12 3 2 3 2 7 3" xfId="38313" xr:uid="{00000000-0005-0000-0000-000011000000}"/>
    <cellStyle name="Comma 12 3 2 3 2 8" xfId="9585" xr:uid="{00000000-0005-0000-0000-000011000000}"/>
    <cellStyle name="Comma 12 3 2 3 2 8 2" xfId="24705" xr:uid="{00000000-0005-0000-0000-000011000000}"/>
    <cellStyle name="Comma 12 3 2 3 2 8 2 2" xfId="54945" xr:uid="{00000000-0005-0000-0000-000011000000}"/>
    <cellStyle name="Comma 12 3 2 3 2 8 3" xfId="39825" xr:uid="{00000000-0005-0000-0000-000011000000}"/>
    <cellStyle name="Comma 12 3 2 3 2 9" xfId="15633" xr:uid="{00000000-0005-0000-0000-000011000000}"/>
    <cellStyle name="Comma 12 3 2 3 2 9 2" xfId="45873" xr:uid="{00000000-0005-0000-0000-000011000000}"/>
    <cellStyle name="Comma 12 3 2 3 3" xfId="765" xr:uid="{00000000-0005-0000-0000-00002F000000}"/>
    <cellStyle name="Comma 12 3 2 3 3 10" xfId="31005" xr:uid="{00000000-0005-0000-0000-00002F000000}"/>
    <cellStyle name="Comma 12 3 2 3 3 2" xfId="1521" xr:uid="{00000000-0005-0000-0000-00002F000000}"/>
    <cellStyle name="Comma 12 3 2 3 3 2 2" xfId="3033" xr:uid="{00000000-0005-0000-0000-00002F000000}"/>
    <cellStyle name="Comma 12 3 2 3 3 2 2 2" xfId="12105" xr:uid="{00000000-0005-0000-0000-00002F000000}"/>
    <cellStyle name="Comma 12 3 2 3 3 2 2 2 2" xfId="27225" xr:uid="{00000000-0005-0000-0000-00002F000000}"/>
    <cellStyle name="Comma 12 3 2 3 3 2 2 2 2 2" xfId="57465" xr:uid="{00000000-0005-0000-0000-00002F000000}"/>
    <cellStyle name="Comma 12 3 2 3 3 2 2 2 3" xfId="42345" xr:uid="{00000000-0005-0000-0000-00002F000000}"/>
    <cellStyle name="Comma 12 3 2 3 3 2 2 3" xfId="18153" xr:uid="{00000000-0005-0000-0000-00002F000000}"/>
    <cellStyle name="Comma 12 3 2 3 3 2 2 3 2" xfId="48393" xr:uid="{00000000-0005-0000-0000-00002F000000}"/>
    <cellStyle name="Comma 12 3 2 3 3 2 2 4" xfId="33273" xr:uid="{00000000-0005-0000-0000-00002F000000}"/>
    <cellStyle name="Comma 12 3 2 3 3 2 3" xfId="4545" xr:uid="{00000000-0005-0000-0000-00002F000000}"/>
    <cellStyle name="Comma 12 3 2 3 3 2 3 2" xfId="13617" xr:uid="{00000000-0005-0000-0000-00002F000000}"/>
    <cellStyle name="Comma 12 3 2 3 3 2 3 2 2" xfId="28737" xr:uid="{00000000-0005-0000-0000-00002F000000}"/>
    <cellStyle name="Comma 12 3 2 3 3 2 3 2 2 2" xfId="58977" xr:uid="{00000000-0005-0000-0000-00002F000000}"/>
    <cellStyle name="Comma 12 3 2 3 3 2 3 2 3" xfId="43857" xr:uid="{00000000-0005-0000-0000-00002F000000}"/>
    <cellStyle name="Comma 12 3 2 3 3 2 3 3" xfId="19665" xr:uid="{00000000-0005-0000-0000-00002F000000}"/>
    <cellStyle name="Comma 12 3 2 3 3 2 3 3 2" xfId="49905" xr:uid="{00000000-0005-0000-0000-00002F000000}"/>
    <cellStyle name="Comma 12 3 2 3 3 2 3 4" xfId="34785" xr:uid="{00000000-0005-0000-0000-00002F000000}"/>
    <cellStyle name="Comma 12 3 2 3 3 2 4" xfId="6057" xr:uid="{00000000-0005-0000-0000-00002F000000}"/>
    <cellStyle name="Comma 12 3 2 3 3 2 4 2" xfId="15129" xr:uid="{00000000-0005-0000-0000-00002F000000}"/>
    <cellStyle name="Comma 12 3 2 3 3 2 4 2 2" xfId="30249" xr:uid="{00000000-0005-0000-0000-00002F000000}"/>
    <cellStyle name="Comma 12 3 2 3 3 2 4 2 2 2" xfId="60489" xr:uid="{00000000-0005-0000-0000-00002F000000}"/>
    <cellStyle name="Comma 12 3 2 3 3 2 4 2 3" xfId="45369" xr:uid="{00000000-0005-0000-0000-00002F000000}"/>
    <cellStyle name="Comma 12 3 2 3 3 2 4 3" xfId="21177" xr:uid="{00000000-0005-0000-0000-00002F000000}"/>
    <cellStyle name="Comma 12 3 2 3 3 2 4 3 2" xfId="51417" xr:uid="{00000000-0005-0000-0000-00002F000000}"/>
    <cellStyle name="Comma 12 3 2 3 3 2 4 4" xfId="36297" xr:uid="{00000000-0005-0000-0000-00002F000000}"/>
    <cellStyle name="Comma 12 3 2 3 3 2 5" xfId="7569" xr:uid="{00000000-0005-0000-0000-00002F000000}"/>
    <cellStyle name="Comma 12 3 2 3 3 2 5 2" xfId="22689" xr:uid="{00000000-0005-0000-0000-00002F000000}"/>
    <cellStyle name="Comma 12 3 2 3 3 2 5 2 2" xfId="52929" xr:uid="{00000000-0005-0000-0000-00002F000000}"/>
    <cellStyle name="Comma 12 3 2 3 3 2 5 3" xfId="37809" xr:uid="{00000000-0005-0000-0000-00002F000000}"/>
    <cellStyle name="Comma 12 3 2 3 3 2 6" xfId="9081" xr:uid="{00000000-0005-0000-0000-00002F000000}"/>
    <cellStyle name="Comma 12 3 2 3 3 2 6 2" xfId="24201" xr:uid="{00000000-0005-0000-0000-00002F000000}"/>
    <cellStyle name="Comma 12 3 2 3 3 2 6 2 2" xfId="54441" xr:uid="{00000000-0005-0000-0000-00002F000000}"/>
    <cellStyle name="Comma 12 3 2 3 3 2 6 3" xfId="39321" xr:uid="{00000000-0005-0000-0000-00002F000000}"/>
    <cellStyle name="Comma 12 3 2 3 3 2 7" xfId="10593" xr:uid="{00000000-0005-0000-0000-00002F000000}"/>
    <cellStyle name="Comma 12 3 2 3 3 2 7 2" xfId="25713" xr:uid="{00000000-0005-0000-0000-00002F000000}"/>
    <cellStyle name="Comma 12 3 2 3 3 2 7 2 2" xfId="55953" xr:uid="{00000000-0005-0000-0000-00002F000000}"/>
    <cellStyle name="Comma 12 3 2 3 3 2 7 3" xfId="40833" xr:uid="{00000000-0005-0000-0000-00002F000000}"/>
    <cellStyle name="Comma 12 3 2 3 3 2 8" xfId="16641" xr:uid="{00000000-0005-0000-0000-00002F000000}"/>
    <cellStyle name="Comma 12 3 2 3 3 2 8 2" xfId="46881" xr:uid="{00000000-0005-0000-0000-00002F000000}"/>
    <cellStyle name="Comma 12 3 2 3 3 2 9" xfId="31761" xr:uid="{00000000-0005-0000-0000-00002F000000}"/>
    <cellStyle name="Comma 12 3 2 3 3 3" xfId="2277" xr:uid="{00000000-0005-0000-0000-00002F000000}"/>
    <cellStyle name="Comma 12 3 2 3 3 3 2" xfId="11349" xr:uid="{00000000-0005-0000-0000-00002F000000}"/>
    <cellStyle name="Comma 12 3 2 3 3 3 2 2" xfId="26469" xr:uid="{00000000-0005-0000-0000-00002F000000}"/>
    <cellStyle name="Comma 12 3 2 3 3 3 2 2 2" xfId="56709" xr:uid="{00000000-0005-0000-0000-00002F000000}"/>
    <cellStyle name="Comma 12 3 2 3 3 3 2 3" xfId="41589" xr:uid="{00000000-0005-0000-0000-00002F000000}"/>
    <cellStyle name="Comma 12 3 2 3 3 3 3" xfId="17397" xr:uid="{00000000-0005-0000-0000-00002F000000}"/>
    <cellStyle name="Comma 12 3 2 3 3 3 3 2" xfId="47637" xr:uid="{00000000-0005-0000-0000-00002F000000}"/>
    <cellStyle name="Comma 12 3 2 3 3 3 4" xfId="32517" xr:uid="{00000000-0005-0000-0000-00002F000000}"/>
    <cellStyle name="Comma 12 3 2 3 3 4" xfId="3789" xr:uid="{00000000-0005-0000-0000-00002F000000}"/>
    <cellStyle name="Comma 12 3 2 3 3 4 2" xfId="12861" xr:uid="{00000000-0005-0000-0000-00002F000000}"/>
    <cellStyle name="Comma 12 3 2 3 3 4 2 2" xfId="27981" xr:uid="{00000000-0005-0000-0000-00002F000000}"/>
    <cellStyle name="Comma 12 3 2 3 3 4 2 2 2" xfId="58221" xr:uid="{00000000-0005-0000-0000-00002F000000}"/>
    <cellStyle name="Comma 12 3 2 3 3 4 2 3" xfId="43101" xr:uid="{00000000-0005-0000-0000-00002F000000}"/>
    <cellStyle name="Comma 12 3 2 3 3 4 3" xfId="18909" xr:uid="{00000000-0005-0000-0000-00002F000000}"/>
    <cellStyle name="Comma 12 3 2 3 3 4 3 2" xfId="49149" xr:uid="{00000000-0005-0000-0000-00002F000000}"/>
    <cellStyle name="Comma 12 3 2 3 3 4 4" xfId="34029" xr:uid="{00000000-0005-0000-0000-00002F000000}"/>
    <cellStyle name="Comma 12 3 2 3 3 5" xfId="5301" xr:uid="{00000000-0005-0000-0000-00002F000000}"/>
    <cellStyle name="Comma 12 3 2 3 3 5 2" xfId="14373" xr:uid="{00000000-0005-0000-0000-00002F000000}"/>
    <cellStyle name="Comma 12 3 2 3 3 5 2 2" xfId="29493" xr:uid="{00000000-0005-0000-0000-00002F000000}"/>
    <cellStyle name="Comma 12 3 2 3 3 5 2 2 2" xfId="59733" xr:uid="{00000000-0005-0000-0000-00002F000000}"/>
    <cellStyle name="Comma 12 3 2 3 3 5 2 3" xfId="44613" xr:uid="{00000000-0005-0000-0000-00002F000000}"/>
    <cellStyle name="Comma 12 3 2 3 3 5 3" xfId="20421" xr:uid="{00000000-0005-0000-0000-00002F000000}"/>
    <cellStyle name="Comma 12 3 2 3 3 5 3 2" xfId="50661" xr:uid="{00000000-0005-0000-0000-00002F000000}"/>
    <cellStyle name="Comma 12 3 2 3 3 5 4" xfId="35541" xr:uid="{00000000-0005-0000-0000-00002F000000}"/>
    <cellStyle name="Comma 12 3 2 3 3 6" xfId="6813" xr:uid="{00000000-0005-0000-0000-00002F000000}"/>
    <cellStyle name="Comma 12 3 2 3 3 6 2" xfId="21933" xr:uid="{00000000-0005-0000-0000-00002F000000}"/>
    <cellStyle name="Comma 12 3 2 3 3 6 2 2" xfId="52173" xr:uid="{00000000-0005-0000-0000-00002F000000}"/>
    <cellStyle name="Comma 12 3 2 3 3 6 3" xfId="37053" xr:uid="{00000000-0005-0000-0000-00002F000000}"/>
    <cellStyle name="Comma 12 3 2 3 3 7" xfId="8325" xr:uid="{00000000-0005-0000-0000-00002F000000}"/>
    <cellStyle name="Comma 12 3 2 3 3 7 2" xfId="23445" xr:uid="{00000000-0005-0000-0000-00002F000000}"/>
    <cellStyle name="Comma 12 3 2 3 3 7 2 2" xfId="53685" xr:uid="{00000000-0005-0000-0000-00002F000000}"/>
    <cellStyle name="Comma 12 3 2 3 3 7 3" xfId="38565" xr:uid="{00000000-0005-0000-0000-00002F000000}"/>
    <cellStyle name="Comma 12 3 2 3 3 8" xfId="9837" xr:uid="{00000000-0005-0000-0000-00002F000000}"/>
    <cellStyle name="Comma 12 3 2 3 3 8 2" xfId="24957" xr:uid="{00000000-0005-0000-0000-00002F000000}"/>
    <cellStyle name="Comma 12 3 2 3 3 8 2 2" xfId="55197" xr:uid="{00000000-0005-0000-0000-00002F000000}"/>
    <cellStyle name="Comma 12 3 2 3 3 8 3" xfId="40077" xr:uid="{00000000-0005-0000-0000-00002F000000}"/>
    <cellStyle name="Comma 12 3 2 3 3 9" xfId="15885" xr:uid="{00000000-0005-0000-0000-00002F000000}"/>
    <cellStyle name="Comma 12 3 2 3 3 9 2" xfId="46125" xr:uid="{00000000-0005-0000-0000-00002F000000}"/>
    <cellStyle name="Comma 12 3 2 3 4" xfId="1017" xr:uid="{00000000-0005-0000-0000-000011000000}"/>
    <cellStyle name="Comma 12 3 2 3 4 2" xfId="2529" xr:uid="{00000000-0005-0000-0000-000011000000}"/>
    <cellStyle name="Comma 12 3 2 3 4 2 2" xfId="11601" xr:uid="{00000000-0005-0000-0000-000011000000}"/>
    <cellStyle name="Comma 12 3 2 3 4 2 2 2" xfId="26721" xr:uid="{00000000-0005-0000-0000-000011000000}"/>
    <cellStyle name="Comma 12 3 2 3 4 2 2 2 2" xfId="56961" xr:uid="{00000000-0005-0000-0000-000011000000}"/>
    <cellStyle name="Comma 12 3 2 3 4 2 2 3" xfId="41841" xr:uid="{00000000-0005-0000-0000-000011000000}"/>
    <cellStyle name="Comma 12 3 2 3 4 2 3" xfId="17649" xr:uid="{00000000-0005-0000-0000-000011000000}"/>
    <cellStyle name="Comma 12 3 2 3 4 2 3 2" xfId="47889" xr:uid="{00000000-0005-0000-0000-000011000000}"/>
    <cellStyle name="Comma 12 3 2 3 4 2 4" xfId="32769" xr:uid="{00000000-0005-0000-0000-000011000000}"/>
    <cellStyle name="Comma 12 3 2 3 4 3" xfId="4041" xr:uid="{00000000-0005-0000-0000-000011000000}"/>
    <cellStyle name="Comma 12 3 2 3 4 3 2" xfId="13113" xr:uid="{00000000-0005-0000-0000-000011000000}"/>
    <cellStyle name="Comma 12 3 2 3 4 3 2 2" xfId="28233" xr:uid="{00000000-0005-0000-0000-000011000000}"/>
    <cellStyle name="Comma 12 3 2 3 4 3 2 2 2" xfId="58473" xr:uid="{00000000-0005-0000-0000-000011000000}"/>
    <cellStyle name="Comma 12 3 2 3 4 3 2 3" xfId="43353" xr:uid="{00000000-0005-0000-0000-000011000000}"/>
    <cellStyle name="Comma 12 3 2 3 4 3 3" xfId="19161" xr:uid="{00000000-0005-0000-0000-000011000000}"/>
    <cellStyle name="Comma 12 3 2 3 4 3 3 2" xfId="49401" xr:uid="{00000000-0005-0000-0000-000011000000}"/>
    <cellStyle name="Comma 12 3 2 3 4 3 4" xfId="34281" xr:uid="{00000000-0005-0000-0000-000011000000}"/>
    <cellStyle name="Comma 12 3 2 3 4 4" xfId="5553" xr:uid="{00000000-0005-0000-0000-000011000000}"/>
    <cellStyle name="Comma 12 3 2 3 4 4 2" xfId="14625" xr:uid="{00000000-0005-0000-0000-000011000000}"/>
    <cellStyle name="Comma 12 3 2 3 4 4 2 2" xfId="29745" xr:uid="{00000000-0005-0000-0000-000011000000}"/>
    <cellStyle name="Comma 12 3 2 3 4 4 2 2 2" xfId="59985" xr:uid="{00000000-0005-0000-0000-000011000000}"/>
    <cellStyle name="Comma 12 3 2 3 4 4 2 3" xfId="44865" xr:uid="{00000000-0005-0000-0000-000011000000}"/>
    <cellStyle name="Comma 12 3 2 3 4 4 3" xfId="20673" xr:uid="{00000000-0005-0000-0000-000011000000}"/>
    <cellStyle name="Comma 12 3 2 3 4 4 3 2" xfId="50913" xr:uid="{00000000-0005-0000-0000-000011000000}"/>
    <cellStyle name="Comma 12 3 2 3 4 4 4" xfId="35793" xr:uid="{00000000-0005-0000-0000-000011000000}"/>
    <cellStyle name="Comma 12 3 2 3 4 5" xfId="7065" xr:uid="{00000000-0005-0000-0000-000011000000}"/>
    <cellStyle name="Comma 12 3 2 3 4 5 2" xfId="22185" xr:uid="{00000000-0005-0000-0000-000011000000}"/>
    <cellStyle name="Comma 12 3 2 3 4 5 2 2" xfId="52425" xr:uid="{00000000-0005-0000-0000-000011000000}"/>
    <cellStyle name="Comma 12 3 2 3 4 5 3" xfId="37305" xr:uid="{00000000-0005-0000-0000-000011000000}"/>
    <cellStyle name="Comma 12 3 2 3 4 6" xfId="8577" xr:uid="{00000000-0005-0000-0000-000011000000}"/>
    <cellStyle name="Comma 12 3 2 3 4 6 2" xfId="23697" xr:uid="{00000000-0005-0000-0000-000011000000}"/>
    <cellStyle name="Comma 12 3 2 3 4 6 2 2" xfId="53937" xr:uid="{00000000-0005-0000-0000-000011000000}"/>
    <cellStyle name="Comma 12 3 2 3 4 6 3" xfId="38817" xr:uid="{00000000-0005-0000-0000-000011000000}"/>
    <cellStyle name="Comma 12 3 2 3 4 7" xfId="10089" xr:uid="{00000000-0005-0000-0000-000011000000}"/>
    <cellStyle name="Comma 12 3 2 3 4 7 2" xfId="25209" xr:uid="{00000000-0005-0000-0000-000011000000}"/>
    <cellStyle name="Comma 12 3 2 3 4 7 2 2" xfId="55449" xr:uid="{00000000-0005-0000-0000-000011000000}"/>
    <cellStyle name="Comma 12 3 2 3 4 7 3" xfId="40329" xr:uid="{00000000-0005-0000-0000-000011000000}"/>
    <cellStyle name="Comma 12 3 2 3 4 8" xfId="16137" xr:uid="{00000000-0005-0000-0000-000011000000}"/>
    <cellStyle name="Comma 12 3 2 3 4 8 2" xfId="46377" xr:uid="{00000000-0005-0000-0000-000011000000}"/>
    <cellStyle name="Comma 12 3 2 3 4 9" xfId="31257" xr:uid="{00000000-0005-0000-0000-000011000000}"/>
    <cellStyle name="Comma 12 3 2 3 5" xfId="1773" xr:uid="{00000000-0005-0000-0000-000011000000}"/>
    <cellStyle name="Comma 12 3 2 3 5 2" xfId="10845" xr:uid="{00000000-0005-0000-0000-000011000000}"/>
    <cellStyle name="Comma 12 3 2 3 5 2 2" xfId="25965" xr:uid="{00000000-0005-0000-0000-000011000000}"/>
    <cellStyle name="Comma 12 3 2 3 5 2 2 2" xfId="56205" xr:uid="{00000000-0005-0000-0000-000011000000}"/>
    <cellStyle name="Comma 12 3 2 3 5 2 3" xfId="41085" xr:uid="{00000000-0005-0000-0000-000011000000}"/>
    <cellStyle name="Comma 12 3 2 3 5 3" xfId="16893" xr:uid="{00000000-0005-0000-0000-000011000000}"/>
    <cellStyle name="Comma 12 3 2 3 5 3 2" xfId="47133" xr:uid="{00000000-0005-0000-0000-000011000000}"/>
    <cellStyle name="Comma 12 3 2 3 5 4" xfId="32013" xr:uid="{00000000-0005-0000-0000-000011000000}"/>
    <cellStyle name="Comma 12 3 2 3 6" xfId="3285" xr:uid="{00000000-0005-0000-0000-000011000000}"/>
    <cellStyle name="Comma 12 3 2 3 6 2" xfId="12357" xr:uid="{00000000-0005-0000-0000-000011000000}"/>
    <cellStyle name="Comma 12 3 2 3 6 2 2" xfId="27477" xr:uid="{00000000-0005-0000-0000-000011000000}"/>
    <cellStyle name="Comma 12 3 2 3 6 2 2 2" xfId="57717" xr:uid="{00000000-0005-0000-0000-000011000000}"/>
    <cellStyle name="Comma 12 3 2 3 6 2 3" xfId="42597" xr:uid="{00000000-0005-0000-0000-000011000000}"/>
    <cellStyle name="Comma 12 3 2 3 6 3" xfId="18405" xr:uid="{00000000-0005-0000-0000-000011000000}"/>
    <cellStyle name="Comma 12 3 2 3 6 3 2" xfId="48645" xr:uid="{00000000-0005-0000-0000-000011000000}"/>
    <cellStyle name="Comma 12 3 2 3 6 4" xfId="33525" xr:uid="{00000000-0005-0000-0000-000011000000}"/>
    <cellStyle name="Comma 12 3 2 3 7" xfId="4797" xr:uid="{00000000-0005-0000-0000-000011000000}"/>
    <cellStyle name="Comma 12 3 2 3 7 2" xfId="13869" xr:uid="{00000000-0005-0000-0000-000011000000}"/>
    <cellStyle name="Comma 12 3 2 3 7 2 2" xfId="28989" xr:uid="{00000000-0005-0000-0000-000011000000}"/>
    <cellStyle name="Comma 12 3 2 3 7 2 2 2" xfId="59229" xr:uid="{00000000-0005-0000-0000-000011000000}"/>
    <cellStyle name="Comma 12 3 2 3 7 2 3" xfId="44109" xr:uid="{00000000-0005-0000-0000-000011000000}"/>
    <cellStyle name="Comma 12 3 2 3 7 3" xfId="19917" xr:uid="{00000000-0005-0000-0000-000011000000}"/>
    <cellStyle name="Comma 12 3 2 3 7 3 2" xfId="50157" xr:uid="{00000000-0005-0000-0000-000011000000}"/>
    <cellStyle name="Comma 12 3 2 3 7 4" xfId="35037" xr:uid="{00000000-0005-0000-0000-000011000000}"/>
    <cellStyle name="Comma 12 3 2 3 8" xfId="6309" xr:uid="{00000000-0005-0000-0000-000011000000}"/>
    <cellStyle name="Comma 12 3 2 3 8 2" xfId="21429" xr:uid="{00000000-0005-0000-0000-000011000000}"/>
    <cellStyle name="Comma 12 3 2 3 8 2 2" xfId="51669" xr:uid="{00000000-0005-0000-0000-000011000000}"/>
    <cellStyle name="Comma 12 3 2 3 8 3" xfId="36549" xr:uid="{00000000-0005-0000-0000-000011000000}"/>
    <cellStyle name="Comma 12 3 2 3 9" xfId="7821" xr:uid="{00000000-0005-0000-0000-000011000000}"/>
    <cellStyle name="Comma 12 3 2 3 9 2" xfId="22941" xr:uid="{00000000-0005-0000-0000-000011000000}"/>
    <cellStyle name="Comma 12 3 2 3 9 2 2" xfId="53181" xr:uid="{00000000-0005-0000-0000-000011000000}"/>
    <cellStyle name="Comma 12 3 2 3 9 3" xfId="38061" xr:uid="{00000000-0005-0000-0000-000011000000}"/>
    <cellStyle name="Comma 12 3 2 4" xfId="345" xr:uid="{00000000-0005-0000-0000-000009000000}"/>
    <cellStyle name="Comma 12 3 2 4 10" xfId="30585" xr:uid="{00000000-0005-0000-0000-000009000000}"/>
    <cellStyle name="Comma 12 3 2 4 2" xfId="1101" xr:uid="{00000000-0005-0000-0000-000009000000}"/>
    <cellStyle name="Comma 12 3 2 4 2 2" xfId="2613" xr:uid="{00000000-0005-0000-0000-000009000000}"/>
    <cellStyle name="Comma 12 3 2 4 2 2 2" xfId="11685" xr:uid="{00000000-0005-0000-0000-000009000000}"/>
    <cellStyle name="Comma 12 3 2 4 2 2 2 2" xfId="26805" xr:uid="{00000000-0005-0000-0000-000009000000}"/>
    <cellStyle name="Comma 12 3 2 4 2 2 2 2 2" xfId="57045" xr:uid="{00000000-0005-0000-0000-000009000000}"/>
    <cellStyle name="Comma 12 3 2 4 2 2 2 3" xfId="41925" xr:uid="{00000000-0005-0000-0000-000009000000}"/>
    <cellStyle name="Comma 12 3 2 4 2 2 3" xfId="17733" xr:uid="{00000000-0005-0000-0000-000009000000}"/>
    <cellStyle name="Comma 12 3 2 4 2 2 3 2" xfId="47973" xr:uid="{00000000-0005-0000-0000-000009000000}"/>
    <cellStyle name="Comma 12 3 2 4 2 2 4" xfId="32853" xr:uid="{00000000-0005-0000-0000-000009000000}"/>
    <cellStyle name="Comma 12 3 2 4 2 3" xfId="4125" xr:uid="{00000000-0005-0000-0000-000009000000}"/>
    <cellStyle name="Comma 12 3 2 4 2 3 2" xfId="13197" xr:uid="{00000000-0005-0000-0000-000009000000}"/>
    <cellStyle name="Comma 12 3 2 4 2 3 2 2" xfId="28317" xr:uid="{00000000-0005-0000-0000-000009000000}"/>
    <cellStyle name="Comma 12 3 2 4 2 3 2 2 2" xfId="58557" xr:uid="{00000000-0005-0000-0000-000009000000}"/>
    <cellStyle name="Comma 12 3 2 4 2 3 2 3" xfId="43437" xr:uid="{00000000-0005-0000-0000-000009000000}"/>
    <cellStyle name="Comma 12 3 2 4 2 3 3" xfId="19245" xr:uid="{00000000-0005-0000-0000-000009000000}"/>
    <cellStyle name="Comma 12 3 2 4 2 3 3 2" xfId="49485" xr:uid="{00000000-0005-0000-0000-000009000000}"/>
    <cellStyle name="Comma 12 3 2 4 2 3 4" xfId="34365" xr:uid="{00000000-0005-0000-0000-000009000000}"/>
    <cellStyle name="Comma 12 3 2 4 2 4" xfId="5637" xr:uid="{00000000-0005-0000-0000-000009000000}"/>
    <cellStyle name="Comma 12 3 2 4 2 4 2" xfId="14709" xr:uid="{00000000-0005-0000-0000-000009000000}"/>
    <cellStyle name="Comma 12 3 2 4 2 4 2 2" xfId="29829" xr:uid="{00000000-0005-0000-0000-000009000000}"/>
    <cellStyle name="Comma 12 3 2 4 2 4 2 2 2" xfId="60069" xr:uid="{00000000-0005-0000-0000-000009000000}"/>
    <cellStyle name="Comma 12 3 2 4 2 4 2 3" xfId="44949" xr:uid="{00000000-0005-0000-0000-000009000000}"/>
    <cellStyle name="Comma 12 3 2 4 2 4 3" xfId="20757" xr:uid="{00000000-0005-0000-0000-000009000000}"/>
    <cellStyle name="Comma 12 3 2 4 2 4 3 2" xfId="50997" xr:uid="{00000000-0005-0000-0000-000009000000}"/>
    <cellStyle name="Comma 12 3 2 4 2 4 4" xfId="35877" xr:uid="{00000000-0005-0000-0000-000009000000}"/>
    <cellStyle name="Comma 12 3 2 4 2 5" xfId="7149" xr:uid="{00000000-0005-0000-0000-000009000000}"/>
    <cellStyle name="Comma 12 3 2 4 2 5 2" xfId="22269" xr:uid="{00000000-0005-0000-0000-000009000000}"/>
    <cellStyle name="Comma 12 3 2 4 2 5 2 2" xfId="52509" xr:uid="{00000000-0005-0000-0000-000009000000}"/>
    <cellStyle name="Comma 12 3 2 4 2 5 3" xfId="37389" xr:uid="{00000000-0005-0000-0000-000009000000}"/>
    <cellStyle name="Comma 12 3 2 4 2 6" xfId="8661" xr:uid="{00000000-0005-0000-0000-000009000000}"/>
    <cellStyle name="Comma 12 3 2 4 2 6 2" xfId="23781" xr:uid="{00000000-0005-0000-0000-000009000000}"/>
    <cellStyle name="Comma 12 3 2 4 2 6 2 2" xfId="54021" xr:uid="{00000000-0005-0000-0000-000009000000}"/>
    <cellStyle name="Comma 12 3 2 4 2 6 3" xfId="38901" xr:uid="{00000000-0005-0000-0000-000009000000}"/>
    <cellStyle name="Comma 12 3 2 4 2 7" xfId="10173" xr:uid="{00000000-0005-0000-0000-000009000000}"/>
    <cellStyle name="Comma 12 3 2 4 2 7 2" xfId="25293" xr:uid="{00000000-0005-0000-0000-000009000000}"/>
    <cellStyle name="Comma 12 3 2 4 2 7 2 2" xfId="55533" xr:uid="{00000000-0005-0000-0000-000009000000}"/>
    <cellStyle name="Comma 12 3 2 4 2 7 3" xfId="40413" xr:uid="{00000000-0005-0000-0000-000009000000}"/>
    <cellStyle name="Comma 12 3 2 4 2 8" xfId="16221" xr:uid="{00000000-0005-0000-0000-000009000000}"/>
    <cellStyle name="Comma 12 3 2 4 2 8 2" xfId="46461" xr:uid="{00000000-0005-0000-0000-000009000000}"/>
    <cellStyle name="Comma 12 3 2 4 2 9" xfId="31341" xr:uid="{00000000-0005-0000-0000-000009000000}"/>
    <cellStyle name="Comma 12 3 2 4 3" xfId="1857" xr:uid="{00000000-0005-0000-0000-000009000000}"/>
    <cellStyle name="Comma 12 3 2 4 3 2" xfId="10929" xr:uid="{00000000-0005-0000-0000-000009000000}"/>
    <cellStyle name="Comma 12 3 2 4 3 2 2" xfId="26049" xr:uid="{00000000-0005-0000-0000-000009000000}"/>
    <cellStyle name="Comma 12 3 2 4 3 2 2 2" xfId="56289" xr:uid="{00000000-0005-0000-0000-000009000000}"/>
    <cellStyle name="Comma 12 3 2 4 3 2 3" xfId="41169" xr:uid="{00000000-0005-0000-0000-000009000000}"/>
    <cellStyle name="Comma 12 3 2 4 3 3" xfId="16977" xr:uid="{00000000-0005-0000-0000-000009000000}"/>
    <cellStyle name="Comma 12 3 2 4 3 3 2" xfId="47217" xr:uid="{00000000-0005-0000-0000-000009000000}"/>
    <cellStyle name="Comma 12 3 2 4 3 4" xfId="32097" xr:uid="{00000000-0005-0000-0000-000009000000}"/>
    <cellStyle name="Comma 12 3 2 4 4" xfId="3369" xr:uid="{00000000-0005-0000-0000-000009000000}"/>
    <cellStyle name="Comma 12 3 2 4 4 2" xfId="12441" xr:uid="{00000000-0005-0000-0000-000009000000}"/>
    <cellStyle name="Comma 12 3 2 4 4 2 2" xfId="27561" xr:uid="{00000000-0005-0000-0000-000009000000}"/>
    <cellStyle name="Comma 12 3 2 4 4 2 2 2" xfId="57801" xr:uid="{00000000-0005-0000-0000-000009000000}"/>
    <cellStyle name="Comma 12 3 2 4 4 2 3" xfId="42681" xr:uid="{00000000-0005-0000-0000-000009000000}"/>
    <cellStyle name="Comma 12 3 2 4 4 3" xfId="18489" xr:uid="{00000000-0005-0000-0000-000009000000}"/>
    <cellStyle name="Comma 12 3 2 4 4 3 2" xfId="48729" xr:uid="{00000000-0005-0000-0000-000009000000}"/>
    <cellStyle name="Comma 12 3 2 4 4 4" xfId="33609" xr:uid="{00000000-0005-0000-0000-000009000000}"/>
    <cellStyle name="Comma 12 3 2 4 5" xfId="4881" xr:uid="{00000000-0005-0000-0000-000009000000}"/>
    <cellStyle name="Comma 12 3 2 4 5 2" xfId="13953" xr:uid="{00000000-0005-0000-0000-000009000000}"/>
    <cellStyle name="Comma 12 3 2 4 5 2 2" xfId="29073" xr:uid="{00000000-0005-0000-0000-000009000000}"/>
    <cellStyle name="Comma 12 3 2 4 5 2 2 2" xfId="59313" xr:uid="{00000000-0005-0000-0000-000009000000}"/>
    <cellStyle name="Comma 12 3 2 4 5 2 3" xfId="44193" xr:uid="{00000000-0005-0000-0000-000009000000}"/>
    <cellStyle name="Comma 12 3 2 4 5 3" xfId="20001" xr:uid="{00000000-0005-0000-0000-000009000000}"/>
    <cellStyle name="Comma 12 3 2 4 5 3 2" xfId="50241" xr:uid="{00000000-0005-0000-0000-000009000000}"/>
    <cellStyle name="Comma 12 3 2 4 5 4" xfId="35121" xr:uid="{00000000-0005-0000-0000-000009000000}"/>
    <cellStyle name="Comma 12 3 2 4 6" xfId="6393" xr:uid="{00000000-0005-0000-0000-000009000000}"/>
    <cellStyle name="Comma 12 3 2 4 6 2" xfId="21513" xr:uid="{00000000-0005-0000-0000-000009000000}"/>
    <cellStyle name="Comma 12 3 2 4 6 2 2" xfId="51753" xr:uid="{00000000-0005-0000-0000-000009000000}"/>
    <cellStyle name="Comma 12 3 2 4 6 3" xfId="36633" xr:uid="{00000000-0005-0000-0000-000009000000}"/>
    <cellStyle name="Comma 12 3 2 4 7" xfId="7905" xr:uid="{00000000-0005-0000-0000-000009000000}"/>
    <cellStyle name="Comma 12 3 2 4 7 2" xfId="23025" xr:uid="{00000000-0005-0000-0000-000009000000}"/>
    <cellStyle name="Comma 12 3 2 4 7 2 2" xfId="53265" xr:uid="{00000000-0005-0000-0000-000009000000}"/>
    <cellStyle name="Comma 12 3 2 4 7 3" xfId="38145" xr:uid="{00000000-0005-0000-0000-000009000000}"/>
    <cellStyle name="Comma 12 3 2 4 8" xfId="9417" xr:uid="{00000000-0005-0000-0000-000009000000}"/>
    <cellStyle name="Comma 12 3 2 4 8 2" xfId="24537" xr:uid="{00000000-0005-0000-0000-000009000000}"/>
    <cellStyle name="Comma 12 3 2 4 8 2 2" xfId="54777" xr:uid="{00000000-0005-0000-0000-000009000000}"/>
    <cellStyle name="Comma 12 3 2 4 8 3" xfId="39657" xr:uid="{00000000-0005-0000-0000-000009000000}"/>
    <cellStyle name="Comma 12 3 2 4 9" xfId="15465" xr:uid="{00000000-0005-0000-0000-000009000000}"/>
    <cellStyle name="Comma 12 3 2 4 9 2" xfId="45705" xr:uid="{00000000-0005-0000-0000-000009000000}"/>
    <cellStyle name="Comma 12 3 2 5" xfId="597" xr:uid="{00000000-0005-0000-0000-00002D000000}"/>
    <cellStyle name="Comma 12 3 2 5 10" xfId="30837" xr:uid="{00000000-0005-0000-0000-00002D000000}"/>
    <cellStyle name="Comma 12 3 2 5 2" xfId="1353" xr:uid="{00000000-0005-0000-0000-00002D000000}"/>
    <cellStyle name="Comma 12 3 2 5 2 2" xfId="2865" xr:uid="{00000000-0005-0000-0000-00002D000000}"/>
    <cellStyle name="Comma 12 3 2 5 2 2 2" xfId="11937" xr:uid="{00000000-0005-0000-0000-00002D000000}"/>
    <cellStyle name="Comma 12 3 2 5 2 2 2 2" xfId="27057" xr:uid="{00000000-0005-0000-0000-00002D000000}"/>
    <cellStyle name="Comma 12 3 2 5 2 2 2 2 2" xfId="57297" xr:uid="{00000000-0005-0000-0000-00002D000000}"/>
    <cellStyle name="Comma 12 3 2 5 2 2 2 3" xfId="42177" xr:uid="{00000000-0005-0000-0000-00002D000000}"/>
    <cellStyle name="Comma 12 3 2 5 2 2 3" xfId="17985" xr:uid="{00000000-0005-0000-0000-00002D000000}"/>
    <cellStyle name="Comma 12 3 2 5 2 2 3 2" xfId="48225" xr:uid="{00000000-0005-0000-0000-00002D000000}"/>
    <cellStyle name="Comma 12 3 2 5 2 2 4" xfId="33105" xr:uid="{00000000-0005-0000-0000-00002D000000}"/>
    <cellStyle name="Comma 12 3 2 5 2 3" xfId="4377" xr:uid="{00000000-0005-0000-0000-00002D000000}"/>
    <cellStyle name="Comma 12 3 2 5 2 3 2" xfId="13449" xr:uid="{00000000-0005-0000-0000-00002D000000}"/>
    <cellStyle name="Comma 12 3 2 5 2 3 2 2" xfId="28569" xr:uid="{00000000-0005-0000-0000-00002D000000}"/>
    <cellStyle name="Comma 12 3 2 5 2 3 2 2 2" xfId="58809" xr:uid="{00000000-0005-0000-0000-00002D000000}"/>
    <cellStyle name="Comma 12 3 2 5 2 3 2 3" xfId="43689" xr:uid="{00000000-0005-0000-0000-00002D000000}"/>
    <cellStyle name="Comma 12 3 2 5 2 3 3" xfId="19497" xr:uid="{00000000-0005-0000-0000-00002D000000}"/>
    <cellStyle name="Comma 12 3 2 5 2 3 3 2" xfId="49737" xr:uid="{00000000-0005-0000-0000-00002D000000}"/>
    <cellStyle name="Comma 12 3 2 5 2 3 4" xfId="34617" xr:uid="{00000000-0005-0000-0000-00002D000000}"/>
    <cellStyle name="Comma 12 3 2 5 2 4" xfId="5889" xr:uid="{00000000-0005-0000-0000-00002D000000}"/>
    <cellStyle name="Comma 12 3 2 5 2 4 2" xfId="14961" xr:uid="{00000000-0005-0000-0000-00002D000000}"/>
    <cellStyle name="Comma 12 3 2 5 2 4 2 2" xfId="30081" xr:uid="{00000000-0005-0000-0000-00002D000000}"/>
    <cellStyle name="Comma 12 3 2 5 2 4 2 2 2" xfId="60321" xr:uid="{00000000-0005-0000-0000-00002D000000}"/>
    <cellStyle name="Comma 12 3 2 5 2 4 2 3" xfId="45201" xr:uid="{00000000-0005-0000-0000-00002D000000}"/>
    <cellStyle name="Comma 12 3 2 5 2 4 3" xfId="21009" xr:uid="{00000000-0005-0000-0000-00002D000000}"/>
    <cellStyle name="Comma 12 3 2 5 2 4 3 2" xfId="51249" xr:uid="{00000000-0005-0000-0000-00002D000000}"/>
    <cellStyle name="Comma 12 3 2 5 2 4 4" xfId="36129" xr:uid="{00000000-0005-0000-0000-00002D000000}"/>
    <cellStyle name="Comma 12 3 2 5 2 5" xfId="7401" xr:uid="{00000000-0005-0000-0000-00002D000000}"/>
    <cellStyle name="Comma 12 3 2 5 2 5 2" xfId="22521" xr:uid="{00000000-0005-0000-0000-00002D000000}"/>
    <cellStyle name="Comma 12 3 2 5 2 5 2 2" xfId="52761" xr:uid="{00000000-0005-0000-0000-00002D000000}"/>
    <cellStyle name="Comma 12 3 2 5 2 5 3" xfId="37641" xr:uid="{00000000-0005-0000-0000-00002D000000}"/>
    <cellStyle name="Comma 12 3 2 5 2 6" xfId="8913" xr:uid="{00000000-0005-0000-0000-00002D000000}"/>
    <cellStyle name="Comma 12 3 2 5 2 6 2" xfId="24033" xr:uid="{00000000-0005-0000-0000-00002D000000}"/>
    <cellStyle name="Comma 12 3 2 5 2 6 2 2" xfId="54273" xr:uid="{00000000-0005-0000-0000-00002D000000}"/>
    <cellStyle name="Comma 12 3 2 5 2 6 3" xfId="39153" xr:uid="{00000000-0005-0000-0000-00002D000000}"/>
    <cellStyle name="Comma 12 3 2 5 2 7" xfId="10425" xr:uid="{00000000-0005-0000-0000-00002D000000}"/>
    <cellStyle name="Comma 12 3 2 5 2 7 2" xfId="25545" xr:uid="{00000000-0005-0000-0000-00002D000000}"/>
    <cellStyle name="Comma 12 3 2 5 2 7 2 2" xfId="55785" xr:uid="{00000000-0005-0000-0000-00002D000000}"/>
    <cellStyle name="Comma 12 3 2 5 2 7 3" xfId="40665" xr:uid="{00000000-0005-0000-0000-00002D000000}"/>
    <cellStyle name="Comma 12 3 2 5 2 8" xfId="16473" xr:uid="{00000000-0005-0000-0000-00002D000000}"/>
    <cellStyle name="Comma 12 3 2 5 2 8 2" xfId="46713" xr:uid="{00000000-0005-0000-0000-00002D000000}"/>
    <cellStyle name="Comma 12 3 2 5 2 9" xfId="31593" xr:uid="{00000000-0005-0000-0000-00002D000000}"/>
    <cellStyle name="Comma 12 3 2 5 3" xfId="2109" xr:uid="{00000000-0005-0000-0000-00002D000000}"/>
    <cellStyle name="Comma 12 3 2 5 3 2" xfId="11181" xr:uid="{00000000-0005-0000-0000-00002D000000}"/>
    <cellStyle name="Comma 12 3 2 5 3 2 2" xfId="26301" xr:uid="{00000000-0005-0000-0000-00002D000000}"/>
    <cellStyle name="Comma 12 3 2 5 3 2 2 2" xfId="56541" xr:uid="{00000000-0005-0000-0000-00002D000000}"/>
    <cellStyle name="Comma 12 3 2 5 3 2 3" xfId="41421" xr:uid="{00000000-0005-0000-0000-00002D000000}"/>
    <cellStyle name="Comma 12 3 2 5 3 3" xfId="17229" xr:uid="{00000000-0005-0000-0000-00002D000000}"/>
    <cellStyle name="Comma 12 3 2 5 3 3 2" xfId="47469" xr:uid="{00000000-0005-0000-0000-00002D000000}"/>
    <cellStyle name="Comma 12 3 2 5 3 4" xfId="32349" xr:uid="{00000000-0005-0000-0000-00002D000000}"/>
    <cellStyle name="Comma 12 3 2 5 4" xfId="3621" xr:uid="{00000000-0005-0000-0000-00002D000000}"/>
    <cellStyle name="Comma 12 3 2 5 4 2" xfId="12693" xr:uid="{00000000-0005-0000-0000-00002D000000}"/>
    <cellStyle name="Comma 12 3 2 5 4 2 2" xfId="27813" xr:uid="{00000000-0005-0000-0000-00002D000000}"/>
    <cellStyle name="Comma 12 3 2 5 4 2 2 2" xfId="58053" xr:uid="{00000000-0005-0000-0000-00002D000000}"/>
    <cellStyle name="Comma 12 3 2 5 4 2 3" xfId="42933" xr:uid="{00000000-0005-0000-0000-00002D000000}"/>
    <cellStyle name="Comma 12 3 2 5 4 3" xfId="18741" xr:uid="{00000000-0005-0000-0000-00002D000000}"/>
    <cellStyle name="Comma 12 3 2 5 4 3 2" xfId="48981" xr:uid="{00000000-0005-0000-0000-00002D000000}"/>
    <cellStyle name="Comma 12 3 2 5 4 4" xfId="33861" xr:uid="{00000000-0005-0000-0000-00002D000000}"/>
    <cellStyle name="Comma 12 3 2 5 5" xfId="5133" xr:uid="{00000000-0005-0000-0000-00002D000000}"/>
    <cellStyle name="Comma 12 3 2 5 5 2" xfId="14205" xr:uid="{00000000-0005-0000-0000-00002D000000}"/>
    <cellStyle name="Comma 12 3 2 5 5 2 2" xfId="29325" xr:uid="{00000000-0005-0000-0000-00002D000000}"/>
    <cellStyle name="Comma 12 3 2 5 5 2 2 2" xfId="59565" xr:uid="{00000000-0005-0000-0000-00002D000000}"/>
    <cellStyle name="Comma 12 3 2 5 5 2 3" xfId="44445" xr:uid="{00000000-0005-0000-0000-00002D000000}"/>
    <cellStyle name="Comma 12 3 2 5 5 3" xfId="20253" xr:uid="{00000000-0005-0000-0000-00002D000000}"/>
    <cellStyle name="Comma 12 3 2 5 5 3 2" xfId="50493" xr:uid="{00000000-0005-0000-0000-00002D000000}"/>
    <cellStyle name="Comma 12 3 2 5 5 4" xfId="35373" xr:uid="{00000000-0005-0000-0000-00002D000000}"/>
    <cellStyle name="Comma 12 3 2 5 6" xfId="6645" xr:uid="{00000000-0005-0000-0000-00002D000000}"/>
    <cellStyle name="Comma 12 3 2 5 6 2" xfId="21765" xr:uid="{00000000-0005-0000-0000-00002D000000}"/>
    <cellStyle name="Comma 12 3 2 5 6 2 2" xfId="52005" xr:uid="{00000000-0005-0000-0000-00002D000000}"/>
    <cellStyle name="Comma 12 3 2 5 6 3" xfId="36885" xr:uid="{00000000-0005-0000-0000-00002D000000}"/>
    <cellStyle name="Comma 12 3 2 5 7" xfId="8157" xr:uid="{00000000-0005-0000-0000-00002D000000}"/>
    <cellStyle name="Comma 12 3 2 5 7 2" xfId="23277" xr:uid="{00000000-0005-0000-0000-00002D000000}"/>
    <cellStyle name="Comma 12 3 2 5 7 2 2" xfId="53517" xr:uid="{00000000-0005-0000-0000-00002D000000}"/>
    <cellStyle name="Comma 12 3 2 5 7 3" xfId="38397" xr:uid="{00000000-0005-0000-0000-00002D000000}"/>
    <cellStyle name="Comma 12 3 2 5 8" xfId="9669" xr:uid="{00000000-0005-0000-0000-00002D000000}"/>
    <cellStyle name="Comma 12 3 2 5 8 2" xfId="24789" xr:uid="{00000000-0005-0000-0000-00002D000000}"/>
    <cellStyle name="Comma 12 3 2 5 8 2 2" xfId="55029" xr:uid="{00000000-0005-0000-0000-00002D000000}"/>
    <cellStyle name="Comma 12 3 2 5 8 3" xfId="39909" xr:uid="{00000000-0005-0000-0000-00002D000000}"/>
    <cellStyle name="Comma 12 3 2 5 9" xfId="15717" xr:uid="{00000000-0005-0000-0000-00002D000000}"/>
    <cellStyle name="Comma 12 3 2 5 9 2" xfId="45957" xr:uid="{00000000-0005-0000-0000-00002D000000}"/>
    <cellStyle name="Comma 12 3 2 6" xfId="849" xr:uid="{00000000-0005-0000-0000-000009000000}"/>
    <cellStyle name="Comma 12 3 2 6 2" xfId="2361" xr:uid="{00000000-0005-0000-0000-000009000000}"/>
    <cellStyle name="Comma 12 3 2 6 2 2" xfId="11433" xr:uid="{00000000-0005-0000-0000-000009000000}"/>
    <cellStyle name="Comma 12 3 2 6 2 2 2" xfId="26553" xr:uid="{00000000-0005-0000-0000-000009000000}"/>
    <cellStyle name="Comma 12 3 2 6 2 2 2 2" xfId="56793" xr:uid="{00000000-0005-0000-0000-000009000000}"/>
    <cellStyle name="Comma 12 3 2 6 2 2 3" xfId="41673" xr:uid="{00000000-0005-0000-0000-000009000000}"/>
    <cellStyle name="Comma 12 3 2 6 2 3" xfId="17481" xr:uid="{00000000-0005-0000-0000-000009000000}"/>
    <cellStyle name="Comma 12 3 2 6 2 3 2" xfId="47721" xr:uid="{00000000-0005-0000-0000-000009000000}"/>
    <cellStyle name="Comma 12 3 2 6 2 4" xfId="32601" xr:uid="{00000000-0005-0000-0000-000009000000}"/>
    <cellStyle name="Comma 12 3 2 6 3" xfId="3873" xr:uid="{00000000-0005-0000-0000-000009000000}"/>
    <cellStyle name="Comma 12 3 2 6 3 2" xfId="12945" xr:uid="{00000000-0005-0000-0000-000009000000}"/>
    <cellStyle name="Comma 12 3 2 6 3 2 2" xfId="28065" xr:uid="{00000000-0005-0000-0000-000009000000}"/>
    <cellStyle name="Comma 12 3 2 6 3 2 2 2" xfId="58305" xr:uid="{00000000-0005-0000-0000-000009000000}"/>
    <cellStyle name="Comma 12 3 2 6 3 2 3" xfId="43185" xr:uid="{00000000-0005-0000-0000-000009000000}"/>
    <cellStyle name="Comma 12 3 2 6 3 3" xfId="18993" xr:uid="{00000000-0005-0000-0000-000009000000}"/>
    <cellStyle name="Comma 12 3 2 6 3 3 2" xfId="49233" xr:uid="{00000000-0005-0000-0000-000009000000}"/>
    <cellStyle name="Comma 12 3 2 6 3 4" xfId="34113" xr:uid="{00000000-0005-0000-0000-000009000000}"/>
    <cellStyle name="Comma 12 3 2 6 4" xfId="5385" xr:uid="{00000000-0005-0000-0000-000009000000}"/>
    <cellStyle name="Comma 12 3 2 6 4 2" xfId="14457" xr:uid="{00000000-0005-0000-0000-000009000000}"/>
    <cellStyle name="Comma 12 3 2 6 4 2 2" xfId="29577" xr:uid="{00000000-0005-0000-0000-000009000000}"/>
    <cellStyle name="Comma 12 3 2 6 4 2 2 2" xfId="59817" xr:uid="{00000000-0005-0000-0000-000009000000}"/>
    <cellStyle name="Comma 12 3 2 6 4 2 3" xfId="44697" xr:uid="{00000000-0005-0000-0000-000009000000}"/>
    <cellStyle name="Comma 12 3 2 6 4 3" xfId="20505" xr:uid="{00000000-0005-0000-0000-000009000000}"/>
    <cellStyle name="Comma 12 3 2 6 4 3 2" xfId="50745" xr:uid="{00000000-0005-0000-0000-000009000000}"/>
    <cellStyle name="Comma 12 3 2 6 4 4" xfId="35625" xr:uid="{00000000-0005-0000-0000-000009000000}"/>
    <cellStyle name="Comma 12 3 2 6 5" xfId="6897" xr:uid="{00000000-0005-0000-0000-000009000000}"/>
    <cellStyle name="Comma 12 3 2 6 5 2" xfId="22017" xr:uid="{00000000-0005-0000-0000-000009000000}"/>
    <cellStyle name="Comma 12 3 2 6 5 2 2" xfId="52257" xr:uid="{00000000-0005-0000-0000-000009000000}"/>
    <cellStyle name="Comma 12 3 2 6 5 3" xfId="37137" xr:uid="{00000000-0005-0000-0000-000009000000}"/>
    <cellStyle name="Comma 12 3 2 6 6" xfId="8409" xr:uid="{00000000-0005-0000-0000-000009000000}"/>
    <cellStyle name="Comma 12 3 2 6 6 2" xfId="23529" xr:uid="{00000000-0005-0000-0000-000009000000}"/>
    <cellStyle name="Comma 12 3 2 6 6 2 2" xfId="53769" xr:uid="{00000000-0005-0000-0000-000009000000}"/>
    <cellStyle name="Comma 12 3 2 6 6 3" xfId="38649" xr:uid="{00000000-0005-0000-0000-000009000000}"/>
    <cellStyle name="Comma 12 3 2 6 7" xfId="9921" xr:uid="{00000000-0005-0000-0000-000009000000}"/>
    <cellStyle name="Comma 12 3 2 6 7 2" xfId="25041" xr:uid="{00000000-0005-0000-0000-000009000000}"/>
    <cellStyle name="Comma 12 3 2 6 7 2 2" xfId="55281" xr:uid="{00000000-0005-0000-0000-000009000000}"/>
    <cellStyle name="Comma 12 3 2 6 7 3" xfId="40161" xr:uid="{00000000-0005-0000-0000-000009000000}"/>
    <cellStyle name="Comma 12 3 2 6 8" xfId="15969" xr:uid="{00000000-0005-0000-0000-000009000000}"/>
    <cellStyle name="Comma 12 3 2 6 8 2" xfId="46209" xr:uid="{00000000-0005-0000-0000-000009000000}"/>
    <cellStyle name="Comma 12 3 2 6 9" xfId="31089" xr:uid="{00000000-0005-0000-0000-000009000000}"/>
    <cellStyle name="Comma 12 3 2 7" xfId="1605" xr:uid="{00000000-0005-0000-0000-000009000000}"/>
    <cellStyle name="Comma 12 3 2 7 2" xfId="10677" xr:uid="{00000000-0005-0000-0000-000009000000}"/>
    <cellStyle name="Comma 12 3 2 7 2 2" xfId="25797" xr:uid="{00000000-0005-0000-0000-000009000000}"/>
    <cellStyle name="Comma 12 3 2 7 2 2 2" xfId="56037" xr:uid="{00000000-0005-0000-0000-000009000000}"/>
    <cellStyle name="Comma 12 3 2 7 2 3" xfId="40917" xr:uid="{00000000-0005-0000-0000-000009000000}"/>
    <cellStyle name="Comma 12 3 2 7 3" xfId="16725" xr:uid="{00000000-0005-0000-0000-000009000000}"/>
    <cellStyle name="Comma 12 3 2 7 3 2" xfId="46965" xr:uid="{00000000-0005-0000-0000-000009000000}"/>
    <cellStyle name="Comma 12 3 2 7 4" xfId="31845" xr:uid="{00000000-0005-0000-0000-000009000000}"/>
    <cellStyle name="Comma 12 3 2 8" xfId="3117" xr:uid="{00000000-0005-0000-0000-000009000000}"/>
    <cellStyle name="Comma 12 3 2 8 2" xfId="12189" xr:uid="{00000000-0005-0000-0000-000009000000}"/>
    <cellStyle name="Comma 12 3 2 8 2 2" xfId="27309" xr:uid="{00000000-0005-0000-0000-000009000000}"/>
    <cellStyle name="Comma 12 3 2 8 2 2 2" xfId="57549" xr:uid="{00000000-0005-0000-0000-000009000000}"/>
    <cellStyle name="Comma 12 3 2 8 2 3" xfId="42429" xr:uid="{00000000-0005-0000-0000-000009000000}"/>
    <cellStyle name="Comma 12 3 2 8 3" xfId="18237" xr:uid="{00000000-0005-0000-0000-000009000000}"/>
    <cellStyle name="Comma 12 3 2 8 3 2" xfId="48477" xr:uid="{00000000-0005-0000-0000-000009000000}"/>
    <cellStyle name="Comma 12 3 2 8 4" xfId="33357" xr:uid="{00000000-0005-0000-0000-000009000000}"/>
    <cellStyle name="Comma 12 3 2 9" xfId="4629" xr:uid="{00000000-0005-0000-0000-000009000000}"/>
    <cellStyle name="Comma 12 3 2 9 2" xfId="13701" xr:uid="{00000000-0005-0000-0000-000009000000}"/>
    <cellStyle name="Comma 12 3 2 9 2 2" xfId="28821" xr:uid="{00000000-0005-0000-0000-000009000000}"/>
    <cellStyle name="Comma 12 3 2 9 2 2 2" xfId="59061" xr:uid="{00000000-0005-0000-0000-000009000000}"/>
    <cellStyle name="Comma 12 3 2 9 2 3" xfId="43941" xr:uid="{00000000-0005-0000-0000-000009000000}"/>
    <cellStyle name="Comma 12 3 2 9 3" xfId="19749" xr:uid="{00000000-0005-0000-0000-000009000000}"/>
    <cellStyle name="Comma 12 3 2 9 3 2" xfId="49989" xr:uid="{00000000-0005-0000-0000-000009000000}"/>
    <cellStyle name="Comma 12 3 2 9 4" xfId="34869" xr:uid="{00000000-0005-0000-0000-000009000000}"/>
    <cellStyle name="Comma 12 3 3" xfId="135" xr:uid="{00000000-0005-0000-0000-000010000000}"/>
    <cellStyle name="Comma 12 3 3 10" xfId="9207" xr:uid="{00000000-0005-0000-0000-000010000000}"/>
    <cellStyle name="Comma 12 3 3 10 2" xfId="24327" xr:uid="{00000000-0005-0000-0000-000010000000}"/>
    <cellStyle name="Comma 12 3 3 10 2 2" xfId="54567" xr:uid="{00000000-0005-0000-0000-000010000000}"/>
    <cellStyle name="Comma 12 3 3 10 3" xfId="39447" xr:uid="{00000000-0005-0000-0000-000010000000}"/>
    <cellStyle name="Comma 12 3 3 11" xfId="15255" xr:uid="{00000000-0005-0000-0000-000010000000}"/>
    <cellStyle name="Comma 12 3 3 11 2" xfId="45495" xr:uid="{00000000-0005-0000-0000-000010000000}"/>
    <cellStyle name="Comma 12 3 3 12" xfId="30375" xr:uid="{00000000-0005-0000-0000-000010000000}"/>
    <cellStyle name="Comma 12 3 3 2" xfId="387" xr:uid="{00000000-0005-0000-0000-000010000000}"/>
    <cellStyle name="Comma 12 3 3 2 10" xfId="30627" xr:uid="{00000000-0005-0000-0000-000010000000}"/>
    <cellStyle name="Comma 12 3 3 2 2" xfId="1143" xr:uid="{00000000-0005-0000-0000-000010000000}"/>
    <cellStyle name="Comma 12 3 3 2 2 2" xfId="2655" xr:uid="{00000000-0005-0000-0000-000010000000}"/>
    <cellStyle name="Comma 12 3 3 2 2 2 2" xfId="11727" xr:uid="{00000000-0005-0000-0000-000010000000}"/>
    <cellStyle name="Comma 12 3 3 2 2 2 2 2" xfId="26847" xr:uid="{00000000-0005-0000-0000-000010000000}"/>
    <cellStyle name="Comma 12 3 3 2 2 2 2 2 2" xfId="57087" xr:uid="{00000000-0005-0000-0000-000010000000}"/>
    <cellStyle name="Comma 12 3 3 2 2 2 2 3" xfId="41967" xr:uid="{00000000-0005-0000-0000-000010000000}"/>
    <cellStyle name="Comma 12 3 3 2 2 2 3" xfId="17775" xr:uid="{00000000-0005-0000-0000-000010000000}"/>
    <cellStyle name="Comma 12 3 3 2 2 2 3 2" xfId="48015" xr:uid="{00000000-0005-0000-0000-000010000000}"/>
    <cellStyle name="Comma 12 3 3 2 2 2 4" xfId="32895" xr:uid="{00000000-0005-0000-0000-000010000000}"/>
    <cellStyle name="Comma 12 3 3 2 2 3" xfId="4167" xr:uid="{00000000-0005-0000-0000-000010000000}"/>
    <cellStyle name="Comma 12 3 3 2 2 3 2" xfId="13239" xr:uid="{00000000-0005-0000-0000-000010000000}"/>
    <cellStyle name="Comma 12 3 3 2 2 3 2 2" xfId="28359" xr:uid="{00000000-0005-0000-0000-000010000000}"/>
    <cellStyle name="Comma 12 3 3 2 2 3 2 2 2" xfId="58599" xr:uid="{00000000-0005-0000-0000-000010000000}"/>
    <cellStyle name="Comma 12 3 3 2 2 3 2 3" xfId="43479" xr:uid="{00000000-0005-0000-0000-000010000000}"/>
    <cellStyle name="Comma 12 3 3 2 2 3 3" xfId="19287" xr:uid="{00000000-0005-0000-0000-000010000000}"/>
    <cellStyle name="Comma 12 3 3 2 2 3 3 2" xfId="49527" xr:uid="{00000000-0005-0000-0000-000010000000}"/>
    <cellStyle name="Comma 12 3 3 2 2 3 4" xfId="34407" xr:uid="{00000000-0005-0000-0000-000010000000}"/>
    <cellStyle name="Comma 12 3 3 2 2 4" xfId="5679" xr:uid="{00000000-0005-0000-0000-000010000000}"/>
    <cellStyle name="Comma 12 3 3 2 2 4 2" xfId="14751" xr:uid="{00000000-0005-0000-0000-000010000000}"/>
    <cellStyle name="Comma 12 3 3 2 2 4 2 2" xfId="29871" xr:uid="{00000000-0005-0000-0000-000010000000}"/>
    <cellStyle name="Comma 12 3 3 2 2 4 2 2 2" xfId="60111" xr:uid="{00000000-0005-0000-0000-000010000000}"/>
    <cellStyle name="Comma 12 3 3 2 2 4 2 3" xfId="44991" xr:uid="{00000000-0005-0000-0000-000010000000}"/>
    <cellStyle name="Comma 12 3 3 2 2 4 3" xfId="20799" xr:uid="{00000000-0005-0000-0000-000010000000}"/>
    <cellStyle name="Comma 12 3 3 2 2 4 3 2" xfId="51039" xr:uid="{00000000-0005-0000-0000-000010000000}"/>
    <cellStyle name="Comma 12 3 3 2 2 4 4" xfId="35919" xr:uid="{00000000-0005-0000-0000-000010000000}"/>
    <cellStyle name="Comma 12 3 3 2 2 5" xfId="7191" xr:uid="{00000000-0005-0000-0000-000010000000}"/>
    <cellStyle name="Comma 12 3 3 2 2 5 2" xfId="22311" xr:uid="{00000000-0005-0000-0000-000010000000}"/>
    <cellStyle name="Comma 12 3 3 2 2 5 2 2" xfId="52551" xr:uid="{00000000-0005-0000-0000-000010000000}"/>
    <cellStyle name="Comma 12 3 3 2 2 5 3" xfId="37431" xr:uid="{00000000-0005-0000-0000-000010000000}"/>
    <cellStyle name="Comma 12 3 3 2 2 6" xfId="8703" xr:uid="{00000000-0005-0000-0000-000010000000}"/>
    <cellStyle name="Comma 12 3 3 2 2 6 2" xfId="23823" xr:uid="{00000000-0005-0000-0000-000010000000}"/>
    <cellStyle name="Comma 12 3 3 2 2 6 2 2" xfId="54063" xr:uid="{00000000-0005-0000-0000-000010000000}"/>
    <cellStyle name="Comma 12 3 3 2 2 6 3" xfId="38943" xr:uid="{00000000-0005-0000-0000-000010000000}"/>
    <cellStyle name="Comma 12 3 3 2 2 7" xfId="10215" xr:uid="{00000000-0005-0000-0000-000010000000}"/>
    <cellStyle name="Comma 12 3 3 2 2 7 2" xfId="25335" xr:uid="{00000000-0005-0000-0000-000010000000}"/>
    <cellStyle name="Comma 12 3 3 2 2 7 2 2" xfId="55575" xr:uid="{00000000-0005-0000-0000-000010000000}"/>
    <cellStyle name="Comma 12 3 3 2 2 7 3" xfId="40455" xr:uid="{00000000-0005-0000-0000-000010000000}"/>
    <cellStyle name="Comma 12 3 3 2 2 8" xfId="16263" xr:uid="{00000000-0005-0000-0000-000010000000}"/>
    <cellStyle name="Comma 12 3 3 2 2 8 2" xfId="46503" xr:uid="{00000000-0005-0000-0000-000010000000}"/>
    <cellStyle name="Comma 12 3 3 2 2 9" xfId="31383" xr:uid="{00000000-0005-0000-0000-000010000000}"/>
    <cellStyle name="Comma 12 3 3 2 3" xfId="1899" xr:uid="{00000000-0005-0000-0000-000010000000}"/>
    <cellStyle name="Comma 12 3 3 2 3 2" xfId="10971" xr:uid="{00000000-0005-0000-0000-000010000000}"/>
    <cellStyle name="Comma 12 3 3 2 3 2 2" xfId="26091" xr:uid="{00000000-0005-0000-0000-000010000000}"/>
    <cellStyle name="Comma 12 3 3 2 3 2 2 2" xfId="56331" xr:uid="{00000000-0005-0000-0000-000010000000}"/>
    <cellStyle name="Comma 12 3 3 2 3 2 3" xfId="41211" xr:uid="{00000000-0005-0000-0000-000010000000}"/>
    <cellStyle name="Comma 12 3 3 2 3 3" xfId="17019" xr:uid="{00000000-0005-0000-0000-000010000000}"/>
    <cellStyle name="Comma 12 3 3 2 3 3 2" xfId="47259" xr:uid="{00000000-0005-0000-0000-000010000000}"/>
    <cellStyle name="Comma 12 3 3 2 3 4" xfId="32139" xr:uid="{00000000-0005-0000-0000-000010000000}"/>
    <cellStyle name="Comma 12 3 3 2 4" xfId="3411" xr:uid="{00000000-0005-0000-0000-000010000000}"/>
    <cellStyle name="Comma 12 3 3 2 4 2" xfId="12483" xr:uid="{00000000-0005-0000-0000-000010000000}"/>
    <cellStyle name="Comma 12 3 3 2 4 2 2" xfId="27603" xr:uid="{00000000-0005-0000-0000-000010000000}"/>
    <cellStyle name="Comma 12 3 3 2 4 2 2 2" xfId="57843" xr:uid="{00000000-0005-0000-0000-000010000000}"/>
    <cellStyle name="Comma 12 3 3 2 4 2 3" xfId="42723" xr:uid="{00000000-0005-0000-0000-000010000000}"/>
    <cellStyle name="Comma 12 3 3 2 4 3" xfId="18531" xr:uid="{00000000-0005-0000-0000-000010000000}"/>
    <cellStyle name="Comma 12 3 3 2 4 3 2" xfId="48771" xr:uid="{00000000-0005-0000-0000-000010000000}"/>
    <cellStyle name="Comma 12 3 3 2 4 4" xfId="33651" xr:uid="{00000000-0005-0000-0000-000010000000}"/>
    <cellStyle name="Comma 12 3 3 2 5" xfId="4923" xr:uid="{00000000-0005-0000-0000-000010000000}"/>
    <cellStyle name="Comma 12 3 3 2 5 2" xfId="13995" xr:uid="{00000000-0005-0000-0000-000010000000}"/>
    <cellStyle name="Comma 12 3 3 2 5 2 2" xfId="29115" xr:uid="{00000000-0005-0000-0000-000010000000}"/>
    <cellStyle name="Comma 12 3 3 2 5 2 2 2" xfId="59355" xr:uid="{00000000-0005-0000-0000-000010000000}"/>
    <cellStyle name="Comma 12 3 3 2 5 2 3" xfId="44235" xr:uid="{00000000-0005-0000-0000-000010000000}"/>
    <cellStyle name="Comma 12 3 3 2 5 3" xfId="20043" xr:uid="{00000000-0005-0000-0000-000010000000}"/>
    <cellStyle name="Comma 12 3 3 2 5 3 2" xfId="50283" xr:uid="{00000000-0005-0000-0000-000010000000}"/>
    <cellStyle name="Comma 12 3 3 2 5 4" xfId="35163" xr:uid="{00000000-0005-0000-0000-000010000000}"/>
    <cellStyle name="Comma 12 3 3 2 6" xfId="6435" xr:uid="{00000000-0005-0000-0000-000010000000}"/>
    <cellStyle name="Comma 12 3 3 2 6 2" xfId="21555" xr:uid="{00000000-0005-0000-0000-000010000000}"/>
    <cellStyle name="Comma 12 3 3 2 6 2 2" xfId="51795" xr:uid="{00000000-0005-0000-0000-000010000000}"/>
    <cellStyle name="Comma 12 3 3 2 6 3" xfId="36675" xr:uid="{00000000-0005-0000-0000-000010000000}"/>
    <cellStyle name="Comma 12 3 3 2 7" xfId="7947" xr:uid="{00000000-0005-0000-0000-000010000000}"/>
    <cellStyle name="Comma 12 3 3 2 7 2" xfId="23067" xr:uid="{00000000-0005-0000-0000-000010000000}"/>
    <cellStyle name="Comma 12 3 3 2 7 2 2" xfId="53307" xr:uid="{00000000-0005-0000-0000-000010000000}"/>
    <cellStyle name="Comma 12 3 3 2 7 3" xfId="38187" xr:uid="{00000000-0005-0000-0000-000010000000}"/>
    <cellStyle name="Comma 12 3 3 2 8" xfId="9459" xr:uid="{00000000-0005-0000-0000-000010000000}"/>
    <cellStyle name="Comma 12 3 3 2 8 2" xfId="24579" xr:uid="{00000000-0005-0000-0000-000010000000}"/>
    <cellStyle name="Comma 12 3 3 2 8 2 2" xfId="54819" xr:uid="{00000000-0005-0000-0000-000010000000}"/>
    <cellStyle name="Comma 12 3 3 2 8 3" xfId="39699" xr:uid="{00000000-0005-0000-0000-000010000000}"/>
    <cellStyle name="Comma 12 3 3 2 9" xfId="15507" xr:uid="{00000000-0005-0000-0000-000010000000}"/>
    <cellStyle name="Comma 12 3 3 2 9 2" xfId="45747" xr:uid="{00000000-0005-0000-0000-000010000000}"/>
    <cellStyle name="Comma 12 3 3 3" xfId="639" xr:uid="{00000000-0005-0000-0000-000030000000}"/>
    <cellStyle name="Comma 12 3 3 3 10" xfId="30879" xr:uid="{00000000-0005-0000-0000-000030000000}"/>
    <cellStyle name="Comma 12 3 3 3 2" xfId="1395" xr:uid="{00000000-0005-0000-0000-000030000000}"/>
    <cellStyle name="Comma 12 3 3 3 2 2" xfId="2907" xr:uid="{00000000-0005-0000-0000-000030000000}"/>
    <cellStyle name="Comma 12 3 3 3 2 2 2" xfId="11979" xr:uid="{00000000-0005-0000-0000-000030000000}"/>
    <cellStyle name="Comma 12 3 3 3 2 2 2 2" xfId="27099" xr:uid="{00000000-0005-0000-0000-000030000000}"/>
    <cellStyle name="Comma 12 3 3 3 2 2 2 2 2" xfId="57339" xr:uid="{00000000-0005-0000-0000-000030000000}"/>
    <cellStyle name="Comma 12 3 3 3 2 2 2 3" xfId="42219" xr:uid="{00000000-0005-0000-0000-000030000000}"/>
    <cellStyle name="Comma 12 3 3 3 2 2 3" xfId="18027" xr:uid="{00000000-0005-0000-0000-000030000000}"/>
    <cellStyle name="Comma 12 3 3 3 2 2 3 2" xfId="48267" xr:uid="{00000000-0005-0000-0000-000030000000}"/>
    <cellStyle name="Comma 12 3 3 3 2 2 4" xfId="33147" xr:uid="{00000000-0005-0000-0000-000030000000}"/>
    <cellStyle name="Comma 12 3 3 3 2 3" xfId="4419" xr:uid="{00000000-0005-0000-0000-000030000000}"/>
    <cellStyle name="Comma 12 3 3 3 2 3 2" xfId="13491" xr:uid="{00000000-0005-0000-0000-000030000000}"/>
    <cellStyle name="Comma 12 3 3 3 2 3 2 2" xfId="28611" xr:uid="{00000000-0005-0000-0000-000030000000}"/>
    <cellStyle name="Comma 12 3 3 3 2 3 2 2 2" xfId="58851" xr:uid="{00000000-0005-0000-0000-000030000000}"/>
    <cellStyle name="Comma 12 3 3 3 2 3 2 3" xfId="43731" xr:uid="{00000000-0005-0000-0000-000030000000}"/>
    <cellStyle name="Comma 12 3 3 3 2 3 3" xfId="19539" xr:uid="{00000000-0005-0000-0000-000030000000}"/>
    <cellStyle name="Comma 12 3 3 3 2 3 3 2" xfId="49779" xr:uid="{00000000-0005-0000-0000-000030000000}"/>
    <cellStyle name="Comma 12 3 3 3 2 3 4" xfId="34659" xr:uid="{00000000-0005-0000-0000-000030000000}"/>
    <cellStyle name="Comma 12 3 3 3 2 4" xfId="5931" xr:uid="{00000000-0005-0000-0000-000030000000}"/>
    <cellStyle name="Comma 12 3 3 3 2 4 2" xfId="15003" xr:uid="{00000000-0005-0000-0000-000030000000}"/>
    <cellStyle name="Comma 12 3 3 3 2 4 2 2" xfId="30123" xr:uid="{00000000-0005-0000-0000-000030000000}"/>
    <cellStyle name="Comma 12 3 3 3 2 4 2 2 2" xfId="60363" xr:uid="{00000000-0005-0000-0000-000030000000}"/>
    <cellStyle name="Comma 12 3 3 3 2 4 2 3" xfId="45243" xr:uid="{00000000-0005-0000-0000-000030000000}"/>
    <cellStyle name="Comma 12 3 3 3 2 4 3" xfId="21051" xr:uid="{00000000-0005-0000-0000-000030000000}"/>
    <cellStyle name="Comma 12 3 3 3 2 4 3 2" xfId="51291" xr:uid="{00000000-0005-0000-0000-000030000000}"/>
    <cellStyle name="Comma 12 3 3 3 2 4 4" xfId="36171" xr:uid="{00000000-0005-0000-0000-000030000000}"/>
    <cellStyle name="Comma 12 3 3 3 2 5" xfId="7443" xr:uid="{00000000-0005-0000-0000-000030000000}"/>
    <cellStyle name="Comma 12 3 3 3 2 5 2" xfId="22563" xr:uid="{00000000-0005-0000-0000-000030000000}"/>
    <cellStyle name="Comma 12 3 3 3 2 5 2 2" xfId="52803" xr:uid="{00000000-0005-0000-0000-000030000000}"/>
    <cellStyle name="Comma 12 3 3 3 2 5 3" xfId="37683" xr:uid="{00000000-0005-0000-0000-000030000000}"/>
    <cellStyle name="Comma 12 3 3 3 2 6" xfId="8955" xr:uid="{00000000-0005-0000-0000-000030000000}"/>
    <cellStyle name="Comma 12 3 3 3 2 6 2" xfId="24075" xr:uid="{00000000-0005-0000-0000-000030000000}"/>
    <cellStyle name="Comma 12 3 3 3 2 6 2 2" xfId="54315" xr:uid="{00000000-0005-0000-0000-000030000000}"/>
    <cellStyle name="Comma 12 3 3 3 2 6 3" xfId="39195" xr:uid="{00000000-0005-0000-0000-000030000000}"/>
    <cellStyle name="Comma 12 3 3 3 2 7" xfId="10467" xr:uid="{00000000-0005-0000-0000-000030000000}"/>
    <cellStyle name="Comma 12 3 3 3 2 7 2" xfId="25587" xr:uid="{00000000-0005-0000-0000-000030000000}"/>
    <cellStyle name="Comma 12 3 3 3 2 7 2 2" xfId="55827" xr:uid="{00000000-0005-0000-0000-000030000000}"/>
    <cellStyle name="Comma 12 3 3 3 2 7 3" xfId="40707" xr:uid="{00000000-0005-0000-0000-000030000000}"/>
    <cellStyle name="Comma 12 3 3 3 2 8" xfId="16515" xr:uid="{00000000-0005-0000-0000-000030000000}"/>
    <cellStyle name="Comma 12 3 3 3 2 8 2" xfId="46755" xr:uid="{00000000-0005-0000-0000-000030000000}"/>
    <cellStyle name="Comma 12 3 3 3 2 9" xfId="31635" xr:uid="{00000000-0005-0000-0000-000030000000}"/>
    <cellStyle name="Comma 12 3 3 3 3" xfId="2151" xr:uid="{00000000-0005-0000-0000-000030000000}"/>
    <cellStyle name="Comma 12 3 3 3 3 2" xfId="11223" xr:uid="{00000000-0005-0000-0000-000030000000}"/>
    <cellStyle name="Comma 12 3 3 3 3 2 2" xfId="26343" xr:uid="{00000000-0005-0000-0000-000030000000}"/>
    <cellStyle name="Comma 12 3 3 3 3 2 2 2" xfId="56583" xr:uid="{00000000-0005-0000-0000-000030000000}"/>
    <cellStyle name="Comma 12 3 3 3 3 2 3" xfId="41463" xr:uid="{00000000-0005-0000-0000-000030000000}"/>
    <cellStyle name="Comma 12 3 3 3 3 3" xfId="17271" xr:uid="{00000000-0005-0000-0000-000030000000}"/>
    <cellStyle name="Comma 12 3 3 3 3 3 2" xfId="47511" xr:uid="{00000000-0005-0000-0000-000030000000}"/>
    <cellStyle name="Comma 12 3 3 3 3 4" xfId="32391" xr:uid="{00000000-0005-0000-0000-000030000000}"/>
    <cellStyle name="Comma 12 3 3 3 4" xfId="3663" xr:uid="{00000000-0005-0000-0000-000030000000}"/>
    <cellStyle name="Comma 12 3 3 3 4 2" xfId="12735" xr:uid="{00000000-0005-0000-0000-000030000000}"/>
    <cellStyle name="Comma 12 3 3 3 4 2 2" xfId="27855" xr:uid="{00000000-0005-0000-0000-000030000000}"/>
    <cellStyle name="Comma 12 3 3 3 4 2 2 2" xfId="58095" xr:uid="{00000000-0005-0000-0000-000030000000}"/>
    <cellStyle name="Comma 12 3 3 3 4 2 3" xfId="42975" xr:uid="{00000000-0005-0000-0000-000030000000}"/>
    <cellStyle name="Comma 12 3 3 3 4 3" xfId="18783" xr:uid="{00000000-0005-0000-0000-000030000000}"/>
    <cellStyle name="Comma 12 3 3 3 4 3 2" xfId="49023" xr:uid="{00000000-0005-0000-0000-000030000000}"/>
    <cellStyle name="Comma 12 3 3 3 4 4" xfId="33903" xr:uid="{00000000-0005-0000-0000-000030000000}"/>
    <cellStyle name="Comma 12 3 3 3 5" xfId="5175" xr:uid="{00000000-0005-0000-0000-000030000000}"/>
    <cellStyle name="Comma 12 3 3 3 5 2" xfId="14247" xr:uid="{00000000-0005-0000-0000-000030000000}"/>
    <cellStyle name="Comma 12 3 3 3 5 2 2" xfId="29367" xr:uid="{00000000-0005-0000-0000-000030000000}"/>
    <cellStyle name="Comma 12 3 3 3 5 2 2 2" xfId="59607" xr:uid="{00000000-0005-0000-0000-000030000000}"/>
    <cellStyle name="Comma 12 3 3 3 5 2 3" xfId="44487" xr:uid="{00000000-0005-0000-0000-000030000000}"/>
    <cellStyle name="Comma 12 3 3 3 5 3" xfId="20295" xr:uid="{00000000-0005-0000-0000-000030000000}"/>
    <cellStyle name="Comma 12 3 3 3 5 3 2" xfId="50535" xr:uid="{00000000-0005-0000-0000-000030000000}"/>
    <cellStyle name="Comma 12 3 3 3 5 4" xfId="35415" xr:uid="{00000000-0005-0000-0000-000030000000}"/>
    <cellStyle name="Comma 12 3 3 3 6" xfId="6687" xr:uid="{00000000-0005-0000-0000-000030000000}"/>
    <cellStyle name="Comma 12 3 3 3 6 2" xfId="21807" xr:uid="{00000000-0005-0000-0000-000030000000}"/>
    <cellStyle name="Comma 12 3 3 3 6 2 2" xfId="52047" xr:uid="{00000000-0005-0000-0000-000030000000}"/>
    <cellStyle name="Comma 12 3 3 3 6 3" xfId="36927" xr:uid="{00000000-0005-0000-0000-000030000000}"/>
    <cellStyle name="Comma 12 3 3 3 7" xfId="8199" xr:uid="{00000000-0005-0000-0000-000030000000}"/>
    <cellStyle name="Comma 12 3 3 3 7 2" xfId="23319" xr:uid="{00000000-0005-0000-0000-000030000000}"/>
    <cellStyle name="Comma 12 3 3 3 7 2 2" xfId="53559" xr:uid="{00000000-0005-0000-0000-000030000000}"/>
    <cellStyle name="Comma 12 3 3 3 7 3" xfId="38439" xr:uid="{00000000-0005-0000-0000-000030000000}"/>
    <cellStyle name="Comma 12 3 3 3 8" xfId="9711" xr:uid="{00000000-0005-0000-0000-000030000000}"/>
    <cellStyle name="Comma 12 3 3 3 8 2" xfId="24831" xr:uid="{00000000-0005-0000-0000-000030000000}"/>
    <cellStyle name="Comma 12 3 3 3 8 2 2" xfId="55071" xr:uid="{00000000-0005-0000-0000-000030000000}"/>
    <cellStyle name="Comma 12 3 3 3 8 3" xfId="39951" xr:uid="{00000000-0005-0000-0000-000030000000}"/>
    <cellStyle name="Comma 12 3 3 3 9" xfId="15759" xr:uid="{00000000-0005-0000-0000-000030000000}"/>
    <cellStyle name="Comma 12 3 3 3 9 2" xfId="45999" xr:uid="{00000000-0005-0000-0000-000030000000}"/>
    <cellStyle name="Comma 12 3 3 4" xfId="891" xr:uid="{00000000-0005-0000-0000-000010000000}"/>
    <cellStyle name="Comma 12 3 3 4 2" xfId="2403" xr:uid="{00000000-0005-0000-0000-000010000000}"/>
    <cellStyle name="Comma 12 3 3 4 2 2" xfId="11475" xr:uid="{00000000-0005-0000-0000-000010000000}"/>
    <cellStyle name="Comma 12 3 3 4 2 2 2" xfId="26595" xr:uid="{00000000-0005-0000-0000-000010000000}"/>
    <cellStyle name="Comma 12 3 3 4 2 2 2 2" xfId="56835" xr:uid="{00000000-0005-0000-0000-000010000000}"/>
    <cellStyle name="Comma 12 3 3 4 2 2 3" xfId="41715" xr:uid="{00000000-0005-0000-0000-000010000000}"/>
    <cellStyle name="Comma 12 3 3 4 2 3" xfId="17523" xr:uid="{00000000-0005-0000-0000-000010000000}"/>
    <cellStyle name="Comma 12 3 3 4 2 3 2" xfId="47763" xr:uid="{00000000-0005-0000-0000-000010000000}"/>
    <cellStyle name="Comma 12 3 3 4 2 4" xfId="32643" xr:uid="{00000000-0005-0000-0000-000010000000}"/>
    <cellStyle name="Comma 12 3 3 4 3" xfId="3915" xr:uid="{00000000-0005-0000-0000-000010000000}"/>
    <cellStyle name="Comma 12 3 3 4 3 2" xfId="12987" xr:uid="{00000000-0005-0000-0000-000010000000}"/>
    <cellStyle name="Comma 12 3 3 4 3 2 2" xfId="28107" xr:uid="{00000000-0005-0000-0000-000010000000}"/>
    <cellStyle name="Comma 12 3 3 4 3 2 2 2" xfId="58347" xr:uid="{00000000-0005-0000-0000-000010000000}"/>
    <cellStyle name="Comma 12 3 3 4 3 2 3" xfId="43227" xr:uid="{00000000-0005-0000-0000-000010000000}"/>
    <cellStyle name="Comma 12 3 3 4 3 3" xfId="19035" xr:uid="{00000000-0005-0000-0000-000010000000}"/>
    <cellStyle name="Comma 12 3 3 4 3 3 2" xfId="49275" xr:uid="{00000000-0005-0000-0000-000010000000}"/>
    <cellStyle name="Comma 12 3 3 4 3 4" xfId="34155" xr:uid="{00000000-0005-0000-0000-000010000000}"/>
    <cellStyle name="Comma 12 3 3 4 4" xfId="5427" xr:uid="{00000000-0005-0000-0000-000010000000}"/>
    <cellStyle name="Comma 12 3 3 4 4 2" xfId="14499" xr:uid="{00000000-0005-0000-0000-000010000000}"/>
    <cellStyle name="Comma 12 3 3 4 4 2 2" xfId="29619" xr:uid="{00000000-0005-0000-0000-000010000000}"/>
    <cellStyle name="Comma 12 3 3 4 4 2 2 2" xfId="59859" xr:uid="{00000000-0005-0000-0000-000010000000}"/>
    <cellStyle name="Comma 12 3 3 4 4 2 3" xfId="44739" xr:uid="{00000000-0005-0000-0000-000010000000}"/>
    <cellStyle name="Comma 12 3 3 4 4 3" xfId="20547" xr:uid="{00000000-0005-0000-0000-000010000000}"/>
    <cellStyle name="Comma 12 3 3 4 4 3 2" xfId="50787" xr:uid="{00000000-0005-0000-0000-000010000000}"/>
    <cellStyle name="Comma 12 3 3 4 4 4" xfId="35667" xr:uid="{00000000-0005-0000-0000-000010000000}"/>
    <cellStyle name="Comma 12 3 3 4 5" xfId="6939" xr:uid="{00000000-0005-0000-0000-000010000000}"/>
    <cellStyle name="Comma 12 3 3 4 5 2" xfId="22059" xr:uid="{00000000-0005-0000-0000-000010000000}"/>
    <cellStyle name="Comma 12 3 3 4 5 2 2" xfId="52299" xr:uid="{00000000-0005-0000-0000-000010000000}"/>
    <cellStyle name="Comma 12 3 3 4 5 3" xfId="37179" xr:uid="{00000000-0005-0000-0000-000010000000}"/>
    <cellStyle name="Comma 12 3 3 4 6" xfId="8451" xr:uid="{00000000-0005-0000-0000-000010000000}"/>
    <cellStyle name="Comma 12 3 3 4 6 2" xfId="23571" xr:uid="{00000000-0005-0000-0000-000010000000}"/>
    <cellStyle name="Comma 12 3 3 4 6 2 2" xfId="53811" xr:uid="{00000000-0005-0000-0000-000010000000}"/>
    <cellStyle name="Comma 12 3 3 4 6 3" xfId="38691" xr:uid="{00000000-0005-0000-0000-000010000000}"/>
    <cellStyle name="Comma 12 3 3 4 7" xfId="9963" xr:uid="{00000000-0005-0000-0000-000010000000}"/>
    <cellStyle name="Comma 12 3 3 4 7 2" xfId="25083" xr:uid="{00000000-0005-0000-0000-000010000000}"/>
    <cellStyle name="Comma 12 3 3 4 7 2 2" xfId="55323" xr:uid="{00000000-0005-0000-0000-000010000000}"/>
    <cellStyle name="Comma 12 3 3 4 7 3" xfId="40203" xr:uid="{00000000-0005-0000-0000-000010000000}"/>
    <cellStyle name="Comma 12 3 3 4 8" xfId="16011" xr:uid="{00000000-0005-0000-0000-000010000000}"/>
    <cellStyle name="Comma 12 3 3 4 8 2" xfId="46251" xr:uid="{00000000-0005-0000-0000-000010000000}"/>
    <cellStyle name="Comma 12 3 3 4 9" xfId="31131" xr:uid="{00000000-0005-0000-0000-000010000000}"/>
    <cellStyle name="Comma 12 3 3 5" xfId="1647" xr:uid="{00000000-0005-0000-0000-000010000000}"/>
    <cellStyle name="Comma 12 3 3 5 2" xfId="10719" xr:uid="{00000000-0005-0000-0000-000010000000}"/>
    <cellStyle name="Comma 12 3 3 5 2 2" xfId="25839" xr:uid="{00000000-0005-0000-0000-000010000000}"/>
    <cellStyle name="Comma 12 3 3 5 2 2 2" xfId="56079" xr:uid="{00000000-0005-0000-0000-000010000000}"/>
    <cellStyle name="Comma 12 3 3 5 2 3" xfId="40959" xr:uid="{00000000-0005-0000-0000-000010000000}"/>
    <cellStyle name="Comma 12 3 3 5 3" xfId="16767" xr:uid="{00000000-0005-0000-0000-000010000000}"/>
    <cellStyle name="Comma 12 3 3 5 3 2" xfId="47007" xr:uid="{00000000-0005-0000-0000-000010000000}"/>
    <cellStyle name="Comma 12 3 3 5 4" xfId="31887" xr:uid="{00000000-0005-0000-0000-000010000000}"/>
    <cellStyle name="Comma 12 3 3 6" xfId="3159" xr:uid="{00000000-0005-0000-0000-000010000000}"/>
    <cellStyle name="Comma 12 3 3 6 2" xfId="12231" xr:uid="{00000000-0005-0000-0000-000010000000}"/>
    <cellStyle name="Comma 12 3 3 6 2 2" xfId="27351" xr:uid="{00000000-0005-0000-0000-000010000000}"/>
    <cellStyle name="Comma 12 3 3 6 2 2 2" xfId="57591" xr:uid="{00000000-0005-0000-0000-000010000000}"/>
    <cellStyle name="Comma 12 3 3 6 2 3" xfId="42471" xr:uid="{00000000-0005-0000-0000-000010000000}"/>
    <cellStyle name="Comma 12 3 3 6 3" xfId="18279" xr:uid="{00000000-0005-0000-0000-000010000000}"/>
    <cellStyle name="Comma 12 3 3 6 3 2" xfId="48519" xr:uid="{00000000-0005-0000-0000-000010000000}"/>
    <cellStyle name="Comma 12 3 3 6 4" xfId="33399" xr:uid="{00000000-0005-0000-0000-000010000000}"/>
    <cellStyle name="Comma 12 3 3 7" xfId="4671" xr:uid="{00000000-0005-0000-0000-000010000000}"/>
    <cellStyle name="Comma 12 3 3 7 2" xfId="13743" xr:uid="{00000000-0005-0000-0000-000010000000}"/>
    <cellStyle name="Comma 12 3 3 7 2 2" xfId="28863" xr:uid="{00000000-0005-0000-0000-000010000000}"/>
    <cellStyle name="Comma 12 3 3 7 2 2 2" xfId="59103" xr:uid="{00000000-0005-0000-0000-000010000000}"/>
    <cellStyle name="Comma 12 3 3 7 2 3" xfId="43983" xr:uid="{00000000-0005-0000-0000-000010000000}"/>
    <cellStyle name="Comma 12 3 3 7 3" xfId="19791" xr:uid="{00000000-0005-0000-0000-000010000000}"/>
    <cellStyle name="Comma 12 3 3 7 3 2" xfId="50031" xr:uid="{00000000-0005-0000-0000-000010000000}"/>
    <cellStyle name="Comma 12 3 3 7 4" xfId="34911" xr:uid="{00000000-0005-0000-0000-000010000000}"/>
    <cellStyle name="Comma 12 3 3 8" xfId="6183" xr:uid="{00000000-0005-0000-0000-000010000000}"/>
    <cellStyle name="Comma 12 3 3 8 2" xfId="21303" xr:uid="{00000000-0005-0000-0000-000010000000}"/>
    <cellStyle name="Comma 12 3 3 8 2 2" xfId="51543" xr:uid="{00000000-0005-0000-0000-000010000000}"/>
    <cellStyle name="Comma 12 3 3 8 3" xfId="36423" xr:uid="{00000000-0005-0000-0000-000010000000}"/>
    <cellStyle name="Comma 12 3 3 9" xfId="7695" xr:uid="{00000000-0005-0000-0000-000010000000}"/>
    <cellStyle name="Comma 12 3 3 9 2" xfId="22815" xr:uid="{00000000-0005-0000-0000-000010000000}"/>
    <cellStyle name="Comma 12 3 3 9 2 2" xfId="53055" xr:uid="{00000000-0005-0000-0000-000010000000}"/>
    <cellStyle name="Comma 12 3 3 9 3" xfId="37935" xr:uid="{00000000-0005-0000-0000-000010000000}"/>
    <cellStyle name="Comma 12 3 4" xfId="219" xr:uid="{00000000-0005-0000-0000-000010000000}"/>
    <cellStyle name="Comma 12 3 4 10" xfId="9291" xr:uid="{00000000-0005-0000-0000-000010000000}"/>
    <cellStyle name="Comma 12 3 4 10 2" xfId="24411" xr:uid="{00000000-0005-0000-0000-000010000000}"/>
    <cellStyle name="Comma 12 3 4 10 2 2" xfId="54651" xr:uid="{00000000-0005-0000-0000-000010000000}"/>
    <cellStyle name="Comma 12 3 4 10 3" xfId="39531" xr:uid="{00000000-0005-0000-0000-000010000000}"/>
    <cellStyle name="Comma 12 3 4 11" xfId="15339" xr:uid="{00000000-0005-0000-0000-000010000000}"/>
    <cellStyle name="Comma 12 3 4 11 2" xfId="45579" xr:uid="{00000000-0005-0000-0000-000010000000}"/>
    <cellStyle name="Comma 12 3 4 12" xfId="30459" xr:uid="{00000000-0005-0000-0000-000010000000}"/>
    <cellStyle name="Comma 12 3 4 2" xfId="471" xr:uid="{00000000-0005-0000-0000-000010000000}"/>
    <cellStyle name="Comma 12 3 4 2 10" xfId="30711" xr:uid="{00000000-0005-0000-0000-000010000000}"/>
    <cellStyle name="Comma 12 3 4 2 2" xfId="1227" xr:uid="{00000000-0005-0000-0000-000010000000}"/>
    <cellStyle name="Comma 12 3 4 2 2 2" xfId="2739" xr:uid="{00000000-0005-0000-0000-000010000000}"/>
    <cellStyle name="Comma 12 3 4 2 2 2 2" xfId="11811" xr:uid="{00000000-0005-0000-0000-000010000000}"/>
    <cellStyle name="Comma 12 3 4 2 2 2 2 2" xfId="26931" xr:uid="{00000000-0005-0000-0000-000010000000}"/>
    <cellStyle name="Comma 12 3 4 2 2 2 2 2 2" xfId="57171" xr:uid="{00000000-0005-0000-0000-000010000000}"/>
    <cellStyle name="Comma 12 3 4 2 2 2 2 3" xfId="42051" xr:uid="{00000000-0005-0000-0000-000010000000}"/>
    <cellStyle name="Comma 12 3 4 2 2 2 3" xfId="17859" xr:uid="{00000000-0005-0000-0000-000010000000}"/>
    <cellStyle name="Comma 12 3 4 2 2 2 3 2" xfId="48099" xr:uid="{00000000-0005-0000-0000-000010000000}"/>
    <cellStyle name="Comma 12 3 4 2 2 2 4" xfId="32979" xr:uid="{00000000-0005-0000-0000-000010000000}"/>
    <cellStyle name="Comma 12 3 4 2 2 3" xfId="4251" xr:uid="{00000000-0005-0000-0000-000010000000}"/>
    <cellStyle name="Comma 12 3 4 2 2 3 2" xfId="13323" xr:uid="{00000000-0005-0000-0000-000010000000}"/>
    <cellStyle name="Comma 12 3 4 2 2 3 2 2" xfId="28443" xr:uid="{00000000-0005-0000-0000-000010000000}"/>
    <cellStyle name="Comma 12 3 4 2 2 3 2 2 2" xfId="58683" xr:uid="{00000000-0005-0000-0000-000010000000}"/>
    <cellStyle name="Comma 12 3 4 2 2 3 2 3" xfId="43563" xr:uid="{00000000-0005-0000-0000-000010000000}"/>
    <cellStyle name="Comma 12 3 4 2 2 3 3" xfId="19371" xr:uid="{00000000-0005-0000-0000-000010000000}"/>
    <cellStyle name="Comma 12 3 4 2 2 3 3 2" xfId="49611" xr:uid="{00000000-0005-0000-0000-000010000000}"/>
    <cellStyle name="Comma 12 3 4 2 2 3 4" xfId="34491" xr:uid="{00000000-0005-0000-0000-000010000000}"/>
    <cellStyle name="Comma 12 3 4 2 2 4" xfId="5763" xr:uid="{00000000-0005-0000-0000-000010000000}"/>
    <cellStyle name="Comma 12 3 4 2 2 4 2" xfId="14835" xr:uid="{00000000-0005-0000-0000-000010000000}"/>
    <cellStyle name="Comma 12 3 4 2 2 4 2 2" xfId="29955" xr:uid="{00000000-0005-0000-0000-000010000000}"/>
    <cellStyle name="Comma 12 3 4 2 2 4 2 2 2" xfId="60195" xr:uid="{00000000-0005-0000-0000-000010000000}"/>
    <cellStyle name="Comma 12 3 4 2 2 4 2 3" xfId="45075" xr:uid="{00000000-0005-0000-0000-000010000000}"/>
    <cellStyle name="Comma 12 3 4 2 2 4 3" xfId="20883" xr:uid="{00000000-0005-0000-0000-000010000000}"/>
    <cellStyle name="Comma 12 3 4 2 2 4 3 2" xfId="51123" xr:uid="{00000000-0005-0000-0000-000010000000}"/>
    <cellStyle name="Comma 12 3 4 2 2 4 4" xfId="36003" xr:uid="{00000000-0005-0000-0000-000010000000}"/>
    <cellStyle name="Comma 12 3 4 2 2 5" xfId="7275" xr:uid="{00000000-0005-0000-0000-000010000000}"/>
    <cellStyle name="Comma 12 3 4 2 2 5 2" xfId="22395" xr:uid="{00000000-0005-0000-0000-000010000000}"/>
    <cellStyle name="Comma 12 3 4 2 2 5 2 2" xfId="52635" xr:uid="{00000000-0005-0000-0000-000010000000}"/>
    <cellStyle name="Comma 12 3 4 2 2 5 3" xfId="37515" xr:uid="{00000000-0005-0000-0000-000010000000}"/>
    <cellStyle name="Comma 12 3 4 2 2 6" xfId="8787" xr:uid="{00000000-0005-0000-0000-000010000000}"/>
    <cellStyle name="Comma 12 3 4 2 2 6 2" xfId="23907" xr:uid="{00000000-0005-0000-0000-000010000000}"/>
    <cellStyle name="Comma 12 3 4 2 2 6 2 2" xfId="54147" xr:uid="{00000000-0005-0000-0000-000010000000}"/>
    <cellStyle name="Comma 12 3 4 2 2 6 3" xfId="39027" xr:uid="{00000000-0005-0000-0000-000010000000}"/>
    <cellStyle name="Comma 12 3 4 2 2 7" xfId="10299" xr:uid="{00000000-0005-0000-0000-000010000000}"/>
    <cellStyle name="Comma 12 3 4 2 2 7 2" xfId="25419" xr:uid="{00000000-0005-0000-0000-000010000000}"/>
    <cellStyle name="Comma 12 3 4 2 2 7 2 2" xfId="55659" xr:uid="{00000000-0005-0000-0000-000010000000}"/>
    <cellStyle name="Comma 12 3 4 2 2 7 3" xfId="40539" xr:uid="{00000000-0005-0000-0000-000010000000}"/>
    <cellStyle name="Comma 12 3 4 2 2 8" xfId="16347" xr:uid="{00000000-0005-0000-0000-000010000000}"/>
    <cellStyle name="Comma 12 3 4 2 2 8 2" xfId="46587" xr:uid="{00000000-0005-0000-0000-000010000000}"/>
    <cellStyle name="Comma 12 3 4 2 2 9" xfId="31467" xr:uid="{00000000-0005-0000-0000-000010000000}"/>
    <cellStyle name="Comma 12 3 4 2 3" xfId="1983" xr:uid="{00000000-0005-0000-0000-000010000000}"/>
    <cellStyle name="Comma 12 3 4 2 3 2" xfId="11055" xr:uid="{00000000-0005-0000-0000-000010000000}"/>
    <cellStyle name="Comma 12 3 4 2 3 2 2" xfId="26175" xr:uid="{00000000-0005-0000-0000-000010000000}"/>
    <cellStyle name="Comma 12 3 4 2 3 2 2 2" xfId="56415" xr:uid="{00000000-0005-0000-0000-000010000000}"/>
    <cellStyle name="Comma 12 3 4 2 3 2 3" xfId="41295" xr:uid="{00000000-0005-0000-0000-000010000000}"/>
    <cellStyle name="Comma 12 3 4 2 3 3" xfId="17103" xr:uid="{00000000-0005-0000-0000-000010000000}"/>
    <cellStyle name="Comma 12 3 4 2 3 3 2" xfId="47343" xr:uid="{00000000-0005-0000-0000-000010000000}"/>
    <cellStyle name="Comma 12 3 4 2 3 4" xfId="32223" xr:uid="{00000000-0005-0000-0000-000010000000}"/>
    <cellStyle name="Comma 12 3 4 2 4" xfId="3495" xr:uid="{00000000-0005-0000-0000-000010000000}"/>
    <cellStyle name="Comma 12 3 4 2 4 2" xfId="12567" xr:uid="{00000000-0005-0000-0000-000010000000}"/>
    <cellStyle name="Comma 12 3 4 2 4 2 2" xfId="27687" xr:uid="{00000000-0005-0000-0000-000010000000}"/>
    <cellStyle name="Comma 12 3 4 2 4 2 2 2" xfId="57927" xr:uid="{00000000-0005-0000-0000-000010000000}"/>
    <cellStyle name="Comma 12 3 4 2 4 2 3" xfId="42807" xr:uid="{00000000-0005-0000-0000-000010000000}"/>
    <cellStyle name="Comma 12 3 4 2 4 3" xfId="18615" xr:uid="{00000000-0005-0000-0000-000010000000}"/>
    <cellStyle name="Comma 12 3 4 2 4 3 2" xfId="48855" xr:uid="{00000000-0005-0000-0000-000010000000}"/>
    <cellStyle name="Comma 12 3 4 2 4 4" xfId="33735" xr:uid="{00000000-0005-0000-0000-000010000000}"/>
    <cellStyle name="Comma 12 3 4 2 5" xfId="5007" xr:uid="{00000000-0005-0000-0000-000010000000}"/>
    <cellStyle name="Comma 12 3 4 2 5 2" xfId="14079" xr:uid="{00000000-0005-0000-0000-000010000000}"/>
    <cellStyle name="Comma 12 3 4 2 5 2 2" xfId="29199" xr:uid="{00000000-0005-0000-0000-000010000000}"/>
    <cellStyle name="Comma 12 3 4 2 5 2 2 2" xfId="59439" xr:uid="{00000000-0005-0000-0000-000010000000}"/>
    <cellStyle name="Comma 12 3 4 2 5 2 3" xfId="44319" xr:uid="{00000000-0005-0000-0000-000010000000}"/>
    <cellStyle name="Comma 12 3 4 2 5 3" xfId="20127" xr:uid="{00000000-0005-0000-0000-000010000000}"/>
    <cellStyle name="Comma 12 3 4 2 5 3 2" xfId="50367" xr:uid="{00000000-0005-0000-0000-000010000000}"/>
    <cellStyle name="Comma 12 3 4 2 5 4" xfId="35247" xr:uid="{00000000-0005-0000-0000-000010000000}"/>
    <cellStyle name="Comma 12 3 4 2 6" xfId="6519" xr:uid="{00000000-0005-0000-0000-000010000000}"/>
    <cellStyle name="Comma 12 3 4 2 6 2" xfId="21639" xr:uid="{00000000-0005-0000-0000-000010000000}"/>
    <cellStyle name="Comma 12 3 4 2 6 2 2" xfId="51879" xr:uid="{00000000-0005-0000-0000-000010000000}"/>
    <cellStyle name="Comma 12 3 4 2 6 3" xfId="36759" xr:uid="{00000000-0005-0000-0000-000010000000}"/>
    <cellStyle name="Comma 12 3 4 2 7" xfId="8031" xr:uid="{00000000-0005-0000-0000-000010000000}"/>
    <cellStyle name="Comma 12 3 4 2 7 2" xfId="23151" xr:uid="{00000000-0005-0000-0000-000010000000}"/>
    <cellStyle name="Comma 12 3 4 2 7 2 2" xfId="53391" xr:uid="{00000000-0005-0000-0000-000010000000}"/>
    <cellStyle name="Comma 12 3 4 2 7 3" xfId="38271" xr:uid="{00000000-0005-0000-0000-000010000000}"/>
    <cellStyle name="Comma 12 3 4 2 8" xfId="9543" xr:uid="{00000000-0005-0000-0000-000010000000}"/>
    <cellStyle name="Comma 12 3 4 2 8 2" xfId="24663" xr:uid="{00000000-0005-0000-0000-000010000000}"/>
    <cellStyle name="Comma 12 3 4 2 8 2 2" xfId="54903" xr:uid="{00000000-0005-0000-0000-000010000000}"/>
    <cellStyle name="Comma 12 3 4 2 8 3" xfId="39783" xr:uid="{00000000-0005-0000-0000-000010000000}"/>
    <cellStyle name="Comma 12 3 4 2 9" xfId="15591" xr:uid="{00000000-0005-0000-0000-000010000000}"/>
    <cellStyle name="Comma 12 3 4 2 9 2" xfId="45831" xr:uid="{00000000-0005-0000-0000-000010000000}"/>
    <cellStyle name="Comma 12 3 4 3" xfId="723" xr:uid="{00000000-0005-0000-0000-000031000000}"/>
    <cellStyle name="Comma 12 3 4 3 10" xfId="30963" xr:uid="{00000000-0005-0000-0000-000031000000}"/>
    <cellStyle name="Comma 12 3 4 3 2" xfId="1479" xr:uid="{00000000-0005-0000-0000-000031000000}"/>
    <cellStyle name="Comma 12 3 4 3 2 2" xfId="2991" xr:uid="{00000000-0005-0000-0000-000031000000}"/>
    <cellStyle name="Comma 12 3 4 3 2 2 2" xfId="12063" xr:uid="{00000000-0005-0000-0000-000031000000}"/>
    <cellStyle name="Comma 12 3 4 3 2 2 2 2" xfId="27183" xr:uid="{00000000-0005-0000-0000-000031000000}"/>
    <cellStyle name="Comma 12 3 4 3 2 2 2 2 2" xfId="57423" xr:uid="{00000000-0005-0000-0000-000031000000}"/>
    <cellStyle name="Comma 12 3 4 3 2 2 2 3" xfId="42303" xr:uid="{00000000-0005-0000-0000-000031000000}"/>
    <cellStyle name="Comma 12 3 4 3 2 2 3" xfId="18111" xr:uid="{00000000-0005-0000-0000-000031000000}"/>
    <cellStyle name="Comma 12 3 4 3 2 2 3 2" xfId="48351" xr:uid="{00000000-0005-0000-0000-000031000000}"/>
    <cellStyle name="Comma 12 3 4 3 2 2 4" xfId="33231" xr:uid="{00000000-0005-0000-0000-000031000000}"/>
    <cellStyle name="Comma 12 3 4 3 2 3" xfId="4503" xr:uid="{00000000-0005-0000-0000-000031000000}"/>
    <cellStyle name="Comma 12 3 4 3 2 3 2" xfId="13575" xr:uid="{00000000-0005-0000-0000-000031000000}"/>
    <cellStyle name="Comma 12 3 4 3 2 3 2 2" xfId="28695" xr:uid="{00000000-0005-0000-0000-000031000000}"/>
    <cellStyle name="Comma 12 3 4 3 2 3 2 2 2" xfId="58935" xr:uid="{00000000-0005-0000-0000-000031000000}"/>
    <cellStyle name="Comma 12 3 4 3 2 3 2 3" xfId="43815" xr:uid="{00000000-0005-0000-0000-000031000000}"/>
    <cellStyle name="Comma 12 3 4 3 2 3 3" xfId="19623" xr:uid="{00000000-0005-0000-0000-000031000000}"/>
    <cellStyle name="Comma 12 3 4 3 2 3 3 2" xfId="49863" xr:uid="{00000000-0005-0000-0000-000031000000}"/>
    <cellStyle name="Comma 12 3 4 3 2 3 4" xfId="34743" xr:uid="{00000000-0005-0000-0000-000031000000}"/>
    <cellStyle name="Comma 12 3 4 3 2 4" xfId="6015" xr:uid="{00000000-0005-0000-0000-000031000000}"/>
    <cellStyle name="Comma 12 3 4 3 2 4 2" xfId="15087" xr:uid="{00000000-0005-0000-0000-000031000000}"/>
    <cellStyle name="Comma 12 3 4 3 2 4 2 2" xfId="30207" xr:uid="{00000000-0005-0000-0000-000031000000}"/>
    <cellStyle name="Comma 12 3 4 3 2 4 2 2 2" xfId="60447" xr:uid="{00000000-0005-0000-0000-000031000000}"/>
    <cellStyle name="Comma 12 3 4 3 2 4 2 3" xfId="45327" xr:uid="{00000000-0005-0000-0000-000031000000}"/>
    <cellStyle name="Comma 12 3 4 3 2 4 3" xfId="21135" xr:uid="{00000000-0005-0000-0000-000031000000}"/>
    <cellStyle name="Comma 12 3 4 3 2 4 3 2" xfId="51375" xr:uid="{00000000-0005-0000-0000-000031000000}"/>
    <cellStyle name="Comma 12 3 4 3 2 4 4" xfId="36255" xr:uid="{00000000-0005-0000-0000-000031000000}"/>
    <cellStyle name="Comma 12 3 4 3 2 5" xfId="7527" xr:uid="{00000000-0005-0000-0000-000031000000}"/>
    <cellStyle name="Comma 12 3 4 3 2 5 2" xfId="22647" xr:uid="{00000000-0005-0000-0000-000031000000}"/>
    <cellStyle name="Comma 12 3 4 3 2 5 2 2" xfId="52887" xr:uid="{00000000-0005-0000-0000-000031000000}"/>
    <cellStyle name="Comma 12 3 4 3 2 5 3" xfId="37767" xr:uid="{00000000-0005-0000-0000-000031000000}"/>
    <cellStyle name="Comma 12 3 4 3 2 6" xfId="9039" xr:uid="{00000000-0005-0000-0000-000031000000}"/>
    <cellStyle name="Comma 12 3 4 3 2 6 2" xfId="24159" xr:uid="{00000000-0005-0000-0000-000031000000}"/>
    <cellStyle name="Comma 12 3 4 3 2 6 2 2" xfId="54399" xr:uid="{00000000-0005-0000-0000-000031000000}"/>
    <cellStyle name="Comma 12 3 4 3 2 6 3" xfId="39279" xr:uid="{00000000-0005-0000-0000-000031000000}"/>
    <cellStyle name="Comma 12 3 4 3 2 7" xfId="10551" xr:uid="{00000000-0005-0000-0000-000031000000}"/>
    <cellStyle name="Comma 12 3 4 3 2 7 2" xfId="25671" xr:uid="{00000000-0005-0000-0000-000031000000}"/>
    <cellStyle name="Comma 12 3 4 3 2 7 2 2" xfId="55911" xr:uid="{00000000-0005-0000-0000-000031000000}"/>
    <cellStyle name="Comma 12 3 4 3 2 7 3" xfId="40791" xr:uid="{00000000-0005-0000-0000-000031000000}"/>
    <cellStyle name="Comma 12 3 4 3 2 8" xfId="16599" xr:uid="{00000000-0005-0000-0000-000031000000}"/>
    <cellStyle name="Comma 12 3 4 3 2 8 2" xfId="46839" xr:uid="{00000000-0005-0000-0000-000031000000}"/>
    <cellStyle name="Comma 12 3 4 3 2 9" xfId="31719" xr:uid="{00000000-0005-0000-0000-000031000000}"/>
    <cellStyle name="Comma 12 3 4 3 3" xfId="2235" xr:uid="{00000000-0005-0000-0000-000031000000}"/>
    <cellStyle name="Comma 12 3 4 3 3 2" xfId="11307" xr:uid="{00000000-0005-0000-0000-000031000000}"/>
    <cellStyle name="Comma 12 3 4 3 3 2 2" xfId="26427" xr:uid="{00000000-0005-0000-0000-000031000000}"/>
    <cellStyle name="Comma 12 3 4 3 3 2 2 2" xfId="56667" xr:uid="{00000000-0005-0000-0000-000031000000}"/>
    <cellStyle name="Comma 12 3 4 3 3 2 3" xfId="41547" xr:uid="{00000000-0005-0000-0000-000031000000}"/>
    <cellStyle name="Comma 12 3 4 3 3 3" xfId="17355" xr:uid="{00000000-0005-0000-0000-000031000000}"/>
    <cellStyle name="Comma 12 3 4 3 3 3 2" xfId="47595" xr:uid="{00000000-0005-0000-0000-000031000000}"/>
    <cellStyle name="Comma 12 3 4 3 3 4" xfId="32475" xr:uid="{00000000-0005-0000-0000-000031000000}"/>
    <cellStyle name="Comma 12 3 4 3 4" xfId="3747" xr:uid="{00000000-0005-0000-0000-000031000000}"/>
    <cellStyle name="Comma 12 3 4 3 4 2" xfId="12819" xr:uid="{00000000-0005-0000-0000-000031000000}"/>
    <cellStyle name="Comma 12 3 4 3 4 2 2" xfId="27939" xr:uid="{00000000-0005-0000-0000-000031000000}"/>
    <cellStyle name="Comma 12 3 4 3 4 2 2 2" xfId="58179" xr:uid="{00000000-0005-0000-0000-000031000000}"/>
    <cellStyle name="Comma 12 3 4 3 4 2 3" xfId="43059" xr:uid="{00000000-0005-0000-0000-000031000000}"/>
    <cellStyle name="Comma 12 3 4 3 4 3" xfId="18867" xr:uid="{00000000-0005-0000-0000-000031000000}"/>
    <cellStyle name="Comma 12 3 4 3 4 3 2" xfId="49107" xr:uid="{00000000-0005-0000-0000-000031000000}"/>
    <cellStyle name="Comma 12 3 4 3 4 4" xfId="33987" xr:uid="{00000000-0005-0000-0000-000031000000}"/>
    <cellStyle name="Comma 12 3 4 3 5" xfId="5259" xr:uid="{00000000-0005-0000-0000-000031000000}"/>
    <cellStyle name="Comma 12 3 4 3 5 2" xfId="14331" xr:uid="{00000000-0005-0000-0000-000031000000}"/>
    <cellStyle name="Comma 12 3 4 3 5 2 2" xfId="29451" xr:uid="{00000000-0005-0000-0000-000031000000}"/>
    <cellStyle name="Comma 12 3 4 3 5 2 2 2" xfId="59691" xr:uid="{00000000-0005-0000-0000-000031000000}"/>
    <cellStyle name="Comma 12 3 4 3 5 2 3" xfId="44571" xr:uid="{00000000-0005-0000-0000-000031000000}"/>
    <cellStyle name="Comma 12 3 4 3 5 3" xfId="20379" xr:uid="{00000000-0005-0000-0000-000031000000}"/>
    <cellStyle name="Comma 12 3 4 3 5 3 2" xfId="50619" xr:uid="{00000000-0005-0000-0000-000031000000}"/>
    <cellStyle name="Comma 12 3 4 3 5 4" xfId="35499" xr:uid="{00000000-0005-0000-0000-000031000000}"/>
    <cellStyle name="Comma 12 3 4 3 6" xfId="6771" xr:uid="{00000000-0005-0000-0000-000031000000}"/>
    <cellStyle name="Comma 12 3 4 3 6 2" xfId="21891" xr:uid="{00000000-0005-0000-0000-000031000000}"/>
    <cellStyle name="Comma 12 3 4 3 6 2 2" xfId="52131" xr:uid="{00000000-0005-0000-0000-000031000000}"/>
    <cellStyle name="Comma 12 3 4 3 6 3" xfId="37011" xr:uid="{00000000-0005-0000-0000-000031000000}"/>
    <cellStyle name="Comma 12 3 4 3 7" xfId="8283" xr:uid="{00000000-0005-0000-0000-000031000000}"/>
    <cellStyle name="Comma 12 3 4 3 7 2" xfId="23403" xr:uid="{00000000-0005-0000-0000-000031000000}"/>
    <cellStyle name="Comma 12 3 4 3 7 2 2" xfId="53643" xr:uid="{00000000-0005-0000-0000-000031000000}"/>
    <cellStyle name="Comma 12 3 4 3 7 3" xfId="38523" xr:uid="{00000000-0005-0000-0000-000031000000}"/>
    <cellStyle name="Comma 12 3 4 3 8" xfId="9795" xr:uid="{00000000-0005-0000-0000-000031000000}"/>
    <cellStyle name="Comma 12 3 4 3 8 2" xfId="24915" xr:uid="{00000000-0005-0000-0000-000031000000}"/>
    <cellStyle name="Comma 12 3 4 3 8 2 2" xfId="55155" xr:uid="{00000000-0005-0000-0000-000031000000}"/>
    <cellStyle name="Comma 12 3 4 3 8 3" xfId="40035" xr:uid="{00000000-0005-0000-0000-000031000000}"/>
    <cellStyle name="Comma 12 3 4 3 9" xfId="15843" xr:uid="{00000000-0005-0000-0000-000031000000}"/>
    <cellStyle name="Comma 12 3 4 3 9 2" xfId="46083" xr:uid="{00000000-0005-0000-0000-000031000000}"/>
    <cellStyle name="Comma 12 3 4 4" xfId="975" xr:uid="{00000000-0005-0000-0000-000010000000}"/>
    <cellStyle name="Comma 12 3 4 4 2" xfId="2487" xr:uid="{00000000-0005-0000-0000-000010000000}"/>
    <cellStyle name="Comma 12 3 4 4 2 2" xfId="11559" xr:uid="{00000000-0005-0000-0000-000010000000}"/>
    <cellStyle name="Comma 12 3 4 4 2 2 2" xfId="26679" xr:uid="{00000000-0005-0000-0000-000010000000}"/>
    <cellStyle name="Comma 12 3 4 4 2 2 2 2" xfId="56919" xr:uid="{00000000-0005-0000-0000-000010000000}"/>
    <cellStyle name="Comma 12 3 4 4 2 2 3" xfId="41799" xr:uid="{00000000-0005-0000-0000-000010000000}"/>
    <cellStyle name="Comma 12 3 4 4 2 3" xfId="17607" xr:uid="{00000000-0005-0000-0000-000010000000}"/>
    <cellStyle name="Comma 12 3 4 4 2 3 2" xfId="47847" xr:uid="{00000000-0005-0000-0000-000010000000}"/>
    <cellStyle name="Comma 12 3 4 4 2 4" xfId="32727" xr:uid="{00000000-0005-0000-0000-000010000000}"/>
    <cellStyle name="Comma 12 3 4 4 3" xfId="3999" xr:uid="{00000000-0005-0000-0000-000010000000}"/>
    <cellStyle name="Comma 12 3 4 4 3 2" xfId="13071" xr:uid="{00000000-0005-0000-0000-000010000000}"/>
    <cellStyle name="Comma 12 3 4 4 3 2 2" xfId="28191" xr:uid="{00000000-0005-0000-0000-000010000000}"/>
    <cellStyle name="Comma 12 3 4 4 3 2 2 2" xfId="58431" xr:uid="{00000000-0005-0000-0000-000010000000}"/>
    <cellStyle name="Comma 12 3 4 4 3 2 3" xfId="43311" xr:uid="{00000000-0005-0000-0000-000010000000}"/>
    <cellStyle name="Comma 12 3 4 4 3 3" xfId="19119" xr:uid="{00000000-0005-0000-0000-000010000000}"/>
    <cellStyle name="Comma 12 3 4 4 3 3 2" xfId="49359" xr:uid="{00000000-0005-0000-0000-000010000000}"/>
    <cellStyle name="Comma 12 3 4 4 3 4" xfId="34239" xr:uid="{00000000-0005-0000-0000-000010000000}"/>
    <cellStyle name="Comma 12 3 4 4 4" xfId="5511" xr:uid="{00000000-0005-0000-0000-000010000000}"/>
    <cellStyle name="Comma 12 3 4 4 4 2" xfId="14583" xr:uid="{00000000-0005-0000-0000-000010000000}"/>
    <cellStyle name="Comma 12 3 4 4 4 2 2" xfId="29703" xr:uid="{00000000-0005-0000-0000-000010000000}"/>
    <cellStyle name="Comma 12 3 4 4 4 2 2 2" xfId="59943" xr:uid="{00000000-0005-0000-0000-000010000000}"/>
    <cellStyle name="Comma 12 3 4 4 4 2 3" xfId="44823" xr:uid="{00000000-0005-0000-0000-000010000000}"/>
    <cellStyle name="Comma 12 3 4 4 4 3" xfId="20631" xr:uid="{00000000-0005-0000-0000-000010000000}"/>
    <cellStyle name="Comma 12 3 4 4 4 3 2" xfId="50871" xr:uid="{00000000-0005-0000-0000-000010000000}"/>
    <cellStyle name="Comma 12 3 4 4 4 4" xfId="35751" xr:uid="{00000000-0005-0000-0000-000010000000}"/>
    <cellStyle name="Comma 12 3 4 4 5" xfId="7023" xr:uid="{00000000-0005-0000-0000-000010000000}"/>
    <cellStyle name="Comma 12 3 4 4 5 2" xfId="22143" xr:uid="{00000000-0005-0000-0000-000010000000}"/>
    <cellStyle name="Comma 12 3 4 4 5 2 2" xfId="52383" xr:uid="{00000000-0005-0000-0000-000010000000}"/>
    <cellStyle name="Comma 12 3 4 4 5 3" xfId="37263" xr:uid="{00000000-0005-0000-0000-000010000000}"/>
    <cellStyle name="Comma 12 3 4 4 6" xfId="8535" xr:uid="{00000000-0005-0000-0000-000010000000}"/>
    <cellStyle name="Comma 12 3 4 4 6 2" xfId="23655" xr:uid="{00000000-0005-0000-0000-000010000000}"/>
    <cellStyle name="Comma 12 3 4 4 6 2 2" xfId="53895" xr:uid="{00000000-0005-0000-0000-000010000000}"/>
    <cellStyle name="Comma 12 3 4 4 6 3" xfId="38775" xr:uid="{00000000-0005-0000-0000-000010000000}"/>
    <cellStyle name="Comma 12 3 4 4 7" xfId="10047" xr:uid="{00000000-0005-0000-0000-000010000000}"/>
    <cellStyle name="Comma 12 3 4 4 7 2" xfId="25167" xr:uid="{00000000-0005-0000-0000-000010000000}"/>
    <cellStyle name="Comma 12 3 4 4 7 2 2" xfId="55407" xr:uid="{00000000-0005-0000-0000-000010000000}"/>
    <cellStyle name="Comma 12 3 4 4 7 3" xfId="40287" xr:uid="{00000000-0005-0000-0000-000010000000}"/>
    <cellStyle name="Comma 12 3 4 4 8" xfId="16095" xr:uid="{00000000-0005-0000-0000-000010000000}"/>
    <cellStyle name="Comma 12 3 4 4 8 2" xfId="46335" xr:uid="{00000000-0005-0000-0000-000010000000}"/>
    <cellStyle name="Comma 12 3 4 4 9" xfId="31215" xr:uid="{00000000-0005-0000-0000-000010000000}"/>
    <cellStyle name="Comma 12 3 4 5" xfId="1731" xr:uid="{00000000-0005-0000-0000-000010000000}"/>
    <cellStyle name="Comma 12 3 4 5 2" xfId="10803" xr:uid="{00000000-0005-0000-0000-000010000000}"/>
    <cellStyle name="Comma 12 3 4 5 2 2" xfId="25923" xr:uid="{00000000-0005-0000-0000-000010000000}"/>
    <cellStyle name="Comma 12 3 4 5 2 2 2" xfId="56163" xr:uid="{00000000-0005-0000-0000-000010000000}"/>
    <cellStyle name="Comma 12 3 4 5 2 3" xfId="41043" xr:uid="{00000000-0005-0000-0000-000010000000}"/>
    <cellStyle name="Comma 12 3 4 5 3" xfId="16851" xr:uid="{00000000-0005-0000-0000-000010000000}"/>
    <cellStyle name="Comma 12 3 4 5 3 2" xfId="47091" xr:uid="{00000000-0005-0000-0000-000010000000}"/>
    <cellStyle name="Comma 12 3 4 5 4" xfId="31971" xr:uid="{00000000-0005-0000-0000-000010000000}"/>
    <cellStyle name="Comma 12 3 4 6" xfId="3243" xr:uid="{00000000-0005-0000-0000-000010000000}"/>
    <cellStyle name="Comma 12 3 4 6 2" xfId="12315" xr:uid="{00000000-0005-0000-0000-000010000000}"/>
    <cellStyle name="Comma 12 3 4 6 2 2" xfId="27435" xr:uid="{00000000-0005-0000-0000-000010000000}"/>
    <cellStyle name="Comma 12 3 4 6 2 2 2" xfId="57675" xr:uid="{00000000-0005-0000-0000-000010000000}"/>
    <cellStyle name="Comma 12 3 4 6 2 3" xfId="42555" xr:uid="{00000000-0005-0000-0000-000010000000}"/>
    <cellStyle name="Comma 12 3 4 6 3" xfId="18363" xr:uid="{00000000-0005-0000-0000-000010000000}"/>
    <cellStyle name="Comma 12 3 4 6 3 2" xfId="48603" xr:uid="{00000000-0005-0000-0000-000010000000}"/>
    <cellStyle name="Comma 12 3 4 6 4" xfId="33483" xr:uid="{00000000-0005-0000-0000-000010000000}"/>
    <cellStyle name="Comma 12 3 4 7" xfId="4755" xr:uid="{00000000-0005-0000-0000-000010000000}"/>
    <cellStyle name="Comma 12 3 4 7 2" xfId="13827" xr:uid="{00000000-0005-0000-0000-000010000000}"/>
    <cellStyle name="Comma 12 3 4 7 2 2" xfId="28947" xr:uid="{00000000-0005-0000-0000-000010000000}"/>
    <cellStyle name="Comma 12 3 4 7 2 2 2" xfId="59187" xr:uid="{00000000-0005-0000-0000-000010000000}"/>
    <cellStyle name="Comma 12 3 4 7 2 3" xfId="44067" xr:uid="{00000000-0005-0000-0000-000010000000}"/>
    <cellStyle name="Comma 12 3 4 7 3" xfId="19875" xr:uid="{00000000-0005-0000-0000-000010000000}"/>
    <cellStyle name="Comma 12 3 4 7 3 2" xfId="50115" xr:uid="{00000000-0005-0000-0000-000010000000}"/>
    <cellStyle name="Comma 12 3 4 7 4" xfId="34995" xr:uid="{00000000-0005-0000-0000-000010000000}"/>
    <cellStyle name="Comma 12 3 4 8" xfId="6267" xr:uid="{00000000-0005-0000-0000-000010000000}"/>
    <cellStyle name="Comma 12 3 4 8 2" xfId="21387" xr:uid="{00000000-0005-0000-0000-000010000000}"/>
    <cellStyle name="Comma 12 3 4 8 2 2" xfId="51627" xr:uid="{00000000-0005-0000-0000-000010000000}"/>
    <cellStyle name="Comma 12 3 4 8 3" xfId="36507" xr:uid="{00000000-0005-0000-0000-000010000000}"/>
    <cellStyle name="Comma 12 3 4 9" xfId="7779" xr:uid="{00000000-0005-0000-0000-000010000000}"/>
    <cellStyle name="Comma 12 3 4 9 2" xfId="22899" xr:uid="{00000000-0005-0000-0000-000010000000}"/>
    <cellStyle name="Comma 12 3 4 9 2 2" xfId="53139" xr:uid="{00000000-0005-0000-0000-000010000000}"/>
    <cellStyle name="Comma 12 3 4 9 3" xfId="38019" xr:uid="{00000000-0005-0000-0000-000010000000}"/>
    <cellStyle name="Comma 12 3 5" xfId="303" xr:uid="{00000000-0005-0000-0000-000003000000}"/>
    <cellStyle name="Comma 12 3 5 10" xfId="30543" xr:uid="{00000000-0005-0000-0000-000003000000}"/>
    <cellStyle name="Comma 12 3 5 2" xfId="1059" xr:uid="{00000000-0005-0000-0000-000003000000}"/>
    <cellStyle name="Comma 12 3 5 2 2" xfId="2571" xr:uid="{00000000-0005-0000-0000-000003000000}"/>
    <cellStyle name="Comma 12 3 5 2 2 2" xfId="11643" xr:uid="{00000000-0005-0000-0000-000003000000}"/>
    <cellStyle name="Comma 12 3 5 2 2 2 2" xfId="26763" xr:uid="{00000000-0005-0000-0000-000003000000}"/>
    <cellStyle name="Comma 12 3 5 2 2 2 2 2" xfId="57003" xr:uid="{00000000-0005-0000-0000-000003000000}"/>
    <cellStyle name="Comma 12 3 5 2 2 2 3" xfId="41883" xr:uid="{00000000-0005-0000-0000-000003000000}"/>
    <cellStyle name="Comma 12 3 5 2 2 3" xfId="17691" xr:uid="{00000000-0005-0000-0000-000003000000}"/>
    <cellStyle name="Comma 12 3 5 2 2 3 2" xfId="47931" xr:uid="{00000000-0005-0000-0000-000003000000}"/>
    <cellStyle name="Comma 12 3 5 2 2 4" xfId="32811" xr:uid="{00000000-0005-0000-0000-000003000000}"/>
    <cellStyle name="Comma 12 3 5 2 3" xfId="4083" xr:uid="{00000000-0005-0000-0000-000003000000}"/>
    <cellStyle name="Comma 12 3 5 2 3 2" xfId="13155" xr:uid="{00000000-0005-0000-0000-000003000000}"/>
    <cellStyle name="Comma 12 3 5 2 3 2 2" xfId="28275" xr:uid="{00000000-0005-0000-0000-000003000000}"/>
    <cellStyle name="Comma 12 3 5 2 3 2 2 2" xfId="58515" xr:uid="{00000000-0005-0000-0000-000003000000}"/>
    <cellStyle name="Comma 12 3 5 2 3 2 3" xfId="43395" xr:uid="{00000000-0005-0000-0000-000003000000}"/>
    <cellStyle name="Comma 12 3 5 2 3 3" xfId="19203" xr:uid="{00000000-0005-0000-0000-000003000000}"/>
    <cellStyle name="Comma 12 3 5 2 3 3 2" xfId="49443" xr:uid="{00000000-0005-0000-0000-000003000000}"/>
    <cellStyle name="Comma 12 3 5 2 3 4" xfId="34323" xr:uid="{00000000-0005-0000-0000-000003000000}"/>
    <cellStyle name="Comma 12 3 5 2 4" xfId="5595" xr:uid="{00000000-0005-0000-0000-000003000000}"/>
    <cellStyle name="Comma 12 3 5 2 4 2" xfId="14667" xr:uid="{00000000-0005-0000-0000-000003000000}"/>
    <cellStyle name="Comma 12 3 5 2 4 2 2" xfId="29787" xr:uid="{00000000-0005-0000-0000-000003000000}"/>
    <cellStyle name="Comma 12 3 5 2 4 2 2 2" xfId="60027" xr:uid="{00000000-0005-0000-0000-000003000000}"/>
    <cellStyle name="Comma 12 3 5 2 4 2 3" xfId="44907" xr:uid="{00000000-0005-0000-0000-000003000000}"/>
    <cellStyle name="Comma 12 3 5 2 4 3" xfId="20715" xr:uid="{00000000-0005-0000-0000-000003000000}"/>
    <cellStyle name="Comma 12 3 5 2 4 3 2" xfId="50955" xr:uid="{00000000-0005-0000-0000-000003000000}"/>
    <cellStyle name="Comma 12 3 5 2 4 4" xfId="35835" xr:uid="{00000000-0005-0000-0000-000003000000}"/>
    <cellStyle name="Comma 12 3 5 2 5" xfId="7107" xr:uid="{00000000-0005-0000-0000-000003000000}"/>
    <cellStyle name="Comma 12 3 5 2 5 2" xfId="22227" xr:uid="{00000000-0005-0000-0000-000003000000}"/>
    <cellStyle name="Comma 12 3 5 2 5 2 2" xfId="52467" xr:uid="{00000000-0005-0000-0000-000003000000}"/>
    <cellStyle name="Comma 12 3 5 2 5 3" xfId="37347" xr:uid="{00000000-0005-0000-0000-000003000000}"/>
    <cellStyle name="Comma 12 3 5 2 6" xfId="8619" xr:uid="{00000000-0005-0000-0000-000003000000}"/>
    <cellStyle name="Comma 12 3 5 2 6 2" xfId="23739" xr:uid="{00000000-0005-0000-0000-000003000000}"/>
    <cellStyle name="Comma 12 3 5 2 6 2 2" xfId="53979" xr:uid="{00000000-0005-0000-0000-000003000000}"/>
    <cellStyle name="Comma 12 3 5 2 6 3" xfId="38859" xr:uid="{00000000-0005-0000-0000-000003000000}"/>
    <cellStyle name="Comma 12 3 5 2 7" xfId="10131" xr:uid="{00000000-0005-0000-0000-000003000000}"/>
    <cellStyle name="Comma 12 3 5 2 7 2" xfId="25251" xr:uid="{00000000-0005-0000-0000-000003000000}"/>
    <cellStyle name="Comma 12 3 5 2 7 2 2" xfId="55491" xr:uid="{00000000-0005-0000-0000-000003000000}"/>
    <cellStyle name="Comma 12 3 5 2 7 3" xfId="40371" xr:uid="{00000000-0005-0000-0000-000003000000}"/>
    <cellStyle name="Comma 12 3 5 2 8" xfId="16179" xr:uid="{00000000-0005-0000-0000-000003000000}"/>
    <cellStyle name="Comma 12 3 5 2 8 2" xfId="46419" xr:uid="{00000000-0005-0000-0000-000003000000}"/>
    <cellStyle name="Comma 12 3 5 2 9" xfId="31299" xr:uid="{00000000-0005-0000-0000-000003000000}"/>
    <cellStyle name="Comma 12 3 5 3" xfId="1815" xr:uid="{00000000-0005-0000-0000-000003000000}"/>
    <cellStyle name="Comma 12 3 5 3 2" xfId="10887" xr:uid="{00000000-0005-0000-0000-000003000000}"/>
    <cellStyle name="Comma 12 3 5 3 2 2" xfId="26007" xr:uid="{00000000-0005-0000-0000-000003000000}"/>
    <cellStyle name="Comma 12 3 5 3 2 2 2" xfId="56247" xr:uid="{00000000-0005-0000-0000-000003000000}"/>
    <cellStyle name="Comma 12 3 5 3 2 3" xfId="41127" xr:uid="{00000000-0005-0000-0000-000003000000}"/>
    <cellStyle name="Comma 12 3 5 3 3" xfId="16935" xr:uid="{00000000-0005-0000-0000-000003000000}"/>
    <cellStyle name="Comma 12 3 5 3 3 2" xfId="47175" xr:uid="{00000000-0005-0000-0000-000003000000}"/>
    <cellStyle name="Comma 12 3 5 3 4" xfId="32055" xr:uid="{00000000-0005-0000-0000-000003000000}"/>
    <cellStyle name="Comma 12 3 5 4" xfId="3327" xr:uid="{00000000-0005-0000-0000-000003000000}"/>
    <cellStyle name="Comma 12 3 5 4 2" xfId="12399" xr:uid="{00000000-0005-0000-0000-000003000000}"/>
    <cellStyle name="Comma 12 3 5 4 2 2" xfId="27519" xr:uid="{00000000-0005-0000-0000-000003000000}"/>
    <cellStyle name="Comma 12 3 5 4 2 2 2" xfId="57759" xr:uid="{00000000-0005-0000-0000-000003000000}"/>
    <cellStyle name="Comma 12 3 5 4 2 3" xfId="42639" xr:uid="{00000000-0005-0000-0000-000003000000}"/>
    <cellStyle name="Comma 12 3 5 4 3" xfId="18447" xr:uid="{00000000-0005-0000-0000-000003000000}"/>
    <cellStyle name="Comma 12 3 5 4 3 2" xfId="48687" xr:uid="{00000000-0005-0000-0000-000003000000}"/>
    <cellStyle name="Comma 12 3 5 4 4" xfId="33567" xr:uid="{00000000-0005-0000-0000-000003000000}"/>
    <cellStyle name="Comma 12 3 5 5" xfId="4839" xr:uid="{00000000-0005-0000-0000-000003000000}"/>
    <cellStyle name="Comma 12 3 5 5 2" xfId="13911" xr:uid="{00000000-0005-0000-0000-000003000000}"/>
    <cellStyle name="Comma 12 3 5 5 2 2" xfId="29031" xr:uid="{00000000-0005-0000-0000-000003000000}"/>
    <cellStyle name="Comma 12 3 5 5 2 2 2" xfId="59271" xr:uid="{00000000-0005-0000-0000-000003000000}"/>
    <cellStyle name="Comma 12 3 5 5 2 3" xfId="44151" xr:uid="{00000000-0005-0000-0000-000003000000}"/>
    <cellStyle name="Comma 12 3 5 5 3" xfId="19959" xr:uid="{00000000-0005-0000-0000-000003000000}"/>
    <cellStyle name="Comma 12 3 5 5 3 2" xfId="50199" xr:uid="{00000000-0005-0000-0000-000003000000}"/>
    <cellStyle name="Comma 12 3 5 5 4" xfId="35079" xr:uid="{00000000-0005-0000-0000-000003000000}"/>
    <cellStyle name="Comma 12 3 5 6" xfId="6351" xr:uid="{00000000-0005-0000-0000-000003000000}"/>
    <cellStyle name="Comma 12 3 5 6 2" xfId="21471" xr:uid="{00000000-0005-0000-0000-000003000000}"/>
    <cellStyle name="Comma 12 3 5 6 2 2" xfId="51711" xr:uid="{00000000-0005-0000-0000-000003000000}"/>
    <cellStyle name="Comma 12 3 5 6 3" xfId="36591" xr:uid="{00000000-0005-0000-0000-000003000000}"/>
    <cellStyle name="Comma 12 3 5 7" xfId="7863" xr:uid="{00000000-0005-0000-0000-000003000000}"/>
    <cellStyle name="Comma 12 3 5 7 2" xfId="22983" xr:uid="{00000000-0005-0000-0000-000003000000}"/>
    <cellStyle name="Comma 12 3 5 7 2 2" xfId="53223" xr:uid="{00000000-0005-0000-0000-000003000000}"/>
    <cellStyle name="Comma 12 3 5 7 3" xfId="38103" xr:uid="{00000000-0005-0000-0000-000003000000}"/>
    <cellStyle name="Comma 12 3 5 8" xfId="9375" xr:uid="{00000000-0005-0000-0000-000003000000}"/>
    <cellStyle name="Comma 12 3 5 8 2" xfId="24495" xr:uid="{00000000-0005-0000-0000-000003000000}"/>
    <cellStyle name="Comma 12 3 5 8 2 2" xfId="54735" xr:uid="{00000000-0005-0000-0000-000003000000}"/>
    <cellStyle name="Comma 12 3 5 8 3" xfId="39615" xr:uid="{00000000-0005-0000-0000-000003000000}"/>
    <cellStyle name="Comma 12 3 5 9" xfId="15423" xr:uid="{00000000-0005-0000-0000-000003000000}"/>
    <cellStyle name="Comma 12 3 5 9 2" xfId="45663" xr:uid="{00000000-0005-0000-0000-000003000000}"/>
    <cellStyle name="Comma 12 3 6" xfId="555" xr:uid="{00000000-0005-0000-0000-00002C000000}"/>
    <cellStyle name="Comma 12 3 6 10" xfId="30795" xr:uid="{00000000-0005-0000-0000-00002C000000}"/>
    <cellStyle name="Comma 12 3 6 2" xfId="1311" xr:uid="{00000000-0005-0000-0000-00002C000000}"/>
    <cellStyle name="Comma 12 3 6 2 2" xfId="2823" xr:uid="{00000000-0005-0000-0000-00002C000000}"/>
    <cellStyle name="Comma 12 3 6 2 2 2" xfId="11895" xr:uid="{00000000-0005-0000-0000-00002C000000}"/>
    <cellStyle name="Comma 12 3 6 2 2 2 2" xfId="27015" xr:uid="{00000000-0005-0000-0000-00002C000000}"/>
    <cellStyle name="Comma 12 3 6 2 2 2 2 2" xfId="57255" xr:uid="{00000000-0005-0000-0000-00002C000000}"/>
    <cellStyle name="Comma 12 3 6 2 2 2 3" xfId="42135" xr:uid="{00000000-0005-0000-0000-00002C000000}"/>
    <cellStyle name="Comma 12 3 6 2 2 3" xfId="17943" xr:uid="{00000000-0005-0000-0000-00002C000000}"/>
    <cellStyle name="Comma 12 3 6 2 2 3 2" xfId="48183" xr:uid="{00000000-0005-0000-0000-00002C000000}"/>
    <cellStyle name="Comma 12 3 6 2 2 4" xfId="33063" xr:uid="{00000000-0005-0000-0000-00002C000000}"/>
    <cellStyle name="Comma 12 3 6 2 3" xfId="4335" xr:uid="{00000000-0005-0000-0000-00002C000000}"/>
    <cellStyle name="Comma 12 3 6 2 3 2" xfId="13407" xr:uid="{00000000-0005-0000-0000-00002C000000}"/>
    <cellStyle name="Comma 12 3 6 2 3 2 2" xfId="28527" xr:uid="{00000000-0005-0000-0000-00002C000000}"/>
    <cellStyle name="Comma 12 3 6 2 3 2 2 2" xfId="58767" xr:uid="{00000000-0005-0000-0000-00002C000000}"/>
    <cellStyle name="Comma 12 3 6 2 3 2 3" xfId="43647" xr:uid="{00000000-0005-0000-0000-00002C000000}"/>
    <cellStyle name="Comma 12 3 6 2 3 3" xfId="19455" xr:uid="{00000000-0005-0000-0000-00002C000000}"/>
    <cellStyle name="Comma 12 3 6 2 3 3 2" xfId="49695" xr:uid="{00000000-0005-0000-0000-00002C000000}"/>
    <cellStyle name="Comma 12 3 6 2 3 4" xfId="34575" xr:uid="{00000000-0005-0000-0000-00002C000000}"/>
    <cellStyle name="Comma 12 3 6 2 4" xfId="5847" xr:uid="{00000000-0005-0000-0000-00002C000000}"/>
    <cellStyle name="Comma 12 3 6 2 4 2" xfId="14919" xr:uid="{00000000-0005-0000-0000-00002C000000}"/>
    <cellStyle name="Comma 12 3 6 2 4 2 2" xfId="30039" xr:uid="{00000000-0005-0000-0000-00002C000000}"/>
    <cellStyle name="Comma 12 3 6 2 4 2 2 2" xfId="60279" xr:uid="{00000000-0005-0000-0000-00002C000000}"/>
    <cellStyle name="Comma 12 3 6 2 4 2 3" xfId="45159" xr:uid="{00000000-0005-0000-0000-00002C000000}"/>
    <cellStyle name="Comma 12 3 6 2 4 3" xfId="20967" xr:uid="{00000000-0005-0000-0000-00002C000000}"/>
    <cellStyle name="Comma 12 3 6 2 4 3 2" xfId="51207" xr:uid="{00000000-0005-0000-0000-00002C000000}"/>
    <cellStyle name="Comma 12 3 6 2 4 4" xfId="36087" xr:uid="{00000000-0005-0000-0000-00002C000000}"/>
    <cellStyle name="Comma 12 3 6 2 5" xfId="7359" xr:uid="{00000000-0005-0000-0000-00002C000000}"/>
    <cellStyle name="Comma 12 3 6 2 5 2" xfId="22479" xr:uid="{00000000-0005-0000-0000-00002C000000}"/>
    <cellStyle name="Comma 12 3 6 2 5 2 2" xfId="52719" xr:uid="{00000000-0005-0000-0000-00002C000000}"/>
    <cellStyle name="Comma 12 3 6 2 5 3" xfId="37599" xr:uid="{00000000-0005-0000-0000-00002C000000}"/>
    <cellStyle name="Comma 12 3 6 2 6" xfId="8871" xr:uid="{00000000-0005-0000-0000-00002C000000}"/>
    <cellStyle name="Comma 12 3 6 2 6 2" xfId="23991" xr:uid="{00000000-0005-0000-0000-00002C000000}"/>
    <cellStyle name="Comma 12 3 6 2 6 2 2" xfId="54231" xr:uid="{00000000-0005-0000-0000-00002C000000}"/>
    <cellStyle name="Comma 12 3 6 2 6 3" xfId="39111" xr:uid="{00000000-0005-0000-0000-00002C000000}"/>
    <cellStyle name="Comma 12 3 6 2 7" xfId="10383" xr:uid="{00000000-0005-0000-0000-00002C000000}"/>
    <cellStyle name="Comma 12 3 6 2 7 2" xfId="25503" xr:uid="{00000000-0005-0000-0000-00002C000000}"/>
    <cellStyle name="Comma 12 3 6 2 7 2 2" xfId="55743" xr:uid="{00000000-0005-0000-0000-00002C000000}"/>
    <cellStyle name="Comma 12 3 6 2 7 3" xfId="40623" xr:uid="{00000000-0005-0000-0000-00002C000000}"/>
    <cellStyle name="Comma 12 3 6 2 8" xfId="16431" xr:uid="{00000000-0005-0000-0000-00002C000000}"/>
    <cellStyle name="Comma 12 3 6 2 8 2" xfId="46671" xr:uid="{00000000-0005-0000-0000-00002C000000}"/>
    <cellStyle name="Comma 12 3 6 2 9" xfId="31551" xr:uid="{00000000-0005-0000-0000-00002C000000}"/>
    <cellStyle name="Comma 12 3 6 3" xfId="2067" xr:uid="{00000000-0005-0000-0000-00002C000000}"/>
    <cellStyle name="Comma 12 3 6 3 2" xfId="11139" xr:uid="{00000000-0005-0000-0000-00002C000000}"/>
    <cellStyle name="Comma 12 3 6 3 2 2" xfId="26259" xr:uid="{00000000-0005-0000-0000-00002C000000}"/>
    <cellStyle name="Comma 12 3 6 3 2 2 2" xfId="56499" xr:uid="{00000000-0005-0000-0000-00002C000000}"/>
    <cellStyle name="Comma 12 3 6 3 2 3" xfId="41379" xr:uid="{00000000-0005-0000-0000-00002C000000}"/>
    <cellStyle name="Comma 12 3 6 3 3" xfId="17187" xr:uid="{00000000-0005-0000-0000-00002C000000}"/>
    <cellStyle name="Comma 12 3 6 3 3 2" xfId="47427" xr:uid="{00000000-0005-0000-0000-00002C000000}"/>
    <cellStyle name="Comma 12 3 6 3 4" xfId="32307" xr:uid="{00000000-0005-0000-0000-00002C000000}"/>
    <cellStyle name="Comma 12 3 6 4" xfId="3579" xr:uid="{00000000-0005-0000-0000-00002C000000}"/>
    <cellStyle name="Comma 12 3 6 4 2" xfId="12651" xr:uid="{00000000-0005-0000-0000-00002C000000}"/>
    <cellStyle name="Comma 12 3 6 4 2 2" xfId="27771" xr:uid="{00000000-0005-0000-0000-00002C000000}"/>
    <cellStyle name="Comma 12 3 6 4 2 2 2" xfId="58011" xr:uid="{00000000-0005-0000-0000-00002C000000}"/>
    <cellStyle name="Comma 12 3 6 4 2 3" xfId="42891" xr:uid="{00000000-0005-0000-0000-00002C000000}"/>
    <cellStyle name="Comma 12 3 6 4 3" xfId="18699" xr:uid="{00000000-0005-0000-0000-00002C000000}"/>
    <cellStyle name="Comma 12 3 6 4 3 2" xfId="48939" xr:uid="{00000000-0005-0000-0000-00002C000000}"/>
    <cellStyle name="Comma 12 3 6 4 4" xfId="33819" xr:uid="{00000000-0005-0000-0000-00002C000000}"/>
    <cellStyle name="Comma 12 3 6 5" xfId="5091" xr:uid="{00000000-0005-0000-0000-00002C000000}"/>
    <cellStyle name="Comma 12 3 6 5 2" xfId="14163" xr:uid="{00000000-0005-0000-0000-00002C000000}"/>
    <cellStyle name="Comma 12 3 6 5 2 2" xfId="29283" xr:uid="{00000000-0005-0000-0000-00002C000000}"/>
    <cellStyle name="Comma 12 3 6 5 2 2 2" xfId="59523" xr:uid="{00000000-0005-0000-0000-00002C000000}"/>
    <cellStyle name="Comma 12 3 6 5 2 3" xfId="44403" xr:uid="{00000000-0005-0000-0000-00002C000000}"/>
    <cellStyle name="Comma 12 3 6 5 3" xfId="20211" xr:uid="{00000000-0005-0000-0000-00002C000000}"/>
    <cellStyle name="Comma 12 3 6 5 3 2" xfId="50451" xr:uid="{00000000-0005-0000-0000-00002C000000}"/>
    <cellStyle name="Comma 12 3 6 5 4" xfId="35331" xr:uid="{00000000-0005-0000-0000-00002C000000}"/>
    <cellStyle name="Comma 12 3 6 6" xfId="6603" xr:uid="{00000000-0005-0000-0000-00002C000000}"/>
    <cellStyle name="Comma 12 3 6 6 2" xfId="21723" xr:uid="{00000000-0005-0000-0000-00002C000000}"/>
    <cellStyle name="Comma 12 3 6 6 2 2" xfId="51963" xr:uid="{00000000-0005-0000-0000-00002C000000}"/>
    <cellStyle name="Comma 12 3 6 6 3" xfId="36843" xr:uid="{00000000-0005-0000-0000-00002C000000}"/>
    <cellStyle name="Comma 12 3 6 7" xfId="8115" xr:uid="{00000000-0005-0000-0000-00002C000000}"/>
    <cellStyle name="Comma 12 3 6 7 2" xfId="23235" xr:uid="{00000000-0005-0000-0000-00002C000000}"/>
    <cellStyle name="Comma 12 3 6 7 2 2" xfId="53475" xr:uid="{00000000-0005-0000-0000-00002C000000}"/>
    <cellStyle name="Comma 12 3 6 7 3" xfId="38355" xr:uid="{00000000-0005-0000-0000-00002C000000}"/>
    <cellStyle name="Comma 12 3 6 8" xfId="9627" xr:uid="{00000000-0005-0000-0000-00002C000000}"/>
    <cellStyle name="Comma 12 3 6 8 2" xfId="24747" xr:uid="{00000000-0005-0000-0000-00002C000000}"/>
    <cellStyle name="Comma 12 3 6 8 2 2" xfId="54987" xr:uid="{00000000-0005-0000-0000-00002C000000}"/>
    <cellStyle name="Comma 12 3 6 8 3" xfId="39867" xr:uid="{00000000-0005-0000-0000-00002C000000}"/>
    <cellStyle name="Comma 12 3 6 9" xfId="15675" xr:uid="{00000000-0005-0000-0000-00002C000000}"/>
    <cellStyle name="Comma 12 3 6 9 2" xfId="45915" xr:uid="{00000000-0005-0000-0000-00002C000000}"/>
    <cellStyle name="Comma 12 3 7" xfId="807" xr:uid="{00000000-0005-0000-0000-000003000000}"/>
    <cellStyle name="Comma 12 3 7 2" xfId="2319" xr:uid="{00000000-0005-0000-0000-000003000000}"/>
    <cellStyle name="Comma 12 3 7 2 2" xfId="11391" xr:uid="{00000000-0005-0000-0000-000003000000}"/>
    <cellStyle name="Comma 12 3 7 2 2 2" xfId="26511" xr:uid="{00000000-0005-0000-0000-000003000000}"/>
    <cellStyle name="Comma 12 3 7 2 2 2 2" xfId="56751" xr:uid="{00000000-0005-0000-0000-000003000000}"/>
    <cellStyle name="Comma 12 3 7 2 2 3" xfId="41631" xr:uid="{00000000-0005-0000-0000-000003000000}"/>
    <cellStyle name="Comma 12 3 7 2 3" xfId="17439" xr:uid="{00000000-0005-0000-0000-000003000000}"/>
    <cellStyle name="Comma 12 3 7 2 3 2" xfId="47679" xr:uid="{00000000-0005-0000-0000-000003000000}"/>
    <cellStyle name="Comma 12 3 7 2 4" xfId="32559" xr:uid="{00000000-0005-0000-0000-000003000000}"/>
    <cellStyle name="Comma 12 3 7 3" xfId="3831" xr:uid="{00000000-0005-0000-0000-000003000000}"/>
    <cellStyle name="Comma 12 3 7 3 2" xfId="12903" xr:uid="{00000000-0005-0000-0000-000003000000}"/>
    <cellStyle name="Comma 12 3 7 3 2 2" xfId="28023" xr:uid="{00000000-0005-0000-0000-000003000000}"/>
    <cellStyle name="Comma 12 3 7 3 2 2 2" xfId="58263" xr:uid="{00000000-0005-0000-0000-000003000000}"/>
    <cellStyle name="Comma 12 3 7 3 2 3" xfId="43143" xr:uid="{00000000-0005-0000-0000-000003000000}"/>
    <cellStyle name="Comma 12 3 7 3 3" xfId="18951" xr:uid="{00000000-0005-0000-0000-000003000000}"/>
    <cellStyle name="Comma 12 3 7 3 3 2" xfId="49191" xr:uid="{00000000-0005-0000-0000-000003000000}"/>
    <cellStyle name="Comma 12 3 7 3 4" xfId="34071" xr:uid="{00000000-0005-0000-0000-000003000000}"/>
    <cellStyle name="Comma 12 3 7 4" xfId="5343" xr:uid="{00000000-0005-0000-0000-000003000000}"/>
    <cellStyle name="Comma 12 3 7 4 2" xfId="14415" xr:uid="{00000000-0005-0000-0000-000003000000}"/>
    <cellStyle name="Comma 12 3 7 4 2 2" xfId="29535" xr:uid="{00000000-0005-0000-0000-000003000000}"/>
    <cellStyle name="Comma 12 3 7 4 2 2 2" xfId="59775" xr:uid="{00000000-0005-0000-0000-000003000000}"/>
    <cellStyle name="Comma 12 3 7 4 2 3" xfId="44655" xr:uid="{00000000-0005-0000-0000-000003000000}"/>
    <cellStyle name="Comma 12 3 7 4 3" xfId="20463" xr:uid="{00000000-0005-0000-0000-000003000000}"/>
    <cellStyle name="Comma 12 3 7 4 3 2" xfId="50703" xr:uid="{00000000-0005-0000-0000-000003000000}"/>
    <cellStyle name="Comma 12 3 7 4 4" xfId="35583" xr:uid="{00000000-0005-0000-0000-000003000000}"/>
    <cellStyle name="Comma 12 3 7 5" xfId="6855" xr:uid="{00000000-0005-0000-0000-000003000000}"/>
    <cellStyle name="Comma 12 3 7 5 2" xfId="21975" xr:uid="{00000000-0005-0000-0000-000003000000}"/>
    <cellStyle name="Comma 12 3 7 5 2 2" xfId="52215" xr:uid="{00000000-0005-0000-0000-000003000000}"/>
    <cellStyle name="Comma 12 3 7 5 3" xfId="37095" xr:uid="{00000000-0005-0000-0000-000003000000}"/>
    <cellStyle name="Comma 12 3 7 6" xfId="8367" xr:uid="{00000000-0005-0000-0000-000003000000}"/>
    <cellStyle name="Comma 12 3 7 6 2" xfId="23487" xr:uid="{00000000-0005-0000-0000-000003000000}"/>
    <cellStyle name="Comma 12 3 7 6 2 2" xfId="53727" xr:uid="{00000000-0005-0000-0000-000003000000}"/>
    <cellStyle name="Comma 12 3 7 6 3" xfId="38607" xr:uid="{00000000-0005-0000-0000-000003000000}"/>
    <cellStyle name="Comma 12 3 7 7" xfId="9879" xr:uid="{00000000-0005-0000-0000-000003000000}"/>
    <cellStyle name="Comma 12 3 7 7 2" xfId="24999" xr:uid="{00000000-0005-0000-0000-000003000000}"/>
    <cellStyle name="Comma 12 3 7 7 2 2" xfId="55239" xr:uid="{00000000-0005-0000-0000-000003000000}"/>
    <cellStyle name="Comma 12 3 7 7 3" xfId="40119" xr:uid="{00000000-0005-0000-0000-000003000000}"/>
    <cellStyle name="Comma 12 3 7 8" xfId="15927" xr:uid="{00000000-0005-0000-0000-000003000000}"/>
    <cellStyle name="Comma 12 3 7 8 2" xfId="46167" xr:uid="{00000000-0005-0000-0000-000003000000}"/>
    <cellStyle name="Comma 12 3 7 9" xfId="31047" xr:uid="{00000000-0005-0000-0000-000003000000}"/>
    <cellStyle name="Comma 12 3 8" xfId="1563" xr:uid="{00000000-0005-0000-0000-000003000000}"/>
    <cellStyle name="Comma 12 3 8 2" xfId="10635" xr:uid="{00000000-0005-0000-0000-000003000000}"/>
    <cellStyle name="Comma 12 3 8 2 2" xfId="25755" xr:uid="{00000000-0005-0000-0000-000003000000}"/>
    <cellStyle name="Comma 12 3 8 2 2 2" xfId="55995" xr:uid="{00000000-0005-0000-0000-000003000000}"/>
    <cellStyle name="Comma 12 3 8 2 3" xfId="40875" xr:uid="{00000000-0005-0000-0000-000003000000}"/>
    <cellStyle name="Comma 12 3 8 3" xfId="16683" xr:uid="{00000000-0005-0000-0000-000003000000}"/>
    <cellStyle name="Comma 12 3 8 3 2" xfId="46923" xr:uid="{00000000-0005-0000-0000-000003000000}"/>
    <cellStyle name="Comma 12 3 8 4" xfId="31803" xr:uid="{00000000-0005-0000-0000-000003000000}"/>
    <cellStyle name="Comma 12 3 9" xfId="3075" xr:uid="{00000000-0005-0000-0000-000003000000}"/>
    <cellStyle name="Comma 12 3 9 2" xfId="12147" xr:uid="{00000000-0005-0000-0000-000003000000}"/>
    <cellStyle name="Comma 12 3 9 2 2" xfId="27267" xr:uid="{00000000-0005-0000-0000-000003000000}"/>
    <cellStyle name="Comma 12 3 9 2 2 2" xfId="57507" xr:uid="{00000000-0005-0000-0000-000003000000}"/>
    <cellStyle name="Comma 12 3 9 2 3" xfId="42387" xr:uid="{00000000-0005-0000-0000-000003000000}"/>
    <cellStyle name="Comma 12 3 9 3" xfId="18195" xr:uid="{00000000-0005-0000-0000-000003000000}"/>
    <cellStyle name="Comma 12 3 9 3 2" xfId="48435" xr:uid="{00000000-0005-0000-0000-000003000000}"/>
    <cellStyle name="Comma 12 3 9 4" xfId="33315" xr:uid="{00000000-0005-0000-0000-000003000000}"/>
    <cellStyle name="Comma 12 4" xfId="65" xr:uid="{00000000-0005-0000-0000-000007000000}"/>
    <cellStyle name="Comma 12 4 10" xfId="6113" xr:uid="{00000000-0005-0000-0000-000007000000}"/>
    <cellStyle name="Comma 12 4 10 2" xfId="21233" xr:uid="{00000000-0005-0000-0000-000007000000}"/>
    <cellStyle name="Comma 12 4 10 2 2" xfId="51473" xr:uid="{00000000-0005-0000-0000-000007000000}"/>
    <cellStyle name="Comma 12 4 10 3" xfId="36353" xr:uid="{00000000-0005-0000-0000-000007000000}"/>
    <cellStyle name="Comma 12 4 11" xfId="7625" xr:uid="{00000000-0005-0000-0000-000007000000}"/>
    <cellStyle name="Comma 12 4 11 2" xfId="22745" xr:uid="{00000000-0005-0000-0000-000007000000}"/>
    <cellStyle name="Comma 12 4 11 2 2" xfId="52985" xr:uid="{00000000-0005-0000-0000-000007000000}"/>
    <cellStyle name="Comma 12 4 11 3" xfId="37865" xr:uid="{00000000-0005-0000-0000-000007000000}"/>
    <cellStyle name="Comma 12 4 12" xfId="9137" xr:uid="{00000000-0005-0000-0000-000007000000}"/>
    <cellStyle name="Comma 12 4 12 2" xfId="24257" xr:uid="{00000000-0005-0000-0000-000007000000}"/>
    <cellStyle name="Comma 12 4 12 2 2" xfId="54497" xr:uid="{00000000-0005-0000-0000-000007000000}"/>
    <cellStyle name="Comma 12 4 12 3" xfId="39377" xr:uid="{00000000-0005-0000-0000-000007000000}"/>
    <cellStyle name="Comma 12 4 13" xfId="15185" xr:uid="{00000000-0005-0000-0000-000007000000}"/>
    <cellStyle name="Comma 12 4 13 2" xfId="45425" xr:uid="{00000000-0005-0000-0000-000007000000}"/>
    <cellStyle name="Comma 12 4 14" xfId="30305" xr:uid="{00000000-0005-0000-0000-000007000000}"/>
    <cellStyle name="Comma 12 4 2" xfId="149" xr:uid="{00000000-0005-0000-0000-000012000000}"/>
    <cellStyle name="Comma 12 4 2 10" xfId="9221" xr:uid="{00000000-0005-0000-0000-000012000000}"/>
    <cellStyle name="Comma 12 4 2 10 2" xfId="24341" xr:uid="{00000000-0005-0000-0000-000012000000}"/>
    <cellStyle name="Comma 12 4 2 10 2 2" xfId="54581" xr:uid="{00000000-0005-0000-0000-000012000000}"/>
    <cellStyle name="Comma 12 4 2 10 3" xfId="39461" xr:uid="{00000000-0005-0000-0000-000012000000}"/>
    <cellStyle name="Comma 12 4 2 11" xfId="15269" xr:uid="{00000000-0005-0000-0000-000012000000}"/>
    <cellStyle name="Comma 12 4 2 11 2" xfId="45509" xr:uid="{00000000-0005-0000-0000-000012000000}"/>
    <cellStyle name="Comma 12 4 2 12" xfId="30389" xr:uid="{00000000-0005-0000-0000-000012000000}"/>
    <cellStyle name="Comma 12 4 2 2" xfId="401" xr:uid="{00000000-0005-0000-0000-000012000000}"/>
    <cellStyle name="Comma 12 4 2 2 10" xfId="30641" xr:uid="{00000000-0005-0000-0000-000012000000}"/>
    <cellStyle name="Comma 12 4 2 2 2" xfId="1157" xr:uid="{00000000-0005-0000-0000-000012000000}"/>
    <cellStyle name="Comma 12 4 2 2 2 2" xfId="2669" xr:uid="{00000000-0005-0000-0000-000012000000}"/>
    <cellStyle name="Comma 12 4 2 2 2 2 2" xfId="11741" xr:uid="{00000000-0005-0000-0000-000012000000}"/>
    <cellStyle name="Comma 12 4 2 2 2 2 2 2" xfId="26861" xr:uid="{00000000-0005-0000-0000-000012000000}"/>
    <cellStyle name="Comma 12 4 2 2 2 2 2 2 2" xfId="57101" xr:uid="{00000000-0005-0000-0000-000012000000}"/>
    <cellStyle name="Comma 12 4 2 2 2 2 2 3" xfId="41981" xr:uid="{00000000-0005-0000-0000-000012000000}"/>
    <cellStyle name="Comma 12 4 2 2 2 2 3" xfId="17789" xr:uid="{00000000-0005-0000-0000-000012000000}"/>
    <cellStyle name="Comma 12 4 2 2 2 2 3 2" xfId="48029" xr:uid="{00000000-0005-0000-0000-000012000000}"/>
    <cellStyle name="Comma 12 4 2 2 2 2 4" xfId="32909" xr:uid="{00000000-0005-0000-0000-000012000000}"/>
    <cellStyle name="Comma 12 4 2 2 2 3" xfId="4181" xr:uid="{00000000-0005-0000-0000-000012000000}"/>
    <cellStyle name="Comma 12 4 2 2 2 3 2" xfId="13253" xr:uid="{00000000-0005-0000-0000-000012000000}"/>
    <cellStyle name="Comma 12 4 2 2 2 3 2 2" xfId="28373" xr:uid="{00000000-0005-0000-0000-000012000000}"/>
    <cellStyle name="Comma 12 4 2 2 2 3 2 2 2" xfId="58613" xr:uid="{00000000-0005-0000-0000-000012000000}"/>
    <cellStyle name="Comma 12 4 2 2 2 3 2 3" xfId="43493" xr:uid="{00000000-0005-0000-0000-000012000000}"/>
    <cellStyle name="Comma 12 4 2 2 2 3 3" xfId="19301" xr:uid="{00000000-0005-0000-0000-000012000000}"/>
    <cellStyle name="Comma 12 4 2 2 2 3 3 2" xfId="49541" xr:uid="{00000000-0005-0000-0000-000012000000}"/>
    <cellStyle name="Comma 12 4 2 2 2 3 4" xfId="34421" xr:uid="{00000000-0005-0000-0000-000012000000}"/>
    <cellStyle name="Comma 12 4 2 2 2 4" xfId="5693" xr:uid="{00000000-0005-0000-0000-000012000000}"/>
    <cellStyle name="Comma 12 4 2 2 2 4 2" xfId="14765" xr:uid="{00000000-0005-0000-0000-000012000000}"/>
    <cellStyle name="Comma 12 4 2 2 2 4 2 2" xfId="29885" xr:uid="{00000000-0005-0000-0000-000012000000}"/>
    <cellStyle name="Comma 12 4 2 2 2 4 2 2 2" xfId="60125" xr:uid="{00000000-0005-0000-0000-000012000000}"/>
    <cellStyle name="Comma 12 4 2 2 2 4 2 3" xfId="45005" xr:uid="{00000000-0005-0000-0000-000012000000}"/>
    <cellStyle name="Comma 12 4 2 2 2 4 3" xfId="20813" xr:uid="{00000000-0005-0000-0000-000012000000}"/>
    <cellStyle name="Comma 12 4 2 2 2 4 3 2" xfId="51053" xr:uid="{00000000-0005-0000-0000-000012000000}"/>
    <cellStyle name="Comma 12 4 2 2 2 4 4" xfId="35933" xr:uid="{00000000-0005-0000-0000-000012000000}"/>
    <cellStyle name="Comma 12 4 2 2 2 5" xfId="7205" xr:uid="{00000000-0005-0000-0000-000012000000}"/>
    <cellStyle name="Comma 12 4 2 2 2 5 2" xfId="22325" xr:uid="{00000000-0005-0000-0000-000012000000}"/>
    <cellStyle name="Comma 12 4 2 2 2 5 2 2" xfId="52565" xr:uid="{00000000-0005-0000-0000-000012000000}"/>
    <cellStyle name="Comma 12 4 2 2 2 5 3" xfId="37445" xr:uid="{00000000-0005-0000-0000-000012000000}"/>
    <cellStyle name="Comma 12 4 2 2 2 6" xfId="8717" xr:uid="{00000000-0005-0000-0000-000012000000}"/>
    <cellStyle name="Comma 12 4 2 2 2 6 2" xfId="23837" xr:uid="{00000000-0005-0000-0000-000012000000}"/>
    <cellStyle name="Comma 12 4 2 2 2 6 2 2" xfId="54077" xr:uid="{00000000-0005-0000-0000-000012000000}"/>
    <cellStyle name="Comma 12 4 2 2 2 6 3" xfId="38957" xr:uid="{00000000-0005-0000-0000-000012000000}"/>
    <cellStyle name="Comma 12 4 2 2 2 7" xfId="10229" xr:uid="{00000000-0005-0000-0000-000012000000}"/>
    <cellStyle name="Comma 12 4 2 2 2 7 2" xfId="25349" xr:uid="{00000000-0005-0000-0000-000012000000}"/>
    <cellStyle name="Comma 12 4 2 2 2 7 2 2" xfId="55589" xr:uid="{00000000-0005-0000-0000-000012000000}"/>
    <cellStyle name="Comma 12 4 2 2 2 7 3" xfId="40469" xr:uid="{00000000-0005-0000-0000-000012000000}"/>
    <cellStyle name="Comma 12 4 2 2 2 8" xfId="16277" xr:uid="{00000000-0005-0000-0000-000012000000}"/>
    <cellStyle name="Comma 12 4 2 2 2 8 2" xfId="46517" xr:uid="{00000000-0005-0000-0000-000012000000}"/>
    <cellStyle name="Comma 12 4 2 2 2 9" xfId="31397" xr:uid="{00000000-0005-0000-0000-000012000000}"/>
    <cellStyle name="Comma 12 4 2 2 3" xfId="1913" xr:uid="{00000000-0005-0000-0000-000012000000}"/>
    <cellStyle name="Comma 12 4 2 2 3 2" xfId="10985" xr:uid="{00000000-0005-0000-0000-000012000000}"/>
    <cellStyle name="Comma 12 4 2 2 3 2 2" xfId="26105" xr:uid="{00000000-0005-0000-0000-000012000000}"/>
    <cellStyle name="Comma 12 4 2 2 3 2 2 2" xfId="56345" xr:uid="{00000000-0005-0000-0000-000012000000}"/>
    <cellStyle name="Comma 12 4 2 2 3 2 3" xfId="41225" xr:uid="{00000000-0005-0000-0000-000012000000}"/>
    <cellStyle name="Comma 12 4 2 2 3 3" xfId="17033" xr:uid="{00000000-0005-0000-0000-000012000000}"/>
    <cellStyle name="Comma 12 4 2 2 3 3 2" xfId="47273" xr:uid="{00000000-0005-0000-0000-000012000000}"/>
    <cellStyle name="Comma 12 4 2 2 3 4" xfId="32153" xr:uid="{00000000-0005-0000-0000-000012000000}"/>
    <cellStyle name="Comma 12 4 2 2 4" xfId="3425" xr:uid="{00000000-0005-0000-0000-000012000000}"/>
    <cellStyle name="Comma 12 4 2 2 4 2" xfId="12497" xr:uid="{00000000-0005-0000-0000-000012000000}"/>
    <cellStyle name="Comma 12 4 2 2 4 2 2" xfId="27617" xr:uid="{00000000-0005-0000-0000-000012000000}"/>
    <cellStyle name="Comma 12 4 2 2 4 2 2 2" xfId="57857" xr:uid="{00000000-0005-0000-0000-000012000000}"/>
    <cellStyle name="Comma 12 4 2 2 4 2 3" xfId="42737" xr:uid="{00000000-0005-0000-0000-000012000000}"/>
    <cellStyle name="Comma 12 4 2 2 4 3" xfId="18545" xr:uid="{00000000-0005-0000-0000-000012000000}"/>
    <cellStyle name="Comma 12 4 2 2 4 3 2" xfId="48785" xr:uid="{00000000-0005-0000-0000-000012000000}"/>
    <cellStyle name="Comma 12 4 2 2 4 4" xfId="33665" xr:uid="{00000000-0005-0000-0000-000012000000}"/>
    <cellStyle name="Comma 12 4 2 2 5" xfId="4937" xr:uid="{00000000-0005-0000-0000-000012000000}"/>
    <cellStyle name="Comma 12 4 2 2 5 2" xfId="14009" xr:uid="{00000000-0005-0000-0000-000012000000}"/>
    <cellStyle name="Comma 12 4 2 2 5 2 2" xfId="29129" xr:uid="{00000000-0005-0000-0000-000012000000}"/>
    <cellStyle name="Comma 12 4 2 2 5 2 2 2" xfId="59369" xr:uid="{00000000-0005-0000-0000-000012000000}"/>
    <cellStyle name="Comma 12 4 2 2 5 2 3" xfId="44249" xr:uid="{00000000-0005-0000-0000-000012000000}"/>
    <cellStyle name="Comma 12 4 2 2 5 3" xfId="20057" xr:uid="{00000000-0005-0000-0000-000012000000}"/>
    <cellStyle name="Comma 12 4 2 2 5 3 2" xfId="50297" xr:uid="{00000000-0005-0000-0000-000012000000}"/>
    <cellStyle name="Comma 12 4 2 2 5 4" xfId="35177" xr:uid="{00000000-0005-0000-0000-000012000000}"/>
    <cellStyle name="Comma 12 4 2 2 6" xfId="6449" xr:uid="{00000000-0005-0000-0000-000012000000}"/>
    <cellStyle name="Comma 12 4 2 2 6 2" xfId="21569" xr:uid="{00000000-0005-0000-0000-000012000000}"/>
    <cellStyle name="Comma 12 4 2 2 6 2 2" xfId="51809" xr:uid="{00000000-0005-0000-0000-000012000000}"/>
    <cellStyle name="Comma 12 4 2 2 6 3" xfId="36689" xr:uid="{00000000-0005-0000-0000-000012000000}"/>
    <cellStyle name="Comma 12 4 2 2 7" xfId="7961" xr:uid="{00000000-0005-0000-0000-000012000000}"/>
    <cellStyle name="Comma 12 4 2 2 7 2" xfId="23081" xr:uid="{00000000-0005-0000-0000-000012000000}"/>
    <cellStyle name="Comma 12 4 2 2 7 2 2" xfId="53321" xr:uid="{00000000-0005-0000-0000-000012000000}"/>
    <cellStyle name="Comma 12 4 2 2 7 3" xfId="38201" xr:uid="{00000000-0005-0000-0000-000012000000}"/>
    <cellStyle name="Comma 12 4 2 2 8" xfId="9473" xr:uid="{00000000-0005-0000-0000-000012000000}"/>
    <cellStyle name="Comma 12 4 2 2 8 2" xfId="24593" xr:uid="{00000000-0005-0000-0000-000012000000}"/>
    <cellStyle name="Comma 12 4 2 2 8 2 2" xfId="54833" xr:uid="{00000000-0005-0000-0000-000012000000}"/>
    <cellStyle name="Comma 12 4 2 2 8 3" xfId="39713" xr:uid="{00000000-0005-0000-0000-000012000000}"/>
    <cellStyle name="Comma 12 4 2 2 9" xfId="15521" xr:uid="{00000000-0005-0000-0000-000012000000}"/>
    <cellStyle name="Comma 12 4 2 2 9 2" xfId="45761" xr:uid="{00000000-0005-0000-0000-000012000000}"/>
    <cellStyle name="Comma 12 4 2 3" xfId="653" xr:uid="{00000000-0005-0000-0000-000033000000}"/>
    <cellStyle name="Comma 12 4 2 3 10" xfId="30893" xr:uid="{00000000-0005-0000-0000-000033000000}"/>
    <cellStyle name="Comma 12 4 2 3 2" xfId="1409" xr:uid="{00000000-0005-0000-0000-000033000000}"/>
    <cellStyle name="Comma 12 4 2 3 2 2" xfId="2921" xr:uid="{00000000-0005-0000-0000-000033000000}"/>
    <cellStyle name="Comma 12 4 2 3 2 2 2" xfId="11993" xr:uid="{00000000-0005-0000-0000-000033000000}"/>
    <cellStyle name="Comma 12 4 2 3 2 2 2 2" xfId="27113" xr:uid="{00000000-0005-0000-0000-000033000000}"/>
    <cellStyle name="Comma 12 4 2 3 2 2 2 2 2" xfId="57353" xr:uid="{00000000-0005-0000-0000-000033000000}"/>
    <cellStyle name="Comma 12 4 2 3 2 2 2 3" xfId="42233" xr:uid="{00000000-0005-0000-0000-000033000000}"/>
    <cellStyle name="Comma 12 4 2 3 2 2 3" xfId="18041" xr:uid="{00000000-0005-0000-0000-000033000000}"/>
    <cellStyle name="Comma 12 4 2 3 2 2 3 2" xfId="48281" xr:uid="{00000000-0005-0000-0000-000033000000}"/>
    <cellStyle name="Comma 12 4 2 3 2 2 4" xfId="33161" xr:uid="{00000000-0005-0000-0000-000033000000}"/>
    <cellStyle name="Comma 12 4 2 3 2 3" xfId="4433" xr:uid="{00000000-0005-0000-0000-000033000000}"/>
    <cellStyle name="Comma 12 4 2 3 2 3 2" xfId="13505" xr:uid="{00000000-0005-0000-0000-000033000000}"/>
    <cellStyle name="Comma 12 4 2 3 2 3 2 2" xfId="28625" xr:uid="{00000000-0005-0000-0000-000033000000}"/>
    <cellStyle name="Comma 12 4 2 3 2 3 2 2 2" xfId="58865" xr:uid="{00000000-0005-0000-0000-000033000000}"/>
    <cellStyle name="Comma 12 4 2 3 2 3 2 3" xfId="43745" xr:uid="{00000000-0005-0000-0000-000033000000}"/>
    <cellStyle name="Comma 12 4 2 3 2 3 3" xfId="19553" xr:uid="{00000000-0005-0000-0000-000033000000}"/>
    <cellStyle name="Comma 12 4 2 3 2 3 3 2" xfId="49793" xr:uid="{00000000-0005-0000-0000-000033000000}"/>
    <cellStyle name="Comma 12 4 2 3 2 3 4" xfId="34673" xr:uid="{00000000-0005-0000-0000-000033000000}"/>
    <cellStyle name="Comma 12 4 2 3 2 4" xfId="5945" xr:uid="{00000000-0005-0000-0000-000033000000}"/>
    <cellStyle name="Comma 12 4 2 3 2 4 2" xfId="15017" xr:uid="{00000000-0005-0000-0000-000033000000}"/>
    <cellStyle name="Comma 12 4 2 3 2 4 2 2" xfId="30137" xr:uid="{00000000-0005-0000-0000-000033000000}"/>
    <cellStyle name="Comma 12 4 2 3 2 4 2 2 2" xfId="60377" xr:uid="{00000000-0005-0000-0000-000033000000}"/>
    <cellStyle name="Comma 12 4 2 3 2 4 2 3" xfId="45257" xr:uid="{00000000-0005-0000-0000-000033000000}"/>
    <cellStyle name="Comma 12 4 2 3 2 4 3" xfId="21065" xr:uid="{00000000-0005-0000-0000-000033000000}"/>
    <cellStyle name="Comma 12 4 2 3 2 4 3 2" xfId="51305" xr:uid="{00000000-0005-0000-0000-000033000000}"/>
    <cellStyle name="Comma 12 4 2 3 2 4 4" xfId="36185" xr:uid="{00000000-0005-0000-0000-000033000000}"/>
    <cellStyle name="Comma 12 4 2 3 2 5" xfId="7457" xr:uid="{00000000-0005-0000-0000-000033000000}"/>
    <cellStyle name="Comma 12 4 2 3 2 5 2" xfId="22577" xr:uid="{00000000-0005-0000-0000-000033000000}"/>
    <cellStyle name="Comma 12 4 2 3 2 5 2 2" xfId="52817" xr:uid="{00000000-0005-0000-0000-000033000000}"/>
    <cellStyle name="Comma 12 4 2 3 2 5 3" xfId="37697" xr:uid="{00000000-0005-0000-0000-000033000000}"/>
    <cellStyle name="Comma 12 4 2 3 2 6" xfId="8969" xr:uid="{00000000-0005-0000-0000-000033000000}"/>
    <cellStyle name="Comma 12 4 2 3 2 6 2" xfId="24089" xr:uid="{00000000-0005-0000-0000-000033000000}"/>
    <cellStyle name="Comma 12 4 2 3 2 6 2 2" xfId="54329" xr:uid="{00000000-0005-0000-0000-000033000000}"/>
    <cellStyle name="Comma 12 4 2 3 2 6 3" xfId="39209" xr:uid="{00000000-0005-0000-0000-000033000000}"/>
    <cellStyle name="Comma 12 4 2 3 2 7" xfId="10481" xr:uid="{00000000-0005-0000-0000-000033000000}"/>
    <cellStyle name="Comma 12 4 2 3 2 7 2" xfId="25601" xr:uid="{00000000-0005-0000-0000-000033000000}"/>
    <cellStyle name="Comma 12 4 2 3 2 7 2 2" xfId="55841" xr:uid="{00000000-0005-0000-0000-000033000000}"/>
    <cellStyle name="Comma 12 4 2 3 2 7 3" xfId="40721" xr:uid="{00000000-0005-0000-0000-000033000000}"/>
    <cellStyle name="Comma 12 4 2 3 2 8" xfId="16529" xr:uid="{00000000-0005-0000-0000-000033000000}"/>
    <cellStyle name="Comma 12 4 2 3 2 8 2" xfId="46769" xr:uid="{00000000-0005-0000-0000-000033000000}"/>
    <cellStyle name="Comma 12 4 2 3 2 9" xfId="31649" xr:uid="{00000000-0005-0000-0000-000033000000}"/>
    <cellStyle name="Comma 12 4 2 3 3" xfId="2165" xr:uid="{00000000-0005-0000-0000-000033000000}"/>
    <cellStyle name="Comma 12 4 2 3 3 2" xfId="11237" xr:uid="{00000000-0005-0000-0000-000033000000}"/>
    <cellStyle name="Comma 12 4 2 3 3 2 2" xfId="26357" xr:uid="{00000000-0005-0000-0000-000033000000}"/>
    <cellStyle name="Comma 12 4 2 3 3 2 2 2" xfId="56597" xr:uid="{00000000-0005-0000-0000-000033000000}"/>
    <cellStyle name="Comma 12 4 2 3 3 2 3" xfId="41477" xr:uid="{00000000-0005-0000-0000-000033000000}"/>
    <cellStyle name="Comma 12 4 2 3 3 3" xfId="17285" xr:uid="{00000000-0005-0000-0000-000033000000}"/>
    <cellStyle name="Comma 12 4 2 3 3 3 2" xfId="47525" xr:uid="{00000000-0005-0000-0000-000033000000}"/>
    <cellStyle name="Comma 12 4 2 3 3 4" xfId="32405" xr:uid="{00000000-0005-0000-0000-000033000000}"/>
    <cellStyle name="Comma 12 4 2 3 4" xfId="3677" xr:uid="{00000000-0005-0000-0000-000033000000}"/>
    <cellStyle name="Comma 12 4 2 3 4 2" xfId="12749" xr:uid="{00000000-0005-0000-0000-000033000000}"/>
    <cellStyle name="Comma 12 4 2 3 4 2 2" xfId="27869" xr:uid="{00000000-0005-0000-0000-000033000000}"/>
    <cellStyle name="Comma 12 4 2 3 4 2 2 2" xfId="58109" xr:uid="{00000000-0005-0000-0000-000033000000}"/>
    <cellStyle name="Comma 12 4 2 3 4 2 3" xfId="42989" xr:uid="{00000000-0005-0000-0000-000033000000}"/>
    <cellStyle name="Comma 12 4 2 3 4 3" xfId="18797" xr:uid="{00000000-0005-0000-0000-000033000000}"/>
    <cellStyle name="Comma 12 4 2 3 4 3 2" xfId="49037" xr:uid="{00000000-0005-0000-0000-000033000000}"/>
    <cellStyle name="Comma 12 4 2 3 4 4" xfId="33917" xr:uid="{00000000-0005-0000-0000-000033000000}"/>
    <cellStyle name="Comma 12 4 2 3 5" xfId="5189" xr:uid="{00000000-0005-0000-0000-000033000000}"/>
    <cellStyle name="Comma 12 4 2 3 5 2" xfId="14261" xr:uid="{00000000-0005-0000-0000-000033000000}"/>
    <cellStyle name="Comma 12 4 2 3 5 2 2" xfId="29381" xr:uid="{00000000-0005-0000-0000-000033000000}"/>
    <cellStyle name="Comma 12 4 2 3 5 2 2 2" xfId="59621" xr:uid="{00000000-0005-0000-0000-000033000000}"/>
    <cellStyle name="Comma 12 4 2 3 5 2 3" xfId="44501" xr:uid="{00000000-0005-0000-0000-000033000000}"/>
    <cellStyle name="Comma 12 4 2 3 5 3" xfId="20309" xr:uid="{00000000-0005-0000-0000-000033000000}"/>
    <cellStyle name="Comma 12 4 2 3 5 3 2" xfId="50549" xr:uid="{00000000-0005-0000-0000-000033000000}"/>
    <cellStyle name="Comma 12 4 2 3 5 4" xfId="35429" xr:uid="{00000000-0005-0000-0000-000033000000}"/>
    <cellStyle name="Comma 12 4 2 3 6" xfId="6701" xr:uid="{00000000-0005-0000-0000-000033000000}"/>
    <cellStyle name="Comma 12 4 2 3 6 2" xfId="21821" xr:uid="{00000000-0005-0000-0000-000033000000}"/>
    <cellStyle name="Comma 12 4 2 3 6 2 2" xfId="52061" xr:uid="{00000000-0005-0000-0000-000033000000}"/>
    <cellStyle name="Comma 12 4 2 3 6 3" xfId="36941" xr:uid="{00000000-0005-0000-0000-000033000000}"/>
    <cellStyle name="Comma 12 4 2 3 7" xfId="8213" xr:uid="{00000000-0005-0000-0000-000033000000}"/>
    <cellStyle name="Comma 12 4 2 3 7 2" xfId="23333" xr:uid="{00000000-0005-0000-0000-000033000000}"/>
    <cellStyle name="Comma 12 4 2 3 7 2 2" xfId="53573" xr:uid="{00000000-0005-0000-0000-000033000000}"/>
    <cellStyle name="Comma 12 4 2 3 7 3" xfId="38453" xr:uid="{00000000-0005-0000-0000-000033000000}"/>
    <cellStyle name="Comma 12 4 2 3 8" xfId="9725" xr:uid="{00000000-0005-0000-0000-000033000000}"/>
    <cellStyle name="Comma 12 4 2 3 8 2" xfId="24845" xr:uid="{00000000-0005-0000-0000-000033000000}"/>
    <cellStyle name="Comma 12 4 2 3 8 2 2" xfId="55085" xr:uid="{00000000-0005-0000-0000-000033000000}"/>
    <cellStyle name="Comma 12 4 2 3 8 3" xfId="39965" xr:uid="{00000000-0005-0000-0000-000033000000}"/>
    <cellStyle name="Comma 12 4 2 3 9" xfId="15773" xr:uid="{00000000-0005-0000-0000-000033000000}"/>
    <cellStyle name="Comma 12 4 2 3 9 2" xfId="46013" xr:uid="{00000000-0005-0000-0000-000033000000}"/>
    <cellStyle name="Comma 12 4 2 4" xfId="905" xr:uid="{00000000-0005-0000-0000-000012000000}"/>
    <cellStyle name="Comma 12 4 2 4 2" xfId="2417" xr:uid="{00000000-0005-0000-0000-000012000000}"/>
    <cellStyle name="Comma 12 4 2 4 2 2" xfId="11489" xr:uid="{00000000-0005-0000-0000-000012000000}"/>
    <cellStyle name="Comma 12 4 2 4 2 2 2" xfId="26609" xr:uid="{00000000-0005-0000-0000-000012000000}"/>
    <cellStyle name="Comma 12 4 2 4 2 2 2 2" xfId="56849" xr:uid="{00000000-0005-0000-0000-000012000000}"/>
    <cellStyle name="Comma 12 4 2 4 2 2 3" xfId="41729" xr:uid="{00000000-0005-0000-0000-000012000000}"/>
    <cellStyle name="Comma 12 4 2 4 2 3" xfId="17537" xr:uid="{00000000-0005-0000-0000-000012000000}"/>
    <cellStyle name="Comma 12 4 2 4 2 3 2" xfId="47777" xr:uid="{00000000-0005-0000-0000-000012000000}"/>
    <cellStyle name="Comma 12 4 2 4 2 4" xfId="32657" xr:uid="{00000000-0005-0000-0000-000012000000}"/>
    <cellStyle name="Comma 12 4 2 4 3" xfId="3929" xr:uid="{00000000-0005-0000-0000-000012000000}"/>
    <cellStyle name="Comma 12 4 2 4 3 2" xfId="13001" xr:uid="{00000000-0005-0000-0000-000012000000}"/>
    <cellStyle name="Comma 12 4 2 4 3 2 2" xfId="28121" xr:uid="{00000000-0005-0000-0000-000012000000}"/>
    <cellStyle name="Comma 12 4 2 4 3 2 2 2" xfId="58361" xr:uid="{00000000-0005-0000-0000-000012000000}"/>
    <cellStyle name="Comma 12 4 2 4 3 2 3" xfId="43241" xr:uid="{00000000-0005-0000-0000-000012000000}"/>
    <cellStyle name="Comma 12 4 2 4 3 3" xfId="19049" xr:uid="{00000000-0005-0000-0000-000012000000}"/>
    <cellStyle name="Comma 12 4 2 4 3 3 2" xfId="49289" xr:uid="{00000000-0005-0000-0000-000012000000}"/>
    <cellStyle name="Comma 12 4 2 4 3 4" xfId="34169" xr:uid="{00000000-0005-0000-0000-000012000000}"/>
    <cellStyle name="Comma 12 4 2 4 4" xfId="5441" xr:uid="{00000000-0005-0000-0000-000012000000}"/>
    <cellStyle name="Comma 12 4 2 4 4 2" xfId="14513" xr:uid="{00000000-0005-0000-0000-000012000000}"/>
    <cellStyle name="Comma 12 4 2 4 4 2 2" xfId="29633" xr:uid="{00000000-0005-0000-0000-000012000000}"/>
    <cellStyle name="Comma 12 4 2 4 4 2 2 2" xfId="59873" xr:uid="{00000000-0005-0000-0000-000012000000}"/>
    <cellStyle name="Comma 12 4 2 4 4 2 3" xfId="44753" xr:uid="{00000000-0005-0000-0000-000012000000}"/>
    <cellStyle name="Comma 12 4 2 4 4 3" xfId="20561" xr:uid="{00000000-0005-0000-0000-000012000000}"/>
    <cellStyle name="Comma 12 4 2 4 4 3 2" xfId="50801" xr:uid="{00000000-0005-0000-0000-000012000000}"/>
    <cellStyle name="Comma 12 4 2 4 4 4" xfId="35681" xr:uid="{00000000-0005-0000-0000-000012000000}"/>
    <cellStyle name="Comma 12 4 2 4 5" xfId="6953" xr:uid="{00000000-0005-0000-0000-000012000000}"/>
    <cellStyle name="Comma 12 4 2 4 5 2" xfId="22073" xr:uid="{00000000-0005-0000-0000-000012000000}"/>
    <cellStyle name="Comma 12 4 2 4 5 2 2" xfId="52313" xr:uid="{00000000-0005-0000-0000-000012000000}"/>
    <cellStyle name="Comma 12 4 2 4 5 3" xfId="37193" xr:uid="{00000000-0005-0000-0000-000012000000}"/>
    <cellStyle name="Comma 12 4 2 4 6" xfId="8465" xr:uid="{00000000-0005-0000-0000-000012000000}"/>
    <cellStyle name="Comma 12 4 2 4 6 2" xfId="23585" xr:uid="{00000000-0005-0000-0000-000012000000}"/>
    <cellStyle name="Comma 12 4 2 4 6 2 2" xfId="53825" xr:uid="{00000000-0005-0000-0000-000012000000}"/>
    <cellStyle name="Comma 12 4 2 4 6 3" xfId="38705" xr:uid="{00000000-0005-0000-0000-000012000000}"/>
    <cellStyle name="Comma 12 4 2 4 7" xfId="9977" xr:uid="{00000000-0005-0000-0000-000012000000}"/>
    <cellStyle name="Comma 12 4 2 4 7 2" xfId="25097" xr:uid="{00000000-0005-0000-0000-000012000000}"/>
    <cellStyle name="Comma 12 4 2 4 7 2 2" xfId="55337" xr:uid="{00000000-0005-0000-0000-000012000000}"/>
    <cellStyle name="Comma 12 4 2 4 7 3" xfId="40217" xr:uid="{00000000-0005-0000-0000-000012000000}"/>
    <cellStyle name="Comma 12 4 2 4 8" xfId="16025" xr:uid="{00000000-0005-0000-0000-000012000000}"/>
    <cellStyle name="Comma 12 4 2 4 8 2" xfId="46265" xr:uid="{00000000-0005-0000-0000-000012000000}"/>
    <cellStyle name="Comma 12 4 2 4 9" xfId="31145" xr:uid="{00000000-0005-0000-0000-000012000000}"/>
    <cellStyle name="Comma 12 4 2 5" xfId="1661" xr:uid="{00000000-0005-0000-0000-000012000000}"/>
    <cellStyle name="Comma 12 4 2 5 2" xfId="10733" xr:uid="{00000000-0005-0000-0000-000012000000}"/>
    <cellStyle name="Comma 12 4 2 5 2 2" xfId="25853" xr:uid="{00000000-0005-0000-0000-000012000000}"/>
    <cellStyle name="Comma 12 4 2 5 2 2 2" xfId="56093" xr:uid="{00000000-0005-0000-0000-000012000000}"/>
    <cellStyle name="Comma 12 4 2 5 2 3" xfId="40973" xr:uid="{00000000-0005-0000-0000-000012000000}"/>
    <cellStyle name="Comma 12 4 2 5 3" xfId="16781" xr:uid="{00000000-0005-0000-0000-000012000000}"/>
    <cellStyle name="Comma 12 4 2 5 3 2" xfId="47021" xr:uid="{00000000-0005-0000-0000-000012000000}"/>
    <cellStyle name="Comma 12 4 2 5 4" xfId="31901" xr:uid="{00000000-0005-0000-0000-000012000000}"/>
    <cellStyle name="Comma 12 4 2 6" xfId="3173" xr:uid="{00000000-0005-0000-0000-000012000000}"/>
    <cellStyle name="Comma 12 4 2 6 2" xfId="12245" xr:uid="{00000000-0005-0000-0000-000012000000}"/>
    <cellStyle name="Comma 12 4 2 6 2 2" xfId="27365" xr:uid="{00000000-0005-0000-0000-000012000000}"/>
    <cellStyle name="Comma 12 4 2 6 2 2 2" xfId="57605" xr:uid="{00000000-0005-0000-0000-000012000000}"/>
    <cellStyle name="Comma 12 4 2 6 2 3" xfId="42485" xr:uid="{00000000-0005-0000-0000-000012000000}"/>
    <cellStyle name="Comma 12 4 2 6 3" xfId="18293" xr:uid="{00000000-0005-0000-0000-000012000000}"/>
    <cellStyle name="Comma 12 4 2 6 3 2" xfId="48533" xr:uid="{00000000-0005-0000-0000-000012000000}"/>
    <cellStyle name="Comma 12 4 2 6 4" xfId="33413" xr:uid="{00000000-0005-0000-0000-000012000000}"/>
    <cellStyle name="Comma 12 4 2 7" xfId="4685" xr:uid="{00000000-0005-0000-0000-000012000000}"/>
    <cellStyle name="Comma 12 4 2 7 2" xfId="13757" xr:uid="{00000000-0005-0000-0000-000012000000}"/>
    <cellStyle name="Comma 12 4 2 7 2 2" xfId="28877" xr:uid="{00000000-0005-0000-0000-000012000000}"/>
    <cellStyle name="Comma 12 4 2 7 2 2 2" xfId="59117" xr:uid="{00000000-0005-0000-0000-000012000000}"/>
    <cellStyle name="Comma 12 4 2 7 2 3" xfId="43997" xr:uid="{00000000-0005-0000-0000-000012000000}"/>
    <cellStyle name="Comma 12 4 2 7 3" xfId="19805" xr:uid="{00000000-0005-0000-0000-000012000000}"/>
    <cellStyle name="Comma 12 4 2 7 3 2" xfId="50045" xr:uid="{00000000-0005-0000-0000-000012000000}"/>
    <cellStyle name="Comma 12 4 2 7 4" xfId="34925" xr:uid="{00000000-0005-0000-0000-000012000000}"/>
    <cellStyle name="Comma 12 4 2 8" xfId="6197" xr:uid="{00000000-0005-0000-0000-000012000000}"/>
    <cellStyle name="Comma 12 4 2 8 2" xfId="21317" xr:uid="{00000000-0005-0000-0000-000012000000}"/>
    <cellStyle name="Comma 12 4 2 8 2 2" xfId="51557" xr:uid="{00000000-0005-0000-0000-000012000000}"/>
    <cellStyle name="Comma 12 4 2 8 3" xfId="36437" xr:uid="{00000000-0005-0000-0000-000012000000}"/>
    <cellStyle name="Comma 12 4 2 9" xfId="7709" xr:uid="{00000000-0005-0000-0000-000012000000}"/>
    <cellStyle name="Comma 12 4 2 9 2" xfId="22829" xr:uid="{00000000-0005-0000-0000-000012000000}"/>
    <cellStyle name="Comma 12 4 2 9 2 2" xfId="53069" xr:uid="{00000000-0005-0000-0000-000012000000}"/>
    <cellStyle name="Comma 12 4 2 9 3" xfId="37949" xr:uid="{00000000-0005-0000-0000-000012000000}"/>
    <cellStyle name="Comma 12 4 3" xfId="233" xr:uid="{00000000-0005-0000-0000-000012000000}"/>
    <cellStyle name="Comma 12 4 3 10" xfId="9305" xr:uid="{00000000-0005-0000-0000-000012000000}"/>
    <cellStyle name="Comma 12 4 3 10 2" xfId="24425" xr:uid="{00000000-0005-0000-0000-000012000000}"/>
    <cellStyle name="Comma 12 4 3 10 2 2" xfId="54665" xr:uid="{00000000-0005-0000-0000-000012000000}"/>
    <cellStyle name="Comma 12 4 3 10 3" xfId="39545" xr:uid="{00000000-0005-0000-0000-000012000000}"/>
    <cellStyle name="Comma 12 4 3 11" xfId="15353" xr:uid="{00000000-0005-0000-0000-000012000000}"/>
    <cellStyle name="Comma 12 4 3 11 2" xfId="45593" xr:uid="{00000000-0005-0000-0000-000012000000}"/>
    <cellStyle name="Comma 12 4 3 12" xfId="30473" xr:uid="{00000000-0005-0000-0000-000012000000}"/>
    <cellStyle name="Comma 12 4 3 2" xfId="485" xr:uid="{00000000-0005-0000-0000-000012000000}"/>
    <cellStyle name="Comma 12 4 3 2 10" xfId="30725" xr:uid="{00000000-0005-0000-0000-000012000000}"/>
    <cellStyle name="Comma 12 4 3 2 2" xfId="1241" xr:uid="{00000000-0005-0000-0000-000012000000}"/>
    <cellStyle name="Comma 12 4 3 2 2 2" xfId="2753" xr:uid="{00000000-0005-0000-0000-000012000000}"/>
    <cellStyle name="Comma 12 4 3 2 2 2 2" xfId="11825" xr:uid="{00000000-0005-0000-0000-000012000000}"/>
    <cellStyle name="Comma 12 4 3 2 2 2 2 2" xfId="26945" xr:uid="{00000000-0005-0000-0000-000012000000}"/>
    <cellStyle name="Comma 12 4 3 2 2 2 2 2 2" xfId="57185" xr:uid="{00000000-0005-0000-0000-000012000000}"/>
    <cellStyle name="Comma 12 4 3 2 2 2 2 3" xfId="42065" xr:uid="{00000000-0005-0000-0000-000012000000}"/>
    <cellStyle name="Comma 12 4 3 2 2 2 3" xfId="17873" xr:uid="{00000000-0005-0000-0000-000012000000}"/>
    <cellStyle name="Comma 12 4 3 2 2 2 3 2" xfId="48113" xr:uid="{00000000-0005-0000-0000-000012000000}"/>
    <cellStyle name="Comma 12 4 3 2 2 2 4" xfId="32993" xr:uid="{00000000-0005-0000-0000-000012000000}"/>
    <cellStyle name="Comma 12 4 3 2 2 3" xfId="4265" xr:uid="{00000000-0005-0000-0000-000012000000}"/>
    <cellStyle name="Comma 12 4 3 2 2 3 2" xfId="13337" xr:uid="{00000000-0005-0000-0000-000012000000}"/>
    <cellStyle name="Comma 12 4 3 2 2 3 2 2" xfId="28457" xr:uid="{00000000-0005-0000-0000-000012000000}"/>
    <cellStyle name="Comma 12 4 3 2 2 3 2 2 2" xfId="58697" xr:uid="{00000000-0005-0000-0000-000012000000}"/>
    <cellStyle name="Comma 12 4 3 2 2 3 2 3" xfId="43577" xr:uid="{00000000-0005-0000-0000-000012000000}"/>
    <cellStyle name="Comma 12 4 3 2 2 3 3" xfId="19385" xr:uid="{00000000-0005-0000-0000-000012000000}"/>
    <cellStyle name="Comma 12 4 3 2 2 3 3 2" xfId="49625" xr:uid="{00000000-0005-0000-0000-000012000000}"/>
    <cellStyle name="Comma 12 4 3 2 2 3 4" xfId="34505" xr:uid="{00000000-0005-0000-0000-000012000000}"/>
    <cellStyle name="Comma 12 4 3 2 2 4" xfId="5777" xr:uid="{00000000-0005-0000-0000-000012000000}"/>
    <cellStyle name="Comma 12 4 3 2 2 4 2" xfId="14849" xr:uid="{00000000-0005-0000-0000-000012000000}"/>
    <cellStyle name="Comma 12 4 3 2 2 4 2 2" xfId="29969" xr:uid="{00000000-0005-0000-0000-000012000000}"/>
    <cellStyle name="Comma 12 4 3 2 2 4 2 2 2" xfId="60209" xr:uid="{00000000-0005-0000-0000-000012000000}"/>
    <cellStyle name="Comma 12 4 3 2 2 4 2 3" xfId="45089" xr:uid="{00000000-0005-0000-0000-000012000000}"/>
    <cellStyle name="Comma 12 4 3 2 2 4 3" xfId="20897" xr:uid="{00000000-0005-0000-0000-000012000000}"/>
    <cellStyle name="Comma 12 4 3 2 2 4 3 2" xfId="51137" xr:uid="{00000000-0005-0000-0000-000012000000}"/>
    <cellStyle name="Comma 12 4 3 2 2 4 4" xfId="36017" xr:uid="{00000000-0005-0000-0000-000012000000}"/>
    <cellStyle name="Comma 12 4 3 2 2 5" xfId="7289" xr:uid="{00000000-0005-0000-0000-000012000000}"/>
    <cellStyle name="Comma 12 4 3 2 2 5 2" xfId="22409" xr:uid="{00000000-0005-0000-0000-000012000000}"/>
    <cellStyle name="Comma 12 4 3 2 2 5 2 2" xfId="52649" xr:uid="{00000000-0005-0000-0000-000012000000}"/>
    <cellStyle name="Comma 12 4 3 2 2 5 3" xfId="37529" xr:uid="{00000000-0005-0000-0000-000012000000}"/>
    <cellStyle name="Comma 12 4 3 2 2 6" xfId="8801" xr:uid="{00000000-0005-0000-0000-000012000000}"/>
    <cellStyle name="Comma 12 4 3 2 2 6 2" xfId="23921" xr:uid="{00000000-0005-0000-0000-000012000000}"/>
    <cellStyle name="Comma 12 4 3 2 2 6 2 2" xfId="54161" xr:uid="{00000000-0005-0000-0000-000012000000}"/>
    <cellStyle name="Comma 12 4 3 2 2 6 3" xfId="39041" xr:uid="{00000000-0005-0000-0000-000012000000}"/>
    <cellStyle name="Comma 12 4 3 2 2 7" xfId="10313" xr:uid="{00000000-0005-0000-0000-000012000000}"/>
    <cellStyle name="Comma 12 4 3 2 2 7 2" xfId="25433" xr:uid="{00000000-0005-0000-0000-000012000000}"/>
    <cellStyle name="Comma 12 4 3 2 2 7 2 2" xfId="55673" xr:uid="{00000000-0005-0000-0000-000012000000}"/>
    <cellStyle name="Comma 12 4 3 2 2 7 3" xfId="40553" xr:uid="{00000000-0005-0000-0000-000012000000}"/>
    <cellStyle name="Comma 12 4 3 2 2 8" xfId="16361" xr:uid="{00000000-0005-0000-0000-000012000000}"/>
    <cellStyle name="Comma 12 4 3 2 2 8 2" xfId="46601" xr:uid="{00000000-0005-0000-0000-000012000000}"/>
    <cellStyle name="Comma 12 4 3 2 2 9" xfId="31481" xr:uid="{00000000-0005-0000-0000-000012000000}"/>
    <cellStyle name="Comma 12 4 3 2 3" xfId="1997" xr:uid="{00000000-0005-0000-0000-000012000000}"/>
    <cellStyle name="Comma 12 4 3 2 3 2" xfId="11069" xr:uid="{00000000-0005-0000-0000-000012000000}"/>
    <cellStyle name="Comma 12 4 3 2 3 2 2" xfId="26189" xr:uid="{00000000-0005-0000-0000-000012000000}"/>
    <cellStyle name="Comma 12 4 3 2 3 2 2 2" xfId="56429" xr:uid="{00000000-0005-0000-0000-000012000000}"/>
    <cellStyle name="Comma 12 4 3 2 3 2 3" xfId="41309" xr:uid="{00000000-0005-0000-0000-000012000000}"/>
    <cellStyle name="Comma 12 4 3 2 3 3" xfId="17117" xr:uid="{00000000-0005-0000-0000-000012000000}"/>
    <cellStyle name="Comma 12 4 3 2 3 3 2" xfId="47357" xr:uid="{00000000-0005-0000-0000-000012000000}"/>
    <cellStyle name="Comma 12 4 3 2 3 4" xfId="32237" xr:uid="{00000000-0005-0000-0000-000012000000}"/>
    <cellStyle name="Comma 12 4 3 2 4" xfId="3509" xr:uid="{00000000-0005-0000-0000-000012000000}"/>
    <cellStyle name="Comma 12 4 3 2 4 2" xfId="12581" xr:uid="{00000000-0005-0000-0000-000012000000}"/>
    <cellStyle name="Comma 12 4 3 2 4 2 2" xfId="27701" xr:uid="{00000000-0005-0000-0000-000012000000}"/>
    <cellStyle name="Comma 12 4 3 2 4 2 2 2" xfId="57941" xr:uid="{00000000-0005-0000-0000-000012000000}"/>
    <cellStyle name="Comma 12 4 3 2 4 2 3" xfId="42821" xr:uid="{00000000-0005-0000-0000-000012000000}"/>
    <cellStyle name="Comma 12 4 3 2 4 3" xfId="18629" xr:uid="{00000000-0005-0000-0000-000012000000}"/>
    <cellStyle name="Comma 12 4 3 2 4 3 2" xfId="48869" xr:uid="{00000000-0005-0000-0000-000012000000}"/>
    <cellStyle name="Comma 12 4 3 2 4 4" xfId="33749" xr:uid="{00000000-0005-0000-0000-000012000000}"/>
    <cellStyle name="Comma 12 4 3 2 5" xfId="5021" xr:uid="{00000000-0005-0000-0000-000012000000}"/>
    <cellStyle name="Comma 12 4 3 2 5 2" xfId="14093" xr:uid="{00000000-0005-0000-0000-000012000000}"/>
    <cellStyle name="Comma 12 4 3 2 5 2 2" xfId="29213" xr:uid="{00000000-0005-0000-0000-000012000000}"/>
    <cellStyle name="Comma 12 4 3 2 5 2 2 2" xfId="59453" xr:uid="{00000000-0005-0000-0000-000012000000}"/>
    <cellStyle name="Comma 12 4 3 2 5 2 3" xfId="44333" xr:uid="{00000000-0005-0000-0000-000012000000}"/>
    <cellStyle name="Comma 12 4 3 2 5 3" xfId="20141" xr:uid="{00000000-0005-0000-0000-000012000000}"/>
    <cellStyle name="Comma 12 4 3 2 5 3 2" xfId="50381" xr:uid="{00000000-0005-0000-0000-000012000000}"/>
    <cellStyle name="Comma 12 4 3 2 5 4" xfId="35261" xr:uid="{00000000-0005-0000-0000-000012000000}"/>
    <cellStyle name="Comma 12 4 3 2 6" xfId="6533" xr:uid="{00000000-0005-0000-0000-000012000000}"/>
    <cellStyle name="Comma 12 4 3 2 6 2" xfId="21653" xr:uid="{00000000-0005-0000-0000-000012000000}"/>
    <cellStyle name="Comma 12 4 3 2 6 2 2" xfId="51893" xr:uid="{00000000-0005-0000-0000-000012000000}"/>
    <cellStyle name="Comma 12 4 3 2 6 3" xfId="36773" xr:uid="{00000000-0005-0000-0000-000012000000}"/>
    <cellStyle name="Comma 12 4 3 2 7" xfId="8045" xr:uid="{00000000-0005-0000-0000-000012000000}"/>
    <cellStyle name="Comma 12 4 3 2 7 2" xfId="23165" xr:uid="{00000000-0005-0000-0000-000012000000}"/>
    <cellStyle name="Comma 12 4 3 2 7 2 2" xfId="53405" xr:uid="{00000000-0005-0000-0000-000012000000}"/>
    <cellStyle name="Comma 12 4 3 2 7 3" xfId="38285" xr:uid="{00000000-0005-0000-0000-000012000000}"/>
    <cellStyle name="Comma 12 4 3 2 8" xfId="9557" xr:uid="{00000000-0005-0000-0000-000012000000}"/>
    <cellStyle name="Comma 12 4 3 2 8 2" xfId="24677" xr:uid="{00000000-0005-0000-0000-000012000000}"/>
    <cellStyle name="Comma 12 4 3 2 8 2 2" xfId="54917" xr:uid="{00000000-0005-0000-0000-000012000000}"/>
    <cellStyle name="Comma 12 4 3 2 8 3" xfId="39797" xr:uid="{00000000-0005-0000-0000-000012000000}"/>
    <cellStyle name="Comma 12 4 3 2 9" xfId="15605" xr:uid="{00000000-0005-0000-0000-000012000000}"/>
    <cellStyle name="Comma 12 4 3 2 9 2" xfId="45845" xr:uid="{00000000-0005-0000-0000-000012000000}"/>
    <cellStyle name="Comma 12 4 3 3" xfId="737" xr:uid="{00000000-0005-0000-0000-000034000000}"/>
    <cellStyle name="Comma 12 4 3 3 10" xfId="30977" xr:uid="{00000000-0005-0000-0000-000034000000}"/>
    <cellStyle name="Comma 12 4 3 3 2" xfId="1493" xr:uid="{00000000-0005-0000-0000-000034000000}"/>
    <cellStyle name="Comma 12 4 3 3 2 2" xfId="3005" xr:uid="{00000000-0005-0000-0000-000034000000}"/>
    <cellStyle name="Comma 12 4 3 3 2 2 2" xfId="12077" xr:uid="{00000000-0005-0000-0000-000034000000}"/>
    <cellStyle name="Comma 12 4 3 3 2 2 2 2" xfId="27197" xr:uid="{00000000-0005-0000-0000-000034000000}"/>
    <cellStyle name="Comma 12 4 3 3 2 2 2 2 2" xfId="57437" xr:uid="{00000000-0005-0000-0000-000034000000}"/>
    <cellStyle name="Comma 12 4 3 3 2 2 2 3" xfId="42317" xr:uid="{00000000-0005-0000-0000-000034000000}"/>
    <cellStyle name="Comma 12 4 3 3 2 2 3" xfId="18125" xr:uid="{00000000-0005-0000-0000-000034000000}"/>
    <cellStyle name="Comma 12 4 3 3 2 2 3 2" xfId="48365" xr:uid="{00000000-0005-0000-0000-000034000000}"/>
    <cellStyle name="Comma 12 4 3 3 2 2 4" xfId="33245" xr:uid="{00000000-0005-0000-0000-000034000000}"/>
    <cellStyle name="Comma 12 4 3 3 2 3" xfId="4517" xr:uid="{00000000-0005-0000-0000-000034000000}"/>
    <cellStyle name="Comma 12 4 3 3 2 3 2" xfId="13589" xr:uid="{00000000-0005-0000-0000-000034000000}"/>
    <cellStyle name="Comma 12 4 3 3 2 3 2 2" xfId="28709" xr:uid="{00000000-0005-0000-0000-000034000000}"/>
    <cellStyle name="Comma 12 4 3 3 2 3 2 2 2" xfId="58949" xr:uid="{00000000-0005-0000-0000-000034000000}"/>
    <cellStyle name="Comma 12 4 3 3 2 3 2 3" xfId="43829" xr:uid="{00000000-0005-0000-0000-000034000000}"/>
    <cellStyle name="Comma 12 4 3 3 2 3 3" xfId="19637" xr:uid="{00000000-0005-0000-0000-000034000000}"/>
    <cellStyle name="Comma 12 4 3 3 2 3 3 2" xfId="49877" xr:uid="{00000000-0005-0000-0000-000034000000}"/>
    <cellStyle name="Comma 12 4 3 3 2 3 4" xfId="34757" xr:uid="{00000000-0005-0000-0000-000034000000}"/>
    <cellStyle name="Comma 12 4 3 3 2 4" xfId="6029" xr:uid="{00000000-0005-0000-0000-000034000000}"/>
    <cellStyle name="Comma 12 4 3 3 2 4 2" xfId="15101" xr:uid="{00000000-0005-0000-0000-000034000000}"/>
    <cellStyle name="Comma 12 4 3 3 2 4 2 2" xfId="30221" xr:uid="{00000000-0005-0000-0000-000034000000}"/>
    <cellStyle name="Comma 12 4 3 3 2 4 2 2 2" xfId="60461" xr:uid="{00000000-0005-0000-0000-000034000000}"/>
    <cellStyle name="Comma 12 4 3 3 2 4 2 3" xfId="45341" xr:uid="{00000000-0005-0000-0000-000034000000}"/>
    <cellStyle name="Comma 12 4 3 3 2 4 3" xfId="21149" xr:uid="{00000000-0005-0000-0000-000034000000}"/>
    <cellStyle name="Comma 12 4 3 3 2 4 3 2" xfId="51389" xr:uid="{00000000-0005-0000-0000-000034000000}"/>
    <cellStyle name="Comma 12 4 3 3 2 4 4" xfId="36269" xr:uid="{00000000-0005-0000-0000-000034000000}"/>
    <cellStyle name="Comma 12 4 3 3 2 5" xfId="7541" xr:uid="{00000000-0005-0000-0000-000034000000}"/>
    <cellStyle name="Comma 12 4 3 3 2 5 2" xfId="22661" xr:uid="{00000000-0005-0000-0000-000034000000}"/>
    <cellStyle name="Comma 12 4 3 3 2 5 2 2" xfId="52901" xr:uid="{00000000-0005-0000-0000-000034000000}"/>
    <cellStyle name="Comma 12 4 3 3 2 5 3" xfId="37781" xr:uid="{00000000-0005-0000-0000-000034000000}"/>
    <cellStyle name="Comma 12 4 3 3 2 6" xfId="9053" xr:uid="{00000000-0005-0000-0000-000034000000}"/>
    <cellStyle name="Comma 12 4 3 3 2 6 2" xfId="24173" xr:uid="{00000000-0005-0000-0000-000034000000}"/>
    <cellStyle name="Comma 12 4 3 3 2 6 2 2" xfId="54413" xr:uid="{00000000-0005-0000-0000-000034000000}"/>
    <cellStyle name="Comma 12 4 3 3 2 6 3" xfId="39293" xr:uid="{00000000-0005-0000-0000-000034000000}"/>
    <cellStyle name="Comma 12 4 3 3 2 7" xfId="10565" xr:uid="{00000000-0005-0000-0000-000034000000}"/>
    <cellStyle name="Comma 12 4 3 3 2 7 2" xfId="25685" xr:uid="{00000000-0005-0000-0000-000034000000}"/>
    <cellStyle name="Comma 12 4 3 3 2 7 2 2" xfId="55925" xr:uid="{00000000-0005-0000-0000-000034000000}"/>
    <cellStyle name="Comma 12 4 3 3 2 7 3" xfId="40805" xr:uid="{00000000-0005-0000-0000-000034000000}"/>
    <cellStyle name="Comma 12 4 3 3 2 8" xfId="16613" xr:uid="{00000000-0005-0000-0000-000034000000}"/>
    <cellStyle name="Comma 12 4 3 3 2 8 2" xfId="46853" xr:uid="{00000000-0005-0000-0000-000034000000}"/>
    <cellStyle name="Comma 12 4 3 3 2 9" xfId="31733" xr:uid="{00000000-0005-0000-0000-000034000000}"/>
    <cellStyle name="Comma 12 4 3 3 3" xfId="2249" xr:uid="{00000000-0005-0000-0000-000034000000}"/>
    <cellStyle name="Comma 12 4 3 3 3 2" xfId="11321" xr:uid="{00000000-0005-0000-0000-000034000000}"/>
    <cellStyle name="Comma 12 4 3 3 3 2 2" xfId="26441" xr:uid="{00000000-0005-0000-0000-000034000000}"/>
    <cellStyle name="Comma 12 4 3 3 3 2 2 2" xfId="56681" xr:uid="{00000000-0005-0000-0000-000034000000}"/>
    <cellStyle name="Comma 12 4 3 3 3 2 3" xfId="41561" xr:uid="{00000000-0005-0000-0000-000034000000}"/>
    <cellStyle name="Comma 12 4 3 3 3 3" xfId="17369" xr:uid="{00000000-0005-0000-0000-000034000000}"/>
    <cellStyle name="Comma 12 4 3 3 3 3 2" xfId="47609" xr:uid="{00000000-0005-0000-0000-000034000000}"/>
    <cellStyle name="Comma 12 4 3 3 3 4" xfId="32489" xr:uid="{00000000-0005-0000-0000-000034000000}"/>
    <cellStyle name="Comma 12 4 3 3 4" xfId="3761" xr:uid="{00000000-0005-0000-0000-000034000000}"/>
    <cellStyle name="Comma 12 4 3 3 4 2" xfId="12833" xr:uid="{00000000-0005-0000-0000-000034000000}"/>
    <cellStyle name="Comma 12 4 3 3 4 2 2" xfId="27953" xr:uid="{00000000-0005-0000-0000-000034000000}"/>
    <cellStyle name="Comma 12 4 3 3 4 2 2 2" xfId="58193" xr:uid="{00000000-0005-0000-0000-000034000000}"/>
    <cellStyle name="Comma 12 4 3 3 4 2 3" xfId="43073" xr:uid="{00000000-0005-0000-0000-000034000000}"/>
    <cellStyle name="Comma 12 4 3 3 4 3" xfId="18881" xr:uid="{00000000-0005-0000-0000-000034000000}"/>
    <cellStyle name="Comma 12 4 3 3 4 3 2" xfId="49121" xr:uid="{00000000-0005-0000-0000-000034000000}"/>
    <cellStyle name="Comma 12 4 3 3 4 4" xfId="34001" xr:uid="{00000000-0005-0000-0000-000034000000}"/>
    <cellStyle name="Comma 12 4 3 3 5" xfId="5273" xr:uid="{00000000-0005-0000-0000-000034000000}"/>
    <cellStyle name="Comma 12 4 3 3 5 2" xfId="14345" xr:uid="{00000000-0005-0000-0000-000034000000}"/>
    <cellStyle name="Comma 12 4 3 3 5 2 2" xfId="29465" xr:uid="{00000000-0005-0000-0000-000034000000}"/>
    <cellStyle name="Comma 12 4 3 3 5 2 2 2" xfId="59705" xr:uid="{00000000-0005-0000-0000-000034000000}"/>
    <cellStyle name="Comma 12 4 3 3 5 2 3" xfId="44585" xr:uid="{00000000-0005-0000-0000-000034000000}"/>
    <cellStyle name="Comma 12 4 3 3 5 3" xfId="20393" xr:uid="{00000000-0005-0000-0000-000034000000}"/>
    <cellStyle name="Comma 12 4 3 3 5 3 2" xfId="50633" xr:uid="{00000000-0005-0000-0000-000034000000}"/>
    <cellStyle name="Comma 12 4 3 3 5 4" xfId="35513" xr:uid="{00000000-0005-0000-0000-000034000000}"/>
    <cellStyle name="Comma 12 4 3 3 6" xfId="6785" xr:uid="{00000000-0005-0000-0000-000034000000}"/>
    <cellStyle name="Comma 12 4 3 3 6 2" xfId="21905" xr:uid="{00000000-0005-0000-0000-000034000000}"/>
    <cellStyle name="Comma 12 4 3 3 6 2 2" xfId="52145" xr:uid="{00000000-0005-0000-0000-000034000000}"/>
    <cellStyle name="Comma 12 4 3 3 6 3" xfId="37025" xr:uid="{00000000-0005-0000-0000-000034000000}"/>
    <cellStyle name="Comma 12 4 3 3 7" xfId="8297" xr:uid="{00000000-0005-0000-0000-000034000000}"/>
    <cellStyle name="Comma 12 4 3 3 7 2" xfId="23417" xr:uid="{00000000-0005-0000-0000-000034000000}"/>
    <cellStyle name="Comma 12 4 3 3 7 2 2" xfId="53657" xr:uid="{00000000-0005-0000-0000-000034000000}"/>
    <cellStyle name="Comma 12 4 3 3 7 3" xfId="38537" xr:uid="{00000000-0005-0000-0000-000034000000}"/>
    <cellStyle name="Comma 12 4 3 3 8" xfId="9809" xr:uid="{00000000-0005-0000-0000-000034000000}"/>
    <cellStyle name="Comma 12 4 3 3 8 2" xfId="24929" xr:uid="{00000000-0005-0000-0000-000034000000}"/>
    <cellStyle name="Comma 12 4 3 3 8 2 2" xfId="55169" xr:uid="{00000000-0005-0000-0000-000034000000}"/>
    <cellStyle name="Comma 12 4 3 3 8 3" xfId="40049" xr:uid="{00000000-0005-0000-0000-000034000000}"/>
    <cellStyle name="Comma 12 4 3 3 9" xfId="15857" xr:uid="{00000000-0005-0000-0000-000034000000}"/>
    <cellStyle name="Comma 12 4 3 3 9 2" xfId="46097" xr:uid="{00000000-0005-0000-0000-000034000000}"/>
    <cellStyle name="Comma 12 4 3 4" xfId="989" xr:uid="{00000000-0005-0000-0000-000012000000}"/>
    <cellStyle name="Comma 12 4 3 4 2" xfId="2501" xr:uid="{00000000-0005-0000-0000-000012000000}"/>
    <cellStyle name="Comma 12 4 3 4 2 2" xfId="11573" xr:uid="{00000000-0005-0000-0000-000012000000}"/>
    <cellStyle name="Comma 12 4 3 4 2 2 2" xfId="26693" xr:uid="{00000000-0005-0000-0000-000012000000}"/>
    <cellStyle name="Comma 12 4 3 4 2 2 2 2" xfId="56933" xr:uid="{00000000-0005-0000-0000-000012000000}"/>
    <cellStyle name="Comma 12 4 3 4 2 2 3" xfId="41813" xr:uid="{00000000-0005-0000-0000-000012000000}"/>
    <cellStyle name="Comma 12 4 3 4 2 3" xfId="17621" xr:uid="{00000000-0005-0000-0000-000012000000}"/>
    <cellStyle name="Comma 12 4 3 4 2 3 2" xfId="47861" xr:uid="{00000000-0005-0000-0000-000012000000}"/>
    <cellStyle name="Comma 12 4 3 4 2 4" xfId="32741" xr:uid="{00000000-0005-0000-0000-000012000000}"/>
    <cellStyle name="Comma 12 4 3 4 3" xfId="4013" xr:uid="{00000000-0005-0000-0000-000012000000}"/>
    <cellStyle name="Comma 12 4 3 4 3 2" xfId="13085" xr:uid="{00000000-0005-0000-0000-000012000000}"/>
    <cellStyle name="Comma 12 4 3 4 3 2 2" xfId="28205" xr:uid="{00000000-0005-0000-0000-000012000000}"/>
    <cellStyle name="Comma 12 4 3 4 3 2 2 2" xfId="58445" xr:uid="{00000000-0005-0000-0000-000012000000}"/>
    <cellStyle name="Comma 12 4 3 4 3 2 3" xfId="43325" xr:uid="{00000000-0005-0000-0000-000012000000}"/>
    <cellStyle name="Comma 12 4 3 4 3 3" xfId="19133" xr:uid="{00000000-0005-0000-0000-000012000000}"/>
    <cellStyle name="Comma 12 4 3 4 3 3 2" xfId="49373" xr:uid="{00000000-0005-0000-0000-000012000000}"/>
    <cellStyle name="Comma 12 4 3 4 3 4" xfId="34253" xr:uid="{00000000-0005-0000-0000-000012000000}"/>
    <cellStyle name="Comma 12 4 3 4 4" xfId="5525" xr:uid="{00000000-0005-0000-0000-000012000000}"/>
    <cellStyle name="Comma 12 4 3 4 4 2" xfId="14597" xr:uid="{00000000-0005-0000-0000-000012000000}"/>
    <cellStyle name="Comma 12 4 3 4 4 2 2" xfId="29717" xr:uid="{00000000-0005-0000-0000-000012000000}"/>
    <cellStyle name="Comma 12 4 3 4 4 2 2 2" xfId="59957" xr:uid="{00000000-0005-0000-0000-000012000000}"/>
    <cellStyle name="Comma 12 4 3 4 4 2 3" xfId="44837" xr:uid="{00000000-0005-0000-0000-000012000000}"/>
    <cellStyle name="Comma 12 4 3 4 4 3" xfId="20645" xr:uid="{00000000-0005-0000-0000-000012000000}"/>
    <cellStyle name="Comma 12 4 3 4 4 3 2" xfId="50885" xr:uid="{00000000-0005-0000-0000-000012000000}"/>
    <cellStyle name="Comma 12 4 3 4 4 4" xfId="35765" xr:uid="{00000000-0005-0000-0000-000012000000}"/>
    <cellStyle name="Comma 12 4 3 4 5" xfId="7037" xr:uid="{00000000-0005-0000-0000-000012000000}"/>
    <cellStyle name="Comma 12 4 3 4 5 2" xfId="22157" xr:uid="{00000000-0005-0000-0000-000012000000}"/>
    <cellStyle name="Comma 12 4 3 4 5 2 2" xfId="52397" xr:uid="{00000000-0005-0000-0000-000012000000}"/>
    <cellStyle name="Comma 12 4 3 4 5 3" xfId="37277" xr:uid="{00000000-0005-0000-0000-000012000000}"/>
    <cellStyle name="Comma 12 4 3 4 6" xfId="8549" xr:uid="{00000000-0005-0000-0000-000012000000}"/>
    <cellStyle name="Comma 12 4 3 4 6 2" xfId="23669" xr:uid="{00000000-0005-0000-0000-000012000000}"/>
    <cellStyle name="Comma 12 4 3 4 6 2 2" xfId="53909" xr:uid="{00000000-0005-0000-0000-000012000000}"/>
    <cellStyle name="Comma 12 4 3 4 6 3" xfId="38789" xr:uid="{00000000-0005-0000-0000-000012000000}"/>
    <cellStyle name="Comma 12 4 3 4 7" xfId="10061" xr:uid="{00000000-0005-0000-0000-000012000000}"/>
    <cellStyle name="Comma 12 4 3 4 7 2" xfId="25181" xr:uid="{00000000-0005-0000-0000-000012000000}"/>
    <cellStyle name="Comma 12 4 3 4 7 2 2" xfId="55421" xr:uid="{00000000-0005-0000-0000-000012000000}"/>
    <cellStyle name="Comma 12 4 3 4 7 3" xfId="40301" xr:uid="{00000000-0005-0000-0000-000012000000}"/>
    <cellStyle name="Comma 12 4 3 4 8" xfId="16109" xr:uid="{00000000-0005-0000-0000-000012000000}"/>
    <cellStyle name="Comma 12 4 3 4 8 2" xfId="46349" xr:uid="{00000000-0005-0000-0000-000012000000}"/>
    <cellStyle name="Comma 12 4 3 4 9" xfId="31229" xr:uid="{00000000-0005-0000-0000-000012000000}"/>
    <cellStyle name="Comma 12 4 3 5" xfId="1745" xr:uid="{00000000-0005-0000-0000-000012000000}"/>
    <cellStyle name="Comma 12 4 3 5 2" xfId="10817" xr:uid="{00000000-0005-0000-0000-000012000000}"/>
    <cellStyle name="Comma 12 4 3 5 2 2" xfId="25937" xr:uid="{00000000-0005-0000-0000-000012000000}"/>
    <cellStyle name="Comma 12 4 3 5 2 2 2" xfId="56177" xr:uid="{00000000-0005-0000-0000-000012000000}"/>
    <cellStyle name="Comma 12 4 3 5 2 3" xfId="41057" xr:uid="{00000000-0005-0000-0000-000012000000}"/>
    <cellStyle name="Comma 12 4 3 5 3" xfId="16865" xr:uid="{00000000-0005-0000-0000-000012000000}"/>
    <cellStyle name="Comma 12 4 3 5 3 2" xfId="47105" xr:uid="{00000000-0005-0000-0000-000012000000}"/>
    <cellStyle name="Comma 12 4 3 5 4" xfId="31985" xr:uid="{00000000-0005-0000-0000-000012000000}"/>
    <cellStyle name="Comma 12 4 3 6" xfId="3257" xr:uid="{00000000-0005-0000-0000-000012000000}"/>
    <cellStyle name="Comma 12 4 3 6 2" xfId="12329" xr:uid="{00000000-0005-0000-0000-000012000000}"/>
    <cellStyle name="Comma 12 4 3 6 2 2" xfId="27449" xr:uid="{00000000-0005-0000-0000-000012000000}"/>
    <cellStyle name="Comma 12 4 3 6 2 2 2" xfId="57689" xr:uid="{00000000-0005-0000-0000-000012000000}"/>
    <cellStyle name="Comma 12 4 3 6 2 3" xfId="42569" xr:uid="{00000000-0005-0000-0000-000012000000}"/>
    <cellStyle name="Comma 12 4 3 6 3" xfId="18377" xr:uid="{00000000-0005-0000-0000-000012000000}"/>
    <cellStyle name="Comma 12 4 3 6 3 2" xfId="48617" xr:uid="{00000000-0005-0000-0000-000012000000}"/>
    <cellStyle name="Comma 12 4 3 6 4" xfId="33497" xr:uid="{00000000-0005-0000-0000-000012000000}"/>
    <cellStyle name="Comma 12 4 3 7" xfId="4769" xr:uid="{00000000-0005-0000-0000-000012000000}"/>
    <cellStyle name="Comma 12 4 3 7 2" xfId="13841" xr:uid="{00000000-0005-0000-0000-000012000000}"/>
    <cellStyle name="Comma 12 4 3 7 2 2" xfId="28961" xr:uid="{00000000-0005-0000-0000-000012000000}"/>
    <cellStyle name="Comma 12 4 3 7 2 2 2" xfId="59201" xr:uid="{00000000-0005-0000-0000-000012000000}"/>
    <cellStyle name="Comma 12 4 3 7 2 3" xfId="44081" xr:uid="{00000000-0005-0000-0000-000012000000}"/>
    <cellStyle name="Comma 12 4 3 7 3" xfId="19889" xr:uid="{00000000-0005-0000-0000-000012000000}"/>
    <cellStyle name="Comma 12 4 3 7 3 2" xfId="50129" xr:uid="{00000000-0005-0000-0000-000012000000}"/>
    <cellStyle name="Comma 12 4 3 7 4" xfId="35009" xr:uid="{00000000-0005-0000-0000-000012000000}"/>
    <cellStyle name="Comma 12 4 3 8" xfId="6281" xr:uid="{00000000-0005-0000-0000-000012000000}"/>
    <cellStyle name="Comma 12 4 3 8 2" xfId="21401" xr:uid="{00000000-0005-0000-0000-000012000000}"/>
    <cellStyle name="Comma 12 4 3 8 2 2" xfId="51641" xr:uid="{00000000-0005-0000-0000-000012000000}"/>
    <cellStyle name="Comma 12 4 3 8 3" xfId="36521" xr:uid="{00000000-0005-0000-0000-000012000000}"/>
    <cellStyle name="Comma 12 4 3 9" xfId="7793" xr:uid="{00000000-0005-0000-0000-000012000000}"/>
    <cellStyle name="Comma 12 4 3 9 2" xfId="22913" xr:uid="{00000000-0005-0000-0000-000012000000}"/>
    <cellStyle name="Comma 12 4 3 9 2 2" xfId="53153" xr:uid="{00000000-0005-0000-0000-000012000000}"/>
    <cellStyle name="Comma 12 4 3 9 3" xfId="38033" xr:uid="{00000000-0005-0000-0000-000012000000}"/>
    <cellStyle name="Comma 12 4 4" xfId="317" xr:uid="{00000000-0005-0000-0000-000007000000}"/>
    <cellStyle name="Comma 12 4 4 10" xfId="30557" xr:uid="{00000000-0005-0000-0000-000007000000}"/>
    <cellStyle name="Comma 12 4 4 2" xfId="1073" xr:uid="{00000000-0005-0000-0000-000007000000}"/>
    <cellStyle name="Comma 12 4 4 2 2" xfId="2585" xr:uid="{00000000-0005-0000-0000-000007000000}"/>
    <cellStyle name="Comma 12 4 4 2 2 2" xfId="11657" xr:uid="{00000000-0005-0000-0000-000007000000}"/>
    <cellStyle name="Comma 12 4 4 2 2 2 2" xfId="26777" xr:uid="{00000000-0005-0000-0000-000007000000}"/>
    <cellStyle name="Comma 12 4 4 2 2 2 2 2" xfId="57017" xr:uid="{00000000-0005-0000-0000-000007000000}"/>
    <cellStyle name="Comma 12 4 4 2 2 2 3" xfId="41897" xr:uid="{00000000-0005-0000-0000-000007000000}"/>
    <cellStyle name="Comma 12 4 4 2 2 3" xfId="17705" xr:uid="{00000000-0005-0000-0000-000007000000}"/>
    <cellStyle name="Comma 12 4 4 2 2 3 2" xfId="47945" xr:uid="{00000000-0005-0000-0000-000007000000}"/>
    <cellStyle name="Comma 12 4 4 2 2 4" xfId="32825" xr:uid="{00000000-0005-0000-0000-000007000000}"/>
    <cellStyle name="Comma 12 4 4 2 3" xfId="4097" xr:uid="{00000000-0005-0000-0000-000007000000}"/>
    <cellStyle name="Comma 12 4 4 2 3 2" xfId="13169" xr:uid="{00000000-0005-0000-0000-000007000000}"/>
    <cellStyle name="Comma 12 4 4 2 3 2 2" xfId="28289" xr:uid="{00000000-0005-0000-0000-000007000000}"/>
    <cellStyle name="Comma 12 4 4 2 3 2 2 2" xfId="58529" xr:uid="{00000000-0005-0000-0000-000007000000}"/>
    <cellStyle name="Comma 12 4 4 2 3 2 3" xfId="43409" xr:uid="{00000000-0005-0000-0000-000007000000}"/>
    <cellStyle name="Comma 12 4 4 2 3 3" xfId="19217" xr:uid="{00000000-0005-0000-0000-000007000000}"/>
    <cellStyle name="Comma 12 4 4 2 3 3 2" xfId="49457" xr:uid="{00000000-0005-0000-0000-000007000000}"/>
    <cellStyle name="Comma 12 4 4 2 3 4" xfId="34337" xr:uid="{00000000-0005-0000-0000-000007000000}"/>
    <cellStyle name="Comma 12 4 4 2 4" xfId="5609" xr:uid="{00000000-0005-0000-0000-000007000000}"/>
    <cellStyle name="Comma 12 4 4 2 4 2" xfId="14681" xr:uid="{00000000-0005-0000-0000-000007000000}"/>
    <cellStyle name="Comma 12 4 4 2 4 2 2" xfId="29801" xr:uid="{00000000-0005-0000-0000-000007000000}"/>
    <cellStyle name="Comma 12 4 4 2 4 2 2 2" xfId="60041" xr:uid="{00000000-0005-0000-0000-000007000000}"/>
    <cellStyle name="Comma 12 4 4 2 4 2 3" xfId="44921" xr:uid="{00000000-0005-0000-0000-000007000000}"/>
    <cellStyle name="Comma 12 4 4 2 4 3" xfId="20729" xr:uid="{00000000-0005-0000-0000-000007000000}"/>
    <cellStyle name="Comma 12 4 4 2 4 3 2" xfId="50969" xr:uid="{00000000-0005-0000-0000-000007000000}"/>
    <cellStyle name="Comma 12 4 4 2 4 4" xfId="35849" xr:uid="{00000000-0005-0000-0000-000007000000}"/>
    <cellStyle name="Comma 12 4 4 2 5" xfId="7121" xr:uid="{00000000-0005-0000-0000-000007000000}"/>
    <cellStyle name="Comma 12 4 4 2 5 2" xfId="22241" xr:uid="{00000000-0005-0000-0000-000007000000}"/>
    <cellStyle name="Comma 12 4 4 2 5 2 2" xfId="52481" xr:uid="{00000000-0005-0000-0000-000007000000}"/>
    <cellStyle name="Comma 12 4 4 2 5 3" xfId="37361" xr:uid="{00000000-0005-0000-0000-000007000000}"/>
    <cellStyle name="Comma 12 4 4 2 6" xfId="8633" xr:uid="{00000000-0005-0000-0000-000007000000}"/>
    <cellStyle name="Comma 12 4 4 2 6 2" xfId="23753" xr:uid="{00000000-0005-0000-0000-000007000000}"/>
    <cellStyle name="Comma 12 4 4 2 6 2 2" xfId="53993" xr:uid="{00000000-0005-0000-0000-000007000000}"/>
    <cellStyle name="Comma 12 4 4 2 6 3" xfId="38873" xr:uid="{00000000-0005-0000-0000-000007000000}"/>
    <cellStyle name="Comma 12 4 4 2 7" xfId="10145" xr:uid="{00000000-0005-0000-0000-000007000000}"/>
    <cellStyle name="Comma 12 4 4 2 7 2" xfId="25265" xr:uid="{00000000-0005-0000-0000-000007000000}"/>
    <cellStyle name="Comma 12 4 4 2 7 2 2" xfId="55505" xr:uid="{00000000-0005-0000-0000-000007000000}"/>
    <cellStyle name="Comma 12 4 4 2 7 3" xfId="40385" xr:uid="{00000000-0005-0000-0000-000007000000}"/>
    <cellStyle name="Comma 12 4 4 2 8" xfId="16193" xr:uid="{00000000-0005-0000-0000-000007000000}"/>
    <cellStyle name="Comma 12 4 4 2 8 2" xfId="46433" xr:uid="{00000000-0005-0000-0000-000007000000}"/>
    <cellStyle name="Comma 12 4 4 2 9" xfId="31313" xr:uid="{00000000-0005-0000-0000-000007000000}"/>
    <cellStyle name="Comma 12 4 4 3" xfId="1829" xr:uid="{00000000-0005-0000-0000-000007000000}"/>
    <cellStyle name="Comma 12 4 4 3 2" xfId="10901" xr:uid="{00000000-0005-0000-0000-000007000000}"/>
    <cellStyle name="Comma 12 4 4 3 2 2" xfId="26021" xr:uid="{00000000-0005-0000-0000-000007000000}"/>
    <cellStyle name="Comma 12 4 4 3 2 2 2" xfId="56261" xr:uid="{00000000-0005-0000-0000-000007000000}"/>
    <cellStyle name="Comma 12 4 4 3 2 3" xfId="41141" xr:uid="{00000000-0005-0000-0000-000007000000}"/>
    <cellStyle name="Comma 12 4 4 3 3" xfId="16949" xr:uid="{00000000-0005-0000-0000-000007000000}"/>
    <cellStyle name="Comma 12 4 4 3 3 2" xfId="47189" xr:uid="{00000000-0005-0000-0000-000007000000}"/>
    <cellStyle name="Comma 12 4 4 3 4" xfId="32069" xr:uid="{00000000-0005-0000-0000-000007000000}"/>
    <cellStyle name="Comma 12 4 4 4" xfId="3341" xr:uid="{00000000-0005-0000-0000-000007000000}"/>
    <cellStyle name="Comma 12 4 4 4 2" xfId="12413" xr:uid="{00000000-0005-0000-0000-000007000000}"/>
    <cellStyle name="Comma 12 4 4 4 2 2" xfId="27533" xr:uid="{00000000-0005-0000-0000-000007000000}"/>
    <cellStyle name="Comma 12 4 4 4 2 2 2" xfId="57773" xr:uid="{00000000-0005-0000-0000-000007000000}"/>
    <cellStyle name="Comma 12 4 4 4 2 3" xfId="42653" xr:uid="{00000000-0005-0000-0000-000007000000}"/>
    <cellStyle name="Comma 12 4 4 4 3" xfId="18461" xr:uid="{00000000-0005-0000-0000-000007000000}"/>
    <cellStyle name="Comma 12 4 4 4 3 2" xfId="48701" xr:uid="{00000000-0005-0000-0000-000007000000}"/>
    <cellStyle name="Comma 12 4 4 4 4" xfId="33581" xr:uid="{00000000-0005-0000-0000-000007000000}"/>
    <cellStyle name="Comma 12 4 4 5" xfId="4853" xr:uid="{00000000-0005-0000-0000-000007000000}"/>
    <cellStyle name="Comma 12 4 4 5 2" xfId="13925" xr:uid="{00000000-0005-0000-0000-000007000000}"/>
    <cellStyle name="Comma 12 4 4 5 2 2" xfId="29045" xr:uid="{00000000-0005-0000-0000-000007000000}"/>
    <cellStyle name="Comma 12 4 4 5 2 2 2" xfId="59285" xr:uid="{00000000-0005-0000-0000-000007000000}"/>
    <cellStyle name="Comma 12 4 4 5 2 3" xfId="44165" xr:uid="{00000000-0005-0000-0000-000007000000}"/>
    <cellStyle name="Comma 12 4 4 5 3" xfId="19973" xr:uid="{00000000-0005-0000-0000-000007000000}"/>
    <cellStyle name="Comma 12 4 4 5 3 2" xfId="50213" xr:uid="{00000000-0005-0000-0000-000007000000}"/>
    <cellStyle name="Comma 12 4 4 5 4" xfId="35093" xr:uid="{00000000-0005-0000-0000-000007000000}"/>
    <cellStyle name="Comma 12 4 4 6" xfId="6365" xr:uid="{00000000-0005-0000-0000-000007000000}"/>
    <cellStyle name="Comma 12 4 4 6 2" xfId="21485" xr:uid="{00000000-0005-0000-0000-000007000000}"/>
    <cellStyle name="Comma 12 4 4 6 2 2" xfId="51725" xr:uid="{00000000-0005-0000-0000-000007000000}"/>
    <cellStyle name="Comma 12 4 4 6 3" xfId="36605" xr:uid="{00000000-0005-0000-0000-000007000000}"/>
    <cellStyle name="Comma 12 4 4 7" xfId="7877" xr:uid="{00000000-0005-0000-0000-000007000000}"/>
    <cellStyle name="Comma 12 4 4 7 2" xfId="22997" xr:uid="{00000000-0005-0000-0000-000007000000}"/>
    <cellStyle name="Comma 12 4 4 7 2 2" xfId="53237" xr:uid="{00000000-0005-0000-0000-000007000000}"/>
    <cellStyle name="Comma 12 4 4 7 3" xfId="38117" xr:uid="{00000000-0005-0000-0000-000007000000}"/>
    <cellStyle name="Comma 12 4 4 8" xfId="9389" xr:uid="{00000000-0005-0000-0000-000007000000}"/>
    <cellStyle name="Comma 12 4 4 8 2" xfId="24509" xr:uid="{00000000-0005-0000-0000-000007000000}"/>
    <cellStyle name="Comma 12 4 4 8 2 2" xfId="54749" xr:uid="{00000000-0005-0000-0000-000007000000}"/>
    <cellStyle name="Comma 12 4 4 8 3" xfId="39629" xr:uid="{00000000-0005-0000-0000-000007000000}"/>
    <cellStyle name="Comma 12 4 4 9" xfId="15437" xr:uid="{00000000-0005-0000-0000-000007000000}"/>
    <cellStyle name="Comma 12 4 4 9 2" xfId="45677" xr:uid="{00000000-0005-0000-0000-000007000000}"/>
    <cellStyle name="Comma 12 4 5" xfId="569" xr:uid="{00000000-0005-0000-0000-000032000000}"/>
    <cellStyle name="Comma 12 4 5 10" xfId="30809" xr:uid="{00000000-0005-0000-0000-000032000000}"/>
    <cellStyle name="Comma 12 4 5 2" xfId="1325" xr:uid="{00000000-0005-0000-0000-000032000000}"/>
    <cellStyle name="Comma 12 4 5 2 2" xfId="2837" xr:uid="{00000000-0005-0000-0000-000032000000}"/>
    <cellStyle name="Comma 12 4 5 2 2 2" xfId="11909" xr:uid="{00000000-0005-0000-0000-000032000000}"/>
    <cellStyle name="Comma 12 4 5 2 2 2 2" xfId="27029" xr:uid="{00000000-0005-0000-0000-000032000000}"/>
    <cellStyle name="Comma 12 4 5 2 2 2 2 2" xfId="57269" xr:uid="{00000000-0005-0000-0000-000032000000}"/>
    <cellStyle name="Comma 12 4 5 2 2 2 3" xfId="42149" xr:uid="{00000000-0005-0000-0000-000032000000}"/>
    <cellStyle name="Comma 12 4 5 2 2 3" xfId="17957" xr:uid="{00000000-0005-0000-0000-000032000000}"/>
    <cellStyle name="Comma 12 4 5 2 2 3 2" xfId="48197" xr:uid="{00000000-0005-0000-0000-000032000000}"/>
    <cellStyle name="Comma 12 4 5 2 2 4" xfId="33077" xr:uid="{00000000-0005-0000-0000-000032000000}"/>
    <cellStyle name="Comma 12 4 5 2 3" xfId="4349" xr:uid="{00000000-0005-0000-0000-000032000000}"/>
    <cellStyle name="Comma 12 4 5 2 3 2" xfId="13421" xr:uid="{00000000-0005-0000-0000-000032000000}"/>
    <cellStyle name="Comma 12 4 5 2 3 2 2" xfId="28541" xr:uid="{00000000-0005-0000-0000-000032000000}"/>
    <cellStyle name="Comma 12 4 5 2 3 2 2 2" xfId="58781" xr:uid="{00000000-0005-0000-0000-000032000000}"/>
    <cellStyle name="Comma 12 4 5 2 3 2 3" xfId="43661" xr:uid="{00000000-0005-0000-0000-000032000000}"/>
    <cellStyle name="Comma 12 4 5 2 3 3" xfId="19469" xr:uid="{00000000-0005-0000-0000-000032000000}"/>
    <cellStyle name="Comma 12 4 5 2 3 3 2" xfId="49709" xr:uid="{00000000-0005-0000-0000-000032000000}"/>
    <cellStyle name="Comma 12 4 5 2 3 4" xfId="34589" xr:uid="{00000000-0005-0000-0000-000032000000}"/>
    <cellStyle name="Comma 12 4 5 2 4" xfId="5861" xr:uid="{00000000-0005-0000-0000-000032000000}"/>
    <cellStyle name="Comma 12 4 5 2 4 2" xfId="14933" xr:uid="{00000000-0005-0000-0000-000032000000}"/>
    <cellStyle name="Comma 12 4 5 2 4 2 2" xfId="30053" xr:uid="{00000000-0005-0000-0000-000032000000}"/>
    <cellStyle name="Comma 12 4 5 2 4 2 2 2" xfId="60293" xr:uid="{00000000-0005-0000-0000-000032000000}"/>
    <cellStyle name="Comma 12 4 5 2 4 2 3" xfId="45173" xr:uid="{00000000-0005-0000-0000-000032000000}"/>
    <cellStyle name="Comma 12 4 5 2 4 3" xfId="20981" xr:uid="{00000000-0005-0000-0000-000032000000}"/>
    <cellStyle name="Comma 12 4 5 2 4 3 2" xfId="51221" xr:uid="{00000000-0005-0000-0000-000032000000}"/>
    <cellStyle name="Comma 12 4 5 2 4 4" xfId="36101" xr:uid="{00000000-0005-0000-0000-000032000000}"/>
    <cellStyle name="Comma 12 4 5 2 5" xfId="7373" xr:uid="{00000000-0005-0000-0000-000032000000}"/>
    <cellStyle name="Comma 12 4 5 2 5 2" xfId="22493" xr:uid="{00000000-0005-0000-0000-000032000000}"/>
    <cellStyle name="Comma 12 4 5 2 5 2 2" xfId="52733" xr:uid="{00000000-0005-0000-0000-000032000000}"/>
    <cellStyle name="Comma 12 4 5 2 5 3" xfId="37613" xr:uid="{00000000-0005-0000-0000-000032000000}"/>
    <cellStyle name="Comma 12 4 5 2 6" xfId="8885" xr:uid="{00000000-0005-0000-0000-000032000000}"/>
    <cellStyle name="Comma 12 4 5 2 6 2" xfId="24005" xr:uid="{00000000-0005-0000-0000-000032000000}"/>
    <cellStyle name="Comma 12 4 5 2 6 2 2" xfId="54245" xr:uid="{00000000-0005-0000-0000-000032000000}"/>
    <cellStyle name="Comma 12 4 5 2 6 3" xfId="39125" xr:uid="{00000000-0005-0000-0000-000032000000}"/>
    <cellStyle name="Comma 12 4 5 2 7" xfId="10397" xr:uid="{00000000-0005-0000-0000-000032000000}"/>
    <cellStyle name="Comma 12 4 5 2 7 2" xfId="25517" xr:uid="{00000000-0005-0000-0000-000032000000}"/>
    <cellStyle name="Comma 12 4 5 2 7 2 2" xfId="55757" xr:uid="{00000000-0005-0000-0000-000032000000}"/>
    <cellStyle name="Comma 12 4 5 2 7 3" xfId="40637" xr:uid="{00000000-0005-0000-0000-000032000000}"/>
    <cellStyle name="Comma 12 4 5 2 8" xfId="16445" xr:uid="{00000000-0005-0000-0000-000032000000}"/>
    <cellStyle name="Comma 12 4 5 2 8 2" xfId="46685" xr:uid="{00000000-0005-0000-0000-000032000000}"/>
    <cellStyle name="Comma 12 4 5 2 9" xfId="31565" xr:uid="{00000000-0005-0000-0000-000032000000}"/>
    <cellStyle name="Comma 12 4 5 3" xfId="2081" xr:uid="{00000000-0005-0000-0000-000032000000}"/>
    <cellStyle name="Comma 12 4 5 3 2" xfId="11153" xr:uid="{00000000-0005-0000-0000-000032000000}"/>
    <cellStyle name="Comma 12 4 5 3 2 2" xfId="26273" xr:uid="{00000000-0005-0000-0000-000032000000}"/>
    <cellStyle name="Comma 12 4 5 3 2 2 2" xfId="56513" xr:uid="{00000000-0005-0000-0000-000032000000}"/>
    <cellStyle name="Comma 12 4 5 3 2 3" xfId="41393" xr:uid="{00000000-0005-0000-0000-000032000000}"/>
    <cellStyle name="Comma 12 4 5 3 3" xfId="17201" xr:uid="{00000000-0005-0000-0000-000032000000}"/>
    <cellStyle name="Comma 12 4 5 3 3 2" xfId="47441" xr:uid="{00000000-0005-0000-0000-000032000000}"/>
    <cellStyle name="Comma 12 4 5 3 4" xfId="32321" xr:uid="{00000000-0005-0000-0000-000032000000}"/>
    <cellStyle name="Comma 12 4 5 4" xfId="3593" xr:uid="{00000000-0005-0000-0000-000032000000}"/>
    <cellStyle name="Comma 12 4 5 4 2" xfId="12665" xr:uid="{00000000-0005-0000-0000-000032000000}"/>
    <cellStyle name="Comma 12 4 5 4 2 2" xfId="27785" xr:uid="{00000000-0005-0000-0000-000032000000}"/>
    <cellStyle name="Comma 12 4 5 4 2 2 2" xfId="58025" xr:uid="{00000000-0005-0000-0000-000032000000}"/>
    <cellStyle name="Comma 12 4 5 4 2 3" xfId="42905" xr:uid="{00000000-0005-0000-0000-000032000000}"/>
    <cellStyle name="Comma 12 4 5 4 3" xfId="18713" xr:uid="{00000000-0005-0000-0000-000032000000}"/>
    <cellStyle name="Comma 12 4 5 4 3 2" xfId="48953" xr:uid="{00000000-0005-0000-0000-000032000000}"/>
    <cellStyle name="Comma 12 4 5 4 4" xfId="33833" xr:uid="{00000000-0005-0000-0000-000032000000}"/>
    <cellStyle name="Comma 12 4 5 5" xfId="5105" xr:uid="{00000000-0005-0000-0000-000032000000}"/>
    <cellStyle name="Comma 12 4 5 5 2" xfId="14177" xr:uid="{00000000-0005-0000-0000-000032000000}"/>
    <cellStyle name="Comma 12 4 5 5 2 2" xfId="29297" xr:uid="{00000000-0005-0000-0000-000032000000}"/>
    <cellStyle name="Comma 12 4 5 5 2 2 2" xfId="59537" xr:uid="{00000000-0005-0000-0000-000032000000}"/>
    <cellStyle name="Comma 12 4 5 5 2 3" xfId="44417" xr:uid="{00000000-0005-0000-0000-000032000000}"/>
    <cellStyle name="Comma 12 4 5 5 3" xfId="20225" xr:uid="{00000000-0005-0000-0000-000032000000}"/>
    <cellStyle name="Comma 12 4 5 5 3 2" xfId="50465" xr:uid="{00000000-0005-0000-0000-000032000000}"/>
    <cellStyle name="Comma 12 4 5 5 4" xfId="35345" xr:uid="{00000000-0005-0000-0000-000032000000}"/>
    <cellStyle name="Comma 12 4 5 6" xfId="6617" xr:uid="{00000000-0005-0000-0000-000032000000}"/>
    <cellStyle name="Comma 12 4 5 6 2" xfId="21737" xr:uid="{00000000-0005-0000-0000-000032000000}"/>
    <cellStyle name="Comma 12 4 5 6 2 2" xfId="51977" xr:uid="{00000000-0005-0000-0000-000032000000}"/>
    <cellStyle name="Comma 12 4 5 6 3" xfId="36857" xr:uid="{00000000-0005-0000-0000-000032000000}"/>
    <cellStyle name="Comma 12 4 5 7" xfId="8129" xr:uid="{00000000-0005-0000-0000-000032000000}"/>
    <cellStyle name="Comma 12 4 5 7 2" xfId="23249" xr:uid="{00000000-0005-0000-0000-000032000000}"/>
    <cellStyle name="Comma 12 4 5 7 2 2" xfId="53489" xr:uid="{00000000-0005-0000-0000-000032000000}"/>
    <cellStyle name="Comma 12 4 5 7 3" xfId="38369" xr:uid="{00000000-0005-0000-0000-000032000000}"/>
    <cellStyle name="Comma 12 4 5 8" xfId="9641" xr:uid="{00000000-0005-0000-0000-000032000000}"/>
    <cellStyle name="Comma 12 4 5 8 2" xfId="24761" xr:uid="{00000000-0005-0000-0000-000032000000}"/>
    <cellStyle name="Comma 12 4 5 8 2 2" xfId="55001" xr:uid="{00000000-0005-0000-0000-000032000000}"/>
    <cellStyle name="Comma 12 4 5 8 3" xfId="39881" xr:uid="{00000000-0005-0000-0000-000032000000}"/>
    <cellStyle name="Comma 12 4 5 9" xfId="15689" xr:uid="{00000000-0005-0000-0000-000032000000}"/>
    <cellStyle name="Comma 12 4 5 9 2" xfId="45929" xr:uid="{00000000-0005-0000-0000-000032000000}"/>
    <cellStyle name="Comma 12 4 6" xfId="821" xr:uid="{00000000-0005-0000-0000-000007000000}"/>
    <cellStyle name="Comma 12 4 6 2" xfId="2333" xr:uid="{00000000-0005-0000-0000-000007000000}"/>
    <cellStyle name="Comma 12 4 6 2 2" xfId="11405" xr:uid="{00000000-0005-0000-0000-000007000000}"/>
    <cellStyle name="Comma 12 4 6 2 2 2" xfId="26525" xr:uid="{00000000-0005-0000-0000-000007000000}"/>
    <cellStyle name="Comma 12 4 6 2 2 2 2" xfId="56765" xr:uid="{00000000-0005-0000-0000-000007000000}"/>
    <cellStyle name="Comma 12 4 6 2 2 3" xfId="41645" xr:uid="{00000000-0005-0000-0000-000007000000}"/>
    <cellStyle name="Comma 12 4 6 2 3" xfId="17453" xr:uid="{00000000-0005-0000-0000-000007000000}"/>
    <cellStyle name="Comma 12 4 6 2 3 2" xfId="47693" xr:uid="{00000000-0005-0000-0000-000007000000}"/>
    <cellStyle name="Comma 12 4 6 2 4" xfId="32573" xr:uid="{00000000-0005-0000-0000-000007000000}"/>
    <cellStyle name="Comma 12 4 6 3" xfId="3845" xr:uid="{00000000-0005-0000-0000-000007000000}"/>
    <cellStyle name="Comma 12 4 6 3 2" xfId="12917" xr:uid="{00000000-0005-0000-0000-000007000000}"/>
    <cellStyle name="Comma 12 4 6 3 2 2" xfId="28037" xr:uid="{00000000-0005-0000-0000-000007000000}"/>
    <cellStyle name="Comma 12 4 6 3 2 2 2" xfId="58277" xr:uid="{00000000-0005-0000-0000-000007000000}"/>
    <cellStyle name="Comma 12 4 6 3 2 3" xfId="43157" xr:uid="{00000000-0005-0000-0000-000007000000}"/>
    <cellStyle name="Comma 12 4 6 3 3" xfId="18965" xr:uid="{00000000-0005-0000-0000-000007000000}"/>
    <cellStyle name="Comma 12 4 6 3 3 2" xfId="49205" xr:uid="{00000000-0005-0000-0000-000007000000}"/>
    <cellStyle name="Comma 12 4 6 3 4" xfId="34085" xr:uid="{00000000-0005-0000-0000-000007000000}"/>
    <cellStyle name="Comma 12 4 6 4" xfId="5357" xr:uid="{00000000-0005-0000-0000-000007000000}"/>
    <cellStyle name="Comma 12 4 6 4 2" xfId="14429" xr:uid="{00000000-0005-0000-0000-000007000000}"/>
    <cellStyle name="Comma 12 4 6 4 2 2" xfId="29549" xr:uid="{00000000-0005-0000-0000-000007000000}"/>
    <cellStyle name="Comma 12 4 6 4 2 2 2" xfId="59789" xr:uid="{00000000-0005-0000-0000-000007000000}"/>
    <cellStyle name="Comma 12 4 6 4 2 3" xfId="44669" xr:uid="{00000000-0005-0000-0000-000007000000}"/>
    <cellStyle name="Comma 12 4 6 4 3" xfId="20477" xr:uid="{00000000-0005-0000-0000-000007000000}"/>
    <cellStyle name="Comma 12 4 6 4 3 2" xfId="50717" xr:uid="{00000000-0005-0000-0000-000007000000}"/>
    <cellStyle name="Comma 12 4 6 4 4" xfId="35597" xr:uid="{00000000-0005-0000-0000-000007000000}"/>
    <cellStyle name="Comma 12 4 6 5" xfId="6869" xr:uid="{00000000-0005-0000-0000-000007000000}"/>
    <cellStyle name="Comma 12 4 6 5 2" xfId="21989" xr:uid="{00000000-0005-0000-0000-000007000000}"/>
    <cellStyle name="Comma 12 4 6 5 2 2" xfId="52229" xr:uid="{00000000-0005-0000-0000-000007000000}"/>
    <cellStyle name="Comma 12 4 6 5 3" xfId="37109" xr:uid="{00000000-0005-0000-0000-000007000000}"/>
    <cellStyle name="Comma 12 4 6 6" xfId="8381" xr:uid="{00000000-0005-0000-0000-000007000000}"/>
    <cellStyle name="Comma 12 4 6 6 2" xfId="23501" xr:uid="{00000000-0005-0000-0000-000007000000}"/>
    <cellStyle name="Comma 12 4 6 6 2 2" xfId="53741" xr:uid="{00000000-0005-0000-0000-000007000000}"/>
    <cellStyle name="Comma 12 4 6 6 3" xfId="38621" xr:uid="{00000000-0005-0000-0000-000007000000}"/>
    <cellStyle name="Comma 12 4 6 7" xfId="9893" xr:uid="{00000000-0005-0000-0000-000007000000}"/>
    <cellStyle name="Comma 12 4 6 7 2" xfId="25013" xr:uid="{00000000-0005-0000-0000-000007000000}"/>
    <cellStyle name="Comma 12 4 6 7 2 2" xfId="55253" xr:uid="{00000000-0005-0000-0000-000007000000}"/>
    <cellStyle name="Comma 12 4 6 7 3" xfId="40133" xr:uid="{00000000-0005-0000-0000-000007000000}"/>
    <cellStyle name="Comma 12 4 6 8" xfId="15941" xr:uid="{00000000-0005-0000-0000-000007000000}"/>
    <cellStyle name="Comma 12 4 6 8 2" xfId="46181" xr:uid="{00000000-0005-0000-0000-000007000000}"/>
    <cellStyle name="Comma 12 4 6 9" xfId="31061" xr:uid="{00000000-0005-0000-0000-000007000000}"/>
    <cellStyle name="Comma 12 4 7" xfId="1577" xr:uid="{00000000-0005-0000-0000-000007000000}"/>
    <cellStyle name="Comma 12 4 7 2" xfId="10649" xr:uid="{00000000-0005-0000-0000-000007000000}"/>
    <cellStyle name="Comma 12 4 7 2 2" xfId="25769" xr:uid="{00000000-0005-0000-0000-000007000000}"/>
    <cellStyle name="Comma 12 4 7 2 2 2" xfId="56009" xr:uid="{00000000-0005-0000-0000-000007000000}"/>
    <cellStyle name="Comma 12 4 7 2 3" xfId="40889" xr:uid="{00000000-0005-0000-0000-000007000000}"/>
    <cellStyle name="Comma 12 4 7 3" xfId="16697" xr:uid="{00000000-0005-0000-0000-000007000000}"/>
    <cellStyle name="Comma 12 4 7 3 2" xfId="46937" xr:uid="{00000000-0005-0000-0000-000007000000}"/>
    <cellStyle name="Comma 12 4 7 4" xfId="31817" xr:uid="{00000000-0005-0000-0000-000007000000}"/>
    <cellStyle name="Comma 12 4 8" xfId="3089" xr:uid="{00000000-0005-0000-0000-000007000000}"/>
    <cellStyle name="Comma 12 4 8 2" xfId="12161" xr:uid="{00000000-0005-0000-0000-000007000000}"/>
    <cellStyle name="Comma 12 4 8 2 2" xfId="27281" xr:uid="{00000000-0005-0000-0000-000007000000}"/>
    <cellStyle name="Comma 12 4 8 2 2 2" xfId="57521" xr:uid="{00000000-0005-0000-0000-000007000000}"/>
    <cellStyle name="Comma 12 4 8 2 3" xfId="42401" xr:uid="{00000000-0005-0000-0000-000007000000}"/>
    <cellStyle name="Comma 12 4 8 3" xfId="18209" xr:uid="{00000000-0005-0000-0000-000007000000}"/>
    <cellStyle name="Comma 12 4 8 3 2" xfId="48449" xr:uid="{00000000-0005-0000-0000-000007000000}"/>
    <cellStyle name="Comma 12 4 8 4" xfId="33329" xr:uid="{00000000-0005-0000-0000-000007000000}"/>
    <cellStyle name="Comma 12 4 9" xfId="4601" xr:uid="{00000000-0005-0000-0000-000007000000}"/>
    <cellStyle name="Comma 12 4 9 2" xfId="13673" xr:uid="{00000000-0005-0000-0000-000007000000}"/>
    <cellStyle name="Comma 12 4 9 2 2" xfId="28793" xr:uid="{00000000-0005-0000-0000-000007000000}"/>
    <cellStyle name="Comma 12 4 9 2 2 2" xfId="59033" xr:uid="{00000000-0005-0000-0000-000007000000}"/>
    <cellStyle name="Comma 12 4 9 2 3" xfId="43913" xr:uid="{00000000-0005-0000-0000-000007000000}"/>
    <cellStyle name="Comma 12 4 9 3" xfId="19721" xr:uid="{00000000-0005-0000-0000-000007000000}"/>
    <cellStyle name="Comma 12 4 9 3 2" xfId="49961" xr:uid="{00000000-0005-0000-0000-000007000000}"/>
    <cellStyle name="Comma 12 4 9 4" xfId="34841" xr:uid="{00000000-0005-0000-0000-000007000000}"/>
    <cellStyle name="Comma 12 5" xfId="107" xr:uid="{00000000-0005-0000-0000-00000D000000}"/>
    <cellStyle name="Comma 12 5 10" xfId="9179" xr:uid="{00000000-0005-0000-0000-00000D000000}"/>
    <cellStyle name="Comma 12 5 10 2" xfId="24299" xr:uid="{00000000-0005-0000-0000-00000D000000}"/>
    <cellStyle name="Comma 12 5 10 2 2" xfId="54539" xr:uid="{00000000-0005-0000-0000-00000D000000}"/>
    <cellStyle name="Comma 12 5 10 3" xfId="39419" xr:uid="{00000000-0005-0000-0000-00000D000000}"/>
    <cellStyle name="Comma 12 5 11" xfId="15227" xr:uid="{00000000-0005-0000-0000-00000D000000}"/>
    <cellStyle name="Comma 12 5 11 2" xfId="45467" xr:uid="{00000000-0005-0000-0000-00000D000000}"/>
    <cellStyle name="Comma 12 5 12" xfId="30347" xr:uid="{00000000-0005-0000-0000-00000D000000}"/>
    <cellStyle name="Comma 12 5 2" xfId="359" xr:uid="{00000000-0005-0000-0000-00000D000000}"/>
    <cellStyle name="Comma 12 5 2 10" xfId="30599" xr:uid="{00000000-0005-0000-0000-00000D000000}"/>
    <cellStyle name="Comma 12 5 2 2" xfId="1115" xr:uid="{00000000-0005-0000-0000-00000D000000}"/>
    <cellStyle name="Comma 12 5 2 2 2" xfId="2627" xr:uid="{00000000-0005-0000-0000-00000D000000}"/>
    <cellStyle name="Comma 12 5 2 2 2 2" xfId="11699" xr:uid="{00000000-0005-0000-0000-00000D000000}"/>
    <cellStyle name="Comma 12 5 2 2 2 2 2" xfId="26819" xr:uid="{00000000-0005-0000-0000-00000D000000}"/>
    <cellStyle name="Comma 12 5 2 2 2 2 2 2" xfId="57059" xr:uid="{00000000-0005-0000-0000-00000D000000}"/>
    <cellStyle name="Comma 12 5 2 2 2 2 3" xfId="41939" xr:uid="{00000000-0005-0000-0000-00000D000000}"/>
    <cellStyle name="Comma 12 5 2 2 2 3" xfId="17747" xr:uid="{00000000-0005-0000-0000-00000D000000}"/>
    <cellStyle name="Comma 12 5 2 2 2 3 2" xfId="47987" xr:uid="{00000000-0005-0000-0000-00000D000000}"/>
    <cellStyle name="Comma 12 5 2 2 2 4" xfId="32867" xr:uid="{00000000-0005-0000-0000-00000D000000}"/>
    <cellStyle name="Comma 12 5 2 2 3" xfId="4139" xr:uid="{00000000-0005-0000-0000-00000D000000}"/>
    <cellStyle name="Comma 12 5 2 2 3 2" xfId="13211" xr:uid="{00000000-0005-0000-0000-00000D000000}"/>
    <cellStyle name="Comma 12 5 2 2 3 2 2" xfId="28331" xr:uid="{00000000-0005-0000-0000-00000D000000}"/>
    <cellStyle name="Comma 12 5 2 2 3 2 2 2" xfId="58571" xr:uid="{00000000-0005-0000-0000-00000D000000}"/>
    <cellStyle name="Comma 12 5 2 2 3 2 3" xfId="43451" xr:uid="{00000000-0005-0000-0000-00000D000000}"/>
    <cellStyle name="Comma 12 5 2 2 3 3" xfId="19259" xr:uid="{00000000-0005-0000-0000-00000D000000}"/>
    <cellStyle name="Comma 12 5 2 2 3 3 2" xfId="49499" xr:uid="{00000000-0005-0000-0000-00000D000000}"/>
    <cellStyle name="Comma 12 5 2 2 3 4" xfId="34379" xr:uid="{00000000-0005-0000-0000-00000D000000}"/>
    <cellStyle name="Comma 12 5 2 2 4" xfId="5651" xr:uid="{00000000-0005-0000-0000-00000D000000}"/>
    <cellStyle name="Comma 12 5 2 2 4 2" xfId="14723" xr:uid="{00000000-0005-0000-0000-00000D000000}"/>
    <cellStyle name="Comma 12 5 2 2 4 2 2" xfId="29843" xr:uid="{00000000-0005-0000-0000-00000D000000}"/>
    <cellStyle name="Comma 12 5 2 2 4 2 2 2" xfId="60083" xr:uid="{00000000-0005-0000-0000-00000D000000}"/>
    <cellStyle name="Comma 12 5 2 2 4 2 3" xfId="44963" xr:uid="{00000000-0005-0000-0000-00000D000000}"/>
    <cellStyle name="Comma 12 5 2 2 4 3" xfId="20771" xr:uid="{00000000-0005-0000-0000-00000D000000}"/>
    <cellStyle name="Comma 12 5 2 2 4 3 2" xfId="51011" xr:uid="{00000000-0005-0000-0000-00000D000000}"/>
    <cellStyle name="Comma 12 5 2 2 4 4" xfId="35891" xr:uid="{00000000-0005-0000-0000-00000D000000}"/>
    <cellStyle name="Comma 12 5 2 2 5" xfId="7163" xr:uid="{00000000-0005-0000-0000-00000D000000}"/>
    <cellStyle name="Comma 12 5 2 2 5 2" xfId="22283" xr:uid="{00000000-0005-0000-0000-00000D000000}"/>
    <cellStyle name="Comma 12 5 2 2 5 2 2" xfId="52523" xr:uid="{00000000-0005-0000-0000-00000D000000}"/>
    <cellStyle name="Comma 12 5 2 2 5 3" xfId="37403" xr:uid="{00000000-0005-0000-0000-00000D000000}"/>
    <cellStyle name="Comma 12 5 2 2 6" xfId="8675" xr:uid="{00000000-0005-0000-0000-00000D000000}"/>
    <cellStyle name="Comma 12 5 2 2 6 2" xfId="23795" xr:uid="{00000000-0005-0000-0000-00000D000000}"/>
    <cellStyle name="Comma 12 5 2 2 6 2 2" xfId="54035" xr:uid="{00000000-0005-0000-0000-00000D000000}"/>
    <cellStyle name="Comma 12 5 2 2 6 3" xfId="38915" xr:uid="{00000000-0005-0000-0000-00000D000000}"/>
    <cellStyle name="Comma 12 5 2 2 7" xfId="10187" xr:uid="{00000000-0005-0000-0000-00000D000000}"/>
    <cellStyle name="Comma 12 5 2 2 7 2" xfId="25307" xr:uid="{00000000-0005-0000-0000-00000D000000}"/>
    <cellStyle name="Comma 12 5 2 2 7 2 2" xfId="55547" xr:uid="{00000000-0005-0000-0000-00000D000000}"/>
    <cellStyle name="Comma 12 5 2 2 7 3" xfId="40427" xr:uid="{00000000-0005-0000-0000-00000D000000}"/>
    <cellStyle name="Comma 12 5 2 2 8" xfId="16235" xr:uid="{00000000-0005-0000-0000-00000D000000}"/>
    <cellStyle name="Comma 12 5 2 2 8 2" xfId="46475" xr:uid="{00000000-0005-0000-0000-00000D000000}"/>
    <cellStyle name="Comma 12 5 2 2 9" xfId="31355" xr:uid="{00000000-0005-0000-0000-00000D000000}"/>
    <cellStyle name="Comma 12 5 2 3" xfId="1871" xr:uid="{00000000-0005-0000-0000-00000D000000}"/>
    <cellStyle name="Comma 12 5 2 3 2" xfId="10943" xr:uid="{00000000-0005-0000-0000-00000D000000}"/>
    <cellStyle name="Comma 12 5 2 3 2 2" xfId="26063" xr:uid="{00000000-0005-0000-0000-00000D000000}"/>
    <cellStyle name="Comma 12 5 2 3 2 2 2" xfId="56303" xr:uid="{00000000-0005-0000-0000-00000D000000}"/>
    <cellStyle name="Comma 12 5 2 3 2 3" xfId="41183" xr:uid="{00000000-0005-0000-0000-00000D000000}"/>
    <cellStyle name="Comma 12 5 2 3 3" xfId="16991" xr:uid="{00000000-0005-0000-0000-00000D000000}"/>
    <cellStyle name="Comma 12 5 2 3 3 2" xfId="47231" xr:uid="{00000000-0005-0000-0000-00000D000000}"/>
    <cellStyle name="Comma 12 5 2 3 4" xfId="32111" xr:uid="{00000000-0005-0000-0000-00000D000000}"/>
    <cellStyle name="Comma 12 5 2 4" xfId="3383" xr:uid="{00000000-0005-0000-0000-00000D000000}"/>
    <cellStyle name="Comma 12 5 2 4 2" xfId="12455" xr:uid="{00000000-0005-0000-0000-00000D000000}"/>
    <cellStyle name="Comma 12 5 2 4 2 2" xfId="27575" xr:uid="{00000000-0005-0000-0000-00000D000000}"/>
    <cellStyle name="Comma 12 5 2 4 2 2 2" xfId="57815" xr:uid="{00000000-0005-0000-0000-00000D000000}"/>
    <cellStyle name="Comma 12 5 2 4 2 3" xfId="42695" xr:uid="{00000000-0005-0000-0000-00000D000000}"/>
    <cellStyle name="Comma 12 5 2 4 3" xfId="18503" xr:uid="{00000000-0005-0000-0000-00000D000000}"/>
    <cellStyle name="Comma 12 5 2 4 3 2" xfId="48743" xr:uid="{00000000-0005-0000-0000-00000D000000}"/>
    <cellStyle name="Comma 12 5 2 4 4" xfId="33623" xr:uid="{00000000-0005-0000-0000-00000D000000}"/>
    <cellStyle name="Comma 12 5 2 5" xfId="4895" xr:uid="{00000000-0005-0000-0000-00000D000000}"/>
    <cellStyle name="Comma 12 5 2 5 2" xfId="13967" xr:uid="{00000000-0005-0000-0000-00000D000000}"/>
    <cellStyle name="Comma 12 5 2 5 2 2" xfId="29087" xr:uid="{00000000-0005-0000-0000-00000D000000}"/>
    <cellStyle name="Comma 12 5 2 5 2 2 2" xfId="59327" xr:uid="{00000000-0005-0000-0000-00000D000000}"/>
    <cellStyle name="Comma 12 5 2 5 2 3" xfId="44207" xr:uid="{00000000-0005-0000-0000-00000D000000}"/>
    <cellStyle name="Comma 12 5 2 5 3" xfId="20015" xr:uid="{00000000-0005-0000-0000-00000D000000}"/>
    <cellStyle name="Comma 12 5 2 5 3 2" xfId="50255" xr:uid="{00000000-0005-0000-0000-00000D000000}"/>
    <cellStyle name="Comma 12 5 2 5 4" xfId="35135" xr:uid="{00000000-0005-0000-0000-00000D000000}"/>
    <cellStyle name="Comma 12 5 2 6" xfId="6407" xr:uid="{00000000-0005-0000-0000-00000D000000}"/>
    <cellStyle name="Comma 12 5 2 6 2" xfId="21527" xr:uid="{00000000-0005-0000-0000-00000D000000}"/>
    <cellStyle name="Comma 12 5 2 6 2 2" xfId="51767" xr:uid="{00000000-0005-0000-0000-00000D000000}"/>
    <cellStyle name="Comma 12 5 2 6 3" xfId="36647" xr:uid="{00000000-0005-0000-0000-00000D000000}"/>
    <cellStyle name="Comma 12 5 2 7" xfId="7919" xr:uid="{00000000-0005-0000-0000-00000D000000}"/>
    <cellStyle name="Comma 12 5 2 7 2" xfId="23039" xr:uid="{00000000-0005-0000-0000-00000D000000}"/>
    <cellStyle name="Comma 12 5 2 7 2 2" xfId="53279" xr:uid="{00000000-0005-0000-0000-00000D000000}"/>
    <cellStyle name="Comma 12 5 2 7 3" xfId="38159" xr:uid="{00000000-0005-0000-0000-00000D000000}"/>
    <cellStyle name="Comma 12 5 2 8" xfId="9431" xr:uid="{00000000-0005-0000-0000-00000D000000}"/>
    <cellStyle name="Comma 12 5 2 8 2" xfId="24551" xr:uid="{00000000-0005-0000-0000-00000D000000}"/>
    <cellStyle name="Comma 12 5 2 8 2 2" xfId="54791" xr:uid="{00000000-0005-0000-0000-00000D000000}"/>
    <cellStyle name="Comma 12 5 2 8 3" xfId="39671" xr:uid="{00000000-0005-0000-0000-00000D000000}"/>
    <cellStyle name="Comma 12 5 2 9" xfId="15479" xr:uid="{00000000-0005-0000-0000-00000D000000}"/>
    <cellStyle name="Comma 12 5 2 9 2" xfId="45719" xr:uid="{00000000-0005-0000-0000-00000D000000}"/>
    <cellStyle name="Comma 12 5 3" xfId="611" xr:uid="{00000000-0005-0000-0000-000035000000}"/>
    <cellStyle name="Comma 12 5 3 10" xfId="30851" xr:uid="{00000000-0005-0000-0000-000035000000}"/>
    <cellStyle name="Comma 12 5 3 2" xfId="1367" xr:uid="{00000000-0005-0000-0000-000035000000}"/>
    <cellStyle name="Comma 12 5 3 2 2" xfId="2879" xr:uid="{00000000-0005-0000-0000-000035000000}"/>
    <cellStyle name="Comma 12 5 3 2 2 2" xfId="11951" xr:uid="{00000000-0005-0000-0000-000035000000}"/>
    <cellStyle name="Comma 12 5 3 2 2 2 2" xfId="27071" xr:uid="{00000000-0005-0000-0000-000035000000}"/>
    <cellStyle name="Comma 12 5 3 2 2 2 2 2" xfId="57311" xr:uid="{00000000-0005-0000-0000-000035000000}"/>
    <cellStyle name="Comma 12 5 3 2 2 2 3" xfId="42191" xr:uid="{00000000-0005-0000-0000-000035000000}"/>
    <cellStyle name="Comma 12 5 3 2 2 3" xfId="17999" xr:uid="{00000000-0005-0000-0000-000035000000}"/>
    <cellStyle name="Comma 12 5 3 2 2 3 2" xfId="48239" xr:uid="{00000000-0005-0000-0000-000035000000}"/>
    <cellStyle name="Comma 12 5 3 2 2 4" xfId="33119" xr:uid="{00000000-0005-0000-0000-000035000000}"/>
    <cellStyle name="Comma 12 5 3 2 3" xfId="4391" xr:uid="{00000000-0005-0000-0000-000035000000}"/>
    <cellStyle name="Comma 12 5 3 2 3 2" xfId="13463" xr:uid="{00000000-0005-0000-0000-000035000000}"/>
    <cellStyle name="Comma 12 5 3 2 3 2 2" xfId="28583" xr:uid="{00000000-0005-0000-0000-000035000000}"/>
    <cellStyle name="Comma 12 5 3 2 3 2 2 2" xfId="58823" xr:uid="{00000000-0005-0000-0000-000035000000}"/>
    <cellStyle name="Comma 12 5 3 2 3 2 3" xfId="43703" xr:uid="{00000000-0005-0000-0000-000035000000}"/>
    <cellStyle name="Comma 12 5 3 2 3 3" xfId="19511" xr:uid="{00000000-0005-0000-0000-000035000000}"/>
    <cellStyle name="Comma 12 5 3 2 3 3 2" xfId="49751" xr:uid="{00000000-0005-0000-0000-000035000000}"/>
    <cellStyle name="Comma 12 5 3 2 3 4" xfId="34631" xr:uid="{00000000-0005-0000-0000-000035000000}"/>
    <cellStyle name="Comma 12 5 3 2 4" xfId="5903" xr:uid="{00000000-0005-0000-0000-000035000000}"/>
    <cellStyle name="Comma 12 5 3 2 4 2" xfId="14975" xr:uid="{00000000-0005-0000-0000-000035000000}"/>
    <cellStyle name="Comma 12 5 3 2 4 2 2" xfId="30095" xr:uid="{00000000-0005-0000-0000-000035000000}"/>
    <cellStyle name="Comma 12 5 3 2 4 2 2 2" xfId="60335" xr:uid="{00000000-0005-0000-0000-000035000000}"/>
    <cellStyle name="Comma 12 5 3 2 4 2 3" xfId="45215" xr:uid="{00000000-0005-0000-0000-000035000000}"/>
    <cellStyle name="Comma 12 5 3 2 4 3" xfId="21023" xr:uid="{00000000-0005-0000-0000-000035000000}"/>
    <cellStyle name="Comma 12 5 3 2 4 3 2" xfId="51263" xr:uid="{00000000-0005-0000-0000-000035000000}"/>
    <cellStyle name="Comma 12 5 3 2 4 4" xfId="36143" xr:uid="{00000000-0005-0000-0000-000035000000}"/>
    <cellStyle name="Comma 12 5 3 2 5" xfId="7415" xr:uid="{00000000-0005-0000-0000-000035000000}"/>
    <cellStyle name="Comma 12 5 3 2 5 2" xfId="22535" xr:uid="{00000000-0005-0000-0000-000035000000}"/>
    <cellStyle name="Comma 12 5 3 2 5 2 2" xfId="52775" xr:uid="{00000000-0005-0000-0000-000035000000}"/>
    <cellStyle name="Comma 12 5 3 2 5 3" xfId="37655" xr:uid="{00000000-0005-0000-0000-000035000000}"/>
    <cellStyle name="Comma 12 5 3 2 6" xfId="8927" xr:uid="{00000000-0005-0000-0000-000035000000}"/>
    <cellStyle name="Comma 12 5 3 2 6 2" xfId="24047" xr:uid="{00000000-0005-0000-0000-000035000000}"/>
    <cellStyle name="Comma 12 5 3 2 6 2 2" xfId="54287" xr:uid="{00000000-0005-0000-0000-000035000000}"/>
    <cellStyle name="Comma 12 5 3 2 6 3" xfId="39167" xr:uid="{00000000-0005-0000-0000-000035000000}"/>
    <cellStyle name="Comma 12 5 3 2 7" xfId="10439" xr:uid="{00000000-0005-0000-0000-000035000000}"/>
    <cellStyle name="Comma 12 5 3 2 7 2" xfId="25559" xr:uid="{00000000-0005-0000-0000-000035000000}"/>
    <cellStyle name="Comma 12 5 3 2 7 2 2" xfId="55799" xr:uid="{00000000-0005-0000-0000-000035000000}"/>
    <cellStyle name="Comma 12 5 3 2 7 3" xfId="40679" xr:uid="{00000000-0005-0000-0000-000035000000}"/>
    <cellStyle name="Comma 12 5 3 2 8" xfId="16487" xr:uid="{00000000-0005-0000-0000-000035000000}"/>
    <cellStyle name="Comma 12 5 3 2 8 2" xfId="46727" xr:uid="{00000000-0005-0000-0000-000035000000}"/>
    <cellStyle name="Comma 12 5 3 2 9" xfId="31607" xr:uid="{00000000-0005-0000-0000-000035000000}"/>
    <cellStyle name="Comma 12 5 3 3" xfId="2123" xr:uid="{00000000-0005-0000-0000-000035000000}"/>
    <cellStyle name="Comma 12 5 3 3 2" xfId="11195" xr:uid="{00000000-0005-0000-0000-000035000000}"/>
    <cellStyle name="Comma 12 5 3 3 2 2" xfId="26315" xr:uid="{00000000-0005-0000-0000-000035000000}"/>
    <cellStyle name="Comma 12 5 3 3 2 2 2" xfId="56555" xr:uid="{00000000-0005-0000-0000-000035000000}"/>
    <cellStyle name="Comma 12 5 3 3 2 3" xfId="41435" xr:uid="{00000000-0005-0000-0000-000035000000}"/>
    <cellStyle name="Comma 12 5 3 3 3" xfId="17243" xr:uid="{00000000-0005-0000-0000-000035000000}"/>
    <cellStyle name="Comma 12 5 3 3 3 2" xfId="47483" xr:uid="{00000000-0005-0000-0000-000035000000}"/>
    <cellStyle name="Comma 12 5 3 3 4" xfId="32363" xr:uid="{00000000-0005-0000-0000-000035000000}"/>
    <cellStyle name="Comma 12 5 3 4" xfId="3635" xr:uid="{00000000-0005-0000-0000-000035000000}"/>
    <cellStyle name="Comma 12 5 3 4 2" xfId="12707" xr:uid="{00000000-0005-0000-0000-000035000000}"/>
    <cellStyle name="Comma 12 5 3 4 2 2" xfId="27827" xr:uid="{00000000-0005-0000-0000-000035000000}"/>
    <cellStyle name="Comma 12 5 3 4 2 2 2" xfId="58067" xr:uid="{00000000-0005-0000-0000-000035000000}"/>
    <cellStyle name="Comma 12 5 3 4 2 3" xfId="42947" xr:uid="{00000000-0005-0000-0000-000035000000}"/>
    <cellStyle name="Comma 12 5 3 4 3" xfId="18755" xr:uid="{00000000-0005-0000-0000-000035000000}"/>
    <cellStyle name="Comma 12 5 3 4 3 2" xfId="48995" xr:uid="{00000000-0005-0000-0000-000035000000}"/>
    <cellStyle name="Comma 12 5 3 4 4" xfId="33875" xr:uid="{00000000-0005-0000-0000-000035000000}"/>
    <cellStyle name="Comma 12 5 3 5" xfId="5147" xr:uid="{00000000-0005-0000-0000-000035000000}"/>
    <cellStyle name="Comma 12 5 3 5 2" xfId="14219" xr:uid="{00000000-0005-0000-0000-000035000000}"/>
    <cellStyle name="Comma 12 5 3 5 2 2" xfId="29339" xr:uid="{00000000-0005-0000-0000-000035000000}"/>
    <cellStyle name="Comma 12 5 3 5 2 2 2" xfId="59579" xr:uid="{00000000-0005-0000-0000-000035000000}"/>
    <cellStyle name="Comma 12 5 3 5 2 3" xfId="44459" xr:uid="{00000000-0005-0000-0000-000035000000}"/>
    <cellStyle name="Comma 12 5 3 5 3" xfId="20267" xr:uid="{00000000-0005-0000-0000-000035000000}"/>
    <cellStyle name="Comma 12 5 3 5 3 2" xfId="50507" xr:uid="{00000000-0005-0000-0000-000035000000}"/>
    <cellStyle name="Comma 12 5 3 5 4" xfId="35387" xr:uid="{00000000-0005-0000-0000-000035000000}"/>
    <cellStyle name="Comma 12 5 3 6" xfId="6659" xr:uid="{00000000-0005-0000-0000-000035000000}"/>
    <cellStyle name="Comma 12 5 3 6 2" xfId="21779" xr:uid="{00000000-0005-0000-0000-000035000000}"/>
    <cellStyle name="Comma 12 5 3 6 2 2" xfId="52019" xr:uid="{00000000-0005-0000-0000-000035000000}"/>
    <cellStyle name="Comma 12 5 3 6 3" xfId="36899" xr:uid="{00000000-0005-0000-0000-000035000000}"/>
    <cellStyle name="Comma 12 5 3 7" xfId="8171" xr:uid="{00000000-0005-0000-0000-000035000000}"/>
    <cellStyle name="Comma 12 5 3 7 2" xfId="23291" xr:uid="{00000000-0005-0000-0000-000035000000}"/>
    <cellStyle name="Comma 12 5 3 7 2 2" xfId="53531" xr:uid="{00000000-0005-0000-0000-000035000000}"/>
    <cellStyle name="Comma 12 5 3 7 3" xfId="38411" xr:uid="{00000000-0005-0000-0000-000035000000}"/>
    <cellStyle name="Comma 12 5 3 8" xfId="9683" xr:uid="{00000000-0005-0000-0000-000035000000}"/>
    <cellStyle name="Comma 12 5 3 8 2" xfId="24803" xr:uid="{00000000-0005-0000-0000-000035000000}"/>
    <cellStyle name="Comma 12 5 3 8 2 2" xfId="55043" xr:uid="{00000000-0005-0000-0000-000035000000}"/>
    <cellStyle name="Comma 12 5 3 8 3" xfId="39923" xr:uid="{00000000-0005-0000-0000-000035000000}"/>
    <cellStyle name="Comma 12 5 3 9" xfId="15731" xr:uid="{00000000-0005-0000-0000-000035000000}"/>
    <cellStyle name="Comma 12 5 3 9 2" xfId="45971" xr:uid="{00000000-0005-0000-0000-000035000000}"/>
    <cellStyle name="Comma 12 5 4" xfId="863" xr:uid="{00000000-0005-0000-0000-00000D000000}"/>
    <cellStyle name="Comma 12 5 4 2" xfId="2375" xr:uid="{00000000-0005-0000-0000-00000D000000}"/>
    <cellStyle name="Comma 12 5 4 2 2" xfId="11447" xr:uid="{00000000-0005-0000-0000-00000D000000}"/>
    <cellStyle name="Comma 12 5 4 2 2 2" xfId="26567" xr:uid="{00000000-0005-0000-0000-00000D000000}"/>
    <cellStyle name="Comma 12 5 4 2 2 2 2" xfId="56807" xr:uid="{00000000-0005-0000-0000-00000D000000}"/>
    <cellStyle name="Comma 12 5 4 2 2 3" xfId="41687" xr:uid="{00000000-0005-0000-0000-00000D000000}"/>
    <cellStyle name="Comma 12 5 4 2 3" xfId="17495" xr:uid="{00000000-0005-0000-0000-00000D000000}"/>
    <cellStyle name="Comma 12 5 4 2 3 2" xfId="47735" xr:uid="{00000000-0005-0000-0000-00000D000000}"/>
    <cellStyle name="Comma 12 5 4 2 4" xfId="32615" xr:uid="{00000000-0005-0000-0000-00000D000000}"/>
    <cellStyle name="Comma 12 5 4 3" xfId="3887" xr:uid="{00000000-0005-0000-0000-00000D000000}"/>
    <cellStyle name="Comma 12 5 4 3 2" xfId="12959" xr:uid="{00000000-0005-0000-0000-00000D000000}"/>
    <cellStyle name="Comma 12 5 4 3 2 2" xfId="28079" xr:uid="{00000000-0005-0000-0000-00000D000000}"/>
    <cellStyle name="Comma 12 5 4 3 2 2 2" xfId="58319" xr:uid="{00000000-0005-0000-0000-00000D000000}"/>
    <cellStyle name="Comma 12 5 4 3 2 3" xfId="43199" xr:uid="{00000000-0005-0000-0000-00000D000000}"/>
    <cellStyle name="Comma 12 5 4 3 3" xfId="19007" xr:uid="{00000000-0005-0000-0000-00000D000000}"/>
    <cellStyle name="Comma 12 5 4 3 3 2" xfId="49247" xr:uid="{00000000-0005-0000-0000-00000D000000}"/>
    <cellStyle name="Comma 12 5 4 3 4" xfId="34127" xr:uid="{00000000-0005-0000-0000-00000D000000}"/>
    <cellStyle name="Comma 12 5 4 4" xfId="5399" xr:uid="{00000000-0005-0000-0000-00000D000000}"/>
    <cellStyle name="Comma 12 5 4 4 2" xfId="14471" xr:uid="{00000000-0005-0000-0000-00000D000000}"/>
    <cellStyle name="Comma 12 5 4 4 2 2" xfId="29591" xr:uid="{00000000-0005-0000-0000-00000D000000}"/>
    <cellStyle name="Comma 12 5 4 4 2 2 2" xfId="59831" xr:uid="{00000000-0005-0000-0000-00000D000000}"/>
    <cellStyle name="Comma 12 5 4 4 2 3" xfId="44711" xr:uid="{00000000-0005-0000-0000-00000D000000}"/>
    <cellStyle name="Comma 12 5 4 4 3" xfId="20519" xr:uid="{00000000-0005-0000-0000-00000D000000}"/>
    <cellStyle name="Comma 12 5 4 4 3 2" xfId="50759" xr:uid="{00000000-0005-0000-0000-00000D000000}"/>
    <cellStyle name="Comma 12 5 4 4 4" xfId="35639" xr:uid="{00000000-0005-0000-0000-00000D000000}"/>
    <cellStyle name="Comma 12 5 4 5" xfId="6911" xr:uid="{00000000-0005-0000-0000-00000D000000}"/>
    <cellStyle name="Comma 12 5 4 5 2" xfId="22031" xr:uid="{00000000-0005-0000-0000-00000D000000}"/>
    <cellStyle name="Comma 12 5 4 5 2 2" xfId="52271" xr:uid="{00000000-0005-0000-0000-00000D000000}"/>
    <cellStyle name="Comma 12 5 4 5 3" xfId="37151" xr:uid="{00000000-0005-0000-0000-00000D000000}"/>
    <cellStyle name="Comma 12 5 4 6" xfId="8423" xr:uid="{00000000-0005-0000-0000-00000D000000}"/>
    <cellStyle name="Comma 12 5 4 6 2" xfId="23543" xr:uid="{00000000-0005-0000-0000-00000D000000}"/>
    <cellStyle name="Comma 12 5 4 6 2 2" xfId="53783" xr:uid="{00000000-0005-0000-0000-00000D000000}"/>
    <cellStyle name="Comma 12 5 4 6 3" xfId="38663" xr:uid="{00000000-0005-0000-0000-00000D000000}"/>
    <cellStyle name="Comma 12 5 4 7" xfId="9935" xr:uid="{00000000-0005-0000-0000-00000D000000}"/>
    <cellStyle name="Comma 12 5 4 7 2" xfId="25055" xr:uid="{00000000-0005-0000-0000-00000D000000}"/>
    <cellStyle name="Comma 12 5 4 7 2 2" xfId="55295" xr:uid="{00000000-0005-0000-0000-00000D000000}"/>
    <cellStyle name="Comma 12 5 4 7 3" xfId="40175" xr:uid="{00000000-0005-0000-0000-00000D000000}"/>
    <cellStyle name="Comma 12 5 4 8" xfId="15983" xr:uid="{00000000-0005-0000-0000-00000D000000}"/>
    <cellStyle name="Comma 12 5 4 8 2" xfId="46223" xr:uid="{00000000-0005-0000-0000-00000D000000}"/>
    <cellStyle name="Comma 12 5 4 9" xfId="31103" xr:uid="{00000000-0005-0000-0000-00000D000000}"/>
    <cellStyle name="Comma 12 5 5" xfId="1619" xr:uid="{00000000-0005-0000-0000-00000D000000}"/>
    <cellStyle name="Comma 12 5 5 2" xfId="10691" xr:uid="{00000000-0005-0000-0000-00000D000000}"/>
    <cellStyle name="Comma 12 5 5 2 2" xfId="25811" xr:uid="{00000000-0005-0000-0000-00000D000000}"/>
    <cellStyle name="Comma 12 5 5 2 2 2" xfId="56051" xr:uid="{00000000-0005-0000-0000-00000D000000}"/>
    <cellStyle name="Comma 12 5 5 2 3" xfId="40931" xr:uid="{00000000-0005-0000-0000-00000D000000}"/>
    <cellStyle name="Comma 12 5 5 3" xfId="16739" xr:uid="{00000000-0005-0000-0000-00000D000000}"/>
    <cellStyle name="Comma 12 5 5 3 2" xfId="46979" xr:uid="{00000000-0005-0000-0000-00000D000000}"/>
    <cellStyle name="Comma 12 5 5 4" xfId="31859" xr:uid="{00000000-0005-0000-0000-00000D000000}"/>
    <cellStyle name="Comma 12 5 6" xfId="3131" xr:uid="{00000000-0005-0000-0000-00000D000000}"/>
    <cellStyle name="Comma 12 5 6 2" xfId="12203" xr:uid="{00000000-0005-0000-0000-00000D000000}"/>
    <cellStyle name="Comma 12 5 6 2 2" xfId="27323" xr:uid="{00000000-0005-0000-0000-00000D000000}"/>
    <cellStyle name="Comma 12 5 6 2 2 2" xfId="57563" xr:uid="{00000000-0005-0000-0000-00000D000000}"/>
    <cellStyle name="Comma 12 5 6 2 3" xfId="42443" xr:uid="{00000000-0005-0000-0000-00000D000000}"/>
    <cellStyle name="Comma 12 5 6 3" xfId="18251" xr:uid="{00000000-0005-0000-0000-00000D000000}"/>
    <cellStyle name="Comma 12 5 6 3 2" xfId="48491" xr:uid="{00000000-0005-0000-0000-00000D000000}"/>
    <cellStyle name="Comma 12 5 6 4" xfId="33371" xr:uid="{00000000-0005-0000-0000-00000D000000}"/>
    <cellStyle name="Comma 12 5 7" xfId="4643" xr:uid="{00000000-0005-0000-0000-00000D000000}"/>
    <cellStyle name="Comma 12 5 7 2" xfId="13715" xr:uid="{00000000-0005-0000-0000-00000D000000}"/>
    <cellStyle name="Comma 12 5 7 2 2" xfId="28835" xr:uid="{00000000-0005-0000-0000-00000D000000}"/>
    <cellStyle name="Comma 12 5 7 2 2 2" xfId="59075" xr:uid="{00000000-0005-0000-0000-00000D000000}"/>
    <cellStyle name="Comma 12 5 7 2 3" xfId="43955" xr:uid="{00000000-0005-0000-0000-00000D000000}"/>
    <cellStyle name="Comma 12 5 7 3" xfId="19763" xr:uid="{00000000-0005-0000-0000-00000D000000}"/>
    <cellStyle name="Comma 12 5 7 3 2" xfId="50003" xr:uid="{00000000-0005-0000-0000-00000D000000}"/>
    <cellStyle name="Comma 12 5 7 4" xfId="34883" xr:uid="{00000000-0005-0000-0000-00000D000000}"/>
    <cellStyle name="Comma 12 5 8" xfId="6155" xr:uid="{00000000-0005-0000-0000-00000D000000}"/>
    <cellStyle name="Comma 12 5 8 2" xfId="21275" xr:uid="{00000000-0005-0000-0000-00000D000000}"/>
    <cellStyle name="Comma 12 5 8 2 2" xfId="51515" xr:uid="{00000000-0005-0000-0000-00000D000000}"/>
    <cellStyle name="Comma 12 5 8 3" xfId="36395" xr:uid="{00000000-0005-0000-0000-00000D000000}"/>
    <cellStyle name="Comma 12 5 9" xfId="7667" xr:uid="{00000000-0005-0000-0000-00000D000000}"/>
    <cellStyle name="Comma 12 5 9 2" xfId="22787" xr:uid="{00000000-0005-0000-0000-00000D000000}"/>
    <cellStyle name="Comma 12 5 9 2 2" xfId="53027" xr:uid="{00000000-0005-0000-0000-00000D000000}"/>
    <cellStyle name="Comma 12 5 9 3" xfId="37907" xr:uid="{00000000-0005-0000-0000-00000D000000}"/>
    <cellStyle name="Comma 12 6" xfId="191" xr:uid="{00000000-0005-0000-0000-00000D000000}"/>
    <cellStyle name="Comma 12 6 10" xfId="9263" xr:uid="{00000000-0005-0000-0000-00000D000000}"/>
    <cellStyle name="Comma 12 6 10 2" xfId="24383" xr:uid="{00000000-0005-0000-0000-00000D000000}"/>
    <cellStyle name="Comma 12 6 10 2 2" xfId="54623" xr:uid="{00000000-0005-0000-0000-00000D000000}"/>
    <cellStyle name="Comma 12 6 10 3" xfId="39503" xr:uid="{00000000-0005-0000-0000-00000D000000}"/>
    <cellStyle name="Comma 12 6 11" xfId="15311" xr:uid="{00000000-0005-0000-0000-00000D000000}"/>
    <cellStyle name="Comma 12 6 11 2" xfId="45551" xr:uid="{00000000-0005-0000-0000-00000D000000}"/>
    <cellStyle name="Comma 12 6 12" xfId="30431" xr:uid="{00000000-0005-0000-0000-00000D000000}"/>
    <cellStyle name="Comma 12 6 2" xfId="443" xr:uid="{00000000-0005-0000-0000-00000D000000}"/>
    <cellStyle name="Comma 12 6 2 10" xfId="30683" xr:uid="{00000000-0005-0000-0000-00000D000000}"/>
    <cellStyle name="Comma 12 6 2 2" xfId="1199" xr:uid="{00000000-0005-0000-0000-00000D000000}"/>
    <cellStyle name="Comma 12 6 2 2 2" xfId="2711" xr:uid="{00000000-0005-0000-0000-00000D000000}"/>
    <cellStyle name="Comma 12 6 2 2 2 2" xfId="11783" xr:uid="{00000000-0005-0000-0000-00000D000000}"/>
    <cellStyle name="Comma 12 6 2 2 2 2 2" xfId="26903" xr:uid="{00000000-0005-0000-0000-00000D000000}"/>
    <cellStyle name="Comma 12 6 2 2 2 2 2 2" xfId="57143" xr:uid="{00000000-0005-0000-0000-00000D000000}"/>
    <cellStyle name="Comma 12 6 2 2 2 2 3" xfId="42023" xr:uid="{00000000-0005-0000-0000-00000D000000}"/>
    <cellStyle name="Comma 12 6 2 2 2 3" xfId="17831" xr:uid="{00000000-0005-0000-0000-00000D000000}"/>
    <cellStyle name="Comma 12 6 2 2 2 3 2" xfId="48071" xr:uid="{00000000-0005-0000-0000-00000D000000}"/>
    <cellStyle name="Comma 12 6 2 2 2 4" xfId="32951" xr:uid="{00000000-0005-0000-0000-00000D000000}"/>
    <cellStyle name="Comma 12 6 2 2 3" xfId="4223" xr:uid="{00000000-0005-0000-0000-00000D000000}"/>
    <cellStyle name="Comma 12 6 2 2 3 2" xfId="13295" xr:uid="{00000000-0005-0000-0000-00000D000000}"/>
    <cellStyle name="Comma 12 6 2 2 3 2 2" xfId="28415" xr:uid="{00000000-0005-0000-0000-00000D000000}"/>
    <cellStyle name="Comma 12 6 2 2 3 2 2 2" xfId="58655" xr:uid="{00000000-0005-0000-0000-00000D000000}"/>
    <cellStyle name="Comma 12 6 2 2 3 2 3" xfId="43535" xr:uid="{00000000-0005-0000-0000-00000D000000}"/>
    <cellStyle name="Comma 12 6 2 2 3 3" xfId="19343" xr:uid="{00000000-0005-0000-0000-00000D000000}"/>
    <cellStyle name="Comma 12 6 2 2 3 3 2" xfId="49583" xr:uid="{00000000-0005-0000-0000-00000D000000}"/>
    <cellStyle name="Comma 12 6 2 2 3 4" xfId="34463" xr:uid="{00000000-0005-0000-0000-00000D000000}"/>
    <cellStyle name="Comma 12 6 2 2 4" xfId="5735" xr:uid="{00000000-0005-0000-0000-00000D000000}"/>
    <cellStyle name="Comma 12 6 2 2 4 2" xfId="14807" xr:uid="{00000000-0005-0000-0000-00000D000000}"/>
    <cellStyle name="Comma 12 6 2 2 4 2 2" xfId="29927" xr:uid="{00000000-0005-0000-0000-00000D000000}"/>
    <cellStyle name="Comma 12 6 2 2 4 2 2 2" xfId="60167" xr:uid="{00000000-0005-0000-0000-00000D000000}"/>
    <cellStyle name="Comma 12 6 2 2 4 2 3" xfId="45047" xr:uid="{00000000-0005-0000-0000-00000D000000}"/>
    <cellStyle name="Comma 12 6 2 2 4 3" xfId="20855" xr:uid="{00000000-0005-0000-0000-00000D000000}"/>
    <cellStyle name="Comma 12 6 2 2 4 3 2" xfId="51095" xr:uid="{00000000-0005-0000-0000-00000D000000}"/>
    <cellStyle name="Comma 12 6 2 2 4 4" xfId="35975" xr:uid="{00000000-0005-0000-0000-00000D000000}"/>
    <cellStyle name="Comma 12 6 2 2 5" xfId="7247" xr:uid="{00000000-0005-0000-0000-00000D000000}"/>
    <cellStyle name="Comma 12 6 2 2 5 2" xfId="22367" xr:uid="{00000000-0005-0000-0000-00000D000000}"/>
    <cellStyle name="Comma 12 6 2 2 5 2 2" xfId="52607" xr:uid="{00000000-0005-0000-0000-00000D000000}"/>
    <cellStyle name="Comma 12 6 2 2 5 3" xfId="37487" xr:uid="{00000000-0005-0000-0000-00000D000000}"/>
    <cellStyle name="Comma 12 6 2 2 6" xfId="8759" xr:uid="{00000000-0005-0000-0000-00000D000000}"/>
    <cellStyle name="Comma 12 6 2 2 6 2" xfId="23879" xr:uid="{00000000-0005-0000-0000-00000D000000}"/>
    <cellStyle name="Comma 12 6 2 2 6 2 2" xfId="54119" xr:uid="{00000000-0005-0000-0000-00000D000000}"/>
    <cellStyle name="Comma 12 6 2 2 6 3" xfId="38999" xr:uid="{00000000-0005-0000-0000-00000D000000}"/>
    <cellStyle name="Comma 12 6 2 2 7" xfId="10271" xr:uid="{00000000-0005-0000-0000-00000D000000}"/>
    <cellStyle name="Comma 12 6 2 2 7 2" xfId="25391" xr:uid="{00000000-0005-0000-0000-00000D000000}"/>
    <cellStyle name="Comma 12 6 2 2 7 2 2" xfId="55631" xr:uid="{00000000-0005-0000-0000-00000D000000}"/>
    <cellStyle name="Comma 12 6 2 2 7 3" xfId="40511" xr:uid="{00000000-0005-0000-0000-00000D000000}"/>
    <cellStyle name="Comma 12 6 2 2 8" xfId="16319" xr:uid="{00000000-0005-0000-0000-00000D000000}"/>
    <cellStyle name="Comma 12 6 2 2 8 2" xfId="46559" xr:uid="{00000000-0005-0000-0000-00000D000000}"/>
    <cellStyle name="Comma 12 6 2 2 9" xfId="31439" xr:uid="{00000000-0005-0000-0000-00000D000000}"/>
    <cellStyle name="Comma 12 6 2 3" xfId="1955" xr:uid="{00000000-0005-0000-0000-00000D000000}"/>
    <cellStyle name="Comma 12 6 2 3 2" xfId="11027" xr:uid="{00000000-0005-0000-0000-00000D000000}"/>
    <cellStyle name="Comma 12 6 2 3 2 2" xfId="26147" xr:uid="{00000000-0005-0000-0000-00000D000000}"/>
    <cellStyle name="Comma 12 6 2 3 2 2 2" xfId="56387" xr:uid="{00000000-0005-0000-0000-00000D000000}"/>
    <cellStyle name="Comma 12 6 2 3 2 3" xfId="41267" xr:uid="{00000000-0005-0000-0000-00000D000000}"/>
    <cellStyle name="Comma 12 6 2 3 3" xfId="17075" xr:uid="{00000000-0005-0000-0000-00000D000000}"/>
    <cellStyle name="Comma 12 6 2 3 3 2" xfId="47315" xr:uid="{00000000-0005-0000-0000-00000D000000}"/>
    <cellStyle name="Comma 12 6 2 3 4" xfId="32195" xr:uid="{00000000-0005-0000-0000-00000D000000}"/>
    <cellStyle name="Comma 12 6 2 4" xfId="3467" xr:uid="{00000000-0005-0000-0000-00000D000000}"/>
    <cellStyle name="Comma 12 6 2 4 2" xfId="12539" xr:uid="{00000000-0005-0000-0000-00000D000000}"/>
    <cellStyle name="Comma 12 6 2 4 2 2" xfId="27659" xr:uid="{00000000-0005-0000-0000-00000D000000}"/>
    <cellStyle name="Comma 12 6 2 4 2 2 2" xfId="57899" xr:uid="{00000000-0005-0000-0000-00000D000000}"/>
    <cellStyle name="Comma 12 6 2 4 2 3" xfId="42779" xr:uid="{00000000-0005-0000-0000-00000D000000}"/>
    <cellStyle name="Comma 12 6 2 4 3" xfId="18587" xr:uid="{00000000-0005-0000-0000-00000D000000}"/>
    <cellStyle name="Comma 12 6 2 4 3 2" xfId="48827" xr:uid="{00000000-0005-0000-0000-00000D000000}"/>
    <cellStyle name="Comma 12 6 2 4 4" xfId="33707" xr:uid="{00000000-0005-0000-0000-00000D000000}"/>
    <cellStyle name="Comma 12 6 2 5" xfId="4979" xr:uid="{00000000-0005-0000-0000-00000D000000}"/>
    <cellStyle name="Comma 12 6 2 5 2" xfId="14051" xr:uid="{00000000-0005-0000-0000-00000D000000}"/>
    <cellStyle name="Comma 12 6 2 5 2 2" xfId="29171" xr:uid="{00000000-0005-0000-0000-00000D000000}"/>
    <cellStyle name="Comma 12 6 2 5 2 2 2" xfId="59411" xr:uid="{00000000-0005-0000-0000-00000D000000}"/>
    <cellStyle name="Comma 12 6 2 5 2 3" xfId="44291" xr:uid="{00000000-0005-0000-0000-00000D000000}"/>
    <cellStyle name="Comma 12 6 2 5 3" xfId="20099" xr:uid="{00000000-0005-0000-0000-00000D000000}"/>
    <cellStyle name="Comma 12 6 2 5 3 2" xfId="50339" xr:uid="{00000000-0005-0000-0000-00000D000000}"/>
    <cellStyle name="Comma 12 6 2 5 4" xfId="35219" xr:uid="{00000000-0005-0000-0000-00000D000000}"/>
    <cellStyle name="Comma 12 6 2 6" xfId="6491" xr:uid="{00000000-0005-0000-0000-00000D000000}"/>
    <cellStyle name="Comma 12 6 2 6 2" xfId="21611" xr:uid="{00000000-0005-0000-0000-00000D000000}"/>
    <cellStyle name="Comma 12 6 2 6 2 2" xfId="51851" xr:uid="{00000000-0005-0000-0000-00000D000000}"/>
    <cellStyle name="Comma 12 6 2 6 3" xfId="36731" xr:uid="{00000000-0005-0000-0000-00000D000000}"/>
    <cellStyle name="Comma 12 6 2 7" xfId="8003" xr:uid="{00000000-0005-0000-0000-00000D000000}"/>
    <cellStyle name="Comma 12 6 2 7 2" xfId="23123" xr:uid="{00000000-0005-0000-0000-00000D000000}"/>
    <cellStyle name="Comma 12 6 2 7 2 2" xfId="53363" xr:uid="{00000000-0005-0000-0000-00000D000000}"/>
    <cellStyle name="Comma 12 6 2 7 3" xfId="38243" xr:uid="{00000000-0005-0000-0000-00000D000000}"/>
    <cellStyle name="Comma 12 6 2 8" xfId="9515" xr:uid="{00000000-0005-0000-0000-00000D000000}"/>
    <cellStyle name="Comma 12 6 2 8 2" xfId="24635" xr:uid="{00000000-0005-0000-0000-00000D000000}"/>
    <cellStyle name="Comma 12 6 2 8 2 2" xfId="54875" xr:uid="{00000000-0005-0000-0000-00000D000000}"/>
    <cellStyle name="Comma 12 6 2 8 3" xfId="39755" xr:uid="{00000000-0005-0000-0000-00000D000000}"/>
    <cellStyle name="Comma 12 6 2 9" xfId="15563" xr:uid="{00000000-0005-0000-0000-00000D000000}"/>
    <cellStyle name="Comma 12 6 2 9 2" xfId="45803" xr:uid="{00000000-0005-0000-0000-00000D000000}"/>
    <cellStyle name="Comma 12 6 3" xfId="695" xr:uid="{00000000-0005-0000-0000-000036000000}"/>
    <cellStyle name="Comma 12 6 3 10" xfId="30935" xr:uid="{00000000-0005-0000-0000-000036000000}"/>
    <cellStyle name="Comma 12 6 3 2" xfId="1451" xr:uid="{00000000-0005-0000-0000-000036000000}"/>
    <cellStyle name="Comma 12 6 3 2 2" xfId="2963" xr:uid="{00000000-0005-0000-0000-000036000000}"/>
    <cellStyle name="Comma 12 6 3 2 2 2" xfId="12035" xr:uid="{00000000-0005-0000-0000-000036000000}"/>
    <cellStyle name="Comma 12 6 3 2 2 2 2" xfId="27155" xr:uid="{00000000-0005-0000-0000-000036000000}"/>
    <cellStyle name="Comma 12 6 3 2 2 2 2 2" xfId="57395" xr:uid="{00000000-0005-0000-0000-000036000000}"/>
    <cellStyle name="Comma 12 6 3 2 2 2 3" xfId="42275" xr:uid="{00000000-0005-0000-0000-000036000000}"/>
    <cellStyle name="Comma 12 6 3 2 2 3" xfId="18083" xr:uid="{00000000-0005-0000-0000-000036000000}"/>
    <cellStyle name="Comma 12 6 3 2 2 3 2" xfId="48323" xr:uid="{00000000-0005-0000-0000-000036000000}"/>
    <cellStyle name="Comma 12 6 3 2 2 4" xfId="33203" xr:uid="{00000000-0005-0000-0000-000036000000}"/>
    <cellStyle name="Comma 12 6 3 2 3" xfId="4475" xr:uid="{00000000-0005-0000-0000-000036000000}"/>
    <cellStyle name="Comma 12 6 3 2 3 2" xfId="13547" xr:uid="{00000000-0005-0000-0000-000036000000}"/>
    <cellStyle name="Comma 12 6 3 2 3 2 2" xfId="28667" xr:uid="{00000000-0005-0000-0000-000036000000}"/>
    <cellStyle name="Comma 12 6 3 2 3 2 2 2" xfId="58907" xr:uid="{00000000-0005-0000-0000-000036000000}"/>
    <cellStyle name="Comma 12 6 3 2 3 2 3" xfId="43787" xr:uid="{00000000-0005-0000-0000-000036000000}"/>
    <cellStyle name="Comma 12 6 3 2 3 3" xfId="19595" xr:uid="{00000000-0005-0000-0000-000036000000}"/>
    <cellStyle name="Comma 12 6 3 2 3 3 2" xfId="49835" xr:uid="{00000000-0005-0000-0000-000036000000}"/>
    <cellStyle name="Comma 12 6 3 2 3 4" xfId="34715" xr:uid="{00000000-0005-0000-0000-000036000000}"/>
    <cellStyle name="Comma 12 6 3 2 4" xfId="5987" xr:uid="{00000000-0005-0000-0000-000036000000}"/>
    <cellStyle name="Comma 12 6 3 2 4 2" xfId="15059" xr:uid="{00000000-0005-0000-0000-000036000000}"/>
    <cellStyle name="Comma 12 6 3 2 4 2 2" xfId="30179" xr:uid="{00000000-0005-0000-0000-000036000000}"/>
    <cellStyle name="Comma 12 6 3 2 4 2 2 2" xfId="60419" xr:uid="{00000000-0005-0000-0000-000036000000}"/>
    <cellStyle name="Comma 12 6 3 2 4 2 3" xfId="45299" xr:uid="{00000000-0005-0000-0000-000036000000}"/>
    <cellStyle name="Comma 12 6 3 2 4 3" xfId="21107" xr:uid="{00000000-0005-0000-0000-000036000000}"/>
    <cellStyle name="Comma 12 6 3 2 4 3 2" xfId="51347" xr:uid="{00000000-0005-0000-0000-000036000000}"/>
    <cellStyle name="Comma 12 6 3 2 4 4" xfId="36227" xr:uid="{00000000-0005-0000-0000-000036000000}"/>
    <cellStyle name="Comma 12 6 3 2 5" xfId="7499" xr:uid="{00000000-0005-0000-0000-000036000000}"/>
    <cellStyle name="Comma 12 6 3 2 5 2" xfId="22619" xr:uid="{00000000-0005-0000-0000-000036000000}"/>
    <cellStyle name="Comma 12 6 3 2 5 2 2" xfId="52859" xr:uid="{00000000-0005-0000-0000-000036000000}"/>
    <cellStyle name="Comma 12 6 3 2 5 3" xfId="37739" xr:uid="{00000000-0005-0000-0000-000036000000}"/>
    <cellStyle name="Comma 12 6 3 2 6" xfId="9011" xr:uid="{00000000-0005-0000-0000-000036000000}"/>
    <cellStyle name="Comma 12 6 3 2 6 2" xfId="24131" xr:uid="{00000000-0005-0000-0000-000036000000}"/>
    <cellStyle name="Comma 12 6 3 2 6 2 2" xfId="54371" xr:uid="{00000000-0005-0000-0000-000036000000}"/>
    <cellStyle name="Comma 12 6 3 2 6 3" xfId="39251" xr:uid="{00000000-0005-0000-0000-000036000000}"/>
    <cellStyle name="Comma 12 6 3 2 7" xfId="10523" xr:uid="{00000000-0005-0000-0000-000036000000}"/>
    <cellStyle name="Comma 12 6 3 2 7 2" xfId="25643" xr:uid="{00000000-0005-0000-0000-000036000000}"/>
    <cellStyle name="Comma 12 6 3 2 7 2 2" xfId="55883" xr:uid="{00000000-0005-0000-0000-000036000000}"/>
    <cellStyle name="Comma 12 6 3 2 7 3" xfId="40763" xr:uid="{00000000-0005-0000-0000-000036000000}"/>
    <cellStyle name="Comma 12 6 3 2 8" xfId="16571" xr:uid="{00000000-0005-0000-0000-000036000000}"/>
    <cellStyle name="Comma 12 6 3 2 8 2" xfId="46811" xr:uid="{00000000-0005-0000-0000-000036000000}"/>
    <cellStyle name="Comma 12 6 3 2 9" xfId="31691" xr:uid="{00000000-0005-0000-0000-000036000000}"/>
    <cellStyle name="Comma 12 6 3 3" xfId="2207" xr:uid="{00000000-0005-0000-0000-000036000000}"/>
    <cellStyle name="Comma 12 6 3 3 2" xfId="11279" xr:uid="{00000000-0005-0000-0000-000036000000}"/>
    <cellStyle name="Comma 12 6 3 3 2 2" xfId="26399" xr:uid="{00000000-0005-0000-0000-000036000000}"/>
    <cellStyle name="Comma 12 6 3 3 2 2 2" xfId="56639" xr:uid="{00000000-0005-0000-0000-000036000000}"/>
    <cellStyle name="Comma 12 6 3 3 2 3" xfId="41519" xr:uid="{00000000-0005-0000-0000-000036000000}"/>
    <cellStyle name="Comma 12 6 3 3 3" xfId="17327" xr:uid="{00000000-0005-0000-0000-000036000000}"/>
    <cellStyle name="Comma 12 6 3 3 3 2" xfId="47567" xr:uid="{00000000-0005-0000-0000-000036000000}"/>
    <cellStyle name="Comma 12 6 3 3 4" xfId="32447" xr:uid="{00000000-0005-0000-0000-000036000000}"/>
    <cellStyle name="Comma 12 6 3 4" xfId="3719" xr:uid="{00000000-0005-0000-0000-000036000000}"/>
    <cellStyle name="Comma 12 6 3 4 2" xfId="12791" xr:uid="{00000000-0005-0000-0000-000036000000}"/>
    <cellStyle name="Comma 12 6 3 4 2 2" xfId="27911" xr:uid="{00000000-0005-0000-0000-000036000000}"/>
    <cellStyle name="Comma 12 6 3 4 2 2 2" xfId="58151" xr:uid="{00000000-0005-0000-0000-000036000000}"/>
    <cellStyle name="Comma 12 6 3 4 2 3" xfId="43031" xr:uid="{00000000-0005-0000-0000-000036000000}"/>
    <cellStyle name="Comma 12 6 3 4 3" xfId="18839" xr:uid="{00000000-0005-0000-0000-000036000000}"/>
    <cellStyle name="Comma 12 6 3 4 3 2" xfId="49079" xr:uid="{00000000-0005-0000-0000-000036000000}"/>
    <cellStyle name="Comma 12 6 3 4 4" xfId="33959" xr:uid="{00000000-0005-0000-0000-000036000000}"/>
    <cellStyle name="Comma 12 6 3 5" xfId="5231" xr:uid="{00000000-0005-0000-0000-000036000000}"/>
    <cellStyle name="Comma 12 6 3 5 2" xfId="14303" xr:uid="{00000000-0005-0000-0000-000036000000}"/>
    <cellStyle name="Comma 12 6 3 5 2 2" xfId="29423" xr:uid="{00000000-0005-0000-0000-000036000000}"/>
    <cellStyle name="Comma 12 6 3 5 2 2 2" xfId="59663" xr:uid="{00000000-0005-0000-0000-000036000000}"/>
    <cellStyle name="Comma 12 6 3 5 2 3" xfId="44543" xr:uid="{00000000-0005-0000-0000-000036000000}"/>
    <cellStyle name="Comma 12 6 3 5 3" xfId="20351" xr:uid="{00000000-0005-0000-0000-000036000000}"/>
    <cellStyle name="Comma 12 6 3 5 3 2" xfId="50591" xr:uid="{00000000-0005-0000-0000-000036000000}"/>
    <cellStyle name="Comma 12 6 3 5 4" xfId="35471" xr:uid="{00000000-0005-0000-0000-000036000000}"/>
    <cellStyle name="Comma 12 6 3 6" xfId="6743" xr:uid="{00000000-0005-0000-0000-000036000000}"/>
    <cellStyle name="Comma 12 6 3 6 2" xfId="21863" xr:uid="{00000000-0005-0000-0000-000036000000}"/>
    <cellStyle name="Comma 12 6 3 6 2 2" xfId="52103" xr:uid="{00000000-0005-0000-0000-000036000000}"/>
    <cellStyle name="Comma 12 6 3 6 3" xfId="36983" xr:uid="{00000000-0005-0000-0000-000036000000}"/>
    <cellStyle name="Comma 12 6 3 7" xfId="8255" xr:uid="{00000000-0005-0000-0000-000036000000}"/>
    <cellStyle name="Comma 12 6 3 7 2" xfId="23375" xr:uid="{00000000-0005-0000-0000-000036000000}"/>
    <cellStyle name="Comma 12 6 3 7 2 2" xfId="53615" xr:uid="{00000000-0005-0000-0000-000036000000}"/>
    <cellStyle name="Comma 12 6 3 7 3" xfId="38495" xr:uid="{00000000-0005-0000-0000-000036000000}"/>
    <cellStyle name="Comma 12 6 3 8" xfId="9767" xr:uid="{00000000-0005-0000-0000-000036000000}"/>
    <cellStyle name="Comma 12 6 3 8 2" xfId="24887" xr:uid="{00000000-0005-0000-0000-000036000000}"/>
    <cellStyle name="Comma 12 6 3 8 2 2" xfId="55127" xr:uid="{00000000-0005-0000-0000-000036000000}"/>
    <cellStyle name="Comma 12 6 3 8 3" xfId="40007" xr:uid="{00000000-0005-0000-0000-000036000000}"/>
    <cellStyle name="Comma 12 6 3 9" xfId="15815" xr:uid="{00000000-0005-0000-0000-000036000000}"/>
    <cellStyle name="Comma 12 6 3 9 2" xfId="46055" xr:uid="{00000000-0005-0000-0000-000036000000}"/>
    <cellStyle name="Comma 12 6 4" xfId="947" xr:uid="{00000000-0005-0000-0000-00000D000000}"/>
    <cellStyle name="Comma 12 6 4 2" xfId="2459" xr:uid="{00000000-0005-0000-0000-00000D000000}"/>
    <cellStyle name="Comma 12 6 4 2 2" xfId="11531" xr:uid="{00000000-0005-0000-0000-00000D000000}"/>
    <cellStyle name="Comma 12 6 4 2 2 2" xfId="26651" xr:uid="{00000000-0005-0000-0000-00000D000000}"/>
    <cellStyle name="Comma 12 6 4 2 2 2 2" xfId="56891" xr:uid="{00000000-0005-0000-0000-00000D000000}"/>
    <cellStyle name="Comma 12 6 4 2 2 3" xfId="41771" xr:uid="{00000000-0005-0000-0000-00000D000000}"/>
    <cellStyle name="Comma 12 6 4 2 3" xfId="17579" xr:uid="{00000000-0005-0000-0000-00000D000000}"/>
    <cellStyle name="Comma 12 6 4 2 3 2" xfId="47819" xr:uid="{00000000-0005-0000-0000-00000D000000}"/>
    <cellStyle name="Comma 12 6 4 2 4" xfId="32699" xr:uid="{00000000-0005-0000-0000-00000D000000}"/>
    <cellStyle name="Comma 12 6 4 3" xfId="3971" xr:uid="{00000000-0005-0000-0000-00000D000000}"/>
    <cellStyle name="Comma 12 6 4 3 2" xfId="13043" xr:uid="{00000000-0005-0000-0000-00000D000000}"/>
    <cellStyle name="Comma 12 6 4 3 2 2" xfId="28163" xr:uid="{00000000-0005-0000-0000-00000D000000}"/>
    <cellStyle name="Comma 12 6 4 3 2 2 2" xfId="58403" xr:uid="{00000000-0005-0000-0000-00000D000000}"/>
    <cellStyle name="Comma 12 6 4 3 2 3" xfId="43283" xr:uid="{00000000-0005-0000-0000-00000D000000}"/>
    <cellStyle name="Comma 12 6 4 3 3" xfId="19091" xr:uid="{00000000-0005-0000-0000-00000D000000}"/>
    <cellStyle name="Comma 12 6 4 3 3 2" xfId="49331" xr:uid="{00000000-0005-0000-0000-00000D000000}"/>
    <cellStyle name="Comma 12 6 4 3 4" xfId="34211" xr:uid="{00000000-0005-0000-0000-00000D000000}"/>
    <cellStyle name="Comma 12 6 4 4" xfId="5483" xr:uid="{00000000-0005-0000-0000-00000D000000}"/>
    <cellStyle name="Comma 12 6 4 4 2" xfId="14555" xr:uid="{00000000-0005-0000-0000-00000D000000}"/>
    <cellStyle name="Comma 12 6 4 4 2 2" xfId="29675" xr:uid="{00000000-0005-0000-0000-00000D000000}"/>
    <cellStyle name="Comma 12 6 4 4 2 2 2" xfId="59915" xr:uid="{00000000-0005-0000-0000-00000D000000}"/>
    <cellStyle name="Comma 12 6 4 4 2 3" xfId="44795" xr:uid="{00000000-0005-0000-0000-00000D000000}"/>
    <cellStyle name="Comma 12 6 4 4 3" xfId="20603" xr:uid="{00000000-0005-0000-0000-00000D000000}"/>
    <cellStyle name="Comma 12 6 4 4 3 2" xfId="50843" xr:uid="{00000000-0005-0000-0000-00000D000000}"/>
    <cellStyle name="Comma 12 6 4 4 4" xfId="35723" xr:uid="{00000000-0005-0000-0000-00000D000000}"/>
    <cellStyle name="Comma 12 6 4 5" xfId="6995" xr:uid="{00000000-0005-0000-0000-00000D000000}"/>
    <cellStyle name="Comma 12 6 4 5 2" xfId="22115" xr:uid="{00000000-0005-0000-0000-00000D000000}"/>
    <cellStyle name="Comma 12 6 4 5 2 2" xfId="52355" xr:uid="{00000000-0005-0000-0000-00000D000000}"/>
    <cellStyle name="Comma 12 6 4 5 3" xfId="37235" xr:uid="{00000000-0005-0000-0000-00000D000000}"/>
    <cellStyle name="Comma 12 6 4 6" xfId="8507" xr:uid="{00000000-0005-0000-0000-00000D000000}"/>
    <cellStyle name="Comma 12 6 4 6 2" xfId="23627" xr:uid="{00000000-0005-0000-0000-00000D000000}"/>
    <cellStyle name="Comma 12 6 4 6 2 2" xfId="53867" xr:uid="{00000000-0005-0000-0000-00000D000000}"/>
    <cellStyle name="Comma 12 6 4 6 3" xfId="38747" xr:uid="{00000000-0005-0000-0000-00000D000000}"/>
    <cellStyle name="Comma 12 6 4 7" xfId="10019" xr:uid="{00000000-0005-0000-0000-00000D000000}"/>
    <cellStyle name="Comma 12 6 4 7 2" xfId="25139" xr:uid="{00000000-0005-0000-0000-00000D000000}"/>
    <cellStyle name="Comma 12 6 4 7 2 2" xfId="55379" xr:uid="{00000000-0005-0000-0000-00000D000000}"/>
    <cellStyle name="Comma 12 6 4 7 3" xfId="40259" xr:uid="{00000000-0005-0000-0000-00000D000000}"/>
    <cellStyle name="Comma 12 6 4 8" xfId="16067" xr:uid="{00000000-0005-0000-0000-00000D000000}"/>
    <cellStyle name="Comma 12 6 4 8 2" xfId="46307" xr:uid="{00000000-0005-0000-0000-00000D000000}"/>
    <cellStyle name="Comma 12 6 4 9" xfId="31187" xr:uid="{00000000-0005-0000-0000-00000D000000}"/>
    <cellStyle name="Comma 12 6 5" xfId="1703" xr:uid="{00000000-0005-0000-0000-00000D000000}"/>
    <cellStyle name="Comma 12 6 5 2" xfId="10775" xr:uid="{00000000-0005-0000-0000-00000D000000}"/>
    <cellStyle name="Comma 12 6 5 2 2" xfId="25895" xr:uid="{00000000-0005-0000-0000-00000D000000}"/>
    <cellStyle name="Comma 12 6 5 2 2 2" xfId="56135" xr:uid="{00000000-0005-0000-0000-00000D000000}"/>
    <cellStyle name="Comma 12 6 5 2 3" xfId="41015" xr:uid="{00000000-0005-0000-0000-00000D000000}"/>
    <cellStyle name="Comma 12 6 5 3" xfId="16823" xr:uid="{00000000-0005-0000-0000-00000D000000}"/>
    <cellStyle name="Comma 12 6 5 3 2" xfId="47063" xr:uid="{00000000-0005-0000-0000-00000D000000}"/>
    <cellStyle name="Comma 12 6 5 4" xfId="31943" xr:uid="{00000000-0005-0000-0000-00000D000000}"/>
    <cellStyle name="Comma 12 6 6" xfId="3215" xr:uid="{00000000-0005-0000-0000-00000D000000}"/>
    <cellStyle name="Comma 12 6 6 2" xfId="12287" xr:uid="{00000000-0005-0000-0000-00000D000000}"/>
    <cellStyle name="Comma 12 6 6 2 2" xfId="27407" xr:uid="{00000000-0005-0000-0000-00000D000000}"/>
    <cellStyle name="Comma 12 6 6 2 2 2" xfId="57647" xr:uid="{00000000-0005-0000-0000-00000D000000}"/>
    <cellStyle name="Comma 12 6 6 2 3" xfId="42527" xr:uid="{00000000-0005-0000-0000-00000D000000}"/>
    <cellStyle name="Comma 12 6 6 3" xfId="18335" xr:uid="{00000000-0005-0000-0000-00000D000000}"/>
    <cellStyle name="Comma 12 6 6 3 2" xfId="48575" xr:uid="{00000000-0005-0000-0000-00000D000000}"/>
    <cellStyle name="Comma 12 6 6 4" xfId="33455" xr:uid="{00000000-0005-0000-0000-00000D000000}"/>
    <cellStyle name="Comma 12 6 7" xfId="4727" xr:uid="{00000000-0005-0000-0000-00000D000000}"/>
    <cellStyle name="Comma 12 6 7 2" xfId="13799" xr:uid="{00000000-0005-0000-0000-00000D000000}"/>
    <cellStyle name="Comma 12 6 7 2 2" xfId="28919" xr:uid="{00000000-0005-0000-0000-00000D000000}"/>
    <cellStyle name="Comma 12 6 7 2 2 2" xfId="59159" xr:uid="{00000000-0005-0000-0000-00000D000000}"/>
    <cellStyle name="Comma 12 6 7 2 3" xfId="44039" xr:uid="{00000000-0005-0000-0000-00000D000000}"/>
    <cellStyle name="Comma 12 6 7 3" xfId="19847" xr:uid="{00000000-0005-0000-0000-00000D000000}"/>
    <cellStyle name="Comma 12 6 7 3 2" xfId="50087" xr:uid="{00000000-0005-0000-0000-00000D000000}"/>
    <cellStyle name="Comma 12 6 7 4" xfId="34967" xr:uid="{00000000-0005-0000-0000-00000D000000}"/>
    <cellStyle name="Comma 12 6 8" xfId="6239" xr:uid="{00000000-0005-0000-0000-00000D000000}"/>
    <cellStyle name="Comma 12 6 8 2" xfId="21359" xr:uid="{00000000-0005-0000-0000-00000D000000}"/>
    <cellStyle name="Comma 12 6 8 2 2" xfId="51599" xr:uid="{00000000-0005-0000-0000-00000D000000}"/>
    <cellStyle name="Comma 12 6 8 3" xfId="36479" xr:uid="{00000000-0005-0000-0000-00000D000000}"/>
    <cellStyle name="Comma 12 6 9" xfId="7751" xr:uid="{00000000-0005-0000-0000-00000D000000}"/>
    <cellStyle name="Comma 12 6 9 2" xfId="22871" xr:uid="{00000000-0005-0000-0000-00000D000000}"/>
    <cellStyle name="Comma 12 6 9 2 2" xfId="53111" xr:uid="{00000000-0005-0000-0000-00000D000000}"/>
    <cellStyle name="Comma 12 6 9 3" xfId="37991" xr:uid="{00000000-0005-0000-0000-00000D000000}"/>
    <cellStyle name="Comma 12 7" xfId="275" xr:uid="{00000000-0005-0000-0000-00003D000000}"/>
    <cellStyle name="Comma 12 7 10" xfId="30515" xr:uid="{00000000-0005-0000-0000-00003D000000}"/>
    <cellStyle name="Comma 12 7 2" xfId="1031" xr:uid="{00000000-0005-0000-0000-00003D000000}"/>
    <cellStyle name="Comma 12 7 2 2" xfId="2543" xr:uid="{00000000-0005-0000-0000-00003D000000}"/>
    <cellStyle name="Comma 12 7 2 2 2" xfId="11615" xr:uid="{00000000-0005-0000-0000-00003D000000}"/>
    <cellStyle name="Comma 12 7 2 2 2 2" xfId="26735" xr:uid="{00000000-0005-0000-0000-00003D000000}"/>
    <cellStyle name="Comma 12 7 2 2 2 2 2" xfId="56975" xr:uid="{00000000-0005-0000-0000-00003D000000}"/>
    <cellStyle name="Comma 12 7 2 2 2 3" xfId="41855" xr:uid="{00000000-0005-0000-0000-00003D000000}"/>
    <cellStyle name="Comma 12 7 2 2 3" xfId="17663" xr:uid="{00000000-0005-0000-0000-00003D000000}"/>
    <cellStyle name="Comma 12 7 2 2 3 2" xfId="47903" xr:uid="{00000000-0005-0000-0000-00003D000000}"/>
    <cellStyle name="Comma 12 7 2 2 4" xfId="32783" xr:uid="{00000000-0005-0000-0000-00003D000000}"/>
    <cellStyle name="Comma 12 7 2 3" xfId="4055" xr:uid="{00000000-0005-0000-0000-00003D000000}"/>
    <cellStyle name="Comma 12 7 2 3 2" xfId="13127" xr:uid="{00000000-0005-0000-0000-00003D000000}"/>
    <cellStyle name="Comma 12 7 2 3 2 2" xfId="28247" xr:uid="{00000000-0005-0000-0000-00003D000000}"/>
    <cellStyle name="Comma 12 7 2 3 2 2 2" xfId="58487" xr:uid="{00000000-0005-0000-0000-00003D000000}"/>
    <cellStyle name="Comma 12 7 2 3 2 3" xfId="43367" xr:uid="{00000000-0005-0000-0000-00003D000000}"/>
    <cellStyle name="Comma 12 7 2 3 3" xfId="19175" xr:uid="{00000000-0005-0000-0000-00003D000000}"/>
    <cellStyle name="Comma 12 7 2 3 3 2" xfId="49415" xr:uid="{00000000-0005-0000-0000-00003D000000}"/>
    <cellStyle name="Comma 12 7 2 3 4" xfId="34295" xr:uid="{00000000-0005-0000-0000-00003D000000}"/>
    <cellStyle name="Comma 12 7 2 4" xfId="5567" xr:uid="{00000000-0005-0000-0000-00003D000000}"/>
    <cellStyle name="Comma 12 7 2 4 2" xfId="14639" xr:uid="{00000000-0005-0000-0000-00003D000000}"/>
    <cellStyle name="Comma 12 7 2 4 2 2" xfId="29759" xr:uid="{00000000-0005-0000-0000-00003D000000}"/>
    <cellStyle name="Comma 12 7 2 4 2 2 2" xfId="59999" xr:uid="{00000000-0005-0000-0000-00003D000000}"/>
    <cellStyle name="Comma 12 7 2 4 2 3" xfId="44879" xr:uid="{00000000-0005-0000-0000-00003D000000}"/>
    <cellStyle name="Comma 12 7 2 4 3" xfId="20687" xr:uid="{00000000-0005-0000-0000-00003D000000}"/>
    <cellStyle name="Comma 12 7 2 4 3 2" xfId="50927" xr:uid="{00000000-0005-0000-0000-00003D000000}"/>
    <cellStyle name="Comma 12 7 2 4 4" xfId="35807" xr:uid="{00000000-0005-0000-0000-00003D000000}"/>
    <cellStyle name="Comma 12 7 2 5" xfId="7079" xr:uid="{00000000-0005-0000-0000-00003D000000}"/>
    <cellStyle name="Comma 12 7 2 5 2" xfId="22199" xr:uid="{00000000-0005-0000-0000-00003D000000}"/>
    <cellStyle name="Comma 12 7 2 5 2 2" xfId="52439" xr:uid="{00000000-0005-0000-0000-00003D000000}"/>
    <cellStyle name="Comma 12 7 2 5 3" xfId="37319" xr:uid="{00000000-0005-0000-0000-00003D000000}"/>
    <cellStyle name="Comma 12 7 2 6" xfId="8591" xr:uid="{00000000-0005-0000-0000-00003D000000}"/>
    <cellStyle name="Comma 12 7 2 6 2" xfId="23711" xr:uid="{00000000-0005-0000-0000-00003D000000}"/>
    <cellStyle name="Comma 12 7 2 6 2 2" xfId="53951" xr:uid="{00000000-0005-0000-0000-00003D000000}"/>
    <cellStyle name="Comma 12 7 2 6 3" xfId="38831" xr:uid="{00000000-0005-0000-0000-00003D000000}"/>
    <cellStyle name="Comma 12 7 2 7" xfId="10103" xr:uid="{00000000-0005-0000-0000-00003D000000}"/>
    <cellStyle name="Comma 12 7 2 7 2" xfId="25223" xr:uid="{00000000-0005-0000-0000-00003D000000}"/>
    <cellStyle name="Comma 12 7 2 7 2 2" xfId="55463" xr:uid="{00000000-0005-0000-0000-00003D000000}"/>
    <cellStyle name="Comma 12 7 2 7 3" xfId="40343" xr:uid="{00000000-0005-0000-0000-00003D000000}"/>
    <cellStyle name="Comma 12 7 2 8" xfId="16151" xr:uid="{00000000-0005-0000-0000-00003D000000}"/>
    <cellStyle name="Comma 12 7 2 8 2" xfId="46391" xr:uid="{00000000-0005-0000-0000-00003D000000}"/>
    <cellStyle name="Comma 12 7 2 9" xfId="31271" xr:uid="{00000000-0005-0000-0000-00003D000000}"/>
    <cellStyle name="Comma 12 7 3" xfId="1787" xr:uid="{00000000-0005-0000-0000-00003D000000}"/>
    <cellStyle name="Comma 12 7 3 2" xfId="10859" xr:uid="{00000000-0005-0000-0000-00003D000000}"/>
    <cellStyle name="Comma 12 7 3 2 2" xfId="25979" xr:uid="{00000000-0005-0000-0000-00003D000000}"/>
    <cellStyle name="Comma 12 7 3 2 2 2" xfId="56219" xr:uid="{00000000-0005-0000-0000-00003D000000}"/>
    <cellStyle name="Comma 12 7 3 2 3" xfId="41099" xr:uid="{00000000-0005-0000-0000-00003D000000}"/>
    <cellStyle name="Comma 12 7 3 3" xfId="16907" xr:uid="{00000000-0005-0000-0000-00003D000000}"/>
    <cellStyle name="Comma 12 7 3 3 2" xfId="47147" xr:uid="{00000000-0005-0000-0000-00003D000000}"/>
    <cellStyle name="Comma 12 7 3 4" xfId="32027" xr:uid="{00000000-0005-0000-0000-00003D000000}"/>
    <cellStyle name="Comma 12 7 4" xfId="3299" xr:uid="{00000000-0005-0000-0000-00003D000000}"/>
    <cellStyle name="Comma 12 7 4 2" xfId="12371" xr:uid="{00000000-0005-0000-0000-00003D000000}"/>
    <cellStyle name="Comma 12 7 4 2 2" xfId="27491" xr:uid="{00000000-0005-0000-0000-00003D000000}"/>
    <cellStyle name="Comma 12 7 4 2 2 2" xfId="57731" xr:uid="{00000000-0005-0000-0000-00003D000000}"/>
    <cellStyle name="Comma 12 7 4 2 3" xfId="42611" xr:uid="{00000000-0005-0000-0000-00003D000000}"/>
    <cellStyle name="Comma 12 7 4 3" xfId="18419" xr:uid="{00000000-0005-0000-0000-00003D000000}"/>
    <cellStyle name="Comma 12 7 4 3 2" xfId="48659" xr:uid="{00000000-0005-0000-0000-00003D000000}"/>
    <cellStyle name="Comma 12 7 4 4" xfId="33539" xr:uid="{00000000-0005-0000-0000-00003D000000}"/>
    <cellStyle name="Comma 12 7 5" xfId="4811" xr:uid="{00000000-0005-0000-0000-00003D000000}"/>
    <cellStyle name="Comma 12 7 5 2" xfId="13883" xr:uid="{00000000-0005-0000-0000-00003D000000}"/>
    <cellStyle name="Comma 12 7 5 2 2" xfId="29003" xr:uid="{00000000-0005-0000-0000-00003D000000}"/>
    <cellStyle name="Comma 12 7 5 2 2 2" xfId="59243" xr:uid="{00000000-0005-0000-0000-00003D000000}"/>
    <cellStyle name="Comma 12 7 5 2 3" xfId="44123" xr:uid="{00000000-0005-0000-0000-00003D000000}"/>
    <cellStyle name="Comma 12 7 5 3" xfId="19931" xr:uid="{00000000-0005-0000-0000-00003D000000}"/>
    <cellStyle name="Comma 12 7 5 3 2" xfId="50171" xr:uid="{00000000-0005-0000-0000-00003D000000}"/>
    <cellStyle name="Comma 12 7 5 4" xfId="35051" xr:uid="{00000000-0005-0000-0000-00003D000000}"/>
    <cellStyle name="Comma 12 7 6" xfId="6323" xr:uid="{00000000-0005-0000-0000-00003D000000}"/>
    <cellStyle name="Comma 12 7 6 2" xfId="21443" xr:uid="{00000000-0005-0000-0000-00003D000000}"/>
    <cellStyle name="Comma 12 7 6 2 2" xfId="51683" xr:uid="{00000000-0005-0000-0000-00003D000000}"/>
    <cellStyle name="Comma 12 7 6 3" xfId="36563" xr:uid="{00000000-0005-0000-0000-00003D000000}"/>
    <cellStyle name="Comma 12 7 7" xfId="7835" xr:uid="{00000000-0005-0000-0000-00003D000000}"/>
    <cellStyle name="Comma 12 7 7 2" xfId="22955" xr:uid="{00000000-0005-0000-0000-00003D000000}"/>
    <cellStyle name="Comma 12 7 7 2 2" xfId="53195" xr:uid="{00000000-0005-0000-0000-00003D000000}"/>
    <cellStyle name="Comma 12 7 7 3" xfId="38075" xr:uid="{00000000-0005-0000-0000-00003D000000}"/>
    <cellStyle name="Comma 12 7 8" xfId="9347" xr:uid="{00000000-0005-0000-0000-00003D000000}"/>
    <cellStyle name="Comma 12 7 8 2" xfId="24467" xr:uid="{00000000-0005-0000-0000-00003D000000}"/>
    <cellStyle name="Comma 12 7 8 2 2" xfId="54707" xr:uid="{00000000-0005-0000-0000-00003D000000}"/>
    <cellStyle name="Comma 12 7 8 3" xfId="39587" xr:uid="{00000000-0005-0000-0000-00003D000000}"/>
    <cellStyle name="Comma 12 7 9" xfId="15395" xr:uid="{00000000-0005-0000-0000-00003D000000}"/>
    <cellStyle name="Comma 12 7 9 2" xfId="45635" xr:uid="{00000000-0005-0000-0000-00003D000000}"/>
    <cellStyle name="Comma 12 8" xfId="527" xr:uid="{00000000-0005-0000-0000-000025000000}"/>
    <cellStyle name="Comma 12 8 10" xfId="30767" xr:uid="{00000000-0005-0000-0000-000025000000}"/>
    <cellStyle name="Comma 12 8 2" xfId="1283" xr:uid="{00000000-0005-0000-0000-000025000000}"/>
    <cellStyle name="Comma 12 8 2 2" xfId="2795" xr:uid="{00000000-0005-0000-0000-000025000000}"/>
    <cellStyle name="Comma 12 8 2 2 2" xfId="11867" xr:uid="{00000000-0005-0000-0000-000025000000}"/>
    <cellStyle name="Comma 12 8 2 2 2 2" xfId="26987" xr:uid="{00000000-0005-0000-0000-000025000000}"/>
    <cellStyle name="Comma 12 8 2 2 2 2 2" xfId="57227" xr:uid="{00000000-0005-0000-0000-000025000000}"/>
    <cellStyle name="Comma 12 8 2 2 2 3" xfId="42107" xr:uid="{00000000-0005-0000-0000-000025000000}"/>
    <cellStyle name="Comma 12 8 2 2 3" xfId="17915" xr:uid="{00000000-0005-0000-0000-000025000000}"/>
    <cellStyle name="Comma 12 8 2 2 3 2" xfId="48155" xr:uid="{00000000-0005-0000-0000-000025000000}"/>
    <cellStyle name="Comma 12 8 2 2 4" xfId="33035" xr:uid="{00000000-0005-0000-0000-000025000000}"/>
    <cellStyle name="Comma 12 8 2 3" xfId="4307" xr:uid="{00000000-0005-0000-0000-000025000000}"/>
    <cellStyle name="Comma 12 8 2 3 2" xfId="13379" xr:uid="{00000000-0005-0000-0000-000025000000}"/>
    <cellStyle name="Comma 12 8 2 3 2 2" xfId="28499" xr:uid="{00000000-0005-0000-0000-000025000000}"/>
    <cellStyle name="Comma 12 8 2 3 2 2 2" xfId="58739" xr:uid="{00000000-0005-0000-0000-000025000000}"/>
    <cellStyle name="Comma 12 8 2 3 2 3" xfId="43619" xr:uid="{00000000-0005-0000-0000-000025000000}"/>
    <cellStyle name="Comma 12 8 2 3 3" xfId="19427" xr:uid="{00000000-0005-0000-0000-000025000000}"/>
    <cellStyle name="Comma 12 8 2 3 3 2" xfId="49667" xr:uid="{00000000-0005-0000-0000-000025000000}"/>
    <cellStyle name="Comma 12 8 2 3 4" xfId="34547" xr:uid="{00000000-0005-0000-0000-000025000000}"/>
    <cellStyle name="Comma 12 8 2 4" xfId="5819" xr:uid="{00000000-0005-0000-0000-000025000000}"/>
    <cellStyle name="Comma 12 8 2 4 2" xfId="14891" xr:uid="{00000000-0005-0000-0000-000025000000}"/>
    <cellStyle name="Comma 12 8 2 4 2 2" xfId="30011" xr:uid="{00000000-0005-0000-0000-000025000000}"/>
    <cellStyle name="Comma 12 8 2 4 2 2 2" xfId="60251" xr:uid="{00000000-0005-0000-0000-000025000000}"/>
    <cellStyle name="Comma 12 8 2 4 2 3" xfId="45131" xr:uid="{00000000-0005-0000-0000-000025000000}"/>
    <cellStyle name="Comma 12 8 2 4 3" xfId="20939" xr:uid="{00000000-0005-0000-0000-000025000000}"/>
    <cellStyle name="Comma 12 8 2 4 3 2" xfId="51179" xr:uid="{00000000-0005-0000-0000-000025000000}"/>
    <cellStyle name="Comma 12 8 2 4 4" xfId="36059" xr:uid="{00000000-0005-0000-0000-000025000000}"/>
    <cellStyle name="Comma 12 8 2 5" xfId="7331" xr:uid="{00000000-0005-0000-0000-000025000000}"/>
    <cellStyle name="Comma 12 8 2 5 2" xfId="22451" xr:uid="{00000000-0005-0000-0000-000025000000}"/>
    <cellStyle name="Comma 12 8 2 5 2 2" xfId="52691" xr:uid="{00000000-0005-0000-0000-000025000000}"/>
    <cellStyle name="Comma 12 8 2 5 3" xfId="37571" xr:uid="{00000000-0005-0000-0000-000025000000}"/>
    <cellStyle name="Comma 12 8 2 6" xfId="8843" xr:uid="{00000000-0005-0000-0000-000025000000}"/>
    <cellStyle name="Comma 12 8 2 6 2" xfId="23963" xr:uid="{00000000-0005-0000-0000-000025000000}"/>
    <cellStyle name="Comma 12 8 2 6 2 2" xfId="54203" xr:uid="{00000000-0005-0000-0000-000025000000}"/>
    <cellStyle name="Comma 12 8 2 6 3" xfId="39083" xr:uid="{00000000-0005-0000-0000-000025000000}"/>
    <cellStyle name="Comma 12 8 2 7" xfId="10355" xr:uid="{00000000-0005-0000-0000-000025000000}"/>
    <cellStyle name="Comma 12 8 2 7 2" xfId="25475" xr:uid="{00000000-0005-0000-0000-000025000000}"/>
    <cellStyle name="Comma 12 8 2 7 2 2" xfId="55715" xr:uid="{00000000-0005-0000-0000-000025000000}"/>
    <cellStyle name="Comma 12 8 2 7 3" xfId="40595" xr:uid="{00000000-0005-0000-0000-000025000000}"/>
    <cellStyle name="Comma 12 8 2 8" xfId="16403" xr:uid="{00000000-0005-0000-0000-000025000000}"/>
    <cellStyle name="Comma 12 8 2 8 2" xfId="46643" xr:uid="{00000000-0005-0000-0000-000025000000}"/>
    <cellStyle name="Comma 12 8 2 9" xfId="31523" xr:uid="{00000000-0005-0000-0000-000025000000}"/>
    <cellStyle name="Comma 12 8 3" xfId="2039" xr:uid="{00000000-0005-0000-0000-000025000000}"/>
    <cellStyle name="Comma 12 8 3 2" xfId="11111" xr:uid="{00000000-0005-0000-0000-000025000000}"/>
    <cellStyle name="Comma 12 8 3 2 2" xfId="26231" xr:uid="{00000000-0005-0000-0000-000025000000}"/>
    <cellStyle name="Comma 12 8 3 2 2 2" xfId="56471" xr:uid="{00000000-0005-0000-0000-000025000000}"/>
    <cellStyle name="Comma 12 8 3 2 3" xfId="41351" xr:uid="{00000000-0005-0000-0000-000025000000}"/>
    <cellStyle name="Comma 12 8 3 3" xfId="17159" xr:uid="{00000000-0005-0000-0000-000025000000}"/>
    <cellStyle name="Comma 12 8 3 3 2" xfId="47399" xr:uid="{00000000-0005-0000-0000-000025000000}"/>
    <cellStyle name="Comma 12 8 3 4" xfId="32279" xr:uid="{00000000-0005-0000-0000-000025000000}"/>
    <cellStyle name="Comma 12 8 4" xfId="3551" xr:uid="{00000000-0005-0000-0000-000025000000}"/>
    <cellStyle name="Comma 12 8 4 2" xfId="12623" xr:uid="{00000000-0005-0000-0000-000025000000}"/>
    <cellStyle name="Comma 12 8 4 2 2" xfId="27743" xr:uid="{00000000-0005-0000-0000-000025000000}"/>
    <cellStyle name="Comma 12 8 4 2 2 2" xfId="57983" xr:uid="{00000000-0005-0000-0000-000025000000}"/>
    <cellStyle name="Comma 12 8 4 2 3" xfId="42863" xr:uid="{00000000-0005-0000-0000-000025000000}"/>
    <cellStyle name="Comma 12 8 4 3" xfId="18671" xr:uid="{00000000-0005-0000-0000-000025000000}"/>
    <cellStyle name="Comma 12 8 4 3 2" xfId="48911" xr:uid="{00000000-0005-0000-0000-000025000000}"/>
    <cellStyle name="Comma 12 8 4 4" xfId="33791" xr:uid="{00000000-0005-0000-0000-000025000000}"/>
    <cellStyle name="Comma 12 8 5" xfId="5063" xr:uid="{00000000-0005-0000-0000-000025000000}"/>
    <cellStyle name="Comma 12 8 5 2" xfId="14135" xr:uid="{00000000-0005-0000-0000-000025000000}"/>
    <cellStyle name="Comma 12 8 5 2 2" xfId="29255" xr:uid="{00000000-0005-0000-0000-000025000000}"/>
    <cellStyle name="Comma 12 8 5 2 2 2" xfId="59495" xr:uid="{00000000-0005-0000-0000-000025000000}"/>
    <cellStyle name="Comma 12 8 5 2 3" xfId="44375" xr:uid="{00000000-0005-0000-0000-000025000000}"/>
    <cellStyle name="Comma 12 8 5 3" xfId="20183" xr:uid="{00000000-0005-0000-0000-000025000000}"/>
    <cellStyle name="Comma 12 8 5 3 2" xfId="50423" xr:uid="{00000000-0005-0000-0000-000025000000}"/>
    <cellStyle name="Comma 12 8 5 4" xfId="35303" xr:uid="{00000000-0005-0000-0000-000025000000}"/>
    <cellStyle name="Comma 12 8 6" xfId="6575" xr:uid="{00000000-0005-0000-0000-000025000000}"/>
    <cellStyle name="Comma 12 8 6 2" xfId="21695" xr:uid="{00000000-0005-0000-0000-000025000000}"/>
    <cellStyle name="Comma 12 8 6 2 2" xfId="51935" xr:uid="{00000000-0005-0000-0000-000025000000}"/>
    <cellStyle name="Comma 12 8 6 3" xfId="36815" xr:uid="{00000000-0005-0000-0000-000025000000}"/>
    <cellStyle name="Comma 12 8 7" xfId="8087" xr:uid="{00000000-0005-0000-0000-000025000000}"/>
    <cellStyle name="Comma 12 8 7 2" xfId="23207" xr:uid="{00000000-0005-0000-0000-000025000000}"/>
    <cellStyle name="Comma 12 8 7 2 2" xfId="53447" xr:uid="{00000000-0005-0000-0000-000025000000}"/>
    <cellStyle name="Comma 12 8 7 3" xfId="38327" xr:uid="{00000000-0005-0000-0000-000025000000}"/>
    <cellStyle name="Comma 12 8 8" xfId="9599" xr:uid="{00000000-0005-0000-0000-000025000000}"/>
    <cellStyle name="Comma 12 8 8 2" xfId="24719" xr:uid="{00000000-0005-0000-0000-000025000000}"/>
    <cellStyle name="Comma 12 8 8 2 2" xfId="54959" xr:uid="{00000000-0005-0000-0000-000025000000}"/>
    <cellStyle name="Comma 12 8 8 3" xfId="39839" xr:uid="{00000000-0005-0000-0000-000025000000}"/>
    <cellStyle name="Comma 12 8 9" xfId="15647" xr:uid="{00000000-0005-0000-0000-000025000000}"/>
    <cellStyle name="Comma 12 8 9 2" xfId="45887" xr:uid="{00000000-0005-0000-0000-000025000000}"/>
    <cellStyle name="Comma 12 9" xfId="779" xr:uid="{00000000-0005-0000-0000-00003D000000}"/>
    <cellStyle name="Comma 12 9 2" xfId="2291" xr:uid="{00000000-0005-0000-0000-00003D000000}"/>
    <cellStyle name="Comma 12 9 2 2" xfId="11363" xr:uid="{00000000-0005-0000-0000-00003D000000}"/>
    <cellStyle name="Comma 12 9 2 2 2" xfId="26483" xr:uid="{00000000-0005-0000-0000-00003D000000}"/>
    <cellStyle name="Comma 12 9 2 2 2 2" xfId="56723" xr:uid="{00000000-0005-0000-0000-00003D000000}"/>
    <cellStyle name="Comma 12 9 2 2 3" xfId="41603" xr:uid="{00000000-0005-0000-0000-00003D000000}"/>
    <cellStyle name="Comma 12 9 2 3" xfId="17411" xr:uid="{00000000-0005-0000-0000-00003D000000}"/>
    <cellStyle name="Comma 12 9 2 3 2" xfId="47651" xr:uid="{00000000-0005-0000-0000-00003D000000}"/>
    <cellStyle name="Comma 12 9 2 4" xfId="32531" xr:uid="{00000000-0005-0000-0000-00003D000000}"/>
    <cellStyle name="Comma 12 9 3" xfId="3803" xr:uid="{00000000-0005-0000-0000-00003D000000}"/>
    <cellStyle name="Comma 12 9 3 2" xfId="12875" xr:uid="{00000000-0005-0000-0000-00003D000000}"/>
    <cellStyle name="Comma 12 9 3 2 2" xfId="27995" xr:uid="{00000000-0005-0000-0000-00003D000000}"/>
    <cellStyle name="Comma 12 9 3 2 2 2" xfId="58235" xr:uid="{00000000-0005-0000-0000-00003D000000}"/>
    <cellStyle name="Comma 12 9 3 2 3" xfId="43115" xr:uid="{00000000-0005-0000-0000-00003D000000}"/>
    <cellStyle name="Comma 12 9 3 3" xfId="18923" xr:uid="{00000000-0005-0000-0000-00003D000000}"/>
    <cellStyle name="Comma 12 9 3 3 2" xfId="49163" xr:uid="{00000000-0005-0000-0000-00003D000000}"/>
    <cellStyle name="Comma 12 9 3 4" xfId="34043" xr:uid="{00000000-0005-0000-0000-00003D000000}"/>
    <cellStyle name="Comma 12 9 4" xfId="5315" xr:uid="{00000000-0005-0000-0000-00003D000000}"/>
    <cellStyle name="Comma 12 9 4 2" xfId="14387" xr:uid="{00000000-0005-0000-0000-00003D000000}"/>
    <cellStyle name="Comma 12 9 4 2 2" xfId="29507" xr:uid="{00000000-0005-0000-0000-00003D000000}"/>
    <cellStyle name="Comma 12 9 4 2 2 2" xfId="59747" xr:uid="{00000000-0005-0000-0000-00003D000000}"/>
    <cellStyle name="Comma 12 9 4 2 3" xfId="44627" xr:uid="{00000000-0005-0000-0000-00003D000000}"/>
    <cellStyle name="Comma 12 9 4 3" xfId="20435" xr:uid="{00000000-0005-0000-0000-00003D000000}"/>
    <cellStyle name="Comma 12 9 4 3 2" xfId="50675" xr:uid="{00000000-0005-0000-0000-00003D000000}"/>
    <cellStyle name="Comma 12 9 4 4" xfId="35555" xr:uid="{00000000-0005-0000-0000-00003D000000}"/>
    <cellStyle name="Comma 12 9 5" xfId="6827" xr:uid="{00000000-0005-0000-0000-00003D000000}"/>
    <cellStyle name="Comma 12 9 5 2" xfId="21947" xr:uid="{00000000-0005-0000-0000-00003D000000}"/>
    <cellStyle name="Comma 12 9 5 2 2" xfId="52187" xr:uid="{00000000-0005-0000-0000-00003D000000}"/>
    <cellStyle name="Comma 12 9 5 3" xfId="37067" xr:uid="{00000000-0005-0000-0000-00003D000000}"/>
    <cellStyle name="Comma 12 9 6" xfId="8339" xr:uid="{00000000-0005-0000-0000-00003D000000}"/>
    <cellStyle name="Comma 12 9 6 2" xfId="23459" xr:uid="{00000000-0005-0000-0000-00003D000000}"/>
    <cellStyle name="Comma 12 9 6 2 2" xfId="53699" xr:uid="{00000000-0005-0000-0000-00003D000000}"/>
    <cellStyle name="Comma 12 9 6 3" xfId="38579" xr:uid="{00000000-0005-0000-0000-00003D000000}"/>
    <cellStyle name="Comma 12 9 7" xfId="9851" xr:uid="{00000000-0005-0000-0000-00003D000000}"/>
    <cellStyle name="Comma 12 9 7 2" xfId="24971" xr:uid="{00000000-0005-0000-0000-00003D000000}"/>
    <cellStyle name="Comma 12 9 7 2 2" xfId="55211" xr:uid="{00000000-0005-0000-0000-00003D000000}"/>
    <cellStyle name="Comma 12 9 7 3" xfId="40091" xr:uid="{00000000-0005-0000-0000-00003D000000}"/>
    <cellStyle name="Comma 12 9 8" xfId="15899" xr:uid="{00000000-0005-0000-0000-00003D000000}"/>
    <cellStyle name="Comma 12 9 8 2" xfId="46139" xr:uid="{00000000-0005-0000-0000-00003D000000}"/>
    <cellStyle name="Comma 12 9 9" xfId="31019" xr:uid="{00000000-0005-0000-0000-00003D000000}"/>
    <cellStyle name="Comma 13" xfId="24" xr:uid="{00000000-0005-0000-0000-00003E000000}"/>
    <cellStyle name="Comma 13 10" xfId="4560" xr:uid="{00000000-0005-0000-0000-00003E000000}"/>
    <cellStyle name="Comma 13 10 2" xfId="13632" xr:uid="{00000000-0005-0000-0000-00003E000000}"/>
    <cellStyle name="Comma 13 10 2 2" xfId="28752" xr:uid="{00000000-0005-0000-0000-00003E000000}"/>
    <cellStyle name="Comma 13 10 2 2 2" xfId="58992" xr:uid="{00000000-0005-0000-0000-00003E000000}"/>
    <cellStyle name="Comma 13 10 2 3" xfId="43872" xr:uid="{00000000-0005-0000-0000-00003E000000}"/>
    <cellStyle name="Comma 13 10 3" xfId="19680" xr:uid="{00000000-0005-0000-0000-00003E000000}"/>
    <cellStyle name="Comma 13 10 3 2" xfId="49920" xr:uid="{00000000-0005-0000-0000-00003E000000}"/>
    <cellStyle name="Comma 13 10 4" xfId="34800" xr:uid="{00000000-0005-0000-0000-00003E000000}"/>
    <cellStyle name="Comma 13 11" xfId="6072" xr:uid="{00000000-0005-0000-0000-00003E000000}"/>
    <cellStyle name="Comma 13 11 2" xfId="21192" xr:uid="{00000000-0005-0000-0000-00003E000000}"/>
    <cellStyle name="Comma 13 11 2 2" xfId="51432" xr:uid="{00000000-0005-0000-0000-00003E000000}"/>
    <cellStyle name="Comma 13 11 3" xfId="36312" xr:uid="{00000000-0005-0000-0000-00003E000000}"/>
    <cellStyle name="Comma 13 12" xfId="7584" xr:uid="{00000000-0005-0000-0000-00003E000000}"/>
    <cellStyle name="Comma 13 12 2" xfId="22704" xr:uid="{00000000-0005-0000-0000-00003E000000}"/>
    <cellStyle name="Comma 13 12 2 2" xfId="52944" xr:uid="{00000000-0005-0000-0000-00003E000000}"/>
    <cellStyle name="Comma 13 12 3" xfId="37824" xr:uid="{00000000-0005-0000-0000-00003E000000}"/>
    <cellStyle name="Comma 13 13" xfId="9096" xr:uid="{00000000-0005-0000-0000-00003E000000}"/>
    <cellStyle name="Comma 13 13 2" xfId="24216" xr:uid="{00000000-0005-0000-0000-00003E000000}"/>
    <cellStyle name="Comma 13 13 2 2" xfId="54456" xr:uid="{00000000-0005-0000-0000-00003E000000}"/>
    <cellStyle name="Comma 13 13 3" xfId="39336" xr:uid="{00000000-0005-0000-0000-00003E000000}"/>
    <cellStyle name="Comma 13 14" xfId="15144" xr:uid="{00000000-0005-0000-0000-00003E000000}"/>
    <cellStyle name="Comma 13 14 2" xfId="45384" xr:uid="{00000000-0005-0000-0000-00003E000000}"/>
    <cellStyle name="Comma 13 15" xfId="30264" xr:uid="{00000000-0005-0000-0000-00003E000000}"/>
    <cellStyle name="Comma 13 2" xfId="66" xr:uid="{00000000-0005-0000-0000-00000A000000}"/>
    <cellStyle name="Comma 13 2 10" xfId="6114" xr:uid="{00000000-0005-0000-0000-00000A000000}"/>
    <cellStyle name="Comma 13 2 10 2" xfId="21234" xr:uid="{00000000-0005-0000-0000-00000A000000}"/>
    <cellStyle name="Comma 13 2 10 2 2" xfId="51474" xr:uid="{00000000-0005-0000-0000-00000A000000}"/>
    <cellStyle name="Comma 13 2 10 3" xfId="36354" xr:uid="{00000000-0005-0000-0000-00000A000000}"/>
    <cellStyle name="Comma 13 2 11" xfId="7626" xr:uid="{00000000-0005-0000-0000-00000A000000}"/>
    <cellStyle name="Comma 13 2 11 2" xfId="22746" xr:uid="{00000000-0005-0000-0000-00000A000000}"/>
    <cellStyle name="Comma 13 2 11 2 2" xfId="52986" xr:uid="{00000000-0005-0000-0000-00000A000000}"/>
    <cellStyle name="Comma 13 2 11 3" xfId="37866" xr:uid="{00000000-0005-0000-0000-00000A000000}"/>
    <cellStyle name="Comma 13 2 12" xfId="9138" xr:uid="{00000000-0005-0000-0000-00000A000000}"/>
    <cellStyle name="Comma 13 2 12 2" xfId="24258" xr:uid="{00000000-0005-0000-0000-00000A000000}"/>
    <cellStyle name="Comma 13 2 12 2 2" xfId="54498" xr:uid="{00000000-0005-0000-0000-00000A000000}"/>
    <cellStyle name="Comma 13 2 12 3" xfId="39378" xr:uid="{00000000-0005-0000-0000-00000A000000}"/>
    <cellStyle name="Comma 13 2 13" xfId="15186" xr:uid="{00000000-0005-0000-0000-00000A000000}"/>
    <cellStyle name="Comma 13 2 13 2" xfId="45426" xr:uid="{00000000-0005-0000-0000-00000A000000}"/>
    <cellStyle name="Comma 13 2 14" xfId="30306" xr:uid="{00000000-0005-0000-0000-00000A000000}"/>
    <cellStyle name="Comma 13 2 2" xfId="150" xr:uid="{00000000-0005-0000-0000-000014000000}"/>
    <cellStyle name="Comma 13 2 2 10" xfId="9222" xr:uid="{00000000-0005-0000-0000-000014000000}"/>
    <cellStyle name="Comma 13 2 2 10 2" xfId="24342" xr:uid="{00000000-0005-0000-0000-000014000000}"/>
    <cellStyle name="Comma 13 2 2 10 2 2" xfId="54582" xr:uid="{00000000-0005-0000-0000-000014000000}"/>
    <cellStyle name="Comma 13 2 2 10 3" xfId="39462" xr:uid="{00000000-0005-0000-0000-000014000000}"/>
    <cellStyle name="Comma 13 2 2 11" xfId="15270" xr:uid="{00000000-0005-0000-0000-000014000000}"/>
    <cellStyle name="Comma 13 2 2 11 2" xfId="45510" xr:uid="{00000000-0005-0000-0000-000014000000}"/>
    <cellStyle name="Comma 13 2 2 12" xfId="30390" xr:uid="{00000000-0005-0000-0000-000014000000}"/>
    <cellStyle name="Comma 13 2 2 2" xfId="402" xr:uid="{00000000-0005-0000-0000-000014000000}"/>
    <cellStyle name="Comma 13 2 2 2 10" xfId="30642" xr:uid="{00000000-0005-0000-0000-000014000000}"/>
    <cellStyle name="Comma 13 2 2 2 2" xfId="1158" xr:uid="{00000000-0005-0000-0000-000014000000}"/>
    <cellStyle name="Comma 13 2 2 2 2 2" xfId="2670" xr:uid="{00000000-0005-0000-0000-000014000000}"/>
    <cellStyle name="Comma 13 2 2 2 2 2 2" xfId="11742" xr:uid="{00000000-0005-0000-0000-000014000000}"/>
    <cellStyle name="Comma 13 2 2 2 2 2 2 2" xfId="26862" xr:uid="{00000000-0005-0000-0000-000014000000}"/>
    <cellStyle name="Comma 13 2 2 2 2 2 2 2 2" xfId="57102" xr:uid="{00000000-0005-0000-0000-000014000000}"/>
    <cellStyle name="Comma 13 2 2 2 2 2 2 3" xfId="41982" xr:uid="{00000000-0005-0000-0000-000014000000}"/>
    <cellStyle name="Comma 13 2 2 2 2 2 3" xfId="17790" xr:uid="{00000000-0005-0000-0000-000014000000}"/>
    <cellStyle name="Comma 13 2 2 2 2 2 3 2" xfId="48030" xr:uid="{00000000-0005-0000-0000-000014000000}"/>
    <cellStyle name="Comma 13 2 2 2 2 2 4" xfId="32910" xr:uid="{00000000-0005-0000-0000-000014000000}"/>
    <cellStyle name="Comma 13 2 2 2 2 3" xfId="4182" xr:uid="{00000000-0005-0000-0000-000014000000}"/>
    <cellStyle name="Comma 13 2 2 2 2 3 2" xfId="13254" xr:uid="{00000000-0005-0000-0000-000014000000}"/>
    <cellStyle name="Comma 13 2 2 2 2 3 2 2" xfId="28374" xr:uid="{00000000-0005-0000-0000-000014000000}"/>
    <cellStyle name="Comma 13 2 2 2 2 3 2 2 2" xfId="58614" xr:uid="{00000000-0005-0000-0000-000014000000}"/>
    <cellStyle name="Comma 13 2 2 2 2 3 2 3" xfId="43494" xr:uid="{00000000-0005-0000-0000-000014000000}"/>
    <cellStyle name="Comma 13 2 2 2 2 3 3" xfId="19302" xr:uid="{00000000-0005-0000-0000-000014000000}"/>
    <cellStyle name="Comma 13 2 2 2 2 3 3 2" xfId="49542" xr:uid="{00000000-0005-0000-0000-000014000000}"/>
    <cellStyle name="Comma 13 2 2 2 2 3 4" xfId="34422" xr:uid="{00000000-0005-0000-0000-000014000000}"/>
    <cellStyle name="Comma 13 2 2 2 2 4" xfId="5694" xr:uid="{00000000-0005-0000-0000-000014000000}"/>
    <cellStyle name="Comma 13 2 2 2 2 4 2" xfId="14766" xr:uid="{00000000-0005-0000-0000-000014000000}"/>
    <cellStyle name="Comma 13 2 2 2 2 4 2 2" xfId="29886" xr:uid="{00000000-0005-0000-0000-000014000000}"/>
    <cellStyle name="Comma 13 2 2 2 2 4 2 2 2" xfId="60126" xr:uid="{00000000-0005-0000-0000-000014000000}"/>
    <cellStyle name="Comma 13 2 2 2 2 4 2 3" xfId="45006" xr:uid="{00000000-0005-0000-0000-000014000000}"/>
    <cellStyle name="Comma 13 2 2 2 2 4 3" xfId="20814" xr:uid="{00000000-0005-0000-0000-000014000000}"/>
    <cellStyle name="Comma 13 2 2 2 2 4 3 2" xfId="51054" xr:uid="{00000000-0005-0000-0000-000014000000}"/>
    <cellStyle name="Comma 13 2 2 2 2 4 4" xfId="35934" xr:uid="{00000000-0005-0000-0000-000014000000}"/>
    <cellStyle name="Comma 13 2 2 2 2 5" xfId="7206" xr:uid="{00000000-0005-0000-0000-000014000000}"/>
    <cellStyle name="Comma 13 2 2 2 2 5 2" xfId="22326" xr:uid="{00000000-0005-0000-0000-000014000000}"/>
    <cellStyle name="Comma 13 2 2 2 2 5 2 2" xfId="52566" xr:uid="{00000000-0005-0000-0000-000014000000}"/>
    <cellStyle name="Comma 13 2 2 2 2 5 3" xfId="37446" xr:uid="{00000000-0005-0000-0000-000014000000}"/>
    <cellStyle name="Comma 13 2 2 2 2 6" xfId="8718" xr:uid="{00000000-0005-0000-0000-000014000000}"/>
    <cellStyle name="Comma 13 2 2 2 2 6 2" xfId="23838" xr:uid="{00000000-0005-0000-0000-000014000000}"/>
    <cellStyle name="Comma 13 2 2 2 2 6 2 2" xfId="54078" xr:uid="{00000000-0005-0000-0000-000014000000}"/>
    <cellStyle name="Comma 13 2 2 2 2 6 3" xfId="38958" xr:uid="{00000000-0005-0000-0000-000014000000}"/>
    <cellStyle name="Comma 13 2 2 2 2 7" xfId="10230" xr:uid="{00000000-0005-0000-0000-000014000000}"/>
    <cellStyle name="Comma 13 2 2 2 2 7 2" xfId="25350" xr:uid="{00000000-0005-0000-0000-000014000000}"/>
    <cellStyle name="Comma 13 2 2 2 2 7 2 2" xfId="55590" xr:uid="{00000000-0005-0000-0000-000014000000}"/>
    <cellStyle name="Comma 13 2 2 2 2 7 3" xfId="40470" xr:uid="{00000000-0005-0000-0000-000014000000}"/>
    <cellStyle name="Comma 13 2 2 2 2 8" xfId="16278" xr:uid="{00000000-0005-0000-0000-000014000000}"/>
    <cellStyle name="Comma 13 2 2 2 2 8 2" xfId="46518" xr:uid="{00000000-0005-0000-0000-000014000000}"/>
    <cellStyle name="Comma 13 2 2 2 2 9" xfId="31398" xr:uid="{00000000-0005-0000-0000-000014000000}"/>
    <cellStyle name="Comma 13 2 2 2 3" xfId="1914" xr:uid="{00000000-0005-0000-0000-000014000000}"/>
    <cellStyle name="Comma 13 2 2 2 3 2" xfId="10986" xr:uid="{00000000-0005-0000-0000-000014000000}"/>
    <cellStyle name="Comma 13 2 2 2 3 2 2" xfId="26106" xr:uid="{00000000-0005-0000-0000-000014000000}"/>
    <cellStyle name="Comma 13 2 2 2 3 2 2 2" xfId="56346" xr:uid="{00000000-0005-0000-0000-000014000000}"/>
    <cellStyle name="Comma 13 2 2 2 3 2 3" xfId="41226" xr:uid="{00000000-0005-0000-0000-000014000000}"/>
    <cellStyle name="Comma 13 2 2 2 3 3" xfId="17034" xr:uid="{00000000-0005-0000-0000-000014000000}"/>
    <cellStyle name="Comma 13 2 2 2 3 3 2" xfId="47274" xr:uid="{00000000-0005-0000-0000-000014000000}"/>
    <cellStyle name="Comma 13 2 2 2 3 4" xfId="32154" xr:uid="{00000000-0005-0000-0000-000014000000}"/>
    <cellStyle name="Comma 13 2 2 2 4" xfId="3426" xr:uid="{00000000-0005-0000-0000-000014000000}"/>
    <cellStyle name="Comma 13 2 2 2 4 2" xfId="12498" xr:uid="{00000000-0005-0000-0000-000014000000}"/>
    <cellStyle name="Comma 13 2 2 2 4 2 2" xfId="27618" xr:uid="{00000000-0005-0000-0000-000014000000}"/>
    <cellStyle name="Comma 13 2 2 2 4 2 2 2" xfId="57858" xr:uid="{00000000-0005-0000-0000-000014000000}"/>
    <cellStyle name="Comma 13 2 2 2 4 2 3" xfId="42738" xr:uid="{00000000-0005-0000-0000-000014000000}"/>
    <cellStyle name="Comma 13 2 2 2 4 3" xfId="18546" xr:uid="{00000000-0005-0000-0000-000014000000}"/>
    <cellStyle name="Comma 13 2 2 2 4 3 2" xfId="48786" xr:uid="{00000000-0005-0000-0000-000014000000}"/>
    <cellStyle name="Comma 13 2 2 2 4 4" xfId="33666" xr:uid="{00000000-0005-0000-0000-000014000000}"/>
    <cellStyle name="Comma 13 2 2 2 5" xfId="4938" xr:uid="{00000000-0005-0000-0000-000014000000}"/>
    <cellStyle name="Comma 13 2 2 2 5 2" xfId="14010" xr:uid="{00000000-0005-0000-0000-000014000000}"/>
    <cellStyle name="Comma 13 2 2 2 5 2 2" xfId="29130" xr:uid="{00000000-0005-0000-0000-000014000000}"/>
    <cellStyle name="Comma 13 2 2 2 5 2 2 2" xfId="59370" xr:uid="{00000000-0005-0000-0000-000014000000}"/>
    <cellStyle name="Comma 13 2 2 2 5 2 3" xfId="44250" xr:uid="{00000000-0005-0000-0000-000014000000}"/>
    <cellStyle name="Comma 13 2 2 2 5 3" xfId="20058" xr:uid="{00000000-0005-0000-0000-000014000000}"/>
    <cellStyle name="Comma 13 2 2 2 5 3 2" xfId="50298" xr:uid="{00000000-0005-0000-0000-000014000000}"/>
    <cellStyle name="Comma 13 2 2 2 5 4" xfId="35178" xr:uid="{00000000-0005-0000-0000-000014000000}"/>
    <cellStyle name="Comma 13 2 2 2 6" xfId="6450" xr:uid="{00000000-0005-0000-0000-000014000000}"/>
    <cellStyle name="Comma 13 2 2 2 6 2" xfId="21570" xr:uid="{00000000-0005-0000-0000-000014000000}"/>
    <cellStyle name="Comma 13 2 2 2 6 2 2" xfId="51810" xr:uid="{00000000-0005-0000-0000-000014000000}"/>
    <cellStyle name="Comma 13 2 2 2 6 3" xfId="36690" xr:uid="{00000000-0005-0000-0000-000014000000}"/>
    <cellStyle name="Comma 13 2 2 2 7" xfId="7962" xr:uid="{00000000-0005-0000-0000-000014000000}"/>
    <cellStyle name="Comma 13 2 2 2 7 2" xfId="23082" xr:uid="{00000000-0005-0000-0000-000014000000}"/>
    <cellStyle name="Comma 13 2 2 2 7 2 2" xfId="53322" xr:uid="{00000000-0005-0000-0000-000014000000}"/>
    <cellStyle name="Comma 13 2 2 2 7 3" xfId="38202" xr:uid="{00000000-0005-0000-0000-000014000000}"/>
    <cellStyle name="Comma 13 2 2 2 8" xfId="9474" xr:uid="{00000000-0005-0000-0000-000014000000}"/>
    <cellStyle name="Comma 13 2 2 2 8 2" xfId="24594" xr:uid="{00000000-0005-0000-0000-000014000000}"/>
    <cellStyle name="Comma 13 2 2 2 8 2 2" xfId="54834" xr:uid="{00000000-0005-0000-0000-000014000000}"/>
    <cellStyle name="Comma 13 2 2 2 8 3" xfId="39714" xr:uid="{00000000-0005-0000-0000-000014000000}"/>
    <cellStyle name="Comma 13 2 2 2 9" xfId="15522" xr:uid="{00000000-0005-0000-0000-000014000000}"/>
    <cellStyle name="Comma 13 2 2 2 9 2" xfId="45762" xr:uid="{00000000-0005-0000-0000-000014000000}"/>
    <cellStyle name="Comma 13 2 2 3" xfId="654" xr:uid="{00000000-0005-0000-0000-000039000000}"/>
    <cellStyle name="Comma 13 2 2 3 10" xfId="30894" xr:uid="{00000000-0005-0000-0000-000039000000}"/>
    <cellStyle name="Comma 13 2 2 3 2" xfId="1410" xr:uid="{00000000-0005-0000-0000-000039000000}"/>
    <cellStyle name="Comma 13 2 2 3 2 2" xfId="2922" xr:uid="{00000000-0005-0000-0000-000039000000}"/>
    <cellStyle name="Comma 13 2 2 3 2 2 2" xfId="11994" xr:uid="{00000000-0005-0000-0000-000039000000}"/>
    <cellStyle name="Comma 13 2 2 3 2 2 2 2" xfId="27114" xr:uid="{00000000-0005-0000-0000-000039000000}"/>
    <cellStyle name="Comma 13 2 2 3 2 2 2 2 2" xfId="57354" xr:uid="{00000000-0005-0000-0000-000039000000}"/>
    <cellStyle name="Comma 13 2 2 3 2 2 2 3" xfId="42234" xr:uid="{00000000-0005-0000-0000-000039000000}"/>
    <cellStyle name="Comma 13 2 2 3 2 2 3" xfId="18042" xr:uid="{00000000-0005-0000-0000-000039000000}"/>
    <cellStyle name="Comma 13 2 2 3 2 2 3 2" xfId="48282" xr:uid="{00000000-0005-0000-0000-000039000000}"/>
    <cellStyle name="Comma 13 2 2 3 2 2 4" xfId="33162" xr:uid="{00000000-0005-0000-0000-000039000000}"/>
    <cellStyle name="Comma 13 2 2 3 2 3" xfId="4434" xr:uid="{00000000-0005-0000-0000-000039000000}"/>
    <cellStyle name="Comma 13 2 2 3 2 3 2" xfId="13506" xr:uid="{00000000-0005-0000-0000-000039000000}"/>
    <cellStyle name="Comma 13 2 2 3 2 3 2 2" xfId="28626" xr:uid="{00000000-0005-0000-0000-000039000000}"/>
    <cellStyle name="Comma 13 2 2 3 2 3 2 2 2" xfId="58866" xr:uid="{00000000-0005-0000-0000-000039000000}"/>
    <cellStyle name="Comma 13 2 2 3 2 3 2 3" xfId="43746" xr:uid="{00000000-0005-0000-0000-000039000000}"/>
    <cellStyle name="Comma 13 2 2 3 2 3 3" xfId="19554" xr:uid="{00000000-0005-0000-0000-000039000000}"/>
    <cellStyle name="Comma 13 2 2 3 2 3 3 2" xfId="49794" xr:uid="{00000000-0005-0000-0000-000039000000}"/>
    <cellStyle name="Comma 13 2 2 3 2 3 4" xfId="34674" xr:uid="{00000000-0005-0000-0000-000039000000}"/>
    <cellStyle name="Comma 13 2 2 3 2 4" xfId="5946" xr:uid="{00000000-0005-0000-0000-000039000000}"/>
    <cellStyle name="Comma 13 2 2 3 2 4 2" xfId="15018" xr:uid="{00000000-0005-0000-0000-000039000000}"/>
    <cellStyle name="Comma 13 2 2 3 2 4 2 2" xfId="30138" xr:uid="{00000000-0005-0000-0000-000039000000}"/>
    <cellStyle name="Comma 13 2 2 3 2 4 2 2 2" xfId="60378" xr:uid="{00000000-0005-0000-0000-000039000000}"/>
    <cellStyle name="Comma 13 2 2 3 2 4 2 3" xfId="45258" xr:uid="{00000000-0005-0000-0000-000039000000}"/>
    <cellStyle name="Comma 13 2 2 3 2 4 3" xfId="21066" xr:uid="{00000000-0005-0000-0000-000039000000}"/>
    <cellStyle name="Comma 13 2 2 3 2 4 3 2" xfId="51306" xr:uid="{00000000-0005-0000-0000-000039000000}"/>
    <cellStyle name="Comma 13 2 2 3 2 4 4" xfId="36186" xr:uid="{00000000-0005-0000-0000-000039000000}"/>
    <cellStyle name="Comma 13 2 2 3 2 5" xfId="7458" xr:uid="{00000000-0005-0000-0000-000039000000}"/>
    <cellStyle name="Comma 13 2 2 3 2 5 2" xfId="22578" xr:uid="{00000000-0005-0000-0000-000039000000}"/>
    <cellStyle name="Comma 13 2 2 3 2 5 2 2" xfId="52818" xr:uid="{00000000-0005-0000-0000-000039000000}"/>
    <cellStyle name="Comma 13 2 2 3 2 5 3" xfId="37698" xr:uid="{00000000-0005-0000-0000-000039000000}"/>
    <cellStyle name="Comma 13 2 2 3 2 6" xfId="8970" xr:uid="{00000000-0005-0000-0000-000039000000}"/>
    <cellStyle name="Comma 13 2 2 3 2 6 2" xfId="24090" xr:uid="{00000000-0005-0000-0000-000039000000}"/>
    <cellStyle name="Comma 13 2 2 3 2 6 2 2" xfId="54330" xr:uid="{00000000-0005-0000-0000-000039000000}"/>
    <cellStyle name="Comma 13 2 2 3 2 6 3" xfId="39210" xr:uid="{00000000-0005-0000-0000-000039000000}"/>
    <cellStyle name="Comma 13 2 2 3 2 7" xfId="10482" xr:uid="{00000000-0005-0000-0000-000039000000}"/>
    <cellStyle name="Comma 13 2 2 3 2 7 2" xfId="25602" xr:uid="{00000000-0005-0000-0000-000039000000}"/>
    <cellStyle name="Comma 13 2 2 3 2 7 2 2" xfId="55842" xr:uid="{00000000-0005-0000-0000-000039000000}"/>
    <cellStyle name="Comma 13 2 2 3 2 7 3" xfId="40722" xr:uid="{00000000-0005-0000-0000-000039000000}"/>
    <cellStyle name="Comma 13 2 2 3 2 8" xfId="16530" xr:uid="{00000000-0005-0000-0000-000039000000}"/>
    <cellStyle name="Comma 13 2 2 3 2 8 2" xfId="46770" xr:uid="{00000000-0005-0000-0000-000039000000}"/>
    <cellStyle name="Comma 13 2 2 3 2 9" xfId="31650" xr:uid="{00000000-0005-0000-0000-000039000000}"/>
    <cellStyle name="Comma 13 2 2 3 3" xfId="2166" xr:uid="{00000000-0005-0000-0000-000039000000}"/>
    <cellStyle name="Comma 13 2 2 3 3 2" xfId="11238" xr:uid="{00000000-0005-0000-0000-000039000000}"/>
    <cellStyle name="Comma 13 2 2 3 3 2 2" xfId="26358" xr:uid="{00000000-0005-0000-0000-000039000000}"/>
    <cellStyle name="Comma 13 2 2 3 3 2 2 2" xfId="56598" xr:uid="{00000000-0005-0000-0000-000039000000}"/>
    <cellStyle name="Comma 13 2 2 3 3 2 3" xfId="41478" xr:uid="{00000000-0005-0000-0000-000039000000}"/>
    <cellStyle name="Comma 13 2 2 3 3 3" xfId="17286" xr:uid="{00000000-0005-0000-0000-000039000000}"/>
    <cellStyle name="Comma 13 2 2 3 3 3 2" xfId="47526" xr:uid="{00000000-0005-0000-0000-000039000000}"/>
    <cellStyle name="Comma 13 2 2 3 3 4" xfId="32406" xr:uid="{00000000-0005-0000-0000-000039000000}"/>
    <cellStyle name="Comma 13 2 2 3 4" xfId="3678" xr:uid="{00000000-0005-0000-0000-000039000000}"/>
    <cellStyle name="Comma 13 2 2 3 4 2" xfId="12750" xr:uid="{00000000-0005-0000-0000-000039000000}"/>
    <cellStyle name="Comma 13 2 2 3 4 2 2" xfId="27870" xr:uid="{00000000-0005-0000-0000-000039000000}"/>
    <cellStyle name="Comma 13 2 2 3 4 2 2 2" xfId="58110" xr:uid="{00000000-0005-0000-0000-000039000000}"/>
    <cellStyle name="Comma 13 2 2 3 4 2 3" xfId="42990" xr:uid="{00000000-0005-0000-0000-000039000000}"/>
    <cellStyle name="Comma 13 2 2 3 4 3" xfId="18798" xr:uid="{00000000-0005-0000-0000-000039000000}"/>
    <cellStyle name="Comma 13 2 2 3 4 3 2" xfId="49038" xr:uid="{00000000-0005-0000-0000-000039000000}"/>
    <cellStyle name="Comma 13 2 2 3 4 4" xfId="33918" xr:uid="{00000000-0005-0000-0000-000039000000}"/>
    <cellStyle name="Comma 13 2 2 3 5" xfId="5190" xr:uid="{00000000-0005-0000-0000-000039000000}"/>
    <cellStyle name="Comma 13 2 2 3 5 2" xfId="14262" xr:uid="{00000000-0005-0000-0000-000039000000}"/>
    <cellStyle name="Comma 13 2 2 3 5 2 2" xfId="29382" xr:uid="{00000000-0005-0000-0000-000039000000}"/>
    <cellStyle name="Comma 13 2 2 3 5 2 2 2" xfId="59622" xr:uid="{00000000-0005-0000-0000-000039000000}"/>
    <cellStyle name="Comma 13 2 2 3 5 2 3" xfId="44502" xr:uid="{00000000-0005-0000-0000-000039000000}"/>
    <cellStyle name="Comma 13 2 2 3 5 3" xfId="20310" xr:uid="{00000000-0005-0000-0000-000039000000}"/>
    <cellStyle name="Comma 13 2 2 3 5 3 2" xfId="50550" xr:uid="{00000000-0005-0000-0000-000039000000}"/>
    <cellStyle name="Comma 13 2 2 3 5 4" xfId="35430" xr:uid="{00000000-0005-0000-0000-000039000000}"/>
    <cellStyle name="Comma 13 2 2 3 6" xfId="6702" xr:uid="{00000000-0005-0000-0000-000039000000}"/>
    <cellStyle name="Comma 13 2 2 3 6 2" xfId="21822" xr:uid="{00000000-0005-0000-0000-000039000000}"/>
    <cellStyle name="Comma 13 2 2 3 6 2 2" xfId="52062" xr:uid="{00000000-0005-0000-0000-000039000000}"/>
    <cellStyle name="Comma 13 2 2 3 6 3" xfId="36942" xr:uid="{00000000-0005-0000-0000-000039000000}"/>
    <cellStyle name="Comma 13 2 2 3 7" xfId="8214" xr:uid="{00000000-0005-0000-0000-000039000000}"/>
    <cellStyle name="Comma 13 2 2 3 7 2" xfId="23334" xr:uid="{00000000-0005-0000-0000-000039000000}"/>
    <cellStyle name="Comma 13 2 2 3 7 2 2" xfId="53574" xr:uid="{00000000-0005-0000-0000-000039000000}"/>
    <cellStyle name="Comma 13 2 2 3 7 3" xfId="38454" xr:uid="{00000000-0005-0000-0000-000039000000}"/>
    <cellStyle name="Comma 13 2 2 3 8" xfId="9726" xr:uid="{00000000-0005-0000-0000-000039000000}"/>
    <cellStyle name="Comma 13 2 2 3 8 2" xfId="24846" xr:uid="{00000000-0005-0000-0000-000039000000}"/>
    <cellStyle name="Comma 13 2 2 3 8 2 2" xfId="55086" xr:uid="{00000000-0005-0000-0000-000039000000}"/>
    <cellStyle name="Comma 13 2 2 3 8 3" xfId="39966" xr:uid="{00000000-0005-0000-0000-000039000000}"/>
    <cellStyle name="Comma 13 2 2 3 9" xfId="15774" xr:uid="{00000000-0005-0000-0000-000039000000}"/>
    <cellStyle name="Comma 13 2 2 3 9 2" xfId="46014" xr:uid="{00000000-0005-0000-0000-000039000000}"/>
    <cellStyle name="Comma 13 2 2 4" xfId="906" xr:uid="{00000000-0005-0000-0000-000014000000}"/>
    <cellStyle name="Comma 13 2 2 4 2" xfId="2418" xr:uid="{00000000-0005-0000-0000-000014000000}"/>
    <cellStyle name="Comma 13 2 2 4 2 2" xfId="11490" xr:uid="{00000000-0005-0000-0000-000014000000}"/>
    <cellStyle name="Comma 13 2 2 4 2 2 2" xfId="26610" xr:uid="{00000000-0005-0000-0000-000014000000}"/>
    <cellStyle name="Comma 13 2 2 4 2 2 2 2" xfId="56850" xr:uid="{00000000-0005-0000-0000-000014000000}"/>
    <cellStyle name="Comma 13 2 2 4 2 2 3" xfId="41730" xr:uid="{00000000-0005-0000-0000-000014000000}"/>
    <cellStyle name="Comma 13 2 2 4 2 3" xfId="17538" xr:uid="{00000000-0005-0000-0000-000014000000}"/>
    <cellStyle name="Comma 13 2 2 4 2 3 2" xfId="47778" xr:uid="{00000000-0005-0000-0000-000014000000}"/>
    <cellStyle name="Comma 13 2 2 4 2 4" xfId="32658" xr:uid="{00000000-0005-0000-0000-000014000000}"/>
    <cellStyle name="Comma 13 2 2 4 3" xfId="3930" xr:uid="{00000000-0005-0000-0000-000014000000}"/>
    <cellStyle name="Comma 13 2 2 4 3 2" xfId="13002" xr:uid="{00000000-0005-0000-0000-000014000000}"/>
    <cellStyle name="Comma 13 2 2 4 3 2 2" xfId="28122" xr:uid="{00000000-0005-0000-0000-000014000000}"/>
    <cellStyle name="Comma 13 2 2 4 3 2 2 2" xfId="58362" xr:uid="{00000000-0005-0000-0000-000014000000}"/>
    <cellStyle name="Comma 13 2 2 4 3 2 3" xfId="43242" xr:uid="{00000000-0005-0000-0000-000014000000}"/>
    <cellStyle name="Comma 13 2 2 4 3 3" xfId="19050" xr:uid="{00000000-0005-0000-0000-000014000000}"/>
    <cellStyle name="Comma 13 2 2 4 3 3 2" xfId="49290" xr:uid="{00000000-0005-0000-0000-000014000000}"/>
    <cellStyle name="Comma 13 2 2 4 3 4" xfId="34170" xr:uid="{00000000-0005-0000-0000-000014000000}"/>
    <cellStyle name="Comma 13 2 2 4 4" xfId="5442" xr:uid="{00000000-0005-0000-0000-000014000000}"/>
    <cellStyle name="Comma 13 2 2 4 4 2" xfId="14514" xr:uid="{00000000-0005-0000-0000-000014000000}"/>
    <cellStyle name="Comma 13 2 2 4 4 2 2" xfId="29634" xr:uid="{00000000-0005-0000-0000-000014000000}"/>
    <cellStyle name="Comma 13 2 2 4 4 2 2 2" xfId="59874" xr:uid="{00000000-0005-0000-0000-000014000000}"/>
    <cellStyle name="Comma 13 2 2 4 4 2 3" xfId="44754" xr:uid="{00000000-0005-0000-0000-000014000000}"/>
    <cellStyle name="Comma 13 2 2 4 4 3" xfId="20562" xr:uid="{00000000-0005-0000-0000-000014000000}"/>
    <cellStyle name="Comma 13 2 2 4 4 3 2" xfId="50802" xr:uid="{00000000-0005-0000-0000-000014000000}"/>
    <cellStyle name="Comma 13 2 2 4 4 4" xfId="35682" xr:uid="{00000000-0005-0000-0000-000014000000}"/>
    <cellStyle name="Comma 13 2 2 4 5" xfId="6954" xr:uid="{00000000-0005-0000-0000-000014000000}"/>
    <cellStyle name="Comma 13 2 2 4 5 2" xfId="22074" xr:uid="{00000000-0005-0000-0000-000014000000}"/>
    <cellStyle name="Comma 13 2 2 4 5 2 2" xfId="52314" xr:uid="{00000000-0005-0000-0000-000014000000}"/>
    <cellStyle name="Comma 13 2 2 4 5 3" xfId="37194" xr:uid="{00000000-0005-0000-0000-000014000000}"/>
    <cellStyle name="Comma 13 2 2 4 6" xfId="8466" xr:uid="{00000000-0005-0000-0000-000014000000}"/>
    <cellStyle name="Comma 13 2 2 4 6 2" xfId="23586" xr:uid="{00000000-0005-0000-0000-000014000000}"/>
    <cellStyle name="Comma 13 2 2 4 6 2 2" xfId="53826" xr:uid="{00000000-0005-0000-0000-000014000000}"/>
    <cellStyle name="Comma 13 2 2 4 6 3" xfId="38706" xr:uid="{00000000-0005-0000-0000-000014000000}"/>
    <cellStyle name="Comma 13 2 2 4 7" xfId="9978" xr:uid="{00000000-0005-0000-0000-000014000000}"/>
    <cellStyle name="Comma 13 2 2 4 7 2" xfId="25098" xr:uid="{00000000-0005-0000-0000-000014000000}"/>
    <cellStyle name="Comma 13 2 2 4 7 2 2" xfId="55338" xr:uid="{00000000-0005-0000-0000-000014000000}"/>
    <cellStyle name="Comma 13 2 2 4 7 3" xfId="40218" xr:uid="{00000000-0005-0000-0000-000014000000}"/>
    <cellStyle name="Comma 13 2 2 4 8" xfId="16026" xr:uid="{00000000-0005-0000-0000-000014000000}"/>
    <cellStyle name="Comma 13 2 2 4 8 2" xfId="46266" xr:uid="{00000000-0005-0000-0000-000014000000}"/>
    <cellStyle name="Comma 13 2 2 4 9" xfId="31146" xr:uid="{00000000-0005-0000-0000-000014000000}"/>
    <cellStyle name="Comma 13 2 2 5" xfId="1662" xr:uid="{00000000-0005-0000-0000-000014000000}"/>
    <cellStyle name="Comma 13 2 2 5 2" xfId="10734" xr:uid="{00000000-0005-0000-0000-000014000000}"/>
    <cellStyle name="Comma 13 2 2 5 2 2" xfId="25854" xr:uid="{00000000-0005-0000-0000-000014000000}"/>
    <cellStyle name="Comma 13 2 2 5 2 2 2" xfId="56094" xr:uid="{00000000-0005-0000-0000-000014000000}"/>
    <cellStyle name="Comma 13 2 2 5 2 3" xfId="40974" xr:uid="{00000000-0005-0000-0000-000014000000}"/>
    <cellStyle name="Comma 13 2 2 5 3" xfId="16782" xr:uid="{00000000-0005-0000-0000-000014000000}"/>
    <cellStyle name="Comma 13 2 2 5 3 2" xfId="47022" xr:uid="{00000000-0005-0000-0000-000014000000}"/>
    <cellStyle name="Comma 13 2 2 5 4" xfId="31902" xr:uid="{00000000-0005-0000-0000-000014000000}"/>
    <cellStyle name="Comma 13 2 2 6" xfId="3174" xr:uid="{00000000-0005-0000-0000-000014000000}"/>
    <cellStyle name="Comma 13 2 2 6 2" xfId="12246" xr:uid="{00000000-0005-0000-0000-000014000000}"/>
    <cellStyle name="Comma 13 2 2 6 2 2" xfId="27366" xr:uid="{00000000-0005-0000-0000-000014000000}"/>
    <cellStyle name="Comma 13 2 2 6 2 2 2" xfId="57606" xr:uid="{00000000-0005-0000-0000-000014000000}"/>
    <cellStyle name="Comma 13 2 2 6 2 3" xfId="42486" xr:uid="{00000000-0005-0000-0000-000014000000}"/>
    <cellStyle name="Comma 13 2 2 6 3" xfId="18294" xr:uid="{00000000-0005-0000-0000-000014000000}"/>
    <cellStyle name="Comma 13 2 2 6 3 2" xfId="48534" xr:uid="{00000000-0005-0000-0000-000014000000}"/>
    <cellStyle name="Comma 13 2 2 6 4" xfId="33414" xr:uid="{00000000-0005-0000-0000-000014000000}"/>
    <cellStyle name="Comma 13 2 2 7" xfId="4686" xr:uid="{00000000-0005-0000-0000-000014000000}"/>
    <cellStyle name="Comma 13 2 2 7 2" xfId="13758" xr:uid="{00000000-0005-0000-0000-000014000000}"/>
    <cellStyle name="Comma 13 2 2 7 2 2" xfId="28878" xr:uid="{00000000-0005-0000-0000-000014000000}"/>
    <cellStyle name="Comma 13 2 2 7 2 2 2" xfId="59118" xr:uid="{00000000-0005-0000-0000-000014000000}"/>
    <cellStyle name="Comma 13 2 2 7 2 3" xfId="43998" xr:uid="{00000000-0005-0000-0000-000014000000}"/>
    <cellStyle name="Comma 13 2 2 7 3" xfId="19806" xr:uid="{00000000-0005-0000-0000-000014000000}"/>
    <cellStyle name="Comma 13 2 2 7 3 2" xfId="50046" xr:uid="{00000000-0005-0000-0000-000014000000}"/>
    <cellStyle name="Comma 13 2 2 7 4" xfId="34926" xr:uid="{00000000-0005-0000-0000-000014000000}"/>
    <cellStyle name="Comma 13 2 2 8" xfId="6198" xr:uid="{00000000-0005-0000-0000-000014000000}"/>
    <cellStyle name="Comma 13 2 2 8 2" xfId="21318" xr:uid="{00000000-0005-0000-0000-000014000000}"/>
    <cellStyle name="Comma 13 2 2 8 2 2" xfId="51558" xr:uid="{00000000-0005-0000-0000-000014000000}"/>
    <cellStyle name="Comma 13 2 2 8 3" xfId="36438" xr:uid="{00000000-0005-0000-0000-000014000000}"/>
    <cellStyle name="Comma 13 2 2 9" xfId="7710" xr:uid="{00000000-0005-0000-0000-000014000000}"/>
    <cellStyle name="Comma 13 2 2 9 2" xfId="22830" xr:uid="{00000000-0005-0000-0000-000014000000}"/>
    <cellStyle name="Comma 13 2 2 9 2 2" xfId="53070" xr:uid="{00000000-0005-0000-0000-000014000000}"/>
    <cellStyle name="Comma 13 2 2 9 3" xfId="37950" xr:uid="{00000000-0005-0000-0000-000014000000}"/>
    <cellStyle name="Comma 13 2 3" xfId="234" xr:uid="{00000000-0005-0000-0000-000014000000}"/>
    <cellStyle name="Comma 13 2 3 10" xfId="9306" xr:uid="{00000000-0005-0000-0000-000014000000}"/>
    <cellStyle name="Comma 13 2 3 10 2" xfId="24426" xr:uid="{00000000-0005-0000-0000-000014000000}"/>
    <cellStyle name="Comma 13 2 3 10 2 2" xfId="54666" xr:uid="{00000000-0005-0000-0000-000014000000}"/>
    <cellStyle name="Comma 13 2 3 10 3" xfId="39546" xr:uid="{00000000-0005-0000-0000-000014000000}"/>
    <cellStyle name="Comma 13 2 3 11" xfId="15354" xr:uid="{00000000-0005-0000-0000-000014000000}"/>
    <cellStyle name="Comma 13 2 3 11 2" xfId="45594" xr:uid="{00000000-0005-0000-0000-000014000000}"/>
    <cellStyle name="Comma 13 2 3 12" xfId="30474" xr:uid="{00000000-0005-0000-0000-000014000000}"/>
    <cellStyle name="Comma 13 2 3 2" xfId="486" xr:uid="{00000000-0005-0000-0000-000014000000}"/>
    <cellStyle name="Comma 13 2 3 2 10" xfId="30726" xr:uid="{00000000-0005-0000-0000-000014000000}"/>
    <cellStyle name="Comma 13 2 3 2 2" xfId="1242" xr:uid="{00000000-0005-0000-0000-000014000000}"/>
    <cellStyle name="Comma 13 2 3 2 2 2" xfId="2754" xr:uid="{00000000-0005-0000-0000-000014000000}"/>
    <cellStyle name="Comma 13 2 3 2 2 2 2" xfId="11826" xr:uid="{00000000-0005-0000-0000-000014000000}"/>
    <cellStyle name="Comma 13 2 3 2 2 2 2 2" xfId="26946" xr:uid="{00000000-0005-0000-0000-000014000000}"/>
    <cellStyle name="Comma 13 2 3 2 2 2 2 2 2" xfId="57186" xr:uid="{00000000-0005-0000-0000-000014000000}"/>
    <cellStyle name="Comma 13 2 3 2 2 2 2 3" xfId="42066" xr:uid="{00000000-0005-0000-0000-000014000000}"/>
    <cellStyle name="Comma 13 2 3 2 2 2 3" xfId="17874" xr:uid="{00000000-0005-0000-0000-000014000000}"/>
    <cellStyle name="Comma 13 2 3 2 2 2 3 2" xfId="48114" xr:uid="{00000000-0005-0000-0000-000014000000}"/>
    <cellStyle name="Comma 13 2 3 2 2 2 4" xfId="32994" xr:uid="{00000000-0005-0000-0000-000014000000}"/>
    <cellStyle name="Comma 13 2 3 2 2 3" xfId="4266" xr:uid="{00000000-0005-0000-0000-000014000000}"/>
    <cellStyle name="Comma 13 2 3 2 2 3 2" xfId="13338" xr:uid="{00000000-0005-0000-0000-000014000000}"/>
    <cellStyle name="Comma 13 2 3 2 2 3 2 2" xfId="28458" xr:uid="{00000000-0005-0000-0000-000014000000}"/>
    <cellStyle name="Comma 13 2 3 2 2 3 2 2 2" xfId="58698" xr:uid="{00000000-0005-0000-0000-000014000000}"/>
    <cellStyle name="Comma 13 2 3 2 2 3 2 3" xfId="43578" xr:uid="{00000000-0005-0000-0000-000014000000}"/>
    <cellStyle name="Comma 13 2 3 2 2 3 3" xfId="19386" xr:uid="{00000000-0005-0000-0000-000014000000}"/>
    <cellStyle name="Comma 13 2 3 2 2 3 3 2" xfId="49626" xr:uid="{00000000-0005-0000-0000-000014000000}"/>
    <cellStyle name="Comma 13 2 3 2 2 3 4" xfId="34506" xr:uid="{00000000-0005-0000-0000-000014000000}"/>
    <cellStyle name="Comma 13 2 3 2 2 4" xfId="5778" xr:uid="{00000000-0005-0000-0000-000014000000}"/>
    <cellStyle name="Comma 13 2 3 2 2 4 2" xfId="14850" xr:uid="{00000000-0005-0000-0000-000014000000}"/>
    <cellStyle name="Comma 13 2 3 2 2 4 2 2" xfId="29970" xr:uid="{00000000-0005-0000-0000-000014000000}"/>
    <cellStyle name="Comma 13 2 3 2 2 4 2 2 2" xfId="60210" xr:uid="{00000000-0005-0000-0000-000014000000}"/>
    <cellStyle name="Comma 13 2 3 2 2 4 2 3" xfId="45090" xr:uid="{00000000-0005-0000-0000-000014000000}"/>
    <cellStyle name="Comma 13 2 3 2 2 4 3" xfId="20898" xr:uid="{00000000-0005-0000-0000-000014000000}"/>
    <cellStyle name="Comma 13 2 3 2 2 4 3 2" xfId="51138" xr:uid="{00000000-0005-0000-0000-000014000000}"/>
    <cellStyle name="Comma 13 2 3 2 2 4 4" xfId="36018" xr:uid="{00000000-0005-0000-0000-000014000000}"/>
    <cellStyle name="Comma 13 2 3 2 2 5" xfId="7290" xr:uid="{00000000-0005-0000-0000-000014000000}"/>
    <cellStyle name="Comma 13 2 3 2 2 5 2" xfId="22410" xr:uid="{00000000-0005-0000-0000-000014000000}"/>
    <cellStyle name="Comma 13 2 3 2 2 5 2 2" xfId="52650" xr:uid="{00000000-0005-0000-0000-000014000000}"/>
    <cellStyle name="Comma 13 2 3 2 2 5 3" xfId="37530" xr:uid="{00000000-0005-0000-0000-000014000000}"/>
    <cellStyle name="Comma 13 2 3 2 2 6" xfId="8802" xr:uid="{00000000-0005-0000-0000-000014000000}"/>
    <cellStyle name="Comma 13 2 3 2 2 6 2" xfId="23922" xr:uid="{00000000-0005-0000-0000-000014000000}"/>
    <cellStyle name="Comma 13 2 3 2 2 6 2 2" xfId="54162" xr:uid="{00000000-0005-0000-0000-000014000000}"/>
    <cellStyle name="Comma 13 2 3 2 2 6 3" xfId="39042" xr:uid="{00000000-0005-0000-0000-000014000000}"/>
    <cellStyle name="Comma 13 2 3 2 2 7" xfId="10314" xr:uid="{00000000-0005-0000-0000-000014000000}"/>
    <cellStyle name="Comma 13 2 3 2 2 7 2" xfId="25434" xr:uid="{00000000-0005-0000-0000-000014000000}"/>
    <cellStyle name="Comma 13 2 3 2 2 7 2 2" xfId="55674" xr:uid="{00000000-0005-0000-0000-000014000000}"/>
    <cellStyle name="Comma 13 2 3 2 2 7 3" xfId="40554" xr:uid="{00000000-0005-0000-0000-000014000000}"/>
    <cellStyle name="Comma 13 2 3 2 2 8" xfId="16362" xr:uid="{00000000-0005-0000-0000-000014000000}"/>
    <cellStyle name="Comma 13 2 3 2 2 8 2" xfId="46602" xr:uid="{00000000-0005-0000-0000-000014000000}"/>
    <cellStyle name="Comma 13 2 3 2 2 9" xfId="31482" xr:uid="{00000000-0005-0000-0000-000014000000}"/>
    <cellStyle name="Comma 13 2 3 2 3" xfId="1998" xr:uid="{00000000-0005-0000-0000-000014000000}"/>
    <cellStyle name="Comma 13 2 3 2 3 2" xfId="11070" xr:uid="{00000000-0005-0000-0000-000014000000}"/>
    <cellStyle name="Comma 13 2 3 2 3 2 2" xfId="26190" xr:uid="{00000000-0005-0000-0000-000014000000}"/>
    <cellStyle name="Comma 13 2 3 2 3 2 2 2" xfId="56430" xr:uid="{00000000-0005-0000-0000-000014000000}"/>
    <cellStyle name="Comma 13 2 3 2 3 2 3" xfId="41310" xr:uid="{00000000-0005-0000-0000-000014000000}"/>
    <cellStyle name="Comma 13 2 3 2 3 3" xfId="17118" xr:uid="{00000000-0005-0000-0000-000014000000}"/>
    <cellStyle name="Comma 13 2 3 2 3 3 2" xfId="47358" xr:uid="{00000000-0005-0000-0000-000014000000}"/>
    <cellStyle name="Comma 13 2 3 2 3 4" xfId="32238" xr:uid="{00000000-0005-0000-0000-000014000000}"/>
    <cellStyle name="Comma 13 2 3 2 4" xfId="3510" xr:uid="{00000000-0005-0000-0000-000014000000}"/>
    <cellStyle name="Comma 13 2 3 2 4 2" xfId="12582" xr:uid="{00000000-0005-0000-0000-000014000000}"/>
    <cellStyle name="Comma 13 2 3 2 4 2 2" xfId="27702" xr:uid="{00000000-0005-0000-0000-000014000000}"/>
    <cellStyle name="Comma 13 2 3 2 4 2 2 2" xfId="57942" xr:uid="{00000000-0005-0000-0000-000014000000}"/>
    <cellStyle name="Comma 13 2 3 2 4 2 3" xfId="42822" xr:uid="{00000000-0005-0000-0000-000014000000}"/>
    <cellStyle name="Comma 13 2 3 2 4 3" xfId="18630" xr:uid="{00000000-0005-0000-0000-000014000000}"/>
    <cellStyle name="Comma 13 2 3 2 4 3 2" xfId="48870" xr:uid="{00000000-0005-0000-0000-000014000000}"/>
    <cellStyle name="Comma 13 2 3 2 4 4" xfId="33750" xr:uid="{00000000-0005-0000-0000-000014000000}"/>
    <cellStyle name="Comma 13 2 3 2 5" xfId="5022" xr:uid="{00000000-0005-0000-0000-000014000000}"/>
    <cellStyle name="Comma 13 2 3 2 5 2" xfId="14094" xr:uid="{00000000-0005-0000-0000-000014000000}"/>
    <cellStyle name="Comma 13 2 3 2 5 2 2" xfId="29214" xr:uid="{00000000-0005-0000-0000-000014000000}"/>
    <cellStyle name="Comma 13 2 3 2 5 2 2 2" xfId="59454" xr:uid="{00000000-0005-0000-0000-000014000000}"/>
    <cellStyle name="Comma 13 2 3 2 5 2 3" xfId="44334" xr:uid="{00000000-0005-0000-0000-000014000000}"/>
    <cellStyle name="Comma 13 2 3 2 5 3" xfId="20142" xr:uid="{00000000-0005-0000-0000-000014000000}"/>
    <cellStyle name="Comma 13 2 3 2 5 3 2" xfId="50382" xr:uid="{00000000-0005-0000-0000-000014000000}"/>
    <cellStyle name="Comma 13 2 3 2 5 4" xfId="35262" xr:uid="{00000000-0005-0000-0000-000014000000}"/>
    <cellStyle name="Comma 13 2 3 2 6" xfId="6534" xr:uid="{00000000-0005-0000-0000-000014000000}"/>
    <cellStyle name="Comma 13 2 3 2 6 2" xfId="21654" xr:uid="{00000000-0005-0000-0000-000014000000}"/>
    <cellStyle name="Comma 13 2 3 2 6 2 2" xfId="51894" xr:uid="{00000000-0005-0000-0000-000014000000}"/>
    <cellStyle name="Comma 13 2 3 2 6 3" xfId="36774" xr:uid="{00000000-0005-0000-0000-000014000000}"/>
    <cellStyle name="Comma 13 2 3 2 7" xfId="8046" xr:uid="{00000000-0005-0000-0000-000014000000}"/>
    <cellStyle name="Comma 13 2 3 2 7 2" xfId="23166" xr:uid="{00000000-0005-0000-0000-000014000000}"/>
    <cellStyle name="Comma 13 2 3 2 7 2 2" xfId="53406" xr:uid="{00000000-0005-0000-0000-000014000000}"/>
    <cellStyle name="Comma 13 2 3 2 7 3" xfId="38286" xr:uid="{00000000-0005-0000-0000-000014000000}"/>
    <cellStyle name="Comma 13 2 3 2 8" xfId="9558" xr:uid="{00000000-0005-0000-0000-000014000000}"/>
    <cellStyle name="Comma 13 2 3 2 8 2" xfId="24678" xr:uid="{00000000-0005-0000-0000-000014000000}"/>
    <cellStyle name="Comma 13 2 3 2 8 2 2" xfId="54918" xr:uid="{00000000-0005-0000-0000-000014000000}"/>
    <cellStyle name="Comma 13 2 3 2 8 3" xfId="39798" xr:uid="{00000000-0005-0000-0000-000014000000}"/>
    <cellStyle name="Comma 13 2 3 2 9" xfId="15606" xr:uid="{00000000-0005-0000-0000-000014000000}"/>
    <cellStyle name="Comma 13 2 3 2 9 2" xfId="45846" xr:uid="{00000000-0005-0000-0000-000014000000}"/>
    <cellStyle name="Comma 13 2 3 3" xfId="738" xr:uid="{00000000-0005-0000-0000-00003A000000}"/>
    <cellStyle name="Comma 13 2 3 3 10" xfId="30978" xr:uid="{00000000-0005-0000-0000-00003A000000}"/>
    <cellStyle name="Comma 13 2 3 3 2" xfId="1494" xr:uid="{00000000-0005-0000-0000-00003A000000}"/>
    <cellStyle name="Comma 13 2 3 3 2 2" xfId="3006" xr:uid="{00000000-0005-0000-0000-00003A000000}"/>
    <cellStyle name="Comma 13 2 3 3 2 2 2" xfId="12078" xr:uid="{00000000-0005-0000-0000-00003A000000}"/>
    <cellStyle name="Comma 13 2 3 3 2 2 2 2" xfId="27198" xr:uid="{00000000-0005-0000-0000-00003A000000}"/>
    <cellStyle name="Comma 13 2 3 3 2 2 2 2 2" xfId="57438" xr:uid="{00000000-0005-0000-0000-00003A000000}"/>
    <cellStyle name="Comma 13 2 3 3 2 2 2 3" xfId="42318" xr:uid="{00000000-0005-0000-0000-00003A000000}"/>
    <cellStyle name="Comma 13 2 3 3 2 2 3" xfId="18126" xr:uid="{00000000-0005-0000-0000-00003A000000}"/>
    <cellStyle name="Comma 13 2 3 3 2 2 3 2" xfId="48366" xr:uid="{00000000-0005-0000-0000-00003A000000}"/>
    <cellStyle name="Comma 13 2 3 3 2 2 4" xfId="33246" xr:uid="{00000000-0005-0000-0000-00003A000000}"/>
    <cellStyle name="Comma 13 2 3 3 2 3" xfId="4518" xr:uid="{00000000-0005-0000-0000-00003A000000}"/>
    <cellStyle name="Comma 13 2 3 3 2 3 2" xfId="13590" xr:uid="{00000000-0005-0000-0000-00003A000000}"/>
    <cellStyle name="Comma 13 2 3 3 2 3 2 2" xfId="28710" xr:uid="{00000000-0005-0000-0000-00003A000000}"/>
    <cellStyle name="Comma 13 2 3 3 2 3 2 2 2" xfId="58950" xr:uid="{00000000-0005-0000-0000-00003A000000}"/>
    <cellStyle name="Comma 13 2 3 3 2 3 2 3" xfId="43830" xr:uid="{00000000-0005-0000-0000-00003A000000}"/>
    <cellStyle name="Comma 13 2 3 3 2 3 3" xfId="19638" xr:uid="{00000000-0005-0000-0000-00003A000000}"/>
    <cellStyle name="Comma 13 2 3 3 2 3 3 2" xfId="49878" xr:uid="{00000000-0005-0000-0000-00003A000000}"/>
    <cellStyle name="Comma 13 2 3 3 2 3 4" xfId="34758" xr:uid="{00000000-0005-0000-0000-00003A000000}"/>
    <cellStyle name="Comma 13 2 3 3 2 4" xfId="6030" xr:uid="{00000000-0005-0000-0000-00003A000000}"/>
    <cellStyle name="Comma 13 2 3 3 2 4 2" xfId="15102" xr:uid="{00000000-0005-0000-0000-00003A000000}"/>
    <cellStyle name="Comma 13 2 3 3 2 4 2 2" xfId="30222" xr:uid="{00000000-0005-0000-0000-00003A000000}"/>
    <cellStyle name="Comma 13 2 3 3 2 4 2 2 2" xfId="60462" xr:uid="{00000000-0005-0000-0000-00003A000000}"/>
    <cellStyle name="Comma 13 2 3 3 2 4 2 3" xfId="45342" xr:uid="{00000000-0005-0000-0000-00003A000000}"/>
    <cellStyle name="Comma 13 2 3 3 2 4 3" xfId="21150" xr:uid="{00000000-0005-0000-0000-00003A000000}"/>
    <cellStyle name="Comma 13 2 3 3 2 4 3 2" xfId="51390" xr:uid="{00000000-0005-0000-0000-00003A000000}"/>
    <cellStyle name="Comma 13 2 3 3 2 4 4" xfId="36270" xr:uid="{00000000-0005-0000-0000-00003A000000}"/>
    <cellStyle name="Comma 13 2 3 3 2 5" xfId="7542" xr:uid="{00000000-0005-0000-0000-00003A000000}"/>
    <cellStyle name="Comma 13 2 3 3 2 5 2" xfId="22662" xr:uid="{00000000-0005-0000-0000-00003A000000}"/>
    <cellStyle name="Comma 13 2 3 3 2 5 2 2" xfId="52902" xr:uid="{00000000-0005-0000-0000-00003A000000}"/>
    <cellStyle name="Comma 13 2 3 3 2 5 3" xfId="37782" xr:uid="{00000000-0005-0000-0000-00003A000000}"/>
    <cellStyle name="Comma 13 2 3 3 2 6" xfId="9054" xr:uid="{00000000-0005-0000-0000-00003A000000}"/>
    <cellStyle name="Comma 13 2 3 3 2 6 2" xfId="24174" xr:uid="{00000000-0005-0000-0000-00003A000000}"/>
    <cellStyle name="Comma 13 2 3 3 2 6 2 2" xfId="54414" xr:uid="{00000000-0005-0000-0000-00003A000000}"/>
    <cellStyle name="Comma 13 2 3 3 2 6 3" xfId="39294" xr:uid="{00000000-0005-0000-0000-00003A000000}"/>
    <cellStyle name="Comma 13 2 3 3 2 7" xfId="10566" xr:uid="{00000000-0005-0000-0000-00003A000000}"/>
    <cellStyle name="Comma 13 2 3 3 2 7 2" xfId="25686" xr:uid="{00000000-0005-0000-0000-00003A000000}"/>
    <cellStyle name="Comma 13 2 3 3 2 7 2 2" xfId="55926" xr:uid="{00000000-0005-0000-0000-00003A000000}"/>
    <cellStyle name="Comma 13 2 3 3 2 7 3" xfId="40806" xr:uid="{00000000-0005-0000-0000-00003A000000}"/>
    <cellStyle name="Comma 13 2 3 3 2 8" xfId="16614" xr:uid="{00000000-0005-0000-0000-00003A000000}"/>
    <cellStyle name="Comma 13 2 3 3 2 8 2" xfId="46854" xr:uid="{00000000-0005-0000-0000-00003A000000}"/>
    <cellStyle name="Comma 13 2 3 3 2 9" xfId="31734" xr:uid="{00000000-0005-0000-0000-00003A000000}"/>
    <cellStyle name="Comma 13 2 3 3 3" xfId="2250" xr:uid="{00000000-0005-0000-0000-00003A000000}"/>
    <cellStyle name="Comma 13 2 3 3 3 2" xfId="11322" xr:uid="{00000000-0005-0000-0000-00003A000000}"/>
    <cellStyle name="Comma 13 2 3 3 3 2 2" xfId="26442" xr:uid="{00000000-0005-0000-0000-00003A000000}"/>
    <cellStyle name="Comma 13 2 3 3 3 2 2 2" xfId="56682" xr:uid="{00000000-0005-0000-0000-00003A000000}"/>
    <cellStyle name="Comma 13 2 3 3 3 2 3" xfId="41562" xr:uid="{00000000-0005-0000-0000-00003A000000}"/>
    <cellStyle name="Comma 13 2 3 3 3 3" xfId="17370" xr:uid="{00000000-0005-0000-0000-00003A000000}"/>
    <cellStyle name="Comma 13 2 3 3 3 3 2" xfId="47610" xr:uid="{00000000-0005-0000-0000-00003A000000}"/>
    <cellStyle name="Comma 13 2 3 3 3 4" xfId="32490" xr:uid="{00000000-0005-0000-0000-00003A000000}"/>
    <cellStyle name="Comma 13 2 3 3 4" xfId="3762" xr:uid="{00000000-0005-0000-0000-00003A000000}"/>
    <cellStyle name="Comma 13 2 3 3 4 2" xfId="12834" xr:uid="{00000000-0005-0000-0000-00003A000000}"/>
    <cellStyle name="Comma 13 2 3 3 4 2 2" xfId="27954" xr:uid="{00000000-0005-0000-0000-00003A000000}"/>
    <cellStyle name="Comma 13 2 3 3 4 2 2 2" xfId="58194" xr:uid="{00000000-0005-0000-0000-00003A000000}"/>
    <cellStyle name="Comma 13 2 3 3 4 2 3" xfId="43074" xr:uid="{00000000-0005-0000-0000-00003A000000}"/>
    <cellStyle name="Comma 13 2 3 3 4 3" xfId="18882" xr:uid="{00000000-0005-0000-0000-00003A000000}"/>
    <cellStyle name="Comma 13 2 3 3 4 3 2" xfId="49122" xr:uid="{00000000-0005-0000-0000-00003A000000}"/>
    <cellStyle name="Comma 13 2 3 3 4 4" xfId="34002" xr:uid="{00000000-0005-0000-0000-00003A000000}"/>
    <cellStyle name="Comma 13 2 3 3 5" xfId="5274" xr:uid="{00000000-0005-0000-0000-00003A000000}"/>
    <cellStyle name="Comma 13 2 3 3 5 2" xfId="14346" xr:uid="{00000000-0005-0000-0000-00003A000000}"/>
    <cellStyle name="Comma 13 2 3 3 5 2 2" xfId="29466" xr:uid="{00000000-0005-0000-0000-00003A000000}"/>
    <cellStyle name="Comma 13 2 3 3 5 2 2 2" xfId="59706" xr:uid="{00000000-0005-0000-0000-00003A000000}"/>
    <cellStyle name="Comma 13 2 3 3 5 2 3" xfId="44586" xr:uid="{00000000-0005-0000-0000-00003A000000}"/>
    <cellStyle name="Comma 13 2 3 3 5 3" xfId="20394" xr:uid="{00000000-0005-0000-0000-00003A000000}"/>
    <cellStyle name="Comma 13 2 3 3 5 3 2" xfId="50634" xr:uid="{00000000-0005-0000-0000-00003A000000}"/>
    <cellStyle name="Comma 13 2 3 3 5 4" xfId="35514" xr:uid="{00000000-0005-0000-0000-00003A000000}"/>
    <cellStyle name="Comma 13 2 3 3 6" xfId="6786" xr:uid="{00000000-0005-0000-0000-00003A000000}"/>
    <cellStyle name="Comma 13 2 3 3 6 2" xfId="21906" xr:uid="{00000000-0005-0000-0000-00003A000000}"/>
    <cellStyle name="Comma 13 2 3 3 6 2 2" xfId="52146" xr:uid="{00000000-0005-0000-0000-00003A000000}"/>
    <cellStyle name="Comma 13 2 3 3 6 3" xfId="37026" xr:uid="{00000000-0005-0000-0000-00003A000000}"/>
    <cellStyle name="Comma 13 2 3 3 7" xfId="8298" xr:uid="{00000000-0005-0000-0000-00003A000000}"/>
    <cellStyle name="Comma 13 2 3 3 7 2" xfId="23418" xr:uid="{00000000-0005-0000-0000-00003A000000}"/>
    <cellStyle name="Comma 13 2 3 3 7 2 2" xfId="53658" xr:uid="{00000000-0005-0000-0000-00003A000000}"/>
    <cellStyle name="Comma 13 2 3 3 7 3" xfId="38538" xr:uid="{00000000-0005-0000-0000-00003A000000}"/>
    <cellStyle name="Comma 13 2 3 3 8" xfId="9810" xr:uid="{00000000-0005-0000-0000-00003A000000}"/>
    <cellStyle name="Comma 13 2 3 3 8 2" xfId="24930" xr:uid="{00000000-0005-0000-0000-00003A000000}"/>
    <cellStyle name="Comma 13 2 3 3 8 2 2" xfId="55170" xr:uid="{00000000-0005-0000-0000-00003A000000}"/>
    <cellStyle name="Comma 13 2 3 3 8 3" xfId="40050" xr:uid="{00000000-0005-0000-0000-00003A000000}"/>
    <cellStyle name="Comma 13 2 3 3 9" xfId="15858" xr:uid="{00000000-0005-0000-0000-00003A000000}"/>
    <cellStyle name="Comma 13 2 3 3 9 2" xfId="46098" xr:uid="{00000000-0005-0000-0000-00003A000000}"/>
    <cellStyle name="Comma 13 2 3 4" xfId="990" xr:uid="{00000000-0005-0000-0000-000014000000}"/>
    <cellStyle name="Comma 13 2 3 4 2" xfId="2502" xr:uid="{00000000-0005-0000-0000-000014000000}"/>
    <cellStyle name="Comma 13 2 3 4 2 2" xfId="11574" xr:uid="{00000000-0005-0000-0000-000014000000}"/>
    <cellStyle name="Comma 13 2 3 4 2 2 2" xfId="26694" xr:uid="{00000000-0005-0000-0000-000014000000}"/>
    <cellStyle name="Comma 13 2 3 4 2 2 2 2" xfId="56934" xr:uid="{00000000-0005-0000-0000-000014000000}"/>
    <cellStyle name="Comma 13 2 3 4 2 2 3" xfId="41814" xr:uid="{00000000-0005-0000-0000-000014000000}"/>
    <cellStyle name="Comma 13 2 3 4 2 3" xfId="17622" xr:uid="{00000000-0005-0000-0000-000014000000}"/>
    <cellStyle name="Comma 13 2 3 4 2 3 2" xfId="47862" xr:uid="{00000000-0005-0000-0000-000014000000}"/>
    <cellStyle name="Comma 13 2 3 4 2 4" xfId="32742" xr:uid="{00000000-0005-0000-0000-000014000000}"/>
    <cellStyle name="Comma 13 2 3 4 3" xfId="4014" xr:uid="{00000000-0005-0000-0000-000014000000}"/>
    <cellStyle name="Comma 13 2 3 4 3 2" xfId="13086" xr:uid="{00000000-0005-0000-0000-000014000000}"/>
    <cellStyle name="Comma 13 2 3 4 3 2 2" xfId="28206" xr:uid="{00000000-0005-0000-0000-000014000000}"/>
    <cellStyle name="Comma 13 2 3 4 3 2 2 2" xfId="58446" xr:uid="{00000000-0005-0000-0000-000014000000}"/>
    <cellStyle name="Comma 13 2 3 4 3 2 3" xfId="43326" xr:uid="{00000000-0005-0000-0000-000014000000}"/>
    <cellStyle name="Comma 13 2 3 4 3 3" xfId="19134" xr:uid="{00000000-0005-0000-0000-000014000000}"/>
    <cellStyle name="Comma 13 2 3 4 3 3 2" xfId="49374" xr:uid="{00000000-0005-0000-0000-000014000000}"/>
    <cellStyle name="Comma 13 2 3 4 3 4" xfId="34254" xr:uid="{00000000-0005-0000-0000-000014000000}"/>
    <cellStyle name="Comma 13 2 3 4 4" xfId="5526" xr:uid="{00000000-0005-0000-0000-000014000000}"/>
    <cellStyle name="Comma 13 2 3 4 4 2" xfId="14598" xr:uid="{00000000-0005-0000-0000-000014000000}"/>
    <cellStyle name="Comma 13 2 3 4 4 2 2" xfId="29718" xr:uid="{00000000-0005-0000-0000-000014000000}"/>
    <cellStyle name="Comma 13 2 3 4 4 2 2 2" xfId="59958" xr:uid="{00000000-0005-0000-0000-000014000000}"/>
    <cellStyle name="Comma 13 2 3 4 4 2 3" xfId="44838" xr:uid="{00000000-0005-0000-0000-000014000000}"/>
    <cellStyle name="Comma 13 2 3 4 4 3" xfId="20646" xr:uid="{00000000-0005-0000-0000-000014000000}"/>
    <cellStyle name="Comma 13 2 3 4 4 3 2" xfId="50886" xr:uid="{00000000-0005-0000-0000-000014000000}"/>
    <cellStyle name="Comma 13 2 3 4 4 4" xfId="35766" xr:uid="{00000000-0005-0000-0000-000014000000}"/>
    <cellStyle name="Comma 13 2 3 4 5" xfId="7038" xr:uid="{00000000-0005-0000-0000-000014000000}"/>
    <cellStyle name="Comma 13 2 3 4 5 2" xfId="22158" xr:uid="{00000000-0005-0000-0000-000014000000}"/>
    <cellStyle name="Comma 13 2 3 4 5 2 2" xfId="52398" xr:uid="{00000000-0005-0000-0000-000014000000}"/>
    <cellStyle name="Comma 13 2 3 4 5 3" xfId="37278" xr:uid="{00000000-0005-0000-0000-000014000000}"/>
    <cellStyle name="Comma 13 2 3 4 6" xfId="8550" xr:uid="{00000000-0005-0000-0000-000014000000}"/>
    <cellStyle name="Comma 13 2 3 4 6 2" xfId="23670" xr:uid="{00000000-0005-0000-0000-000014000000}"/>
    <cellStyle name="Comma 13 2 3 4 6 2 2" xfId="53910" xr:uid="{00000000-0005-0000-0000-000014000000}"/>
    <cellStyle name="Comma 13 2 3 4 6 3" xfId="38790" xr:uid="{00000000-0005-0000-0000-000014000000}"/>
    <cellStyle name="Comma 13 2 3 4 7" xfId="10062" xr:uid="{00000000-0005-0000-0000-000014000000}"/>
    <cellStyle name="Comma 13 2 3 4 7 2" xfId="25182" xr:uid="{00000000-0005-0000-0000-000014000000}"/>
    <cellStyle name="Comma 13 2 3 4 7 2 2" xfId="55422" xr:uid="{00000000-0005-0000-0000-000014000000}"/>
    <cellStyle name="Comma 13 2 3 4 7 3" xfId="40302" xr:uid="{00000000-0005-0000-0000-000014000000}"/>
    <cellStyle name="Comma 13 2 3 4 8" xfId="16110" xr:uid="{00000000-0005-0000-0000-000014000000}"/>
    <cellStyle name="Comma 13 2 3 4 8 2" xfId="46350" xr:uid="{00000000-0005-0000-0000-000014000000}"/>
    <cellStyle name="Comma 13 2 3 4 9" xfId="31230" xr:uid="{00000000-0005-0000-0000-000014000000}"/>
    <cellStyle name="Comma 13 2 3 5" xfId="1746" xr:uid="{00000000-0005-0000-0000-000014000000}"/>
    <cellStyle name="Comma 13 2 3 5 2" xfId="10818" xr:uid="{00000000-0005-0000-0000-000014000000}"/>
    <cellStyle name="Comma 13 2 3 5 2 2" xfId="25938" xr:uid="{00000000-0005-0000-0000-000014000000}"/>
    <cellStyle name="Comma 13 2 3 5 2 2 2" xfId="56178" xr:uid="{00000000-0005-0000-0000-000014000000}"/>
    <cellStyle name="Comma 13 2 3 5 2 3" xfId="41058" xr:uid="{00000000-0005-0000-0000-000014000000}"/>
    <cellStyle name="Comma 13 2 3 5 3" xfId="16866" xr:uid="{00000000-0005-0000-0000-000014000000}"/>
    <cellStyle name="Comma 13 2 3 5 3 2" xfId="47106" xr:uid="{00000000-0005-0000-0000-000014000000}"/>
    <cellStyle name="Comma 13 2 3 5 4" xfId="31986" xr:uid="{00000000-0005-0000-0000-000014000000}"/>
    <cellStyle name="Comma 13 2 3 6" xfId="3258" xr:uid="{00000000-0005-0000-0000-000014000000}"/>
    <cellStyle name="Comma 13 2 3 6 2" xfId="12330" xr:uid="{00000000-0005-0000-0000-000014000000}"/>
    <cellStyle name="Comma 13 2 3 6 2 2" xfId="27450" xr:uid="{00000000-0005-0000-0000-000014000000}"/>
    <cellStyle name="Comma 13 2 3 6 2 2 2" xfId="57690" xr:uid="{00000000-0005-0000-0000-000014000000}"/>
    <cellStyle name="Comma 13 2 3 6 2 3" xfId="42570" xr:uid="{00000000-0005-0000-0000-000014000000}"/>
    <cellStyle name="Comma 13 2 3 6 3" xfId="18378" xr:uid="{00000000-0005-0000-0000-000014000000}"/>
    <cellStyle name="Comma 13 2 3 6 3 2" xfId="48618" xr:uid="{00000000-0005-0000-0000-000014000000}"/>
    <cellStyle name="Comma 13 2 3 6 4" xfId="33498" xr:uid="{00000000-0005-0000-0000-000014000000}"/>
    <cellStyle name="Comma 13 2 3 7" xfId="4770" xr:uid="{00000000-0005-0000-0000-000014000000}"/>
    <cellStyle name="Comma 13 2 3 7 2" xfId="13842" xr:uid="{00000000-0005-0000-0000-000014000000}"/>
    <cellStyle name="Comma 13 2 3 7 2 2" xfId="28962" xr:uid="{00000000-0005-0000-0000-000014000000}"/>
    <cellStyle name="Comma 13 2 3 7 2 2 2" xfId="59202" xr:uid="{00000000-0005-0000-0000-000014000000}"/>
    <cellStyle name="Comma 13 2 3 7 2 3" xfId="44082" xr:uid="{00000000-0005-0000-0000-000014000000}"/>
    <cellStyle name="Comma 13 2 3 7 3" xfId="19890" xr:uid="{00000000-0005-0000-0000-000014000000}"/>
    <cellStyle name="Comma 13 2 3 7 3 2" xfId="50130" xr:uid="{00000000-0005-0000-0000-000014000000}"/>
    <cellStyle name="Comma 13 2 3 7 4" xfId="35010" xr:uid="{00000000-0005-0000-0000-000014000000}"/>
    <cellStyle name="Comma 13 2 3 8" xfId="6282" xr:uid="{00000000-0005-0000-0000-000014000000}"/>
    <cellStyle name="Comma 13 2 3 8 2" xfId="21402" xr:uid="{00000000-0005-0000-0000-000014000000}"/>
    <cellStyle name="Comma 13 2 3 8 2 2" xfId="51642" xr:uid="{00000000-0005-0000-0000-000014000000}"/>
    <cellStyle name="Comma 13 2 3 8 3" xfId="36522" xr:uid="{00000000-0005-0000-0000-000014000000}"/>
    <cellStyle name="Comma 13 2 3 9" xfId="7794" xr:uid="{00000000-0005-0000-0000-000014000000}"/>
    <cellStyle name="Comma 13 2 3 9 2" xfId="22914" xr:uid="{00000000-0005-0000-0000-000014000000}"/>
    <cellStyle name="Comma 13 2 3 9 2 2" xfId="53154" xr:uid="{00000000-0005-0000-0000-000014000000}"/>
    <cellStyle name="Comma 13 2 3 9 3" xfId="38034" xr:uid="{00000000-0005-0000-0000-000014000000}"/>
    <cellStyle name="Comma 13 2 4" xfId="318" xr:uid="{00000000-0005-0000-0000-00000A000000}"/>
    <cellStyle name="Comma 13 2 4 10" xfId="30558" xr:uid="{00000000-0005-0000-0000-00000A000000}"/>
    <cellStyle name="Comma 13 2 4 2" xfId="1074" xr:uid="{00000000-0005-0000-0000-00000A000000}"/>
    <cellStyle name="Comma 13 2 4 2 2" xfId="2586" xr:uid="{00000000-0005-0000-0000-00000A000000}"/>
    <cellStyle name="Comma 13 2 4 2 2 2" xfId="11658" xr:uid="{00000000-0005-0000-0000-00000A000000}"/>
    <cellStyle name="Comma 13 2 4 2 2 2 2" xfId="26778" xr:uid="{00000000-0005-0000-0000-00000A000000}"/>
    <cellStyle name="Comma 13 2 4 2 2 2 2 2" xfId="57018" xr:uid="{00000000-0005-0000-0000-00000A000000}"/>
    <cellStyle name="Comma 13 2 4 2 2 2 3" xfId="41898" xr:uid="{00000000-0005-0000-0000-00000A000000}"/>
    <cellStyle name="Comma 13 2 4 2 2 3" xfId="17706" xr:uid="{00000000-0005-0000-0000-00000A000000}"/>
    <cellStyle name="Comma 13 2 4 2 2 3 2" xfId="47946" xr:uid="{00000000-0005-0000-0000-00000A000000}"/>
    <cellStyle name="Comma 13 2 4 2 2 4" xfId="32826" xr:uid="{00000000-0005-0000-0000-00000A000000}"/>
    <cellStyle name="Comma 13 2 4 2 3" xfId="4098" xr:uid="{00000000-0005-0000-0000-00000A000000}"/>
    <cellStyle name="Comma 13 2 4 2 3 2" xfId="13170" xr:uid="{00000000-0005-0000-0000-00000A000000}"/>
    <cellStyle name="Comma 13 2 4 2 3 2 2" xfId="28290" xr:uid="{00000000-0005-0000-0000-00000A000000}"/>
    <cellStyle name="Comma 13 2 4 2 3 2 2 2" xfId="58530" xr:uid="{00000000-0005-0000-0000-00000A000000}"/>
    <cellStyle name="Comma 13 2 4 2 3 2 3" xfId="43410" xr:uid="{00000000-0005-0000-0000-00000A000000}"/>
    <cellStyle name="Comma 13 2 4 2 3 3" xfId="19218" xr:uid="{00000000-0005-0000-0000-00000A000000}"/>
    <cellStyle name="Comma 13 2 4 2 3 3 2" xfId="49458" xr:uid="{00000000-0005-0000-0000-00000A000000}"/>
    <cellStyle name="Comma 13 2 4 2 3 4" xfId="34338" xr:uid="{00000000-0005-0000-0000-00000A000000}"/>
    <cellStyle name="Comma 13 2 4 2 4" xfId="5610" xr:uid="{00000000-0005-0000-0000-00000A000000}"/>
    <cellStyle name="Comma 13 2 4 2 4 2" xfId="14682" xr:uid="{00000000-0005-0000-0000-00000A000000}"/>
    <cellStyle name="Comma 13 2 4 2 4 2 2" xfId="29802" xr:uid="{00000000-0005-0000-0000-00000A000000}"/>
    <cellStyle name="Comma 13 2 4 2 4 2 2 2" xfId="60042" xr:uid="{00000000-0005-0000-0000-00000A000000}"/>
    <cellStyle name="Comma 13 2 4 2 4 2 3" xfId="44922" xr:uid="{00000000-0005-0000-0000-00000A000000}"/>
    <cellStyle name="Comma 13 2 4 2 4 3" xfId="20730" xr:uid="{00000000-0005-0000-0000-00000A000000}"/>
    <cellStyle name="Comma 13 2 4 2 4 3 2" xfId="50970" xr:uid="{00000000-0005-0000-0000-00000A000000}"/>
    <cellStyle name="Comma 13 2 4 2 4 4" xfId="35850" xr:uid="{00000000-0005-0000-0000-00000A000000}"/>
    <cellStyle name="Comma 13 2 4 2 5" xfId="7122" xr:uid="{00000000-0005-0000-0000-00000A000000}"/>
    <cellStyle name="Comma 13 2 4 2 5 2" xfId="22242" xr:uid="{00000000-0005-0000-0000-00000A000000}"/>
    <cellStyle name="Comma 13 2 4 2 5 2 2" xfId="52482" xr:uid="{00000000-0005-0000-0000-00000A000000}"/>
    <cellStyle name="Comma 13 2 4 2 5 3" xfId="37362" xr:uid="{00000000-0005-0000-0000-00000A000000}"/>
    <cellStyle name="Comma 13 2 4 2 6" xfId="8634" xr:uid="{00000000-0005-0000-0000-00000A000000}"/>
    <cellStyle name="Comma 13 2 4 2 6 2" xfId="23754" xr:uid="{00000000-0005-0000-0000-00000A000000}"/>
    <cellStyle name="Comma 13 2 4 2 6 2 2" xfId="53994" xr:uid="{00000000-0005-0000-0000-00000A000000}"/>
    <cellStyle name="Comma 13 2 4 2 6 3" xfId="38874" xr:uid="{00000000-0005-0000-0000-00000A000000}"/>
    <cellStyle name="Comma 13 2 4 2 7" xfId="10146" xr:uid="{00000000-0005-0000-0000-00000A000000}"/>
    <cellStyle name="Comma 13 2 4 2 7 2" xfId="25266" xr:uid="{00000000-0005-0000-0000-00000A000000}"/>
    <cellStyle name="Comma 13 2 4 2 7 2 2" xfId="55506" xr:uid="{00000000-0005-0000-0000-00000A000000}"/>
    <cellStyle name="Comma 13 2 4 2 7 3" xfId="40386" xr:uid="{00000000-0005-0000-0000-00000A000000}"/>
    <cellStyle name="Comma 13 2 4 2 8" xfId="16194" xr:uid="{00000000-0005-0000-0000-00000A000000}"/>
    <cellStyle name="Comma 13 2 4 2 8 2" xfId="46434" xr:uid="{00000000-0005-0000-0000-00000A000000}"/>
    <cellStyle name="Comma 13 2 4 2 9" xfId="31314" xr:uid="{00000000-0005-0000-0000-00000A000000}"/>
    <cellStyle name="Comma 13 2 4 3" xfId="1830" xr:uid="{00000000-0005-0000-0000-00000A000000}"/>
    <cellStyle name="Comma 13 2 4 3 2" xfId="10902" xr:uid="{00000000-0005-0000-0000-00000A000000}"/>
    <cellStyle name="Comma 13 2 4 3 2 2" xfId="26022" xr:uid="{00000000-0005-0000-0000-00000A000000}"/>
    <cellStyle name="Comma 13 2 4 3 2 2 2" xfId="56262" xr:uid="{00000000-0005-0000-0000-00000A000000}"/>
    <cellStyle name="Comma 13 2 4 3 2 3" xfId="41142" xr:uid="{00000000-0005-0000-0000-00000A000000}"/>
    <cellStyle name="Comma 13 2 4 3 3" xfId="16950" xr:uid="{00000000-0005-0000-0000-00000A000000}"/>
    <cellStyle name="Comma 13 2 4 3 3 2" xfId="47190" xr:uid="{00000000-0005-0000-0000-00000A000000}"/>
    <cellStyle name="Comma 13 2 4 3 4" xfId="32070" xr:uid="{00000000-0005-0000-0000-00000A000000}"/>
    <cellStyle name="Comma 13 2 4 4" xfId="3342" xr:uid="{00000000-0005-0000-0000-00000A000000}"/>
    <cellStyle name="Comma 13 2 4 4 2" xfId="12414" xr:uid="{00000000-0005-0000-0000-00000A000000}"/>
    <cellStyle name="Comma 13 2 4 4 2 2" xfId="27534" xr:uid="{00000000-0005-0000-0000-00000A000000}"/>
    <cellStyle name="Comma 13 2 4 4 2 2 2" xfId="57774" xr:uid="{00000000-0005-0000-0000-00000A000000}"/>
    <cellStyle name="Comma 13 2 4 4 2 3" xfId="42654" xr:uid="{00000000-0005-0000-0000-00000A000000}"/>
    <cellStyle name="Comma 13 2 4 4 3" xfId="18462" xr:uid="{00000000-0005-0000-0000-00000A000000}"/>
    <cellStyle name="Comma 13 2 4 4 3 2" xfId="48702" xr:uid="{00000000-0005-0000-0000-00000A000000}"/>
    <cellStyle name="Comma 13 2 4 4 4" xfId="33582" xr:uid="{00000000-0005-0000-0000-00000A000000}"/>
    <cellStyle name="Comma 13 2 4 5" xfId="4854" xr:uid="{00000000-0005-0000-0000-00000A000000}"/>
    <cellStyle name="Comma 13 2 4 5 2" xfId="13926" xr:uid="{00000000-0005-0000-0000-00000A000000}"/>
    <cellStyle name="Comma 13 2 4 5 2 2" xfId="29046" xr:uid="{00000000-0005-0000-0000-00000A000000}"/>
    <cellStyle name="Comma 13 2 4 5 2 2 2" xfId="59286" xr:uid="{00000000-0005-0000-0000-00000A000000}"/>
    <cellStyle name="Comma 13 2 4 5 2 3" xfId="44166" xr:uid="{00000000-0005-0000-0000-00000A000000}"/>
    <cellStyle name="Comma 13 2 4 5 3" xfId="19974" xr:uid="{00000000-0005-0000-0000-00000A000000}"/>
    <cellStyle name="Comma 13 2 4 5 3 2" xfId="50214" xr:uid="{00000000-0005-0000-0000-00000A000000}"/>
    <cellStyle name="Comma 13 2 4 5 4" xfId="35094" xr:uid="{00000000-0005-0000-0000-00000A000000}"/>
    <cellStyle name="Comma 13 2 4 6" xfId="6366" xr:uid="{00000000-0005-0000-0000-00000A000000}"/>
    <cellStyle name="Comma 13 2 4 6 2" xfId="21486" xr:uid="{00000000-0005-0000-0000-00000A000000}"/>
    <cellStyle name="Comma 13 2 4 6 2 2" xfId="51726" xr:uid="{00000000-0005-0000-0000-00000A000000}"/>
    <cellStyle name="Comma 13 2 4 6 3" xfId="36606" xr:uid="{00000000-0005-0000-0000-00000A000000}"/>
    <cellStyle name="Comma 13 2 4 7" xfId="7878" xr:uid="{00000000-0005-0000-0000-00000A000000}"/>
    <cellStyle name="Comma 13 2 4 7 2" xfId="22998" xr:uid="{00000000-0005-0000-0000-00000A000000}"/>
    <cellStyle name="Comma 13 2 4 7 2 2" xfId="53238" xr:uid="{00000000-0005-0000-0000-00000A000000}"/>
    <cellStyle name="Comma 13 2 4 7 3" xfId="38118" xr:uid="{00000000-0005-0000-0000-00000A000000}"/>
    <cellStyle name="Comma 13 2 4 8" xfId="9390" xr:uid="{00000000-0005-0000-0000-00000A000000}"/>
    <cellStyle name="Comma 13 2 4 8 2" xfId="24510" xr:uid="{00000000-0005-0000-0000-00000A000000}"/>
    <cellStyle name="Comma 13 2 4 8 2 2" xfId="54750" xr:uid="{00000000-0005-0000-0000-00000A000000}"/>
    <cellStyle name="Comma 13 2 4 8 3" xfId="39630" xr:uid="{00000000-0005-0000-0000-00000A000000}"/>
    <cellStyle name="Comma 13 2 4 9" xfId="15438" xr:uid="{00000000-0005-0000-0000-00000A000000}"/>
    <cellStyle name="Comma 13 2 4 9 2" xfId="45678" xr:uid="{00000000-0005-0000-0000-00000A000000}"/>
    <cellStyle name="Comma 13 2 5" xfId="570" xr:uid="{00000000-0005-0000-0000-000038000000}"/>
    <cellStyle name="Comma 13 2 5 10" xfId="30810" xr:uid="{00000000-0005-0000-0000-000038000000}"/>
    <cellStyle name="Comma 13 2 5 2" xfId="1326" xr:uid="{00000000-0005-0000-0000-000038000000}"/>
    <cellStyle name="Comma 13 2 5 2 2" xfId="2838" xr:uid="{00000000-0005-0000-0000-000038000000}"/>
    <cellStyle name="Comma 13 2 5 2 2 2" xfId="11910" xr:uid="{00000000-0005-0000-0000-000038000000}"/>
    <cellStyle name="Comma 13 2 5 2 2 2 2" xfId="27030" xr:uid="{00000000-0005-0000-0000-000038000000}"/>
    <cellStyle name="Comma 13 2 5 2 2 2 2 2" xfId="57270" xr:uid="{00000000-0005-0000-0000-000038000000}"/>
    <cellStyle name="Comma 13 2 5 2 2 2 3" xfId="42150" xr:uid="{00000000-0005-0000-0000-000038000000}"/>
    <cellStyle name="Comma 13 2 5 2 2 3" xfId="17958" xr:uid="{00000000-0005-0000-0000-000038000000}"/>
    <cellStyle name="Comma 13 2 5 2 2 3 2" xfId="48198" xr:uid="{00000000-0005-0000-0000-000038000000}"/>
    <cellStyle name="Comma 13 2 5 2 2 4" xfId="33078" xr:uid="{00000000-0005-0000-0000-000038000000}"/>
    <cellStyle name="Comma 13 2 5 2 3" xfId="4350" xr:uid="{00000000-0005-0000-0000-000038000000}"/>
    <cellStyle name="Comma 13 2 5 2 3 2" xfId="13422" xr:uid="{00000000-0005-0000-0000-000038000000}"/>
    <cellStyle name="Comma 13 2 5 2 3 2 2" xfId="28542" xr:uid="{00000000-0005-0000-0000-000038000000}"/>
    <cellStyle name="Comma 13 2 5 2 3 2 2 2" xfId="58782" xr:uid="{00000000-0005-0000-0000-000038000000}"/>
    <cellStyle name="Comma 13 2 5 2 3 2 3" xfId="43662" xr:uid="{00000000-0005-0000-0000-000038000000}"/>
    <cellStyle name="Comma 13 2 5 2 3 3" xfId="19470" xr:uid="{00000000-0005-0000-0000-000038000000}"/>
    <cellStyle name="Comma 13 2 5 2 3 3 2" xfId="49710" xr:uid="{00000000-0005-0000-0000-000038000000}"/>
    <cellStyle name="Comma 13 2 5 2 3 4" xfId="34590" xr:uid="{00000000-0005-0000-0000-000038000000}"/>
    <cellStyle name="Comma 13 2 5 2 4" xfId="5862" xr:uid="{00000000-0005-0000-0000-000038000000}"/>
    <cellStyle name="Comma 13 2 5 2 4 2" xfId="14934" xr:uid="{00000000-0005-0000-0000-000038000000}"/>
    <cellStyle name="Comma 13 2 5 2 4 2 2" xfId="30054" xr:uid="{00000000-0005-0000-0000-000038000000}"/>
    <cellStyle name="Comma 13 2 5 2 4 2 2 2" xfId="60294" xr:uid="{00000000-0005-0000-0000-000038000000}"/>
    <cellStyle name="Comma 13 2 5 2 4 2 3" xfId="45174" xr:uid="{00000000-0005-0000-0000-000038000000}"/>
    <cellStyle name="Comma 13 2 5 2 4 3" xfId="20982" xr:uid="{00000000-0005-0000-0000-000038000000}"/>
    <cellStyle name="Comma 13 2 5 2 4 3 2" xfId="51222" xr:uid="{00000000-0005-0000-0000-000038000000}"/>
    <cellStyle name="Comma 13 2 5 2 4 4" xfId="36102" xr:uid="{00000000-0005-0000-0000-000038000000}"/>
    <cellStyle name="Comma 13 2 5 2 5" xfId="7374" xr:uid="{00000000-0005-0000-0000-000038000000}"/>
    <cellStyle name="Comma 13 2 5 2 5 2" xfId="22494" xr:uid="{00000000-0005-0000-0000-000038000000}"/>
    <cellStyle name="Comma 13 2 5 2 5 2 2" xfId="52734" xr:uid="{00000000-0005-0000-0000-000038000000}"/>
    <cellStyle name="Comma 13 2 5 2 5 3" xfId="37614" xr:uid="{00000000-0005-0000-0000-000038000000}"/>
    <cellStyle name="Comma 13 2 5 2 6" xfId="8886" xr:uid="{00000000-0005-0000-0000-000038000000}"/>
    <cellStyle name="Comma 13 2 5 2 6 2" xfId="24006" xr:uid="{00000000-0005-0000-0000-000038000000}"/>
    <cellStyle name="Comma 13 2 5 2 6 2 2" xfId="54246" xr:uid="{00000000-0005-0000-0000-000038000000}"/>
    <cellStyle name="Comma 13 2 5 2 6 3" xfId="39126" xr:uid="{00000000-0005-0000-0000-000038000000}"/>
    <cellStyle name="Comma 13 2 5 2 7" xfId="10398" xr:uid="{00000000-0005-0000-0000-000038000000}"/>
    <cellStyle name="Comma 13 2 5 2 7 2" xfId="25518" xr:uid="{00000000-0005-0000-0000-000038000000}"/>
    <cellStyle name="Comma 13 2 5 2 7 2 2" xfId="55758" xr:uid="{00000000-0005-0000-0000-000038000000}"/>
    <cellStyle name="Comma 13 2 5 2 7 3" xfId="40638" xr:uid="{00000000-0005-0000-0000-000038000000}"/>
    <cellStyle name="Comma 13 2 5 2 8" xfId="16446" xr:uid="{00000000-0005-0000-0000-000038000000}"/>
    <cellStyle name="Comma 13 2 5 2 8 2" xfId="46686" xr:uid="{00000000-0005-0000-0000-000038000000}"/>
    <cellStyle name="Comma 13 2 5 2 9" xfId="31566" xr:uid="{00000000-0005-0000-0000-000038000000}"/>
    <cellStyle name="Comma 13 2 5 3" xfId="2082" xr:uid="{00000000-0005-0000-0000-000038000000}"/>
    <cellStyle name="Comma 13 2 5 3 2" xfId="11154" xr:uid="{00000000-0005-0000-0000-000038000000}"/>
    <cellStyle name="Comma 13 2 5 3 2 2" xfId="26274" xr:uid="{00000000-0005-0000-0000-000038000000}"/>
    <cellStyle name="Comma 13 2 5 3 2 2 2" xfId="56514" xr:uid="{00000000-0005-0000-0000-000038000000}"/>
    <cellStyle name="Comma 13 2 5 3 2 3" xfId="41394" xr:uid="{00000000-0005-0000-0000-000038000000}"/>
    <cellStyle name="Comma 13 2 5 3 3" xfId="17202" xr:uid="{00000000-0005-0000-0000-000038000000}"/>
    <cellStyle name="Comma 13 2 5 3 3 2" xfId="47442" xr:uid="{00000000-0005-0000-0000-000038000000}"/>
    <cellStyle name="Comma 13 2 5 3 4" xfId="32322" xr:uid="{00000000-0005-0000-0000-000038000000}"/>
    <cellStyle name="Comma 13 2 5 4" xfId="3594" xr:uid="{00000000-0005-0000-0000-000038000000}"/>
    <cellStyle name="Comma 13 2 5 4 2" xfId="12666" xr:uid="{00000000-0005-0000-0000-000038000000}"/>
    <cellStyle name="Comma 13 2 5 4 2 2" xfId="27786" xr:uid="{00000000-0005-0000-0000-000038000000}"/>
    <cellStyle name="Comma 13 2 5 4 2 2 2" xfId="58026" xr:uid="{00000000-0005-0000-0000-000038000000}"/>
    <cellStyle name="Comma 13 2 5 4 2 3" xfId="42906" xr:uid="{00000000-0005-0000-0000-000038000000}"/>
    <cellStyle name="Comma 13 2 5 4 3" xfId="18714" xr:uid="{00000000-0005-0000-0000-000038000000}"/>
    <cellStyle name="Comma 13 2 5 4 3 2" xfId="48954" xr:uid="{00000000-0005-0000-0000-000038000000}"/>
    <cellStyle name="Comma 13 2 5 4 4" xfId="33834" xr:uid="{00000000-0005-0000-0000-000038000000}"/>
    <cellStyle name="Comma 13 2 5 5" xfId="5106" xr:uid="{00000000-0005-0000-0000-000038000000}"/>
    <cellStyle name="Comma 13 2 5 5 2" xfId="14178" xr:uid="{00000000-0005-0000-0000-000038000000}"/>
    <cellStyle name="Comma 13 2 5 5 2 2" xfId="29298" xr:uid="{00000000-0005-0000-0000-000038000000}"/>
    <cellStyle name="Comma 13 2 5 5 2 2 2" xfId="59538" xr:uid="{00000000-0005-0000-0000-000038000000}"/>
    <cellStyle name="Comma 13 2 5 5 2 3" xfId="44418" xr:uid="{00000000-0005-0000-0000-000038000000}"/>
    <cellStyle name="Comma 13 2 5 5 3" xfId="20226" xr:uid="{00000000-0005-0000-0000-000038000000}"/>
    <cellStyle name="Comma 13 2 5 5 3 2" xfId="50466" xr:uid="{00000000-0005-0000-0000-000038000000}"/>
    <cellStyle name="Comma 13 2 5 5 4" xfId="35346" xr:uid="{00000000-0005-0000-0000-000038000000}"/>
    <cellStyle name="Comma 13 2 5 6" xfId="6618" xr:uid="{00000000-0005-0000-0000-000038000000}"/>
    <cellStyle name="Comma 13 2 5 6 2" xfId="21738" xr:uid="{00000000-0005-0000-0000-000038000000}"/>
    <cellStyle name="Comma 13 2 5 6 2 2" xfId="51978" xr:uid="{00000000-0005-0000-0000-000038000000}"/>
    <cellStyle name="Comma 13 2 5 6 3" xfId="36858" xr:uid="{00000000-0005-0000-0000-000038000000}"/>
    <cellStyle name="Comma 13 2 5 7" xfId="8130" xr:uid="{00000000-0005-0000-0000-000038000000}"/>
    <cellStyle name="Comma 13 2 5 7 2" xfId="23250" xr:uid="{00000000-0005-0000-0000-000038000000}"/>
    <cellStyle name="Comma 13 2 5 7 2 2" xfId="53490" xr:uid="{00000000-0005-0000-0000-000038000000}"/>
    <cellStyle name="Comma 13 2 5 7 3" xfId="38370" xr:uid="{00000000-0005-0000-0000-000038000000}"/>
    <cellStyle name="Comma 13 2 5 8" xfId="9642" xr:uid="{00000000-0005-0000-0000-000038000000}"/>
    <cellStyle name="Comma 13 2 5 8 2" xfId="24762" xr:uid="{00000000-0005-0000-0000-000038000000}"/>
    <cellStyle name="Comma 13 2 5 8 2 2" xfId="55002" xr:uid="{00000000-0005-0000-0000-000038000000}"/>
    <cellStyle name="Comma 13 2 5 8 3" xfId="39882" xr:uid="{00000000-0005-0000-0000-000038000000}"/>
    <cellStyle name="Comma 13 2 5 9" xfId="15690" xr:uid="{00000000-0005-0000-0000-000038000000}"/>
    <cellStyle name="Comma 13 2 5 9 2" xfId="45930" xr:uid="{00000000-0005-0000-0000-000038000000}"/>
    <cellStyle name="Comma 13 2 6" xfId="822" xr:uid="{00000000-0005-0000-0000-00000A000000}"/>
    <cellStyle name="Comma 13 2 6 2" xfId="2334" xr:uid="{00000000-0005-0000-0000-00000A000000}"/>
    <cellStyle name="Comma 13 2 6 2 2" xfId="11406" xr:uid="{00000000-0005-0000-0000-00000A000000}"/>
    <cellStyle name="Comma 13 2 6 2 2 2" xfId="26526" xr:uid="{00000000-0005-0000-0000-00000A000000}"/>
    <cellStyle name="Comma 13 2 6 2 2 2 2" xfId="56766" xr:uid="{00000000-0005-0000-0000-00000A000000}"/>
    <cellStyle name="Comma 13 2 6 2 2 3" xfId="41646" xr:uid="{00000000-0005-0000-0000-00000A000000}"/>
    <cellStyle name="Comma 13 2 6 2 3" xfId="17454" xr:uid="{00000000-0005-0000-0000-00000A000000}"/>
    <cellStyle name="Comma 13 2 6 2 3 2" xfId="47694" xr:uid="{00000000-0005-0000-0000-00000A000000}"/>
    <cellStyle name="Comma 13 2 6 2 4" xfId="32574" xr:uid="{00000000-0005-0000-0000-00000A000000}"/>
    <cellStyle name="Comma 13 2 6 3" xfId="3846" xr:uid="{00000000-0005-0000-0000-00000A000000}"/>
    <cellStyle name="Comma 13 2 6 3 2" xfId="12918" xr:uid="{00000000-0005-0000-0000-00000A000000}"/>
    <cellStyle name="Comma 13 2 6 3 2 2" xfId="28038" xr:uid="{00000000-0005-0000-0000-00000A000000}"/>
    <cellStyle name="Comma 13 2 6 3 2 2 2" xfId="58278" xr:uid="{00000000-0005-0000-0000-00000A000000}"/>
    <cellStyle name="Comma 13 2 6 3 2 3" xfId="43158" xr:uid="{00000000-0005-0000-0000-00000A000000}"/>
    <cellStyle name="Comma 13 2 6 3 3" xfId="18966" xr:uid="{00000000-0005-0000-0000-00000A000000}"/>
    <cellStyle name="Comma 13 2 6 3 3 2" xfId="49206" xr:uid="{00000000-0005-0000-0000-00000A000000}"/>
    <cellStyle name="Comma 13 2 6 3 4" xfId="34086" xr:uid="{00000000-0005-0000-0000-00000A000000}"/>
    <cellStyle name="Comma 13 2 6 4" xfId="5358" xr:uid="{00000000-0005-0000-0000-00000A000000}"/>
    <cellStyle name="Comma 13 2 6 4 2" xfId="14430" xr:uid="{00000000-0005-0000-0000-00000A000000}"/>
    <cellStyle name="Comma 13 2 6 4 2 2" xfId="29550" xr:uid="{00000000-0005-0000-0000-00000A000000}"/>
    <cellStyle name="Comma 13 2 6 4 2 2 2" xfId="59790" xr:uid="{00000000-0005-0000-0000-00000A000000}"/>
    <cellStyle name="Comma 13 2 6 4 2 3" xfId="44670" xr:uid="{00000000-0005-0000-0000-00000A000000}"/>
    <cellStyle name="Comma 13 2 6 4 3" xfId="20478" xr:uid="{00000000-0005-0000-0000-00000A000000}"/>
    <cellStyle name="Comma 13 2 6 4 3 2" xfId="50718" xr:uid="{00000000-0005-0000-0000-00000A000000}"/>
    <cellStyle name="Comma 13 2 6 4 4" xfId="35598" xr:uid="{00000000-0005-0000-0000-00000A000000}"/>
    <cellStyle name="Comma 13 2 6 5" xfId="6870" xr:uid="{00000000-0005-0000-0000-00000A000000}"/>
    <cellStyle name="Comma 13 2 6 5 2" xfId="21990" xr:uid="{00000000-0005-0000-0000-00000A000000}"/>
    <cellStyle name="Comma 13 2 6 5 2 2" xfId="52230" xr:uid="{00000000-0005-0000-0000-00000A000000}"/>
    <cellStyle name="Comma 13 2 6 5 3" xfId="37110" xr:uid="{00000000-0005-0000-0000-00000A000000}"/>
    <cellStyle name="Comma 13 2 6 6" xfId="8382" xr:uid="{00000000-0005-0000-0000-00000A000000}"/>
    <cellStyle name="Comma 13 2 6 6 2" xfId="23502" xr:uid="{00000000-0005-0000-0000-00000A000000}"/>
    <cellStyle name="Comma 13 2 6 6 2 2" xfId="53742" xr:uid="{00000000-0005-0000-0000-00000A000000}"/>
    <cellStyle name="Comma 13 2 6 6 3" xfId="38622" xr:uid="{00000000-0005-0000-0000-00000A000000}"/>
    <cellStyle name="Comma 13 2 6 7" xfId="9894" xr:uid="{00000000-0005-0000-0000-00000A000000}"/>
    <cellStyle name="Comma 13 2 6 7 2" xfId="25014" xr:uid="{00000000-0005-0000-0000-00000A000000}"/>
    <cellStyle name="Comma 13 2 6 7 2 2" xfId="55254" xr:uid="{00000000-0005-0000-0000-00000A000000}"/>
    <cellStyle name="Comma 13 2 6 7 3" xfId="40134" xr:uid="{00000000-0005-0000-0000-00000A000000}"/>
    <cellStyle name="Comma 13 2 6 8" xfId="15942" xr:uid="{00000000-0005-0000-0000-00000A000000}"/>
    <cellStyle name="Comma 13 2 6 8 2" xfId="46182" xr:uid="{00000000-0005-0000-0000-00000A000000}"/>
    <cellStyle name="Comma 13 2 6 9" xfId="31062" xr:uid="{00000000-0005-0000-0000-00000A000000}"/>
    <cellStyle name="Comma 13 2 7" xfId="1578" xr:uid="{00000000-0005-0000-0000-00000A000000}"/>
    <cellStyle name="Comma 13 2 7 2" xfId="10650" xr:uid="{00000000-0005-0000-0000-00000A000000}"/>
    <cellStyle name="Comma 13 2 7 2 2" xfId="25770" xr:uid="{00000000-0005-0000-0000-00000A000000}"/>
    <cellStyle name="Comma 13 2 7 2 2 2" xfId="56010" xr:uid="{00000000-0005-0000-0000-00000A000000}"/>
    <cellStyle name="Comma 13 2 7 2 3" xfId="40890" xr:uid="{00000000-0005-0000-0000-00000A000000}"/>
    <cellStyle name="Comma 13 2 7 3" xfId="16698" xr:uid="{00000000-0005-0000-0000-00000A000000}"/>
    <cellStyle name="Comma 13 2 7 3 2" xfId="46938" xr:uid="{00000000-0005-0000-0000-00000A000000}"/>
    <cellStyle name="Comma 13 2 7 4" xfId="31818" xr:uid="{00000000-0005-0000-0000-00000A000000}"/>
    <cellStyle name="Comma 13 2 8" xfId="3090" xr:uid="{00000000-0005-0000-0000-00000A000000}"/>
    <cellStyle name="Comma 13 2 8 2" xfId="12162" xr:uid="{00000000-0005-0000-0000-00000A000000}"/>
    <cellStyle name="Comma 13 2 8 2 2" xfId="27282" xr:uid="{00000000-0005-0000-0000-00000A000000}"/>
    <cellStyle name="Comma 13 2 8 2 2 2" xfId="57522" xr:uid="{00000000-0005-0000-0000-00000A000000}"/>
    <cellStyle name="Comma 13 2 8 2 3" xfId="42402" xr:uid="{00000000-0005-0000-0000-00000A000000}"/>
    <cellStyle name="Comma 13 2 8 3" xfId="18210" xr:uid="{00000000-0005-0000-0000-00000A000000}"/>
    <cellStyle name="Comma 13 2 8 3 2" xfId="48450" xr:uid="{00000000-0005-0000-0000-00000A000000}"/>
    <cellStyle name="Comma 13 2 8 4" xfId="33330" xr:uid="{00000000-0005-0000-0000-00000A000000}"/>
    <cellStyle name="Comma 13 2 9" xfId="4602" xr:uid="{00000000-0005-0000-0000-00000A000000}"/>
    <cellStyle name="Comma 13 2 9 2" xfId="13674" xr:uid="{00000000-0005-0000-0000-00000A000000}"/>
    <cellStyle name="Comma 13 2 9 2 2" xfId="28794" xr:uid="{00000000-0005-0000-0000-00000A000000}"/>
    <cellStyle name="Comma 13 2 9 2 2 2" xfId="59034" xr:uid="{00000000-0005-0000-0000-00000A000000}"/>
    <cellStyle name="Comma 13 2 9 2 3" xfId="43914" xr:uid="{00000000-0005-0000-0000-00000A000000}"/>
    <cellStyle name="Comma 13 2 9 3" xfId="19722" xr:uid="{00000000-0005-0000-0000-00000A000000}"/>
    <cellStyle name="Comma 13 2 9 3 2" xfId="49962" xr:uid="{00000000-0005-0000-0000-00000A000000}"/>
    <cellStyle name="Comma 13 2 9 4" xfId="34842" xr:uid="{00000000-0005-0000-0000-00000A000000}"/>
    <cellStyle name="Comma 13 3" xfId="108" xr:uid="{00000000-0005-0000-0000-000013000000}"/>
    <cellStyle name="Comma 13 3 10" xfId="9180" xr:uid="{00000000-0005-0000-0000-000013000000}"/>
    <cellStyle name="Comma 13 3 10 2" xfId="24300" xr:uid="{00000000-0005-0000-0000-000013000000}"/>
    <cellStyle name="Comma 13 3 10 2 2" xfId="54540" xr:uid="{00000000-0005-0000-0000-000013000000}"/>
    <cellStyle name="Comma 13 3 10 3" xfId="39420" xr:uid="{00000000-0005-0000-0000-000013000000}"/>
    <cellStyle name="Comma 13 3 11" xfId="15228" xr:uid="{00000000-0005-0000-0000-000013000000}"/>
    <cellStyle name="Comma 13 3 11 2" xfId="45468" xr:uid="{00000000-0005-0000-0000-000013000000}"/>
    <cellStyle name="Comma 13 3 12" xfId="30348" xr:uid="{00000000-0005-0000-0000-000013000000}"/>
    <cellStyle name="Comma 13 3 2" xfId="360" xr:uid="{00000000-0005-0000-0000-000013000000}"/>
    <cellStyle name="Comma 13 3 2 10" xfId="30600" xr:uid="{00000000-0005-0000-0000-000013000000}"/>
    <cellStyle name="Comma 13 3 2 2" xfId="1116" xr:uid="{00000000-0005-0000-0000-000013000000}"/>
    <cellStyle name="Comma 13 3 2 2 2" xfId="2628" xr:uid="{00000000-0005-0000-0000-000013000000}"/>
    <cellStyle name="Comma 13 3 2 2 2 2" xfId="11700" xr:uid="{00000000-0005-0000-0000-000013000000}"/>
    <cellStyle name="Comma 13 3 2 2 2 2 2" xfId="26820" xr:uid="{00000000-0005-0000-0000-000013000000}"/>
    <cellStyle name="Comma 13 3 2 2 2 2 2 2" xfId="57060" xr:uid="{00000000-0005-0000-0000-000013000000}"/>
    <cellStyle name="Comma 13 3 2 2 2 2 3" xfId="41940" xr:uid="{00000000-0005-0000-0000-000013000000}"/>
    <cellStyle name="Comma 13 3 2 2 2 3" xfId="17748" xr:uid="{00000000-0005-0000-0000-000013000000}"/>
    <cellStyle name="Comma 13 3 2 2 2 3 2" xfId="47988" xr:uid="{00000000-0005-0000-0000-000013000000}"/>
    <cellStyle name="Comma 13 3 2 2 2 4" xfId="32868" xr:uid="{00000000-0005-0000-0000-000013000000}"/>
    <cellStyle name="Comma 13 3 2 2 3" xfId="4140" xr:uid="{00000000-0005-0000-0000-000013000000}"/>
    <cellStyle name="Comma 13 3 2 2 3 2" xfId="13212" xr:uid="{00000000-0005-0000-0000-000013000000}"/>
    <cellStyle name="Comma 13 3 2 2 3 2 2" xfId="28332" xr:uid="{00000000-0005-0000-0000-000013000000}"/>
    <cellStyle name="Comma 13 3 2 2 3 2 2 2" xfId="58572" xr:uid="{00000000-0005-0000-0000-000013000000}"/>
    <cellStyle name="Comma 13 3 2 2 3 2 3" xfId="43452" xr:uid="{00000000-0005-0000-0000-000013000000}"/>
    <cellStyle name="Comma 13 3 2 2 3 3" xfId="19260" xr:uid="{00000000-0005-0000-0000-000013000000}"/>
    <cellStyle name="Comma 13 3 2 2 3 3 2" xfId="49500" xr:uid="{00000000-0005-0000-0000-000013000000}"/>
    <cellStyle name="Comma 13 3 2 2 3 4" xfId="34380" xr:uid="{00000000-0005-0000-0000-000013000000}"/>
    <cellStyle name="Comma 13 3 2 2 4" xfId="5652" xr:uid="{00000000-0005-0000-0000-000013000000}"/>
    <cellStyle name="Comma 13 3 2 2 4 2" xfId="14724" xr:uid="{00000000-0005-0000-0000-000013000000}"/>
    <cellStyle name="Comma 13 3 2 2 4 2 2" xfId="29844" xr:uid="{00000000-0005-0000-0000-000013000000}"/>
    <cellStyle name="Comma 13 3 2 2 4 2 2 2" xfId="60084" xr:uid="{00000000-0005-0000-0000-000013000000}"/>
    <cellStyle name="Comma 13 3 2 2 4 2 3" xfId="44964" xr:uid="{00000000-0005-0000-0000-000013000000}"/>
    <cellStyle name="Comma 13 3 2 2 4 3" xfId="20772" xr:uid="{00000000-0005-0000-0000-000013000000}"/>
    <cellStyle name="Comma 13 3 2 2 4 3 2" xfId="51012" xr:uid="{00000000-0005-0000-0000-000013000000}"/>
    <cellStyle name="Comma 13 3 2 2 4 4" xfId="35892" xr:uid="{00000000-0005-0000-0000-000013000000}"/>
    <cellStyle name="Comma 13 3 2 2 5" xfId="7164" xr:uid="{00000000-0005-0000-0000-000013000000}"/>
    <cellStyle name="Comma 13 3 2 2 5 2" xfId="22284" xr:uid="{00000000-0005-0000-0000-000013000000}"/>
    <cellStyle name="Comma 13 3 2 2 5 2 2" xfId="52524" xr:uid="{00000000-0005-0000-0000-000013000000}"/>
    <cellStyle name="Comma 13 3 2 2 5 3" xfId="37404" xr:uid="{00000000-0005-0000-0000-000013000000}"/>
    <cellStyle name="Comma 13 3 2 2 6" xfId="8676" xr:uid="{00000000-0005-0000-0000-000013000000}"/>
    <cellStyle name="Comma 13 3 2 2 6 2" xfId="23796" xr:uid="{00000000-0005-0000-0000-000013000000}"/>
    <cellStyle name="Comma 13 3 2 2 6 2 2" xfId="54036" xr:uid="{00000000-0005-0000-0000-000013000000}"/>
    <cellStyle name="Comma 13 3 2 2 6 3" xfId="38916" xr:uid="{00000000-0005-0000-0000-000013000000}"/>
    <cellStyle name="Comma 13 3 2 2 7" xfId="10188" xr:uid="{00000000-0005-0000-0000-000013000000}"/>
    <cellStyle name="Comma 13 3 2 2 7 2" xfId="25308" xr:uid="{00000000-0005-0000-0000-000013000000}"/>
    <cellStyle name="Comma 13 3 2 2 7 2 2" xfId="55548" xr:uid="{00000000-0005-0000-0000-000013000000}"/>
    <cellStyle name="Comma 13 3 2 2 7 3" xfId="40428" xr:uid="{00000000-0005-0000-0000-000013000000}"/>
    <cellStyle name="Comma 13 3 2 2 8" xfId="16236" xr:uid="{00000000-0005-0000-0000-000013000000}"/>
    <cellStyle name="Comma 13 3 2 2 8 2" xfId="46476" xr:uid="{00000000-0005-0000-0000-000013000000}"/>
    <cellStyle name="Comma 13 3 2 2 9" xfId="31356" xr:uid="{00000000-0005-0000-0000-000013000000}"/>
    <cellStyle name="Comma 13 3 2 3" xfId="1872" xr:uid="{00000000-0005-0000-0000-000013000000}"/>
    <cellStyle name="Comma 13 3 2 3 2" xfId="10944" xr:uid="{00000000-0005-0000-0000-000013000000}"/>
    <cellStyle name="Comma 13 3 2 3 2 2" xfId="26064" xr:uid="{00000000-0005-0000-0000-000013000000}"/>
    <cellStyle name="Comma 13 3 2 3 2 2 2" xfId="56304" xr:uid="{00000000-0005-0000-0000-000013000000}"/>
    <cellStyle name="Comma 13 3 2 3 2 3" xfId="41184" xr:uid="{00000000-0005-0000-0000-000013000000}"/>
    <cellStyle name="Comma 13 3 2 3 3" xfId="16992" xr:uid="{00000000-0005-0000-0000-000013000000}"/>
    <cellStyle name="Comma 13 3 2 3 3 2" xfId="47232" xr:uid="{00000000-0005-0000-0000-000013000000}"/>
    <cellStyle name="Comma 13 3 2 3 4" xfId="32112" xr:uid="{00000000-0005-0000-0000-000013000000}"/>
    <cellStyle name="Comma 13 3 2 4" xfId="3384" xr:uid="{00000000-0005-0000-0000-000013000000}"/>
    <cellStyle name="Comma 13 3 2 4 2" xfId="12456" xr:uid="{00000000-0005-0000-0000-000013000000}"/>
    <cellStyle name="Comma 13 3 2 4 2 2" xfId="27576" xr:uid="{00000000-0005-0000-0000-000013000000}"/>
    <cellStyle name="Comma 13 3 2 4 2 2 2" xfId="57816" xr:uid="{00000000-0005-0000-0000-000013000000}"/>
    <cellStyle name="Comma 13 3 2 4 2 3" xfId="42696" xr:uid="{00000000-0005-0000-0000-000013000000}"/>
    <cellStyle name="Comma 13 3 2 4 3" xfId="18504" xr:uid="{00000000-0005-0000-0000-000013000000}"/>
    <cellStyle name="Comma 13 3 2 4 3 2" xfId="48744" xr:uid="{00000000-0005-0000-0000-000013000000}"/>
    <cellStyle name="Comma 13 3 2 4 4" xfId="33624" xr:uid="{00000000-0005-0000-0000-000013000000}"/>
    <cellStyle name="Comma 13 3 2 5" xfId="4896" xr:uid="{00000000-0005-0000-0000-000013000000}"/>
    <cellStyle name="Comma 13 3 2 5 2" xfId="13968" xr:uid="{00000000-0005-0000-0000-000013000000}"/>
    <cellStyle name="Comma 13 3 2 5 2 2" xfId="29088" xr:uid="{00000000-0005-0000-0000-000013000000}"/>
    <cellStyle name="Comma 13 3 2 5 2 2 2" xfId="59328" xr:uid="{00000000-0005-0000-0000-000013000000}"/>
    <cellStyle name="Comma 13 3 2 5 2 3" xfId="44208" xr:uid="{00000000-0005-0000-0000-000013000000}"/>
    <cellStyle name="Comma 13 3 2 5 3" xfId="20016" xr:uid="{00000000-0005-0000-0000-000013000000}"/>
    <cellStyle name="Comma 13 3 2 5 3 2" xfId="50256" xr:uid="{00000000-0005-0000-0000-000013000000}"/>
    <cellStyle name="Comma 13 3 2 5 4" xfId="35136" xr:uid="{00000000-0005-0000-0000-000013000000}"/>
    <cellStyle name="Comma 13 3 2 6" xfId="6408" xr:uid="{00000000-0005-0000-0000-000013000000}"/>
    <cellStyle name="Comma 13 3 2 6 2" xfId="21528" xr:uid="{00000000-0005-0000-0000-000013000000}"/>
    <cellStyle name="Comma 13 3 2 6 2 2" xfId="51768" xr:uid="{00000000-0005-0000-0000-000013000000}"/>
    <cellStyle name="Comma 13 3 2 6 3" xfId="36648" xr:uid="{00000000-0005-0000-0000-000013000000}"/>
    <cellStyle name="Comma 13 3 2 7" xfId="7920" xr:uid="{00000000-0005-0000-0000-000013000000}"/>
    <cellStyle name="Comma 13 3 2 7 2" xfId="23040" xr:uid="{00000000-0005-0000-0000-000013000000}"/>
    <cellStyle name="Comma 13 3 2 7 2 2" xfId="53280" xr:uid="{00000000-0005-0000-0000-000013000000}"/>
    <cellStyle name="Comma 13 3 2 7 3" xfId="38160" xr:uid="{00000000-0005-0000-0000-000013000000}"/>
    <cellStyle name="Comma 13 3 2 8" xfId="9432" xr:uid="{00000000-0005-0000-0000-000013000000}"/>
    <cellStyle name="Comma 13 3 2 8 2" xfId="24552" xr:uid="{00000000-0005-0000-0000-000013000000}"/>
    <cellStyle name="Comma 13 3 2 8 2 2" xfId="54792" xr:uid="{00000000-0005-0000-0000-000013000000}"/>
    <cellStyle name="Comma 13 3 2 8 3" xfId="39672" xr:uid="{00000000-0005-0000-0000-000013000000}"/>
    <cellStyle name="Comma 13 3 2 9" xfId="15480" xr:uid="{00000000-0005-0000-0000-000013000000}"/>
    <cellStyle name="Comma 13 3 2 9 2" xfId="45720" xr:uid="{00000000-0005-0000-0000-000013000000}"/>
    <cellStyle name="Comma 13 3 3" xfId="612" xr:uid="{00000000-0005-0000-0000-00003B000000}"/>
    <cellStyle name="Comma 13 3 3 10" xfId="30852" xr:uid="{00000000-0005-0000-0000-00003B000000}"/>
    <cellStyle name="Comma 13 3 3 2" xfId="1368" xr:uid="{00000000-0005-0000-0000-00003B000000}"/>
    <cellStyle name="Comma 13 3 3 2 2" xfId="2880" xr:uid="{00000000-0005-0000-0000-00003B000000}"/>
    <cellStyle name="Comma 13 3 3 2 2 2" xfId="11952" xr:uid="{00000000-0005-0000-0000-00003B000000}"/>
    <cellStyle name="Comma 13 3 3 2 2 2 2" xfId="27072" xr:uid="{00000000-0005-0000-0000-00003B000000}"/>
    <cellStyle name="Comma 13 3 3 2 2 2 2 2" xfId="57312" xr:uid="{00000000-0005-0000-0000-00003B000000}"/>
    <cellStyle name="Comma 13 3 3 2 2 2 3" xfId="42192" xr:uid="{00000000-0005-0000-0000-00003B000000}"/>
    <cellStyle name="Comma 13 3 3 2 2 3" xfId="18000" xr:uid="{00000000-0005-0000-0000-00003B000000}"/>
    <cellStyle name="Comma 13 3 3 2 2 3 2" xfId="48240" xr:uid="{00000000-0005-0000-0000-00003B000000}"/>
    <cellStyle name="Comma 13 3 3 2 2 4" xfId="33120" xr:uid="{00000000-0005-0000-0000-00003B000000}"/>
    <cellStyle name="Comma 13 3 3 2 3" xfId="4392" xr:uid="{00000000-0005-0000-0000-00003B000000}"/>
    <cellStyle name="Comma 13 3 3 2 3 2" xfId="13464" xr:uid="{00000000-0005-0000-0000-00003B000000}"/>
    <cellStyle name="Comma 13 3 3 2 3 2 2" xfId="28584" xr:uid="{00000000-0005-0000-0000-00003B000000}"/>
    <cellStyle name="Comma 13 3 3 2 3 2 2 2" xfId="58824" xr:uid="{00000000-0005-0000-0000-00003B000000}"/>
    <cellStyle name="Comma 13 3 3 2 3 2 3" xfId="43704" xr:uid="{00000000-0005-0000-0000-00003B000000}"/>
    <cellStyle name="Comma 13 3 3 2 3 3" xfId="19512" xr:uid="{00000000-0005-0000-0000-00003B000000}"/>
    <cellStyle name="Comma 13 3 3 2 3 3 2" xfId="49752" xr:uid="{00000000-0005-0000-0000-00003B000000}"/>
    <cellStyle name="Comma 13 3 3 2 3 4" xfId="34632" xr:uid="{00000000-0005-0000-0000-00003B000000}"/>
    <cellStyle name="Comma 13 3 3 2 4" xfId="5904" xr:uid="{00000000-0005-0000-0000-00003B000000}"/>
    <cellStyle name="Comma 13 3 3 2 4 2" xfId="14976" xr:uid="{00000000-0005-0000-0000-00003B000000}"/>
    <cellStyle name="Comma 13 3 3 2 4 2 2" xfId="30096" xr:uid="{00000000-0005-0000-0000-00003B000000}"/>
    <cellStyle name="Comma 13 3 3 2 4 2 2 2" xfId="60336" xr:uid="{00000000-0005-0000-0000-00003B000000}"/>
    <cellStyle name="Comma 13 3 3 2 4 2 3" xfId="45216" xr:uid="{00000000-0005-0000-0000-00003B000000}"/>
    <cellStyle name="Comma 13 3 3 2 4 3" xfId="21024" xr:uid="{00000000-0005-0000-0000-00003B000000}"/>
    <cellStyle name="Comma 13 3 3 2 4 3 2" xfId="51264" xr:uid="{00000000-0005-0000-0000-00003B000000}"/>
    <cellStyle name="Comma 13 3 3 2 4 4" xfId="36144" xr:uid="{00000000-0005-0000-0000-00003B000000}"/>
    <cellStyle name="Comma 13 3 3 2 5" xfId="7416" xr:uid="{00000000-0005-0000-0000-00003B000000}"/>
    <cellStyle name="Comma 13 3 3 2 5 2" xfId="22536" xr:uid="{00000000-0005-0000-0000-00003B000000}"/>
    <cellStyle name="Comma 13 3 3 2 5 2 2" xfId="52776" xr:uid="{00000000-0005-0000-0000-00003B000000}"/>
    <cellStyle name="Comma 13 3 3 2 5 3" xfId="37656" xr:uid="{00000000-0005-0000-0000-00003B000000}"/>
    <cellStyle name="Comma 13 3 3 2 6" xfId="8928" xr:uid="{00000000-0005-0000-0000-00003B000000}"/>
    <cellStyle name="Comma 13 3 3 2 6 2" xfId="24048" xr:uid="{00000000-0005-0000-0000-00003B000000}"/>
    <cellStyle name="Comma 13 3 3 2 6 2 2" xfId="54288" xr:uid="{00000000-0005-0000-0000-00003B000000}"/>
    <cellStyle name="Comma 13 3 3 2 6 3" xfId="39168" xr:uid="{00000000-0005-0000-0000-00003B000000}"/>
    <cellStyle name="Comma 13 3 3 2 7" xfId="10440" xr:uid="{00000000-0005-0000-0000-00003B000000}"/>
    <cellStyle name="Comma 13 3 3 2 7 2" xfId="25560" xr:uid="{00000000-0005-0000-0000-00003B000000}"/>
    <cellStyle name="Comma 13 3 3 2 7 2 2" xfId="55800" xr:uid="{00000000-0005-0000-0000-00003B000000}"/>
    <cellStyle name="Comma 13 3 3 2 7 3" xfId="40680" xr:uid="{00000000-0005-0000-0000-00003B000000}"/>
    <cellStyle name="Comma 13 3 3 2 8" xfId="16488" xr:uid="{00000000-0005-0000-0000-00003B000000}"/>
    <cellStyle name="Comma 13 3 3 2 8 2" xfId="46728" xr:uid="{00000000-0005-0000-0000-00003B000000}"/>
    <cellStyle name="Comma 13 3 3 2 9" xfId="31608" xr:uid="{00000000-0005-0000-0000-00003B000000}"/>
    <cellStyle name="Comma 13 3 3 3" xfId="2124" xr:uid="{00000000-0005-0000-0000-00003B000000}"/>
    <cellStyle name="Comma 13 3 3 3 2" xfId="11196" xr:uid="{00000000-0005-0000-0000-00003B000000}"/>
    <cellStyle name="Comma 13 3 3 3 2 2" xfId="26316" xr:uid="{00000000-0005-0000-0000-00003B000000}"/>
    <cellStyle name="Comma 13 3 3 3 2 2 2" xfId="56556" xr:uid="{00000000-0005-0000-0000-00003B000000}"/>
    <cellStyle name="Comma 13 3 3 3 2 3" xfId="41436" xr:uid="{00000000-0005-0000-0000-00003B000000}"/>
    <cellStyle name="Comma 13 3 3 3 3" xfId="17244" xr:uid="{00000000-0005-0000-0000-00003B000000}"/>
    <cellStyle name="Comma 13 3 3 3 3 2" xfId="47484" xr:uid="{00000000-0005-0000-0000-00003B000000}"/>
    <cellStyle name="Comma 13 3 3 3 4" xfId="32364" xr:uid="{00000000-0005-0000-0000-00003B000000}"/>
    <cellStyle name="Comma 13 3 3 4" xfId="3636" xr:uid="{00000000-0005-0000-0000-00003B000000}"/>
    <cellStyle name="Comma 13 3 3 4 2" xfId="12708" xr:uid="{00000000-0005-0000-0000-00003B000000}"/>
    <cellStyle name="Comma 13 3 3 4 2 2" xfId="27828" xr:uid="{00000000-0005-0000-0000-00003B000000}"/>
    <cellStyle name="Comma 13 3 3 4 2 2 2" xfId="58068" xr:uid="{00000000-0005-0000-0000-00003B000000}"/>
    <cellStyle name="Comma 13 3 3 4 2 3" xfId="42948" xr:uid="{00000000-0005-0000-0000-00003B000000}"/>
    <cellStyle name="Comma 13 3 3 4 3" xfId="18756" xr:uid="{00000000-0005-0000-0000-00003B000000}"/>
    <cellStyle name="Comma 13 3 3 4 3 2" xfId="48996" xr:uid="{00000000-0005-0000-0000-00003B000000}"/>
    <cellStyle name="Comma 13 3 3 4 4" xfId="33876" xr:uid="{00000000-0005-0000-0000-00003B000000}"/>
    <cellStyle name="Comma 13 3 3 5" xfId="5148" xr:uid="{00000000-0005-0000-0000-00003B000000}"/>
    <cellStyle name="Comma 13 3 3 5 2" xfId="14220" xr:uid="{00000000-0005-0000-0000-00003B000000}"/>
    <cellStyle name="Comma 13 3 3 5 2 2" xfId="29340" xr:uid="{00000000-0005-0000-0000-00003B000000}"/>
    <cellStyle name="Comma 13 3 3 5 2 2 2" xfId="59580" xr:uid="{00000000-0005-0000-0000-00003B000000}"/>
    <cellStyle name="Comma 13 3 3 5 2 3" xfId="44460" xr:uid="{00000000-0005-0000-0000-00003B000000}"/>
    <cellStyle name="Comma 13 3 3 5 3" xfId="20268" xr:uid="{00000000-0005-0000-0000-00003B000000}"/>
    <cellStyle name="Comma 13 3 3 5 3 2" xfId="50508" xr:uid="{00000000-0005-0000-0000-00003B000000}"/>
    <cellStyle name="Comma 13 3 3 5 4" xfId="35388" xr:uid="{00000000-0005-0000-0000-00003B000000}"/>
    <cellStyle name="Comma 13 3 3 6" xfId="6660" xr:uid="{00000000-0005-0000-0000-00003B000000}"/>
    <cellStyle name="Comma 13 3 3 6 2" xfId="21780" xr:uid="{00000000-0005-0000-0000-00003B000000}"/>
    <cellStyle name="Comma 13 3 3 6 2 2" xfId="52020" xr:uid="{00000000-0005-0000-0000-00003B000000}"/>
    <cellStyle name="Comma 13 3 3 6 3" xfId="36900" xr:uid="{00000000-0005-0000-0000-00003B000000}"/>
    <cellStyle name="Comma 13 3 3 7" xfId="8172" xr:uid="{00000000-0005-0000-0000-00003B000000}"/>
    <cellStyle name="Comma 13 3 3 7 2" xfId="23292" xr:uid="{00000000-0005-0000-0000-00003B000000}"/>
    <cellStyle name="Comma 13 3 3 7 2 2" xfId="53532" xr:uid="{00000000-0005-0000-0000-00003B000000}"/>
    <cellStyle name="Comma 13 3 3 7 3" xfId="38412" xr:uid="{00000000-0005-0000-0000-00003B000000}"/>
    <cellStyle name="Comma 13 3 3 8" xfId="9684" xr:uid="{00000000-0005-0000-0000-00003B000000}"/>
    <cellStyle name="Comma 13 3 3 8 2" xfId="24804" xr:uid="{00000000-0005-0000-0000-00003B000000}"/>
    <cellStyle name="Comma 13 3 3 8 2 2" xfId="55044" xr:uid="{00000000-0005-0000-0000-00003B000000}"/>
    <cellStyle name="Comma 13 3 3 8 3" xfId="39924" xr:uid="{00000000-0005-0000-0000-00003B000000}"/>
    <cellStyle name="Comma 13 3 3 9" xfId="15732" xr:uid="{00000000-0005-0000-0000-00003B000000}"/>
    <cellStyle name="Comma 13 3 3 9 2" xfId="45972" xr:uid="{00000000-0005-0000-0000-00003B000000}"/>
    <cellStyle name="Comma 13 3 4" xfId="864" xr:uid="{00000000-0005-0000-0000-000013000000}"/>
    <cellStyle name="Comma 13 3 4 2" xfId="2376" xr:uid="{00000000-0005-0000-0000-000013000000}"/>
    <cellStyle name="Comma 13 3 4 2 2" xfId="11448" xr:uid="{00000000-0005-0000-0000-000013000000}"/>
    <cellStyle name="Comma 13 3 4 2 2 2" xfId="26568" xr:uid="{00000000-0005-0000-0000-000013000000}"/>
    <cellStyle name="Comma 13 3 4 2 2 2 2" xfId="56808" xr:uid="{00000000-0005-0000-0000-000013000000}"/>
    <cellStyle name="Comma 13 3 4 2 2 3" xfId="41688" xr:uid="{00000000-0005-0000-0000-000013000000}"/>
    <cellStyle name="Comma 13 3 4 2 3" xfId="17496" xr:uid="{00000000-0005-0000-0000-000013000000}"/>
    <cellStyle name="Comma 13 3 4 2 3 2" xfId="47736" xr:uid="{00000000-0005-0000-0000-000013000000}"/>
    <cellStyle name="Comma 13 3 4 2 4" xfId="32616" xr:uid="{00000000-0005-0000-0000-000013000000}"/>
    <cellStyle name="Comma 13 3 4 3" xfId="3888" xr:uid="{00000000-0005-0000-0000-000013000000}"/>
    <cellStyle name="Comma 13 3 4 3 2" xfId="12960" xr:uid="{00000000-0005-0000-0000-000013000000}"/>
    <cellStyle name="Comma 13 3 4 3 2 2" xfId="28080" xr:uid="{00000000-0005-0000-0000-000013000000}"/>
    <cellStyle name="Comma 13 3 4 3 2 2 2" xfId="58320" xr:uid="{00000000-0005-0000-0000-000013000000}"/>
    <cellStyle name="Comma 13 3 4 3 2 3" xfId="43200" xr:uid="{00000000-0005-0000-0000-000013000000}"/>
    <cellStyle name="Comma 13 3 4 3 3" xfId="19008" xr:uid="{00000000-0005-0000-0000-000013000000}"/>
    <cellStyle name="Comma 13 3 4 3 3 2" xfId="49248" xr:uid="{00000000-0005-0000-0000-000013000000}"/>
    <cellStyle name="Comma 13 3 4 3 4" xfId="34128" xr:uid="{00000000-0005-0000-0000-000013000000}"/>
    <cellStyle name="Comma 13 3 4 4" xfId="5400" xr:uid="{00000000-0005-0000-0000-000013000000}"/>
    <cellStyle name="Comma 13 3 4 4 2" xfId="14472" xr:uid="{00000000-0005-0000-0000-000013000000}"/>
    <cellStyle name="Comma 13 3 4 4 2 2" xfId="29592" xr:uid="{00000000-0005-0000-0000-000013000000}"/>
    <cellStyle name="Comma 13 3 4 4 2 2 2" xfId="59832" xr:uid="{00000000-0005-0000-0000-000013000000}"/>
    <cellStyle name="Comma 13 3 4 4 2 3" xfId="44712" xr:uid="{00000000-0005-0000-0000-000013000000}"/>
    <cellStyle name="Comma 13 3 4 4 3" xfId="20520" xr:uid="{00000000-0005-0000-0000-000013000000}"/>
    <cellStyle name="Comma 13 3 4 4 3 2" xfId="50760" xr:uid="{00000000-0005-0000-0000-000013000000}"/>
    <cellStyle name="Comma 13 3 4 4 4" xfId="35640" xr:uid="{00000000-0005-0000-0000-000013000000}"/>
    <cellStyle name="Comma 13 3 4 5" xfId="6912" xr:uid="{00000000-0005-0000-0000-000013000000}"/>
    <cellStyle name="Comma 13 3 4 5 2" xfId="22032" xr:uid="{00000000-0005-0000-0000-000013000000}"/>
    <cellStyle name="Comma 13 3 4 5 2 2" xfId="52272" xr:uid="{00000000-0005-0000-0000-000013000000}"/>
    <cellStyle name="Comma 13 3 4 5 3" xfId="37152" xr:uid="{00000000-0005-0000-0000-000013000000}"/>
    <cellStyle name="Comma 13 3 4 6" xfId="8424" xr:uid="{00000000-0005-0000-0000-000013000000}"/>
    <cellStyle name="Comma 13 3 4 6 2" xfId="23544" xr:uid="{00000000-0005-0000-0000-000013000000}"/>
    <cellStyle name="Comma 13 3 4 6 2 2" xfId="53784" xr:uid="{00000000-0005-0000-0000-000013000000}"/>
    <cellStyle name="Comma 13 3 4 6 3" xfId="38664" xr:uid="{00000000-0005-0000-0000-000013000000}"/>
    <cellStyle name="Comma 13 3 4 7" xfId="9936" xr:uid="{00000000-0005-0000-0000-000013000000}"/>
    <cellStyle name="Comma 13 3 4 7 2" xfId="25056" xr:uid="{00000000-0005-0000-0000-000013000000}"/>
    <cellStyle name="Comma 13 3 4 7 2 2" xfId="55296" xr:uid="{00000000-0005-0000-0000-000013000000}"/>
    <cellStyle name="Comma 13 3 4 7 3" xfId="40176" xr:uid="{00000000-0005-0000-0000-000013000000}"/>
    <cellStyle name="Comma 13 3 4 8" xfId="15984" xr:uid="{00000000-0005-0000-0000-000013000000}"/>
    <cellStyle name="Comma 13 3 4 8 2" xfId="46224" xr:uid="{00000000-0005-0000-0000-000013000000}"/>
    <cellStyle name="Comma 13 3 4 9" xfId="31104" xr:uid="{00000000-0005-0000-0000-000013000000}"/>
    <cellStyle name="Comma 13 3 5" xfId="1620" xr:uid="{00000000-0005-0000-0000-000013000000}"/>
    <cellStyle name="Comma 13 3 5 2" xfId="10692" xr:uid="{00000000-0005-0000-0000-000013000000}"/>
    <cellStyle name="Comma 13 3 5 2 2" xfId="25812" xr:uid="{00000000-0005-0000-0000-000013000000}"/>
    <cellStyle name="Comma 13 3 5 2 2 2" xfId="56052" xr:uid="{00000000-0005-0000-0000-000013000000}"/>
    <cellStyle name="Comma 13 3 5 2 3" xfId="40932" xr:uid="{00000000-0005-0000-0000-000013000000}"/>
    <cellStyle name="Comma 13 3 5 3" xfId="16740" xr:uid="{00000000-0005-0000-0000-000013000000}"/>
    <cellStyle name="Comma 13 3 5 3 2" xfId="46980" xr:uid="{00000000-0005-0000-0000-000013000000}"/>
    <cellStyle name="Comma 13 3 5 4" xfId="31860" xr:uid="{00000000-0005-0000-0000-000013000000}"/>
    <cellStyle name="Comma 13 3 6" xfId="3132" xr:uid="{00000000-0005-0000-0000-000013000000}"/>
    <cellStyle name="Comma 13 3 6 2" xfId="12204" xr:uid="{00000000-0005-0000-0000-000013000000}"/>
    <cellStyle name="Comma 13 3 6 2 2" xfId="27324" xr:uid="{00000000-0005-0000-0000-000013000000}"/>
    <cellStyle name="Comma 13 3 6 2 2 2" xfId="57564" xr:uid="{00000000-0005-0000-0000-000013000000}"/>
    <cellStyle name="Comma 13 3 6 2 3" xfId="42444" xr:uid="{00000000-0005-0000-0000-000013000000}"/>
    <cellStyle name="Comma 13 3 6 3" xfId="18252" xr:uid="{00000000-0005-0000-0000-000013000000}"/>
    <cellStyle name="Comma 13 3 6 3 2" xfId="48492" xr:uid="{00000000-0005-0000-0000-000013000000}"/>
    <cellStyle name="Comma 13 3 6 4" xfId="33372" xr:uid="{00000000-0005-0000-0000-000013000000}"/>
    <cellStyle name="Comma 13 3 7" xfId="4644" xr:uid="{00000000-0005-0000-0000-000013000000}"/>
    <cellStyle name="Comma 13 3 7 2" xfId="13716" xr:uid="{00000000-0005-0000-0000-000013000000}"/>
    <cellStyle name="Comma 13 3 7 2 2" xfId="28836" xr:uid="{00000000-0005-0000-0000-000013000000}"/>
    <cellStyle name="Comma 13 3 7 2 2 2" xfId="59076" xr:uid="{00000000-0005-0000-0000-000013000000}"/>
    <cellStyle name="Comma 13 3 7 2 3" xfId="43956" xr:uid="{00000000-0005-0000-0000-000013000000}"/>
    <cellStyle name="Comma 13 3 7 3" xfId="19764" xr:uid="{00000000-0005-0000-0000-000013000000}"/>
    <cellStyle name="Comma 13 3 7 3 2" xfId="50004" xr:uid="{00000000-0005-0000-0000-000013000000}"/>
    <cellStyle name="Comma 13 3 7 4" xfId="34884" xr:uid="{00000000-0005-0000-0000-000013000000}"/>
    <cellStyle name="Comma 13 3 8" xfId="6156" xr:uid="{00000000-0005-0000-0000-000013000000}"/>
    <cellStyle name="Comma 13 3 8 2" xfId="21276" xr:uid="{00000000-0005-0000-0000-000013000000}"/>
    <cellStyle name="Comma 13 3 8 2 2" xfId="51516" xr:uid="{00000000-0005-0000-0000-000013000000}"/>
    <cellStyle name="Comma 13 3 8 3" xfId="36396" xr:uid="{00000000-0005-0000-0000-000013000000}"/>
    <cellStyle name="Comma 13 3 9" xfId="7668" xr:uid="{00000000-0005-0000-0000-000013000000}"/>
    <cellStyle name="Comma 13 3 9 2" xfId="22788" xr:uid="{00000000-0005-0000-0000-000013000000}"/>
    <cellStyle name="Comma 13 3 9 2 2" xfId="53028" xr:uid="{00000000-0005-0000-0000-000013000000}"/>
    <cellStyle name="Comma 13 3 9 3" xfId="37908" xr:uid="{00000000-0005-0000-0000-000013000000}"/>
    <cellStyle name="Comma 13 4" xfId="192" xr:uid="{00000000-0005-0000-0000-000013000000}"/>
    <cellStyle name="Comma 13 4 10" xfId="9264" xr:uid="{00000000-0005-0000-0000-000013000000}"/>
    <cellStyle name="Comma 13 4 10 2" xfId="24384" xr:uid="{00000000-0005-0000-0000-000013000000}"/>
    <cellStyle name="Comma 13 4 10 2 2" xfId="54624" xr:uid="{00000000-0005-0000-0000-000013000000}"/>
    <cellStyle name="Comma 13 4 10 3" xfId="39504" xr:uid="{00000000-0005-0000-0000-000013000000}"/>
    <cellStyle name="Comma 13 4 11" xfId="15312" xr:uid="{00000000-0005-0000-0000-000013000000}"/>
    <cellStyle name="Comma 13 4 11 2" xfId="45552" xr:uid="{00000000-0005-0000-0000-000013000000}"/>
    <cellStyle name="Comma 13 4 12" xfId="30432" xr:uid="{00000000-0005-0000-0000-000013000000}"/>
    <cellStyle name="Comma 13 4 2" xfId="444" xr:uid="{00000000-0005-0000-0000-000013000000}"/>
    <cellStyle name="Comma 13 4 2 10" xfId="30684" xr:uid="{00000000-0005-0000-0000-000013000000}"/>
    <cellStyle name="Comma 13 4 2 2" xfId="1200" xr:uid="{00000000-0005-0000-0000-000013000000}"/>
    <cellStyle name="Comma 13 4 2 2 2" xfId="2712" xr:uid="{00000000-0005-0000-0000-000013000000}"/>
    <cellStyle name="Comma 13 4 2 2 2 2" xfId="11784" xr:uid="{00000000-0005-0000-0000-000013000000}"/>
    <cellStyle name="Comma 13 4 2 2 2 2 2" xfId="26904" xr:uid="{00000000-0005-0000-0000-000013000000}"/>
    <cellStyle name="Comma 13 4 2 2 2 2 2 2" xfId="57144" xr:uid="{00000000-0005-0000-0000-000013000000}"/>
    <cellStyle name="Comma 13 4 2 2 2 2 3" xfId="42024" xr:uid="{00000000-0005-0000-0000-000013000000}"/>
    <cellStyle name="Comma 13 4 2 2 2 3" xfId="17832" xr:uid="{00000000-0005-0000-0000-000013000000}"/>
    <cellStyle name="Comma 13 4 2 2 2 3 2" xfId="48072" xr:uid="{00000000-0005-0000-0000-000013000000}"/>
    <cellStyle name="Comma 13 4 2 2 2 4" xfId="32952" xr:uid="{00000000-0005-0000-0000-000013000000}"/>
    <cellStyle name="Comma 13 4 2 2 3" xfId="4224" xr:uid="{00000000-0005-0000-0000-000013000000}"/>
    <cellStyle name="Comma 13 4 2 2 3 2" xfId="13296" xr:uid="{00000000-0005-0000-0000-000013000000}"/>
    <cellStyle name="Comma 13 4 2 2 3 2 2" xfId="28416" xr:uid="{00000000-0005-0000-0000-000013000000}"/>
    <cellStyle name="Comma 13 4 2 2 3 2 2 2" xfId="58656" xr:uid="{00000000-0005-0000-0000-000013000000}"/>
    <cellStyle name="Comma 13 4 2 2 3 2 3" xfId="43536" xr:uid="{00000000-0005-0000-0000-000013000000}"/>
    <cellStyle name="Comma 13 4 2 2 3 3" xfId="19344" xr:uid="{00000000-0005-0000-0000-000013000000}"/>
    <cellStyle name="Comma 13 4 2 2 3 3 2" xfId="49584" xr:uid="{00000000-0005-0000-0000-000013000000}"/>
    <cellStyle name="Comma 13 4 2 2 3 4" xfId="34464" xr:uid="{00000000-0005-0000-0000-000013000000}"/>
    <cellStyle name="Comma 13 4 2 2 4" xfId="5736" xr:uid="{00000000-0005-0000-0000-000013000000}"/>
    <cellStyle name="Comma 13 4 2 2 4 2" xfId="14808" xr:uid="{00000000-0005-0000-0000-000013000000}"/>
    <cellStyle name="Comma 13 4 2 2 4 2 2" xfId="29928" xr:uid="{00000000-0005-0000-0000-000013000000}"/>
    <cellStyle name="Comma 13 4 2 2 4 2 2 2" xfId="60168" xr:uid="{00000000-0005-0000-0000-000013000000}"/>
    <cellStyle name="Comma 13 4 2 2 4 2 3" xfId="45048" xr:uid="{00000000-0005-0000-0000-000013000000}"/>
    <cellStyle name="Comma 13 4 2 2 4 3" xfId="20856" xr:uid="{00000000-0005-0000-0000-000013000000}"/>
    <cellStyle name="Comma 13 4 2 2 4 3 2" xfId="51096" xr:uid="{00000000-0005-0000-0000-000013000000}"/>
    <cellStyle name="Comma 13 4 2 2 4 4" xfId="35976" xr:uid="{00000000-0005-0000-0000-000013000000}"/>
    <cellStyle name="Comma 13 4 2 2 5" xfId="7248" xr:uid="{00000000-0005-0000-0000-000013000000}"/>
    <cellStyle name="Comma 13 4 2 2 5 2" xfId="22368" xr:uid="{00000000-0005-0000-0000-000013000000}"/>
    <cellStyle name="Comma 13 4 2 2 5 2 2" xfId="52608" xr:uid="{00000000-0005-0000-0000-000013000000}"/>
    <cellStyle name="Comma 13 4 2 2 5 3" xfId="37488" xr:uid="{00000000-0005-0000-0000-000013000000}"/>
    <cellStyle name="Comma 13 4 2 2 6" xfId="8760" xr:uid="{00000000-0005-0000-0000-000013000000}"/>
    <cellStyle name="Comma 13 4 2 2 6 2" xfId="23880" xr:uid="{00000000-0005-0000-0000-000013000000}"/>
    <cellStyle name="Comma 13 4 2 2 6 2 2" xfId="54120" xr:uid="{00000000-0005-0000-0000-000013000000}"/>
    <cellStyle name="Comma 13 4 2 2 6 3" xfId="39000" xr:uid="{00000000-0005-0000-0000-000013000000}"/>
    <cellStyle name="Comma 13 4 2 2 7" xfId="10272" xr:uid="{00000000-0005-0000-0000-000013000000}"/>
    <cellStyle name="Comma 13 4 2 2 7 2" xfId="25392" xr:uid="{00000000-0005-0000-0000-000013000000}"/>
    <cellStyle name="Comma 13 4 2 2 7 2 2" xfId="55632" xr:uid="{00000000-0005-0000-0000-000013000000}"/>
    <cellStyle name="Comma 13 4 2 2 7 3" xfId="40512" xr:uid="{00000000-0005-0000-0000-000013000000}"/>
    <cellStyle name="Comma 13 4 2 2 8" xfId="16320" xr:uid="{00000000-0005-0000-0000-000013000000}"/>
    <cellStyle name="Comma 13 4 2 2 8 2" xfId="46560" xr:uid="{00000000-0005-0000-0000-000013000000}"/>
    <cellStyle name="Comma 13 4 2 2 9" xfId="31440" xr:uid="{00000000-0005-0000-0000-000013000000}"/>
    <cellStyle name="Comma 13 4 2 3" xfId="1956" xr:uid="{00000000-0005-0000-0000-000013000000}"/>
    <cellStyle name="Comma 13 4 2 3 2" xfId="11028" xr:uid="{00000000-0005-0000-0000-000013000000}"/>
    <cellStyle name="Comma 13 4 2 3 2 2" xfId="26148" xr:uid="{00000000-0005-0000-0000-000013000000}"/>
    <cellStyle name="Comma 13 4 2 3 2 2 2" xfId="56388" xr:uid="{00000000-0005-0000-0000-000013000000}"/>
    <cellStyle name="Comma 13 4 2 3 2 3" xfId="41268" xr:uid="{00000000-0005-0000-0000-000013000000}"/>
    <cellStyle name="Comma 13 4 2 3 3" xfId="17076" xr:uid="{00000000-0005-0000-0000-000013000000}"/>
    <cellStyle name="Comma 13 4 2 3 3 2" xfId="47316" xr:uid="{00000000-0005-0000-0000-000013000000}"/>
    <cellStyle name="Comma 13 4 2 3 4" xfId="32196" xr:uid="{00000000-0005-0000-0000-000013000000}"/>
    <cellStyle name="Comma 13 4 2 4" xfId="3468" xr:uid="{00000000-0005-0000-0000-000013000000}"/>
    <cellStyle name="Comma 13 4 2 4 2" xfId="12540" xr:uid="{00000000-0005-0000-0000-000013000000}"/>
    <cellStyle name="Comma 13 4 2 4 2 2" xfId="27660" xr:uid="{00000000-0005-0000-0000-000013000000}"/>
    <cellStyle name="Comma 13 4 2 4 2 2 2" xfId="57900" xr:uid="{00000000-0005-0000-0000-000013000000}"/>
    <cellStyle name="Comma 13 4 2 4 2 3" xfId="42780" xr:uid="{00000000-0005-0000-0000-000013000000}"/>
    <cellStyle name="Comma 13 4 2 4 3" xfId="18588" xr:uid="{00000000-0005-0000-0000-000013000000}"/>
    <cellStyle name="Comma 13 4 2 4 3 2" xfId="48828" xr:uid="{00000000-0005-0000-0000-000013000000}"/>
    <cellStyle name="Comma 13 4 2 4 4" xfId="33708" xr:uid="{00000000-0005-0000-0000-000013000000}"/>
    <cellStyle name="Comma 13 4 2 5" xfId="4980" xr:uid="{00000000-0005-0000-0000-000013000000}"/>
    <cellStyle name="Comma 13 4 2 5 2" xfId="14052" xr:uid="{00000000-0005-0000-0000-000013000000}"/>
    <cellStyle name="Comma 13 4 2 5 2 2" xfId="29172" xr:uid="{00000000-0005-0000-0000-000013000000}"/>
    <cellStyle name="Comma 13 4 2 5 2 2 2" xfId="59412" xr:uid="{00000000-0005-0000-0000-000013000000}"/>
    <cellStyle name="Comma 13 4 2 5 2 3" xfId="44292" xr:uid="{00000000-0005-0000-0000-000013000000}"/>
    <cellStyle name="Comma 13 4 2 5 3" xfId="20100" xr:uid="{00000000-0005-0000-0000-000013000000}"/>
    <cellStyle name="Comma 13 4 2 5 3 2" xfId="50340" xr:uid="{00000000-0005-0000-0000-000013000000}"/>
    <cellStyle name="Comma 13 4 2 5 4" xfId="35220" xr:uid="{00000000-0005-0000-0000-000013000000}"/>
    <cellStyle name="Comma 13 4 2 6" xfId="6492" xr:uid="{00000000-0005-0000-0000-000013000000}"/>
    <cellStyle name="Comma 13 4 2 6 2" xfId="21612" xr:uid="{00000000-0005-0000-0000-000013000000}"/>
    <cellStyle name="Comma 13 4 2 6 2 2" xfId="51852" xr:uid="{00000000-0005-0000-0000-000013000000}"/>
    <cellStyle name="Comma 13 4 2 6 3" xfId="36732" xr:uid="{00000000-0005-0000-0000-000013000000}"/>
    <cellStyle name="Comma 13 4 2 7" xfId="8004" xr:uid="{00000000-0005-0000-0000-000013000000}"/>
    <cellStyle name="Comma 13 4 2 7 2" xfId="23124" xr:uid="{00000000-0005-0000-0000-000013000000}"/>
    <cellStyle name="Comma 13 4 2 7 2 2" xfId="53364" xr:uid="{00000000-0005-0000-0000-000013000000}"/>
    <cellStyle name="Comma 13 4 2 7 3" xfId="38244" xr:uid="{00000000-0005-0000-0000-000013000000}"/>
    <cellStyle name="Comma 13 4 2 8" xfId="9516" xr:uid="{00000000-0005-0000-0000-000013000000}"/>
    <cellStyle name="Comma 13 4 2 8 2" xfId="24636" xr:uid="{00000000-0005-0000-0000-000013000000}"/>
    <cellStyle name="Comma 13 4 2 8 2 2" xfId="54876" xr:uid="{00000000-0005-0000-0000-000013000000}"/>
    <cellStyle name="Comma 13 4 2 8 3" xfId="39756" xr:uid="{00000000-0005-0000-0000-000013000000}"/>
    <cellStyle name="Comma 13 4 2 9" xfId="15564" xr:uid="{00000000-0005-0000-0000-000013000000}"/>
    <cellStyle name="Comma 13 4 2 9 2" xfId="45804" xr:uid="{00000000-0005-0000-0000-000013000000}"/>
    <cellStyle name="Comma 13 4 3" xfId="696" xr:uid="{00000000-0005-0000-0000-00003C000000}"/>
    <cellStyle name="Comma 13 4 3 10" xfId="30936" xr:uid="{00000000-0005-0000-0000-00003C000000}"/>
    <cellStyle name="Comma 13 4 3 2" xfId="1452" xr:uid="{00000000-0005-0000-0000-00003C000000}"/>
    <cellStyle name="Comma 13 4 3 2 2" xfId="2964" xr:uid="{00000000-0005-0000-0000-00003C000000}"/>
    <cellStyle name="Comma 13 4 3 2 2 2" xfId="12036" xr:uid="{00000000-0005-0000-0000-00003C000000}"/>
    <cellStyle name="Comma 13 4 3 2 2 2 2" xfId="27156" xr:uid="{00000000-0005-0000-0000-00003C000000}"/>
    <cellStyle name="Comma 13 4 3 2 2 2 2 2" xfId="57396" xr:uid="{00000000-0005-0000-0000-00003C000000}"/>
    <cellStyle name="Comma 13 4 3 2 2 2 3" xfId="42276" xr:uid="{00000000-0005-0000-0000-00003C000000}"/>
    <cellStyle name="Comma 13 4 3 2 2 3" xfId="18084" xr:uid="{00000000-0005-0000-0000-00003C000000}"/>
    <cellStyle name="Comma 13 4 3 2 2 3 2" xfId="48324" xr:uid="{00000000-0005-0000-0000-00003C000000}"/>
    <cellStyle name="Comma 13 4 3 2 2 4" xfId="33204" xr:uid="{00000000-0005-0000-0000-00003C000000}"/>
    <cellStyle name="Comma 13 4 3 2 3" xfId="4476" xr:uid="{00000000-0005-0000-0000-00003C000000}"/>
    <cellStyle name="Comma 13 4 3 2 3 2" xfId="13548" xr:uid="{00000000-0005-0000-0000-00003C000000}"/>
    <cellStyle name="Comma 13 4 3 2 3 2 2" xfId="28668" xr:uid="{00000000-0005-0000-0000-00003C000000}"/>
    <cellStyle name="Comma 13 4 3 2 3 2 2 2" xfId="58908" xr:uid="{00000000-0005-0000-0000-00003C000000}"/>
    <cellStyle name="Comma 13 4 3 2 3 2 3" xfId="43788" xr:uid="{00000000-0005-0000-0000-00003C000000}"/>
    <cellStyle name="Comma 13 4 3 2 3 3" xfId="19596" xr:uid="{00000000-0005-0000-0000-00003C000000}"/>
    <cellStyle name="Comma 13 4 3 2 3 3 2" xfId="49836" xr:uid="{00000000-0005-0000-0000-00003C000000}"/>
    <cellStyle name="Comma 13 4 3 2 3 4" xfId="34716" xr:uid="{00000000-0005-0000-0000-00003C000000}"/>
    <cellStyle name="Comma 13 4 3 2 4" xfId="5988" xr:uid="{00000000-0005-0000-0000-00003C000000}"/>
    <cellStyle name="Comma 13 4 3 2 4 2" xfId="15060" xr:uid="{00000000-0005-0000-0000-00003C000000}"/>
    <cellStyle name="Comma 13 4 3 2 4 2 2" xfId="30180" xr:uid="{00000000-0005-0000-0000-00003C000000}"/>
    <cellStyle name="Comma 13 4 3 2 4 2 2 2" xfId="60420" xr:uid="{00000000-0005-0000-0000-00003C000000}"/>
    <cellStyle name="Comma 13 4 3 2 4 2 3" xfId="45300" xr:uid="{00000000-0005-0000-0000-00003C000000}"/>
    <cellStyle name="Comma 13 4 3 2 4 3" xfId="21108" xr:uid="{00000000-0005-0000-0000-00003C000000}"/>
    <cellStyle name="Comma 13 4 3 2 4 3 2" xfId="51348" xr:uid="{00000000-0005-0000-0000-00003C000000}"/>
    <cellStyle name="Comma 13 4 3 2 4 4" xfId="36228" xr:uid="{00000000-0005-0000-0000-00003C000000}"/>
    <cellStyle name="Comma 13 4 3 2 5" xfId="7500" xr:uid="{00000000-0005-0000-0000-00003C000000}"/>
    <cellStyle name="Comma 13 4 3 2 5 2" xfId="22620" xr:uid="{00000000-0005-0000-0000-00003C000000}"/>
    <cellStyle name="Comma 13 4 3 2 5 2 2" xfId="52860" xr:uid="{00000000-0005-0000-0000-00003C000000}"/>
    <cellStyle name="Comma 13 4 3 2 5 3" xfId="37740" xr:uid="{00000000-0005-0000-0000-00003C000000}"/>
    <cellStyle name="Comma 13 4 3 2 6" xfId="9012" xr:uid="{00000000-0005-0000-0000-00003C000000}"/>
    <cellStyle name="Comma 13 4 3 2 6 2" xfId="24132" xr:uid="{00000000-0005-0000-0000-00003C000000}"/>
    <cellStyle name="Comma 13 4 3 2 6 2 2" xfId="54372" xr:uid="{00000000-0005-0000-0000-00003C000000}"/>
    <cellStyle name="Comma 13 4 3 2 6 3" xfId="39252" xr:uid="{00000000-0005-0000-0000-00003C000000}"/>
    <cellStyle name="Comma 13 4 3 2 7" xfId="10524" xr:uid="{00000000-0005-0000-0000-00003C000000}"/>
    <cellStyle name="Comma 13 4 3 2 7 2" xfId="25644" xr:uid="{00000000-0005-0000-0000-00003C000000}"/>
    <cellStyle name="Comma 13 4 3 2 7 2 2" xfId="55884" xr:uid="{00000000-0005-0000-0000-00003C000000}"/>
    <cellStyle name="Comma 13 4 3 2 7 3" xfId="40764" xr:uid="{00000000-0005-0000-0000-00003C000000}"/>
    <cellStyle name="Comma 13 4 3 2 8" xfId="16572" xr:uid="{00000000-0005-0000-0000-00003C000000}"/>
    <cellStyle name="Comma 13 4 3 2 8 2" xfId="46812" xr:uid="{00000000-0005-0000-0000-00003C000000}"/>
    <cellStyle name="Comma 13 4 3 2 9" xfId="31692" xr:uid="{00000000-0005-0000-0000-00003C000000}"/>
    <cellStyle name="Comma 13 4 3 3" xfId="2208" xr:uid="{00000000-0005-0000-0000-00003C000000}"/>
    <cellStyle name="Comma 13 4 3 3 2" xfId="11280" xr:uid="{00000000-0005-0000-0000-00003C000000}"/>
    <cellStyle name="Comma 13 4 3 3 2 2" xfId="26400" xr:uid="{00000000-0005-0000-0000-00003C000000}"/>
    <cellStyle name="Comma 13 4 3 3 2 2 2" xfId="56640" xr:uid="{00000000-0005-0000-0000-00003C000000}"/>
    <cellStyle name="Comma 13 4 3 3 2 3" xfId="41520" xr:uid="{00000000-0005-0000-0000-00003C000000}"/>
    <cellStyle name="Comma 13 4 3 3 3" xfId="17328" xr:uid="{00000000-0005-0000-0000-00003C000000}"/>
    <cellStyle name="Comma 13 4 3 3 3 2" xfId="47568" xr:uid="{00000000-0005-0000-0000-00003C000000}"/>
    <cellStyle name="Comma 13 4 3 3 4" xfId="32448" xr:uid="{00000000-0005-0000-0000-00003C000000}"/>
    <cellStyle name="Comma 13 4 3 4" xfId="3720" xr:uid="{00000000-0005-0000-0000-00003C000000}"/>
    <cellStyle name="Comma 13 4 3 4 2" xfId="12792" xr:uid="{00000000-0005-0000-0000-00003C000000}"/>
    <cellStyle name="Comma 13 4 3 4 2 2" xfId="27912" xr:uid="{00000000-0005-0000-0000-00003C000000}"/>
    <cellStyle name="Comma 13 4 3 4 2 2 2" xfId="58152" xr:uid="{00000000-0005-0000-0000-00003C000000}"/>
    <cellStyle name="Comma 13 4 3 4 2 3" xfId="43032" xr:uid="{00000000-0005-0000-0000-00003C000000}"/>
    <cellStyle name="Comma 13 4 3 4 3" xfId="18840" xr:uid="{00000000-0005-0000-0000-00003C000000}"/>
    <cellStyle name="Comma 13 4 3 4 3 2" xfId="49080" xr:uid="{00000000-0005-0000-0000-00003C000000}"/>
    <cellStyle name="Comma 13 4 3 4 4" xfId="33960" xr:uid="{00000000-0005-0000-0000-00003C000000}"/>
    <cellStyle name="Comma 13 4 3 5" xfId="5232" xr:uid="{00000000-0005-0000-0000-00003C000000}"/>
    <cellStyle name="Comma 13 4 3 5 2" xfId="14304" xr:uid="{00000000-0005-0000-0000-00003C000000}"/>
    <cellStyle name="Comma 13 4 3 5 2 2" xfId="29424" xr:uid="{00000000-0005-0000-0000-00003C000000}"/>
    <cellStyle name="Comma 13 4 3 5 2 2 2" xfId="59664" xr:uid="{00000000-0005-0000-0000-00003C000000}"/>
    <cellStyle name="Comma 13 4 3 5 2 3" xfId="44544" xr:uid="{00000000-0005-0000-0000-00003C000000}"/>
    <cellStyle name="Comma 13 4 3 5 3" xfId="20352" xr:uid="{00000000-0005-0000-0000-00003C000000}"/>
    <cellStyle name="Comma 13 4 3 5 3 2" xfId="50592" xr:uid="{00000000-0005-0000-0000-00003C000000}"/>
    <cellStyle name="Comma 13 4 3 5 4" xfId="35472" xr:uid="{00000000-0005-0000-0000-00003C000000}"/>
    <cellStyle name="Comma 13 4 3 6" xfId="6744" xr:uid="{00000000-0005-0000-0000-00003C000000}"/>
    <cellStyle name="Comma 13 4 3 6 2" xfId="21864" xr:uid="{00000000-0005-0000-0000-00003C000000}"/>
    <cellStyle name="Comma 13 4 3 6 2 2" xfId="52104" xr:uid="{00000000-0005-0000-0000-00003C000000}"/>
    <cellStyle name="Comma 13 4 3 6 3" xfId="36984" xr:uid="{00000000-0005-0000-0000-00003C000000}"/>
    <cellStyle name="Comma 13 4 3 7" xfId="8256" xr:uid="{00000000-0005-0000-0000-00003C000000}"/>
    <cellStyle name="Comma 13 4 3 7 2" xfId="23376" xr:uid="{00000000-0005-0000-0000-00003C000000}"/>
    <cellStyle name="Comma 13 4 3 7 2 2" xfId="53616" xr:uid="{00000000-0005-0000-0000-00003C000000}"/>
    <cellStyle name="Comma 13 4 3 7 3" xfId="38496" xr:uid="{00000000-0005-0000-0000-00003C000000}"/>
    <cellStyle name="Comma 13 4 3 8" xfId="9768" xr:uid="{00000000-0005-0000-0000-00003C000000}"/>
    <cellStyle name="Comma 13 4 3 8 2" xfId="24888" xr:uid="{00000000-0005-0000-0000-00003C000000}"/>
    <cellStyle name="Comma 13 4 3 8 2 2" xfId="55128" xr:uid="{00000000-0005-0000-0000-00003C000000}"/>
    <cellStyle name="Comma 13 4 3 8 3" xfId="40008" xr:uid="{00000000-0005-0000-0000-00003C000000}"/>
    <cellStyle name="Comma 13 4 3 9" xfId="15816" xr:uid="{00000000-0005-0000-0000-00003C000000}"/>
    <cellStyle name="Comma 13 4 3 9 2" xfId="46056" xr:uid="{00000000-0005-0000-0000-00003C000000}"/>
    <cellStyle name="Comma 13 4 4" xfId="948" xr:uid="{00000000-0005-0000-0000-000013000000}"/>
    <cellStyle name="Comma 13 4 4 2" xfId="2460" xr:uid="{00000000-0005-0000-0000-000013000000}"/>
    <cellStyle name="Comma 13 4 4 2 2" xfId="11532" xr:uid="{00000000-0005-0000-0000-000013000000}"/>
    <cellStyle name="Comma 13 4 4 2 2 2" xfId="26652" xr:uid="{00000000-0005-0000-0000-000013000000}"/>
    <cellStyle name="Comma 13 4 4 2 2 2 2" xfId="56892" xr:uid="{00000000-0005-0000-0000-000013000000}"/>
    <cellStyle name="Comma 13 4 4 2 2 3" xfId="41772" xr:uid="{00000000-0005-0000-0000-000013000000}"/>
    <cellStyle name="Comma 13 4 4 2 3" xfId="17580" xr:uid="{00000000-0005-0000-0000-000013000000}"/>
    <cellStyle name="Comma 13 4 4 2 3 2" xfId="47820" xr:uid="{00000000-0005-0000-0000-000013000000}"/>
    <cellStyle name="Comma 13 4 4 2 4" xfId="32700" xr:uid="{00000000-0005-0000-0000-000013000000}"/>
    <cellStyle name="Comma 13 4 4 3" xfId="3972" xr:uid="{00000000-0005-0000-0000-000013000000}"/>
    <cellStyle name="Comma 13 4 4 3 2" xfId="13044" xr:uid="{00000000-0005-0000-0000-000013000000}"/>
    <cellStyle name="Comma 13 4 4 3 2 2" xfId="28164" xr:uid="{00000000-0005-0000-0000-000013000000}"/>
    <cellStyle name="Comma 13 4 4 3 2 2 2" xfId="58404" xr:uid="{00000000-0005-0000-0000-000013000000}"/>
    <cellStyle name="Comma 13 4 4 3 2 3" xfId="43284" xr:uid="{00000000-0005-0000-0000-000013000000}"/>
    <cellStyle name="Comma 13 4 4 3 3" xfId="19092" xr:uid="{00000000-0005-0000-0000-000013000000}"/>
    <cellStyle name="Comma 13 4 4 3 3 2" xfId="49332" xr:uid="{00000000-0005-0000-0000-000013000000}"/>
    <cellStyle name="Comma 13 4 4 3 4" xfId="34212" xr:uid="{00000000-0005-0000-0000-000013000000}"/>
    <cellStyle name="Comma 13 4 4 4" xfId="5484" xr:uid="{00000000-0005-0000-0000-000013000000}"/>
    <cellStyle name="Comma 13 4 4 4 2" xfId="14556" xr:uid="{00000000-0005-0000-0000-000013000000}"/>
    <cellStyle name="Comma 13 4 4 4 2 2" xfId="29676" xr:uid="{00000000-0005-0000-0000-000013000000}"/>
    <cellStyle name="Comma 13 4 4 4 2 2 2" xfId="59916" xr:uid="{00000000-0005-0000-0000-000013000000}"/>
    <cellStyle name="Comma 13 4 4 4 2 3" xfId="44796" xr:uid="{00000000-0005-0000-0000-000013000000}"/>
    <cellStyle name="Comma 13 4 4 4 3" xfId="20604" xr:uid="{00000000-0005-0000-0000-000013000000}"/>
    <cellStyle name="Comma 13 4 4 4 3 2" xfId="50844" xr:uid="{00000000-0005-0000-0000-000013000000}"/>
    <cellStyle name="Comma 13 4 4 4 4" xfId="35724" xr:uid="{00000000-0005-0000-0000-000013000000}"/>
    <cellStyle name="Comma 13 4 4 5" xfId="6996" xr:uid="{00000000-0005-0000-0000-000013000000}"/>
    <cellStyle name="Comma 13 4 4 5 2" xfId="22116" xr:uid="{00000000-0005-0000-0000-000013000000}"/>
    <cellStyle name="Comma 13 4 4 5 2 2" xfId="52356" xr:uid="{00000000-0005-0000-0000-000013000000}"/>
    <cellStyle name="Comma 13 4 4 5 3" xfId="37236" xr:uid="{00000000-0005-0000-0000-000013000000}"/>
    <cellStyle name="Comma 13 4 4 6" xfId="8508" xr:uid="{00000000-0005-0000-0000-000013000000}"/>
    <cellStyle name="Comma 13 4 4 6 2" xfId="23628" xr:uid="{00000000-0005-0000-0000-000013000000}"/>
    <cellStyle name="Comma 13 4 4 6 2 2" xfId="53868" xr:uid="{00000000-0005-0000-0000-000013000000}"/>
    <cellStyle name="Comma 13 4 4 6 3" xfId="38748" xr:uid="{00000000-0005-0000-0000-000013000000}"/>
    <cellStyle name="Comma 13 4 4 7" xfId="10020" xr:uid="{00000000-0005-0000-0000-000013000000}"/>
    <cellStyle name="Comma 13 4 4 7 2" xfId="25140" xr:uid="{00000000-0005-0000-0000-000013000000}"/>
    <cellStyle name="Comma 13 4 4 7 2 2" xfId="55380" xr:uid="{00000000-0005-0000-0000-000013000000}"/>
    <cellStyle name="Comma 13 4 4 7 3" xfId="40260" xr:uid="{00000000-0005-0000-0000-000013000000}"/>
    <cellStyle name="Comma 13 4 4 8" xfId="16068" xr:uid="{00000000-0005-0000-0000-000013000000}"/>
    <cellStyle name="Comma 13 4 4 8 2" xfId="46308" xr:uid="{00000000-0005-0000-0000-000013000000}"/>
    <cellStyle name="Comma 13 4 4 9" xfId="31188" xr:uid="{00000000-0005-0000-0000-000013000000}"/>
    <cellStyle name="Comma 13 4 5" xfId="1704" xr:uid="{00000000-0005-0000-0000-000013000000}"/>
    <cellStyle name="Comma 13 4 5 2" xfId="10776" xr:uid="{00000000-0005-0000-0000-000013000000}"/>
    <cellStyle name="Comma 13 4 5 2 2" xfId="25896" xr:uid="{00000000-0005-0000-0000-000013000000}"/>
    <cellStyle name="Comma 13 4 5 2 2 2" xfId="56136" xr:uid="{00000000-0005-0000-0000-000013000000}"/>
    <cellStyle name="Comma 13 4 5 2 3" xfId="41016" xr:uid="{00000000-0005-0000-0000-000013000000}"/>
    <cellStyle name="Comma 13 4 5 3" xfId="16824" xr:uid="{00000000-0005-0000-0000-000013000000}"/>
    <cellStyle name="Comma 13 4 5 3 2" xfId="47064" xr:uid="{00000000-0005-0000-0000-000013000000}"/>
    <cellStyle name="Comma 13 4 5 4" xfId="31944" xr:uid="{00000000-0005-0000-0000-000013000000}"/>
    <cellStyle name="Comma 13 4 6" xfId="3216" xr:uid="{00000000-0005-0000-0000-000013000000}"/>
    <cellStyle name="Comma 13 4 6 2" xfId="12288" xr:uid="{00000000-0005-0000-0000-000013000000}"/>
    <cellStyle name="Comma 13 4 6 2 2" xfId="27408" xr:uid="{00000000-0005-0000-0000-000013000000}"/>
    <cellStyle name="Comma 13 4 6 2 2 2" xfId="57648" xr:uid="{00000000-0005-0000-0000-000013000000}"/>
    <cellStyle name="Comma 13 4 6 2 3" xfId="42528" xr:uid="{00000000-0005-0000-0000-000013000000}"/>
    <cellStyle name="Comma 13 4 6 3" xfId="18336" xr:uid="{00000000-0005-0000-0000-000013000000}"/>
    <cellStyle name="Comma 13 4 6 3 2" xfId="48576" xr:uid="{00000000-0005-0000-0000-000013000000}"/>
    <cellStyle name="Comma 13 4 6 4" xfId="33456" xr:uid="{00000000-0005-0000-0000-000013000000}"/>
    <cellStyle name="Comma 13 4 7" xfId="4728" xr:uid="{00000000-0005-0000-0000-000013000000}"/>
    <cellStyle name="Comma 13 4 7 2" xfId="13800" xr:uid="{00000000-0005-0000-0000-000013000000}"/>
    <cellStyle name="Comma 13 4 7 2 2" xfId="28920" xr:uid="{00000000-0005-0000-0000-000013000000}"/>
    <cellStyle name="Comma 13 4 7 2 2 2" xfId="59160" xr:uid="{00000000-0005-0000-0000-000013000000}"/>
    <cellStyle name="Comma 13 4 7 2 3" xfId="44040" xr:uid="{00000000-0005-0000-0000-000013000000}"/>
    <cellStyle name="Comma 13 4 7 3" xfId="19848" xr:uid="{00000000-0005-0000-0000-000013000000}"/>
    <cellStyle name="Comma 13 4 7 3 2" xfId="50088" xr:uid="{00000000-0005-0000-0000-000013000000}"/>
    <cellStyle name="Comma 13 4 7 4" xfId="34968" xr:uid="{00000000-0005-0000-0000-000013000000}"/>
    <cellStyle name="Comma 13 4 8" xfId="6240" xr:uid="{00000000-0005-0000-0000-000013000000}"/>
    <cellStyle name="Comma 13 4 8 2" xfId="21360" xr:uid="{00000000-0005-0000-0000-000013000000}"/>
    <cellStyle name="Comma 13 4 8 2 2" xfId="51600" xr:uid="{00000000-0005-0000-0000-000013000000}"/>
    <cellStyle name="Comma 13 4 8 3" xfId="36480" xr:uid="{00000000-0005-0000-0000-000013000000}"/>
    <cellStyle name="Comma 13 4 9" xfId="7752" xr:uid="{00000000-0005-0000-0000-000013000000}"/>
    <cellStyle name="Comma 13 4 9 2" xfId="22872" xr:uid="{00000000-0005-0000-0000-000013000000}"/>
    <cellStyle name="Comma 13 4 9 2 2" xfId="53112" xr:uid="{00000000-0005-0000-0000-000013000000}"/>
    <cellStyle name="Comma 13 4 9 3" xfId="37992" xr:uid="{00000000-0005-0000-0000-000013000000}"/>
    <cellStyle name="Comma 13 5" xfId="276" xr:uid="{00000000-0005-0000-0000-00003E000000}"/>
    <cellStyle name="Comma 13 5 10" xfId="30516" xr:uid="{00000000-0005-0000-0000-00003E000000}"/>
    <cellStyle name="Comma 13 5 2" xfId="1032" xr:uid="{00000000-0005-0000-0000-00003E000000}"/>
    <cellStyle name="Comma 13 5 2 2" xfId="2544" xr:uid="{00000000-0005-0000-0000-00003E000000}"/>
    <cellStyle name="Comma 13 5 2 2 2" xfId="11616" xr:uid="{00000000-0005-0000-0000-00003E000000}"/>
    <cellStyle name="Comma 13 5 2 2 2 2" xfId="26736" xr:uid="{00000000-0005-0000-0000-00003E000000}"/>
    <cellStyle name="Comma 13 5 2 2 2 2 2" xfId="56976" xr:uid="{00000000-0005-0000-0000-00003E000000}"/>
    <cellStyle name="Comma 13 5 2 2 2 3" xfId="41856" xr:uid="{00000000-0005-0000-0000-00003E000000}"/>
    <cellStyle name="Comma 13 5 2 2 3" xfId="17664" xr:uid="{00000000-0005-0000-0000-00003E000000}"/>
    <cellStyle name="Comma 13 5 2 2 3 2" xfId="47904" xr:uid="{00000000-0005-0000-0000-00003E000000}"/>
    <cellStyle name="Comma 13 5 2 2 4" xfId="32784" xr:uid="{00000000-0005-0000-0000-00003E000000}"/>
    <cellStyle name="Comma 13 5 2 3" xfId="4056" xr:uid="{00000000-0005-0000-0000-00003E000000}"/>
    <cellStyle name="Comma 13 5 2 3 2" xfId="13128" xr:uid="{00000000-0005-0000-0000-00003E000000}"/>
    <cellStyle name="Comma 13 5 2 3 2 2" xfId="28248" xr:uid="{00000000-0005-0000-0000-00003E000000}"/>
    <cellStyle name="Comma 13 5 2 3 2 2 2" xfId="58488" xr:uid="{00000000-0005-0000-0000-00003E000000}"/>
    <cellStyle name="Comma 13 5 2 3 2 3" xfId="43368" xr:uid="{00000000-0005-0000-0000-00003E000000}"/>
    <cellStyle name="Comma 13 5 2 3 3" xfId="19176" xr:uid="{00000000-0005-0000-0000-00003E000000}"/>
    <cellStyle name="Comma 13 5 2 3 3 2" xfId="49416" xr:uid="{00000000-0005-0000-0000-00003E000000}"/>
    <cellStyle name="Comma 13 5 2 3 4" xfId="34296" xr:uid="{00000000-0005-0000-0000-00003E000000}"/>
    <cellStyle name="Comma 13 5 2 4" xfId="5568" xr:uid="{00000000-0005-0000-0000-00003E000000}"/>
    <cellStyle name="Comma 13 5 2 4 2" xfId="14640" xr:uid="{00000000-0005-0000-0000-00003E000000}"/>
    <cellStyle name="Comma 13 5 2 4 2 2" xfId="29760" xr:uid="{00000000-0005-0000-0000-00003E000000}"/>
    <cellStyle name="Comma 13 5 2 4 2 2 2" xfId="60000" xr:uid="{00000000-0005-0000-0000-00003E000000}"/>
    <cellStyle name="Comma 13 5 2 4 2 3" xfId="44880" xr:uid="{00000000-0005-0000-0000-00003E000000}"/>
    <cellStyle name="Comma 13 5 2 4 3" xfId="20688" xr:uid="{00000000-0005-0000-0000-00003E000000}"/>
    <cellStyle name="Comma 13 5 2 4 3 2" xfId="50928" xr:uid="{00000000-0005-0000-0000-00003E000000}"/>
    <cellStyle name="Comma 13 5 2 4 4" xfId="35808" xr:uid="{00000000-0005-0000-0000-00003E000000}"/>
    <cellStyle name="Comma 13 5 2 5" xfId="7080" xr:uid="{00000000-0005-0000-0000-00003E000000}"/>
    <cellStyle name="Comma 13 5 2 5 2" xfId="22200" xr:uid="{00000000-0005-0000-0000-00003E000000}"/>
    <cellStyle name="Comma 13 5 2 5 2 2" xfId="52440" xr:uid="{00000000-0005-0000-0000-00003E000000}"/>
    <cellStyle name="Comma 13 5 2 5 3" xfId="37320" xr:uid="{00000000-0005-0000-0000-00003E000000}"/>
    <cellStyle name="Comma 13 5 2 6" xfId="8592" xr:uid="{00000000-0005-0000-0000-00003E000000}"/>
    <cellStyle name="Comma 13 5 2 6 2" xfId="23712" xr:uid="{00000000-0005-0000-0000-00003E000000}"/>
    <cellStyle name="Comma 13 5 2 6 2 2" xfId="53952" xr:uid="{00000000-0005-0000-0000-00003E000000}"/>
    <cellStyle name="Comma 13 5 2 6 3" xfId="38832" xr:uid="{00000000-0005-0000-0000-00003E000000}"/>
    <cellStyle name="Comma 13 5 2 7" xfId="10104" xr:uid="{00000000-0005-0000-0000-00003E000000}"/>
    <cellStyle name="Comma 13 5 2 7 2" xfId="25224" xr:uid="{00000000-0005-0000-0000-00003E000000}"/>
    <cellStyle name="Comma 13 5 2 7 2 2" xfId="55464" xr:uid="{00000000-0005-0000-0000-00003E000000}"/>
    <cellStyle name="Comma 13 5 2 7 3" xfId="40344" xr:uid="{00000000-0005-0000-0000-00003E000000}"/>
    <cellStyle name="Comma 13 5 2 8" xfId="16152" xr:uid="{00000000-0005-0000-0000-00003E000000}"/>
    <cellStyle name="Comma 13 5 2 8 2" xfId="46392" xr:uid="{00000000-0005-0000-0000-00003E000000}"/>
    <cellStyle name="Comma 13 5 2 9" xfId="31272" xr:uid="{00000000-0005-0000-0000-00003E000000}"/>
    <cellStyle name="Comma 13 5 3" xfId="1788" xr:uid="{00000000-0005-0000-0000-00003E000000}"/>
    <cellStyle name="Comma 13 5 3 2" xfId="10860" xr:uid="{00000000-0005-0000-0000-00003E000000}"/>
    <cellStyle name="Comma 13 5 3 2 2" xfId="25980" xr:uid="{00000000-0005-0000-0000-00003E000000}"/>
    <cellStyle name="Comma 13 5 3 2 2 2" xfId="56220" xr:uid="{00000000-0005-0000-0000-00003E000000}"/>
    <cellStyle name="Comma 13 5 3 2 3" xfId="41100" xr:uid="{00000000-0005-0000-0000-00003E000000}"/>
    <cellStyle name="Comma 13 5 3 3" xfId="16908" xr:uid="{00000000-0005-0000-0000-00003E000000}"/>
    <cellStyle name="Comma 13 5 3 3 2" xfId="47148" xr:uid="{00000000-0005-0000-0000-00003E000000}"/>
    <cellStyle name="Comma 13 5 3 4" xfId="32028" xr:uid="{00000000-0005-0000-0000-00003E000000}"/>
    <cellStyle name="Comma 13 5 4" xfId="3300" xr:uid="{00000000-0005-0000-0000-00003E000000}"/>
    <cellStyle name="Comma 13 5 4 2" xfId="12372" xr:uid="{00000000-0005-0000-0000-00003E000000}"/>
    <cellStyle name="Comma 13 5 4 2 2" xfId="27492" xr:uid="{00000000-0005-0000-0000-00003E000000}"/>
    <cellStyle name="Comma 13 5 4 2 2 2" xfId="57732" xr:uid="{00000000-0005-0000-0000-00003E000000}"/>
    <cellStyle name="Comma 13 5 4 2 3" xfId="42612" xr:uid="{00000000-0005-0000-0000-00003E000000}"/>
    <cellStyle name="Comma 13 5 4 3" xfId="18420" xr:uid="{00000000-0005-0000-0000-00003E000000}"/>
    <cellStyle name="Comma 13 5 4 3 2" xfId="48660" xr:uid="{00000000-0005-0000-0000-00003E000000}"/>
    <cellStyle name="Comma 13 5 4 4" xfId="33540" xr:uid="{00000000-0005-0000-0000-00003E000000}"/>
    <cellStyle name="Comma 13 5 5" xfId="4812" xr:uid="{00000000-0005-0000-0000-00003E000000}"/>
    <cellStyle name="Comma 13 5 5 2" xfId="13884" xr:uid="{00000000-0005-0000-0000-00003E000000}"/>
    <cellStyle name="Comma 13 5 5 2 2" xfId="29004" xr:uid="{00000000-0005-0000-0000-00003E000000}"/>
    <cellStyle name="Comma 13 5 5 2 2 2" xfId="59244" xr:uid="{00000000-0005-0000-0000-00003E000000}"/>
    <cellStyle name="Comma 13 5 5 2 3" xfId="44124" xr:uid="{00000000-0005-0000-0000-00003E000000}"/>
    <cellStyle name="Comma 13 5 5 3" xfId="19932" xr:uid="{00000000-0005-0000-0000-00003E000000}"/>
    <cellStyle name="Comma 13 5 5 3 2" xfId="50172" xr:uid="{00000000-0005-0000-0000-00003E000000}"/>
    <cellStyle name="Comma 13 5 5 4" xfId="35052" xr:uid="{00000000-0005-0000-0000-00003E000000}"/>
    <cellStyle name="Comma 13 5 6" xfId="6324" xr:uid="{00000000-0005-0000-0000-00003E000000}"/>
    <cellStyle name="Comma 13 5 6 2" xfId="21444" xr:uid="{00000000-0005-0000-0000-00003E000000}"/>
    <cellStyle name="Comma 13 5 6 2 2" xfId="51684" xr:uid="{00000000-0005-0000-0000-00003E000000}"/>
    <cellStyle name="Comma 13 5 6 3" xfId="36564" xr:uid="{00000000-0005-0000-0000-00003E000000}"/>
    <cellStyle name="Comma 13 5 7" xfId="7836" xr:uid="{00000000-0005-0000-0000-00003E000000}"/>
    <cellStyle name="Comma 13 5 7 2" xfId="22956" xr:uid="{00000000-0005-0000-0000-00003E000000}"/>
    <cellStyle name="Comma 13 5 7 2 2" xfId="53196" xr:uid="{00000000-0005-0000-0000-00003E000000}"/>
    <cellStyle name="Comma 13 5 7 3" xfId="38076" xr:uid="{00000000-0005-0000-0000-00003E000000}"/>
    <cellStyle name="Comma 13 5 8" xfId="9348" xr:uid="{00000000-0005-0000-0000-00003E000000}"/>
    <cellStyle name="Comma 13 5 8 2" xfId="24468" xr:uid="{00000000-0005-0000-0000-00003E000000}"/>
    <cellStyle name="Comma 13 5 8 2 2" xfId="54708" xr:uid="{00000000-0005-0000-0000-00003E000000}"/>
    <cellStyle name="Comma 13 5 8 3" xfId="39588" xr:uid="{00000000-0005-0000-0000-00003E000000}"/>
    <cellStyle name="Comma 13 5 9" xfId="15396" xr:uid="{00000000-0005-0000-0000-00003E000000}"/>
    <cellStyle name="Comma 13 5 9 2" xfId="45636" xr:uid="{00000000-0005-0000-0000-00003E000000}"/>
    <cellStyle name="Comma 13 6" xfId="528" xr:uid="{00000000-0005-0000-0000-000037000000}"/>
    <cellStyle name="Comma 13 6 10" xfId="30768" xr:uid="{00000000-0005-0000-0000-000037000000}"/>
    <cellStyle name="Comma 13 6 2" xfId="1284" xr:uid="{00000000-0005-0000-0000-000037000000}"/>
    <cellStyle name="Comma 13 6 2 2" xfId="2796" xr:uid="{00000000-0005-0000-0000-000037000000}"/>
    <cellStyle name="Comma 13 6 2 2 2" xfId="11868" xr:uid="{00000000-0005-0000-0000-000037000000}"/>
    <cellStyle name="Comma 13 6 2 2 2 2" xfId="26988" xr:uid="{00000000-0005-0000-0000-000037000000}"/>
    <cellStyle name="Comma 13 6 2 2 2 2 2" xfId="57228" xr:uid="{00000000-0005-0000-0000-000037000000}"/>
    <cellStyle name="Comma 13 6 2 2 2 3" xfId="42108" xr:uid="{00000000-0005-0000-0000-000037000000}"/>
    <cellStyle name="Comma 13 6 2 2 3" xfId="17916" xr:uid="{00000000-0005-0000-0000-000037000000}"/>
    <cellStyle name="Comma 13 6 2 2 3 2" xfId="48156" xr:uid="{00000000-0005-0000-0000-000037000000}"/>
    <cellStyle name="Comma 13 6 2 2 4" xfId="33036" xr:uid="{00000000-0005-0000-0000-000037000000}"/>
    <cellStyle name="Comma 13 6 2 3" xfId="4308" xr:uid="{00000000-0005-0000-0000-000037000000}"/>
    <cellStyle name="Comma 13 6 2 3 2" xfId="13380" xr:uid="{00000000-0005-0000-0000-000037000000}"/>
    <cellStyle name="Comma 13 6 2 3 2 2" xfId="28500" xr:uid="{00000000-0005-0000-0000-000037000000}"/>
    <cellStyle name="Comma 13 6 2 3 2 2 2" xfId="58740" xr:uid="{00000000-0005-0000-0000-000037000000}"/>
    <cellStyle name="Comma 13 6 2 3 2 3" xfId="43620" xr:uid="{00000000-0005-0000-0000-000037000000}"/>
    <cellStyle name="Comma 13 6 2 3 3" xfId="19428" xr:uid="{00000000-0005-0000-0000-000037000000}"/>
    <cellStyle name="Comma 13 6 2 3 3 2" xfId="49668" xr:uid="{00000000-0005-0000-0000-000037000000}"/>
    <cellStyle name="Comma 13 6 2 3 4" xfId="34548" xr:uid="{00000000-0005-0000-0000-000037000000}"/>
    <cellStyle name="Comma 13 6 2 4" xfId="5820" xr:uid="{00000000-0005-0000-0000-000037000000}"/>
    <cellStyle name="Comma 13 6 2 4 2" xfId="14892" xr:uid="{00000000-0005-0000-0000-000037000000}"/>
    <cellStyle name="Comma 13 6 2 4 2 2" xfId="30012" xr:uid="{00000000-0005-0000-0000-000037000000}"/>
    <cellStyle name="Comma 13 6 2 4 2 2 2" xfId="60252" xr:uid="{00000000-0005-0000-0000-000037000000}"/>
    <cellStyle name="Comma 13 6 2 4 2 3" xfId="45132" xr:uid="{00000000-0005-0000-0000-000037000000}"/>
    <cellStyle name="Comma 13 6 2 4 3" xfId="20940" xr:uid="{00000000-0005-0000-0000-000037000000}"/>
    <cellStyle name="Comma 13 6 2 4 3 2" xfId="51180" xr:uid="{00000000-0005-0000-0000-000037000000}"/>
    <cellStyle name="Comma 13 6 2 4 4" xfId="36060" xr:uid="{00000000-0005-0000-0000-000037000000}"/>
    <cellStyle name="Comma 13 6 2 5" xfId="7332" xr:uid="{00000000-0005-0000-0000-000037000000}"/>
    <cellStyle name="Comma 13 6 2 5 2" xfId="22452" xr:uid="{00000000-0005-0000-0000-000037000000}"/>
    <cellStyle name="Comma 13 6 2 5 2 2" xfId="52692" xr:uid="{00000000-0005-0000-0000-000037000000}"/>
    <cellStyle name="Comma 13 6 2 5 3" xfId="37572" xr:uid="{00000000-0005-0000-0000-000037000000}"/>
    <cellStyle name="Comma 13 6 2 6" xfId="8844" xr:uid="{00000000-0005-0000-0000-000037000000}"/>
    <cellStyle name="Comma 13 6 2 6 2" xfId="23964" xr:uid="{00000000-0005-0000-0000-000037000000}"/>
    <cellStyle name="Comma 13 6 2 6 2 2" xfId="54204" xr:uid="{00000000-0005-0000-0000-000037000000}"/>
    <cellStyle name="Comma 13 6 2 6 3" xfId="39084" xr:uid="{00000000-0005-0000-0000-000037000000}"/>
    <cellStyle name="Comma 13 6 2 7" xfId="10356" xr:uid="{00000000-0005-0000-0000-000037000000}"/>
    <cellStyle name="Comma 13 6 2 7 2" xfId="25476" xr:uid="{00000000-0005-0000-0000-000037000000}"/>
    <cellStyle name="Comma 13 6 2 7 2 2" xfId="55716" xr:uid="{00000000-0005-0000-0000-000037000000}"/>
    <cellStyle name="Comma 13 6 2 7 3" xfId="40596" xr:uid="{00000000-0005-0000-0000-000037000000}"/>
    <cellStyle name="Comma 13 6 2 8" xfId="16404" xr:uid="{00000000-0005-0000-0000-000037000000}"/>
    <cellStyle name="Comma 13 6 2 8 2" xfId="46644" xr:uid="{00000000-0005-0000-0000-000037000000}"/>
    <cellStyle name="Comma 13 6 2 9" xfId="31524" xr:uid="{00000000-0005-0000-0000-000037000000}"/>
    <cellStyle name="Comma 13 6 3" xfId="2040" xr:uid="{00000000-0005-0000-0000-000037000000}"/>
    <cellStyle name="Comma 13 6 3 2" xfId="11112" xr:uid="{00000000-0005-0000-0000-000037000000}"/>
    <cellStyle name="Comma 13 6 3 2 2" xfId="26232" xr:uid="{00000000-0005-0000-0000-000037000000}"/>
    <cellStyle name="Comma 13 6 3 2 2 2" xfId="56472" xr:uid="{00000000-0005-0000-0000-000037000000}"/>
    <cellStyle name="Comma 13 6 3 2 3" xfId="41352" xr:uid="{00000000-0005-0000-0000-000037000000}"/>
    <cellStyle name="Comma 13 6 3 3" xfId="17160" xr:uid="{00000000-0005-0000-0000-000037000000}"/>
    <cellStyle name="Comma 13 6 3 3 2" xfId="47400" xr:uid="{00000000-0005-0000-0000-000037000000}"/>
    <cellStyle name="Comma 13 6 3 4" xfId="32280" xr:uid="{00000000-0005-0000-0000-000037000000}"/>
    <cellStyle name="Comma 13 6 4" xfId="3552" xr:uid="{00000000-0005-0000-0000-000037000000}"/>
    <cellStyle name="Comma 13 6 4 2" xfId="12624" xr:uid="{00000000-0005-0000-0000-000037000000}"/>
    <cellStyle name="Comma 13 6 4 2 2" xfId="27744" xr:uid="{00000000-0005-0000-0000-000037000000}"/>
    <cellStyle name="Comma 13 6 4 2 2 2" xfId="57984" xr:uid="{00000000-0005-0000-0000-000037000000}"/>
    <cellStyle name="Comma 13 6 4 2 3" xfId="42864" xr:uid="{00000000-0005-0000-0000-000037000000}"/>
    <cellStyle name="Comma 13 6 4 3" xfId="18672" xr:uid="{00000000-0005-0000-0000-000037000000}"/>
    <cellStyle name="Comma 13 6 4 3 2" xfId="48912" xr:uid="{00000000-0005-0000-0000-000037000000}"/>
    <cellStyle name="Comma 13 6 4 4" xfId="33792" xr:uid="{00000000-0005-0000-0000-000037000000}"/>
    <cellStyle name="Comma 13 6 5" xfId="5064" xr:uid="{00000000-0005-0000-0000-000037000000}"/>
    <cellStyle name="Comma 13 6 5 2" xfId="14136" xr:uid="{00000000-0005-0000-0000-000037000000}"/>
    <cellStyle name="Comma 13 6 5 2 2" xfId="29256" xr:uid="{00000000-0005-0000-0000-000037000000}"/>
    <cellStyle name="Comma 13 6 5 2 2 2" xfId="59496" xr:uid="{00000000-0005-0000-0000-000037000000}"/>
    <cellStyle name="Comma 13 6 5 2 3" xfId="44376" xr:uid="{00000000-0005-0000-0000-000037000000}"/>
    <cellStyle name="Comma 13 6 5 3" xfId="20184" xr:uid="{00000000-0005-0000-0000-000037000000}"/>
    <cellStyle name="Comma 13 6 5 3 2" xfId="50424" xr:uid="{00000000-0005-0000-0000-000037000000}"/>
    <cellStyle name="Comma 13 6 5 4" xfId="35304" xr:uid="{00000000-0005-0000-0000-000037000000}"/>
    <cellStyle name="Comma 13 6 6" xfId="6576" xr:uid="{00000000-0005-0000-0000-000037000000}"/>
    <cellStyle name="Comma 13 6 6 2" xfId="21696" xr:uid="{00000000-0005-0000-0000-000037000000}"/>
    <cellStyle name="Comma 13 6 6 2 2" xfId="51936" xr:uid="{00000000-0005-0000-0000-000037000000}"/>
    <cellStyle name="Comma 13 6 6 3" xfId="36816" xr:uid="{00000000-0005-0000-0000-000037000000}"/>
    <cellStyle name="Comma 13 6 7" xfId="8088" xr:uid="{00000000-0005-0000-0000-000037000000}"/>
    <cellStyle name="Comma 13 6 7 2" xfId="23208" xr:uid="{00000000-0005-0000-0000-000037000000}"/>
    <cellStyle name="Comma 13 6 7 2 2" xfId="53448" xr:uid="{00000000-0005-0000-0000-000037000000}"/>
    <cellStyle name="Comma 13 6 7 3" xfId="38328" xr:uid="{00000000-0005-0000-0000-000037000000}"/>
    <cellStyle name="Comma 13 6 8" xfId="9600" xr:uid="{00000000-0005-0000-0000-000037000000}"/>
    <cellStyle name="Comma 13 6 8 2" xfId="24720" xr:uid="{00000000-0005-0000-0000-000037000000}"/>
    <cellStyle name="Comma 13 6 8 2 2" xfId="54960" xr:uid="{00000000-0005-0000-0000-000037000000}"/>
    <cellStyle name="Comma 13 6 8 3" xfId="39840" xr:uid="{00000000-0005-0000-0000-000037000000}"/>
    <cellStyle name="Comma 13 6 9" xfId="15648" xr:uid="{00000000-0005-0000-0000-000037000000}"/>
    <cellStyle name="Comma 13 6 9 2" xfId="45888" xr:uid="{00000000-0005-0000-0000-000037000000}"/>
    <cellStyle name="Comma 13 7" xfId="780" xr:uid="{00000000-0005-0000-0000-00003E000000}"/>
    <cellStyle name="Comma 13 7 2" xfId="2292" xr:uid="{00000000-0005-0000-0000-00003E000000}"/>
    <cellStyle name="Comma 13 7 2 2" xfId="11364" xr:uid="{00000000-0005-0000-0000-00003E000000}"/>
    <cellStyle name="Comma 13 7 2 2 2" xfId="26484" xr:uid="{00000000-0005-0000-0000-00003E000000}"/>
    <cellStyle name="Comma 13 7 2 2 2 2" xfId="56724" xr:uid="{00000000-0005-0000-0000-00003E000000}"/>
    <cellStyle name="Comma 13 7 2 2 3" xfId="41604" xr:uid="{00000000-0005-0000-0000-00003E000000}"/>
    <cellStyle name="Comma 13 7 2 3" xfId="17412" xr:uid="{00000000-0005-0000-0000-00003E000000}"/>
    <cellStyle name="Comma 13 7 2 3 2" xfId="47652" xr:uid="{00000000-0005-0000-0000-00003E000000}"/>
    <cellStyle name="Comma 13 7 2 4" xfId="32532" xr:uid="{00000000-0005-0000-0000-00003E000000}"/>
    <cellStyle name="Comma 13 7 3" xfId="3804" xr:uid="{00000000-0005-0000-0000-00003E000000}"/>
    <cellStyle name="Comma 13 7 3 2" xfId="12876" xr:uid="{00000000-0005-0000-0000-00003E000000}"/>
    <cellStyle name="Comma 13 7 3 2 2" xfId="27996" xr:uid="{00000000-0005-0000-0000-00003E000000}"/>
    <cellStyle name="Comma 13 7 3 2 2 2" xfId="58236" xr:uid="{00000000-0005-0000-0000-00003E000000}"/>
    <cellStyle name="Comma 13 7 3 2 3" xfId="43116" xr:uid="{00000000-0005-0000-0000-00003E000000}"/>
    <cellStyle name="Comma 13 7 3 3" xfId="18924" xr:uid="{00000000-0005-0000-0000-00003E000000}"/>
    <cellStyle name="Comma 13 7 3 3 2" xfId="49164" xr:uid="{00000000-0005-0000-0000-00003E000000}"/>
    <cellStyle name="Comma 13 7 3 4" xfId="34044" xr:uid="{00000000-0005-0000-0000-00003E000000}"/>
    <cellStyle name="Comma 13 7 4" xfId="5316" xr:uid="{00000000-0005-0000-0000-00003E000000}"/>
    <cellStyle name="Comma 13 7 4 2" xfId="14388" xr:uid="{00000000-0005-0000-0000-00003E000000}"/>
    <cellStyle name="Comma 13 7 4 2 2" xfId="29508" xr:uid="{00000000-0005-0000-0000-00003E000000}"/>
    <cellStyle name="Comma 13 7 4 2 2 2" xfId="59748" xr:uid="{00000000-0005-0000-0000-00003E000000}"/>
    <cellStyle name="Comma 13 7 4 2 3" xfId="44628" xr:uid="{00000000-0005-0000-0000-00003E000000}"/>
    <cellStyle name="Comma 13 7 4 3" xfId="20436" xr:uid="{00000000-0005-0000-0000-00003E000000}"/>
    <cellStyle name="Comma 13 7 4 3 2" xfId="50676" xr:uid="{00000000-0005-0000-0000-00003E000000}"/>
    <cellStyle name="Comma 13 7 4 4" xfId="35556" xr:uid="{00000000-0005-0000-0000-00003E000000}"/>
    <cellStyle name="Comma 13 7 5" xfId="6828" xr:uid="{00000000-0005-0000-0000-00003E000000}"/>
    <cellStyle name="Comma 13 7 5 2" xfId="21948" xr:uid="{00000000-0005-0000-0000-00003E000000}"/>
    <cellStyle name="Comma 13 7 5 2 2" xfId="52188" xr:uid="{00000000-0005-0000-0000-00003E000000}"/>
    <cellStyle name="Comma 13 7 5 3" xfId="37068" xr:uid="{00000000-0005-0000-0000-00003E000000}"/>
    <cellStyle name="Comma 13 7 6" xfId="8340" xr:uid="{00000000-0005-0000-0000-00003E000000}"/>
    <cellStyle name="Comma 13 7 6 2" xfId="23460" xr:uid="{00000000-0005-0000-0000-00003E000000}"/>
    <cellStyle name="Comma 13 7 6 2 2" xfId="53700" xr:uid="{00000000-0005-0000-0000-00003E000000}"/>
    <cellStyle name="Comma 13 7 6 3" xfId="38580" xr:uid="{00000000-0005-0000-0000-00003E000000}"/>
    <cellStyle name="Comma 13 7 7" xfId="9852" xr:uid="{00000000-0005-0000-0000-00003E000000}"/>
    <cellStyle name="Comma 13 7 7 2" xfId="24972" xr:uid="{00000000-0005-0000-0000-00003E000000}"/>
    <cellStyle name="Comma 13 7 7 2 2" xfId="55212" xr:uid="{00000000-0005-0000-0000-00003E000000}"/>
    <cellStyle name="Comma 13 7 7 3" xfId="40092" xr:uid="{00000000-0005-0000-0000-00003E000000}"/>
    <cellStyle name="Comma 13 7 8" xfId="15900" xr:uid="{00000000-0005-0000-0000-00003E000000}"/>
    <cellStyle name="Comma 13 7 8 2" xfId="46140" xr:uid="{00000000-0005-0000-0000-00003E000000}"/>
    <cellStyle name="Comma 13 7 9" xfId="31020" xr:uid="{00000000-0005-0000-0000-00003E000000}"/>
    <cellStyle name="Comma 13 8" xfId="1536" xr:uid="{00000000-0005-0000-0000-00003E000000}"/>
    <cellStyle name="Comma 13 8 2" xfId="10608" xr:uid="{00000000-0005-0000-0000-00003E000000}"/>
    <cellStyle name="Comma 13 8 2 2" xfId="25728" xr:uid="{00000000-0005-0000-0000-00003E000000}"/>
    <cellStyle name="Comma 13 8 2 2 2" xfId="55968" xr:uid="{00000000-0005-0000-0000-00003E000000}"/>
    <cellStyle name="Comma 13 8 2 3" xfId="40848" xr:uid="{00000000-0005-0000-0000-00003E000000}"/>
    <cellStyle name="Comma 13 8 3" xfId="16656" xr:uid="{00000000-0005-0000-0000-00003E000000}"/>
    <cellStyle name="Comma 13 8 3 2" xfId="46896" xr:uid="{00000000-0005-0000-0000-00003E000000}"/>
    <cellStyle name="Comma 13 8 4" xfId="31776" xr:uid="{00000000-0005-0000-0000-00003E000000}"/>
    <cellStyle name="Comma 13 9" xfId="3048" xr:uid="{00000000-0005-0000-0000-00003E000000}"/>
    <cellStyle name="Comma 13 9 2" xfId="12120" xr:uid="{00000000-0005-0000-0000-00003E000000}"/>
    <cellStyle name="Comma 13 9 2 2" xfId="27240" xr:uid="{00000000-0005-0000-0000-00003E000000}"/>
    <cellStyle name="Comma 13 9 2 2 2" xfId="57480" xr:uid="{00000000-0005-0000-0000-00003E000000}"/>
    <cellStyle name="Comma 13 9 2 3" xfId="42360" xr:uid="{00000000-0005-0000-0000-00003E000000}"/>
    <cellStyle name="Comma 13 9 3" xfId="18168" xr:uid="{00000000-0005-0000-0000-00003E000000}"/>
    <cellStyle name="Comma 13 9 3 2" xfId="48408" xr:uid="{00000000-0005-0000-0000-00003E000000}"/>
    <cellStyle name="Comma 13 9 4" xfId="33288" xr:uid="{00000000-0005-0000-0000-00003E000000}"/>
    <cellStyle name="Comma 14" xfId="38" xr:uid="{00000000-0005-0000-0000-00004C000000}"/>
    <cellStyle name="Comma 14 10" xfId="4574" xr:uid="{00000000-0005-0000-0000-00004C000000}"/>
    <cellStyle name="Comma 14 10 2" xfId="13646" xr:uid="{00000000-0005-0000-0000-00004C000000}"/>
    <cellStyle name="Comma 14 10 2 2" xfId="28766" xr:uid="{00000000-0005-0000-0000-00004C000000}"/>
    <cellStyle name="Comma 14 10 2 2 2" xfId="59006" xr:uid="{00000000-0005-0000-0000-00004C000000}"/>
    <cellStyle name="Comma 14 10 2 3" xfId="43886" xr:uid="{00000000-0005-0000-0000-00004C000000}"/>
    <cellStyle name="Comma 14 10 3" xfId="19694" xr:uid="{00000000-0005-0000-0000-00004C000000}"/>
    <cellStyle name="Comma 14 10 3 2" xfId="49934" xr:uid="{00000000-0005-0000-0000-00004C000000}"/>
    <cellStyle name="Comma 14 10 4" xfId="34814" xr:uid="{00000000-0005-0000-0000-00004C000000}"/>
    <cellStyle name="Comma 14 11" xfId="6086" xr:uid="{00000000-0005-0000-0000-00004C000000}"/>
    <cellStyle name="Comma 14 11 2" xfId="21206" xr:uid="{00000000-0005-0000-0000-00004C000000}"/>
    <cellStyle name="Comma 14 11 2 2" xfId="51446" xr:uid="{00000000-0005-0000-0000-00004C000000}"/>
    <cellStyle name="Comma 14 11 3" xfId="36326" xr:uid="{00000000-0005-0000-0000-00004C000000}"/>
    <cellStyle name="Comma 14 12" xfId="7598" xr:uid="{00000000-0005-0000-0000-00004C000000}"/>
    <cellStyle name="Comma 14 12 2" xfId="22718" xr:uid="{00000000-0005-0000-0000-00004C000000}"/>
    <cellStyle name="Comma 14 12 2 2" xfId="52958" xr:uid="{00000000-0005-0000-0000-00004C000000}"/>
    <cellStyle name="Comma 14 12 3" xfId="37838" xr:uid="{00000000-0005-0000-0000-00004C000000}"/>
    <cellStyle name="Comma 14 13" xfId="9110" xr:uid="{00000000-0005-0000-0000-00004C000000}"/>
    <cellStyle name="Comma 14 13 2" xfId="24230" xr:uid="{00000000-0005-0000-0000-00004C000000}"/>
    <cellStyle name="Comma 14 13 2 2" xfId="54470" xr:uid="{00000000-0005-0000-0000-00004C000000}"/>
    <cellStyle name="Comma 14 13 3" xfId="39350" xr:uid="{00000000-0005-0000-0000-00004C000000}"/>
    <cellStyle name="Comma 14 14" xfId="15158" xr:uid="{00000000-0005-0000-0000-00004C000000}"/>
    <cellStyle name="Comma 14 14 2" xfId="45398" xr:uid="{00000000-0005-0000-0000-00004C000000}"/>
    <cellStyle name="Comma 14 15" xfId="30278" xr:uid="{00000000-0005-0000-0000-00004C000000}"/>
    <cellStyle name="Comma 14 2" xfId="80" xr:uid="{00000000-0005-0000-0000-00000B000000}"/>
    <cellStyle name="Comma 14 2 10" xfId="6128" xr:uid="{00000000-0005-0000-0000-00000B000000}"/>
    <cellStyle name="Comma 14 2 10 2" xfId="21248" xr:uid="{00000000-0005-0000-0000-00000B000000}"/>
    <cellStyle name="Comma 14 2 10 2 2" xfId="51488" xr:uid="{00000000-0005-0000-0000-00000B000000}"/>
    <cellStyle name="Comma 14 2 10 3" xfId="36368" xr:uid="{00000000-0005-0000-0000-00000B000000}"/>
    <cellStyle name="Comma 14 2 11" xfId="7640" xr:uid="{00000000-0005-0000-0000-00000B000000}"/>
    <cellStyle name="Comma 14 2 11 2" xfId="22760" xr:uid="{00000000-0005-0000-0000-00000B000000}"/>
    <cellStyle name="Comma 14 2 11 2 2" xfId="53000" xr:uid="{00000000-0005-0000-0000-00000B000000}"/>
    <cellStyle name="Comma 14 2 11 3" xfId="37880" xr:uid="{00000000-0005-0000-0000-00000B000000}"/>
    <cellStyle name="Comma 14 2 12" xfId="9152" xr:uid="{00000000-0005-0000-0000-00000B000000}"/>
    <cellStyle name="Comma 14 2 12 2" xfId="24272" xr:uid="{00000000-0005-0000-0000-00000B000000}"/>
    <cellStyle name="Comma 14 2 12 2 2" xfId="54512" xr:uid="{00000000-0005-0000-0000-00000B000000}"/>
    <cellStyle name="Comma 14 2 12 3" xfId="39392" xr:uid="{00000000-0005-0000-0000-00000B000000}"/>
    <cellStyle name="Comma 14 2 13" xfId="15200" xr:uid="{00000000-0005-0000-0000-00000B000000}"/>
    <cellStyle name="Comma 14 2 13 2" xfId="45440" xr:uid="{00000000-0005-0000-0000-00000B000000}"/>
    <cellStyle name="Comma 14 2 14" xfId="30320" xr:uid="{00000000-0005-0000-0000-00000B000000}"/>
    <cellStyle name="Comma 14 2 2" xfId="164" xr:uid="{00000000-0005-0000-0000-000016000000}"/>
    <cellStyle name="Comma 14 2 2 10" xfId="9236" xr:uid="{00000000-0005-0000-0000-000016000000}"/>
    <cellStyle name="Comma 14 2 2 10 2" xfId="24356" xr:uid="{00000000-0005-0000-0000-000016000000}"/>
    <cellStyle name="Comma 14 2 2 10 2 2" xfId="54596" xr:uid="{00000000-0005-0000-0000-000016000000}"/>
    <cellStyle name="Comma 14 2 2 10 3" xfId="39476" xr:uid="{00000000-0005-0000-0000-000016000000}"/>
    <cellStyle name="Comma 14 2 2 11" xfId="15284" xr:uid="{00000000-0005-0000-0000-000016000000}"/>
    <cellStyle name="Comma 14 2 2 11 2" xfId="45524" xr:uid="{00000000-0005-0000-0000-000016000000}"/>
    <cellStyle name="Comma 14 2 2 12" xfId="30404" xr:uid="{00000000-0005-0000-0000-000016000000}"/>
    <cellStyle name="Comma 14 2 2 2" xfId="416" xr:uid="{00000000-0005-0000-0000-000016000000}"/>
    <cellStyle name="Comma 14 2 2 2 10" xfId="30656" xr:uid="{00000000-0005-0000-0000-000016000000}"/>
    <cellStyle name="Comma 14 2 2 2 2" xfId="1172" xr:uid="{00000000-0005-0000-0000-000016000000}"/>
    <cellStyle name="Comma 14 2 2 2 2 2" xfId="2684" xr:uid="{00000000-0005-0000-0000-000016000000}"/>
    <cellStyle name="Comma 14 2 2 2 2 2 2" xfId="11756" xr:uid="{00000000-0005-0000-0000-000016000000}"/>
    <cellStyle name="Comma 14 2 2 2 2 2 2 2" xfId="26876" xr:uid="{00000000-0005-0000-0000-000016000000}"/>
    <cellStyle name="Comma 14 2 2 2 2 2 2 2 2" xfId="57116" xr:uid="{00000000-0005-0000-0000-000016000000}"/>
    <cellStyle name="Comma 14 2 2 2 2 2 2 3" xfId="41996" xr:uid="{00000000-0005-0000-0000-000016000000}"/>
    <cellStyle name="Comma 14 2 2 2 2 2 3" xfId="17804" xr:uid="{00000000-0005-0000-0000-000016000000}"/>
    <cellStyle name="Comma 14 2 2 2 2 2 3 2" xfId="48044" xr:uid="{00000000-0005-0000-0000-000016000000}"/>
    <cellStyle name="Comma 14 2 2 2 2 2 4" xfId="32924" xr:uid="{00000000-0005-0000-0000-000016000000}"/>
    <cellStyle name="Comma 14 2 2 2 2 3" xfId="4196" xr:uid="{00000000-0005-0000-0000-000016000000}"/>
    <cellStyle name="Comma 14 2 2 2 2 3 2" xfId="13268" xr:uid="{00000000-0005-0000-0000-000016000000}"/>
    <cellStyle name="Comma 14 2 2 2 2 3 2 2" xfId="28388" xr:uid="{00000000-0005-0000-0000-000016000000}"/>
    <cellStyle name="Comma 14 2 2 2 2 3 2 2 2" xfId="58628" xr:uid="{00000000-0005-0000-0000-000016000000}"/>
    <cellStyle name="Comma 14 2 2 2 2 3 2 3" xfId="43508" xr:uid="{00000000-0005-0000-0000-000016000000}"/>
    <cellStyle name="Comma 14 2 2 2 2 3 3" xfId="19316" xr:uid="{00000000-0005-0000-0000-000016000000}"/>
    <cellStyle name="Comma 14 2 2 2 2 3 3 2" xfId="49556" xr:uid="{00000000-0005-0000-0000-000016000000}"/>
    <cellStyle name="Comma 14 2 2 2 2 3 4" xfId="34436" xr:uid="{00000000-0005-0000-0000-000016000000}"/>
    <cellStyle name="Comma 14 2 2 2 2 4" xfId="5708" xr:uid="{00000000-0005-0000-0000-000016000000}"/>
    <cellStyle name="Comma 14 2 2 2 2 4 2" xfId="14780" xr:uid="{00000000-0005-0000-0000-000016000000}"/>
    <cellStyle name="Comma 14 2 2 2 2 4 2 2" xfId="29900" xr:uid="{00000000-0005-0000-0000-000016000000}"/>
    <cellStyle name="Comma 14 2 2 2 2 4 2 2 2" xfId="60140" xr:uid="{00000000-0005-0000-0000-000016000000}"/>
    <cellStyle name="Comma 14 2 2 2 2 4 2 3" xfId="45020" xr:uid="{00000000-0005-0000-0000-000016000000}"/>
    <cellStyle name="Comma 14 2 2 2 2 4 3" xfId="20828" xr:uid="{00000000-0005-0000-0000-000016000000}"/>
    <cellStyle name="Comma 14 2 2 2 2 4 3 2" xfId="51068" xr:uid="{00000000-0005-0000-0000-000016000000}"/>
    <cellStyle name="Comma 14 2 2 2 2 4 4" xfId="35948" xr:uid="{00000000-0005-0000-0000-000016000000}"/>
    <cellStyle name="Comma 14 2 2 2 2 5" xfId="7220" xr:uid="{00000000-0005-0000-0000-000016000000}"/>
    <cellStyle name="Comma 14 2 2 2 2 5 2" xfId="22340" xr:uid="{00000000-0005-0000-0000-000016000000}"/>
    <cellStyle name="Comma 14 2 2 2 2 5 2 2" xfId="52580" xr:uid="{00000000-0005-0000-0000-000016000000}"/>
    <cellStyle name="Comma 14 2 2 2 2 5 3" xfId="37460" xr:uid="{00000000-0005-0000-0000-000016000000}"/>
    <cellStyle name="Comma 14 2 2 2 2 6" xfId="8732" xr:uid="{00000000-0005-0000-0000-000016000000}"/>
    <cellStyle name="Comma 14 2 2 2 2 6 2" xfId="23852" xr:uid="{00000000-0005-0000-0000-000016000000}"/>
    <cellStyle name="Comma 14 2 2 2 2 6 2 2" xfId="54092" xr:uid="{00000000-0005-0000-0000-000016000000}"/>
    <cellStyle name="Comma 14 2 2 2 2 6 3" xfId="38972" xr:uid="{00000000-0005-0000-0000-000016000000}"/>
    <cellStyle name="Comma 14 2 2 2 2 7" xfId="10244" xr:uid="{00000000-0005-0000-0000-000016000000}"/>
    <cellStyle name="Comma 14 2 2 2 2 7 2" xfId="25364" xr:uid="{00000000-0005-0000-0000-000016000000}"/>
    <cellStyle name="Comma 14 2 2 2 2 7 2 2" xfId="55604" xr:uid="{00000000-0005-0000-0000-000016000000}"/>
    <cellStyle name="Comma 14 2 2 2 2 7 3" xfId="40484" xr:uid="{00000000-0005-0000-0000-000016000000}"/>
    <cellStyle name="Comma 14 2 2 2 2 8" xfId="16292" xr:uid="{00000000-0005-0000-0000-000016000000}"/>
    <cellStyle name="Comma 14 2 2 2 2 8 2" xfId="46532" xr:uid="{00000000-0005-0000-0000-000016000000}"/>
    <cellStyle name="Comma 14 2 2 2 2 9" xfId="31412" xr:uid="{00000000-0005-0000-0000-000016000000}"/>
    <cellStyle name="Comma 14 2 2 2 3" xfId="1928" xr:uid="{00000000-0005-0000-0000-000016000000}"/>
    <cellStyle name="Comma 14 2 2 2 3 2" xfId="11000" xr:uid="{00000000-0005-0000-0000-000016000000}"/>
    <cellStyle name="Comma 14 2 2 2 3 2 2" xfId="26120" xr:uid="{00000000-0005-0000-0000-000016000000}"/>
    <cellStyle name="Comma 14 2 2 2 3 2 2 2" xfId="56360" xr:uid="{00000000-0005-0000-0000-000016000000}"/>
    <cellStyle name="Comma 14 2 2 2 3 2 3" xfId="41240" xr:uid="{00000000-0005-0000-0000-000016000000}"/>
    <cellStyle name="Comma 14 2 2 2 3 3" xfId="17048" xr:uid="{00000000-0005-0000-0000-000016000000}"/>
    <cellStyle name="Comma 14 2 2 2 3 3 2" xfId="47288" xr:uid="{00000000-0005-0000-0000-000016000000}"/>
    <cellStyle name="Comma 14 2 2 2 3 4" xfId="32168" xr:uid="{00000000-0005-0000-0000-000016000000}"/>
    <cellStyle name="Comma 14 2 2 2 4" xfId="3440" xr:uid="{00000000-0005-0000-0000-000016000000}"/>
    <cellStyle name="Comma 14 2 2 2 4 2" xfId="12512" xr:uid="{00000000-0005-0000-0000-000016000000}"/>
    <cellStyle name="Comma 14 2 2 2 4 2 2" xfId="27632" xr:uid="{00000000-0005-0000-0000-000016000000}"/>
    <cellStyle name="Comma 14 2 2 2 4 2 2 2" xfId="57872" xr:uid="{00000000-0005-0000-0000-000016000000}"/>
    <cellStyle name="Comma 14 2 2 2 4 2 3" xfId="42752" xr:uid="{00000000-0005-0000-0000-000016000000}"/>
    <cellStyle name="Comma 14 2 2 2 4 3" xfId="18560" xr:uid="{00000000-0005-0000-0000-000016000000}"/>
    <cellStyle name="Comma 14 2 2 2 4 3 2" xfId="48800" xr:uid="{00000000-0005-0000-0000-000016000000}"/>
    <cellStyle name="Comma 14 2 2 2 4 4" xfId="33680" xr:uid="{00000000-0005-0000-0000-000016000000}"/>
    <cellStyle name="Comma 14 2 2 2 5" xfId="4952" xr:uid="{00000000-0005-0000-0000-000016000000}"/>
    <cellStyle name="Comma 14 2 2 2 5 2" xfId="14024" xr:uid="{00000000-0005-0000-0000-000016000000}"/>
    <cellStyle name="Comma 14 2 2 2 5 2 2" xfId="29144" xr:uid="{00000000-0005-0000-0000-000016000000}"/>
    <cellStyle name="Comma 14 2 2 2 5 2 2 2" xfId="59384" xr:uid="{00000000-0005-0000-0000-000016000000}"/>
    <cellStyle name="Comma 14 2 2 2 5 2 3" xfId="44264" xr:uid="{00000000-0005-0000-0000-000016000000}"/>
    <cellStyle name="Comma 14 2 2 2 5 3" xfId="20072" xr:uid="{00000000-0005-0000-0000-000016000000}"/>
    <cellStyle name="Comma 14 2 2 2 5 3 2" xfId="50312" xr:uid="{00000000-0005-0000-0000-000016000000}"/>
    <cellStyle name="Comma 14 2 2 2 5 4" xfId="35192" xr:uid="{00000000-0005-0000-0000-000016000000}"/>
    <cellStyle name="Comma 14 2 2 2 6" xfId="6464" xr:uid="{00000000-0005-0000-0000-000016000000}"/>
    <cellStyle name="Comma 14 2 2 2 6 2" xfId="21584" xr:uid="{00000000-0005-0000-0000-000016000000}"/>
    <cellStyle name="Comma 14 2 2 2 6 2 2" xfId="51824" xr:uid="{00000000-0005-0000-0000-000016000000}"/>
    <cellStyle name="Comma 14 2 2 2 6 3" xfId="36704" xr:uid="{00000000-0005-0000-0000-000016000000}"/>
    <cellStyle name="Comma 14 2 2 2 7" xfId="7976" xr:uid="{00000000-0005-0000-0000-000016000000}"/>
    <cellStyle name="Comma 14 2 2 2 7 2" xfId="23096" xr:uid="{00000000-0005-0000-0000-000016000000}"/>
    <cellStyle name="Comma 14 2 2 2 7 2 2" xfId="53336" xr:uid="{00000000-0005-0000-0000-000016000000}"/>
    <cellStyle name="Comma 14 2 2 2 7 3" xfId="38216" xr:uid="{00000000-0005-0000-0000-000016000000}"/>
    <cellStyle name="Comma 14 2 2 2 8" xfId="9488" xr:uid="{00000000-0005-0000-0000-000016000000}"/>
    <cellStyle name="Comma 14 2 2 2 8 2" xfId="24608" xr:uid="{00000000-0005-0000-0000-000016000000}"/>
    <cellStyle name="Comma 14 2 2 2 8 2 2" xfId="54848" xr:uid="{00000000-0005-0000-0000-000016000000}"/>
    <cellStyle name="Comma 14 2 2 2 8 3" xfId="39728" xr:uid="{00000000-0005-0000-0000-000016000000}"/>
    <cellStyle name="Comma 14 2 2 2 9" xfId="15536" xr:uid="{00000000-0005-0000-0000-000016000000}"/>
    <cellStyle name="Comma 14 2 2 2 9 2" xfId="45776" xr:uid="{00000000-0005-0000-0000-000016000000}"/>
    <cellStyle name="Comma 14 2 2 3" xfId="668" xr:uid="{00000000-0005-0000-0000-00003F000000}"/>
    <cellStyle name="Comma 14 2 2 3 10" xfId="30908" xr:uid="{00000000-0005-0000-0000-00003F000000}"/>
    <cellStyle name="Comma 14 2 2 3 2" xfId="1424" xr:uid="{00000000-0005-0000-0000-00003F000000}"/>
    <cellStyle name="Comma 14 2 2 3 2 2" xfId="2936" xr:uid="{00000000-0005-0000-0000-00003F000000}"/>
    <cellStyle name="Comma 14 2 2 3 2 2 2" xfId="12008" xr:uid="{00000000-0005-0000-0000-00003F000000}"/>
    <cellStyle name="Comma 14 2 2 3 2 2 2 2" xfId="27128" xr:uid="{00000000-0005-0000-0000-00003F000000}"/>
    <cellStyle name="Comma 14 2 2 3 2 2 2 2 2" xfId="57368" xr:uid="{00000000-0005-0000-0000-00003F000000}"/>
    <cellStyle name="Comma 14 2 2 3 2 2 2 3" xfId="42248" xr:uid="{00000000-0005-0000-0000-00003F000000}"/>
    <cellStyle name="Comma 14 2 2 3 2 2 3" xfId="18056" xr:uid="{00000000-0005-0000-0000-00003F000000}"/>
    <cellStyle name="Comma 14 2 2 3 2 2 3 2" xfId="48296" xr:uid="{00000000-0005-0000-0000-00003F000000}"/>
    <cellStyle name="Comma 14 2 2 3 2 2 4" xfId="33176" xr:uid="{00000000-0005-0000-0000-00003F000000}"/>
    <cellStyle name="Comma 14 2 2 3 2 3" xfId="4448" xr:uid="{00000000-0005-0000-0000-00003F000000}"/>
    <cellStyle name="Comma 14 2 2 3 2 3 2" xfId="13520" xr:uid="{00000000-0005-0000-0000-00003F000000}"/>
    <cellStyle name="Comma 14 2 2 3 2 3 2 2" xfId="28640" xr:uid="{00000000-0005-0000-0000-00003F000000}"/>
    <cellStyle name="Comma 14 2 2 3 2 3 2 2 2" xfId="58880" xr:uid="{00000000-0005-0000-0000-00003F000000}"/>
    <cellStyle name="Comma 14 2 2 3 2 3 2 3" xfId="43760" xr:uid="{00000000-0005-0000-0000-00003F000000}"/>
    <cellStyle name="Comma 14 2 2 3 2 3 3" xfId="19568" xr:uid="{00000000-0005-0000-0000-00003F000000}"/>
    <cellStyle name="Comma 14 2 2 3 2 3 3 2" xfId="49808" xr:uid="{00000000-0005-0000-0000-00003F000000}"/>
    <cellStyle name="Comma 14 2 2 3 2 3 4" xfId="34688" xr:uid="{00000000-0005-0000-0000-00003F000000}"/>
    <cellStyle name="Comma 14 2 2 3 2 4" xfId="5960" xr:uid="{00000000-0005-0000-0000-00003F000000}"/>
    <cellStyle name="Comma 14 2 2 3 2 4 2" xfId="15032" xr:uid="{00000000-0005-0000-0000-00003F000000}"/>
    <cellStyle name="Comma 14 2 2 3 2 4 2 2" xfId="30152" xr:uid="{00000000-0005-0000-0000-00003F000000}"/>
    <cellStyle name="Comma 14 2 2 3 2 4 2 2 2" xfId="60392" xr:uid="{00000000-0005-0000-0000-00003F000000}"/>
    <cellStyle name="Comma 14 2 2 3 2 4 2 3" xfId="45272" xr:uid="{00000000-0005-0000-0000-00003F000000}"/>
    <cellStyle name="Comma 14 2 2 3 2 4 3" xfId="21080" xr:uid="{00000000-0005-0000-0000-00003F000000}"/>
    <cellStyle name="Comma 14 2 2 3 2 4 3 2" xfId="51320" xr:uid="{00000000-0005-0000-0000-00003F000000}"/>
    <cellStyle name="Comma 14 2 2 3 2 4 4" xfId="36200" xr:uid="{00000000-0005-0000-0000-00003F000000}"/>
    <cellStyle name="Comma 14 2 2 3 2 5" xfId="7472" xr:uid="{00000000-0005-0000-0000-00003F000000}"/>
    <cellStyle name="Comma 14 2 2 3 2 5 2" xfId="22592" xr:uid="{00000000-0005-0000-0000-00003F000000}"/>
    <cellStyle name="Comma 14 2 2 3 2 5 2 2" xfId="52832" xr:uid="{00000000-0005-0000-0000-00003F000000}"/>
    <cellStyle name="Comma 14 2 2 3 2 5 3" xfId="37712" xr:uid="{00000000-0005-0000-0000-00003F000000}"/>
    <cellStyle name="Comma 14 2 2 3 2 6" xfId="8984" xr:uid="{00000000-0005-0000-0000-00003F000000}"/>
    <cellStyle name="Comma 14 2 2 3 2 6 2" xfId="24104" xr:uid="{00000000-0005-0000-0000-00003F000000}"/>
    <cellStyle name="Comma 14 2 2 3 2 6 2 2" xfId="54344" xr:uid="{00000000-0005-0000-0000-00003F000000}"/>
    <cellStyle name="Comma 14 2 2 3 2 6 3" xfId="39224" xr:uid="{00000000-0005-0000-0000-00003F000000}"/>
    <cellStyle name="Comma 14 2 2 3 2 7" xfId="10496" xr:uid="{00000000-0005-0000-0000-00003F000000}"/>
    <cellStyle name="Comma 14 2 2 3 2 7 2" xfId="25616" xr:uid="{00000000-0005-0000-0000-00003F000000}"/>
    <cellStyle name="Comma 14 2 2 3 2 7 2 2" xfId="55856" xr:uid="{00000000-0005-0000-0000-00003F000000}"/>
    <cellStyle name="Comma 14 2 2 3 2 7 3" xfId="40736" xr:uid="{00000000-0005-0000-0000-00003F000000}"/>
    <cellStyle name="Comma 14 2 2 3 2 8" xfId="16544" xr:uid="{00000000-0005-0000-0000-00003F000000}"/>
    <cellStyle name="Comma 14 2 2 3 2 8 2" xfId="46784" xr:uid="{00000000-0005-0000-0000-00003F000000}"/>
    <cellStyle name="Comma 14 2 2 3 2 9" xfId="31664" xr:uid="{00000000-0005-0000-0000-00003F000000}"/>
    <cellStyle name="Comma 14 2 2 3 3" xfId="2180" xr:uid="{00000000-0005-0000-0000-00003F000000}"/>
    <cellStyle name="Comma 14 2 2 3 3 2" xfId="11252" xr:uid="{00000000-0005-0000-0000-00003F000000}"/>
    <cellStyle name="Comma 14 2 2 3 3 2 2" xfId="26372" xr:uid="{00000000-0005-0000-0000-00003F000000}"/>
    <cellStyle name="Comma 14 2 2 3 3 2 2 2" xfId="56612" xr:uid="{00000000-0005-0000-0000-00003F000000}"/>
    <cellStyle name="Comma 14 2 2 3 3 2 3" xfId="41492" xr:uid="{00000000-0005-0000-0000-00003F000000}"/>
    <cellStyle name="Comma 14 2 2 3 3 3" xfId="17300" xr:uid="{00000000-0005-0000-0000-00003F000000}"/>
    <cellStyle name="Comma 14 2 2 3 3 3 2" xfId="47540" xr:uid="{00000000-0005-0000-0000-00003F000000}"/>
    <cellStyle name="Comma 14 2 2 3 3 4" xfId="32420" xr:uid="{00000000-0005-0000-0000-00003F000000}"/>
    <cellStyle name="Comma 14 2 2 3 4" xfId="3692" xr:uid="{00000000-0005-0000-0000-00003F000000}"/>
    <cellStyle name="Comma 14 2 2 3 4 2" xfId="12764" xr:uid="{00000000-0005-0000-0000-00003F000000}"/>
    <cellStyle name="Comma 14 2 2 3 4 2 2" xfId="27884" xr:uid="{00000000-0005-0000-0000-00003F000000}"/>
    <cellStyle name="Comma 14 2 2 3 4 2 2 2" xfId="58124" xr:uid="{00000000-0005-0000-0000-00003F000000}"/>
    <cellStyle name="Comma 14 2 2 3 4 2 3" xfId="43004" xr:uid="{00000000-0005-0000-0000-00003F000000}"/>
    <cellStyle name="Comma 14 2 2 3 4 3" xfId="18812" xr:uid="{00000000-0005-0000-0000-00003F000000}"/>
    <cellStyle name="Comma 14 2 2 3 4 3 2" xfId="49052" xr:uid="{00000000-0005-0000-0000-00003F000000}"/>
    <cellStyle name="Comma 14 2 2 3 4 4" xfId="33932" xr:uid="{00000000-0005-0000-0000-00003F000000}"/>
    <cellStyle name="Comma 14 2 2 3 5" xfId="5204" xr:uid="{00000000-0005-0000-0000-00003F000000}"/>
    <cellStyle name="Comma 14 2 2 3 5 2" xfId="14276" xr:uid="{00000000-0005-0000-0000-00003F000000}"/>
    <cellStyle name="Comma 14 2 2 3 5 2 2" xfId="29396" xr:uid="{00000000-0005-0000-0000-00003F000000}"/>
    <cellStyle name="Comma 14 2 2 3 5 2 2 2" xfId="59636" xr:uid="{00000000-0005-0000-0000-00003F000000}"/>
    <cellStyle name="Comma 14 2 2 3 5 2 3" xfId="44516" xr:uid="{00000000-0005-0000-0000-00003F000000}"/>
    <cellStyle name="Comma 14 2 2 3 5 3" xfId="20324" xr:uid="{00000000-0005-0000-0000-00003F000000}"/>
    <cellStyle name="Comma 14 2 2 3 5 3 2" xfId="50564" xr:uid="{00000000-0005-0000-0000-00003F000000}"/>
    <cellStyle name="Comma 14 2 2 3 5 4" xfId="35444" xr:uid="{00000000-0005-0000-0000-00003F000000}"/>
    <cellStyle name="Comma 14 2 2 3 6" xfId="6716" xr:uid="{00000000-0005-0000-0000-00003F000000}"/>
    <cellStyle name="Comma 14 2 2 3 6 2" xfId="21836" xr:uid="{00000000-0005-0000-0000-00003F000000}"/>
    <cellStyle name="Comma 14 2 2 3 6 2 2" xfId="52076" xr:uid="{00000000-0005-0000-0000-00003F000000}"/>
    <cellStyle name="Comma 14 2 2 3 6 3" xfId="36956" xr:uid="{00000000-0005-0000-0000-00003F000000}"/>
    <cellStyle name="Comma 14 2 2 3 7" xfId="8228" xr:uid="{00000000-0005-0000-0000-00003F000000}"/>
    <cellStyle name="Comma 14 2 2 3 7 2" xfId="23348" xr:uid="{00000000-0005-0000-0000-00003F000000}"/>
    <cellStyle name="Comma 14 2 2 3 7 2 2" xfId="53588" xr:uid="{00000000-0005-0000-0000-00003F000000}"/>
    <cellStyle name="Comma 14 2 2 3 7 3" xfId="38468" xr:uid="{00000000-0005-0000-0000-00003F000000}"/>
    <cellStyle name="Comma 14 2 2 3 8" xfId="9740" xr:uid="{00000000-0005-0000-0000-00003F000000}"/>
    <cellStyle name="Comma 14 2 2 3 8 2" xfId="24860" xr:uid="{00000000-0005-0000-0000-00003F000000}"/>
    <cellStyle name="Comma 14 2 2 3 8 2 2" xfId="55100" xr:uid="{00000000-0005-0000-0000-00003F000000}"/>
    <cellStyle name="Comma 14 2 2 3 8 3" xfId="39980" xr:uid="{00000000-0005-0000-0000-00003F000000}"/>
    <cellStyle name="Comma 14 2 2 3 9" xfId="15788" xr:uid="{00000000-0005-0000-0000-00003F000000}"/>
    <cellStyle name="Comma 14 2 2 3 9 2" xfId="46028" xr:uid="{00000000-0005-0000-0000-00003F000000}"/>
    <cellStyle name="Comma 14 2 2 4" xfId="920" xr:uid="{00000000-0005-0000-0000-000016000000}"/>
    <cellStyle name="Comma 14 2 2 4 2" xfId="2432" xr:uid="{00000000-0005-0000-0000-000016000000}"/>
    <cellStyle name="Comma 14 2 2 4 2 2" xfId="11504" xr:uid="{00000000-0005-0000-0000-000016000000}"/>
    <cellStyle name="Comma 14 2 2 4 2 2 2" xfId="26624" xr:uid="{00000000-0005-0000-0000-000016000000}"/>
    <cellStyle name="Comma 14 2 2 4 2 2 2 2" xfId="56864" xr:uid="{00000000-0005-0000-0000-000016000000}"/>
    <cellStyle name="Comma 14 2 2 4 2 2 3" xfId="41744" xr:uid="{00000000-0005-0000-0000-000016000000}"/>
    <cellStyle name="Comma 14 2 2 4 2 3" xfId="17552" xr:uid="{00000000-0005-0000-0000-000016000000}"/>
    <cellStyle name="Comma 14 2 2 4 2 3 2" xfId="47792" xr:uid="{00000000-0005-0000-0000-000016000000}"/>
    <cellStyle name="Comma 14 2 2 4 2 4" xfId="32672" xr:uid="{00000000-0005-0000-0000-000016000000}"/>
    <cellStyle name="Comma 14 2 2 4 3" xfId="3944" xr:uid="{00000000-0005-0000-0000-000016000000}"/>
    <cellStyle name="Comma 14 2 2 4 3 2" xfId="13016" xr:uid="{00000000-0005-0000-0000-000016000000}"/>
    <cellStyle name="Comma 14 2 2 4 3 2 2" xfId="28136" xr:uid="{00000000-0005-0000-0000-000016000000}"/>
    <cellStyle name="Comma 14 2 2 4 3 2 2 2" xfId="58376" xr:uid="{00000000-0005-0000-0000-000016000000}"/>
    <cellStyle name="Comma 14 2 2 4 3 2 3" xfId="43256" xr:uid="{00000000-0005-0000-0000-000016000000}"/>
    <cellStyle name="Comma 14 2 2 4 3 3" xfId="19064" xr:uid="{00000000-0005-0000-0000-000016000000}"/>
    <cellStyle name="Comma 14 2 2 4 3 3 2" xfId="49304" xr:uid="{00000000-0005-0000-0000-000016000000}"/>
    <cellStyle name="Comma 14 2 2 4 3 4" xfId="34184" xr:uid="{00000000-0005-0000-0000-000016000000}"/>
    <cellStyle name="Comma 14 2 2 4 4" xfId="5456" xr:uid="{00000000-0005-0000-0000-000016000000}"/>
    <cellStyle name="Comma 14 2 2 4 4 2" xfId="14528" xr:uid="{00000000-0005-0000-0000-000016000000}"/>
    <cellStyle name="Comma 14 2 2 4 4 2 2" xfId="29648" xr:uid="{00000000-0005-0000-0000-000016000000}"/>
    <cellStyle name="Comma 14 2 2 4 4 2 2 2" xfId="59888" xr:uid="{00000000-0005-0000-0000-000016000000}"/>
    <cellStyle name="Comma 14 2 2 4 4 2 3" xfId="44768" xr:uid="{00000000-0005-0000-0000-000016000000}"/>
    <cellStyle name="Comma 14 2 2 4 4 3" xfId="20576" xr:uid="{00000000-0005-0000-0000-000016000000}"/>
    <cellStyle name="Comma 14 2 2 4 4 3 2" xfId="50816" xr:uid="{00000000-0005-0000-0000-000016000000}"/>
    <cellStyle name="Comma 14 2 2 4 4 4" xfId="35696" xr:uid="{00000000-0005-0000-0000-000016000000}"/>
    <cellStyle name="Comma 14 2 2 4 5" xfId="6968" xr:uid="{00000000-0005-0000-0000-000016000000}"/>
    <cellStyle name="Comma 14 2 2 4 5 2" xfId="22088" xr:uid="{00000000-0005-0000-0000-000016000000}"/>
    <cellStyle name="Comma 14 2 2 4 5 2 2" xfId="52328" xr:uid="{00000000-0005-0000-0000-000016000000}"/>
    <cellStyle name="Comma 14 2 2 4 5 3" xfId="37208" xr:uid="{00000000-0005-0000-0000-000016000000}"/>
    <cellStyle name="Comma 14 2 2 4 6" xfId="8480" xr:uid="{00000000-0005-0000-0000-000016000000}"/>
    <cellStyle name="Comma 14 2 2 4 6 2" xfId="23600" xr:uid="{00000000-0005-0000-0000-000016000000}"/>
    <cellStyle name="Comma 14 2 2 4 6 2 2" xfId="53840" xr:uid="{00000000-0005-0000-0000-000016000000}"/>
    <cellStyle name="Comma 14 2 2 4 6 3" xfId="38720" xr:uid="{00000000-0005-0000-0000-000016000000}"/>
    <cellStyle name="Comma 14 2 2 4 7" xfId="9992" xr:uid="{00000000-0005-0000-0000-000016000000}"/>
    <cellStyle name="Comma 14 2 2 4 7 2" xfId="25112" xr:uid="{00000000-0005-0000-0000-000016000000}"/>
    <cellStyle name="Comma 14 2 2 4 7 2 2" xfId="55352" xr:uid="{00000000-0005-0000-0000-000016000000}"/>
    <cellStyle name="Comma 14 2 2 4 7 3" xfId="40232" xr:uid="{00000000-0005-0000-0000-000016000000}"/>
    <cellStyle name="Comma 14 2 2 4 8" xfId="16040" xr:uid="{00000000-0005-0000-0000-000016000000}"/>
    <cellStyle name="Comma 14 2 2 4 8 2" xfId="46280" xr:uid="{00000000-0005-0000-0000-000016000000}"/>
    <cellStyle name="Comma 14 2 2 4 9" xfId="31160" xr:uid="{00000000-0005-0000-0000-000016000000}"/>
    <cellStyle name="Comma 14 2 2 5" xfId="1676" xr:uid="{00000000-0005-0000-0000-000016000000}"/>
    <cellStyle name="Comma 14 2 2 5 2" xfId="10748" xr:uid="{00000000-0005-0000-0000-000016000000}"/>
    <cellStyle name="Comma 14 2 2 5 2 2" xfId="25868" xr:uid="{00000000-0005-0000-0000-000016000000}"/>
    <cellStyle name="Comma 14 2 2 5 2 2 2" xfId="56108" xr:uid="{00000000-0005-0000-0000-000016000000}"/>
    <cellStyle name="Comma 14 2 2 5 2 3" xfId="40988" xr:uid="{00000000-0005-0000-0000-000016000000}"/>
    <cellStyle name="Comma 14 2 2 5 3" xfId="16796" xr:uid="{00000000-0005-0000-0000-000016000000}"/>
    <cellStyle name="Comma 14 2 2 5 3 2" xfId="47036" xr:uid="{00000000-0005-0000-0000-000016000000}"/>
    <cellStyle name="Comma 14 2 2 5 4" xfId="31916" xr:uid="{00000000-0005-0000-0000-000016000000}"/>
    <cellStyle name="Comma 14 2 2 6" xfId="3188" xr:uid="{00000000-0005-0000-0000-000016000000}"/>
    <cellStyle name="Comma 14 2 2 6 2" xfId="12260" xr:uid="{00000000-0005-0000-0000-000016000000}"/>
    <cellStyle name="Comma 14 2 2 6 2 2" xfId="27380" xr:uid="{00000000-0005-0000-0000-000016000000}"/>
    <cellStyle name="Comma 14 2 2 6 2 2 2" xfId="57620" xr:uid="{00000000-0005-0000-0000-000016000000}"/>
    <cellStyle name="Comma 14 2 2 6 2 3" xfId="42500" xr:uid="{00000000-0005-0000-0000-000016000000}"/>
    <cellStyle name="Comma 14 2 2 6 3" xfId="18308" xr:uid="{00000000-0005-0000-0000-000016000000}"/>
    <cellStyle name="Comma 14 2 2 6 3 2" xfId="48548" xr:uid="{00000000-0005-0000-0000-000016000000}"/>
    <cellStyle name="Comma 14 2 2 6 4" xfId="33428" xr:uid="{00000000-0005-0000-0000-000016000000}"/>
    <cellStyle name="Comma 14 2 2 7" xfId="4700" xr:uid="{00000000-0005-0000-0000-000016000000}"/>
    <cellStyle name="Comma 14 2 2 7 2" xfId="13772" xr:uid="{00000000-0005-0000-0000-000016000000}"/>
    <cellStyle name="Comma 14 2 2 7 2 2" xfId="28892" xr:uid="{00000000-0005-0000-0000-000016000000}"/>
    <cellStyle name="Comma 14 2 2 7 2 2 2" xfId="59132" xr:uid="{00000000-0005-0000-0000-000016000000}"/>
    <cellStyle name="Comma 14 2 2 7 2 3" xfId="44012" xr:uid="{00000000-0005-0000-0000-000016000000}"/>
    <cellStyle name="Comma 14 2 2 7 3" xfId="19820" xr:uid="{00000000-0005-0000-0000-000016000000}"/>
    <cellStyle name="Comma 14 2 2 7 3 2" xfId="50060" xr:uid="{00000000-0005-0000-0000-000016000000}"/>
    <cellStyle name="Comma 14 2 2 7 4" xfId="34940" xr:uid="{00000000-0005-0000-0000-000016000000}"/>
    <cellStyle name="Comma 14 2 2 8" xfId="6212" xr:uid="{00000000-0005-0000-0000-000016000000}"/>
    <cellStyle name="Comma 14 2 2 8 2" xfId="21332" xr:uid="{00000000-0005-0000-0000-000016000000}"/>
    <cellStyle name="Comma 14 2 2 8 2 2" xfId="51572" xr:uid="{00000000-0005-0000-0000-000016000000}"/>
    <cellStyle name="Comma 14 2 2 8 3" xfId="36452" xr:uid="{00000000-0005-0000-0000-000016000000}"/>
    <cellStyle name="Comma 14 2 2 9" xfId="7724" xr:uid="{00000000-0005-0000-0000-000016000000}"/>
    <cellStyle name="Comma 14 2 2 9 2" xfId="22844" xr:uid="{00000000-0005-0000-0000-000016000000}"/>
    <cellStyle name="Comma 14 2 2 9 2 2" xfId="53084" xr:uid="{00000000-0005-0000-0000-000016000000}"/>
    <cellStyle name="Comma 14 2 2 9 3" xfId="37964" xr:uid="{00000000-0005-0000-0000-000016000000}"/>
    <cellStyle name="Comma 14 2 3" xfId="248" xr:uid="{00000000-0005-0000-0000-000016000000}"/>
    <cellStyle name="Comma 14 2 3 10" xfId="9320" xr:uid="{00000000-0005-0000-0000-000016000000}"/>
    <cellStyle name="Comma 14 2 3 10 2" xfId="24440" xr:uid="{00000000-0005-0000-0000-000016000000}"/>
    <cellStyle name="Comma 14 2 3 10 2 2" xfId="54680" xr:uid="{00000000-0005-0000-0000-000016000000}"/>
    <cellStyle name="Comma 14 2 3 10 3" xfId="39560" xr:uid="{00000000-0005-0000-0000-000016000000}"/>
    <cellStyle name="Comma 14 2 3 11" xfId="15368" xr:uid="{00000000-0005-0000-0000-000016000000}"/>
    <cellStyle name="Comma 14 2 3 11 2" xfId="45608" xr:uid="{00000000-0005-0000-0000-000016000000}"/>
    <cellStyle name="Comma 14 2 3 12" xfId="30488" xr:uid="{00000000-0005-0000-0000-000016000000}"/>
    <cellStyle name="Comma 14 2 3 2" xfId="500" xr:uid="{00000000-0005-0000-0000-000016000000}"/>
    <cellStyle name="Comma 14 2 3 2 10" xfId="30740" xr:uid="{00000000-0005-0000-0000-000016000000}"/>
    <cellStyle name="Comma 14 2 3 2 2" xfId="1256" xr:uid="{00000000-0005-0000-0000-000016000000}"/>
    <cellStyle name="Comma 14 2 3 2 2 2" xfId="2768" xr:uid="{00000000-0005-0000-0000-000016000000}"/>
    <cellStyle name="Comma 14 2 3 2 2 2 2" xfId="11840" xr:uid="{00000000-0005-0000-0000-000016000000}"/>
    <cellStyle name="Comma 14 2 3 2 2 2 2 2" xfId="26960" xr:uid="{00000000-0005-0000-0000-000016000000}"/>
    <cellStyle name="Comma 14 2 3 2 2 2 2 2 2" xfId="57200" xr:uid="{00000000-0005-0000-0000-000016000000}"/>
    <cellStyle name="Comma 14 2 3 2 2 2 2 3" xfId="42080" xr:uid="{00000000-0005-0000-0000-000016000000}"/>
    <cellStyle name="Comma 14 2 3 2 2 2 3" xfId="17888" xr:uid="{00000000-0005-0000-0000-000016000000}"/>
    <cellStyle name="Comma 14 2 3 2 2 2 3 2" xfId="48128" xr:uid="{00000000-0005-0000-0000-000016000000}"/>
    <cellStyle name="Comma 14 2 3 2 2 2 4" xfId="33008" xr:uid="{00000000-0005-0000-0000-000016000000}"/>
    <cellStyle name="Comma 14 2 3 2 2 3" xfId="4280" xr:uid="{00000000-0005-0000-0000-000016000000}"/>
    <cellStyle name="Comma 14 2 3 2 2 3 2" xfId="13352" xr:uid="{00000000-0005-0000-0000-000016000000}"/>
    <cellStyle name="Comma 14 2 3 2 2 3 2 2" xfId="28472" xr:uid="{00000000-0005-0000-0000-000016000000}"/>
    <cellStyle name="Comma 14 2 3 2 2 3 2 2 2" xfId="58712" xr:uid="{00000000-0005-0000-0000-000016000000}"/>
    <cellStyle name="Comma 14 2 3 2 2 3 2 3" xfId="43592" xr:uid="{00000000-0005-0000-0000-000016000000}"/>
    <cellStyle name="Comma 14 2 3 2 2 3 3" xfId="19400" xr:uid="{00000000-0005-0000-0000-000016000000}"/>
    <cellStyle name="Comma 14 2 3 2 2 3 3 2" xfId="49640" xr:uid="{00000000-0005-0000-0000-000016000000}"/>
    <cellStyle name="Comma 14 2 3 2 2 3 4" xfId="34520" xr:uid="{00000000-0005-0000-0000-000016000000}"/>
    <cellStyle name="Comma 14 2 3 2 2 4" xfId="5792" xr:uid="{00000000-0005-0000-0000-000016000000}"/>
    <cellStyle name="Comma 14 2 3 2 2 4 2" xfId="14864" xr:uid="{00000000-0005-0000-0000-000016000000}"/>
    <cellStyle name="Comma 14 2 3 2 2 4 2 2" xfId="29984" xr:uid="{00000000-0005-0000-0000-000016000000}"/>
    <cellStyle name="Comma 14 2 3 2 2 4 2 2 2" xfId="60224" xr:uid="{00000000-0005-0000-0000-000016000000}"/>
    <cellStyle name="Comma 14 2 3 2 2 4 2 3" xfId="45104" xr:uid="{00000000-0005-0000-0000-000016000000}"/>
    <cellStyle name="Comma 14 2 3 2 2 4 3" xfId="20912" xr:uid="{00000000-0005-0000-0000-000016000000}"/>
    <cellStyle name="Comma 14 2 3 2 2 4 3 2" xfId="51152" xr:uid="{00000000-0005-0000-0000-000016000000}"/>
    <cellStyle name="Comma 14 2 3 2 2 4 4" xfId="36032" xr:uid="{00000000-0005-0000-0000-000016000000}"/>
    <cellStyle name="Comma 14 2 3 2 2 5" xfId="7304" xr:uid="{00000000-0005-0000-0000-000016000000}"/>
    <cellStyle name="Comma 14 2 3 2 2 5 2" xfId="22424" xr:uid="{00000000-0005-0000-0000-000016000000}"/>
    <cellStyle name="Comma 14 2 3 2 2 5 2 2" xfId="52664" xr:uid="{00000000-0005-0000-0000-000016000000}"/>
    <cellStyle name="Comma 14 2 3 2 2 5 3" xfId="37544" xr:uid="{00000000-0005-0000-0000-000016000000}"/>
    <cellStyle name="Comma 14 2 3 2 2 6" xfId="8816" xr:uid="{00000000-0005-0000-0000-000016000000}"/>
    <cellStyle name="Comma 14 2 3 2 2 6 2" xfId="23936" xr:uid="{00000000-0005-0000-0000-000016000000}"/>
    <cellStyle name="Comma 14 2 3 2 2 6 2 2" xfId="54176" xr:uid="{00000000-0005-0000-0000-000016000000}"/>
    <cellStyle name="Comma 14 2 3 2 2 6 3" xfId="39056" xr:uid="{00000000-0005-0000-0000-000016000000}"/>
    <cellStyle name="Comma 14 2 3 2 2 7" xfId="10328" xr:uid="{00000000-0005-0000-0000-000016000000}"/>
    <cellStyle name="Comma 14 2 3 2 2 7 2" xfId="25448" xr:uid="{00000000-0005-0000-0000-000016000000}"/>
    <cellStyle name="Comma 14 2 3 2 2 7 2 2" xfId="55688" xr:uid="{00000000-0005-0000-0000-000016000000}"/>
    <cellStyle name="Comma 14 2 3 2 2 7 3" xfId="40568" xr:uid="{00000000-0005-0000-0000-000016000000}"/>
    <cellStyle name="Comma 14 2 3 2 2 8" xfId="16376" xr:uid="{00000000-0005-0000-0000-000016000000}"/>
    <cellStyle name="Comma 14 2 3 2 2 8 2" xfId="46616" xr:uid="{00000000-0005-0000-0000-000016000000}"/>
    <cellStyle name="Comma 14 2 3 2 2 9" xfId="31496" xr:uid="{00000000-0005-0000-0000-000016000000}"/>
    <cellStyle name="Comma 14 2 3 2 3" xfId="2012" xr:uid="{00000000-0005-0000-0000-000016000000}"/>
    <cellStyle name="Comma 14 2 3 2 3 2" xfId="11084" xr:uid="{00000000-0005-0000-0000-000016000000}"/>
    <cellStyle name="Comma 14 2 3 2 3 2 2" xfId="26204" xr:uid="{00000000-0005-0000-0000-000016000000}"/>
    <cellStyle name="Comma 14 2 3 2 3 2 2 2" xfId="56444" xr:uid="{00000000-0005-0000-0000-000016000000}"/>
    <cellStyle name="Comma 14 2 3 2 3 2 3" xfId="41324" xr:uid="{00000000-0005-0000-0000-000016000000}"/>
    <cellStyle name="Comma 14 2 3 2 3 3" xfId="17132" xr:uid="{00000000-0005-0000-0000-000016000000}"/>
    <cellStyle name="Comma 14 2 3 2 3 3 2" xfId="47372" xr:uid="{00000000-0005-0000-0000-000016000000}"/>
    <cellStyle name="Comma 14 2 3 2 3 4" xfId="32252" xr:uid="{00000000-0005-0000-0000-000016000000}"/>
    <cellStyle name="Comma 14 2 3 2 4" xfId="3524" xr:uid="{00000000-0005-0000-0000-000016000000}"/>
    <cellStyle name="Comma 14 2 3 2 4 2" xfId="12596" xr:uid="{00000000-0005-0000-0000-000016000000}"/>
    <cellStyle name="Comma 14 2 3 2 4 2 2" xfId="27716" xr:uid="{00000000-0005-0000-0000-000016000000}"/>
    <cellStyle name="Comma 14 2 3 2 4 2 2 2" xfId="57956" xr:uid="{00000000-0005-0000-0000-000016000000}"/>
    <cellStyle name="Comma 14 2 3 2 4 2 3" xfId="42836" xr:uid="{00000000-0005-0000-0000-000016000000}"/>
    <cellStyle name="Comma 14 2 3 2 4 3" xfId="18644" xr:uid="{00000000-0005-0000-0000-000016000000}"/>
    <cellStyle name="Comma 14 2 3 2 4 3 2" xfId="48884" xr:uid="{00000000-0005-0000-0000-000016000000}"/>
    <cellStyle name="Comma 14 2 3 2 4 4" xfId="33764" xr:uid="{00000000-0005-0000-0000-000016000000}"/>
    <cellStyle name="Comma 14 2 3 2 5" xfId="5036" xr:uid="{00000000-0005-0000-0000-000016000000}"/>
    <cellStyle name="Comma 14 2 3 2 5 2" xfId="14108" xr:uid="{00000000-0005-0000-0000-000016000000}"/>
    <cellStyle name="Comma 14 2 3 2 5 2 2" xfId="29228" xr:uid="{00000000-0005-0000-0000-000016000000}"/>
    <cellStyle name="Comma 14 2 3 2 5 2 2 2" xfId="59468" xr:uid="{00000000-0005-0000-0000-000016000000}"/>
    <cellStyle name="Comma 14 2 3 2 5 2 3" xfId="44348" xr:uid="{00000000-0005-0000-0000-000016000000}"/>
    <cellStyle name="Comma 14 2 3 2 5 3" xfId="20156" xr:uid="{00000000-0005-0000-0000-000016000000}"/>
    <cellStyle name="Comma 14 2 3 2 5 3 2" xfId="50396" xr:uid="{00000000-0005-0000-0000-000016000000}"/>
    <cellStyle name="Comma 14 2 3 2 5 4" xfId="35276" xr:uid="{00000000-0005-0000-0000-000016000000}"/>
    <cellStyle name="Comma 14 2 3 2 6" xfId="6548" xr:uid="{00000000-0005-0000-0000-000016000000}"/>
    <cellStyle name="Comma 14 2 3 2 6 2" xfId="21668" xr:uid="{00000000-0005-0000-0000-000016000000}"/>
    <cellStyle name="Comma 14 2 3 2 6 2 2" xfId="51908" xr:uid="{00000000-0005-0000-0000-000016000000}"/>
    <cellStyle name="Comma 14 2 3 2 6 3" xfId="36788" xr:uid="{00000000-0005-0000-0000-000016000000}"/>
    <cellStyle name="Comma 14 2 3 2 7" xfId="8060" xr:uid="{00000000-0005-0000-0000-000016000000}"/>
    <cellStyle name="Comma 14 2 3 2 7 2" xfId="23180" xr:uid="{00000000-0005-0000-0000-000016000000}"/>
    <cellStyle name="Comma 14 2 3 2 7 2 2" xfId="53420" xr:uid="{00000000-0005-0000-0000-000016000000}"/>
    <cellStyle name="Comma 14 2 3 2 7 3" xfId="38300" xr:uid="{00000000-0005-0000-0000-000016000000}"/>
    <cellStyle name="Comma 14 2 3 2 8" xfId="9572" xr:uid="{00000000-0005-0000-0000-000016000000}"/>
    <cellStyle name="Comma 14 2 3 2 8 2" xfId="24692" xr:uid="{00000000-0005-0000-0000-000016000000}"/>
    <cellStyle name="Comma 14 2 3 2 8 2 2" xfId="54932" xr:uid="{00000000-0005-0000-0000-000016000000}"/>
    <cellStyle name="Comma 14 2 3 2 8 3" xfId="39812" xr:uid="{00000000-0005-0000-0000-000016000000}"/>
    <cellStyle name="Comma 14 2 3 2 9" xfId="15620" xr:uid="{00000000-0005-0000-0000-000016000000}"/>
    <cellStyle name="Comma 14 2 3 2 9 2" xfId="45860" xr:uid="{00000000-0005-0000-0000-000016000000}"/>
    <cellStyle name="Comma 14 2 3 3" xfId="752" xr:uid="{00000000-0005-0000-0000-000040000000}"/>
    <cellStyle name="Comma 14 2 3 3 10" xfId="30992" xr:uid="{00000000-0005-0000-0000-000040000000}"/>
    <cellStyle name="Comma 14 2 3 3 2" xfId="1508" xr:uid="{00000000-0005-0000-0000-000040000000}"/>
    <cellStyle name="Comma 14 2 3 3 2 2" xfId="3020" xr:uid="{00000000-0005-0000-0000-000040000000}"/>
    <cellStyle name="Comma 14 2 3 3 2 2 2" xfId="12092" xr:uid="{00000000-0005-0000-0000-000040000000}"/>
    <cellStyle name="Comma 14 2 3 3 2 2 2 2" xfId="27212" xr:uid="{00000000-0005-0000-0000-000040000000}"/>
    <cellStyle name="Comma 14 2 3 3 2 2 2 2 2" xfId="57452" xr:uid="{00000000-0005-0000-0000-000040000000}"/>
    <cellStyle name="Comma 14 2 3 3 2 2 2 3" xfId="42332" xr:uid="{00000000-0005-0000-0000-000040000000}"/>
    <cellStyle name="Comma 14 2 3 3 2 2 3" xfId="18140" xr:uid="{00000000-0005-0000-0000-000040000000}"/>
    <cellStyle name="Comma 14 2 3 3 2 2 3 2" xfId="48380" xr:uid="{00000000-0005-0000-0000-000040000000}"/>
    <cellStyle name="Comma 14 2 3 3 2 2 4" xfId="33260" xr:uid="{00000000-0005-0000-0000-000040000000}"/>
    <cellStyle name="Comma 14 2 3 3 2 3" xfId="4532" xr:uid="{00000000-0005-0000-0000-000040000000}"/>
    <cellStyle name="Comma 14 2 3 3 2 3 2" xfId="13604" xr:uid="{00000000-0005-0000-0000-000040000000}"/>
    <cellStyle name="Comma 14 2 3 3 2 3 2 2" xfId="28724" xr:uid="{00000000-0005-0000-0000-000040000000}"/>
    <cellStyle name="Comma 14 2 3 3 2 3 2 2 2" xfId="58964" xr:uid="{00000000-0005-0000-0000-000040000000}"/>
    <cellStyle name="Comma 14 2 3 3 2 3 2 3" xfId="43844" xr:uid="{00000000-0005-0000-0000-000040000000}"/>
    <cellStyle name="Comma 14 2 3 3 2 3 3" xfId="19652" xr:uid="{00000000-0005-0000-0000-000040000000}"/>
    <cellStyle name="Comma 14 2 3 3 2 3 3 2" xfId="49892" xr:uid="{00000000-0005-0000-0000-000040000000}"/>
    <cellStyle name="Comma 14 2 3 3 2 3 4" xfId="34772" xr:uid="{00000000-0005-0000-0000-000040000000}"/>
    <cellStyle name="Comma 14 2 3 3 2 4" xfId="6044" xr:uid="{00000000-0005-0000-0000-000040000000}"/>
    <cellStyle name="Comma 14 2 3 3 2 4 2" xfId="15116" xr:uid="{00000000-0005-0000-0000-000040000000}"/>
    <cellStyle name="Comma 14 2 3 3 2 4 2 2" xfId="30236" xr:uid="{00000000-0005-0000-0000-000040000000}"/>
    <cellStyle name="Comma 14 2 3 3 2 4 2 2 2" xfId="60476" xr:uid="{00000000-0005-0000-0000-000040000000}"/>
    <cellStyle name="Comma 14 2 3 3 2 4 2 3" xfId="45356" xr:uid="{00000000-0005-0000-0000-000040000000}"/>
    <cellStyle name="Comma 14 2 3 3 2 4 3" xfId="21164" xr:uid="{00000000-0005-0000-0000-000040000000}"/>
    <cellStyle name="Comma 14 2 3 3 2 4 3 2" xfId="51404" xr:uid="{00000000-0005-0000-0000-000040000000}"/>
    <cellStyle name="Comma 14 2 3 3 2 4 4" xfId="36284" xr:uid="{00000000-0005-0000-0000-000040000000}"/>
    <cellStyle name="Comma 14 2 3 3 2 5" xfId="7556" xr:uid="{00000000-0005-0000-0000-000040000000}"/>
    <cellStyle name="Comma 14 2 3 3 2 5 2" xfId="22676" xr:uid="{00000000-0005-0000-0000-000040000000}"/>
    <cellStyle name="Comma 14 2 3 3 2 5 2 2" xfId="52916" xr:uid="{00000000-0005-0000-0000-000040000000}"/>
    <cellStyle name="Comma 14 2 3 3 2 5 3" xfId="37796" xr:uid="{00000000-0005-0000-0000-000040000000}"/>
    <cellStyle name="Comma 14 2 3 3 2 6" xfId="9068" xr:uid="{00000000-0005-0000-0000-000040000000}"/>
    <cellStyle name="Comma 14 2 3 3 2 6 2" xfId="24188" xr:uid="{00000000-0005-0000-0000-000040000000}"/>
    <cellStyle name="Comma 14 2 3 3 2 6 2 2" xfId="54428" xr:uid="{00000000-0005-0000-0000-000040000000}"/>
    <cellStyle name="Comma 14 2 3 3 2 6 3" xfId="39308" xr:uid="{00000000-0005-0000-0000-000040000000}"/>
    <cellStyle name="Comma 14 2 3 3 2 7" xfId="10580" xr:uid="{00000000-0005-0000-0000-000040000000}"/>
    <cellStyle name="Comma 14 2 3 3 2 7 2" xfId="25700" xr:uid="{00000000-0005-0000-0000-000040000000}"/>
    <cellStyle name="Comma 14 2 3 3 2 7 2 2" xfId="55940" xr:uid="{00000000-0005-0000-0000-000040000000}"/>
    <cellStyle name="Comma 14 2 3 3 2 7 3" xfId="40820" xr:uid="{00000000-0005-0000-0000-000040000000}"/>
    <cellStyle name="Comma 14 2 3 3 2 8" xfId="16628" xr:uid="{00000000-0005-0000-0000-000040000000}"/>
    <cellStyle name="Comma 14 2 3 3 2 8 2" xfId="46868" xr:uid="{00000000-0005-0000-0000-000040000000}"/>
    <cellStyle name="Comma 14 2 3 3 2 9" xfId="31748" xr:uid="{00000000-0005-0000-0000-000040000000}"/>
    <cellStyle name="Comma 14 2 3 3 3" xfId="2264" xr:uid="{00000000-0005-0000-0000-000040000000}"/>
    <cellStyle name="Comma 14 2 3 3 3 2" xfId="11336" xr:uid="{00000000-0005-0000-0000-000040000000}"/>
    <cellStyle name="Comma 14 2 3 3 3 2 2" xfId="26456" xr:uid="{00000000-0005-0000-0000-000040000000}"/>
    <cellStyle name="Comma 14 2 3 3 3 2 2 2" xfId="56696" xr:uid="{00000000-0005-0000-0000-000040000000}"/>
    <cellStyle name="Comma 14 2 3 3 3 2 3" xfId="41576" xr:uid="{00000000-0005-0000-0000-000040000000}"/>
    <cellStyle name="Comma 14 2 3 3 3 3" xfId="17384" xr:uid="{00000000-0005-0000-0000-000040000000}"/>
    <cellStyle name="Comma 14 2 3 3 3 3 2" xfId="47624" xr:uid="{00000000-0005-0000-0000-000040000000}"/>
    <cellStyle name="Comma 14 2 3 3 3 4" xfId="32504" xr:uid="{00000000-0005-0000-0000-000040000000}"/>
    <cellStyle name="Comma 14 2 3 3 4" xfId="3776" xr:uid="{00000000-0005-0000-0000-000040000000}"/>
    <cellStyle name="Comma 14 2 3 3 4 2" xfId="12848" xr:uid="{00000000-0005-0000-0000-000040000000}"/>
    <cellStyle name="Comma 14 2 3 3 4 2 2" xfId="27968" xr:uid="{00000000-0005-0000-0000-000040000000}"/>
    <cellStyle name="Comma 14 2 3 3 4 2 2 2" xfId="58208" xr:uid="{00000000-0005-0000-0000-000040000000}"/>
    <cellStyle name="Comma 14 2 3 3 4 2 3" xfId="43088" xr:uid="{00000000-0005-0000-0000-000040000000}"/>
    <cellStyle name="Comma 14 2 3 3 4 3" xfId="18896" xr:uid="{00000000-0005-0000-0000-000040000000}"/>
    <cellStyle name="Comma 14 2 3 3 4 3 2" xfId="49136" xr:uid="{00000000-0005-0000-0000-000040000000}"/>
    <cellStyle name="Comma 14 2 3 3 4 4" xfId="34016" xr:uid="{00000000-0005-0000-0000-000040000000}"/>
    <cellStyle name="Comma 14 2 3 3 5" xfId="5288" xr:uid="{00000000-0005-0000-0000-000040000000}"/>
    <cellStyle name="Comma 14 2 3 3 5 2" xfId="14360" xr:uid="{00000000-0005-0000-0000-000040000000}"/>
    <cellStyle name="Comma 14 2 3 3 5 2 2" xfId="29480" xr:uid="{00000000-0005-0000-0000-000040000000}"/>
    <cellStyle name="Comma 14 2 3 3 5 2 2 2" xfId="59720" xr:uid="{00000000-0005-0000-0000-000040000000}"/>
    <cellStyle name="Comma 14 2 3 3 5 2 3" xfId="44600" xr:uid="{00000000-0005-0000-0000-000040000000}"/>
    <cellStyle name="Comma 14 2 3 3 5 3" xfId="20408" xr:uid="{00000000-0005-0000-0000-000040000000}"/>
    <cellStyle name="Comma 14 2 3 3 5 3 2" xfId="50648" xr:uid="{00000000-0005-0000-0000-000040000000}"/>
    <cellStyle name="Comma 14 2 3 3 5 4" xfId="35528" xr:uid="{00000000-0005-0000-0000-000040000000}"/>
    <cellStyle name="Comma 14 2 3 3 6" xfId="6800" xr:uid="{00000000-0005-0000-0000-000040000000}"/>
    <cellStyle name="Comma 14 2 3 3 6 2" xfId="21920" xr:uid="{00000000-0005-0000-0000-000040000000}"/>
    <cellStyle name="Comma 14 2 3 3 6 2 2" xfId="52160" xr:uid="{00000000-0005-0000-0000-000040000000}"/>
    <cellStyle name="Comma 14 2 3 3 6 3" xfId="37040" xr:uid="{00000000-0005-0000-0000-000040000000}"/>
    <cellStyle name="Comma 14 2 3 3 7" xfId="8312" xr:uid="{00000000-0005-0000-0000-000040000000}"/>
    <cellStyle name="Comma 14 2 3 3 7 2" xfId="23432" xr:uid="{00000000-0005-0000-0000-000040000000}"/>
    <cellStyle name="Comma 14 2 3 3 7 2 2" xfId="53672" xr:uid="{00000000-0005-0000-0000-000040000000}"/>
    <cellStyle name="Comma 14 2 3 3 7 3" xfId="38552" xr:uid="{00000000-0005-0000-0000-000040000000}"/>
    <cellStyle name="Comma 14 2 3 3 8" xfId="9824" xr:uid="{00000000-0005-0000-0000-000040000000}"/>
    <cellStyle name="Comma 14 2 3 3 8 2" xfId="24944" xr:uid="{00000000-0005-0000-0000-000040000000}"/>
    <cellStyle name="Comma 14 2 3 3 8 2 2" xfId="55184" xr:uid="{00000000-0005-0000-0000-000040000000}"/>
    <cellStyle name="Comma 14 2 3 3 8 3" xfId="40064" xr:uid="{00000000-0005-0000-0000-000040000000}"/>
    <cellStyle name="Comma 14 2 3 3 9" xfId="15872" xr:uid="{00000000-0005-0000-0000-000040000000}"/>
    <cellStyle name="Comma 14 2 3 3 9 2" xfId="46112" xr:uid="{00000000-0005-0000-0000-000040000000}"/>
    <cellStyle name="Comma 14 2 3 4" xfId="1004" xr:uid="{00000000-0005-0000-0000-000016000000}"/>
    <cellStyle name="Comma 14 2 3 4 2" xfId="2516" xr:uid="{00000000-0005-0000-0000-000016000000}"/>
    <cellStyle name="Comma 14 2 3 4 2 2" xfId="11588" xr:uid="{00000000-0005-0000-0000-000016000000}"/>
    <cellStyle name="Comma 14 2 3 4 2 2 2" xfId="26708" xr:uid="{00000000-0005-0000-0000-000016000000}"/>
    <cellStyle name="Comma 14 2 3 4 2 2 2 2" xfId="56948" xr:uid="{00000000-0005-0000-0000-000016000000}"/>
    <cellStyle name="Comma 14 2 3 4 2 2 3" xfId="41828" xr:uid="{00000000-0005-0000-0000-000016000000}"/>
    <cellStyle name="Comma 14 2 3 4 2 3" xfId="17636" xr:uid="{00000000-0005-0000-0000-000016000000}"/>
    <cellStyle name="Comma 14 2 3 4 2 3 2" xfId="47876" xr:uid="{00000000-0005-0000-0000-000016000000}"/>
    <cellStyle name="Comma 14 2 3 4 2 4" xfId="32756" xr:uid="{00000000-0005-0000-0000-000016000000}"/>
    <cellStyle name="Comma 14 2 3 4 3" xfId="4028" xr:uid="{00000000-0005-0000-0000-000016000000}"/>
    <cellStyle name="Comma 14 2 3 4 3 2" xfId="13100" xr:uid="{00000000-0005-0000-0000-000016000000}"/>
    <cellStyle name="Comma 14 2 3 4 3 2 2" xfId="28220" xr:uid="{00000000-0005-0000-0000-000016000000}"/>
    <cellStyle name="Comma 14 2 3 4 3 2 2 2" xfId="58460" xr:uid="{00000000-0005-0000-0000-000016000000}"/>
    <cellStyle name="Comma 14 2 3 4 3 2 3" xfId="43340" xr:uid="{00000000-0005-0000-0000-000016000000}"/>
    <cellStyle name="Comma 14 2 3 4 3 3" xfId="19148" xr:uid="{00000000-0005-0000-0000-000016000000}"/>
    <cellStyle name="Comma 14 2 3 4 3 3 2" xfId="49388" xr:uid="{00000000-0005-0000-0000-000016000000}"/>
    <cellStyle name="Comma 14 2 3 4 3 4" xfId="34268" xr:uid="{00000000-0005-0000-0000-000016000000}"/>
    <cellStyle name="Comma 14 2 3 4 4" xfId="5540" xr:uid="{00000000-0005-0000-0000-000016000000}"/>
    <cellStyle name="Comma 14 2 3 4 4 2" xfId="14612" xr:uid="{00000000-0005-0000-0000-000016000000}"/>
    <cellStyle name="Comma 14 2 3 4 4 2 2" xfId="29732" xr:uid="{00000000-0005-0000-0000-000016000000}"/>
    <cellStyle name="Comma 14 2 3 4 4 2 2 2" xfId="59972" xr:uid="{00000000-0005-0000-0000-000016000000}"/>
    <cellStyle name="Comma 14 2 3 4 4 2 3" xfId="44852" xr:uid="{00000000-0005-0000-0000-000016000000}"/>
    <cellStyle name="Comma 14 2 3 4 4 3" xfId="20660" xr:uid="{00000000-0005-0000-0000-000016000000}"/>
    <cellStyle name="Comma 14 2 3 4 4 3 2" xfId="50900" xr:uid="{00000000-0005-0000-0000-000016000000}"/>
    <cellStyle name="Comma 14 2 3 4 4 4" xfId="35780" xr:uid="{00000000-0005-0000-0000-000016000000}"/>
    <cellStyle name="Comma 14 2 3 4 5" xfId="7052" xr:uid="{00000000-0005-0000-0000-000016000000}"/>
    <cellStyle name="Comma 14 2 3 4 5 2" xfId="22172" xr:uid="{00000000-0005-0000-0000-000016000000}"/>
    <cellStyle name="Comma 14 2 3 4 5 2 2" xfId="52412" xr:uid="{00000000-0005-0000-0000-000016000000}"/>
    <cellStyle name="Comma 14 2 3 4 5 3" xfId="37292" xr:uid="{00000000-0005-0000-0000-000016000000}"/>
    <cellStyle name="Comma 14 2 3 4 6" xfId="8564" xr:uid="{00000000-0005-0000-0000-000016000000}"/>
    <cellStyle name="Comma 14 2 3 4 6 2" xfId="23684" xr:uid="{00000000-0005-0000-0000-000016000000}"/>
    <cellStyle name="Comma 14 2 3 4 6 2 2" xfId="53924" xr:uid="{00000000-0005-0000-0000-000016000000}"/>
    <cellStyle name="Comma 14 2 3 4 6 3" xfId="38804" xr:uid="{00000000-0005-0000-0000-000016000000}"/>
    <cellStyle name="Comma 14 2 3 4 7" xfId="10076" xr:uid="{00000000-0005-0000-0000-000016000000}"/>
    <cellStyle name="Comma 14 2 3 4 7 2" xfId="25196" xr:uid="{00000000-0005-0000-0000-000016000000}"/>
    <cellStyle name="Comma 14 2 3 4 7 2 2" xfId="55436" xr:uid="{00000000-0005-0000-0000-000016000000}"/>
    <cellStyle name="Comma 14 2 3 4 7 3" xfId="40316" xr:uid="{00000000-0005-0000-0000-000016000000}"/>
    <cellStyle name="Comma 14 2 3 4 8" xfId="16124" xr:uid="{00000000-0005-0000-0000-000016000000}"/>
    <cellStyle name="Comma 14 2 3 4 8 2" xfId="46364" xr:uid="{00000000-0005-0000-0000-000016000000}"/>
    <cellStyle name="Comma 14 2 3 4 9" xfId="31244" xr:uid="{00000000-0005-0000-0000-000016000000}"/>
    <cellStyle name="Comma 14 2 3 5" xfId="1760" xr:uid="{00000000-0005-0000-0000-000016000000}"/>
    <cellStyle name="Comma 14 2 3 5 2" xfId="10832" xr:uid="{00000000-0005-0000-0000-000016000000}"/>
    <cellStyle name="Comma 14 2 3 5 2 2" xfId="25952" xr:uid="{00000000-0005-0000-0000-000016000000}"/>
    <cellStyle name="Comma 14 2 3 5 2 2 2" xfId="56192" xr:uid="{00000000-0005-0000-0000-000016000000}"/>
    <cellStyle name="Comma 14 2 3 5 2 3" xfId="41072" xr:uid="{00000000-0005-0000-0000-000016000000}"/>
    <cellStyle name="Comma 14 2 3 5 3" xfId="16880" xr:uid="{00000000-0005-0000-0000-000016000000}"/>
    <cellStyle name="Comma 14 2 3 5 3 2" xfId="47120" xr:uid="{00000000-0005-0000-0000-000016000000}"/>
    <cellStyle name="Comma 14 2 3 5 4" xfId="32000" xr:uid="{00000000-0005-0000-0000-000016000000}"/>
    <cellStyle name="Comma 14 2 3 6" xfId="3272" xr:uid="{00000000-0005-0000-0000-000016000000}"/>
    <cellStyle name="Comma 14 2 3 6 2" xfId="12344" xr:uid="{00000000-0005-0000-0000-000016000000}"/>
    <cellStyle name="Comma 14 2 3 6 2 2" xfId="27464" xr:uid="{00000000-0005-0000-0000-000016000000}"/>
    <cellStyle name="Comma 14 2 3 6 2 2 2" xfId="57704" xr:uid="{00000000-0005-0000-0000-000016000000}"/>
    <cellStyle name="Comma 14 2 3 6 2 3" xfId="42584" xr:uid="{00000000-0005-0000-0000-000016000000}"/>
    <cellStyle name="Comma 14 2 3 6 3" xfId="18392" xr:uid="{00000000-0005-0000-0000-000016000000}"/>
    <cellStyle name="Comma 14 2 3 6 3 2" xfId="48632" xr:uid="{00000000-0005-0000-0000-000016000000}"/>
    <cellStyle name="Comma 14 2 3 6 4" xfId="33512" xr:uid="{00000000-0005-0000-0000-000016000000}"/>
    <cellStyle name="Comma 14 2 3 7" xfId="4784" xr:uid="{00000000-0005-0000-0000-000016000000}"/>
    <cellStyle name="Comma 14 2 3 7 2" xfId="13856" xr:uid="{00000000-0005-0000-0000-000016000000}"/>
    <cellStyle name="Comma 14 2 3 7 2 2" xfId="28976" xr:uid="{00000000-0005-0000-0000-000016000000}"/>
    <cellStyle name="Comma 14 2 3 7 2 2 2" xfId="59216" xr:uid="{00000000-0005-0000-0000-000016000000}"/>
    <cellStyle name="Comma 14 2 3 7 2 3" xfId="44096" xr:uid="{00000000-0005-0000-0000-000016000000}"/>
    <cellStyle name="Comma 14 2 3 7 3" xfId="19904" xr:uid="{00000000-0005-0000-0000-000016000000}"/>
    <cellStyle name="Comma 14 2 3 7 3 2" xfId="50144" xr:uid="{00000000-0005-0000-0000-000016000000}"/>
    <cellStyle name="Comma 14 2 3 7 4" xfId="35024" xr:uid="{00000000-0005-0000-0000-000016000000}"/>
    <cellStyle name="Comma 14 2 3 8" xfId="6296" xr:uid="{00000000-0005-0000-0000-000016000000}"/>
    <cellStyle name="Comma 14 2 3 8 2" xfId="21416" xr:uid="{00000000-0005-0000-0000-000016000000}"/>
    <cellStyle name="Comma 14 2 3 8 2 2" xfId="51656" xr:uid="{00000000-0005-0000-0000-000016000000}"/>
    <cellStyle name="Comma 14 2 3 8 3" xfId="36536" xr:uid="{00000000-0005-0000-0000-000016000000}"/>
    <cellStyle name="Comma 14 2 3 9" xfId="7808" xr:uid="{00000000-0005-0000-0000-000016000000}"/>
    <cellStyle name="Comma 14 2 3 9 2" xfId="22928" xr:uid="{00000000-0005-0000-0000-000016000000}"/>
    <cellStyle name="Comma 14 2 3 9 2 2" xfId="53168" xr:uid="{00000000-0005-0000-0000-000016000000}"/>
    <cellStyle name="Comma 14 2 3 9 3" xfId="38048" xr:uid="{00000000-0005-0000-0000-000016000000}"/>
    <cellStyle name="Comma 14 2 4" xfId="332" xr:uid="{00000000-0005-0000-0000-00000B000000}"/>
    <cellStyle name="Comma 14 2 4 10" xfId="30572" xr:uid="{00000000-0005-0000-0000-00000B000000}"/>
    <cellStyle name="Comma 14 2 4 2" xfId="1088" xr:uid="{00000000-0005-0000-0000-00000B000000}"/>
    <cellStyle name="Comma 14 2 4 2 2" xfId="2600" xr:uid="{00000000-0005-0000-0000-00000B000000}"/>
    <cellStyle name="Comma 14 2 4 2 2 2" xfId="11672" xr:uid="{00000000-0005-0000-0000-00000B000000}"/>
    <cellStyle name="Comma 14 2 4 2 2 2 2" xfId="26792" xr:uid="{00000000-0005-0000-0000-00000B000000}"/>
    <cellStyle name="Comma 14 2 4 2 2 2 2 2" xfId="57032" xr:uid="{00000000-0005-0000-0000-00000B000000}"/>
    <cellStyle name="Comma 14 2 4 2 2 2 3" xfId="41912" xr:uid="{00000000-0005-0000-0000-00000B000000}"/>
    <cellStyle name="Comma 14 2 4 2 2 3" xfId="17720" xr:uid="{00000000-0005-0000-0000-00000B000000}"/>
    <cellStyle name="Comma 14 2 4 2 2 3 2" xfId="47960" xr:uid="{00000000-0005-0000-0000-00000B000000}"/>
    <cellStyle name="Comma 14 2 4 2 2 4" xfId="32840" xr:uid="{00000000-0005-0000-0000-00000B000000}"/>
    <cellStyle name="Comma 14 2 4 2 3" xfId="4112" xr:uid="{00000000-0005-0000-0000-00000B000000}"/>
    <cellStyle name="Comma 14 2 4 2 3 2" xfId="13184" xr:uid="{00000000-0005-0000-0000-00000B000000}"/>
    <cellStyle name="Comma 14 2 4 2 3 2 2" xfId="28304" xr:uid="{00000000-0005-0000-0000-00000B000000}"/>
    <cellStyle name="Comma 14 2 4 2 3 2 2 2" xfId="58544" xr:uid="{00000000-0005-0000-0000-00000B000000}"/>
    <cellStyle name="Comma 14 2 4 2 3 2 3" xfId="43424" xr:uid="{00000000-0005-0000-0000-00000B000000}"/>
    <cellStyle name="Comma 14 2 4 2 3 3" xfId="19232" xr:uid="{00000000-0005-0000-0000-00000B000000}"/>
    <cellStyle name="Comma 14 2 4 2 3 3 2" xfId="49472" xr:uid="{00000000-0005-0000-0000-00000B000000}"/>
    <cellStyle name="Comma 14 2 4 2 3 4" xfId="34352" xr:uid="{00000000-0005-0000-0000-00000B000000}"/>
    <cellStyle name="Comma 14 2 4 2 4" xfId="5624" xr:uid="{00000000-0005-0000-0000-00000B000000}"/>
    <cellStyle name="Comma 14 2 4 2 4 2" xfId="14696" xr:uid="{00000000-0005-0000-0000-00000B000000}"/>
    <cellStyle name="Comma 14 2 4 2 4 2 2" xfId="29816" xr:uid="{00000000-0005-0000-0000-00000B000000}"/>
    <cellStyle name="Comma 14 2 4 2 4 2 2 2" xfId="60056" xr:uid="{00000000-0005-0000-0000-00000B000000}"/>
    <cellStyle name="Comma 14 2 4 2 4 2 3" xfId="44936" xr:uid="{00000000-0005-0000-0000-00000B000000}"/>
    <cellStyle name="Comma 14 2 4 2 4 3" xfId="20744" xr:uid="{00000000-0005-0000-0000-00000B000000}"/>
    <cellStyle name="Comma 14 2 4 2 4 3 2" xfId="50984" xr:uid="{00000000-0005-0000-0000-00000B000000}"/>
    <cellStyle name="Comma 14 2 4 2 4 4" xfId="35864" xr:uid="{00000000-0005-0000-0000-00000B000000}"/>
    <cellStyle name="Comma 14 2 4 2 5" xfId="7136" xr:uid="{00000000-0005-0000-0000-00000B000000}"/>
    <cellStyle name="Comma 14 2 4 2 5 2" xfId="22256" xr:uid="{00000000-0005-0000-0000-00000B000000}"/>
    <cellStyle name="Comma 14 2 4 2 5 2 2" xfId="52496" xr:uid="{00000000-0005-0000-0000-00000B000000}"/>
    <cellStyle name="Comma 14 2 4 2 5 3" xfId="37376" xr:uid="{00000000-0005-0000-0000-00000B000000}"/>
    <cellStyle name="Comma 14 2 4 2 6" xfId="8648" xr:uid="{00000000-0005-0000-0000-00000B000000}"/>
    <cellStyle name="Comma 14 2 4 2 6 2" xfId="23768" xr:uid="{00000000-0005-0000-0000-00000B000000}"/>
    <cellStyle name="Comma 14 2 4 2 6 2 2" xfId="54008" xr:uid="{00000000-0005-0000-0000-00000B000000}"/>
    <cellStyle name="Comma 14 2 4 2 6 3" xfId="38888" xr:uid="{00000000-0005-0000-0000-00000B000000}"/>
    <cellStyle name="Comma 14 2 4 2 7" xfId="10160" xr:uid="{00000000-0005-0000-0000-00000B000000}"/>
    <cellStyle name="Comma 14 2 4 2 7 2" xfId="25280" xr:uid="{00000000-0005-0000-0000-00000B000000}"/>
    <cellStyle name="Comma 14 2 4 2 7 2 2" xfId="55520" xr:uid="{00000000-0005-0000-0000-00000B000000}"/>
    <cellStyle name="Comma 14 2 4 2 7 3" xfId="40400" xr:uid="{00000000-0005-0000-0000-00000B000000}"/>
    <cellStyle name="Comma 14 2 4 2 8" xfId="16208" xr:uid="{00000000-0005-0000-0000-00000B000000}"/>
    <cellStyle name="Comma 14 2 4 2 8 2" xfId="46448" xr:uid="{00000000-0005-0000-0000-00000B000000}"/>
    <cellStyle name="Comma 14 2 4 2 9" xfId="31328" xr:uid="{00000000-0005-0000-0000-00000B000000}"/>
    <cellStyle name="Comma 14 2 4 3" xfId="1844" xr:uid="{00000000-0005-0000-0000-00000B000000}"/>
    <cellStyle name="Comma 14 2 4 3 2" xfId="10916" xr:uid="{00000000-0005-0000-0000-00000B000000}"/>
    <cellStyle name="Comma 14 2 4 3 2 2" xfId="26036" xr:uid="{00000000-0005-0000-0000-00000B000000}"/>
    <cellStyle name="Comma 14 2 4 3 2 2 2" xfId="56276" xr:uid="{00000000-0005-0000-0000-00000B000000}"/>
    <cellStyle name="Comma 14 2 4 3 2 3" xfId="41156" xr:uid="{00000000-0005-0000-0000-00000B000000}"/>
    <cellStyle name="Comma 14 2 4 3 3" xfId="16964" xr:uid="{00000000-0005-0000-0000-00000B000000}"/>
    <cellStyle name="Comma 14 2 4 3 3 2" xfId="47204" xr:uid="{00000000-0005-0000-0000-00000B000000}"/>
    <cellStyle name="Comma 14 2 4 3 4" xfId="32084" xr:uid="{00000000-0005-0000-0000-00000B000000}"/>
    <cellStyle name="Comma 14 2 4 4" xfId="3356" xr:uid="{00000000-0005-0000-0000-00000B000000}"/>
    <cellStyle name="Comma 14 2 4 4 2" xfId="12428" xr:uid="{00000000-0005-0000-0000-00000B000000}"/>
    <cellStyle name="Comma 14 2 4 4 2 2" xfId="27548" xr:uid="{00000000-0005-0000-0000-00000B000000}"/>
    <cellStyle name="Comma 14 2 4 4 2 2 2" xfId="57788" xr:uid="{00000000-0005-0000-0000-00000B000000}"/>
    <cellStyle name="Comma 14 2 4 4 2 3" xfId="42668" xr:uid="{00000000-0005-0000-0000-00000B000000}"/>
    <cellStyle name="Comma 14 2 4 4 3" xfId="18476" xr:uid="{00000000-0005-0000-0000-00000B000000}"/>
    <cellStyle name="Comma 14 2 4 4 3 2" xfId="48716" xr:uid="{00000000-0005-0000-0000-00000B000000}"/>
    <cellStyle name="Comma 14 2 4 4 4" xfId="33596" xr:uid="{00000000-0005-0000-0000-00000B000000}"/>
    <cellStyle name="Comma 14 2 4 5" xfId="4868" xr:uid="{00000000-0005-0000-0000-00000B000000}"/>
    <cellStyle name="Comma 14 2 4 5 2" xfId="13940" xr:uid="{00000000-0005-0000-0000-00000B000000}"/>
    <cellStyle name="Comma 14 2 4 5 2 2" xfId="29060" xr:uid="{00000000-0005-0000-0000-00000B000000}"/>
    <cellStyle name="Comma 14 2 4 5 2 2 2" xfId="59300" xr:uid="{00000000-0005-0000-0000-00000B000000}"/>
    <cellStyle name="Comma 14 2 4 5 2 3" xfId="44180" xr:uid="{00000000-0005-0000-0000-00000B000000}"/>
    <cellStyle name="Comma 14 2 4 5 3" xfId="19988" xr:uid="{00000000-0005-0000-0000-00000B000000}"/>
    <cellStyle name="Comma 14 2 4 5 3 2" xfId="50228" xr:uid="{00000000-0005-0000-0000-00000B000000}"/>
    <cellStyle name="Comma 14 2 4 5 4" xfId="35108" xr:uid="{00000000-0005-0000-0000-00000B000000}"/>
    <cellStyle name="Comma 14 2 4 6" xfId="6380" xr:uid="{00000000-0005-0000-0000-00000B000000}"/>
    <cellStyle name="Comma 14 2 4 6 2" xfId="21500" xr:uid="{00000000-0005-0000-0000-00000B000000}"/>
    <cellStyle name="Comma 14 2 4 6 2 2" xfId="51740" xr:uid="{00000000-0005-0000-0000-00000B000000}"/>
    <cellStyle name="Comma 14 2 4 6 3" xfId="36620" xr:uid="{00000000-0005-0000-0000-00000B000000}"/>
    <cellStyle name="Comma 14 2 4 7" xfId="7892" xr:uid="{00000000-0005-0000-0000-00000B000000}"/>
    <cellStyle name="Comma 14 2 4 7 2" xfId="23012" xr:uid="{00000000-0005-0000-0000-00000B000000}"/>
    <cellStyle name="Comma 14 2 4 7 2 2" xfId="53252" xr:uid="{00000000-0005-0000-0000-00000B000000}"/>
    <cellStyle name="Comma 14 2 4 7 3" xfId="38132" xr:uid="{00000000-0005-0000-0000-00000B000000}"/>
    <cellStyle name="Comma 14 2 4 8" xfId="9404" xr:uid="{00000000-0005-0000-0000-00000B000000}"/>
    <cellStyle name="Comma 14 2 4 8 2" xfId="24524" xr:uid="{00000000-0005-0000-0000-00000B000000}"/>
    <cellStyle name="Comma 14 2 4 8 2 2" xfId="54764" xr:uid="{00000000-0005-0000-0000-00000B000000}"/>
    <cellStyle name="Comma 14 2 4 8 3" xfId="39644" xr:uid="{00000000-0005-0000-0000-00000B000000}"/>
    <cellStyle name="Comma 14 2 4 9" xfId="15452" xr:uid="{00000000-0005-0000-0000-00000B000000}"/>
    <cellStyle name="Comma 14 2 4 9 2" xfId="45692" xr:uid="{00000000-0005-0000-0000-00000B000000}"/>
    <cellStyle name="Comma 14 2 5" xfId="584" xr:uid="{00000000-0005-0000-0000-00003E000000}"/>
    <cellStyle name="Comma 14 2 5 10" xfId="30824" xr:uid="{00000000-0005-0000-0000-00003E000000}"/>
    <cellStyle name="Comma 14 2 5 2" xfId="1340" xr:uid="{00000000-0005-0000-0000-00003E000000}"/>
    <cellStyle name="Comma 14 2 5 2 2" xfId="2852" xr:uid="{00000000-0005-0000-0000-00003E000000}"/>
    <cellStyle name="Comma 14 2 5 2 2 2" xfId="11924" xr:uid="{00000000-0005-0000-0000-00003E000000}"/>
    <cellStyle name="Comma 14 2 5 2 2 2 2" xfId="27044" xr:uid="{00000000-0005-0000-0000-00003E000000}"/>
    <cellStyle name="Comma 14 2 5 2 2 2 2 2" xfId="57284" xr:uid="{00000000-0005-0000-0000-00003E000000}"/>
    <cellStyle name="Comma 14 2 5 2 2 2 3" xfId="42164" xr:uid="{00000000-0005-0000-0000-00003E000000}"/>
    <cellStyle name="Comma 14 2 5 2 2 3" xfId="17972" xr:uid="{00000000-0005-0000-0000-00003E000000}"/>
    <cellStyle name="Comma 14 2 5 2 2 3 2" xfId="48212" xr:uid="{00000000-0005-0000-0000-00003E000000}"/>
    <cellStyle name="Comma 14 2 5 2 2 4" xfId="33092" xr:uid="{00000000-0005-0000-0000-00003E000000}"/>
    <cellStyle name="Comma 14 2 5 2 3" xfId="4364" xr:uid="{00000000-0005-0000-0000-00003E000000}"/>
    <cellStyle name="Comma 14 2 5 2 3 2" xfId="13436" xr:uid="{00000000-0005-0000-0000-00003E000000}"/>
    <cellStyle name="Comma 14 2 5 2 3 2 2" xfId="28556" xr:uid="{00000000-0005-0000-0000-00003E000000}"/>
    <cellStyle name="Comma 14 2 5 2 3 2 2 2" xfId="58796" xr:uid="{00000000-0005-0000-0000-00003E000000}"/>
    <cellStyle name="Comma 14 2 5 2 3 2 3" xfId="43676" xr:uid="{00000000-0005-0000-0000-00003E000000}"/>
    <cellStyle name="Comma 14 2 5 2 3 3" xfId="19484" xr:uid="{00000000-0005-0000-0000-00003E000000}"/>
    <cellStyle name="Comma 14 2 5 2 3 3 2" xfId="49724" xr:uid="{00000000-0005-0000-0000-00003E000000}"/>
    <cellStyle name="Comma 14 2 5 2 3 4" xfId="34604" xr:uid="{00000000-0005-0000-0000-00003E000000}"/>
    <cellStyle name="Comma 14 2 5 2 4" xfId="5876" xr:uid="{00000000-0005-0000-0000-00003E000000}"/>
    <cellStyle name="Comma 14 2 5 2 4 2" xfId="14948" xr:uid="{00000000-0005-0000-0000-00003E000000}"/>
    <cellStyle name="Comma 14 2 5 2 4 2 2" xfId="30068" xr:uid="{00000000-0005-0000-0000-00003E000000}"/>
    <cellStyle name="Comma 14 2 5 2 4 2 2 2" xfId="60308" xr:uid="{00000000-0005-0000-0000-00003E000000}"/>
    <cellStyle name="Comma 14 2 5 2 4 2 3" xfId="45188" xr:uid="{00000000-0005-0000-0000-00003E000000}"/>
    <cellStyle name="Comma 14 2 5 2 4 3" xfId="20996" xr:uid="{00000000-0005-0000-0000-00003E000000}"/>
    <cellStyle name="Comma 14 2 5 2 4 3 2" xfId="51236" xr:uid="{00000000-0005-0000-0000-00003E000000}"/>
    <cellStyle name="Comma 14 2 5 2 4 4" xfId="36116" xr:uid="{00000000-0005-0000-0000-00003E000000}"/>
    <cellStyle name="Comma 14 2 5 2 5" xfId="7388" xr:uid="{00000000-0005-0000-0000-00003E000000}"/>
    <cellStyle name="Comma 14 2 5 2 5 2" xfId="22508" xr:uid="{00000000-0005-0000-0000-00003E000000}"/>
    <cellStyle name="Comma 14 2 5 2 5 2 2" xfId="52748" xr:uid="{00000000-0005-0000-0000-00003E000000}"/>
    <cellStyle name="Comma 14 2 5 2 5 3" xfId="37628" xr:uid="{00000000-0005-0000-0000-00003E000000}"/>
    <cellStyle name="Comma 14 2 5 2 6" xfId="8900" xr:uid="{00000000-0005-0000-0000-00003E000000}"/>
    <cellStyle name="Comma 14 2 5 2 6 2" xfId="24020" xr:uid="{00000000-0005-0000-0000-00003E000000}"/>
    <cellStyle name="Comma 14 2 5 2 6 2 2" xfId="54260" xr:uid="{00000000-0005-0000-0000-00003E000000}"/>
    <cellStyle name="Comma 14 2 5 2 6 3" xfId="39140" xr:uid="{00000000-0005-0000-0000-00003E000000}"/>
    <cellStyle name="Comma 14 2 5 2 7" xfId="10412" xr:uid="{00000000-0005-0000-0000-00003E000000}"/>
    <cellStyle name="Comma 14 2 5 2 7 2" xfId="25532" xr:uid="{00000000-0005-0000-0000-00003E000000}"/>
    <cellStyle name="Comma 14 2 5 2 7 2 2" xfId="55772" xr:uid="{00000000-0005-0000-0000-00003E000000}"/>
    <cellStyle name="Comma 14 2 5 2 7 3" xfId="40652" xr:uid="{00000000-0005-0000-0000-00003E000000}"/>
    <cellStyle name="Comma 14 2 5 2 8" xfId="16460" xr:uid="{00000000-0005-0000-0000-00003E000000}"/>
    <cellStyle name="Comma 14 2 5 2 8 2" xfId="46700" xr:uid="{00000000-0005-0000-0000-00003E000000}"/>
    <cellStyle name="Comma 14 2 5 2 9" xfId="31580" xr:uid="{00000000-0005-0000-0000-00003E000000}"/>
    <cellStyle name="Comma 14 2 5 3" xfId="2096" xr:uid="{00000000-0005-0000-0000-00003E000000}"/>
    <cellStyle name="Comma 14 2 5 3 2" xfId="11168" xr:uid="{00000000-0005-0000-0000-00003E000000}"/>
    <cellStyle name="Comma 14 2 5 3 2 2" xfId="26288" xr:uid="{00000000-0005-0000-0000-00003E000000}"/>
    <cellStyle name="Comma 14 2 5 3 2 2 2" xfId="56528" xr:uid="{00000000-0005-0000-0000-00003E000000}"/>
    <cellStyle name="Comma 14 2 5 3 2 3" xfId="41408" xr:uid="{00000000-0005-0000-0000-00003E000000}"/>
    <cellStyle name="Comma 14 2 5 3 3" xfId="17216" xr:uid="{00000000-0005-0000-0000-00003E000000}"/>
    <cellStyle name="Comma 14 2 5 3 3 2" xfId="47456" xr:uid="{00000000-0005-0000-0000-00003E000000}"/>
    <cellStyle name="Comma 14 2 5 3 4" xfId="32336" xr:uid="{00000000-0005-0000-0000-00003E000000}"/>
    <cellStyle name="Comma 14 2 5 4" xfId="3608" xr:uid="{00000000-0005-0000-0000-00003E000000}"/>
    <cellStyle name="Comma 14 2 5 4 2" xfId="12680" xr:uid="{00000000-0005-0000-0000-00003E000000}"/>
    <cellStyle name="Comma 14 2 5 4 2 2" xfId="27800" xr:uid="{00000000-0005-0000-0000-00003E000000}"/>
    <cellStyle name="Comma 14 2 5 4 2 2 2" xfId="58040" xr:uid="{00000000-0005-0000-0000-00003E000000}"/>
    <cellStyle name="Comma 14 2 5 4 2 3" xfId="42920" xr:uid="{00000000-0005-0000-0000-00003E000000}"/>
    <cellStyle name="Comma 14 2 5 4 3" xfId="18728" xr:uid="{00000000-0005-0000-0000-00003E000000}"/>
    <cellStyle name="Comma 14 2 5 4 3 2" xfId="48968" xr:uid="{00000000-0005-0000-0000-00003E000000}"/>
    <cellStyle name="Comma 14 2 5 4 4" xfId="33848" xr:uid="{00000000-0005-0000-0000-00003E000000}"/>
    <cellStyle name="Comma 14 2 5 5" xfId="5120" xr:uid="{00000000-0005-0000-0000-00003E000000}"/>
    <cellStyle name="Comma 14 2 5 5 2" xfId="14192" xr:uid="{00000000-0005-0000-0000-00003E000000}"/>
    <cellStyle name="Comma 14 2 5 5 2 2" xfId="29312" xr:uid="{00000000-0005-0000-0000-00003E000000}"/>
    <cellStyle name="Comma 14 2 5 5 2 2 2" xfId="59552" xr:uid="{00000000-0005-0000-0000-00003E000000}"/>
    <cellStyle name="Comma 14 2 5 5 2 3" xfId="44432" xr:uid="{00000000-0005-0000-0000-00003E000000}"/>
    <cellStyle name="Comma 14 2 5 5 3" xfId="20240" xr:uid="{00000000-0005-0000-0000-00003E000000}"/>
    <cellStyle name="Comma 14 2 5 5 3 2" xfId="50480" xr:uid="{00000000-0005-0000-0000-00003E000000}"/>
    <cellStyle name="Comma 14 2 5 5 4" xfId="35360" xr:uid="{00000000-0005-0000-0000-00003E000000}"/>
    <cellStyle name="Comma 14 2 5 6" xfId="6632" xr:uid="{00000000-0005-0000-0000-00003E000000}"/>
    <cellStyle name="Comma 14 2 5 6 2" xfId="21752" xr:uid="{00000000-0005-0000-0000-00003E000000}"/>
    <cellStyle name="Comma 14 2 5 6 2 2" xfId="51992" xr:uid="{00000000-0005-0000-0000-00003E000000}"/>
    <cellStyle name="Comma 14 2 5 6 3" xfId="36872" xr:uid="{00000000-0005-0000-0000-00003E000000}"/>
    <cellStyle name="Comma 14 2 5 7" xfId="8144" xr:uid="{00000000-0005-0000-0000-00003E000000}"/>
    <cellStyle name="Comma 14 2 5 7 2" xfId="23264" xr:uid="{00000000-0005-0000-0000-00003E000000}"/>
    <cellStyle name="Comma 14 2 5 7 2 2" xfId="53504" xr:uid="{00000000-0005-0000-0000-00003E000000}"/>
    <cellStyle name="Comma 14 2 5 7 3" xfId="38384" xr:uid="{00000000-0005-0000-0000-00003E000000}"/>
    <cellStyle name="Comma 14 2 5 8" xfId="9656" xr:uid="{00000000-0005-0000-0000-00003E000000}"/>
    <cellStyle name="Comma 14 2 5 8 2" xfId="24776" xr:uid="{00000000-0005-0000-0000-00003E000000}"/>
    <cellStyle name="Comma 14 2 5 8 2 2" xfId="55016" xr:uid="{00000000-0005-0000-0000-00003E000000}"/>
    <cellStyle name="Comma 14 2 5 8 3" xfId="39896" xr:uid="{00000000-0005-0000-0000-00003E000000}"/>
    <cellStyle name="Comma 14 2 5 9" xfId="15704" xr:uid="{00000000-0005-0000-0000-00003E000000}"/>
    <cellStyle name="Comma 14 2 5 9 2" xfId="45944" xr:uid="{00000000-0005-0000-0000-00003E000000}"/>
    <cellStyle name="Comma 14 2 6" xfId="836" xr:uid="{00000000-0005-0000-0000-00000B000000}"/>
    <cellStyle name="Comma 14 2 6 2" xfId="2348" xr:uid="{00000000-0005-0000-0000-00000B000000}"/>
    <cellStyle name="Comma 14 2 6 2 2" xfId="11420" xr:uid="{00000000-0005-0000-0000-00000B000000}"/>
    <cellStyle name="Comma 14 2 6 2 2 2" xfId="26540" xr:uid="{00000000-0005-0000-0000-00000B000000}"/>
    <cellStyle name="Comma 14 2 6 2 2 2 2" xfId="56780" xr:uid="{00000000-0005-0000-0000-00000B000000}"/>
    <cellStyle name="Comma 14 2 6 2 2 3" xfId="41660" xr:uid="{00000000-0005-0000-0000-00000B000000}"/>
    <cellStyle name="Comma 14 2 6 2 3" xfId="17468" xr:uid="{00000000-0005-0000-0000-00000B000000}"/>
    <cellStyle name="Comma 14 2 6 2 3 2" xfId="47708" xr:uid="{00000000-0005-0000-0000-00000B000000}"/>
    <cellStyle name="Comma 14 2 6 2 4" xfId="32588" xr:uid="{00000000-0005-0000-0000-00000B000000}"/>
    <cellStyle name="Comma 14 2 6 3" xfId="3860" xr:uid="{00000000-0005-0000-0000-00000B000000}"/>
    <cellStyle name="Comma 14 2 6 3 2" xfId="12932" xr:uid="{00000000-0005-0000-0000-00000B000000}"/>
    <cellStyle name="Comma 14 2 6 3 2 2" xfId="28052" xr:uid="{00000000-0005-0000-0000-00000B000000}"/>
    <cellStyle name="Comma 14 2 6 3 2 2 2" xfId="58292" xr:uid="{00000000-0005-0000-0000-00000B000000}"/>
    <cellStyle name="Comma 14 2 6 3 2 3" xfId="43172" xr:uid="{00000000-0005-0000-0000-00000B000000}"/>
    <cellStyle name="Comma 14 2 6 3 3" xfId="18980" xr:uid="{00000000-0005-0000-0000-00000B000000}"/>
    <cellStyle name="Comma 14 2 6 3 3 2" xfId="49220" xr:uid="{00000000-0005-0000-0000-00000B000000}"/>
    <cellStyle name="Comma 14 2 6 3 4" xfId="34100" xr:uid="{00000000-0005-0000-0000-00000B000000}"/>
    <cellStyle name="Comma 14 2 6 4" xfId="5372" xr:uid="{00000000-0005-0000-0000-00000B000000}"/>
    <cellStyle name="Comma 14 2 6 4 2" xfId="14444" xr:uid="{00000000-0005-0000-0000-00000B000000}"/>
    <cellStyle name="Comma 14 2 6 4 2 2" xfId="29564" xr:uid="{00000000-0005-0000-0000-00000B000000}"/>
    <cellStyle name="Comma 14 2 6 4 2 2 2" xfId="59804" xr:uid="{00000000-0005-0000-0000-00000B000000}"/>
    <cellStyle name="Comma 14 2 6 4 2 3" xfId="44684" xr:uid="{00000000-0005-0000-0000-00000B000000}"/>
    <cellStyle name="Comma 14 2 6 4 3" xfId="20492" xr:uid="{00000000-0005-0000-0000-00000B000000}"/>
    <cellStyle name="Comma 14 2 6 4 3 2" xfId="50732" xr:uid="{00000000-0005-0000-0000-00000B000000}"/>
    <cellStyle name="Comma 14 2 6 4 4" xfId="35612" xr:uid="{00000000-0005-0000-0000-00000B000000}"/>
    <cellStyle name="Comma 14 2 6 5" xfId="6884" xr:uid="{00000000-0005-0000-0000-00000B000000}"/>
    <cellStyle name="Comma 14 2 6 5 2" xfId="22004" xr:uid="{00000000-0005-0000-0000-00000B000000}"/>
    <cellStyle name="Comma 14 2 6 5 2 2" xfId="52244" xr:uid="{00000000-0005-0000-0000-00000B000000}"/>
    <cellStyle name="Comma 14 2 6 5 3" xfId="37124" xr:uid="{00000000-0005-0000-0000-00000B000000}"/>
    <cellStyle name="Comma 14 2 6 6" xfId="8396" xr:uid="{00000000-0005-0000-0000-00000B000000}"/>
    <cellStyle name="Comma 14 2 6 6 2" xfId="23516" xr:uid="{00000000-0005-0000-0000-00000B000000}"/>
    <cellStyle name="Comma 14 2 6 6 2 2" xfId="53756" xr:uid="{00000000-0005-0000-0000-00000B000000}"/>
    <cellStyle name="Comma 14 2 6 6 3" xfId="38636" xr:uid="{00000000-0005-0000-0000-00000B000000}"/>
    <cellStyle name="Comma 14 2 6 7" xfId="9908" xr:uid="{00000000-0005-0000-0000-00000B000000}"/>
    <cellStyle name="Comma 14 2 6 7 2" xfId="25028" xr:uid="{00000000-0005-0000-0000-00000B000000}"/>
    <cellStyle name="Comma 14 2 6 7 2 2" xfId="55268" xr:uid="{00000000-0005-0000-0000-00000B000000}"/>
    <cellStyle name="Comma 14 2 6 7 3" xfId="40148" xr:uid="{00000000-0005-0000-0000-00000B000000}"/>
    <cellStyle name="Comma 14 2 6 8" xfId="15956" xr:uid="{00000000-0005-0000-0000-00000B000000}"/>
    <cellStyle name="Comma 14 2 6 8 2" xfId="46196" xr:uid="{00000000-0005-0000-0000-00000B000000}"/>
    <cellStyle name="Comma 14 2 6 9" xfId="31076" xr:uid="{00000000-0005-0000-0000-00000B000000}"/>
    <cellStyle name="Comma 14 2 7" xfId="1592" xr:uid="{00000000-0005-0000-0000-00000B000000}"/>
    <cellStyle name="Comma 14 2 7 2" xfId="10664" xr:uid="{00000000-0005-0000-0000-00000B000000}"/>
    <cellStyle name="Comma 14 2 7 2 2" xfId="25784" xr:uid="{00000000-0005-0000-0000-00000B000000}"/>
    <cellStyle name="Comma 14 2 7 2 2 2" xfId="56024" xr:uid="{00000000-0005-0000-0000-00000B000000}"/>
    <cellStyle name="Comma 14 2 7 2 3" xfId="40904" xr:uid="{00000000-0005-0000-0000-00000B000000}"/>
    <cellStyle name="Comma 14 2 7 3" xfId="16712" xr:uid="{00000000-0005-0000-0000-00000B000000}"/>
    <cellStyle name="Comma 14 2 7 3 2" xfId="46952" xr:uid="{00000000-0005-0000-0000-00000B000000}"/>
    <cellStyle name="Comma 14 2 7 4" xfId="31832" xr:uid="{00000000-0005-0000-0000-00000B000000}"/>
    <cellStyle name="Comma 14 2 8" xfId="3104" xr:uid="{00000000-0005-0000-0000-00000B000000}"/>
    <cellStyle name="Comma 14 2 8 2" xfId="12176" xr:uid="{00000000-0005-0000-0000-00000B000000}"/>
    <cellStyle name="Comma 14 2 8 2 2" xfId="27296" xr:uid="{00000000-0005-0000-0000-00000B000000}"/>
    <cellStyle name="Comma 14 2 8 2 2 2" xfId="57536" xr:uid="{00000000-0005-0000-0000-00000B000000}"/>
    <cellStyle name="Comma 14 2 8 2 3" xfId="42416" xr:uid="{00000000-0005-0000-0000-00000B000000}"/>
    <cellStyle name="Comma 14 2 8 3" xfId="18224" xr:uid="{00000000-0005-0000-0000-00000B000000}"/>
    <cellStyle name="Comma 14 2 8 3 2" xfId="48464" xr:uid="{00000000-0005-0000-0000-00000B000000}"/>
    <cellStyle name="Comma 14 2 8 4" xfId="33344" xr:uid="{00000000-0005-0000-0000-00000B000000}"/>
    <cellStyle name="Comma 14 2 9" xfId="4616" xr:uid="{00000000-0005-0000-0000-00000B000000}"/>
    <cellStyle name="Comma 14 2 9 2" xfId="13688" xr:uid="{00000000-0005-0000-0000-00000B000000}"/>
    <cellStyle name="Comma 14 2 9 2 2" xfId="28808" xr:uid="{00000000-0005-0000-0000-00000B000000}"/>
    <cellStyle name="Comma 14 2 9 2 2 2" xfId="59048" xr:uid="{00000000-0005-0000-0000-00000B000000}"/>
    <cellStyle name="Comma 14 2 9 2 3" xfId="43928" xr:uid="{00000000-0005-0000-0000-00000B000000}"/>
    <cellStyle name="Comma 14 2 9 3" xfId="19736" xr:uid="{00000000-0005-0000-0000-00000B000000}"/>
    <cellStyle name="Comma 14 2 9 3 2" xfId="49976" xr:uid="{00000000-0005-0000-0000-00000B000000}"/>
    <cellStyle name="Comma 14 2 9 4" xfId="34856" xr:uid="{00000000-0005-0000-0000-00000B000000}"/>
    <cellStyle name="Comma 14 3" xfId="122" xr:uid="{00000000-0005-0000-0000-000015000000}"/>
    <cellStyle name="Comma 14 3 10" xfId="9194" xr:uid="{00000000-0005-0000-0000-000015000000}"/>
    <cellStyle name="Comma 14 3 10 2" xfId="24314" xr:uid="{00000000-0005-0000-0000-000015000000}"/>
    <cellStyle name="Comma 14 3 10 2 2" xfId="54554" xr:uid="{00000000-0005-0000-0000-000015000000}"/>
    <cellStyle name="Comma 14 3 10 3" xfId="39434" xr:uid="{00000000-0005-0000-0000-000015000000}"/>
    <cellStyle name="Comma 14 3 11" xfId="15242" xr:uid="{00000000-0005-0000-0000-000015000000}"/>
    <cellStyle name="Comma 14 3 11 2" xfId="45482" xr:uid="{00000000-0005-0000-0000-000015000000}"/>
    <cellStyle name="Comma 14 3 12" xfId="30362" xr:uid="{00000000-0005-0000-0000-000015000000}"/>
    <cellStyle name="Comma 14 3 2" xfId="374" xr:uid="{00000000-0005-0000-0000-000015000000}"/>
    <cellStyle name="Comma 14 3 2 10" xfId="30614" xr:uid="{00000000-0005-0000-0000-000015000000}"/>
    <cellStyle name="Comma 14 3 2 2" xfId="1130" xr:uid="{00000000-0005-0000-0000-000015000000}"/>
    <cellStyle name="Comma 14 3 2 2 2" xfId="2642" xr:uid="{00000000-0005-0000-0000-000015000000}"/>
    <cellStyle name="Comma 14 3 2 2 2 2" xfId="11714" xr:uid="{00000000-0005-0000-0000-000015000000}"/>
    <cellStyle name="Comma 14 3 2 2 2 2 2" xfId="26834" xr:uid="{00000000-0005-0000-0000-000015000000}"/>
    <cellStyle name="Comma 14 3 2 2 2 2 2 2" xfId="57074" xr:uid="{00000000-0005-0000-0000-000015000000}"/>
    <cellStyle name="Comma 14 3 2 2 2 2 3" xfId="41954" xr:uid="{00000000-0005-0000-0000-000015000000}"/>
    <cellStyle name="Comma 14 3 2 2 2 3" xfId="17762" xr:uid="{00000000-0005-0000-0000-000015000000}"/>
    <cellStyle name="Comma 14 3 2 2 2 3 2" xfId="48002" xr:uid="{00000000-0005-0000-0000-000015000000}"/>
    <cellStyle name="Comma 14 3 2 2 2 4" xfId="32882" xr:uid="{00000000-0005-0000-0000-000015000000}"/>
    <cellStyle name="Comma 14 3 2 2 3" xfId="4154" xr:uid="{00000000-0005-0000-0000-000015000000}"/>
    <cellStyle name="Comma 14 3 2 2 3 2" xfId="13226" xr:uid="{00000000-0005-0000-0000-000015000000}"/>
    <cellStyle name="Comma 14 3 2 2 3 2 2" xfId="28346" xr:uid="{00000000-0005-0000-0000-000015000000}"/>
    <cellStyle name="Comma 14 3 2 2 3 2 2 2" xfId="58586" xr:uid="{00000000-0005-0000-0000-000015000000}"/>
    <cellStyle name="Comma 14 3 2 2 3 2 3" xfId="43466" xr:uid="{00000000-0005-0000-0000-000015000000}"/>
    <cellStyle name="Comma 14 3 2 2 3 3" xfId="19274" xr:uid="{00000000-0005-0000-0000-000015000000}"/>
    <cellStyle name="Comma 14 3 2 2 3 3 2" xfId="49514" xr:uid="{00000000-0005-0000-0000-000015000000}"/>
    <cellStyle name="Comma 14 3 2 2 3 4" xfId="34394" xr:uid="{00000000-0005-0000-0000-000015000000}"/>
    <cellStyle name="Comma 14 3 2 2 4" xfId="5666" xr:uid="{00000000-0005-0000-0000-000015000000}"/>
    <cellStyle name="Comma 14 3 2 2 4 2" xfId="14738" xr:uid="{00000000-0005-0000-0000-000015000000}"/>
    <cellStyle name="Comma 14 3 2 2 4 2 2" xfId="29858" xr:uid="{00000000-0005-0000-0000-000015000000}"/>
    <cellStyle name="Comma 14 3 2 2 4 2 2 2" xfId="60098" xr:uid="{00000000-0005-0000-0000-000015000000}"/>
    <cellStyle name="Comma 14 3 2 2 4 2 3" xfId="44978" xr:uid="{00000000-0005-0000-0000-000015000000}"/>
    <cellStyle name="Comma 14 3 2 2 4 3" xfId="20786" xr:uid="{00000000-0005-0000-0000-000015000000}"/>
    <cellStyle name="Comma 14 3 2 2 4 3 2" xfId="51026" xr:uid="{00000000-0005-0000-0000-000015000000}"/>
    <cellStyle name="Comma 14 3 2 2 4 4" xfId="35906" xr:uid="{00000000-0005-0000-0000-000015000000}"/>
    <cellStyle name="Comma 14 3 2 2 5" xfId="7178" xr:uid="{00000000-0005-0000-0000-000015000000}"/>
    <cellStyle name="Comma 14 3 2 2 5 2" xfId="22298" xr:uid="{00000000-0005-0000-0000-000015000000}"/>
    <cellStyle name="Comma 14 3 2 2 5 2 2" xfId="52538" xr:uid="{00000000-0005-0000-0000-000015000000}"/>
    <cellStyle name="Comma 14 3 2 2 5 3" xfId="37418" xr:uid="{00000000-0005-0000-0000-000015000000}"/>
    <cellStyle name="Comma 14 3 2 2 6" xfId="8690" xr:uid="{00000000-0005-0000-0000-000015000000}"/>
    <cellStyle name="Comma 14 3 2 2 6 2" xfId="23810" xr:uid="{00000000-0005-0000-0000-000015000000}"/>
    <cellStyle name="Comma 14 3 2 2 6 2 2" xfId="54050" xr:uid="{00000000-0005-0000-0000-000015000000}"/>
    <cellStyle name="Comma 14 3 2 2 6 3" xfId="38930" xr:uid="{00000000-0005-0000-0000-000015000000}"/>
    <cellStyle name="Comma 14 3 2 2 7" xfId="10202" xr:uid="{00000000-0005-0000-0000-000015000000}"/>
    <cellStyle name="Comma 14 3 2 2 7 2" xfId="25322" xr:uid="{00000000-0005-0000-0000-000015000000}"/>
    <cellStyle name="Comma 14 3 2 2 7 2 2" xfId="55562" xr:uid="{00000000-0005-0000-0000-000015000000}"/>
    <cellStyle name="Comma 14 3 2 2 7 3" xfId="40442" xr:uid="{00000000-0005-0000-0000-000015000000}"/>
    <cellStyle name="Comma 14 3 2 2 8" xfId="16250" xr:uid="{00000000-0005-0000-0000-000015000000}"/>
    <cellStyle name="Comma 14 3 2 2 8 2" xfId="46490" xr:uid="{00000000-0005-0000-0000-000015000000}"/>
    <cellStyle name="Comma 14 3 2 2 9" xfId="31370" xr:uid="{00000000-0005-0000-0000-000015000000}"/>
    <cellStyle name="Comma 14 3 2 3" xfId="1886" xr:uid="{00000000-0005-0000-0000-000015000000}"/>
    <cellStyle name="Comma 14 3 2 3 2" xfId="10958" xr:uid="{00000000-0005-0000-0000-000015000000}"/>
    <cellStyle name="Comma 14 3 2 3 2 2" xfId="26078" xr:uid="{00000000-0005-0000-0000-000015000000}"/>
    <cellStyle name="Comma 14 3 2 3 2 2 2" xfId="56318" xr:uid="{00000000-0005-0000-0000-000015000000}"/>
    <cellStyle name="Comma 14 3 2 3 2 3" xfId="41198" xr:uid="{00000000-0005-0000-0000-000015000000}"/>
    <cellStyle name="Comma 14 3 2 3 3" xfId="17006" xr:uid="{00000000-0005-0000-0000-000015000000}"/>
    <cellStyle name="Comma 14 3 2 3 3 2" xfId="47246" xr:uid="{00000000-0005-0000-0000-000015000000}"/>
    <cellStyle name="Comma 14 3 2 3 4" xfId="32126" xr:uid="{00000000-0005-0000-0000-000015000000}"/>
    <cellStyle name="Comma 14 3 2 4" xfId="3398" xr:uid="{00000000-0005-0000-0000-000015000000}"/>
    <cellStyle name="Comma 14 3 2 4 2" xfId="12470" xr:uid="{00000000-0005-0000-0000-000015000000}"/>
    <cellStyle name="Comma 14 3 2 4 2 2" xfId="27590" xr:uid="{00000000-0005-0000-0000-000015000000}"/>
    <cellStyle name="Comma 14 3 2 4 2 2 2" xfId="57830" xr:uid="{00000000-0005-0000-0000-000015000000}"/>
    <cellStyle name="Comma 14 3 2 4 2 3" xfId="42710" xr:uid="{00000000-0005-0000-0000-000015000000}"/>
    <cellStyle name="Comma 14 3 2 4 3" xfId="18518" xr:uid="{00000000-0005-0000-0000-000015000000}"/>
    <cellStyle name="Comma 14 3 2 4 3 2" xfId="48758" xr:uid="{00000000-0005-0000-0000-000015000000}"/>
    <cellStyle name="Comma 14 3 2 4 4" xfId="33638" xr:uid="{00000000-0005-0000-0000-000015000000}"/>
    <cellStyle name="Comma 14 3 2 5" xfId="4910" xr:uid="{00000000-0005-0000-0000-000015000000}"/>
    <cellStyle name="Comma 14 3 2 5 2" xfId="13982" xr:uid="{00000000-0005-0000-0000-000015000000}"/>
    <cellStyle name="Comma 14 3 2 5 2 2" xfId="29102" xr:uid="{00000000-0005-0000-0000-000015000000}"/>
    <cellStyle name="Comma 14 3 2 5 2 2 2" xfId="59342" xr:uid="{00000000-0005-0000-0000-000015000000}"/>
    <cellStyle name="Comma 14 3 2 5 2 3" xfId="44222" xr:uid="{00000000-0005-0000-0000-000015000000}"/>
    <cellStyle name="Comma 14 3 2 5 3" xfId="20030" xr:uid="{00000000-0005-0000-0000-000015000000}"/>
    <cellStyle name="Comma 14 3 2 5 3 2" xfId="50270" xr:uid="{00000000-0005-0000-0000-000015000000}"/>
    <cellStyle name="Comma 14 3 2 5 4" xfId="35150" xr:uid="{00000000-0005-0000-0000-000015000000}"/>
    <cellStyle name="Comma 14 3 2 6" xfId="6422" xr:uid="{00000000-0005-0000-0000-000015000000}"/>
    <cellStyle name="Comma 14 3 2 6 2" xfId="21542" xr:uid="{00000000-0005-0000-0000-000015000000}"/>
    <cellStyle name="Comma 14 3 2 6 2 2" xfId="51782" xr:uid="{00000000-0005-0000-0000-000015000000}"/>
    <cellStyle name="Comma 14 3 2 6 3" xfId="36662" xr:uid="{00000000-0005-0000-0000-000015000000}"/>
    <cellStyle name="Comma 14 3 2 7" xfId="7934" xr:uid="{00000000-0005-0000-0000-000015000000}"/>
    <cellStyle name="Comma 14 3 2 7 2" xfId="23054" xr:uid="{00000000-0005-0000-0000-000015000000}"/>
    <cellStyle name="Comma 14 3 2 7 2 2" xfId="53294" xr:uid="{00000000-0005-0000-0000-000015000000}"/>
    <cellStyle name="Comma 14 3 2 7 3" xfId="38174" xr:uid="{00000000-0005-0000-0000-000015000000}"/>
    <cellStyle name="Comma 14 3 2 8" xfId="9446" xr:uid="{00000000-0005-0000-0000-000015000000}"/>
    <cellStyle name="Comma 14 3 2 8 2" xfId="24566" xr:uid="{00000000-0005-0000-0000-000015000000}"/>
    <cellStyle name="Comma 14 3 2 8 2 2" xfId="54806" xr:uid="{00000000-0005-0000-0000-000015000000}"/>
    <cellStyle name="Comma 14 3 2 8 3" xfId="39686" xr:uid="{00000000-0005-0000-0000-000015000000}"/>
    <cellStyle name="Comma 14 3 2 9" xfId="15494" xr:uid="{00000000-0005-0000-0000-000015000000}"/>
    <cellStyle name="Comma 14 3 2 9 2" xfId="45734" xr:uid="{00000000-0005-0000-0000-000015000000}"/>
    <cellStyle name="Comma 14 3 3" xfId="626" xr:uid="{00000000-0005-0000-0000-000041000000}"/>
    <cellStyle name="Comma 14 3 3 10" xfId="30866" xr:uid="{00000000-0005-0000-0000-000041000000}"/>
    <cellStyle name="Comma 14 3 3 2" xfId="1382" xr:uid="{00000000-0005-0000-0000-000041000000}"/>
    <cellStyle name="Comma 14 3 3 2 2" xfId="2894" xr:uid="{00000000-0005-0000-0000-000041000000}"/>
    <cellStyle name="Comma 14 3 3 2 2 2" xfId="11966" xr:uid="{00000000-0005-0000-0000-000041000000}"/>
    <cellStyle name="Comma 14 3 3 2 2 2 2" xfId="27086" xr:uid="{00000000-0005-0000-0000-000041000000}"/>
    <cellStyle name="Comma 14 3 3 2 2 2 2 2" xfId="57326" xr:uid="{00000000-0005-0000-0000-000041000000}"/>
    <cellStyle name="Comma 14 3 3 2 2 2 3" xfId="42206" xr:uid="{00000000-0005-0000-0000-000041000000}"/>
    <cellStyle name="Comma 14 3 3 2 2 3" xfId="18014" xr:uid="{00000000-0005-0000-0000-000041000000}"/>
    <cellStyle name="Comma 14 3 3 2 2 3 2" xfId="48254" xr:uid="{00000000-0005-0000-0000-000041000000}"/>
    <cellStyle name="Comma 14 3 3 2 2 4" xfId="33134" xr:uid="{00000000-0005-0000-0000-000041000000}"/>
    <cellStyle name="Comma 14 3 3 2 3" xfId="4406" xr:uid="{00000000-0005-0000-0000-000041000000}"/>
    <cellStyle name="Comma 14 3 3 2 3 2" xfId="13478" xr:uid="{00000000-0005-0000-0000-000041000000}"/>
    <cellStyle name="Comma 14 3 3 2 3 2 2" xfId="28598" xr:uid="{00000000-0005-0000-0000-000041000000}"/>
    <cellStyle name="Comma 14 3 3 2 3 2 2 2" xfId="58838" xr:uid="{00000000-0005-0000-0000-000041000000}"/>
    <cellStyle name="Comma 14 3 3 2 3 2 3" xfId="43718" xr:uid="{00000000-0005-0000-0000-000041000000}"/>
    <cellStyle name="Comma 14 3 3 2 3 3" xfId="19526" xr:uid="{00000000-0005-0000-0000-000041000000}"/>
    <cellStyle name="Comma 14 3 3 2 3 3 2" xfId="49766" xr:uid="{00000000-0005-0000-0000-000041000000}"/>
    <cellStyle name="Comma 14 3 3 2 3 4" xfId="34646" xr:uid="{00000000-0005-0000-0000-000041000000}"/>
    <cellStyle name="Comma 14 3 3 2 4" xfId="5918" xr:uid="{00000000-0005-0000-0000-000041000000}"/>
    <cellStyle name="Comma 14 3 3 2 4 2" xfId="14990" xr:uid="{00000000-0005-0000-0000-000041000000}"/>
    <cellStyle name="Comma 14 3 3 2 4 2 2" xfId="30110" xr:uid="{00000000-0005-0000-0000-000041000000}"/>
    <cellStyle name="Comma 14 3 3 2 4 2 2 2" xfId="60350" xr:uid="{00000000-0005-0000-0000-000041000000}"/>
    <cellStyle name="Comma 14 3 3 2 4 2 3" xfId="45230" xr:uid="{00000000-0005-0000-0000-000041000000}"/>
    <cellStyle name="Comma 14 3 3 2 4 3" xfId="21038" xr:uid="{00000000-0005-0000-0000-000041000000}"/>
    <cellStyle name="Comma 14 3 3 2 4 3 2" xfId="51278" xr:uid="{00000000-0005-0000-0000-000041000000}"/>
    <cellStyle name="Comma 14 3 3 2 4 4" xfId="36158" xr:uid="{00000000-0005-0000-0000-000041000000}"/>
    <cellStyle name="Comma 14 3 3 2 5" xfId="7430" xr:uid="{00000000-0005-0000-0000-000041000000}"/>
    <cellStyle name="Comma 14 3 3 2 5 2" xfId="22550" xr:uid="{00000000-0005-0000-0000-000041000000}"/>
    <cellStyle name="Comma 14 3 3 2 5 2 2" xfId="52790" xr:uid="{00000000-0005-0000-0000-000041000000}"/>
    <cellStyle name="Comma 14 3 3 2 5 3" xfId="37670" xr:uid="{00000000-0005-0000-0000-000041000000}"/>
    <cellStyle name="Comma 14 3 3 2 6" xfId="8942" xr:uid="{00000000-0005-0000-0000-000041000000}"/>
    <cellStyle name="Comma 14 3 3 2 6 2" xfId="24062" xr:uid="{00000000-0005-0000-0000-000041000000}"/>
    <cellStyle name="Comma 14 3 3 2 6 2 2" xfId="54302" xr:uid="{00000000-0005-0000-0000-000041000000}"/>
    <cellStyle name="Comma 14 3 3 2 6 3" xfId="39182" xr:uid="{00000000-0005-0000-0000-000041000000}"/>
    <cellStyle name="Comma 14 3 3 2 7" xfId="10454" xr:uid="{00000000-0005-0000-0000-000041000000}"/>
    <cellStyle name="Comma 14 3 3 2 7 2" xfId="25574" xr:uid="{00000000-0005-0000-0000-000041000000}"/>
    <cellStyle name="Comma 14 3 3 2 7 2 2" xfId="55814" xr:uid="{00000000-0005-0000-0000-000041000000}"/>
    <cellStyle name="Comma 14 3 3 2 7 3" xfId="40694" xr:uid="{00000000-0005-0000-0000-000041000000}"/>
    <cellStyle name="Comma 14 3 3 2 8" xfId="16502" xr:uid="{00000000-0005-0000-0000-000041000000}"/>
    <cellStyle name="Comma 14 3 3 2 8 2" xfId="46742" xr:uid="{00000000-0005-0000-0000-000041000000}"/>
    <cellStyle name="Comma 14 3 3 2 9" xfId="31622" xr:uid="{00000000-0005-0000-0000-000041000000}"/>
    <cellStyle name="Comma 14 3 3 3" xfId="2138" xr:uid="{00000000-0005-0000-0000-000041000000}"/>
    <cellStyle name="Comma 14 3 3 3 2" xfId="11210" xr:uid="{00000000-0005-0000-0000-000041000000}"/>
    <cellStyle name="Comma 14 3 3 3 2 2" xfId="26330" xr:uid="{00000000-0005-0000-0000-000041000000}"/>
    <cellStyle name="Comma 14 3 3 3 2 2 2" xfId="56570" xr:uid="{00000000-0005-0000-0000-000041000000}"/>
    <cellStyle name="Comma 14 3 3 3 2 3" xfId="41450" xr:uid="{00000000-0005-0000-0000-000041000000}"/>
    <cellStyle name="Comma 14 3 3 3 3" xfId="17258" xr:uid="{00000000-0005-0000-0000-000041000000}"/>
    <cellStyle name="Comma 14 3 3 3 3 2" xfId="47498" xr:uid="{00000000-0005-0000-0000-000041000000}"/>
    <cellStyle name="Comma 14 3 3 3 4" xfId="32378" xr:uid="{00000000-0005-0000-0000-000041000000}"/>
    <cellStyle name="Comma 14 3 3 4" xfId="3650" xr:uid="{00000000-0005-0000-0000-000041000000}"/>
    <cellStyle name="Comma 14 3 3 4 2" xfId="12722" xr:uid="{00000000-0005-0000-0000-000041000000}"/>
    <cellStyle name="Comma 14 3 3 4 2 2" xfId="27842" xr:uid="{00000000-0005-0000-0000-000041000000}"/>
    <cellStyle name="Comma 14 3 3 4 2 2 2" xfId="58082" xr:uid="{00000000-0005-0000-0000-000041000000}"/>
    <cellStyle name="Comma 14 3 3 4 2 3" xfId="42962" xr:uid="{00000000-0005-0000-0000-000041000000}"/>
    <cellStyle name="Comma 14 3 3 4 3" xfId="18770" xr:uid="{00000000-0005-0000-0000-000041000000}"/>
    <cellStyle name="Comma 14 3 3 4 3 2" xfId="49010" xr:uid="{00000000-0005-0000-0000-000041000000}"/>
    <cellStyle name="Comma 14 3 3 4 4" xfId="33890" xr:uid="{00000000-0005-0000-0000-000041000000}"/>
    <cellStyle name="Comma 14 3 3 5" xfId="5162" xr:uid="{00000000-0005-0000-0000-000041000000}"/>
    <cellStyle name="Comma 14 3 3 5 2" xfId="14234" xr:uid="{00000000-0005-0000-0000-000041000000}"/>
    <cellStyle name="Comma 14 3 3 5 2 2" xfId="29354" xr:uid="{00000000-0005-0000-0000-000041000000}"/>
    <cellStyle name="Comma 14 3 3 5 2 2 2" xfId="59594" xr:uid="{00000000-0005-0000-0000-000041000000}"/>
    <cellStyle name="Comma 14 3 3 5 2 3" xfId="44474" xr:uid="{00000000-0005-0000-0000-000041000000}"/>
    <cellStyle name="Comma 14 3 3 5 3" xfId="20282" xr:uid="{00000000-0005-0000-0000-000041000000}"/>
    <cellStyle name="Comma 14 3 3 5 3 2" xfId="50522" xr:uid="{00000000-0005-0000-0000-000041000000}"/>
    <cellStyle name="Comma 14 3 3 5 4" xfId="35402" xr:uid="{00000000-0005-0000-0000-000041000000}"/>
    <cellStyle name="Comma 14 3 3 6" xfId="6674" xr:uid="{00000000-0005-0000-0000-000041000000}"/>
    <cellStyle name="Comma 14 3 3 6 2" xfId="21794" xr:uid="{00000000-0005-0000-0000-000041000000}"/>
    <cellStyle name="Comma 14 3 3 6 2 2" xfId="52034" xr:uid="{00000000-0005-0000-0000-000041000000}"/>
    <cellStyle name="Comma 14 3 3 6 3" xfId="36914" xr:uid="{00000000-0005-0000-0000-000041000000}"/>
    <cellStyle name="Comma 14 3 3 7" xfId="8186" xr:uid="{00000000-0005-0000-0000-000041000000}"/>
    <cellStyle name="Comma 14 3 3 7 2" xfId="23306" xr:uid="{00000000-0005-0000-0000-000041000000}"/>
    <cellStyle name="Comma 14 3 3 7 2 2" xfId="53546" xr:uid="{00000000-0005-0000-0000-000041000000}"/>
    <cellStyle name="Comma 14 3 3 7 3" xfId="38426" xr:uid="{00000000-0005-0000-0000-000041000000}"/>
    <cellStyle name="Comma 14 3 3 8" xfId="9698" xr:uid="{00000000-0005-0000-0000-000041000000}"/>
    <cellStyle name="Comma 14 3 3 8 2" xfId="24818" xr:uid="{00000000-0005-0000-0000-000041000000}"/>
    <cellStyle name="Comma 14 3 3 8 2 2" xfId="55058" xr:uid="{00000000-0005-0000-0000-000041000000}"/>
    <cellStyle name="Comma 14 3 3 8 3" xfId="39938" xr:uid="{00000000-0005-0000-0000-000041000000}"/>
    <cellStyle name="Comma 14 3 3 9" xfId="15746" xr:uid="{00000000-0005-0000-0000-000041000000}"/>
    <cellStyle name="Comma 14 3 3 9 2" xfId="45986" xr:uid="{00000000-0005-0000-0000-000041000000}"/>
    <cellStyle name="Comma 14 3 4" xfId="878" xr:uid="{00000000-0005-0000-0000-000015000000}"/>
    <cellStyle name="Comma 14 3 4 2" xfId="2390" xr:uid="{00000000-0005-0000-0000-000015000000}"/>
    <cellStyle name="Comma 14 3 4 2 2" xfId="11462" xr:uid="{00000000-0005-0000-0000-000015000000}"/>
    <cellStyle name="Comma 14 3 4 2 2 2" xfId="26582" xr:uid="{00000000-0005-0000-0000-000015000000}"/>
    <cellStyle name="Comma 14 3 4 2 2 2 2" xfId="56822" xr:uid="{00000000-0005-0000-0000-000015000000}"/>
    <cellStyle name="Comma 14 3 4 2 2 3" xfId="41702" xr:uid="{00000000-0005-0000-0000-000015000000}"/>
    <cellStyle name="Comma 14 3 4 2 3" xfId="17510" xr:uid="{00000000-0005-0000-0000-000015000000}"/>
    <cellStyle name="Comma 14 3 4 2 3 2" xfId="47750" xr:uid="{00000000-0005-0000-0000-000015000000}"/>
    <cellStyle name="Comma 14 3 4 2 4" xfId="32630" xr:uid="{00000000-0005-0000-0000-000015000000}"/>
    <cellStyle name="Comma 14 3 4 3" xfId="3902" xr:uid="{00000000-0005-0000-0000-000015000000}"/>
    <cellStyle name="Comma 14 3 4 3 2" xfId="12974" xr:uid="{00000000-0005-0000-0000-000015000000}"/>
    <cellStyle name="Comma 14 3 4 3 2 2" xfId="28094" xr:uid="{00000000-0005-0000-0000-000015000000}"/>
    <cellStyle name="Comma 14 3 4 3 2 2 2" xfId="58334" xr:uid="{00000000-0005-0000-0000-000015000000}"/>
    <cellStyle name="Comma 14 3 4 3 2 3" xfId="43214" xr:uid="{00000000-0005-0000-0000-000015000000}"/>
    <cellStyle name="Comma 14 3 4 3 3" xfId="19022" xr:uid="{00000000-0005-0000-0000-000015000000}"/>
    <cellStyle name="Comma 14 3 4 3 3 2" xfId="49262" xr:uid="{00000000-0005-0000-0000-000015000000}"/>
    <cellStyle name="Comma 14 3 4 3 4" xfId="34142" xr:uid="{00000000-0005-0000-0000-000015000000}"/>
    <cellStyle name="Comma 14 3 4 4" xfId="5414" xr:uid="{00000000-0005-0000-0000-000015000000}"/>
    <cellStyle name="Comma 14 3 4 4 2" xfId="14486" xr:uid="{00000000-0005-0000-0000-000015000000}"/>
    <cellStyle name="Comma 14 3 4 4 2 2" xfId="29606" xr:uid="{00000000-0005-0000-0000-000015000000}"/>
    <cellStyle name="Comma 14 3 4 4 2 2 2" xfId="59846" xr:uid="{00000000-0005-0000-0000-000015000000}"/>
    <cellStyle name="Comma 14 3 4 4 2 3" xfId="44726" xr:uid="{00000000-0005-0000-0000-000015000000}"/>
    <cellStyle name="Comma 14 3 4 4 3" xfId="20534" xr:uid="{00000000-0005-0000-0000-000015000000}"/>
    <cellStyle name="Comma 14 3 4 4 3 2" xfId="50774" xr:uid="{00000000-0005-0000-0000-000015000000}"/>
    <cellStyle name="Comma 14 3 4 4 4" xfId="35654" xr:uid="{00000000-0005-0000-0000-000015000000}"/>
    <cellStyle name="Comma 14 3 4 5" xfId="6926" xr:uid="{00000000-0005-0000-0000-000015000000}"/>
    <cellStyle name="Comma 14 3 4 5 2" xfId="22046" xr:uid="{00000000-0005-0000-0000-000015000000}"/>
    <cellStyle name="Comma 14 3 4 5 2 2" xfId="52286" xr:uid="{00000000-0005-0000-0000-000015000000}"/>
    <cellStyle name="Comma 14 3 4 5 3" xfId="37166" xr:uid="{00000000-0005-0000-0000-000015000000}"/>
    <cellStyle name="Comma 14 3 4 6" xfId="8438" xr:uid="{00000000-0005-0000-0000-000015000000}"/>
    <cellStyle name="Comma 14 3 4 6 2" xfId="23558" xr:uid="{00000000-0005-0000-0000-000015000000}"/>
    <cellStyle name="Comma 14 3 4 6 2 2" xfId="53798" xr:uid="{00000000-0005-0000-0000-000015000000}"/>
    <cellStyle name="Comma 14 3 4 6 3" xfId="38678" xr:uid="{00000000-0005-0000-0000-000015000000}"/>
    <cellStyle name="Comma 14 3 4 7" xfId="9950" xr:uid="{00000000-0005-0000-0000-000015000000}"/>
    <cellStyle name="Comma 14 3 4 7 2" xfId="25070" xr:uid="{00000000-0005-0000-0000-000015000000}"/>
    <cellStyle name="Comma 14 3 4 7 2 2" xfId="55310" xr:uid="{00000000-0005-0000-0000-000015000000}"/>
    <cellStyle name="Comma 14 3 4 7 3" xfId="40190" xr:uid="{00000000-0005-0000-0000-000015000000}"/>
    <cellStyle name="Comma 14 3 4 8" xfId="15998" xr:uid="{00000000-0005-0000-0000-000015000000}"/>
    <cellStyle name="Comma 14 3 4 8 2" xfId="46238" xr:uid="{00000000-0005-0000-0000-000015000000}"/>
    <cellStyle name="Comma 14 3 4 9" xfId="31118" xr:uid="{00000000-0005-0000-0000-000015000000}"/>
    <cellStyle name="Comma 14 3 5" xfId="1634" xr:uid="{00000000-0005-0000-0000-000015000000}"/>
    <cellStyle name="Comma 14 3 5 2" xfId="10706" xr:uid="{00000000-0005-0000-0000-000015000000}"/>
    <cellStyle name="Comma 14 3 5 2 2" xfId="25826" xr:uid="{00000000-0005-0000-0000-000015000000}"/>
    <cellStyle name="Comma 14 3 5 2 2 2" xfId="56066" xr:uid="{00000000-0005-0000-0000-000015000000}"/>
    <cellStyle name="Comma 14 3 5 2 3" xfId="40946" xr:uid="{00000000-0005-0000-0000-000015000000}"/>
    <cellStyle name="Comma 14 3 5 3" xfId="16754" xr:uid="{00000000-0005-0000-0000-000015000000}"/>
    <cellStyle name="Comma 14 3 5 3 2" xfId="46994" xr:uid="{00000000-0005-0000-0000-000015000000}"/>
    <cellStyle name="Comma 14 3 5 4" xfId="31874" xr:uid="{00000000-0005-0000-0000-000015000000}"/>
    <cellStyle name="Comma 14 3 6" xfId="3146" xr:uid="{00000000-0005-0000-0000-000015000000}"/>
    <cellStyle name="Comma 14 3 6 2" xfId="12218" xr:uid="{00000000-0005-0000-0000-000015000000}"/>
    <cellStyle name="Comma 14 3 6 2 2" xfId="27338" xr:uid="{00000000-0005-0000-0000-000015000000}"/>
    <cellStyle name="Comma 14 3 6 2 2 2" xfId="57578" xr:uid="{00000000-0005-0000-0000-000015000000}"/>
    <cellStyle name="Comma 14 3 6 2 3" xfId="42458" xr:uid="{00000000-0005-0000-0000-000015000000}"/>
    <cellStyle name="Comma 14 3 6 3" xfId="18266" xr:uid="{00000000-0005-0000-0000-000015000000}"/>
    <cellStyle name="Comma 14 3 6 3 2" xfId="48506" xr:uid="{00000000-0005-0000-0000-000015000000}"/>
    <cellStyle name="Comma 14 3 6 4" xfId="33386" xr:uid="{00000000-0005-0000-0000-000015000000}"/>
    <cellStyle name="Comma 14 3 7" xfId="4658" xr:uid="{00000000-0005-0000-0000-000015000000}"/>
    <cellStyle name="Comma 14 3 7 2" xfId="13730" xr:uid="{00000000-0005-0000-0000-000015000000}"/>
    <cellStyle name="Comma 14 3 7 2 2" xfId="28850" xr:uid="{00000000-0005-0000-0000-000015000000}"/>
    <cellStyle name="Comma 14 3 7 2 2 2" xfId="59090" xr:uid="{00000000-0005-0000-0000-000015000000}"/>
    <cellStyle name="Comma 14 3 7 2 3" xfId="43970" xr:uid="{00000000-0005-0000-0000-000015000000}"/>
    <cellStyle name="Comma 14 3 7 3" xfId="19778" xr:uid="{00000000-0005-0000-0000-000015000000}"/>
    <cellStyle name="Comma 14 3 7 3 2" xfId="50018" xr:uid="{00000000-0005-0000-0000-000015000000}"/>
    <cellStyle name="Comma 14 3 7 4" xfId="34898" xr:uid="{00000000-0005-0000-0000-000015000000}"/>
    <cellStyle name="Comma 14 3 8" xfId="6170" xr:uid="{00000000-0005-0000-0000-000015000000}"/>
    <cellStyle name="Comma 14 3 8 2" xfId="21290" xr:uid="{00000000-0005-0000-0000-000015000000}"/>
    <cellStyle name="Comma 14 3 8 2 2" xfId="51530" xr:uid="{00000000-0005-0000-0000-000015000000}"/>
    <cellStyle name="Comma 14 3 8 3" xfId="36410" xr:uid="{00000000-0005-0000-0000-000015000000}"/>
    <cellStyle name="Comma 14 3 9" xfId="7682" xr:uid="{00000000-0005-0000-0000-000015000000}"/>
    <cellStyle name="Comma 14 3 9 2" xfId="22802" xr:uid="{00000000-0005-0000-0000-000015000000}"/>
    <cellStyle name="Comma 14 3 9 2 2" xfId="53042" xr:uid="{00000000-0005-0000-0000-000015000000}"/>
    <cellStyle name="Comma 14 3 9 3" xfId="37922" xr:uid="{00000000-0005-0000-0000-000015000000}"/>
    <cellStyle name="Comma 14 4" xfId="206" xr:uid="{00000000-0005-0000-0000-000015000000}"/>
    <cellStyle name="Comma 14 4 10" xfId="9278" xr:uid="{00000000-0005-0000-0000-000015000000}"/>
    <cellStyle name="Comma 14 4 10 2" xfId="24398" xr:uid="{00000000-0005-0000-0000-000015000000}"/>
    <cellStyle name="Comma 14 4 10 2 2" xfId="54638" xr:uid="{00000000-0005-0000-0000-000015000000}"/>
    <cellStyle name="Comma 14 4 10 3" xfId="39518" xr:uid="{00000000-0005-0000-0000-000015000000}"/>
    <cellStyle name="Comma 14 4 11" xfId="15326" xr:uid="{00000000-0005-0000-0000-000015000000}"/>
    <cellStyle name="Comma 14 4 11 2" xfId="45566" xr:uid="{00000000-0005-0000-0000-000015000000}"/>
    <cellStyle name="Comma 14 4 12" xfId="30446" xr:uid="{00000000-0005-0000-0000-000015000000}"/>
    <cellStyle name="Comma 14 4 2" xfId="458" xr:uid="{00000000-0005-0000-0000-000015000000}"/>
    <cellStyle name="Comma 14 4 2 10" xfId="30698" xr:uid="{00000000-0005-0000-0000-000015000000}"/>
    <cellStyle name="Comma 14 4 2 2" xfId="1214" xr:uid="{00000000-0005-0000-0000-000015000000}"/>
    <cellStyle name="Comma 14 4 2 2 2" xfId="2726" xr:uid="{00000000-0005-0000-0000-000015000000}"/>
    <cellStyle name="Comma 14 4 2 2 2 2" xfId="11798" xr:uid="{00000000-0005-0000-0000-000015000000}"/>
    <cellStyle name="Comma 14 4 2 2 2 2 2" xfId="26918" xr:uid="{00000000-0005-0000-0000-000015000000}"/>
    <cellStyle name="Comma 14 4 2 2 2 2 2 2" xfId="57158" xr:uid="{00000000-0005-0000-0000-000015000000}"/>
    <cellStyle name="Comma 14 4 2 2 2 2 3" xfId="42038" xr:uid="{00000000-0005-0000-0000-000015000000}"/>
    <cellStyle name="Comma 14 4 2 2 2 3" xfId="17846" xr:uid="{00000000-0005-0000-0000-000015000000}"/>
    <cellStyle name="Comma 14 4 2 2 2 3 2" xfId="48086" xr:uid="{00000000-0005-0000-0000-000015000000}"/>
    <cellStyle name="Comma 14 4 2 2 2 4" xfId="32966" xr:uid="{00000000-0005-0000-0000-000015000000}"/>
    <cellStyle name="Comma 14 4 2 2 3" xfId="4238" xr:uid="{00000000-0005-0000-0000-000015000000}"/>
    <cellStyle name="Comma 14 4 2 2 3 2" xfId="13310" xr:uid="{00000000-0005-0000-0000-000015000000}"/>
    <cellStyle name="Comma 14 4 2 2 3 2 2" xfId="28430" xr:uid="{00000000-0005-0000-0000-000015000000}"/>
    <cellStyle name="Comma 14 4 2 2 3 2 2 2" xfId="58670" xr:uid="{00000000-0005-0000-0000-000015000000}"/>
    <cellStyle name="Comma 14 4 2 2 3 2 3" xfId="43550" xr:uid="{00000000-0005-0000-0000-000015000000}"/>
    <cellStyle name="Comma 14 4 2 2 3 3" xfId="19358" xr:uid="{00000000-0005-0000-0000-000015000000}"/>
    <cellStyle name="Comma 14 4 2 2 3 3 2" xfId="49598" xr:uid="{00000000-0005-0000-0000-000015000000}"/>
    <cellStyle name="Comma 14 4 2 2 3 4" xfId="34478" xr:uid="{00000000-0005-0000-0000-000015000000}"/>
    <cellStyle name="Comma 14 4 2 2 4" xfId="5750" xr:uid="{00000000-0005-0000-0000-000015000000}"/>
    <cellStyle name="Comma 14 4 2 2 4 2" xfId="14822" xr:uid="{00000000-0005-0000-0000-000015000000}"/>
    <cellStyle name="Comma 14 4 2 2 4 2 2" xfId="29942" xr:uid="{00000000-0005-0000-0000-000015000000}"/>
    <cellStyle name="Comma 14 4 2 2 4 2 2 2" xfId="60182" xr:uid="{00000000-0005-0000-0000-000015000000}"/>
    <cellStyle name="Comma 14 4 2 2 4 2 3" xfId="45062" xr:uid="{00000000-0005-0000-0000-000015000000}"/>
    <cellStyle name="Comma 14 4 2 2 4 3" xfId="20870" xr:uid="{00000000-0005-0000-0000-000015000000}"/>
    <cellStyle name="Comma 14 4 2 2 4 3 2" xfId="51110" xr:uid="{00000000-0005-0000-0000-000015000000}"/>
    <cellStyle name="Comma 14 4 2 2 4 4" xfId="35990" xr:uid="{00000000-0005-0000-0000-000015000000}"/>
    <cellStyle name="Comma 14 4 2 2 5" xfId="7262" xr:uid="{00000000-0005-0000-0000-000015000000}"/>
    <cellStyle name="Comma 14 4 2 2 5 2" xfId="22382" xr:uid="{00000000-0005-0000-0000-000015000000}"/>
    <cellStyle name="Comma 14 4 2 2 5 2 2" xfId="52622" xr:uid="{00000000-0005-0000-0000-000015000000}"/>
    <cellStyle name="Comma 14 4 2 2 5 3" xfId="37502" xr:uid="{00000000-0005-0000-0000-000015000000}"/>
    <cellStyle name="Comma 14 4 2 2 6" xfId="8774" xr:uid="{00000000-0005-0000-0000-000015000000}"/>
    <cellStyle name="Comma 14 4 2 2 6 2" xfId="23894" xr:uid="{00000000-0005-0000-0000-000015000000}"/>
    <cellStyle name="Comma 14 4 2 2 6 2 2" xfId="54134" xr:uid="{00000000-0005-0000-0000-000015000000}"/>
    <cellStyle name="Comma 14 4 2 2 6 3" xfId="39014" xr:uid="{00000000-0005-0000-0000-000015000000}"/>
    <cellStyle name="Comma 14 4 2 2 7" xfId="10286" xr:uid="{00000000-0005-0000-0000-000015000000}"/>
    <cellStyle name="Comma 14 4 2 2 7 2" xfId="25406" xr:uid="{00000000-0005-0000-0000-000015000000}"/>
    <cellStyle name="Comma 14 4 2 2 7 2 2" xfId="55646" xr:uid="{00000000-0005-0000-0000-000015000000}"/>
    <cellStyle name="Comma 14 4 2 2 7 3" xfId="40526" xr:uid="{00000000-0005-0000-0000-000015000000}"/>
    <cellStyle name="Comma 14 4 2 2 8" xfId="16334" xr:uid="{00000000-0005-0000-0000-000015000000}"/>
    <cellStyle name="Comma 14 4 2 2 8 2" xfId="46574" xr:uid="{00000000-0005-0000-0000-000015000000}"/>
    <cellStyle name="Comma 14 4 2 2 9" xfId="31454" xr:uid="{00000000-0005-0000-0000-000015000000}"/>
    <cellStyle name="Comma 14 4 2 3" xfId="1970" xr:uid="{00000000-0005-0000-0000-000015000000}"/>
    <cellStyle name="Comma 14 4 2 3 2" xfId="11042" xr:uid="{00000000-0005-0000-0000-000015000000}"/>
    <cellStyle name="Comma 14 4 2 3 2 2" xfId="26162" xr:uid="{00000000-0005-0000-0000-000015000000}"/>
    <cellStyle name="Comma 14 4 2 3 2 2 2" xfId="56402" xr:uid="{00000000-0005-0000-0000-000015000000}"/>
    <cellStyle name="Comma 14 4 2 3 2 3" xfId="41282" xr:uid="{00000000-0005-0000-0000-000015000000}"/>
    <cellStyle name="Comma 14 4 2 3 3" xfId="17090" xr:uid="{00000000-0005-0000-0000-000015000000}"/>
    <cellStyle name="Comma 14 4 2 3 3 2" xfId="47330" xr:uid="{00000000-0005-0000-0000-000015000000}"/>
    <cellStyle name="Comma 14 4 2 3 4" xfId="32210" xr:uid="{00000000-0005-0000-0000-000015000000}"/>
    <cellStyle name="Comma 14 4 2 4" xfId="3482" xr:uid="{00000000-0005-0000-0000-000015000000}"/>
    <cellStyle name="Comma 14 4 2 4 2" xfId="12554" xr:uid="{00000000-0005-0000-0000-000015000000}"/>
    <cellStyle name="Comma 14 4 2 4 2 2" xfId="27674" xr:uid="{00000000-0005-0000-0000-000015000000}"/>
    <cellStyle name="Comma 14 4 2 4 2 2 2" xfId="57914" xr:uid="{00000000-0005-0000-0000-000015000000}"/>
    <cellStyle name="Comma 14 4 2 4 2 3" xfId="42794" xr:uid="{00000000-0005-0000-0000-000015000000}"/>
    <cellStyle name="Comma 14 4 2 4 3" xfId="18602" xr:uid="{00000000-0005-0000-0000-000015000000}"/>
    <cellStyle name="Comma 14 4 2 4 3 2" xfId="48842" xr:uid="{00000000-0005-0000-0000-000015000000}"/>
    <cellStyle name="Comma 14 4 2 4 4" xfId="33722" xr:uid="{00000000-0005-0000-0000-000015000000}"/>
    <cellStyle name="Comma 14 4 2 5" xfId="4994" xr:uid="{00000000-0005-0000-0000-000015000000}"/>
    <cellStyle name="Comma 14 4 2 5 2" xfId="14066" xr:uid="{00000000-0005-0000-0000-000015000000}"/>
    <cellStyle name="Comma 14 4 2 5 2 2" xfId="29186" xr:uid="{00000000-0005-0000-0000-000015000000}"/>
    <cellStyle name="Comma 14 4 2 5 2 2 2" xfId="59426" xr:uid="{00000000-0005-0000-0000-000015000000}"/>
    <cellStyle name="Comma 14 4 2 5 2 3" xfId="44306" xr:uid="{00000000-0005-0000-0000-000015000000}"/>
    <cellStyle name="Comma 14 4 2 5 3" xfId="20114" xr:uid="{00000000-0005-0000-0000-000015000000}"/>
    <cellStyle name="Comma 14 4 2 5 3 2" xfId="50354" xr:uid="{00000000-0005-0000-0000-000015000000}"/>
    <cellStyle name="Comma 14 4 2 5 4" xfId="35234" xr:uid="{00000000-0005-0000-0000-000015000000}"/>
    <cellStyle name="Comma 14 4 2 6" xfId="6506" xr:uid="{00000000-0005-0000-0000-000015000000}"/>
    <cellStyle name="Comma 14 4 2 6 2" xfId="21626" xr:uid="{00000000-0005-0000-0000-000015000000}"/>
    <cellStyle name="Comma 14 4 2 6 2 2" xfId="51866" xr:uid="{00000000-0005-0000-0000-000015000000}"/>
    <cellStyle name="Comma 14 4 2 6 3" xfId="36746" xr:uid="{00000000-0005-0000-0000-000015000000}"/>
    <cellStyle name="Comma 14 4 2 7" xfId="8018" xr:uid="{00000000-0005-0000-0000-000015000000}"/>
    <cellStyle name="Comma 14 4 2 7 2" xfId="23138" xr:uid="{00000000-0005-0000-0000-000015000000}"/>
    <cellStyle name="Comma 14 4 2 7 2 2" xfId="53378" xr:uid="{00000000-0005-0000-0000-000015000000}"/>
    <cellStyle name="Comma 14 4 2 7 3" xfId="38258" xr:uid="{00000000-0005-0000-0000-000015000000}"/>
    <cellStyle name="Comma 14 4 2 8" xfId="9530" xr:uid="{00000000-0005-0000-0000-000015000000}"/>
    <cellStyle name="Comma 14 4 2 8 2" xfId="24650" xr:uid="{00000000-0005-0000-0000-000015000000}"/>
    <cellStyle name="Comma 14 4 2 8 2 2" xfId="54890" xr:uid="{00000000-0005-0000-0000-000015000000}"/>
    <cellStyle name="Comma 14 4 2 8 3" xfId="39770" xr:uid="{00000000-0005-0000-0000-000015000000}"/>
    <cellStyle name="Comma 14 4 2 9" xfId="15578" xr:uid="{00000000-0005-0000-0000-000015000000}"/>
    <cellStyle name="Comma 14 4 2 9 2" xfId="45818" xr:uid="{00000000-0005-0000-0000-000015000000}"/>
    <cellStyle name="Comma 14 4 3" xfId="710" xr:uid="{00000000-0005-0000-0000-000042000000}"/>
    <cellStyle name="Comma 14 4 3 10" xfId="30950" xr:uid="{00000000-0005-0000-0000-000042000000}"/>
    <cellStyle name="Comma 14 4 3 2" xfId="1466" xr:uid="{00000000-0005-0000-0000-000042000000}"/>
    <cellStyle name="Comma 14 4 3 2 2" xfId="2978" xr:uid="{00000000-0005-0000-0000-000042000000}"/>
    <cellStyle name="Comma 14 4 3 2 2 2" xfId="12050" xr:uid="{00000000-0005-0000-0000-000042000000}"/>
    <cellStyle name="Comma 14 4 3 2 2 2 2" xfId="27170" xr:uid="{00000000-0005-0000-0000-000042000000}"/>
    <cellStyle name="Comma 14 4 3 2 2 2 2 2" xfId="57410" xr:uid="{00000000-0005-0000-0000-000042000000}"/>
    <cellStyle name="Comma 14 4 3 2 2 2 3" xfId="42290" xr:uid="{00000000-0005-0000-0000-000042000000}"/>
    <cellStyle name="Comma 14 4 3 2 2 3" xfId="18098" xr:uid="{00000000-0005-0000-0000-000042000000}"/>
    <cellStyle name="Comma 14 4 3 2 2 3 2" xfId="48338" xr:uid="{00000000-0005-0000-0000-000042000000}"/>
    <cellStyle name="Comma 14 4 3 2 2 4" xfId="33218" xr:uid="{00000000-0005-0000-0000-000042000000}"/>
    <cellStyle name="Comma 14 4 3 2 3" xfId="4490" xr:uid="{00000000-0005-0000-0000-000042000000}"/>
    <cellStyle name="Comma 14 4 3 2 3 2" xfId="13562" xr:uid="{00000000-0005-0000-0000-000042000000}"/>
    <cellStyle name="Comma 14 4 3 2 3 2 2" xfId="28682" xr:uid="{00000000-0005-0000-0000-000042000000}"/>
    <cellStyle name="Comma 14 4 3 2 3 2 2 2" xfId="58922" xr:uid="{00000000-0005-0000-0000-000042000000}"/>
    <cellStyle name="Comma 14 4 3 2 3 2 3" xfId="43802" xr:uid="{00000000-0005-0000-0000-000042000000}"/>
    <cellStyle name="Comma 14 4 3 2 3 3" xfId="19610" xr:uid="{00000000-0005-0000-0000-000042000000}"/>
    <cellStyle name="Comma 14 4 3 2 3 3 2" xfId="49850" xr:uid="{00000000-0005-0000-0000-000042000000}"/>
    <cellStyle name="Comma 14 4 3 2 3 4" xfId="34730" xr:uid="{00000000-0005-0000-0000-000042000000}"/>
    <cellStyle name="Comma 14 4 3 2 4" xfId="6002" xr:uid="{00000000-0005-0000-0000-000042000000}"/>
    <cellStyle name="Comma 14 4 3 2 4 2" xfId="15074" xr:uid="{00000000-0005-0000-0000-000042000000}"/>
    <cellStyle name="Comma 14 4 3 2 4 2 2" xfId="30194" xr:uid="{00000000-0005-0000-0000-000042000000}"/>
    <cellStyle name="Comma 14 4 3 2 4 2 2 2" xfId="60434" xr:uid="{00000000-0005-0000-0000-000042000000}"/>
    <cellStyle name="Comma 14 4 3 2 4 2 3" xfId="45314" xr:uid="{00000000-0005-0000-0000-000042000000}"/>
    <cellStyle name="Comma 14 4 3 2 4 3" xfId="21122" xr:uid="{00000000-0005-0000-0000-000042000000}"/>
    <cellStyle name="Comma 14 4 3 2 4 3 2" xfId="51362" xr:uid="{00000000-0005-0000-0000-000042000000}"/>
    <cellStyle name="Comma 14 4 3 2 4 4" xfId="36242" xr:uid="{00000000-0005-0000-0000-000042000000}"/>
    <cellStyle name="Comma 14 4 3 2 5" xfId="7514" xr:uid="{00000000-0005-0000-0000-000042000000}"/>
    <cellStyle name="Comma 14 4 3 2 5 2" xfId="22634" xr:uid="{00000000-0005-0000-0000-000042000000}"/>
    <cellStyle name="Comma 14 4 3 2 5 2 2" xfId="52874" xr:uid="{00000000-0005-0000-0000-000042000000}"/>
    <cellStyle name="Comma 14 4 3 2 5 3" xfId="37754" xr:uid="{00000000-0005-0000-0000-000042000000}"/>
    <cellStyle name="Comma 14 4 3 2 6" xfId="9026" xr:uid="{00000000-0005-0000-0000-000042000000}"/>
    <cellStyle name="Comma 14 4 3 2 6 2" xfId="24146" xr:uid="{00000000-0005-0000-0000-000042000000}"/>
    <cellStyle name="Comma 14 4 3 2 6 2 2" xfId="54386" xr:uid="{00000000-0005-0000-0000-000042000000}"/>
    <cellStyle name="Comma 14 4 3 2 6 3" xfId="39266" xr:uid="{00000000-0005-0000-0000-000042000000}"/>
    <cellStyle name="Comma 14 4 3 2 7" xfId="10538" xr:uid="{00000000-0005-0000-0000-000042000000}"/>
    <cellStyle name="Comma 14 4 3 2 7 2" xfId="25658" xr:uid="{00000000-0005-0000-0000-000042000000}"/>
    <cellStyle name="Comma 14 4 3 2 7 2 2" xfId="55898" xr:uid="{00000000-0005-0000-0000-000042000000}"/>
    <cellStyle name="Comma 14 4 3 2 7 3" xfId="40778" xr:uid="{00000000-0005-0000-0000-000042000000}"/>
    <cellStyle name="Comma 14 4 3 2 8" xfId="16586" xr:uid="{00000000-0005-0000-0000-000042000000}"/>
    <cellStyle name="Comma 14 4 3 2 8 2" xfId="46826" xr:uid="{00000000-0005-0000-0000-000042000000}"/>
    <cellStyle name="Comma 14 4 3 2 9" xfId="31706" xr:uid="{00000000-0005-0000-0000-000042000000}"/>
    <cellStyle name="Comma 14 4 3 3" xfId="2222" xr:uid="{00000000-0005-0000-0000-000042000000}"/>
    <cellStyle name="Comma 14 4 3 3 2" xfId="11294" xr:uid="{00000000-0005-0000-0000-000042000000}"/>
    <cellStyle name="Comma 14 4 3 3 2 2" xfId="26414" xr:uid="{00000000-0005-0000-0000-000042000000}"/>
    <cellStyle name="Comma 14 4 3 3 2 2 2" xfId="56654" xr:uid="{00000000-0005-0000-0000-000042000000}"/>
    <cellStyle name="Comma 14 4 3 3 2 3" xfId="41534" xr:uid="{00000000-0005-0000-0000-000042000000}"/>
    <cellStyle name="Comma 14 4 3 3 3" xfId="17342" xr:uid="{00000000-0005-0000-0000-000042000000}"/>
    <cellStyle name="Comma 14 4 3 3 3 2" xfId="47582" xr:uid="{00000000-0005-0000-0000-000042000000}"/>
    <cellStyle name="Comma 14 4 3 3 4" xfId="32462" xr:uid="{00000000-0005-0000-0000-000042000000}"/>
    <cellStyle name="Comma 14 4 3 4" xfId="3734" xr:uid="{00000000-0005-0000-0000-000042000000}"/>
    <cellStyle name="Comma 14 4 3 4 2" xfId="12806" xr:uid="{00000000-0005-0000-0000-000042000000}"/>
    <cellStyle name="Comma 14 4 3 4 2 2" xfId="27926" xr:uid="{00000000-0005-0000-0000-000042000000}"/>
    <cellStyle name="Comma 14 4 3 4 2 2 2" xfId="58166" xr:uid="{00000000-0005-0000-0000-000042000000}"/>
    <cellStyle name="Comma 14 4 3 4 2 3" xfId="43046" xr:uid="{00000000-0005-0000-0000-000042000000}"/>
    <cellStyle name="Comma 14 4 3 4 3" xfId="18854" xr:uid="{00000000-0005-0000-0000-000042000000}"/>
    <cellStyle name="Comma 14 4 3 4 3 2" xfId="49094" xr:uid="{00000000-0005-0000-0000-000042000000}"/>
    <cellStyle name="Comma 14 4 3 4 4" xfId="33974" xr:uid="{00000000-0005-0000-0000-000042000000}"/>
    <cellStyle name="Comma 14 4 3 5" xfId="5246" xr:uid="{00000000-0005-0000-0000-000042000000}"/>
    <cellStyle name="Comma 14 4 3 5 2" xfId="14318" xr:uid="{00000000-0005-0000-0000-000042000000}"/>
    <cellStyle name="Comma 14 4 3 5 2 2" xfId="29438" xr:uid="{00000000-0005-0000-0000-000042000000}"/>
    <cellStyle name="Comma 14 4 3 5 2 2 2" xfId="59678" xr:uid="{00000000-0005-0000-0000-000042000000}"/>
    <cellStyle name="Comma 14 4 3 5 2 3" xfId="44558" xr:uid="{00000000-0005-0000-0000-000042000000}"/>
    <cellStyle name="Comma 14 4 3 5 3" xfId="20366" xr:uid="{00000000-0005-0000-0000-000042000000}"/>
    <cellStyle name="Comma 14 4 3 5 3 2" xfId="50606" xr:uid="{00000000-0005-0000-0000-000042000000}"/>
    <cellStyle name="Comma 14 4 3 5 4" xfId="35486" xr:uid="{00000000-0005-0000-0000-000042000000}"/>
    <cellStyle name="Comma 14 4 3 6" xfId="6758" xr:uid="{00000000-0005-0000-0000-000042000000}"/>
    <cellStyle name="Comma 14 4 3 6 2" xfId="21878" xr:uid="{00000000-0005-0000-0000-000042000000}"/>
    <cellStyle name="Comma 14 4 3 6 2 2" xfId="52118" xr:uid="{00000000-0005-0000-0000-000042000000}"/>
    <cellStyle name="Comma 14 4 3 6 3" xfId="36998" xr:uid="{00000000-0005-0000-0000-000042000000}"/>
    <cellStyle name="Comma 14 4 3 7" xfId="8270" xr:uid="{00000000-0005-0000-0000-000042000000}"/>
    <cellStyle name="Comma 14 4 3 7 2" xfId="23390" xr:uid="{00000000-0005-0000-0000-000042000000}"/>
    <cellStyle name="Comma 14 4 3 7 2 2" xfId="53630" xr:uid="{00000000-0005-0000-0000-000042000000}"/>
    <cellStyle name="Comma 14 4 3 7 3" xfId="38510" xr:uid="{00000000-0005-0000-0000-000042000000}"/>
    <cellStyle name="Comma 14 4 3 8" xfId="9782" xr:uid="{00000000-0005-0000-0000-000042000000}"/>
    <cellStyle name="Comma 14 4 3 8 2" xfId="24902" xr:uid="{00000000-0005-0000-0000-000042000000}"/>
    <cellStyle name="Comma 14 4 3 8 2 2" xfId="55142" xr:uid="{00000000-0005-0000-0000-000042000000}"/>
    <cellStyle name="Comma 14 4 3 8 3" xfId="40022" xr:uid="{00000000-0005-0000-0000-000042000000}"/>
    <cellStyle name="Comma 14 4 3 9" xfId="15830" xr:uid="{00000000-0005-0000-0000-000042000000}"/>
    <cellStyle name="Comma 14 4 3 9 2" xfId="46070" xr:uid="{00000000-0005-0000-0000-000042000000}"/>
    <cellStyle name="Comma 14 4 4" xfId="962" xr:uid="{00000000-0005-0000-0000-000015000000}"/>
    <cellStyle name="Comma 14 4 4 2" xfId="2474" xr:uid="{00000000-0005-0000-0000-000015000000}"/>
    <cellStyle name="Comma 14 4 4 2 2" xfId="11546" xr:uid="{00000000-0005-0000-0000-000015000000}"/>
    <cellStyle name="Comma 14 4 4 2 2 2" xfId="26666" xr:uid="{00000000-0005-0000-0000-000015000000}"/>
    <cellStyle name="Comma 14 4 4 2 2 2 2" xfId="56906" xr:uid="{00000000-0005-0000-0000-000015000000}"/>
    <cellStyle name="Comma 14 4 4 2 2 3" xfId="41786" xr:uid="{00000000-0005-0000-0000-000015000000}"/>
    <cellStyle name="Comma 14 4 4 2 3" xfId="17594" xr:uid="{00000000-0005-0000-0000-000015000000}"/>
    <cellStyle name="Comma 14 4 4 2 3 2" xfId="47834" xr:uid="{00000000-0005-0000-0000-000015000000}"/>
    <cellStyle name="Comma 14 4 4 2 4" xfId="32714" xr:uid="{00000000-0005-0000-0000-000015000000}"/>
    <cellStyle name="Comma 14 4 4 3" xfId="3986" xr:uid="{00000000-0005-0000-0000-000015000000}"/>
    <cellStyle name="Comma 14 4 4 3 2" xfId="13058" xr:uid="{00000000-0005-0000-0000-000015000000}"/>
    <cellStyle name="Comma 14 4 4 3 2 2" xfId="28178" xr:uid="{00000000-0005-0000-0000-000015000000}"/>
    <cellStyle name="Comma 14 4 4 3 2 2 2" xfId="58418" xr:uid="{00000000-0005-0000-0000-000015000000}"/>
    <cellStyle name="Comma 14 4 4 3 2 3" xfId="43298" xr:uid="{00000000-0005-0000-0000-000015000000}"/>
    <cellStyle name="Comma 14 4 4 3 3" xfId="19106" xr:uid="{00000000-0005-0000-0000-000015000000}"/>
    <cellStyle name="Comma 14 4 4 3 3 2" xfId="49346" xr:uid="{00000000-0005-0000-0000-000015000000}"/>
    <cellStyle name="Comma 14 4 4 3 4" xfId="34226" xr:uid="{00000000-0005-0000-0000-000015000000}"/>
    <cellStyle name="Comma 14 4 4 4" xfId="5498" xr:uid="{00000000-0005-0000-0000-000015000000}"/>
    <cellStyle name="Comma 14 4 4 4 2" xfId="14570" xr:uid="{00000000-0005-0000-0000-000015000000}"/>
    <cellStyle name="Comma 14 4 4 4 2 2" xfId="29690" xr:uid="{00000000-0005-0000-0000-000015000000}"/>
    <cellStyle name="Comma 14 4 4 4 2 2 2" xfId="59930" xr:uid="{00000000-0005-0000-0000-000015000000}"/>
    <cellStyle name="Comma 14 4 4 4 2 3" xfId="44810" xr:uid="{00000000-0005-0000-0000-000015000000}"/>
    <cellStyle name="Comma 14 4 4 4 3" xfId="20618" xr:uid="{00000000-0005-0000-0000-000015000000}"/>
    <cellStyle name="Comma 14 4 4 4 3 2" xfId="50858" xr:uid="{00000000-0005-0000-0000-000015000000}"/>
    <cellStyle name="Comma 14 4 4 4 4" xfId="35738" xr:uid="{00000000-0005-0000-0000-000015000000}"/>
    <cellStyle name="Comma 14 4 4 5" xfId="7010" xr:uid="{00000000-0005-0000-0000-000015000000}"/>
    <cellStyle name="Comma 14 4 4 5 2" xfId="22130" xr:uid="{00000000-0005-0000-0000-000015000000}"/>
    <cellStyle name="Comma 14 4 4 5 2 2" xfId="52370" xr:uid="{00000000-0005-0000-0000-000015000000}"/>
    <cellStyle name="Comma 14 4 4 5 3" xfId="37250" xr:uid="{00000000-0005-0000-0000-000015000000}"/>
    <cellStyle name="Comma 14 4 4 6" xfId="8522" xr:uid="{00000000-0005-0000-0000-000015000000}"/>
    <cellStyle name="Comma 14 4 4 6 2" xfId="23642" xr:uid="{00000000-0005-0000-0000-000015000000}"/>
    <cellStyle name="Comma 14 4 4 6 2 2" xfId="53882" xr:uid="{00000000-0005-0000-0000-000015000000}"/>
    <cellStyle name="Comma 14 4 4 6 3" xfId="38762" xr:uid="{00000000-0005-0000-0000-000015000000}"/>
    <cellStyle name="Comma 14 4 4 7" xfId="10034" xr:uid="{00000000-0005-0000-0000-000015000000}"/>
    <cellStyle name="Comma 14 4 4 7 2" xfId="25154" xr:uid="{00000000-0005-0000-0000-000015000000}"/>
    <cellStyle name="Comma 14 4 4 7 2 2" xfId="55394" xr:uid="{00000000-0005-0000-0000-000015000000}"/>
    <cellStyle name="Comma 14 4 4 7 3" xfId="40274" xr:uid="{00000000-0005-0000-0000-000015000000}"/>
    <cellStyle name="Comma 14 4 4 8" xfId="16082" xr:uid="{00000000-0005-0000-0000-000015000000}"/>
    <cellStyle name="Comma 14 4 4 8 2" xfId="46322" xr:uid="{00000000-0005-0000-0000-000015000000}"/>
    <cellStyle name="Comma 14 4 4 9" xfId="31202" xr:uid="{00000000-0005-0000-0000-000015000000}"/>
    <cellStyle name="Comma 14 4 5" xfId="1718" xr:uid="{00000000-0005-0000-0000-000015000000}"/>
    <cellStyle name="Comma 14 4 5 2" xfId="10790" xr:uid="{00000000-0005-0000-0000-000015000000}"/>
    <cellStyle name="Comma 14 4 5 2 2" xfId="25910" xr:uid="{00000000-0005-0000-0000-000015000000}"/>
    <cellStyle name="Comma 14 4 5 2 2 2" xfId="56150" xr:uid="{00000000-0005-0000-0000-000015000000}"/>
    <cellStyle name="Comma 14 4 5 2 3" xfId="41030" xr:uid="{00000000-0005-0000-0000-000015000000}"/>
    <cellStyle name="Comma 14 4 5 3" xfId="16838" xr:uid="{00000000-0005-0000-0000-000015000000}"/>
    <cellStyle name="Comma 14 4 5 3 2" xfId="47078" xr:uid="{00000000-0005-0000-0000-000015000000}"/>
    <cellStyle name="Comma 14 4 5 4" xfId="31958" xr:uid="{00000000-0005-0000-0000-000015000000}"/>
    <cellStyle name="Comma 14 4 6" xfId="3230" xr:uid="{00000000-0005-0000-0000-000015000000}"/>
    <cellStyle name="Comma 14 4 6 2" xfId="12302" xr:uid="{00000000-0005-0000-0000-000015000000}"/>
    <cellStyle name="Comma 14 4 6 2 2" xfId="27422" xr:uid="{00000000-0005-0000-0000-000015000000}"/>
    <cellStyle name="Comma 14 4 6 2 2 2" xfId="57662" xr:uid="{00000000-0005-0000-0000-000015000000}"/>
    <cellStyle name="Comma 14 4 6 2 3" xfId="42542" xr:uid="{00000000-0005-0000-0000-000015000000}"/>
    <cellStyle name="Comma 14 4 6 3" xfId="18350" xr:uid="{00000000-0005-0000-0000-000015000000}"/>
    <cellStyle name="Comma 14 4 6 3 2" xfId="48590" xr:uid="{00000000-0005-0000-0000-000015000000}"/>
    <cellStyle name="Comma 14 4 6 4" xfId="33470" xr:uid="{00000000-0005-0000-0000-000015000000}"/>
    <cellStyle name="Comma 14 4 7" xfId="4742" xr:uid="{00000000-0005-0000-0000-000015000000}"/>
    <cellStyle name="Comma 14 4 7 2" xfId="13814" xr:uid="{00000000-0005-0000-0000-000015000000}"/>
    <cellStyle name="Comma 14 4 7 2 2" xfId="28934" xr:uid="{00000000-0005-0000-0000-000015000000}"/>
    <cellStyle name="Comma 14 4 7 2 2 2" xfId="59174" xr:uid="{00000000-0005-0000-0000-000015000000}"/>
    <cellStyle name="Comma 14 4 7 2 3" xfId="44054" xr:uid="{00000000-0005-0000-0000-000015000000}"/>
    <cellStyle name="Comma 14 4 7 3" xfId="19862" xr:uid="{00000000-0005-0000-0000-000015000000}"/>
    <cellStyle name="Comma 14 4 7 3 2" xfId="50102" xr:uid="{00000000-0005-0000-0000-000015000000}"/>
    <cellStyle name="Comma 14 4 7 4" xfId="34982" xr:uid="{00000000-0005-0000-0000-000015000000}"/>
    <cellStyle name="Comma 14 4 8" xfId="6254" xr:uid="{00000000-0005-0000-0000-000015000000}"/>
    <cellStyle name="Comma 14 4 8 2" xfId="21374" xr:uid="{00000000-0005-0000-0000-000015000000}"/>
    <cellStyle name="Comma 14 4 8 2 2" xfId="51614" xr:uid="{00000000-0005-0000-0000-000015000000}"/>
    <cellStyle name="Comma 14 4 8 3" xfId="36494" xr:uid="{00000000-0005-0000-0000-000015000000}"/>
    <cellStyle name="Comma 14 4 9" xfId="7766" xr:uid="{00000000-0005-0000-0000-000015000000}"/>
    <cellStyle name="Comma 14 4 9 2" xfId="22886" xr:uid="{00000000-0005-0000-0000-000015000000}"/>
    <cellStyle name="Comma 14 4 9 2 2" xfId="53126" xr:uid="{00000000-0005-0000-0000-000015000000}"/>
    <cellStyle name="Comma 14 4 9 3" xfId="38006" xr:uid="{00000000-0005-0000-0000-000015000000}"/>
    <cellStyle name="Comma 14 5" xfId="290" xr:uid="{00000000-0005-0000-0000-00004C000000}"/>
    <cellStyle name="Comma 14 5 10" xfId="30530" xr:uid="{00000000-0005-0000-0000-00004C000000}"/>
    <cellStyle name="Comma 14 5 2" xfId="1046" xr:uid="{00000000-0005-0000-0000-00004C000000}"/>
    <cellStyle name="Comma 14 5 2 2" xfId="2558" xr:uid="{00000000-0005-0000-0000-00004C000000}"/>
    <cellStyle name="Comma 14 5 2 2 2" xfId="11630" xr:uid="{00000000-0005-0000-0000-00004C000000}"/>
    <cellStyle name="Comma 14 5 2 2 2 2" xfId="26750" xr:uid="{00000000-0005-0000-0000-00004C000000}"/>
    <cellStyle name="Comma 14 5 2 2 2 2 2" xfId="56990" xr:uid="{00000000-0005-0000-0000-00004C000000}"/>
    <cellStyle name="Comma 14 5 2 2 2 3" xfId="41870" xr:uid="{00000000-0005-0000-0000-00004C000000}"/>
    <cellStyle name="Comma 14 5 2 2 3" xfId="17678" xr:uid="{00000000-0005-0000-0000-00004C000000}"/>
    <cellStyle name="Comma 14 5 2 2 3 2" xfId="47918" xr:uid="{00000000-0005-0000-0000-00004C000000}"/>
    <cellStyle name="Comma 14 5 2 2 4" xfId="32798" xr:uid="{00000000-0005-0000-0000-00004C000000}"/>
    <cellStyle name="Comma 14 5 2 3" xfId="4070" xr:uid="{00000000-0005-0000-0000-00004C000000}"/>
    <cellStyle name="Comma 14 5 2 3 2" xfId="13142" xr:uid="{00000000-0005-0000-0000-00004C000000}"/>
    <cellStyle name="Comma 14 5 2 3 2 2" xfId="28262" xr:uid="{00000000-0005-0000-0000-00004C000000}"/>
    <cellStyle name="Comma 14 5 2 3 2 2 2" xfId="58502" xr:uid="{00000000-0005-0000-0000-00004C000000}"/>
    <cellStyle name="Comma 14 5 2 3 2 3" xfId="43382" xr:uid="{00000000-0005-0000-0000-00004C000000}"/>
    <cellStyle name="Comma 14 5 2 3 3" xfId="19190" xr:uid="{00000000-0005-0000-0000-00004C000000}"/>
    <cellStyle name="Comma 14 5 2 3 3 2" xfId="49430" xr:uid="{00000000-0005-0000-0000-00004C000000}"/>
    <cellStyle name="Comma 14 5 2 3 4" xfId="34310" xr:uid="{00000000-0005-0000-0000-00004C000000}"/>
    <cellStyle name="Comma 14 5 2 4" xfId="5582" xr:uid="{00000000-0005-0000-0000-00004C000000}"/>
    <cellStyle name="Comma 14 5 2 4 2" xfId="14654" xr:uid="{00000000-0005-0000-0000-00004C000000}"/>
    <cellStyle name="Comma 14 5 2 4 2 2" xfId="29774" xr:uid="{00000000-0005-0000-0000-00004C000000}"/>
    <cellStyle name="Comma 14 5 2 4 2 2 2" xfId="60014" xr:uid="{00000000-0005-0000-0000-00004C000000}"/>
    <cellStyle name="Comma 14 5 2 4 2 3" xfId="44894" xr:uid="{00000000-0005-0000-0000-00004C000000}"/>
    <cellStyle name="Comma 14 5 2 4 3" xfId="20702" xr:uid="{00000000-0005-0000-0000-00004C000000}"/>
    <cellStyle name="Comma 14 5 2 4 3 2" xfId="50942" xr:uid="{00000000-0005-0000-0000-00004C000000}"/>
    <cellStyle name="Comma 14 5 2 4 4" xfId="35822" xr:uid="{00000000-0005-0000-0000-00004C000000}"/>
    <cellStyle name="Comma 14 5 2 5" xfId="7094" xr:uid="{00000000-0005-0000-0000-00004C000000}"/>
    <cellStyle name="Comma 14 5 2 5 2" xfId="22214" xr:uid="{00000000-0005-0000-0000-00004C000000}"/>
    <cellStyle name="Comma 14 5 2 5 2 2" xfId="52454" xr:uid="{00000000-0005-0000-0000-00004C000000}"/>
    <cellStyle name="Comma 14 5 2 5 3" xfId="37334" xr:uid="{00000000-0005-0000-0000-00004C000000}"/>
    <cellStyle name="Comma 14 5 2 6" xfId="8606" xr:uid="{00000000-0005-0000-0000-00004C000000}"/>
    <cellStyle name="Comma 14 5 2 6 2" xfId="23726" xr:uid="{00000000-0005-0000-0000-00004C000000}"/>
    <cellStyle name="Comma 14 5 2 6 2 2" xfId="53966" xr:uid="{00000000-0005-0000-0000-00004C000000}"/>
    <cellStyle name="Comma 14 5 2 6 3" xfId="38846" xr:uid="{00000000-0005-0000-0000-00004C000000}"/>
    <cellStyle name="Comma 14 5 2 7" xfId="10118" xr:uid="{00000000-0005-0000-0000-00004C000000}"/>
    <cellStyle name="Comma 14 5 2 7 2" xfId="25238" xr:uid="{00000000-0005-0000-0000-00004C000000}"/>
    <cellStyle name="Comma 14 5 2 7 2 2" xfId="55478" xr:uid="{00000000-0005-0000-0000-00004C000000}"/>
    <cellStyle name="Comma 14 5 2 7 3" xfId="40358" xr:uid="{00000000-0005-0000-0000-00004C000000}"/>
    <cellStyle name="Comma 14 5 2 8" xfId="16166" xr:uid="{00000000-0005-0000-0000-00004C000000}"/>
    <cellStyle name="Comma 14 5 2 8 2" xfId="46406" xr:uid="{00000000-0005-0000-0000-00004C000000}"/>
    <cellStyle name="Comma 14 5 2 9" xfId="31286" xr:uid="{00000000-0005-0000-0000-00004C000000}"/>
    <cellStyle name="Comma 14 5 3" xfId="1802" xr:uid="{00000000-0005-0000-0000-00004C000000}"/>
    <cellStyle name="Comma 14 5 3 2" xfId="10874" xr:uid="{00000000-0005-0000-0000-00004C000000}"/>
    <cellStyle name="Comma 14 5 3 2 2" xfId="25994" xr:uid="{00000000-0005-0000-0000-00004C000000}"/>
    <cellStyle name="Comma 14 5 3 2 2 2" xfId="56234" xr:uid="{00000000-0005-0000-0000-00004C000000}"/>
    <cellStyle name="Comma 14 5 3 2 3" xfId="41114" xr:uid="{00000000-0005-0000-0000-00004C000000}"/>
    <cellStyle name="Comma 14 5 3 3" xfId="16922" xr:uid="{00000000-0005-0000-0000-00004C000000}"/>
    <cellStyle name="Comma 14 5 3 3 2" xfId="47162" xr:uid="{00000000-0005-0000-0000-00004C000000}"/>
    <cellStyle name="Comma 14 5 3 4" xfId="32042" xr:uid="{00000000-0005-0000-0000-00004C000000}"/>
    <cellStyle name="Comma 14 5 4" xfId="3314" xr:uid="{00000000-0005-0000-0000-00004C000000}"/>
    <cellStyle name="Comma 14 5 4 2" xfId="12386" xr:uid="{00000000-0005-0000-0000-00004C000000}"/>
    <cellStyle name="Comma 14 5 4 2 2" xfId="27506" xr:uid="{00000000-0005-0000-0000-00004C000000}"/>
    <cellStyle name="Comma 14 5 4 2 2 2" xfId="57746" xr:uid="{00000000-0005-0000-0000-00004C000000}"/>
    <cellStyle name="Comma 14 5 4 2 3" xfId="42626" xr:uid="{00000000-0005-0000-0000-00004C000000}"/>
    <cellStyle name="Comma 14 5 4 3" xfId="18434" xr:uid="{00000000-0005-0000-0000-00004C000000}"/>
    <cellStyle name="Comma 14 5 4 3 2" xfId="48674" xr:uid="{00000000-0005-0000-0000-00004C000000}"/>
    <cellStyle name="Comma 14 5 4 4" xfId="33554" xr:uid="{00000000-0005-0000-0000-00004C000000}"/>
    <cellStyle name="Comma 14 5 5" xfId="4826" xr:uid="{00000000-0005-0000-0000-00004C000000}"/>
    <cellStyle name="Comma 14 5 5 2" xfId="13898" xr:uid="{00000000-0005-0000-0000-00004C000000}"/>
    <cellStyle name="Comma 14 5 5 2 2" xfId="29018" xr:uid="{00000000-0005-0000-0000-00004C000000}"/>
    <cellStyle name="Comma 14 5 5 2 2 2" xfId="59258" xr:uid="{00000000-0005-0000-0000-00004C000000}"/>
    <cellStyle name="Comma 14 5 5 2 3" xfId="44138" xr:uid="{00000000-0005-0000-0000-00004C000000}"/>
    <cellStyle name="Comma 14 5 5 3" xfId="19946" xr:uid="{00000000-0005-0000-0000-00004C000000}"/>
    <cellStyle name="Comma 14 5 5 3 2" xfId="50186" xr:uid="{00000000-0005-0000-0000-00004C000000}"/>
    <cellStyle name="Comma 14 5 5 4" xfId="35066" xr:uid="{00000000-0005-0000-0000-00004C000000}"/>
    <cellStyle name="Comma 14 5 6" xfId="6338" xr:uid="{00000000-0005-0000-0000-00004C000000}"/>
    <cellStyle name="Comma 14 5 6 2" xfId="21458" xr:uid="{00000000-0005-0000-0000-00004C000000}"/>
    <cellStyle name="Comma 14 5 6 2 2" xfId="51698" xr:uid="{00000000-0005-0000-0000-00004C000000}"/>
    <cellStyle name="Comma 14 5 6 3" xfId="36578" xr:uid="{00000000-0005-0000-0000-00004C000000}"/>
    <cellStyle name="Comma 14 5 7" xfId="7850" xr:uid="{00000000-0005-0000-0000-00004C000000}"/>
    <cellStyle name="Comma 14 5 7 2" xfId="22970" xr:uid="{00000000-0005-0000-0000-00004C000000}"/>
    <cellStyle name="Comma 14 5 7 2 2" xfId="53210" xr:uid="{00000000-0005-0000-0000-00004C000000}"/>
    <cellStyle name="Comma 14 5 7 3" xfId="38090" xr:uid="{00000000-0005-0000-0000-00004C000000}"/>
    <cellStyle name="Comma 14 5 8" xfId="9362" xr:uid="{00000000-0005-0000-0000-00004C000000}"/>
    <cellStyle name="Comma 14 5 8 2" xfId="24482" xr:uid="{00000000-0005-0000-0000-00004C000000}"/>
    <cellStyle name="Comma 14 5 8 2 2" xfId="54722" xr:uid="{00000000-0005-0000-0000-00004C000000}"/>
    <cellStyle name="Comma 14 5 8 3" xfId="39602" xr:uid="{00000000-0005-0000-0000-00004C000000}"/>
    <cellStyle name="Comma 14 5 9" xfId="15410" xr:uid="{00000000-0005-0000-0000-00004C000000}"/>
    <cellStyle name="Comma 14 5 9 2" xfId="45650" xr:uid="{00000000-0005-0000-0000-00004C000000}"/>
    <cellStyle name="Comma 14 6" xfId="542" xr:uid="{00000000-0005-0000-0000-00003D000000}"/>
    <cellStyle name="Comma 14 6 10" xfId="30782" xr:uid="{00000000-0005-0000-0000-00003D000000}"/>
    <cellStyle name="Comma 14 6 2" xfId="1298" xr:uid="{00000000-0005-0000-0000-00003D000000}"/>
    <cellStyle name="Comma 14 6 2 2" xfId="2810" xr:uid="{00000000-0005-0000-0000-00003D000000}"/>
    <cellStyle name="Comma 14 6 2 2 2" xfId="11882" xr:uid="{00000000-0005-0000-0000-00003D000000}"/>
    <cellStyle name="Comma 14 6 2 2 2 2" xfId="27002" xr:uid="{00000000-0005-0000-0000-00003D000000}"/>
    <cellStyle name="Comma 14 6 2 2 2 2 2" xfId="57242" xr:uid="{00000000-0005-0000-0000-00003D000000}"/>
    <cellStyle name="Comma 14 6 2 2 2 3" xfId="42122" xr:uid="{00000000-0005-0000-0000-00003D000000}"/>
    <cellStyle name="Comma 14 6 2 2 3" xfId="17930" xr:uid="{00000000-0005-0000-0000-00003D000000}"/>
    <cellStyle name="Comma 14 6 2 2 3 2" xfId="48170" xr:uid="{00000000-0005-0000-0000-00003D000000}"/>
    <cellStyle name="Comma 14 6 2 2 4" xfId="33050" xr:uid="{00000000-0005-0000-0000-00003D000000}"/>
    <cellStyle name="Comma 14 6 2 3" xfId="4322" xr:uid="{00000000-0005-0000-0000-00003D000000}"/>
    <cellStyle name="Comma 14 6 2 3 2" xfId="13394" xr:uid="{00000000-0005-0000-0000-00003D000000}"/>
    <cellStyle name="Comma 14 6 2 3 2 2" xfId="28514" xr:uid="{00000000-0005-0000-0000-00003D000000}"/>
    <cellStyle name="Comma 14 6 2 3 2 2 2" xfId="58754" xr:uid="{00000000-0005-0000-0000-00003D000000}"/>
    <cellStyle name="Comma 14 6 2 3 2 3" xfId="43634" xr:uid="{00000000-0005-0000-0000-00003D000000}"/>
    <cellStyle name="Comma 14 6 2 3 3" xfId="19442" xr:uid="{00000000-0005-0000-0000-00003D000000}"/>
    <cellStyle name="Comma 14 6 2 3 3 2" xfId="49682" xr:uid="{00000000-0005-0000-0000-00003D000000}"/>
    <cellStyle name="Comma 14 6 2 3 4" xfId="34562" xr:uid="{00000000-0005-0000-0000-00003D000000}"/>
    <cellStyle name="Comma 14 6 2 4" xfId="5834" xr:uid="{00000000-0005-0000-0000-00003D000000}"/>
    <cellStyle name="Comma 14 6 2 4 2" xfId="14906" xr:uid="{00000000-0005-0000-0000-00003D000000}"/>
    <cellStyle name="Comma 14 6 2 4 2 2" xfId="30026" xr:uid="{00000000-0005-0000-0000-00003D000000}"/>
    <cellStyle name="Comma 14 6 2 4 2 2 2" xfId="60266" xr:uid="{00000000-0005-0000-0000-00003D000000}"/>
    <cellStyle name="Comma 14 6 2 4 2 3" xfId="45146" xr:uid="{00000000-0005-0000-0000-00003D000000}"/>
    <cellStyle name="Comma 14 6 2 4 3" xfId="20954" xr:uid="{00000000-0005-0000-0000-00003D000000}"/>
    <cellStyle name="Comma 14 6 2 4 3 2" xfId="51194" xr:uid="{00000000-0005-0000-0000-00003D000000}"/>
    <cellStyle name="Comma 14 6 2 4 4" xfId="36074" xr:uid="{00000000-0005-0000-0000-00003D000000}"/>
    <cellStyle name="Comma 14 6 2 5" xfId="7346" xr:uid="{00000000-0005-0000-0000-00003D000000}"/>
    <cellStyle name="Comma 14 6 2 5 2" xfId="22466" xr:uid="{00000000-0005-0000-0000-00003D000000}"/>
    <cellStyle name="Comma 14 6 2 5 2 2" xfId="52706" xr:uid="{00000000-0005-0000-0000-00003D000000}"/>
    <cellStyle name="Comma 14 6 2 5 3" xfId="37586" xr:uid="{00000000-0005-0000-0000-00003D000000}"/>
    <cellStyle name="Comma 14 6 2 6" xfId="8858" xr:uid="{00000000-0005-0000-0000-00003D000000}"/>
    <cellStyle name="Comma 14 6 2 6 2" xfId="23978" xr:uid="{00000000-0005-0000-0000-00003D000000}"/>
    <cellStyle name="Comma 14 6 2 6 2 2" xfId="54218" xr:uid="{00000000-0005-0000-0000-00003D000000}"/>
    <cellStyle name="Comma 14 6 2 6 3" xfId="39098" xr:uid="{00000000-0005-0000-0000-00003D000000}"/>
    <cellStyle name="Comma 14 6 2 7" xfId="10370" xr:uid="{00000000-0005-0000-0000-00003D000000}"/>
    <cellStyle name="Comma 14 6 2 7 2" xfId="25490" xr:uid="{00000000-0005-0000-0000-00003D000000}"/>
    <cellStyle name="Comma 14 6 2 7 2 2" xfId="55730" xr:uid="{00000000-0005-0000-0000-00003D000000}"/>
    <cellStyle name="Comma 14 6 2 7 3" xfId="40610" xr:uid="{00000000-0005-0000-0000-00003D000000}"/>
    <cellStyle name="Comma 14 6 2 8" xfId="16418" xr:uid="{00000000-0005-0000-0000-00003D000000}"/>
    <cellStyle name="Comma 14 6 2 8 2" xfId="46658" xr:uid="{00000000-0005-0000-0000-00003D000000}"/>
    <cellStyle name="Comma 14 6 2 9" xfId="31538" xr:uid="{00000000-0005-0000-0000-00003D000000}"/>
    <cellStyle name="Comma 14 6 3" xfId="2054" xr:uid="{00000000-0005-0000-0000-00003D000000}"/>
    <cellStyle name="Comma 14 6 3 2" xfId="11126" xr:uid="{00000000-0005-0000-0000-00003D000000}"/>
    <cellStyle name="Comma 14 6 3 2 2" xfId="26246" xr:uid="{00000000-0005-0000-0000-00003D000000}"/>
    <cellStyle name="Comma 14 6 3 2 2 2" xfId="56486" xr:uid="{00000000-0005-0000-0000-00003D000000}"/>
    <cellStyle name="Comma 14 6 3 2 3" xfId="41366" xr:uid="{00000000-0005-0000-0000-00003D000000}"/>
    <cellStyle name="Comma 14 6 3 3" xfId="17174" xr:uid="{00000000-0005-0000-0000-00003D000000}"/>
    <cellStyle name="Comma 14 6 3 3 2" xfId="47414" xr:uid="{00000000-0005-0000-0000-00003D000000}"/>
    <cellStyle name="Comma 14 6 3 4" xfId="32294" xr:uid="{00000000-0005-0000-0000-00003D000000}"/>
    <cellStyle name="Comma 14 6 4" xfId="3566" xr:uid="{00000000-0005-0000-0000-00003D000000}"/>
    <cellStyle name="Comma 14 6 4 2" xfId="12638" xr:uid="{00000000-0005-0000-0000-00003D000000}"/>
    <cellStyle name="Comma 14 6 4 2 2" xfId="27758" xr:uid="{00000000-0005-0000-0000-00003D000000}"/>
    <cellStyle name="Comma 14 6 4 2 2 2" xfId="57998" xr:uid="{00000000-0005-0000-0000-00003D000000}"/>
    <cellStyle name="Comma 14 6 4 2 3" xfId="42878" xr:uid="{00000000-0005-0000-0000-00003D000000}"/>
    <cellStyle name="Comma 14 6 4 3" xfId="18686" xr:uid="{00000000-0005-0000-0000-00003D000000}"/>
    <cellStyle name="Comma 14 6 4 3 2" xfId="48926" xr:uid="{00000000-0005-0000-0000-00003D000000}"/>
    <cellStyle name="Comma 14 6 4 4" xfId="33806" xr:uid="{00000000-0005-0000-0000-00003D000000}"/>
    <cellStyle name="Comma 14 6 5" xfId="5078" xr:uid="{00000000-0005-0000-0000-00003D000000}"/>
    <cellStyle name="Comma 14 6 5 2" xfId="14150" xr:uid="{00000000-0005-0000-0000-00003D000000}"/>
    <cellStyle name="Comma 14 6 5 2 2" xfId="29270" xr:uid="{00000000-0005-0000-0000-00003D000000}"/>
    <cellStyle name="Comma 14 6 5 2 2 2" xfId="59510" xr:uid="{00000000-0005-0000-0000-00003D000000}"/>
    <cellStyle name="Comma 14 6 5 2 3" xfId="44390" xr:uid="{00000000-0005-0000-0000-00003D000000}"/>
    <cellStyle name="Comma 14 6 5 3" xfId="20198" xr:uid="{00000000-0005-0000-0000-00003D000000}"/>
    <cellStyle name="Comma 14 6 5 3 2" xfId="50438" xr:uid="{00000000-0005-0000-0000-00003D000000}"/>
    <cellStyle name="Comma 14 6 5 4" xfId="35318" xr:uid="{00000000-0005-0000-0000-00003D000000}"/>
    <cellStyle name="Comma 14 6 6" xfId="6590" xr:uid="{00000000-0005-0000-0000-00003D000000}"/>
    <cellStyle name="Comma 14 6 6 2" xfId="21710" xr:uid="{00000000-0005-0000-0000-00003D000000}"/>
    <cellStyle name="Comma 14 6 6 2 2" xfId="51950" xr:uid="{00000000-0005-0000-0000-00003D000000}"/>
    <cellStyle name="Comma 14 6 6 3" xfId="36830" xr:uid="{00000000-0005-0000-0000-00003D000000}"/>
    <cellStyle name="Comma 14 6 7" xfId="8102" xr:uid="{00000000-0005-0000-0000-00003D000000}"/>
    <cellStyle name="Comma 14 6 7 2" xfId="23222" xr:uid="{00000000-0005-0000-0000-00003D000000}"/>
    <cellStyle name="Comma 14 6 7 2 2" xfId="53462" xr:uid="{00000000-0005-0000-0000-00003D000000}"/>
    <cellStyle name="Comma 14 6 7 3" xfId="38342" xr:uid="{00000000-0005-0000-0000-00003D000000}"/>
    <cellStyle name="Comma 14 6 8" xfId="9614" xr:uid="{00000000-0005-0000-0000-00003D000000}"/>
    <cellStyle name="Comma 14 6 8 2" xfId="24734" xr:uid="{00000000-0005-0000-0000-00003D000000}"/>
    <cellStyle name="Comma 14 6 8 2 2" xfId="54974" xr:uid="{00000000-0005-0000-0000-00003D000000}"/>
    <cellStyle name="Comma 14 6 8 3" xfId="39854" xr:uid="{00000000-0005-0000-0000-00003D000000}"/>
    <cellStyle name="Comma 14 6 9" xfId="15662" xr:uid="{00000000-0005-0000-0000-00003D000000}"/>
    <cellStyle name="Comma 14 6 9 2" xfId="45902" xr:uid="{00000000-0005-0000-0000-00003D000000}"/>
    <cellStyle name="Comma 14 7" xfId="794" xr:uid="{00000000-0005-0000-0000-00004C000000}"/>
    <cellStyle name="Comma 14 7 2" xfId="2306" xr:uid="{00000000-0005-0000-0000-00004C000000}"/>
    <cellStyle name="Comma 14 7 2 2" xfId="11378" xr:uid="{00000000-0005-0000-0000-00004C000000}"/>
    <cellStyle name="Comma 14 7 2 2 2" xfId="26498" xr:uid="{00000000-0005-0000-0000-00004C000000}"/>
    <cellStyle name="Comma 14 7 2 2 2 2" xfId="56738" xr:uid="{00000000-0005-0000-0000-00004C000000}"/>
    <cellStyle name="Comma 14 7 2 2 3" xfId="41618" xr:uid="{00000000-0005-0000-0000-00004C000000}"/>
    <cellStyle name="Comma 14 7 2 3" xfId="17426" xr:uid="{00000000-0005-0000-0000-00004C000000}"/>
    <cellStyle name="Comma 14 7 2 3 2" xfId="47666" xr:uid="{00000000-0005-0000-0000-00004C000000}"/>
    <cellStyle name="Comma 14 7 2 4" xfId="32546" xr:uid="{00000000-0005-0000-0000-00004C000000}"/>
    <cellStyle name="Comma 14 7 3" xfId="3818" xr:uid="{00000000-0005-0000-0000-00004C000000}"/>
    <cellStyle name="Comma 14 7 3 2" xfId="12890" xr:uid="{00000000-0005-0000-0000-00004C000000}"/>
    <cellStyle name="Comma 14 7 3 2 2" xfId="28010" xr:uid="{00000000-0005-0000-0000-00004C000000}"/>
    <cellStyle name="Comma 14 7 3 2 2 2" xfId="58250" xr:uid="{00000000-0005-0000-0000-00004C000000}"/>
    <cellStyle name="Comma 14 7 3 2 3" xfId="43130" xr:uid="{00000000-0005-0000-0000-00004C000000}"/>
    <cellStyle name="Comma 14 7 3 3" xfId="18938" xr:uid="{00000000-0005-0000-0000-00004C000000}"/>
    <cellStyle name="Comma 14 7 3 3 2" xfId="49178" xr:uid="{00000000-0005-0000-0000-00004C000000}"/>
    <cellStyle name="Comma 14 7 3 4" xfId="34058" xr:uid="{00000000-0005-0000-0000-00004C000000}"/>
    <cellStyle name="Comma 14 7 4" xfId="5330" xr:uid="{00000000-0005-0000-0000-00004C000000}"/>
    <cellStyle name="Comma 14 7 4 2" xfId="14402" xr:uid="{00000000-0005-0000-0000-00004C000000}"/>
    <cellStyle name="Comma 14 7 4 2 2" xfId="29522" xr:uid="{00000000-0005-0000-0000-00004C000000}"/>
    <cellStyle name="Comma 14 7 4 2 2 2" xfId="59762" xr:uid="{00000000-0005-0000-0000-00004C000000}"/>
    <cellStyle name="Comma 14 7 4 2 3" xfId="44642" xr:uid="{00000000-0005-0000-0000-00004C000000}"/>
    <cellStyle name="Comma 14 7 4 3" xfId="20450" xr:uid="{00000000-0005-0000-0000-00004C000000}"/>
    <cellStyle name="Comma 14 7 4 3 2" xfId="50690" xr:uid="{00000000-0005-0000-0000-00004C000000}"/>
    <cellStyle name="Comma 14 7 4 4" xfId="35570" xr:uid="{00000000-0005-0000-0000-00004C000000}"/>
    <cellStyle name="Comma 14 7 5" xfId="6842" xr:uid="{00000000-0005-0000-0000-00004C000000}"/>
    <cellStyle name="Comma 14 7 5 2" xfId="21962" xr:uid="{00000000-0005-0000-0000-00004C000000}"/>
    <cellStyle name="Comma 14 7 5 2 2" xfId="52202" xr:uid="{00000000-0005-0000-0000-00004C000000}"/>
    <cellStyle name="Comma 14 7 5 3" xfId="37082" xr:uid="{00000000-0005-0000-0000-00004C000000}"/>
    <cellStyle name="Comma 14 7 6" xfId="8354" xr:uid="{00000000-0005-0000-0000-00004C000000}"/>
    <cellStyle name="Comma 14 7 6 2" xfId="23474" xr:uid="{00000000-0005-0000-0000-00004C000000}"/>
    <cellStyle name="Comma 14 7 6 2 2" xfId="53714" xr:uid="{00000000-0005-0000-0000-00004C000000}"/>
    <cellStyle name="Comma 14 7 6 3" xfId="38594" xr:uid="{00000000-0005-0000-0000-00004C000000}"/>
    <cellStyle name="Comma 14 7 7" xfId="9866" xr:uid="{00000000-0005-0000-0000-00004C000000}"/>
    <cellStyle name="Comma 14 7 7 2" xfId="24986" xr:uid="{00000000-0005-0000-0000-00004C000000}"/>
    <cellStyle name="Comma 14 7 7 2 2" xfId="55226" xr:uid="{00000000-0005-0000-0000-00004C000000}"/>
    <cellStyle name="Comma 14 7 7 3" xfId="40106" xr:uid="{00000000-0005-0000-0000-00004C000000}"/>
    <cellStyle name="Comma 14 7 8" xfId="15914" xr:uid="{00000000-0005-0000-0000-00004C000000}"/>
    <cellStyle name="Comma 14 7 8 2" xfId="46154" xr:uid="{00000000-0005-0000-0000-00004C000000}"/>
    <cellStyle name="Comma 14 7 9" xfId="31034" xr:uid="{00000000-0005-0000-0000-00004C000000}"/>
    <cellStyle name="Comma 14 8" xfId="1550" xr:uid="{00000000-0005-0000-0000-00004C000000}"/>
    <cellStyle name="Comma 14 8 2" xfId="10622" xr:uid="{00000000-0005-0000-0000-00004C000000}"/>
    <cellStyle name="Comma 14 8 2 2" xfId="25742" xr:uid="{00000000-0005-0000-0000-00004C000000}"/>
    <cellStyle name="Comma 14 8 2 2 2" xfId="55982" xr:uid="{00000000-0005-0000-0000-00004C000000}"/>
    <cellStyle name="Comma 14 8 2 3" xfId="40862" xr:uid="{00000000-0005-0000-0000-00004C000000}"/>
    <cellStyle name="Comma 14 8 3" xfId="16670" xr:uid="{00000000-0005-0000-0000-00004C000000}"/>
    <cellStyle name="Comma 14 8 3 2" xfId="46910" xr:uid="{00000000-0005-0000-0000-00004C000000}"/>
    <cellStyle name="Comma 14 8 4" xfId="31790" xr:uid="{00000000-0005-0000-0000-00004C000000}"/>
    <cellStyle name="Comma 14 9" xfId="3062" xr:uid="{00000000-0005-0000-0000-00004C000000}"/>
    <cellStyle name="Comma 14 9 2" xfId="12134" xr:uid="{00000000-0005-0000-0000-00004C000000}"/>
    <cellStyle name="Comma 14 9 2 2" xfId="27254" xr:uid="{00000000-0005-0000-0000-00004C000000}"/>
    <cellStyle name="Comma 14 9 2 2 2" xfId="57494" xr:uid="{00000000-0005-0000-0000-00004C000000}"/>
    <cellStyle name="Comma 14 9 2 3" xfId="42374" xr:uid="{00000000-0005-0000-0000-00004C000000}"/>
    <cellStyle name="Comma 14 9 3" xfId="18182" xr:uid="{00000000-0005-0000-0000-00004C000000}"/>
    <cellStyle name="Comma 14 9 3 2" xfId="48422" xr:uid="{00000000-0005-0000-0000-00004C000000}"/>
    <cellStyle name="Comma 14 9 4" xfId="33302" xr:uid="{00000000-0005-0000-0000-00004C000000}"/>
    <cellStyle name="Comma 15" xfId="52" xr:uid="{00000000-0005-0000-0000-00005A000000}"/>
    <cellStyle name="Comma 15 10" xfId="6100" xr:uid="{00000000-0005-0000-0000-00005A000000}"/>
    <cellStyle name="Comma 15 10 2" xfId="21220" xr:uid="{00000000-0005-0000-0000-00005A000000}"/>
    <cellStyle name="Comma 15 10 2 2" xfId="51460" xr:uid="{00000000-0005-0000-0000-00005A000000}"/>
    <cellStyle name="Comma 15 10 3" xfId="36340" xr:uid="{00000000-0005-0000-0000-00005A000000}"/>
    <cellStyle name="Comma 15 11" xfId="7612" xr:uid="{00000000-0005-0000-0000-00005A000000}"/>
    <cellStyle name="Comma 15 11 2" xfId="22732" xr:uid="{00000000-0005-0000-0000-00005A000000}"/>
    <cellStyle name="Comma 15 11 2 2" xfId="52972" xr:uid="{00000000-0005-0000-0000-00005A000000}"/>
    <cellStyle name="Comma 15 11 3" xfId="37852" xr:uid="{00000000-0005-0000-0000-00005A000000}"/>
    <cellStyle name="Comma 15 12" xfId="9124" xr:uid="{00000000-0005-0000-0000-00005A000000}"/>
    <cellStyle name="Comma 15 12 2" xfId="24244" xr:uid="{00000000-0005-0000-0000-00005A000000}"/>
    <cellStyle name="Comma 15 12 2 2" xfId="54484" xr:uid="{00000000-0005-0000-0000-00005A000000}"/>
    <cellStyle name="Comma 15 12 3" xfId="39364" xr:uid="{00000000-0005-0000-0000-00005A000000}"/>
    <cellStyle name="Comma 15 13" xfId="15172" xr:uid="{00000000-0005-0000-0000-00005A000000}"/>
    <cellStyle name="Comma 15 13 2" xfId="45412" xr:uid="{00000000-0005-0000-0000-00005A000000}"/>
    <cellStyle name="Comma 15 14" xfId="30292" xr:uid="{00000000-0005-0000-0000-00005A000000}"/>
    <cellStyle name="Comma 15 2" xfId="136" xr:uid="{00000000-0005-0000-0000-000017000000}"/>
    <cellStyle name="Comma 15 2 10" xfId="9208" xr:uid="{00000000-0005-0000-0000-000017000000}"/>
    <cellStyle name="Comma 15 2 10 2" xfId="24328" xr:uid="{00000000-0005-0000-0000-000017000000}"/>
    <cellStyle name="Comma 15 2 10 2 2" xfId="54568" xr:uid="{00000000-0005-0000-0000-000017000000}"/>
    <cellStyle name="Comma 15 2 10 3" xfId="39448" xr:uid="{00000000-0005-0000-0000-000017000000}"/>
    <cellStyle name="Comma 15 2 11" xfId="15256" xr:uid="{00000000-0005-0000-0000-000017000000}"/>
    <cellStyle name="Comma 15 2 11 2" xfId="45496" xr:uid="{00000000-0005-0000-0000-000017000000}"/>
    <cellStyle name="Comma 15 2 12" xfId="30376" xr:uid="{00000000-0005-0000-0000-000017000000}"/>
    <cellStyle name="Comma 15 2 2" xfId="388" xr:uid="{00000000-0005-0000-0000-000017000000}"/>
    <cellStyle name="Comma 15 2 2 10" xfId="30628" xr:uid="{00000000-0005-0000-0000-000017000000}"/>
    <cellStyle name="Comma 15 2 2 2" xfId="1144" xr:uid="{00000000-0005-0000-0000-000017000000}"/>
    <cellStyle name="Comma 15 2 2 2 2" xfId="2656" xr:uid="{00000000-0005-0000-0000-000017000000}"/>
    <cellStyle name="Comma 15 2 2 2 2 2" xfId="11728" xr:uid="{00000000-0005-0000-0000-000017000000}"/>
    <cellStyle name="Comma 15 2 2 2 2 2 2" xfId="26848" xr:uid="{00000000-0005-0000-0000-000017000000}"/>
    <cellStyle name="Comma 15 2 2 2 2 2 2 2" xfId="57088" xr:uid="{00000000-0005-0000-0000-000017000000}"/>
    <cellStyle name="Comma 15 2 2 2 2 2 3" xfId="41968" xr:uid="{00000000-0005-0000-0000-000017000000}"/>
    <cellStyle name="Comma 15 2 2 2 2 3" xfId="17776" xr:uid="{00000000-0005-0000-0000-000017000000}"/>
    <cellStyle name="Comma 15 2 2 2 2 3 2" xfId="48016" xr:uid="{00000000-0005-0000-0000-000017000000}"/>
    <cellStyle name="Comma 15 2 2 2 2 4" xfId="32896" xr:uid="{00000000-0005-0000-0000-000017000000}"/>
    <cellStyle name="Comma 15 2 2 2 3" xfId="4168" xr:uid="{00000000-0005-0000-0000-000017000000}"/>
    <cellStyle name="Comma 15 2 2 2 3 2" xfId="13240" xr:uid="{00000000-0005-0000-0000-000017000000}"/>
    <cellStyle name="Comma 15 2 2 2 3 2 2" xfId="28360" xr:uid="{00000000-0005-0000-0000-000017000000}"/>
    <cellStyle name="Comma 15 2 2 2 3 2 2 2" xfId="58600" xr:uid="{00000000-0005-0000-0000-000017000000}"/>
    <cellStyle name="Comma 15 2 2 2 3 2 3" xfId="43480" xr:uid="{00000000-0005-0000-0000-000017000000}"/>
    <cellStyle name="Comma 15 2 2 2 3 3" xfId="19288" xr:uid="{00000000-0005-0000-0000-000017000000}"/>
    <cellStyle name="Comma 15 2 2 2 3 3 2" xfId="49528" xr:uid="{00000000-0005-0000-0000-000017000000}"/>
    <cellStyle name="Comma 15 2 2 2 3 4" xfId="34408" xr:uid="{00000000-0005-0000-0000-000017000000}"/>
    <cellStyle name="Comma 15 2 2 2 4" xfId="5680" xr:uid="{00000000-0005-0000-0000-000017000000}"/>
    <cellStyle name="Comma 15 2 2 2 4 2" xfId="14752" xr:uid="{00000000-0005-0000-0000-000017000000}"/>
    <cellStyle name="Comma 15 2 2 2 4 2 2" xfId="29872" xr:uid="{00000000-0005-0000-0000-000017000000}"/>
    <cellStyle name="Comma 15 2 2 2 4 2 2 2" xfId="60112" xr:uid="{00000000-0005-0000-0000-000017000000}"/>
    <cellStyle name="Comma 15 2 2 2 4 2 3" xfId="44992" xr:uid="{00000000-0005-0000-0000-000017000000}"/>
    <cellStyle name="Comma 15 2 2 2 4 3" xfId="20800" xr:uid="{00000000-0005-0000-0000-000017000000}"/>
    <cellStyle name="Comma 15 2 2 2 4 3 2" xfId="51040" xr:uid="{00000000-0005-0000-0000-000017000000}"/>
    <cellStyle name="Comma 15 2 2 2 4 4" xfId="35920" xr:uid="{00000000-0005-0000-0000-000017000000}"/>
    <cellStyle name="Comma 15 2 2 2 5" xfId="7192" xr:uid="{00000000-0005-0000-0000-000017000000}"/>
    <cellStyle name="Comma 15 2 2 2 5 2" xfId="22312" xr:uid="{00000000-0005-0000-0000-000017000000}"/>
    <cellStyle name="Comma 15 2 2 2 5 2 2" xfId="52552" xr:uid="{00000000-0005-0000-0000-000017000000}"/>
    <cellStyle name="Comma 15 2 2 2 5 3" xfId="37432" xr:uid="{00000000-0005-0000-0000-000017000000}"/>
    <cellStyle name="Comma 15 2 2 2 6" xfId="8704" xr:uid="{00000000-0005-0000-0000-000017000000}"/>
    <cellStyle name="Comma 15 2 2 2 6 2" xfId="23824" xr:uid="{00000000-0005-0000-0000-000017000000}"/>
    <cellStyle name="Comma 15 2 2 2 6 2 2" xfId="54064" xr:uid="{00000000-0005-0000-0000-000017000000}"/>
    <cellStyle name="Comma 15 2 2 2 6 3" xfId="38944" xr:uid="{00000000-0005-0000-0000-000017000000}"/>
    <cellStyle name="Comma 15 2 2 2 7" xfId="10216" xr:uid="{00000000-0005-0000-0000-000017000000}"/>
    <cellStyle name="Comma 15 2 2 2 7 2" xfId="25336" xr:uid="{00000000-0005-0000-0000-000017000000}"/>
    <cellStyle name="Comma 15 2 2 2 7 2 2" xfId="55576" xr:uid="{00000000-0005-0000-0000-000017000000}"/>
    <cellStyle name="Comma 15 2 2 2 7 3" xfId="40456" xr:uid="{00000000-0005-0000-0000-000017000000}"/>
    <cellStyle name="Comma 15 2 2 2 8" xfId="16264" xr:uid="{00000000-0005-0000-0000-000017000000}"/>
    <cellStyle name="Comma 15 2 2 2 8 2" xfId="46504" xr:uid="{00000000-0005-0000-0000-000017000000}"/>
    <cellStyle name="Comma 15 2 2 2 9" xfId="31384" xr:uid="{00000000-0005-0000-0000-000017000000}"/>
    <cellStyle name="Comma 15 2 2 3" xfId="1900" xr:uid="{00000000-0005-0000-0000-000017000000}"/>
    <cellStyle name="Comma 15 2 2 3 2" xfId="10972" xr:uid="{00000000-0005-0000-0000-000017000000}"/>
    <cellStyle name="Comma 15 2 2 3 2 2" xfId="26092" xr:uid="{00000000-0005-0000-0000-000017000000}"/>
    <cellStyle name="Comma 15 2 2 3 2 2 2" xfId="56332" xr:uid="{00000000-0005-0000-0000-000017000000}"/>
    <cellStyle name="Comma 15 2 2 3 2 3" xfId="41212" xr:uid="{00000000-0005-0000-0000-000017000000}"/>
    <cellStyle name="Comma 15 2 2 3 3" xfId="17020" xr:uid="{00000000-0005-0000-0000-000017000000}"/>
    <cellStyle name="Comma 15 2 2 3 3 2" xfId="47260" xr:uid="{00000000-0005-0000-0000-000017000000}"/>
    <cellStyle name="Comma 15 2 2 3 4" xfId="32140" xr:uid="{00000000-0005-0000-0000-000017000000}"/>
    <cellStyle name="Comma 15 2 2 4" xfId="3412" xr:uid="{00000000-0005-0000-0000-000017000000}"/>
    <cellStyle name="Comma 15 2 2 4 2" xfId="12484" xr:uid="{00000000-0005-0000-0000-000017000000}"/>
    <cellStyle name="Comma 15 2 2 4 2 2" xfId="27604" xr:uid="{00000000-0005-0000-0000-000017000000}"/>
    <cellStyle name="Comma 15 2 2 4 2 2 2" xfId="57844" xr:uid="{00000000-0005-0000-0000-000017000000}"/>
    <cellStyle name="Comma 15 2 2 4 2 3" xfId="42724" xr:uid="{00000000-0005-0000-0000-000017000000}"/>
    <cellStyle name="Comma 15 2 2 4 3" xfId="18532" xr:uid="{00000000-0005-0000-0000-000017000000}"/>
    <cellStyle name="Comma 15 2 2 4 3 2" xfId="48772" xr:uid="{00000000-0005-0000-0000-000017000000}"/>
    <cellStyle name="Comma 15 2 2 4 4" xfId="33652" xr:uid="{00000000-0005-0000-0000-000017000000}"/>
    <cellStyle name="Comma 15 2 2 5" xfId="4924" xr:uid="{00000000-0005-0000-0000-000017000000}"/>
    <cellStyle name="Comma 15 2 2 5 2" xfId="13996" xr:uid="{00000000-0005-0000-0000-000017000000}"/>
    <cellStyle name="Comma 15 2 2 5 2 2" xfId="29116" xr:uid="{00000000-0005-0000-0000-000017000000}"/>
    <cellStyle name="Comma 15 2 2 5 2 2 2" xfId="59356" xr:uid="{00000000-0005-0000-0000-000017000000}"/>
    <cellStyle name="Comma 15 2 2 5 2 3" xfId="44236" xr:uid="{00000000-0005-0000-0000-000017000000}"/>
    <cellStyle name="Comma 15 2 2 5 3" xfId="20044" xr:uid="{00000000-0005-0000-0000-000017000000}"/>
    <cellStyle name="Comma 15 2 2 5 3 2" xfId="50284" xr:uid="{00000000-0005-0000-0000-000017000000}"/>
    <cellStyle name="Comma 15 2 2 5 4" xfId="35164" xr:uid="{00000000-0005-0000-0000-000017000000}"/>
    <cellStyle name="Comma 15 2 2 6" xfId="6436" xr:uid="{00000000-0005-0000-0000-000017000000}"/>
    <cellStyle name="Comma 15 2 2 6 2" xfId="21556" xr:uid="{00000000-0005-0000-0000-000017000000}"/>
    <cellStyle name="Comma 15 2 2 6 2 2" xfId="51796" xr:uid="{00000000-0005-0000-0000-000017000000}"/>
    <cellStyle name="Comma 15 2 2 6 3" xfId="36676" xr:uid="{00000000-0005-0000-0000-000017000000}"/>
    <cellStyle name="Comma 15 2 2 7" xfId="7948" xr:uid="{00000000-0005-0000-0000-000017000000}"/>
    <cellStyle name="Comma 15 2 2 7 2" xfId="23068" xr:uid="{00000000-0005-0000-0000-000017000000}"/>
    <cellStyle name="Comma 15 2 2 7 2 2" xfId="53308" xr:uid="{00000000-0005-0000-0000-000017000000}"/>
    <cellStyle name="Comma 15 2 2 7 3" xfId="38188" xr:uid="{00000000-0005-0000-0000-000017000000}"/>
    <cellStyle name="Comma 15 2 2 8" xfId="9460" xr:uid="{00000000-0005-0000-0000-000017000000}"/>
    <cellStyle name="Comma 15 2 2 8 2" xfId="24580" xr:uid="{00000000-0005-0000-0000-000017000000}"/>
    <cellStyle name="Comma 15 2 2 8 2 2" xfId="54820" xr:uid="{00000000-0005-0000-0000-000017000000}"/>
    <cellStyle name="Comma 15 2 2 8 3" xfId="39700" xr:uid="{00000000-0005-0000-0000-000017000000}"/>
    <cellStyle name="Comma 15 2 2 9" xfId="15508" xr:uid="{00000000-0005-0000-0000-000017000000}"/>
    <cellStyle name="Comma 15 2 2 9 2" xfId="45748" xr:uid="{00000000-0005-0000-0000-000017000000}"/>
    <cellStyle name="Comma 15 2 3" xfId="640" xr:uid="{00000000-0005-0000-0000-000044000000}"/>
    <cellStyle name="Comma 15 2 3 10" xfId="30880" xr:uid="{00000000-0005-0000-0000-000044000000}"/>
    <cellStyle name="Comma 15 2 3 2" xfId="1396" xr:uid="{00000000-0005-0000-0000-000044000000}"/>
    <cellStyle name="Comma 15 2 3 2 2" xfId="2908" xr:uid="{00000000-0005-0000-0000-000044000000}"/>
    <cellStyle name="Comma 15 2 3 2 2 2" xfId="11980" xr:uid="{00000000-0005-0000-0000-000044000000}"/>
    <cellStyle name="Comma 15 2 3 2 2 2 2" xfId="27100" xr:uid="{00000000-0005-0000-0000-000044000000}"/>
    <cellStyle name="Comma 15 2 3 2 2 2 2 2" xfId="57340" xr:uid="{00000000-0005-0000-0000-000044000000}"/>
    <cellStyle name="Comma 15 2 3 2 2 2 3" xfId="42220" xr:uid="{00000000-0005-0000-0000-000044000000}"/>
    <cellStyle name="Comma 15 2 3 2 2 3" xfId="18028" xr:uid="{00000000-0005-0000-0000-000044000000}"/>
    <cellStyle name="Comma 15 2 3 2 2 3 2" xfId="48268" xr:uid="{00000000-0005-0000-0000-000044000000}"/>
    <cellStyle name="Comma 15 2 3 2 2 4" xfId="33148" xr:uid="{00000000-0005-0000-0000-000044000000}"/>
    <cellStyle name="Comma 15 2 3 2 3" xfId="4420" xr:uid="{00000000-0005-0000-0000-000044000000}"/>
    <cellStyle name="Comma 15 2 3 2 3 2" xfId="13492" xr:uid="{00000000-0005-0000-0000-000044000000}"/>
    <cellStyle name="Comma 15 2 3 2 3 2 2" xfId="28612" xr:uid="{00000000-0005-0000-0000-000044000000}"/>
    <cellStyle name="Comma 15 2 3 2 3 2 2 2" xfId="58852" xr:uid="{00000000-0005-0000-0000-000044000000}"/>
    <cellStyle name="Comma 15 2 3 2 3 2 3" xfId="43732" xr:uid="{00000000-0005-0000-0000-000044000000}"/>
    <cellStyle name="Comma 15 2 3 2 3 3" xfId="19540" xr:uid="{00000000-0005-0000-0000-000044000000}"/>
    <cellStyle name="Comma 15 2 3 2 3 3 2" xfId="49780" xr:uid="{00000000-0005-0000-0000-000044000000}"/>
    <cellStyle name="Comma 15 2 3 2 3 4" xfId="34660" xr:uid="{00000000-0005-0000-0000-000044000000}"/>
    <cellStyle name="Comma 15 2 3 2 4" xfId="5932" xr:uid="{00000000-0005-0000-0000-000044000000}"/>
    <cellStyle name="Comma 15 2 3 2 4 2" xfId="15004" xr:uid="{00000000-0005-0000-0000-000044000000}"/>
    <cellStyle name="Comma 15 2 3 2 4 2 2" xfId="30124" xr:uid="{00000000-0005-0000-0000-000044000000}"/>
    <cellStyle name="Comma 15 2 3 2 4 2 2 2" xfId="60364" xr:uid="{00000000-0005-0000-0000-000044000000}"/>
    <cellStyle name="Comma 15 2 3 2 4 2 3" xfId="45244" xr:uid="{00000000-0005-0000-0000-000044000000}"/>
    <cellStyle name="Comma 15 2 3 2 4 3" xfId="21052" xr:uid="{00000000-0005-0000-0000-000044000000}"/>
    <cellStyle name="Comma 15 2 3 2 4 3 2" xfId="51292" xr:uid="{00000000-0005-0000-0000-000044000000}"/>
    <cellStyle name="Comma 15 2 3 2 4 4" xfId="36172" xr:uid="{00000000-0005-0000-0000-000044000000}"/>
    <cellStyle name="Comma 15 2 3 2 5" xfId="7444" xr:uid="{00000000-0005-0000-0000-000044000000}"/>
    <cellStyle name="Comma 15 2 3 2 5 2" xfId="22564" xr:uid="{00000000-0005-0000-0000-000044000000}"/>
    <cellStyle name="Comma 15 2 3 2 5 2 2" xfId="52804" xr:uid="{00000000-0005-0000-0000-000044000000}"/>
    <cellStyle name="Comma 15 2 3 2 5 3" xfId="37684" xr:uid="{00000000-0005-0000-0000-000044000000}"/>
    <cellStyle name="Comma 15 2 3 2 6" xfId="8956" xr:uid="{00000000-0005-0000-0000-000044000000}"/>
    <cellStyle name="Comma 15 2 3 2 6 2" xfId="24076" xr:uid="{00000000-0005-0000-0000-000044000000}"/>
    <cellStyle name="Comma 15 2 3 2 6 2 2" xfId="54316" xr:uid="{00000000-0005-0000-0000-000044000000}"/>
    <cellStyle name="Comma 15 2 3 2 6 3" xfId="39196" xr:uid="{00000000-0005-0000-0000-000044000000}"/>
    <cellStyle name="Comma 15 2 3 2 7" xfId="10468" xr:uid="{00000000-0005-0000-0000-000044000000}"/>
    <cellStyle name="Comma 15 2 3 2 7 2" xfId="25588" xr:uid="{00000000-0005-0000-0000-000044000000}"/>
    <cellStyle name="Comma 15 2 3 2 7 2 2" xfId="55828" xr:uid="{00000000-0005-0000-0000-000044000000}"/>
    <cellStyle name="Comma 15 2 3 2 7 3" xfId="40708" xr:uid="{00000000-0005-0000-0000-000044000000}"/>
    <cellStyle name="Comma 15 2 3 2 8" xfId="16516" xr:uid="{00000000-0005-0000-0000-000044000000}"/>
    <cellStyle name="Comma 15 2 3 2 8 2" xfId="46756" xr:uid="{00000000-0005-0000-0000-000044000000}"/>
    <cellStyle name="Comma 15 2 3 2 9" xfId="31636" xr:uid="{00000000-0005-0000-0000-000044000000}"/>
    <cellStyle name="Comma 15 2 3 3" xfId="2152" xr:uid="{00000000-0005-0000-0000-000044000000}"/>
    <cellStyle name="Comma 15 2 3 3 2" xfId="11224" xr:uid="{00000000-0005-0000-0000-000044000000}"/>
    <cellStyle name="Comma 15 2 3 3 2 2" xfId="26344" xr:uid="{00000000-0005-0000-0000-000044000000}"/>
    <cellStyle name="Comma 15 2 3 3 2 2 2" xfId="56584" xr:uid="{00000000-0005-0000-0000-000044000000}"/>
    <cellStyle name="Comma 15 2 3 3 2 3" xfId="41464" xr:uid="{00000000-0005-0000-0000-000044000000}"/>
    <cellStyle name="Comma 15 2 3 3 3" xfId="17272" xr:uid="{00000000-0005-0000-0000-000044000000}"/>
    <cellStyle name="Comma 15 2 3 3 3 2" xfId="47512" xr:uid="{00000000-0005-0000-0000-000044000000}"/>
    <cellStyle name="Comma 15 2 3 3 4" xfId="32392" xr:uid="{00000000-0005-0000-0000-000044000000}"/>
    <cellStyle name="Comma 15 2 3 4" xfId="3664" xr:uid="{00000000-0005-0000-0000-000044000000}"/>
    <cellStyle name="Comma 15 2 3 4 2" xfId="12736" xr:uid="{00000000-0005-0000-0000-000044000000}"/>
    <cellStyle name="Comma 15 2 3 4 2 2" xfId="27856" xr:uid="{00000000-0005-0000-0000-000044000000}"/>
    <cellStyle name="Comma 15 2 3 4 2 2 2" xfId="58096" xr:uid="{00000000-0005-0000-0000-000044000000}"/>
    <cellStyle name="Comma 15 2 3 4 2 3" xfId="42976" xr:uid="{00000000-0005-0000-0000-000044000000}"/>
    <cellStyle name="Comma 15 2 3 4 3" xfId="18784" xr:uid="{00000000-0005-0000-0000-000044000000}"/>
    <cellStyle name="Comma 15 2 3 4 3 2" xfId="49024" xr:uid="{00000000-0005-0000-0000-000044000000}"/>
    <cellStyle name="Comma 15 2 3 4 4" xfId="33904" xr:uid="{00000000-0005-0000-0000-000044000000}"/>
    <cellStyle name="Comma 15 2 3 5" xfId="5176" xr:uid="{00000000-0005-0000-0000-000044000000}"/>
    <cellStyle name="Comma 15 2 3 5 2" xfId="14248" xr:uid="{00000000-0005-0000-0000-000044000000}"/>
    <cellStyle name="Comma 15 2 3 5 2 2" xfId="29368" xr:uid="{00000000-0005-0000-0000-000044000000}"/>
    <cellStyle name="Comma 15 2 3 5 2 2 2" xfId="59608" xr:uid="{00000000-0005-0000-0000-000044000000}"/>
    <cellStyle name="Comma 15 2 3 5 2 3" xfId="44488" xr:uid="{00000000-0005-0000-0000-000044000000}"/>
    <cellStyle name="Comma 15 2 3 5 3" xfId="20296" xr:uid="{00000000-0005-0000-0000-000044000000}"/>
    <cellStyle name="Comma 15 2 3 5 3 2" xfId="50536" xr:uid="{00000000-0005-0000-0000-000044000000}"/>
    <cellStyle name="Comma 15 2 3 5 4" xfId="35416" xr:uid="{00000000-0005-0000-0000-000044000000}"/>
    <cellStyle name="Comma 15 2 3 6" xfId="6688" xr:uid="{00000000-0005-0000-0000-000044000000}"/>
    <cellStyle name="Comma 15 2 3 6 2" xfId="21808" xr:uid="{00000000-0005-0000-0000-000044000000}"/>
    <cellStyle name="Comma 15 2 3 6 2 2" xfId="52048" xr:uid="{00000000-0005-0000-0000-000044000000}"/>
    <cellStyle name="Comma 15 2 3 6 3" xfId="36928" xr:uid="{00000000-0005-0000-0000-000044000000}"/>
    <cellStyle name="Comma 15 2 3 7" xfId="8200" xr:uid="{00000000-0005-0000-0000-000044000000}"/>
    <cellStyle name="Comma 15 2 3 7 2" xfId="23320" xr:uid="{00000000-0005-0000-0000-000044000000}"/>
    <cellStyle name="Comma 15 2 3 7 2 2" xfId="53560" xr:uid="{00000000-0005-0000-0000-000044000000}"/>
    <cellStyle name="Comma 15 2 3 7 3" xfId="38440" xr:uid="{00000000-0005-0000-0000-000044000000}"/>
    <cellStyle name="Comma 15 2 3 8" xfId="9712" xr:uid="{00000000-0005-0000-0000-000044000000}"/>
    <cellStyle name="Comma 15 2 3 8 2" xfId="24832" xr:uid="{00000000-0005-0000-0000-000044000000}"/>
    <cellStyle name="Comma 15 2 3 8 2 2" xfId="55072" xr:uid="{00000000-0005-0000-0000-000044000000}"/>
    <cellStyle name="Comma 15 2 3 8 3" xfId="39952" xr:uid="{00000000-0005-0000-0000-000044000000}"/>
    <cellStyle name="Comma 15 2 3 9" xfId="15760" xr:uid="{00000000-0005-0000-0000-000044000000}"/>
    <cellStyle name="Comma 15 2 3 9 2" xfId="46000" xr:uid="{00000000-0005-0000-0000-000044000000}"/>
    <cellStyle name="Comma 15 2 4" xfId="892" xr:uid="{00000000-0005-0000-0000-000017000000}"/>
    <cellStyle name="Comma 15 2 4 2" xfId="2404" xr:uid="{00000000-0005-0000-0000-000017000000}"/>
    <cellStyle name="Comma 15 2 4 2 2" xfId="11476" xr:uid="{00000000-0005-0000-0000-000017000000}"/>
    <cellStyle name="Comma 15 2 4 2 2 2" xfId="26596" xr:uid="{00000000-0005-0000-0000-000017000000}"/>
    <cellStyle name="Comma 15 2 4 2 2 2 2" xfId="56836" xr:uid="{00000000-0005-0000-0000-000017000000}"/>
    <cellStyle name="Comma 15 2 4 2 2 3" xfId="41716" xr:uid="{00000000-0005-0000-0000-000017000000}"/>
    <cellStyle name="Comma 15 2 4 2 3" xfId="17524" xr:uid="{00000000-0005-0000-0000-000017000000}"/>
    <cellStyle name="Comma 15 2 4 2 3 2" xfId="47764" xr:uid="{00000000-0005-0000-0000-000017000000}"/>
    <cellStyle name="Comma 15 2 4 2 4" xfId="32644" xr:uid="{00000000-0005-0000-0000-000017000000}"/>
    <cellStyle name="Comma 15 2 4 3" xfId="3916" xr:uid="{00000000-0005-0000-0000-000017000000}"/>
    <cellStyle name="Comma 15 2 4 3 2" xfId="12988" xr:uid="{00000000-0005-0000-0000-000017000000}"/>
    <cellStyle name="Comma 15 2 4 3 2 2" xfId="28108" xr:uid="{00000000-0005-0000-0000-000017000000}"/>
    <cellStyle name="Comma 15 2 4 3 2 2 2" xfId="58348" xr:uid="{00000000-0005-0000-0000-000017000000}"/>
    <cellStyle name="Comma 15 2 4 3 2 3" xfId="43228" xr:uid="{00000000-0005-0000-0000-000017000000}"/>
    <cellStyle name="Comma 15 2 4 3 3" xfId="19036" xr:uid="{00000000-0005-0000-0000-000017000000}"/>
    <cellStyle name="Comma 15 2 4 3 3 2" xfId="49276" xr:uid="{00000000-0005-0000-0000-000017000000}"/>
    <cellStyle name="Comma 15 2 4 3 4" xfId="34156" xr:uid="{00000000-0005-0000-0000-000017000000}"/>
    <cellStyle name="Comma 15 2 4 4" xfId="5428" xr:uid="{00000000-0005-0000-0000-000017000000}"/>
    <cellStyle name="Comma 15 2 4 4 2" xfId="14500" xr:uid="{00000000-0005-0000-0000-000017000000}"/>
    <cellStyle name="Comma 15 2 4 4 2 2" xfId="29620" xr:uid="{00000000-0005-0000-0000-000017000000}"/>
    <cellStyle name="Comma 15 2 4 4 2 2 2" xfId="59860" xr:uid="{00000000-0005-0000-0000-000017000000}"/>
    <cellStyle name="Comma 15 2 4 4 2 3" xfId="44740" xr:uid="{00000000-0005-0000-0000-000017000000}"/>
    <cellStyle name="Comma 15 2 4 4 3" xfId="20548" xr:uid="{00000000-0005-0000-0000-000017000000}"/>
    <cellStyle name="Comma 15 2 4 4 3 2" xfId="50788" xr:uid="{00000000-0005-0000-0000-000017000000}"/>
    <cellStyle name="Comma 15 2 4 4 4" xfId="35668" xr:uid="{00000000-0005-0000-0000-000017000000}"/>
    <cellStyle name="Comma 15 2 4 5" xfId="6940" xr:uid="{00000000-0005-0000-0000-000017000000}"/>
    <cellStyle name="Comma 15 2 4 5 2" xfId="22060" xr:uid="{00000000-0005-0000-0000-000017000000}"/>
    <cellStyle name="Comma 15 2 4 5 2 2" xfId="52300" xr:uid="{00000000-0005-0000-0000-000017000000}"/>
    <cellStyle name="Comma 15 2 4 5 3" xfId="37180" xr:uid="{00000000-0005-0000-0000-000017000000}"/>
    <cellStyle name="Comma 15 2 4 6" xfId="8452" xr:uid="{00000000-0005-0000-0000-000017000000}"/>
    <cellStyle name="Comma 15 2 4 6 2" xfId="23572" xr:uid="{00000000-0005-0000-0000-000017000000}"/>
    <cellStyle name="Comma 15 2 4 6 2 2" xfId="53812" xr:uid="{00000000-0005-0000-0000-000017000000}"/>
    <cellStyle name="Comma 15 2 4 6 3" xfId="38692" xr:uid="{00000000-0005-0000-0000-000017000000}"/>
    <cellStyle name="Comma 15 2 4 7" xfId="9964" xr:uid="{00000000-0005-0000-0000-000017000000}"/>
    <cellStyle name="Comma 15 2 4 7 2" xfId="25084" xr:uid="{00000000-0005-0000-0000-000017000000}"/>
    <cellStyle name="Comma 15 2 4 7 2 2" xfId="55324" xr:uid="{00000000-0005-0000-0000-000017000000}"/>
    <cellStyle name="Comma 15 2 4 7 3" xfId="40204" xr:uid="{00000000-0005-0000-0000-000017000000}"/>
    <cellStyle name="Comma 15 2 4 8" xfId="16012" xr:uid="{00000000-0005-0000-0000-000017000000}"/>
    <cellStyle name="Comma 15 2 4 8 2" xfId="46252" xr:uid="{00000000-0005-0000-0000-000017000000}"/>
    <cellStyle name="Comma 15 2 4 9" xfId="31132" xr:uid="{00000000-0005-0000-0000-000017000000}"/>
    <cellStyle name="Comma 15 2 5" xfId="1648" xr:uid="{00000000-0005-0000-0000-000017000000}"/>
    <cellStyle name="Comma 15 2 5 2" xfId="10720" xr:uid="{00000000-0005-0000-0000-000017000000}"/>
    <cellStyle name="Comma 15 2 5 2 2" xfId="25840" xr:uid="{00000000-0005-0000-0000-000017000000}"/>
    <cellStyle name="Comma 15 2 5 2 2 2" xfId="56080" xr:uid="{00000000-0005-0000-0000-000017000000}"/>
    <cellStyle name="Comma 15 2 5 2 3" xfId="40960" xr:uid="{00000000-0005-0000-0000-000017000000}"/>
    <cellStyle name="Comma 15 2 5 3" xfId="16768" xr:uid="{00000000-0005-0000-0000-000017000000}"/>
    <cellStyle name="Comma 15 2 5 3 2" xfId="47008" xr:uid="{00000000-0005-0000-0000-000017000000}"/>
    <cellStyle name="Comma 15 2 5 4" xfId="31888" xr:uid="{00000000-0005-0000-0000-000017000000}"/>
    <cellStyle name="Comma 15 2 6" xfId="3160" xr:uid="{00000000-0005-0000-0000-000017000000}"/>
    <cellStyle name="Comma 15 2 6 2" xfId="12232" xr:uid="{00000000-0005-0000-0000-000017000000}"/>
    <cellStyle name="Comma 15 2 6 2 2" xfId="27352" xr:uid="{00000000-0005-0000-0000-000017000000}"/>
    <cellStyle name="Comma 15 2 6 2 2 2" xfId="57592" xr:uid="{00000000-0005-0000-0000-000017000000}"/>
    <cellStyle name="Comma 15 2 6 2 3" xfId="42472" xr:uid="{00000000-0005-0000-0000-000017000000}"/>
    <cellStyle name="Comma 15 2 6 3" xfId="18280" xr:uid="{00000000-0005-0000-0000-000017000000}"/>
    <cellStyle name="Comma 15 2 6 3 2" xfId="48520" xr:uid="{00000000-0005-0000-0000-000017000000}"/>
    <cellStyle name="Comma 15 2 6 4" xfId="33400" xr:uid="{00000000-0005-0000-0000-000017000000}"/>
    <cellStyle name="Comma 15 2 7" xfId="4672" xr:uid="{00000000-0005-0000-0000-000017000000}"/>
    <cellStyle name="Comma 15 2 7 2" xfId="13744" xr:uid="{00000000-0005-0000-0000-000017000000}"/>
    <cellStyle name="Comma 15 2 7 2 2" xfId="28864" xr:uid="{00000000-0005-0000-0000-000017000000}"/>
    <cellStyle name="Comma 15 2 7 2 2 2" xfId="59104" xr:uid="{00000000-0005-0000-0000-000017000000}"/>
    <cellStyle name="Comma 15 2 7 2 3" xfId="43984" xr:uid="{00000000-0005-0000-0000-000017000000}"/>
    <cellStyle name="Comma 15 2 7 3" xfId="19792" xr:uid="{00000000-0005-0000-0000-000017000000}"/>
    <cellStyle name="Comma 15 2 7 3 2" xfId="50032" xr:uid="{00000000-0005-0000-0000-000017000000}"/>
    <cellStyle name="Comma 15 2 7 4" xfId="34912" xr:uid="{00000000-0005-0000-0000-000017000000}"/>
    <cellStyle name="Comma 15 2 8" xfId="6184" xr:uid="{00000000-0005-0000-0000-000017000000}"/>
    <cellStyle name="Comma 15 2 8 2" xfId="21304" xr:uid="{00000000-0005-0000-0000-000017000000}"/>
    <cellStyle name="Comma 15 2 8 2 2" xfId="51544" xr:uid="{00000000-0005-0000-0000-000017000000}"/>
    <cellStyle name="Comma 15 2 8 3" xfId="36424" xr:uid="{00000000-0005-0000-0000-000017000000}"/>
    <cellStyle name="Comma 15 2 9" xfId="7696" xr:uid="{00000000-0005-0000-0000-000017000000}"/>
    <cellStyle name="Comma 15 2 9 2" xfId="22816" xr:uid="{00000000-0005-0000-0000-000017000000}"/>
    <cellStyle name="Comma 15 2 9 2 2" xfId="53056" xr:uid="{00000000-0005-0000-0000-000017000000}"/>
    <cellStyle name="Comma 15 2 9 3" xfId="37936" xr:uid="{00000000-0005-0000-0000-000017000000}"/>
    <cellStyle name="Comma 15 3" xfId="220" xr:uid="{00000000-0005-0000-0000-000017000000}"/>
    <cellStyle name="Comma 15 3 10" xfId="9292" xr:uid="{00000000-0005-0000-0000-000017000000}"/>
    <cellStyle name="Comma 15 3 10 2" xfId="24412" xr:uid="{00000000-0005-0000-0000-000017000000}"/>
    <cellStyle name="Comma 15 3 10 2 2" xfId="54652" xr:uid="{00000000-0005-0000-0000-000017000000}"/>
    <cellStyle name="Comma 15 3 10 3" xfId="39532" xr:uid="{00000000-0005-0000-0000-000017000000}"/>
    <cellStyle name="Comma 15 3 11" xfId="15340" xr:uid="{00000000-0005-0000-0000-000017000000}"/>
    <cellStyle name="Comma 15 3 11 2" xfId="45580" xr:uid="{00000000-0005-0000-0000-000017000000}"/>
    <cellStyle name="Comma 15 3 12" xfId="30460" xr:uid="{00000000-0005-0000-0000-000017000000}"/>
    <cellStyle name="Comma 15 3 2" xfId="472" xr:uid="{00000000-0005-0000-0000-000017000000}"/>
    <cellStyle name="Comma 15 3 2 10" xfId="30712" xr:uid="{00000000-0005-0000-0000-000017000000}"/>
    <cellStyle name="Comma 15 3 2 2" xfId="1228" xr:uid="{00000000-0005-0000-0000-000017000000}"/>
    <cellStyle name="Comma 15 3 2 2 2" xfId="2740" xr:uid="{00000000-0005-0000-0000-000017000000}"/>
    <cellStyle name="Comma 15 3 2 2 2 2" xfId="11812" xr:uid="{00000000-0005-0000-0000-000017000000}"/>
    <cellStyle name="Comma 15 3 2 2 2 2 2" xfId="26932" xr:uid="{00000000-0005-0000-0000-000017000000}"/>
    <cellStyle name="Comma 15 3 2 2 2 2 2 2" xfId="57172" xr:uid="{00000000-0005-0000-0000-000017000000}"/>
    <cellStyle name="Comma 15 3 2 2 2 2 3" xfId="42052" xr:uid="{00000000-0005-0000-0000-000017000000}"/>
    <cellStyle name="Comma 15 3 2 2 2 3" xfId="17860" xr:uid="{00000000-0005-0000-0000-000017000000}"/>
    <cellStyle name="Comma 15 3 2 2 2 3 2" xfId="48100" xr:uid="{00000000-0005-0000-0000-000017000000}"/>
    <cellStyle name="Comma 15 3 2 2 2 4" xfId="32980" xr:uid="{00000000-0005-0000-0000-000017000000}"/>
    <cellStyle name="Comma 15 3 2 2 3" xfId="4252" xr:uid="{00000000-0005-0000-0000-000017000000}"/>
    <cellStyle name="Comma 15 3 2 2 3 2" xfId="13324" xr:uid="{00000000-0005-0000-0000-000017000000}"/>
    <cellStyle name="Comma 15 3 2 2 3 2 2" xfId="28444" xr:uid="{00000000-0005-0000-0000-000017000000}"/>
    <cellStyle name="Comma 15 3 2 2 3 2 2 2" xfId="58684" xr:uid="{00000000-0005-0000-0000-000017000000}"/>
    <cellStyle name="Comma 15 3 2 2 3 2 3" xfId="43564" xr:uid="{00000000-0005-0000-0000-000017000000}"/>
    <cellStyle name="Comma 15 3 2 2 3 3" xfId="19372" xr:uid="{00000000-0005-0000-0000-000017000000}"/>
    <cellStyle name="Comma 15 3 2 2 3 3 2" xfId="49612" xr:uid="{00000000-0005-0000-0000-000017000000}"/>
    <cellStyle name="Comma 15 3 2 2 3 4" xfId="34492" xr:uid="{00000000-0005-0000-0000-000017000000}"/>
    <cellStyle name="Comma 15 3 2 2 4" xfId="5764" xr:uid="{00000000-0005-0000-0000-000017000000}"/>
    <cellStyle name="Comma 15 3 2 2 4 2" xfId="14836" xr:uid="{00000000-0005-0000-0000-000017000000}"/>
    <cellStyle name="Comma 15 3 2 2 4 2 2" xfId="29956" xr:uid="{00000000-0005-0000-0000-000017000000}"/>
    <cellStyle name="Comma 15 3 2 2 4 2 2 2" xfId="60196" xr:uid="{00000000-0005-0000-0000-000017000000}"/>
    <cellStyle name="Comma 15 3 2 2 4 2 3" xfId="45076" xr:uid="{00000000-0005-0000-0000-000017000000}"/>
    <cellStyle name="Comma 15 3 2 2 4 3" xfId="20884" xr:uid="{00000000-0005-0000-0000-000017000000}"/>
    <cellStyle name="Comma 15 3 2 2 4 3 2" xfId="51124" xr:uid="{00000000-0005-0000-0000-000017000000}"/>
    <cellStyle name="Comma 15 3 2 2 4 4" xfId="36004" xr:uid="{00000000-0005-0000-0000-000017000000}"/>
    <cellStyle name="Comma 15 3 2 2 5" xfId="7276" xr:uid="{00000000-0005-0000-0000-000017000000}"/>
    <cellStyle name="Comma 15 3 2 2 5 2" xfId="22396" xr:uid="{00000000-0005-0000-0000-000017000000}"/>
    <cellStyle name="Comma 15 3 2 2 5 2 2" xfId="52636" xr:uid="{00000000-0005-0000-0000-000017000000}"/>
    <cellStyle name="Comma 15 3 2 2 5 3" xfId="37516" xr:uid="{00000000-0005-0000-0000-000017000000}"/>
    <cellStyle name="Comma 15 3 2 2 6" xfId="8788" xr:uid="{00000000-0005-0000-0000-000017000000}"/>
    <cellStyle name="Comma 15 3 2 2 6 2" xfId="23908" xr:uid="{00000000-0005-0000-0000-000017000000}"/>
    <cellStyle name="Comma 15 3 2 2 6 2 2" xfId="54148" xr:uid="{00000000-0005-0000-0000-000017000000}"/>
    <cellStyle name="Comma 15 3 2 2 6 3" xfId="39028" xr:uid="{00000000-0005-0000-0000-000017000000}"/>
    <cellStyle name="Comma 15 3 2 2 7" xfId="10300" xr:uid="{00000000-0005-0000-0000-000017000000}"/>
    <cellStyle name="Comma 15 3 2 2 7 2" xfId="25420" xr:uid="{00000000-0005-0000-0000-000017000000}"/>
    <cellStyle name="Comma 15 3 2 2 7 2 2" xfId="55660" xr:uid="{00000000-0005-0000-0000-000017000000}"/>
    <cellStyle name="Comma 15 3 2 2 7 3" xfId="40540" xr:uid="{00000000-0005-0000-0000-000017000000}"/>
    <cellStyle name="Comma 15 3 2 2 8" xfId="16348" xr:uid="{00000000-0005-0000-0000-000017000000}"/>
    <cellStyle name="Comma 15 3 2 2 8 2" xfId="46588" xr:uid="{00000000-0005-0000-0000-000017000000}"/>
    <cellStyle name="Comma 15 3 2 2 9" xfId="31468" xr:uid="{00000000-0005-0000-0000-000017000000}"/>
    <cellStyle name="Comma 15 3 2 3" xfId="1984" xr:uid="{00000000-0005-0000-0000-000017000000}"/>
    <cellStyle name="Comma 15 3 2 3 2" xfId="11056" xr:uid="{00000000-0005-0000-0000-000017000000}"/>
    <cellStyle name="Comma 15 3 2 3 2 2" xfId="26176" xr:uid="{00000000-0005-0000-0000-000017000000}"/>
    <cellStyle name="Comma 15 3 2 3 2 2 2" xfId="56416" xr:uid="{00000000-0005-0000-0000-000017000000}"/>
    <cellStyle name="Comma 15 3 2 3 2 3" xfId="41296" xr:uid="{00000000-0005-0000-0000-000017000000}"/>
    <cellStyle name="Comma 15 3 2 3 3" xfId="17104" xr:uid="{00000000-0005-0000-0000-000017000000}"/>
    <cellStyle name="Comma 15 3 2 3 3 2" xfId="47344" xr:uid="{00000000-0005-0000-0000-000017000000}"/>
    <cellStyle name="Comma 15 3 2 3 4" xfId="32224" xr:uid="{00000000-0005-0000-0000-000017000000}"/>
    <cellStyle name="Comma 15 3 2 4" xfId="3496" xr:uid="{00000000-0005-0000-0000-000017000000}"/>
    <cellStyle name="Comma 15 3 2 4 2" xfId="12568" xr:uid="{00000000-0005-0000-0000-000017000000}"/>
    <cellStyle name="Comma 15 3 2 4 2 2" xfId="27688" xr:uid="{00000000-0005-0000-0000-000017000000}"/>
    <cellStyle name="Comma 15 3 2 4 2 2 2" xfId="57928" xr:uid="{00000000-0005-0000-0000-000017000000}"/>
    <cellStyle name="Comma 15 3 2 4 2 3" xfId="42808" xr:uid="{00000000-0005-0000-0000-000017000000}"/>
    <cellStyle name="Comma 15 3 2 4 3" xfId="18616" xr:uid="{00000000-0005-0000-0000-000017000000}"/>
    <cellStyle name="Comma 15 3 2 4 3 2" xfId="48856" xr:uid="{00000000-0005-0000-0000-000017000000}"/>
    <cellStyle name="Comma 15 3 2 4 4" xfId="33736" xr:uid="{00000000-0005-0000-0000-000017000000}"/>
    <cellStyle name="Comma 15 3 2 5" xfId="5008" xr:uid="{00000000-0005-0000-0000-000017000000}"/>
    <cellStyle name="Comma 15 3 2 5 2" xfId="14080" xr:uid="{00000000-0005-0000-0000-000017000000}"/>
    <cellStyle name="Comma 15 3 2 5 2 2" xfId="29200" xr:uid="{00000000-0005-0000-0000-000017000000}"/>
    <cellStyle name="Comma 15 3 2 5 2 2 2" xfId="59440" xr:uid="{00000000-0005-0000-0000-000017000000}"/>
    <cellStyle name="Comma 15 3 2 5 2 3" xfId="44320" xr:uid="{00000000-0005-0000-0000-000017000000}"/>
    <cellStyle name="Comma 15 3 2 5 3" xfId="20128" xr:uid="{00000000-0005-0000-0000-000017000000}"/>
    <cellStyle name="Comma 15 3 2 5 3 2" xfId="50368" xr:uid="{00000000-0005-0000-0000-000017000000}"/>
    <cellStyle name="Comma 15 3 2 5 4" xfId="35248" xr:uid="{00000000-0005-0000-0000-000017000000}"/>
    <cellStyle name="Comma 15 3 2 6" xfId="6520" xr:uid="{00000000-0005-0000-0000-000017000000}"/>
    <cellStyle name="Comma 15 3 2 6 2" xfId="21640" xr:uid="{00000000-0005-0000-0000-000017000000}"/>
    <cellStyle name="Comma 15 3 2 6 2 2" xfId="51880" xr:uid="{00000000-0005-0000-0000-000017000000}"/>
    <cellStyle name="Comma 15 3 2 6 3" xfId="36760" xr:uid="{00000000-0005-0000-0000-000017000000}"/>
    <cellStyle name="Comma 15 3 2 7" xfId="8032" xr:uid="{00000000-0005-0000-0000-000017000000}"/>
    <cellStyle name="Comma 15 3 2 7 2" xfId="23152" xr:uid="{00000000-0005-0000-0000-000017000000}"/>
    <cellStyle name="Comma 15 3 2 7 2 2" xfId="53392" xr:uid="{00000000-0005-0000-0000-000017000000}"/>
    <cellStyle name="Comma 15 3 2 7 3" xfId="38272" xr:uid="{00000000-0005-0000-0000-000017000000}"/>
    <cellStyle name="Comma 15 3 2 8" xfId="9544" xr:uid="{00000000-0005-0000-0000-000017000000}"/>
    <cellStyle name="Comma 15 3 2 8 2" xfId="24664" xr:uid="{00000000-0005-0000-0000-000017000000}"/>
    <cellStyle name="Comma 15 3 2 8 2 2" xfId="54904" xr:uid="{00000000-0005-0000-0000-000017000000}"/>
    <cellStyle name="Comma 15 3 2 8 3" xfId="39784" xr:uid="{00000000-0005-0000-0000-000017000000}"/>
    <cellStyle name="Comma 15 3 2 9" xfId="15592" xr:uid="{00000000-0005-0000-0000-000017000000}"/>
    <cellStyle name="Comma 15 3 2 9 2" xfId="45832" xr:uid="{00000000-0005-0000-0000-000017000000}"/>
    <cellStyle name="Comma 15 3 3" xfId="724" xr:uid="{00000000-0005-0000-0000-000045000000}"/>
    <cellStyle name="Comma 15 3 3 10" xfId="30964" xr:uid="{00000000-0005-0000-0000-000045000000}"/>
    <cellStyle name="Comma 15 3 3 2" xfId="1480" xr:uid="{00000000-0005-0000-0000-000045000000}"/>
    <cellStyle name="Comma 15 3 3 2 2" xfId="2992" xr:uid="{00000000-0005-0000-0000-000045000000}"/>
    <cellStyle name="Comma 15 3 3 2 2 2" xfId="12064" xr:uid="{00000000-0005-0000-0000-000045000000}"/>
    <cellStyle name="Comma 15 3 3 2 2 2 2" xfId="27184" xr:uid="{00000000-0005-0000-0000-000045000000}"/>
    <cellStyle name="Comma 15 3 3 2 2 2 2 2" xfId="57424" xr:uid="{00000000-0005-0000-0000-000045000000}"/>
    <cellStyle name="Comma 15 3 3 2 2 2 3" xfId="42304" xr:uid="{00000000-0005-0000-0000-000045000000}"/>
    <cellStyle name="Comma 15 3 3 2 2 3" xfId="18112" xr:uid="{00000000-0005-0000-0000-000045000000}"/>
    <cellStyle name="Comma 15 3 3 2 2 3 2" xfId="48352" xr:uid="{00000000-0005-0000-0000-000045000000}"/>
    <cellStyle name="Comma 15 3 3 2 2 4" xfId="33232" xr:uid="{00000000-0005-0000-0000-000045000000}"/>
    <cellStyle name="Comma 15 3 3 2 3" xfId="4504" xr:uid="{00000000-0005-0000-0000-000045000000}"/>
    <cellStyle name="Comma 15 3 3 2 3 2" xfId="13576" xr:uid="{00000000-0005-0000-0000-000045000000}"/>
    <cellStyle name="Comma 15 3 3 2 3 2 2" xfId="28696" xr:uid="{00000000-0005-0000-0000-000045000000}"/>
    <cellStyle name="Comma 15 3 3 2 3 2 2 2" xfId="58936" xr:uid="{00000000-0005-0000-0000-000045000000}"/>
    <cellStyle name="Comma 15 3 3 2 3 2 3" xfId="43816" xr:uid="{00000000-0005-0000-0000-000045000000}"/>
    <cellStyle name="Comma 15 3 3 2 3 3" xfId="19624" xr:uid="{00000000-0005-0000-0000-000045000000}"/>
    <cellStyle name="Comma 15 3 3 2 3 3 2" xfId="49864" xr:uid="{00000000-0005-0000-0000-000045000000}"/>
    <cellStyle name="Comma 15 3 3 2 3 4" xfId="34744" xr:uid="{00000000-0005-0000-0000-000045000000}"/>
    <cellStyle name="Comma 15 3 3 2 4" xfId="6016" xr:uid="{00000000-0005-0000-0000-000045000000}"/>
    <cellStyle name="Comma 15 3 3 2 4 2" xfId="15088" xr:uid="{00000000-0005-0000-0000-000045000000}"/>
    <cellStyle name="Comma 15 3 3 2 4 2 2" xfId="30208" xr:uid="{00000000-0005-0000-0000-000045000000}"/>
    <cellStyle name="Comma 15 3 3 2 4 2 2 2" xfId="60448" xr:uid="{00000000-0005-0000-0000-000045000000}"/>
    <cellStyle name="Comma 15 3 3 2 4 2 3" xfId="45328" xr:uid="{00000000-0005-0000-0000-000045000000}"/>
    <cellStyle name="Comma 15 3 3 2 4 3" xfId="21136" xr:uid="{00000000-0005-0000-0000-000045000000}"/>
    <cellStyle name="Comma 15 3 3 2 4 3 2" xfId="51376" xr:uid="{00000000-0005-0000-0000-000045000000}"/>
    <cellStyle name="Comma 15 3 3 2 4 4" xfId="36256" xr:uid="{00000000-0005-0000-0000-000045000000}"/>
    <cellStyle name="Comma 15 3 3 2 5" xfId="7528" xr:uid="{00000000-0005-0000-0000-000045000000}"/>
    <cellStyle name="Comma 15 3 3 2 5 2" xfId="22648" xr:uid="{00000000-0005-0000-0000-000045000000}"/>
    <cellStyle name="Comma 15 3 3 2 5 2 2" xfId="52888" xr:uid="{00000000-0005-0000-0000-000045000000}"/>
    <cellStyle name="Comma 15 3 3 2 5 3" xfId="37768" xr:uid="{00000000-0005-0000-0000-000045000000}"/>
    <cellStyle name="Comma 15 3 3 2 6" xfId="9040" xr:uid="{00000000-0005-0000-0000-000045000000}"/>
    <cellStyle name="Comma 15 3 3 2 6 2" xfId="24160" xr:uid="{00000000-0005-0000-0000-000045000000}"/>
    <cellStyle name="Comma 15 3 3 2 6 2 2" xfId="54400" xr:uid="{00000000-0005-0000-0000-000045000000}"/>
    <cellStyle name="Comma 15 3 3 2 6 3" xfId="39280" xr:uid="{00000000-0005-0000-0000-000045000000}"/>
    <cellStyle name="Comma 15 3 3 2 7" xfId="10552" xr:uid="{00000000-0005-0000-0000-000045000000}"/>
    <cellStyle name="Comma 15 3 3 2 7 2" xfId="25672" xr:uid="{00000000-0005-0000-0000-000045000000}"/>
    <cellStyle name="Comma 15 3 3 2 7 2 2" xfId="55912" xr:uid="{00000000-0005-0000-0000-000045000000}"/>
    <cellStyle name="Comma 15 3 3 2 7 3" xfId="40792" xr:uid="{00000000-0005-0000-0000-000045000000}"/>
    <cellStyle name="Comma 15 3 3 2 8" xfId="16600" xr:uid="{00000000-0005-0000-0000-000045000000}"/>
    <cellStyle name="Comma 15 3 3 2 8 2" xfId="46840" xr:uid="{00000000-0005-0000-0000-000045000000}"/>
    <cellStyle name="Comma 15 3 3 2 9" xfId="31720" xr:uid="{00000000-0005-0000-0000-000045000000}"/>
    <cellStyle name="Comma 15 3 3 3" xfId="2236" xr:uid="{00000000-0005-0000-0000-000045000000}"/>
    <cellStyle name="Comma 15 3 3 3 2" xfId="11308" xr:uid="{00000000-0005-0000-0000-000045000000}"/>
    <cellStyle name="Comma 15 3 3 3 2 2" xfId="26428" xr:uid="{00000000-0005-0000-0000-000045000000}"/>
    <cellStyle name="Comma 15 3 3 3 2 2 2" xfId="56668" xr:uid="{00000000-0005-0000-0000-000045000000}"/>
    <cellStyle name="Comma 15 3 3 3 2 3" xfId="41548" xr:uid="{00000000-0005-0000-0000-000045000000}"/>
    <cellStyle name="Comma 15 3 3 3 3" xfId="17356" xr:uid="{00000000-0005-0000-0000-000045000000}"/>
    <cellStyle name="Comma 15 3 3 3 3 2" xfId="47596" xr:uid="{00000000-0005-0000-0000-000045000000}"/>
    <cellStyle name="Comma 15 3 3 3 4" xfId="32476" xr:uid="{00000000-0005-0000-0000-000045000000}"/>
    <cellStyle name="Comma 15 3 3 4" xfId="3748" xr:uid="{00000000-0005-0000-0000-000045000000}"/>
    <cellStyle name="Comma 15 3 3 4 2" xfId="12820" xr:uid="{00000000-0005-0000-0000-000045000000}"/>
    <cellStyle name="Comma 15 3 3 4 2 2" xfId="27940" xr:uid="{00000000-0005-0000-0000-000045000000}"/>
    <cellStyle name="Comma 15 3 3 4 2 2 2" xfId="58180" xr:uid="{00000000-0005-0000-0000-000045000000}"/>
    <cellStyle name="Comma 15 3 3 4 2 3" xfId="43060" xr:uid="{00000000-0005-0000-0000-000045000000}"/>
    <cellStyle name="Comma 15 3 3 4 3" xfId="18868" xr:uid="{00000000-0005-0000-0000-000045000000}"/>
    <cellStyle name="Comma 15 3 3 4 3 2" xfId="49108" xr:uid="{00000000-0005-0000-0000-000045000000}"/>
    <cellStyle name="Comma 15 3 3 4 4" xfId="33988" xr:uid="{00000000-0005-0000-0000-000045000000}"/>
    <cellStyle name="Comma 15 3 3 5" xfId="5260" xr:uid="{00000000-0005-0000-0000-000045000000}"/>
    <cellStyle name="Comma 15 3 3 5 2" xfId="14332" xr:uid="{00000000-0005-0000-0000-000045000000}"/>
    <cellStyle name="Comma 15 3 3 5 2 2" xfId="29452" xr:uid="{00000000-0005-0000-0000-000045000000}"/>
    <cellStyle name="Comma 15 3 3 5 2 2 2" xfId="59692" xr:uid="{00000000-0005-0000-0000-000045000000}"/>
    <cellStyle name="Comma 15 3 3 5 2 3" xfId="44572" xr:uid="{00000000-0005-0000-0000-000045000000}"/>
    <cellStyle name="Comma 15 3 3 5 3" xfId="20380" xr:uid="{00000000-0005-0000-0000-000045000000}"/>
    <cellStyle name="Comma 15 3 3 5 3 2" xfId="50620" xr:uid="{00000000-0005-0000-0000-000045000000}"/>
    <cellStyle name="Comma 15 3 3 5 4" xfId="35500" xr:uid="{00000000-0005-0000-0000-000045000000}"/>
    <cellStyle name="Comma 15 3 3 6" xfId="6772" xr:uid="{00000000-0005-0000-0000-000045000000}"/>
    <cellStyle name="Comma 15 3 3 6 2" xfId="21892" xr:uid="{00000000-0005-0000-0000-000045000000}"/>
    <cellStyle name="Comma 15 3 3 6 2 2" xfId="52132" xr:uid="{00000000-0005-0000-0000-000045000000}"/>
    <cellStyle name="Comma 15 3 3 6 3" xfId="37012" xr:uid="{00000000-0005-0000-0000-000045000000}"/>
    <cellStyle name="Comma 15 3 3 7" xfId="8284" xr:uid="{00000000-0005-0000-0000-000045000000}"/>
    <cellStyle name="Comma 15 3 3 7 2" xfId="23404" xr:uid="{00000000-0005-0000-0000-000045000000}"/>
    <cellStyle name="Comma 15 3 3 7 2 2" xfId="53644" xr:uid="{00000000-0005-0000-0000-000045000000}"/>
    <cellStyle name="Comma 15 3 3 7 3" xfId="38524" xr:uid="{00000000-0005-0000-0000-000045000000}"/>
    <cellStyle name="Comma 15 3 3 8" xfId="9796" xr:uid="{00000000-0005-0000-0000-000045000000}"/>
    <cellStyle name="Comma 15 3 3 8 2" xfId="24916" xr:uid="{00000000-0005-0000-0000-000045000000}"/>
    <cellStyle name="Comma 15 3 3 8 2 2" xfId="55156" xr:uid="{00000000-0005-0000-0000-000045000000}"/>
    <cellStyle name="Comma 15 3 3 8 3" xfId="40036" xr:uid="{00000000-0005-0000-0000-000045000000}"/>
    <cellStyle name="Comma 15 3 3 9" xfId="15844" xr:uid="{00000000-0005-0000-0000-000045000000}"/>
    <cellStyle name="Comma 15 3 3 9 2" xfId="46084" xr:uid="{00000000-0005-0000-0000-000045000000}"/>
    <cellStyle name="Comma 15 3 4" xfId="976" xr:uid="{00000000-0005-0000-0000-000017000000}"/>
    <cellStyle name="Comma 15 3 4 2" xfId="2488" xr:uid="{00000000-0005-0000-0000-000017000000}"/>
    <cellStyle name="Comma 15 3 4 2 2" xfId="11560" xr:uid="{00000000-0005-0000-0000-000017000000}"/>
    <cellStyle name="Comma 15 3 4 2 2 2" xfId="26680" xr:uid="{00000000-0005-0000-0000-000017000000}"/>
    <cellStyle name="Comma 15 3 4 2 2 2 2" xfId="56920" xr:uid="{00000000-0005-0000-0000-000017000000}"/>
    <cellStyle name="Comma 15 3 4 2 2 3" xfId="41800" xr:uid="{00000000-0005-0000-0000-000017000000}"/>
    <cellStyle name="Comma 15 3 4 2 3" xfId="17608" xr:uid="{00000000-0005-0000-0000-000017000000}"/>
    <cellStyle name="Comma 15 3 4 2 3 2" xfId="47848" xr:uid="{00000000-0005-0000-0000-000017000000}"/>
    <cellStyle name="Comma 15 3 4 2 4" xfId="32728" xr:uid="{00000000-0005-0000-0000-000017000000}"/>
    <cellStyle name="Comma 15 3 4 3" xfId="4000" xr:uid="{00000000-0005-0000-0000-000017000000}"/>
    <cellStyle name="Comma 15 3 4 3 2" xfId="13072" xr:uid="{00000000-0005-0000-0000-000017000000}"/>
    <cellStyle name="Comma 15 3 4 3 2 2" xfId="28192" xr:uid="{00000000-0005-0000-0000-000017000000}"/>
    <cellStyle name="Comma 15 3 4 3 2 2 2" xfId="58432" xr:uid="{00000000-0005-0000-0000-000017000000}"/>
    <cellStyle name="Comma 15 3 4 3 2 3" xfId="43312" xr:uid="{00000000-0005-0000-0000-000017000000}"/>
    <cellStyle name="Comma 15 3 4 3 3" xfId="19120" xr:uid="{00000000-0005-0000-0000-000017000000}"/>
    <cellStyle name="Comma 15 3 4 3 3 2" xfId="49360" xr:uid="{00000000-0005-0000-0000-000017000000}"/>
    <cellStyle name="Comma 15 3 4 3 4" xfId="34240" xr:uid="{00000000-0005-0000-0000-000017000000}"/>
    <cellStyle name="Comma 15 3 4 4" xfId="5512" xr:uid="{00000000-0005-0000-0000-000017000000}"/>
    <cellStyle name="Comma 15 3 4 4 2" xfId="14584" xr:uid="{00000000-0005-0000-0000-000017000000}"/>
    <cellStyle name="Comma 15 3 4 4 2 2" xfId="29704" xr:uid="{00000000-0005-0000-0000-000017000000}"/>
    <cellStyle name="Comma 15 3 4 4 2 2 2" xfId="59944" xr:uid="{00000000-0005-0000-0000-000017000000}"/>
    <cellStyle name="Comma 15 3 4 4 2 3" xfId="44824" xr:uid="{00000000-0005-0000-0000-000017000000}"/>
    <cellStyle name="Comma 15 3 4 4 3" xfId="20632" xr:uid="{00000000-0005-0000-0000-000017000000}"/>
    <cellStyle name="Comma 15 3 4 4 3 2" xfId="50872" xr:uid="{00000000-0005-0000-0000-000017000000}"/>
    <cellStyle name="Comma 15 3 4 4 4" xfId="35752" xr:uid="{00000000-0005-0000-0000-000017000000}"/>
    <cellStyle name="Comma 15 3 4 5" xfId="7024" xr:uid="{00000000-0005-0000-0000-000017000000}"/>
    <cellStyle name="Comma 15 3 4 5 2" xfId="22144" xr:uid="{00000000-0005-0000-0000-000017000000}"/>
    <cellStyle name="Comma 15 3 4 5 2 2" xfId="52384" xr:uid="{00000000-0005-0000-0000-000017000000}"/>
    <cellStyle name="Comma 15 3 4 5 3" xfId="37264" xr:uid="{00000000-0005-0000-0000-000017000000}"/>
    <cellStyle name="Comma 15 3 4 6" xfId="8536" xr:uid="{00000000-0005-0000-0000-000017000000}"/>
    <cellStyle name="Comma 15 3 4 6 2" xfId="23656" xr:uid="{00000000-0005-0000-0000-000017000000}"/>
    <cellStyle name="Comma 15 3 4 6 2 2" xfId="53896" xr:uid="{00000000-0005-0000-0000-000017000000}"/>
    <cellStyle name="Comma 15 3 4 6 3" xfId="38776" xr:uid="{00000000-0005-0000-0000-000017000000}"/>
    <cellStyle name="Comma 15 3 4 7" xfId="10048" xr:uid="{00000000-0005-0000-0000-000017000000}"/>
    <cellStyle name="Comma 15 3 4 7 2" xfId="25168" xr:uid="{00000000-0005-0000-0000-000017000000}"/>
    <cellStyle name="Comma 15 3 4 7 2 2" xfId="55408" xr:uid="{00000000-0005-0000-0000-000017000000}"/>
    <cellStyle name="Comma 15 3 4 7 3" xfId="40288" xr:uid="{00000000-0005-0000-0000-000017000000}"/>
    <cellStyle name="Comma 15 3 4 8" xfId="16096" xr:uid="{00000000-0005-0000-0000-000017000000}"/>
    <cellStyle name="Comma 15 3 4 8 2" xfId="46336" xr:uid="{00000000-0005-0000-0000-000017000000}"/>
    <cellStyle name="Comma 15 3 4 9" xfId="31216" xr:uid="{00000000-0005-0000-0000-000017000000}"/>
    <cellStyle name="Comma 15 3 5" xfId="1732" xr:uid="{00000000-0005-0000-0000-000017000000}"/>
    <cellStyle name="Comma 15 3 5 2" xfId="10804" xr:uid="{00000000-0005-0000-0000-000017000000}"/>
    <cellStyle name="Comma 15 3 5 2 2" xfId="25924" xr:uid="{00000000-0005-0000-0000-000017000000}"/>
    <cellStyle name="Comma 15 3 5 2 2 2" xfId="56164" xr:uid="{00000000-0005-0000-0000-000017000000}"/>
    <cellStyle name="Comma 15 3 5 2 3" xfId="41044" xr:uid="{00000000-0005-0000-0000-000017000000}"/>
    <cellStyle name="Comma 15 3 5 3" xfId="16852" xr:uid="{00000000-0005-0000-0000-000017000000}"/>
    <cellStyle name="Comma 15 3 5 3 2" xfId="47092" xr:uid="{00000000-0005-0000-0000-000017000000}"/>
    <cellStyle name="Comma 15 3 5 4" xfId="31972" xr:uid="{00000000-0005-0000-0000-000017000000}"/>
    <cellStyle name="Comma 15 3 6" xfId="3244" xr:uid="{00000000-0005-0000-0000-000017000000}"/>
    <cellStyle name="Comma 15 3 6 2" xfId="12316" xr:uid="{00000000-0005-0000-0000-000017000000}"/>
    <cellStyle name="Comma 15 3 6 2 2" xfId="27436" xr:uid="{00000000-0005-0000-0000-000017000000}"/>
    <cellStyle name="Comma 15 3 6 2 2 2" xfId="57676" xr:uid="{00000000-0005-0000-0000-000017000000}"/>
    <cellStyle name="Comma 15 3 6 2 3" xfId="42556" xr:uid="{00000000-0005-0000-0000-000017000000}"/>
    <cellStyle name="Comma 15 3 6 3" xfId="18364" xr:uid="{00000000-0005-0000-0000-000017000000}"/>
    <cellStyle name="Comma 15 3 6 3 2" xfId="48604" xr:uid="{00000000-0005-0000-0000-000017000000}"/>
    <cellStyle name="Comma 15 3 6 4" xfId="33484" xr:uid="{00000000-0005-0000-0000-000017000000}"/>
    <cellStyle name="Comma 15 3 7" xfId="4756" xr:uid="{00000000-0005-0000-0000-000017000000}"/>
    <cellStyle name="Comma 15 3 7 2" xfId="13828" xr:uid="{00000000-0005-0000-0000-000017000000}"/>
    <cellStyle name="Comma 15 3 7 2 2" xfId="28948" xr:uid="{00000000-0005-0000-0000-000017000000}"/>
    <cellStyle name="Comma 15 3 7 2 2 2" xfId="59188" xr:uid="{00000000-0005-0000-0000-000017000000}"/>
    <cellStyle name="Comma 15 3 7 2 3" xfId="44068" xr:uid="{00000000-0005-0000-0000-000017000000}"/>
    <cellStyle name="Comma 15 3 7 3" xfId="19876" xr:uid="{00000000-0005-0000-0000-000017000000}"/>
    <cellStyle name="Comma 15 3 7 3 2" xfId="50116" xr:uid="{00000000-0005-0000-0000-000017000000}"/>
    <cellStyle name="Comma 15 3 7 4" xfId="34996" xr:uid="{00000000-0005-0000-0000-000017000000}"/>
    <cellStyle name="Comma 15 3 8" xfId="6268" xr:uid="{00000000-0005-0000-0000-000017000000}"/>
    <cellStyle name="Comma 15 3 8 2" xfId="21388" xr:uid="{00000000-0005-0000-0000-000017000000}"/>
    <cellStyle name="Comma 15 3 8 2 2" xfId="51628" xr:uid="{00000000-0005-0000-0000-000017000000}"/>
    <cellStyle name="Comma 15 3 8 3" xfId="36508" xr:uid="{00000000-0005-0000-0000-000017000000}"/>
    <cellStyle name="Comma 15 3 9" xfId="7780" xr:uid="{00000000-0005-0000-0000-000017000000}"/>
    <cellStyle name="Comma 15 3 9 2" xfId="22900" xr:uid="{00000000-0005-0000-0000-000017000000}"/>
    <cellStyle name="Comma 15 3 9 2 2" xfId="53140" xr:uid="{00000000-0005-0000-0000-000017000000}"/>
    <cellStyle name="Comma 15 3 9 3" xfId="38020" xr:uid="{00000000-0005-0000-0000-000017000000}"/>
    <cellStyle name="Comma 15 4" xfId="304" xr:uid="{00000000-0005-0000-0000-00005A000000}"/>
    <cellStyle name="Comma 15 4 10" xfId="30544" xr:uid="{00000000-0005-0000-0000-00005A000000}"/>
    <cellStyle name="Comma 15 4 2" xfId="1060" xr:uid="{00000000-0005-0000-0000-00005A000000}"/>
    <cellStyle name="Comma 15 4 2 2" xfId="2572" xr:uid="{00000000-0005-0000-0000-00005A000000}"/>
    <cellStyle name="Comma 15 4 2 2 2" xfId="11644" xr:uid="{00000000-0005-0000-0000-00005A000000}"/>
    <cellStyle name="Comma 15 4 2 2 2 2" xfId="26764" xr:uid="{00000000-0005-0000-0000-00005A000000}"/>
    <cellStyle name="Comma 15 4 2 2 2 2 2" xfId="57004" xr:uid="{00000000-0005-0000-0000-00005A000000}"/>
    <cellStyle name="Comma 15 4 2 2 2 3" xfId="41884" xr:uid="{00000000-0005-0000-0000-00005A000000}"/>
    <cellStyle name="Comma 15 4 2 2 3" xfId="17692" xr:uid="{00000000-0005-0000-0000-00005A000000}"/>
    <cellStyle name="Comma 15 4 2 2 3 2" xfId="47932" xr:uid="{00000000-0005-0000-0000-00005A000000}"/>
    <cellStyle name="Comma 15 4 2 2 4" xfId="32812" xr:uid="{00000000-0005-0000-0000-00005A000000}"/>
    <cellStyle name="Comma 15 4 2 3" xfId="4084" xr:uid="{00000000-0005-0000-0000-00005A000000}"/>
    <cellStyle name="Comma 15 4 2 3 2" xfId="13156" xr:uid="{00000000-0005-0000-0000-00005A000000}"/>
    <cellStyle name="Comma 15 4 2 3 2 2" xfId="28276" xr:uid="{00000000-0005-0000-0000-00005A000000}"/>
    <cellStyle name="Comma 15 4 2 3 2 2 2" xfId="58516" xr:uid="{00000000-0005-0000-0000-00005A000000}"/>
    <cellStyle name="Comma 15 4 2 3 2 3" xfId="43396" xr:uid="{00000000-0005-0000-0000-00005A000000}"/>
    <cellStyle name="Comma 15 4 2 3 3" xfId="19204" xr:uid="{00000000-0005-0000-0000-00005A000000}"/>
    <cellStyle name="Comma 15 4 2 3 3 2" xfId="49444" xr:uid="{00000000-0005-0000-0000-00005A000000}"/>
    <cellStyle name="Comma 15 4 2 3 4" xfId="34324" xr:uid="{00000000-0005-0000-0000-00005A000000}"/>
    <cellStyle name="Comma 15 4 2 4" xfId="5596" xr:uid="{00000000-0005-0000-0000-00005A000000}"/>
    <cellStyle name="Comma 15 4 2 4 2" xfId="14668" xr:uid="{00000000-0005-0000-0000-00005A000000}"/>
    <cellStyle name="Comma 15 4 2 4 2 2" xfId="29788" xr:uid="{00000000-0005-0000-0000-00005A000000}"/>
    <cellStyle name="Comma 15 4 2 4 2 2 2" xfId="60028" xr:uid="{00000000-0005-0000-0000-00005A000000}"/>
    <cellStyle name="Comma 15 4 2 4 2 3" xfId="44908" xr:uid="{00000000-0005-0000-0000-00005A000000}"/>
    <cellStyle name="Comma 15 4 2 4 3" xfId="20716" xr:uid="{00000000-0005-0000-0000-00005A000000}"/>
    <cellStyle name="Comma 15 4 2 4 3 2" xfId="50956" xr:uid="{00000000-0005-0000-0000-00005A000000}"/>
    <cellStyle name="Comma 15 4 2 4 4" xfId="35836" xr:uid="{00000000-0005-0000-0000-00005A000000}"/>
    <cellStyle name="Comma 15 4 2 5" xfId="7108" xr:uid="{00000000-0005-0000-0000-00005A000000}"/>
    <cellStyle name="Comma 15 4 2 5 2" xfId="22228" xr:uid="{00000000-0005-0000-0000-00005A000000}"/>
    <cellStyle name="Comma 15 4 2 5 2 2" xfId="52468" xr:uid="{00000000-0005-0000-0000-00005A000000}"/>
    <cellStyle name="Comma 15 4 2 5 3" xfId="37348" xr:uid="{00000000-0005-0000-0000-00005A000000}"/>
    <cellStyle name="Comma 15 4 2 6" xfId="8620" xr:uid="{00000000-0005-0000-0000-00005A000000}"/>
    <cellStyle name="Comma 15 4 2 6 2" xfId="23740" xr:uid="{00000000-0005-0000-0000-00005A000000}"/>
    <cellStyle name="Comma 15 4 2 6 2 2" xfId="53980" xr:uid="{00000000-0005-0000-0000-00005A000000}"/>
    <cellStyle name="Comma 15 4 2 6 3" xfId="38860" xr:uid="{00000000-0005-0000-0000-00005A000000}"/>
    <cellStyle name="Comma 15 4 2 7" xfId="10132" xr:uid="{00000000-0005-0000-0000-00005A000000}"/>
    <cellStyle name="Comma 15 4 2 7 2" xfId="25252" xr:uid="{00000000-0005-0000-0000-00005A000000}"/>
    <cellStyle name="Comma 15 4 2 7 2 2" xfId="55492" xr:uid="{00000000-0005-0000-0000-00005A000000}"/>
    <cellStyle name="Comma 15 4 2 7 3" xfId="40372" xr:uid="{00000000-0005-0000-0000-00005A000000}"/>
    <cellStyle name="Comma 15 4 2 8" xfId="16180" xr:uid="{00000000-0005-0000-0000-00005A000000}"/>
    <cellStyle name="Comma 15 4 2 8 2" xfId="46420" xr:uid="{00000000-0005-0000-0000-00005A000000}"/>
    <cellStyle name="Comma 15 4 2 9" xfId="31300" xr:uid="{00000000-0005-0000-0000-00005A000000}"/>
    <cellStyle name="Comma 15 4 3" xfId="1816" xr:uid="{00000000-0005-0000-0000-00005A000000}"/>
    <cellStyle name="Comma 15 4 3 2" xfId="10888" xr:uid="{00000000-0005-0000-0000-00005A000000}"/>
    <cellStyle name="Comma 15 4 3 2 2" xfId="26008" xr:uid="{00000000-0005-0000-0000-00005A000000}"/>
    <cellStyle name="Comma 15 4 3 2 2 2" xfId="56248" xr:uid="{00000000-0005-0000-0000-00005A000000}"/>
    <cellStyle name="Comma 15 4 3 2 3" xfId="41128" xr:uid="{00000000-0005-0000-0000-00005A000000}"/>
    <cellStyle name="Comma 15 4 3 3" xfId="16936" xr:uid="{00000000-0005-0000-0000-00005A000000}"/>
    <cellStyle name="Comma 15 4 3 3 2" xfId="47176" xr:uid="{00000000-0005-0000-0000-00005A000000}"/>
    <cellStyle name="Comma 15 4 3 4" xfId="32056" xr:uid="{00000000-0005-0000-0000-00005A000000}"/>
    <cellStyle name="Comma 15 4 4" xfId="3328" xr:uid="{00000000-0005-0000-0000-00005A000000}"/>
    <cellStyle name="Comma 15 4 4 2" xfId="12400" xr:uid="{00000000-0005-0000-0000-00005A000000}"/>
    <cellStyle name="Comma 15 4 4 2 2" xfId="27520" xr:uid="{00000000-0005-0000-0000-00005A000000}"/>
    <cellStyle name="Comma 15 4 4 2 2 2" xfId="57760" xr:uid="{00000000-0005-0000-0000-00005A000000}"/>
    <cellStyle name="Comma 15 4 4 2 3" xfId="42640" xr:uid="{00000000-0005-0000-0000-00005A000000}"/>
    <cellStyle name="Comma 15 4 4 3" xfId="18448" xr:uid="{00000000-0005-0000-0000-00005A000000}"/>
    <cellStyle name="Comma 15 4 4 3 2" xfId="48688" xr:uid="{00000000-0005-0000-0000-00005A000000}"/>
    <cellStyle name="Comma 15 4 4 4" xfId="33568" xr:uid="{00000000-0005-0000-0000-00005A000000}"/>
    <cellStyle name="Comma 15 4 5" xfId="4840" xr:uid="{00000000-0005-0000-0000-00005A000000}"/>
    <cellStyle name="Comma 15 4 5 2" xfId="13912" xr:uid="{00000000-0005-0000-0000-00005A000000}"/>
    <cellStyle name="Comma 15 4 5 2 2" xfId="29032" xr:uid="{00000000-0005-0000-0000-00005A000000}"/>
    <cellStyle name="Comma 15 4 5 2 2 2" xfId="59272" xr:uid="{00000000-0005-0000-0000-00005A000000}"/>
    <cellStyle name="Comma 15 4 5 2 3" xfId="44152" xr:uid="{00000000-0005-0000-0000-00005A000000}"/>
    <cellStyle name="Comma 15 4 5 3" xfId="19960" xr:uid="{00000000-0005-0000-0000-00005A000000}"/>
    <cellStyle name="Comma 15 4 5 3 2" xfId="50200" xr:uid="{00000000-0005-0000-0000-00005A000000}"/>
    <cellStyle name="Comma 15 4 5 4" xfId="35080" xr:uid="{00000000-0005-0000-0000-00005A000000}"/>
    <cellStyle name="Comma 15 4 6" xfId="6352" xr:uid="{00000000-0005-0000-0000-00005A000000}"/>
    <cellStyle name="Comma 15 4 6 2" xfId="21472" xr:uid="{00000000-0005-0000-0000-00005A000000}"/>
    <cellStyle name="Comma 15 4 6 2 2" xfId="51712" xr:uid="{00000000-0005-0000-0000-00005A000000}"/>
    <cellStyle name="Comma 15 4 6 3" xfId="36592" xr:uid="{00000000-0005-0000-0000-00005A000000}"/>
    <cellStyle name="Comma 15 4 7" xfId="7864" xr:uid="{00000000-0005-0000-0000-00005A000000}"/>
    <cellStyle name="Comma 15 4 7 2" xfId="22984" xr:uid="{00000000-0005-0000-0000-00005A000000}"/>
    <cellStyle name="Comma 15 4 7 2 2" xfId="53224" xr:uid="{00000000-0005-0000-0000-00005A000000}"/>
    <cellStyle name="Comma 15 4 7 3" xfId="38104" xr:uid="{00000000-0005-0000-0000-00005A000000}"/>
    <cellStyle name="Comma 15 4 8" xfId="9376" xr:uid="{00000000-0005-0000-0000-00005A000000}"/>
    <cellStyle name="Comma 15 4 8 2" xfId="24496" xr:uid="{00000000-0005-0000-0000-00005A000000}"/>
    <cellStyle name="Comma 15 4 8 2 2" xfId="54736" xr:uid="{00000000-0005-0000-0000-00005A000000}"/>
    <cellStyle name="Comma 15 4 8 3" xfId="39616" xr:uid="{00000000-0005-0000-0000-00005A000000}"/>
    <cellStyle name="Comma 15 4 9" xfId="15424" xr:uid="{00000000-0005-0000-0000-00005A000000}"/>
    <cellStyle name="Comma 15 4 9 2" xfId="45664" xr:uid="{00000000-0005-0000-0000-00005A000000}"/>
    <cellStyle name="Comma 15 5" xfId="556" xr:uid="{00000000-0005-0000-0000-000043000000}"/>
    <cellStyle name="Comma 15 5 10" xfId="30796" xr:uid="{00000000-0005-0000-0000-000043000000}"/>
    <cellStyle name="Comma 15 5 2" xfId="1312" xr:uid="{00000000-0005-0000-0000-000043000000}"/>
    <cellStyle name="Comma 15 5 2 2" xfId="2824" xr:uid="{00000000-0005-0000-0000-000043000000}"/>
    <cellStyle name="Comma 15 5 2 2 2" xfId="11896" xr:uid="{00000000-0005-0000-0000-000043000000}"/>
    <cellStyle name="Comma 15 5 2 2 2 2" xfId="27016" xr:uid="{00000000-0005-0000-0000-000043000000}"/>
    <cellStyle name="Comma 15 5 2 2 2 2 2" xfId="57256" xr:uid="{00000000-0005-0000-0000-000043000000}"/>
    <cellStyle name="Comma 15 5 2 2 2 3" xfId="42136" xr:uid="{00000000-0005-0000-0000-000043000000}"/>
    <cellStyle name="Comma 15 5 2 2 3" xfId="17944" xr:uid="{00000000-0005-0000-0000-000043000000}"/>
    <cellStyle name="Comma 15 5 2 2 3 2" xfId="48184" xr:uid="{00000000-0005-0000-0000-000043000000}"/>
    <cellStyle name="Comma 15 5 2 2 4" xfId="33064" xr:uid="{00000000-0005-0000-0000-000043000000}"/>
    <cellStyle name="Comma 15 5 2 3" xfId="4336" xr:uid="{00000000-0005-0000-0000-000043000000}"/>
    <cellStyle name="Comma 15 5 2 3 2" xfId="13408" xr:uid="{00000000-0005-0000-0000-000043000000}"/>
    <cellStyle name="Comma 15 5 2 3 2 2" xfId="28528" xr:uid="{00000000-0005-0000-0000-000043000000}"/>
    <cellStyle name="Comma 15 5 2 3 2 2 2" xfId="58768" xr:uid="{00000000-0005-0000-0000-000043000000}"/>
    <cellStyle name="Comma 15 5 2 3 2 3" xfId="43648" xr:uid="{00000000-0005-0000-0000-000043000000}"/>
    <cellStyle name="Comma 15 5 2 3 3" xfId="19456" xr:uid="{00000000-0005-0000-0000-000043000000}"/>
    <cellStyle name="Comma 15 5 2 3 3 2" xfId="49696" xr:uid="{00000000-0005-0000-0000-000043000000}"/>
    <cellStyle name="Comma 15 5 2 3 4" xfId="34576" xr:uid="{00000000-0005-0000-0000-000043000000}"/>
    <cellStyle name="Comma 15 5 2 4" xfId="5848" xr:uid="{00000000-0005-0000-0000-000043000000}"/>
    <cellStyle name="Comma 15 5 2 4 2" xfId="14920" xr:uid="{00000000-0005-0000-0000-000043000000}"/>
    <cellStyle name="Comma 15 5 2 4 2 2" xfId="30040" xr:uid="{00000000-0005-0000-0000-000043000000}"/>
    <cellStyle name="Comma 15 5 2 4 2 2 2" xfId="60280" xr:uid="{00000000-0005-0000-0000-000043000000}"/>
    <cellStyle name="Comma 15 5 2 4 2 3" xfId="45160" xr:uid="{00000000-0005-0000-0000-000043000000}"/>
    <cellStyle name="Comma 15 5 2 4 3" xfId="20968" xr:uid="{00000000-0005-0000-0000-000043000000}"/>
    <cellStyle name="Comma 15 5 2 4 3 2" xfId="51208" xr:uid="{00000000-0005-0000-0000-000043000000}"/>
    <cellStyle name="Comma 15 5 2 4 4" xfId="36088" xr:uid="{00000000-0005-0000-0000-000043000000}"/>
    <cellStyle name="Comma 15 5 2 5" xfId="7360" xr:uid="{00000000-0005-0000-0000-000043000000}"/>
    <cellStyle name="Comma 15 5 2 5 2" xfId="22480" xr:uid="{00000000-0005-0000-0000-000043000000}"/>
    <cellStyle name="Comma 15 5 2 5 2 2" xfId="52720" xr:uid="{00000000-0005-0000-0000-000043000000}"/>
    <cellStyle name="Comma 15 5 2 5 3" xfId="37600" xr:uid="{00000000-0005-0000-0000-000043000000}"/>
    <cellStyle name="Comma 15 5 2 6" xfId="8872" xr:uid="{00000000-0005-0000-0000-000043000000}"/>
    <cellStyle name="Comma 15 5 2 6 2" xfId="23992" xr:uid="{00000000-0005-0000-0000-000043000000}"/>
    <cellStyle name="Comma 15 5 2 6 2 2" xfId="54232" xr:uid="{00000000-0005-0000-0000-000043000000}"/>
    <cellStyle name="Comma 15 5 2 6 3" xfId="39112" xr:uid="{00000000-0005-0000-0000-000043000000}"/>
    <cellStyle name="Comma 15 5 2 7" xfId="10384" xr:uid="{00000000-0005-0000-0000-000043000000}"/>
    <cellStyle name="Comma 15 5 2 7 2" xfId="25504" xr:uid="{00000000-0005-0000-0000-000043000000}"/>
    <cellStyle name="Comma 15 5 2 7 2 2" xfId="55744" xr:uid="{00000000-0005-0000-0000-000043000000}"/>
    <cellStyle name="Comma 15 5 2 7 3" xfId="40624" xr:uid="{00000000-0005-0000-0000-000043000000}"/>
    <cellStyle name="Comma 15 5 2 8" xfId="16432" xr:uid="{00000000-0005-0000-0000-000043000000}"/>
    <cellStyle name="Comma 15 5 2 8 2" xfId="46672" xr:uid="{00000000-0005-0000-0000-000043000000}"/>
    <cellStyle name="Comma 15 5 2 9" xfId="31552" xr:uid="{00000000-0005-0000-0000-000043000000}"/>
    <cellStyle name="Comma 15 5 3" xfId="2068" xr:uid="{00000000-0005-0000-0000-000043000000}"/>
    <cellStyle name="Comma 15 5 3 2" xfId="11140" xr:uid="{00000000-0005-0000-0000-000043000000}"/>
    <cellStyle name="Comma 15 5 3 2 2" xfId="26260" xr:uid="{00000000-0005-0000-0000-000043000000}"/>
    <cellStyle name="Comma 15 5 3 2 2 2" xfId="56500" xr:uid="{00000000-0005-0000-0000-000043000000}"/>
    <cellStyle name="Comma 15 5 3 2 3" xfId="41380" xr:uid="{00000000-0005-0000-0000-000043000000}"/>
    <cellStyle name="Comma 15 5 3 3" xfId="17188" xr:uid="{00000000-0005-0000-0000-000043000000}"/>
    <cellStyle name="Comma 15 5 3 3 2" xfId="47428" xr:uid="{00000000-0005-0000-0000-000043000000}"/>
    <cellStyle name="Comma 15 5 3 4" xfId="32308" xr:uid="{00000000-0005-0000-0000-000043000000}"/>
    <cellStyle name="Comma 15 5 4" xfId="3580" xr:uid="{00000000-0005-0000-0000-000043000000}"/>
    <cellStyle name="Comma 15 5 4 2" xfId="12652" xr:uid="{00000000-0005-0000-0000-000043000000}"/>
    <cellStyle name="Comma 15 5 4 2 2" xfId="27772" xr:uid="{00000000-0005-0000-0000-000043000000}"/>
    <cellStyle name="Comma 15 5 4 2 2 2" xfId="58012" xr:uid="{00000000-0005-0000-0000-000043000000}"/>
    <cellStyle name="Comma 15 5 4 2 3" xfId="42892" xr:uid="{00000000-0005-0000-0000-000043000000}"/>
    <cellStyle name="Comma 15 5 4 3" xfId="18700" xr:uid="{00000000-0005-0000-0000-000043000000}"/>
    <cellStyle name="Comma 15 5 4 3 2" xfId="48940" xr:uid="{00000000-0005-0000-0000-000043000000}"/>
    <cellStyle name="Comma 15 5 4 4" xfId="33820" xr:uid="{00000000-0005-0000-0000-000043000000}"/>
    <cellStyle name="Comma 15 5 5" xfId="5092" xr:uid="{00000000-0005-0000-0000-000043000000}"/>
    <cellStyle name="Comma 15 5 5 2" xfId="14164" xr:uid="{00000000-0005-0000-0000-000043000000}"/>
    <cellStyle name="Comma 15 5 5 2 2" xfId="29284" xr:uid="{00000000-0005-0000-0000-000043000000}"/>
    <cellStyle name="Comma 15 5 5 2 2 2" xfId="59524" xr:uid="{00000000-0005-0000-0000-000043000000}"/>
    <cellStyle name="Comma 15 5 5 2 3" xfId="44404" xr:uid="{00000000-0005-0000-0000-000043000000}"/>
    <cellStyle name="Comma 15 5 5 3" xfId="20212" xr:uid="{00000000-0005-0000-0000-000043000000}"/>
    <cellStyle name="Comma 15 5 5 3 2" xfId="50452" xr:uid="{00000000-0005-0000-0000-000043000000}"/>
    <cellStyle name="Comma 15 5 5 4" xfId="35332" xr:uid="{00000000-0005-0000-0000-000043000000}"/>
    <cellStyle name="Comma 15 5 6" xfId="6604" xr:uid="{00000000-0005-0000-0000-000043000000}"/>
    <cellStyle name="Comma 15 5 6 2" xfId="21724" xr:uid="{00000000-0005-0000-0000-000043000000}"/>
    <cellStyle name="Comma 15 5 6 2 2" xfId="51964" xr:uid="{00000000-0005-0000-0000-000043000000}"/>
    <cellStyle name="Comma 15 5 6 3" xfId="36844" xr:uid="{00000000-0005-0000-0000-000043000000}"/>
    <cellStyle name="Comma 15 5 7" xfId="8116" xr:uid="{00000000-0005-0000-0000-000043000000}"/>
    <cellStyle name="Comma 15 5 7 2" xfId="23236" xr:uid="{00000000-0005-0000-0000-000043000000}"/>
    <cellStyle name="Comma 15 5 7 2 2" xfId="53476" xr:uid="{00000000-0005-0000-0000-000043000000}"/>
    <cellStyle name="Comma 15 5 7 3" xfId="38356" xr:uid="{00000000-0005-0000-0000-000043000000}"/>
    <cellStyle name="Comma 15 5 8" xfId="9628" xr:uid="{00000000-0005-0000-0000-000043000000}"/>
    <cellStyle name="Comma 15 5 8 2" xfId="24748" xr:uid="{00000000-0005-0000-0000-000043000000}"/>
    <cellStyle name="Comma 15 5 8 2 2" xfId="54988" xr:uid="{00000000-0005-0000-0000-000043000000}"/>
    <cellStyle name="Comma 15 5 8 3" xfId="39868" xr:uid="{00000000-0005-0000-0000-000043000000}"/>
    <cellStyle name="Comma 15 5 9" xfId="15676" xr:uid="{00000000-0005-0000-0000-000043000000}"/>
    <cellStyle name="Comma 15 5 9 2" xfId="45916" xr:uid="{00000000-0005-0000-0000-000043000000}"/>
    <cellStyle name="Comma 15 6" xfId="808" xr:uid="{00000000-0005-0000-0000-00005A000000}"/>
    <cellStyle name="Comma 15 6 2" xfId="2320" xr:uid="{00000000-0005-0000-0000-00005A000000}"/>
    <cellStyle name="Comma 15 6 2 2" xfId="11392" xr:uid="{00000000-0005-0000-0000-00005A000000}"/>
    <cellStyle name="Comma 15 6 2 2 2" xfId="26512" xr:uid="{00000000-0005-0000-0000-00005A000000}"/>
    <cellStyle name="Comma 15 6 2 2 2 2" xfId="56752" xr:uid="{00000000-0005-0000-0000-00005A000000}"/>
    <cellStyle name="Comma 15 6 2 2 3" xfId="41632" xr:uid="{00000000-0005-0000-0000-00005A000000}"/>
    <cellStyle name="Comma 15 6 2 3" xfId="17440" xr:uid="{00000000-0005-0000-0000-00005A000000}"/>
    <cellStyle name="Comma 15 6 2 3 2" xfId="47680" xr:uid="{00000000-0005-0000-0000-00005A000000}"/>
    <cellStyle name="Comma 15 6 2 4" xfId="32560" xr:uid="{00000000-0005-0000-0000-00005A000000}"/>
    <cellStyle name="Comma 15 6 3" xfId="3832" xr:uid="{00000000-0005-0000-0000-00005A000000}"/>
    <cellStyle name="Comma 15 6 3 2" xfId="12904" xr:uid="{00000000-0005-0000-0000-00005A000000}"/>
    <cellStyle name="Comma 15 6 3 2 2" xfId="28024" xr:uid="{00000000-0005-0000-0000-00005A000000}"/>
    <cellStyle name="Comma 15 6 3 2 2 2" xfId="58264" xr:uid="{00000000-0005-0000-0000-00005A000000}"/>
    <cellStyle name="Comma 15 6 3 2 3" xfId="43144" xr:uid="{00000000-0005-0000-0000-00005A000000}"/>
    <cellStyle name="Comma 15 6 3 3" xfId="18952" xr:uid="{00000000-0005-0000-0000-00005A000000}"/>
    <cellStyle name="Comma 15 6 3 3 2" xfId="49192" xr:uid="{00000000-0005-0000-0000-00005A000000}"/>
    <cellStyle name="Comma 15 6 3 4" xfId="34072" xr:uid="{00000000-0005-0000-0000-00005A000000}"/>
    <cellStyle name="Comma 15 6 4" xfId="5344" xr:uid="{00000000-0005-0000-0000-00005A000000}"/>
    <cellStyle name="Comma 15 6 4 2" xfId="14416" xr:uid="{00000000-0005-0000-0000-00005A000000}"/>
    <cellStyle name="Comma 15 6 4 2 2" xfId="29536" xr:uid="{00000000-0005-0000-0000-00005A000000}"/>
    <cellStyle name="Comma 15 6 4 2 2 2" xfId="59776" xr:uid="{00000000-0005-0000-0000-00005A000000}"/>
    <cellStyle name="Comma 15 6 4 2 3" xfId="44656" xr:uid="{00000000-0005-0000-0000-00005A000000}"/>
    <cellStyle name="Comma 15 6 4 3" xfId="20464" xr:uid="{00000000-0005-0000-0000-00005A000000}"/>
    <cellStyle name="Comma 15 6 4 3 2" xfId="50704" xr:uid="{00000000-0005-0000-0000-00005A000000}"/>
    <cellStyle name="Comma 15 6 4 4" xfId="35584" xr:uid="{00000000-0005-0000-0000-00005A000000}"/>
    <cellStyle name="Comma 15 6 5" xfId="6856" xr:uid="{00000000-0005-0000-0000-00005A000000}"/>
    <cellStyle name="Comma 15 6 5 2" xfId="21976" xr:uid="{00000000-0005-0000-0000-00005A000000}"/>
    <cellStyle name="Comma 15 6 5 2 2" xfId="52216" xr:uid="{00000000-0005-0000-0000-00005A000000}"/>
    <cellStyle name="Comma 15 6 5 3" xfId="37096" xr:uid="{00000000-0005-0000-0000-00005A000000}"/>
    <cellStyle name="Comma 15 6 6" xfId="8368" xr:uid="{00000000-0005-0000-0000-00005A000000}"/>
    <cellStyle name="Comma 15 6 6 2" xfId="23488" xr:uid="{00000000-0005-0000-0000-00005A000000}"/>
    <cellStyle name="Comma 15 6 6 2 2" xfId="53728" xr:uid="{00000000-0005-0000-0000-00005A000000}"/>
    <cellStyle name="Comma 15 6 6 3" xfId="38608" xr:uid="{00000000-0005-0000-0000-00005A000000}"/>
    <cellStyle name="Comma 15 6 7" xfId="9880" xr:uid="{00000000-0005-0000-0000-00005A000000}"/>
    <cellStyle name="Comma 15 6 7 2" xfId="25000" xr:uid="{00000000-0005-0000-0000-00005A000000}"/>
    <cellStyle name="Comma 15 6 7 2 2" xfId="55240" xr:uid="{00000000-0005-0000-0000-00005A000000}"/>
    <cellStyle name="Comma 15 6 7 3" xfId="40120" xr:uid="{00000000-0005-0000-0000-00005A000000}"/>
    <cellStyle name="Comma 15 6 8" xfId="15928" xr:uid="{00000000-0005-0000-0000-00005A000000}"/>
    <cellStyle name="Comma 15 6 8 2" xfId="46168" xr:uid="{00000000-0005-0000-0000-00005A000000}"/>
    <cellStyle name="Comma 15 6 9" xfId="31048" xr:uid="{00000000-0005-0000-0000-00005A000000}"/>
    <cellStyle name="Comma 15 7" xfId="1564" xr:uid="{00000000-0005-0000-0000-00005A000000}"/>
    <cellStyle name="Comma 15 7 2" xfId="10636" xr:uid="{00000000-0005-0000-0000-00005A000000}"/>
    <cellStyle name="Comma 15 7 2 2" xfId="25756" xr:uid="{00000000-0005-0000-0000-00005A000000}"/>
    <cellStyle name="Comma 15 7 2 2 2" xfId="55996" xr:uid="{00000000-0005-0000-0000-00005A000000}"/>
    <cellStyle name="Comma 15 7 2 3" xfId="40876" xr:uid="{00000000-0005-0000-0000-00005A000000}"/>
    <cellStyle name="Comma 15 7 3" xfId="16684" xr:uid="{00000000-0005-0000-0000-00005A000000}"/>
    <cellStyle name="Comma 15 7 3 2" xfId="46924" xr:uid="{00000000-0005-0000-0000-00005A000000}"/>
    <cellStyle name="Comma 15 7 4" xfId="31804" xr:uid="{00000000-0005-0000-0000-00005A000000}"/>
    <cellStyle name="Comma 15 8" xfId="3076" xr:uid="{00000000-0005-0000-0000-00005A000000}"/>
    <cellStyle name="Comma 15 8 2" xfId="12148" xr:uid="{00000000-0005-0000-0000-00005A000000}"/>
    <cellStyle name="Comma 15 8 2 2" xfId="27268" xr:uid="{00000000-0005-0000-0000-00005A000000}"/>
    <cellStyle name="Comma 15 8 2 2 2" xfId="57508" xr:uid="{00000000-0005-0000-0000-00005A000000}"/>
    <cellStyle name="Comma 15 8 2 3" xfId="42388" xr:uid="{00000000-0005-0000-0000-00005A000000}"/>
    <cellStyle name="Comma 15 8 3" xfId="18196" xr:uid="{00000000-0005-0000-0000-00005A000000}"/>
    <cellStyle name="Comma 15 8 3 2" xfId="48436" xr:uid="{00000000-0005-0000-0000-00005A000000}"/>
    <cellStyle name="Comma 15 8 4" xfId="33316" xr:uid="{00000000-0005-0000-0000-00005A000000}"/>
    <cellStyle name="Comma 15 9" xfId="4588" xr:uid="{00000000-0005-0000-0000-00005A000000}"/>
    <cellStyle name="Comma 15 9 2" xfId="13660" xr:uid="{00000000-0005-0000-0000-00005A000000}"/>
    <cellStyle name="Comma 15 9 2 2" xfId="28780" xr:uid="{00000000-0005-0000-0000-00005A000000}"/>
    <cellStyle name="Comma 15 9 2 2 2" xfId="59020" xr:uid="{00000000-0005-0000-0000-00005A000000}"/>
    <cellStyle name="Comma 15 9 2 3" xfId="43900" xr:uid="{00000000-0005-0000-0000-00005A000000}"/>
    <cellStyle name="Comma 15 9 3" xfId="19708" xr:uid="{00000000-0005-0000-0000-00005A000000}"/>
    <cellStyle name="Comma 15 9 3 2" xfId="49948" xr:uid="{00000000-0005-0000-0000-00005A000000}"/>
    <cellStyle name="Comma 15 9 4" xfId="34828" xr:uid="{00000000-0005-0000-0000-00005A000000}"/>
    <cellStyle name="Comma 16" xfId="94" xr:uid="{00000000-0005-0000-0000-000084000000}"/>
    <cellStyle name="Comma 16 10" xfId="9166" xr:uid="{00000000-0005-0000-0000-000084000000}"/>
    <cellStyle name="Comma 16 10 2" xfId="24286" xr:uid="{00000000-0005-0000-0000-000084000000}"/>
    <cellStyle name="Comma 16 10 2 2" xfId="54526" xr:uid="{00000000-0005-0000-0000-000084000000}"/>
    <cellStyle name="Comma 16 10 3" xfId="39406" xr:uid="{00000000-0005-0000-0000-000084000000}"/>
    <cellStyle name="Comma 16 11" xfId="15214" xr:uid="{00000000-0005-0000-0000-000084000000}"/>
    <cellStyle name="Comma 16 11 2" xfId="45454" xr:uid="{00000000-0005-0000-0000-000084000000}"/>
    <cellStyle name="Comma 16 12" xfId="30334" xr:uid="{00000000-0005-0000-0000-000084000000}"/>
    <cellStyle name="Comma 16 2" xfId="346" xr:uid="{00000000-0005-0000-0000-000084000000}"/>
    <cellStyle name="Comma 16 2 10" xfId="30586" xr:uid="{00000000-0005-0000-0000-000084000000}"/>
    <cellStyle name="Comma 16 2 2" xfId="1102" xr:uid="{00000000-0005-0000-0000-000084000000}"/>
    <cellStyle name="Comma 16 2 2 2" xfId="2614" xr:uid="{00000000-0005-0000-0000-000084000000}"/>
    <cellStyle name="Comma 16 2 2 2 2" xfId="11686" xr:uid="{00000000-0005-0000-0000-000084000000}"/>
    <cellStyle name="Comma 16 2 2 2 2 2" xfId="26806" xr:uid="{00000000-0005-0000-0000-000084000000}"/>
    <cellStyle name="Comma 16 2 2 2 2 2 2" xfId="57046" xr:uid="{00000000-0005-0000-0000-000084000000}"/>
    <cellStyle name="Comma 16 2 2 2 2 3" xfId="41926" xr:uid="{00000000-0005-0000-0000-000084000000}"/>
    <cellStyle name="Comma 16 2 2 2 3" xfId="17734" xr:uid="{00000000-0005-0000-0000-000084000000}"/>
    <cellStyle name="Comma 16 2 2 2 3 2" xfId="47974" xr:uid="{00000000-0005-0000-0000-000084000000}"/>
    <cellStyle name="Comma 16 2 2 2 4" xfId="32854" xr:uid="{00000000-0005-0000-0000-000084000000}"/>
    <cellStyle name="Comma 16 2 2 3" xfId="4126" xr:uid="{00000000-0005-0000-0000-000084000000}"/>
    <cellStyle name="Comma 16 2 2 3 2" xfId="13198" xr:uid="{00000000-0005-0000-0000-000084000000}"/>
    <cellStyle name="Comma 16 2 2 3 2 2" xfId="28318" xr:uid="{00000000-0005-0000-0000-000084000000}"/>
    <cellStyle name="Comma 16 2 2 3 2 2 2" xfId="58558" xr:uid="{00000000-0005-0000-0000-000084000000}"/>
    <cellStyle name="Comma 16 2 2 3 2 3" xfId="43438" xr:uid="{00000000-0005-0000-0000-000084000000}"/>
    <cellStyle name="Comma 16 2 2 3 3" xfId="19246" xr:uid="{00000000-0005-0000-0000-000084000000}"/>
    <cellStyle name="Comma 16 2 2 3 3 2" xfId="49486" xr:uid="{00000000-0005-0000-0000-000084000000}"/>
    <cellStyle name="Comma 16 2 2 3 4" xfId="34366" xr:uid="{00000000-0005-0000-0000-000084000000}"/>
    <cellStyle name="Comma 16 2 2 4" xfId="5638" xr:uid="{00000000-0005-0000-0000-000084000000}"/>
    <cellStyle name="Comma 16 2 2 4 2" xfId="14710" xr:uid="{00000000-0005-0000-0000-000084000000}"/>
    <cellStyle name="Comma 16 2 2 4 2 2" xfId="29830" xr:uid="{00000000-0005-0000-0000-000084000000}"/>
    <cellStyle name="Comma 16 2 2 4 2 2 2" xfId="60070" xr:uid="{00000000-0005-0000-0000-000084000000}"/>
    <cellStyle name="Comma 16 2 2 4 2 3" xfId="44950" xr:uid="{00000000-0005-0000-0000-000084000000}"/>
    <cellStyle name="Comma 16 2 2 4 3" xfId="20758" xr:uid="{00000000-0005-0000-0000-000084000000}"/>
    <cellStyle name="Comma 16 2 2 4 3 2" xfId="50998" xr:uid="{00000000-0005-0000-0000-000084000000}"/>
    <cellStyle name="Comma 16 2 2 4 4" xfId="35878" xr:uid="{00000000-0005-0000-0000-000084000000}"/>
    <cellStyle name="Comma 16 2 2 5" xfId="7150" xr:uid="{00000000-0005-0000-0000-000084000000}"/>
    <cellStyle name="Comma 16 2 2 5 2" xfId="22270" xr:uid="{00000000-0005-0000-0000-000084000000}"/>
    <cellStyle name="Comma 16 2 2 5 2 2" xfId="52510" xr:uid="{00000000-0005-0000-0000-000084000000}"/>
    <cellStyle name="Comma 16 2 2 5 3" xfId="37390" xr:uid="{00000000-0005-0000-0000-000084000000}"/>
    <cellStyle name="Comma 16 2 2 6" xfId="8662" xr:uid="{00000000-0005-0000-0000-000084000000}"/>
    <cellStyle name="Comma 16 2 2 6 2" xfId="23782" xr:uid="{00000000-0005-0000-0000-000084000000}"/>
    <cellStyle name="Comma 16 2 2 6 2 2" xfId="54022" xr:uid="{00000000-0005-0000-0000-000084000000}"/>
    <cellStyle name="Comma 16 2 2 6 3" xfId="38902" xr:uid="{00000000-0005-0000-0000-000084000000}"/>
    <cellStyle name="Comma 16 2 2 7" xfId="10174" xr:uid="{00000000-0005-0000-0000-000084000000}"/>
    <cellStyle name="Comma 16 2 2 7 2" xfId="25294" xr:uid="{00000000-0005-0000-0000-000084000000}"/>
    <cellStyle name="Comma 16 2 2 7 2 2" xfId="55534" xr:uid="{00000000-0005-0000-0000-000084000000}"/>
    <cellStyle name="Comma 16 2 2 7 3" xfId="40414" xr:uid="{00000000-0005-0000-0000-000084000000}"/>
    <cellStyle name="Comma 16 2 2 8" xfId="16222" xr:uid="{00000000-0005-0000-0000-000084000000}"/>
    <cellStyle name="Comma 16 2 2 8 2" xfId="46462" xr:uid="{00000000-0005-0000-0000-000084000000}"/>
    <cellStyle name="Comma 16 2 2 9" xfId="31342" xr:uid="{00000000-0005-0000-0000-000084000000}"/>
    <cellStyle name="Comma 16 2 3" xfId="1858" xr:uid="{00000000-0005-0000-0000-000084000000}"/>
    <cellStyle name="Comma 16 2 3 2" xfId="10930" xr:uid="{00000000-0005-0000-0000-000084000000}"/>
    <cellStyle name="Comma 16 2 3 2 2" xfId="26050" xr:uid="{00000000-0005-0000-0000-000084000000}"/>
    <cellStyle name="Comma 16 2 3 2 2 2" xfId="56290" xr:uid="{00000000-0005-0000-0000-000084000000}"/>
    <cellStyle name="Comma 16 2 3 2 3" xfId="41170" xr:uid="{00000000-0005-0000-0000-000084000000}"/>
    <cellStyle name="Comma 16 2 3 3" xfId="16978" xr:uid="{00000000-0005-0000-0000-000084000000}"/>
    <cellStyle name="Comma 16 2 3 3 2" xfId="47218" xr:uid="{00000000-0005-0000-0000-000084000000}"/>
    <cellStyle name="Comma 16 2 3 4" xfId="32098" xr:uid="{00000000-0005-0000-0000-000084000000}"/>
    <cellStyle name="Comma 16 2 4" xfId="3370" xr:uid="{00000000-0005-0000-0000-000084000000}"/>
    <cellStyle name="Comma 16 2 4 2" xfId="12442" xr:uid="{00000000-0005-0000-0000-000084000000}"/>
    <cellStyle name="Comma 16 2 4 2 2" xfId="27562" xr:uid="{00000000-0005-0000-0000-000084000000}"/>
    <cellStyle name="Comma 16 2 4 2 2 2" xfId="57802" xr:uid="{00000000-0005-0000-0000-000084000000}"/>
    <cellStyle name="Comma 16 2 4 2 3" xfId="42682" xr:uid="{00000000-0005-0000-0000-000084000000}"/>
    <cellStyle name="Comma 16 2 4 3" xfId="18490" xr:uid="{00000000-0005-0000-0000-000084000000}"/>
    <cellStyle name="Comma 16 2 4 3 2" xfId="48730" xr:uid="{00000000-0005-0000-0000-000084000000}"/>
    <cellStyle name="Comma 16 2 4 4" xfId="33610" xr:uid="{00000000-0005-0000-0000-000084000000}"/>
    <cellStyle name="Comma 16 2 5" xfId="4882" xr:uid="{00000000-0005-0000-0000-000084000000}"/>
    <cellStyle name="Comma 16 2 5 2" xfId="13954" xr:uid="{00000000-0005-0000-0000-000084000000}"/>
    <cellStyle name="Comma 16 2 5 2 2" xfId="29074" xr:uid="{00000000-0005-0000-0000-000084000000}"/>
    <cellStyle name="Comma 16 2 5 2 2 2" xfId="59314" xr:uid="{00000000-0005-0000-0000-000084000000}"/>
    <cellStyle name="Comma 16 2 5 2 3" xfId="44194" xr:uid="{00000000-0005-0000-0000-000084000000}"/>
    <cellStyle name="Comma 16 2 5 3" xfId="20002" xr:uid="{00000000-0005-0000-0000-000084000000}"/>
    <cellStyle name="Comma 16 2 5 3 2" xfId="50242" xr:uid="{00000000-0005-0000-0000-000084000000}"/>
    <cellStyle name="Comma 16 2 5 4" xfId="35122" xr:uid="{00000000-0005-0000-0000-000084000000}"/>
    <cellStyle name="Comma 16 2 6" xfId="6394" xr:uid="{00000000-0005-0000-0000-000084000000}"/>
    <cellStyle name="Comma 16 2 6 2" xfId="21514" xr:uid="{00000000-0005-0000-0000-000084000000}"/>
    <cellStyle name="Comma 16 2 6 2 2" xfId="51754" xr:uid="{00000000-0005-0000-0000-000084000000}"/>
    <cellStyle name="Comma 16 2 6 3" xfId="36634" xr:uid="{00000000-0005-0000-0000-000084000000}"/>
    <cellStyle name="Comma 16 2 7" xfId="7906" xr:uid="{00000000-0005-0000-0000-000084000000}"/>
    <cellStyle name="Comma 16 2 7 2" xfId="23026" xr:uid="{00000000-0005-0000-0000-000084000000}"/>
    <cellStyle name="Comma 16 2 7 2 2" xfId="53266" xr:uid="{00000000-0005-0000-0000-000084000000}"/>
    <cellStyle name="Comma 16 2 7 3" xfId="38146" xr:uid="{00000000-0005-0000-0000-000084000000}"/>
    <cellStyle name="Comma 16 2 8" xfId="9418" xr:uid="{00000000-0005-0000-0000-000084000000}"/>
    <cellStyle name="Comma 16 2 8 2" xfId="24538" xr:uid="{00000000-0005-0000-0000-000084000000}"/>
    <cellStyle name="Comma 16 2 8 2 2" xfId="54778" xr:uid="{00000000-0005-0000-0000-000084000000}"/>
    <cellStyle name="Comma 16 2 8 3" xfId="39658" xr:uid="{00000000-0005-0000-0000-000084000000}"/>
    <cellStyle name="Comma 16 2 9" xfId="15466" xr:uid="{00000000-0005-0000-0000-000084000000}"/>
    <cellStyle name="Comma 16 2 9 2" xfId="45706" xr:uid="{00000000-0005-0000-0000-000084000000}"/>
    <cellStyle name="Comma 16 3" xfId="598" xr:uid="{00000000-0005-0000-0000-000046000000}"/>
    <cellStyle name="Comma 16 3 10" xfId="30838" xr:uid="{00000000-0005-0000-0000-000046000000}"/>
    <cellStyle name="Comma 16 3 2" xfId="1354" xr:uid="{00000000-0005-0000-0000-000046000000}"/>
    <cellStyle name="Comma 16 3 2 2" xfId="2866" xr:uid="{00000000-0005-0000-0000-000046000000}"/>
    <cellStyle name="Comma 16 3 2 2 2" xfId="11938" xr:uid="{00000000-0005-0000-0000-000046000000}"/>
    <cellStyle name="Comma 16 3 2 2 2 2" xfId="27058" xr:uid="{00000000-0005-0000-0000-000046000000}"/>
    <cellStyle name="Comma 16 3 2 2 2 2 2" xfId="57298" xr:uid="{00000000-0005-0000-0000-000046000000}"/>
    <cellStyle name="Comma 16 3 2 2 2 3" xfId="42178" xr:uid="{00000000-0005-0000-0000-000046000000}"/>
    <cellStyle name="Comma 16 3 2 2 3" xfId="17986" xr:uid="{00000000-0005-0000-0000-000046000000}"/>
    <cellStyle name="Comma 16 3 2 2 3 2" xfId="48226" xr:uid="{00000000-0005-0000-0000-000046000000}"/>
    <cellStyle name="Comma 16 3 2 2 4" xfId="33106" xr:uid="{00000000-0005-0000-0000-000046000000}"/>
    <cellStyle name="Comma 16 3 2 3" xfId="4378" xr:uid="{00000000-0005-0000-0000-000046000000}"/>
    <cellStyle name="Comma 16 3 2 3 2" xfId="13450" xr:uid="{00000000-0005-0000-0000-000046000000}"/>
    <cellStyle name="Comma 16 3 2 3 2 2" xfId="28570" xr:uid="{00000000-0005-0000-0000-000046000000}"/>
    <cellStyle name="Comma 16 3 2 3 2 2 2" xfId="58810" xr:uid="{00000000-0005-0000-0000-000046000000}"/>
    <cellStyle name="Comma 16 3 2 3 2 3" xfId="43690" xr:uid="{00000000-0005-0000-0000-000046000000}"/>
    <cellStyle name="Comma 16 3 2 3 3" xfId="19498" xr:uid="{00000000-0005-0000-0000-000046000000}"/>
    <cellStyle name="Comma 16 3 2 3 3 2" xfId="49738" xr:uid="{00000000-0005-0000-0000-000046000000}"/>
    <cellStyle name="Comma 16 3 2 3 4" xfId="34618" xr:uid="{00000000-0005-0000-0000-000046000000}"/>
    <cellStyle name="Comma 16 3 2 4" xfId="5890" xr:uid="{00000000-0005-0000-0000-000046000000}"/>
    <cellStyle name="Comma 16 3 2 4 2" xfId="14962" xr:uid="{00000000-0005-0000-0000-000046000000}"/>
    <cellStyle name="Comma 16 3 2 4 2 2" xfId="30082" xr:uid="{00000000-0005-0000-0000-000046000000}"/>
    <cellStyle name="Comma 16 3 2 4 2 2 2" xfId="60322" xr:uid="{00000000-0005-0000-0000-000046000000}"/>
    <cellStyle name="Comma 16 3 2 4 2 3" xfId="45202" xr:uid="{00000000-0005-0000-0000-000046000000}"/>
    <cellStyle name="Comma 16 3 2 4 3" xfId="21010" xr:uid="{00000000-0005-0000-0000-000046000000}"/>
    <cellStyle name="Comma 16 3 2 4 3 2" xfId="51250" xr:uid="{00000000-0005-0000-0000-000046000000}"/>
    <cellStyle name="Comma 16 3 2 4 4" xfId="36130" xr:uid="{00000000-0005-0000-0000-000046000000}"/>
    <cellStyle name="Comma 16 3 2 5" xfId="7402" xr:uid="{00000000-0005-0000-0000-000046000000}"/>
    <cellStyle name="Comma 16 3 2 5 2" xfId="22522" xr:uid="{00000000-0005-0000-0000-000046000000}"/>
    <cellStyle name="Comma 16 3 2 5 2 2" xfId="52762" xr:uid="{00000000-0005-0000-0000-000046000000}"/>
    <cellStyle name="Comma 16 3 2 5 3" xfId="37642" xr:uid="{00000000-0005-0000-0000-000046000000}"/>
    <cellStyle name="Comma 16 3 2 6" xfId="8914" xr:uid="{00000000-0005-0000-0000-000046000000}"/>
    <cellStyle name="Comma 16 3 2 6 2" xfId="24034" xr:uid="{00000000-0005-0000-0000-000046000000}"/>
    <cellStyle name="Comma 16 3 2 6 2 2" xfId="54274" xr:uid="{00000000-0005-0000-0000-000046000000}"/>
    <cellStyle name="Comma 16 3 2 6 3" xfId="39154" xr:uid="{00000000-0005-0000-0000-000046000000}"/>
    <cellStyle name="Comma 16 3 2 7" xfId="10426" xr:uid="{00000000-0005-0000-0000-000046000000}"/>
    <cellStyle name="Comma 16 3 2 7 2" xfId="25546" xr:uid="{00000000-0005-0000-0000-000046000000}"/>
    <cellStyle name="Comma 16 3 2 7 2 2" xfId="55786" xr:uid="{00000000-0005-0000-0000-000046000000}"/>
    <cellStyle name="Comma 16 3 2 7 3" xfId="40666" xr:uid="{00000000-0005-0000-0000-000046000000}"/>
    <cellStyle name="Comma 16 3 2 8" xfId="16474" xr:uid="{00000000-0005-0000-0000-000046000000}"/>
    <cellStyle name="Comma 16 3 2 8 2" xfId="46714" xr:uid="{00000000-0005-0000-0000-000046000000}"/>
    <cellStyle name="Comma 16 3 2 9" xfId="31594" xr:uid="{00000000-0005-0000-0000-000046000000}"/>
    <cellStyle name="Comma 16 3 3" xfId="2110" xr:uid="{00000000-0005-0000-0000-000046000000}"/>
    <cellStyle name="Comma 16 3 3 2" xfId="11182" xr:uid="{00000000-0005-0000-0000-000046000000}"/>
    <cellStyle name="Comma 16 3 3 2 2" xfId="26302" xr:uid="{00000000-0005-0000-0000-000046000000}"/>
    <cellStyle name="Comma 16 3 3 2 2 2" xfId="56542" xr:uid="{00000000-0005-0000-0000-000046000000}"/>
    <cellStyle name="Comma 16 3 3 2 3" xfId="41422" xr:uid="{00000000-0005-0000-0000-000046000000}"/>
    <cellStyle name="Comma 16 3 3 3" xfId="17230" xr:uid="{00000000-0005-0000-0000-000046000000}"/>
    <cellStyle name="Comma 16 3 3 3 2" xfId="47470" xr:uid="{00000000-0005-0000-0000-000046000000}"/>
    <cellStyle name="Comma 16 3 3 4" xfId="32350" xr:uid="{00000000-0005-0000-0000-000046000000}"/>
    <cellStyle name="Comma 16 3 4" xfId="3622" xr:uid="{00000000-0005-0000-0000-000046000000}"/>
    <cellStyle name="Comma 16 3 4 2" xfId="12694" xr:uid="{00000000-0005-0000-0000-000046000000}"/>
    <cellStyle name="Comma 16 3 4 2 2" xfId="27814" xr:uid="{00000000-0005-0000-0000-000046000000}"/>
    <cellStyle name="Comma 16 3 4 2 2 2" xfId="58054" xr:uid="{00000000-0005-0000-0000-000046000000}"/>
    <cellStyle name="Comma 16 3 4 2 3" xfId="42934" xr:uid="{00000000-0005-0000-0000-000046000000}"/>
    <cellStyle name="Comma 16 3 4 3" xfId="18742" xr:uid="{00000000-0005-0000-0000-000046000000}"/>
    <cellStyle name="Comma 16 3 4 3 2" xfId="48982" xr:uid="{00000000-0005-0000-0000-000046000000}"/>
    <cellStyle name="Comma 16 3 4 4" xfId="33862" xr:uid="{00000000-0005-0000-0000-000046000000}"/>
    <cellStyle name="Comma 16 3 5" xfId="5134" xr:uid="{00000000-0005-0000-0000-000046000000}"/>
    <cellStyle name="Comma 16 3 5 2" xfId="14206" xr:uid="{00000000-0005-0000-0000-000046000000}"/>
    <cellStyle name="Comma 16 3 5 2 2" xfId="29326" xr:uid="{00000000-0005-0000-0000-000046000000}"/>
    <cellStyle name="Comma 16 3 5 2 2 2" xfId="59566" xr:uid="{00000000-0005-0000-0000-000046000000}"/>
    <cellStyle name="Comma 16 3 5 2 3" xfId="44446" xr:uid="{00000000-0005-0000-0000-000046000000}"/>
    <cellStyle name="Comma 16 3 5 3" xfId="20254" xr:uid="{00000000-0005-0000-0000-000046000000}"/>
    <cellStyle name="Comma 16 3 5 3 2" xfId="50494" xr:uid="{00000000-0005-0000-0000-000046000000}"/>
    <cellStyle name="Comma 16 3 5 4" xfId="35374" xr:uid="{00000000-0005-0000-0000-000046000000}"/>
    <cellStyle name="Comma 16 3 6" xfId="6646" xr:uid="{00000000-0005-0000-0000-000046000000}"/>
    <cellStyle name="Comma 16 3 6 2" xfId="21766" xr:uid="{00000000-0005-0000-0000-000046000000}"/>
    <cellStyle name="Comma 16 3 6 2 2" xfId="52006" xr:uid="{00000000-0005-0000-0000-000046000000}"/>
    <cellStyle name="Comma 16 3 6 3" xfId="36886" xr:uid="{00000000-0005-0000-0000-000046000000}"/>
    <cellStyle name="Comma 16 3 7" xfId="8158" xr:uid="{00000000-0005-0000-0000-000046000000}"/>
    <cellStyle name="Comma 16 3 7 2" xfId="23278" xr:uid="{00000000-0005-0000-0000-000046000000}"/>
    <cellStyle name="Comma 16 3 7 2 2" xfId="53518" xr:uid="{00000000-0005-0000-0000-000046000000}"/>
    <cellStyle name="Comma 16 3 7 3" xfId="38398" xr:uid="{00000000-0005-0000-0000-000046000000}"/>
    <cellStyle name="Comma 16 3 8" xfId="9670" xr:uid="{00000000-0005-0000-0000-000046000000}"/>
    <cellStyle name="Comma 16 3 8 2" xfId="24790" xr:uid="{00000000-0005-0000-0000-000046000000}"/>
    <cellStyle name="Comma 16 3 8 2 2" xfId="55030" xr:uid="{00000000-0005-0000-0000-000046000000}"/>
    <cellStyle name="Comma 16 3 8 3" xfId="39910" xr:uid="{00000000-0005-0000-0000-000046000000}"/>
    <cellStyle name="Comma 16 3 9" xfId="15718" xr:uid="{00000000-0005-0000-0000-000046000000}"/>
    <cellStyle name="Comma 16 3 9 2" xfId="45958" xr:uid="{00000000-0005-0000-0000-000046000000}"/>
    <cellStyle name="Comma 16 4" xfId="850" xr:uid="{00000000-0005-0000-0000-000084000000}"/>
    <cellStyle name="Comma 16 4 2" xfId="2362" xr:uid="{00000000-0005-0000-0000-000084000000}"/>
    <cellStyle name="Comma 16 4 2 2" xfId="11434" xr:uid="{00000000-0005-0000-0000-000084000000}"/>
    <cellStyle name="Comma 16 4 2 2 2" xfId="26554" xr:uid="{00000000-0005-0000-0000-000084000000}"/>
    <cellStyle name="Comma 16 4 2 2 2 2" xfId="56794" xr:uid="{00000000-0005-0000-0000-000084000000}"/>
    <cellStyle name="Comma 16 4 2 2 3" xfId="41674" xr:uid="{00000000-0005-0000-0000-000084000000}"/>
    <cellStyle name="Comma 16 4 2 3" xfId="17482" xr:uid="{00000000-0005-0000-0000-000084000000}"/>
    <cellStyle name="Comma 16 4 2 3 2" xfId="47722" xr:uid="{00000000-0005-0000-0000-000084000000}"/>
    <cellStyle name="Comma 16 4 2 4" xfId="32602" xr:uid="{00000000-0005-0000-0000-000084000000}"/>
    <cellStyle name="Comma 16 4 3" xfId="3874" xr:uid="{00000000-0005-0000-0000-000084000000}"/>
    <cellStyle name="Comma 16 4 3 2" xfId="12946" xr:uid="{00000000-0005-0000-0000-000084000000}"/>
    <cellStyle name="Comma 16 4 3 2 2" xfId="28066" xr:uid="{00000000-0005-0000-0000-000084000000}"/>
    <cellStyle name="Comma 16 4 3 2 2 2" xfId="58306" xr:uid="{00000000-0005-0000-0000-000084000000}"/>
    <cellStyle name="Comma 16 4 3 2 3" xfId="43186" xr:uid="{00000000-0005-0000-0000-000084000000}"/>
    <cellStyle name="Comma 16 4 3 3" xfId="18994" xr:uid="{00000000-0005-0000-0000-000084000000}"/>
    <cellStyle name="Comma 16 4 3 3 2" xfId="49234" xr:uid="{00000000-0005-0000-0000-000084000000}"/>
    <cellStyle name="Comma 16 4 3 4" xfId="34114" xr:uid="{00000000-0005-0000-0000-000084000000}"/>
    <cellStyle name="Comma 16 4 4" xfId="5386" xr:uid="{00000000-0005-0000-0000-000084000000}"/>
    <cellStyle name="Comma 16 4 4 2" xfId="14458" xr:uid="{00000000-0005-0000-0000-000084000000}"/>
    <cellStyle name="Comma 16 4 4 2 2" xfId="29578" xr:uid="{00000000-0005-0000-0000-000084000000}"/>
    <cellStyle name="Comma 16 4 4 2 2 2" xfId="59818" xr:uid="{00000000-0005-0000-0000-000084000000}"/>
    <cellStyle name="Comma 16 4 4 2 3" xfId="44698" xr:uid="{00000000-0005-0000-0000-000084000000}"/>
    <cellStyle name="Comma 16 4 4 3" xfId="20506" xr:uid="{00000000-0005-0000-0000-000084000000}"/>
    <cellStyle name="Comma 16 4 4 3 2" xfId="50746" xr:uid="{00000000-0005-0000-0000-000084000000}"/>
    <cellStyle name="Comma 16 4 4 4" xfId="35626" xr:uid="{00000000-0005-0000-0000-000084000000}"/>
    <cellStyle name="Comma 16 4 5" xfId="6898" xr:uid="{00000000-0005-0000-0000-000084000000}"/>
    <cellStyle name="Comma 16 4 5 2" xfId="22018" xr:uid="{00000000-0005-0000-0000-000084000000}"/>
    <cellStyle name="Comma 16 4 5 2 2" xfId="52258" xr:uid="{00000000-0005-0000-0000-000084000000}"/>
    <cellStyle name="Comma 16 4 5 3" xfId="37138" xr:uid="{00000000-0005-0000-0000-000084000000}"/>
    <cellStyle name="Comma 16 4 6" xfId="8410" xr:uid="{00000000-0005-0000-0000-000084000000}"/>
    <cellStyle name="Comma 16 4 6 2" xfId="23530" xr:uid="{00000000-0005-0000-0000-000084000000}"/>
    <cellStyle name="Comma 16 4 6 2 2" xfId="53770" xr:uid="{00000000-0005-0000-0000-000084000000}"/>
    <cellStyle name="Comma 16 4 6 3" xfId="38650" xr:uid="{00000000-0005-0000-0000-000084000000}"/>
    <cellStyle name="Comma 16 4 7" xfId="9922" xr:uid="{00000000-0005-0000-0000-000084000000}"/>
    <cellStyle name="Comma 16 4 7 2" xfId="25042" xr:uid="{00000000-0005-0000-0000-000084000000}"/>
    <cellStyle name="Comma 16 4 7 2 2" xfId="55282" xr:uid="{00000000-0005-0000-0000-000084000000}"/>
    <cellStyle name="Comma 16 4 7 3" xfId="40162" xr:uid="{00000000-0005-0000-0000-000084000000}"/>
    <cellStyle name="Comma 16 4 8" xfId="15970" xr:uid="{00000000-0005-0000-0000-000084000000}"/>
    <cellStyle name="Comma 16 4 8 2" xfId="46210" xr:uid="{00000000-0005-0000-0000-000084000000}"/>
    <cellStyle name="Comma 16 4 9" xfId="31090" xr:uid="{00000000-0005-0000-0000-000084000000}"/>
    <cellStyle name="Comma 16 5" xfId="1606" xr:uid="{00000000-0005-0000-0000-000084000000}"/>
    <cellStyle name="Comma 16 5 2" xfId="10678" xr:uid="{00000000-0005-0000-0000-000084000000}"/>
    <cellStyle name="Comma 16 5 2 2" xfId="25798" xr:uid="{00000000-0005-0000-0000-000084000000}"/>
    <cellStyle name="Comma 16 5 2 2 2" xfId="56038" xr:uid="{00000000-0005-0000-0000-000084000000}"/>
    <cellStyle name="Comma 16 5 2 3" xfId="40918" xr:uid="{00000000-0005-0000-0000-000084000000}"/>
    <cellStyle name="Comma 16 5 3" xfId="16726" xr:uid="{00000000-0005-0000-0000-000084000000}"/>
    <cellStyle name="Comma 16 5 3 2" xfId="46966" xr:uid="{00000000-0005-0000-0000-000084000000}"/>
    <cellStyle name="Comma 16 5 4" xfId="31846" xr:uid="{00000000-0005-0000-0000-000084000000}"/>
    <cellStyle name="Comma 16 6" xfId="3118" xr:uid="{00000000-0005-0000-0000-000084000000}"/>
    <cellStyle name="Comma 16 6 2" xfId="12190" xr:uid="{00000000-0005-0000-0000-000084000000}"/>
    <cellStyle name="Comma 16 6 2 2" xfId="27310" xr:uid="{00000000-0005-0000-0000-000084000000}"/>
    <cellStyle name="Comma 16 6 2 2 2" xfId="57550" xr:uid="{00000000-0005-0000-0000-000084000000}"/>
    <cellStyle name="Comma 16 6 2 3" xfId="42430" xr:uid="{00000000-0005-0000-0000-000084000000}"/>
    <cellStyle name="Comma 16 6 3" xfId="18238" xr:uid="{00000000-0005-0000-0000-000084000000}"/>
    <cellStyle name="Comma 16 6 3 2" xfId="48478" xr:uid="{00000000-0005-0000-0000-000084000000}"/>
    <cellStyle name="Comma 16 6 4" xfId="33358" xr:uid="{00000000-0005-0000-0000-000084000000}"/>
    <cellStyle name="Comma 16 7" xfId="4630" xr:uid="{00000000-0005-0000-0000-000084000000}"/>
    <cellStyle name="Comma 16 7 2" xfId="13702" xr:uid="{00000000-0005-0000-0000-000084000000}"/>
    <cellStyle name="Comma 16 7 2 2" xfId="28822" xr:uid="{00000000-0005-0000-0000-000084000000}"/>
    <cellStyle name="Comma 16 7 2 2 2" xfId="59062" xr:uid="{00000000-0005-0000-0000-000084000000}"/>
    <cellStyle name="Comma 16 7 2 3" xfId="43942" xr:uid="{00000000-0005-0000-0000-000084000000}"/>
    <cellStyle name="Comma 16 7 3" xfId="19750" xr:uid="{00000000-0005-0000-0000-000084000000}"/>
    <cellStyle name="Comma 16 7 3 2" xfId="49990" xr:uid="{00000000-0005-0000-0000-000084000000}"/>
    <cellStyle name="Comma 16 7 4" xfId="34870" xr:uid="{00000000-0005-0000-0000-000084000000}"/>
    <cellStyle name="Comma 16 8" xfId="6142" xr:uid="{00000000-0005-0000-0000-000084000000}"/>
    <cellStyle name="Comma 16 8 2" xfId="21262" xr:uid="{00000000-0005-0000-0000-000084000000}"/>
    <cellStyle name="Comma 16 8 2 2" xfId="51502" xr:uid="{00000000-0005-0000-0000-000084000000}"/>
    <cellStyle name="Comma 16 8 3" xfId="36382" xr:uid="{00000000-0005-0000-0000-000084000000}"/>
    <cellStyle name="Comma 16 9" xfId="7654" xr:uid="{00000000-0005-0000-0000-000084000000}"/>
    <cellStyle name="Comma 16 9 2" xfId="22774" xr:uid="{00000000-0005-0000-0000-000084000000}"/>
    <cellStyle name="Comma 16 9 2 2" xfId="53014" xr:uid="{00000000-0005-0000-0000-000084000000}"/>
    <cellStyle name="Comma 16 9 3" xfId="37894" xr:uid="{00000000-0005-0000-0000-000084000000}"/>
    <cellStyle name="Comma 17" xfId="178" xr:uid="{00000000-0005-0000-0000-0000D8000000}"/>
    <cellStyle name="Comma 17 10" xfId="9250" xr:uid="{00000000-0005-0000-0000-0000D8000000}"/>
    <cellStyle name="Comma 17 10 2" xfId="24370" xr:uid="{00000000-0005-0000-0000-0000D8000000}"/>
    <cellStyle name="Comma 17 10 2 2" xfId="54610" xr:uid="{00000000-0005-0000-0000-0000D8000000}"/>
    <cellStyle name="Comma 17 10 3" xfId="39490" xr:uid="{00000000-0005-0000-0000-0000D8000000}"/>
    <cellStyle name="Comma 17 11" xfId="15298" xr:uid="{00000000-0005-0000-0000-0000D8000000}"/>
    <cellStyle name="Comma 17 11 2" xfId="45538" xr:uid="{00000000-0005-0000-0000-0000D8000000}"/>
    <cellStyle name="Comma 17 12" xfId="30418" xr:uid="{00000000-0005-0000-0000-0000D8000000}"/>
    <cellStyle name="Comma 17 2" xfId="430" xr:uid="{00000000-0005-0000-0000-0000D8000000}"/>
    <cellStyle name="Comma 17 2 10" xfId="30670" xr:uid="{00000000-0005-0000-0000-0000D8000000}"/>
    <cellStyle name="Comma 17 2 2" xfId="1186" xr:uid="{00000000-0005-0000-0000-0000D8000000}"/>
    <cellStyle name="Comma 17 2 2 2" xfId="2698" xr:uid="{00000000-0005-0000-0000-0000D8000000}"/>
    <cellStyle name="Comma 17 2 2 2 2" xfId="11770" xr:uid="{00000000-0005-0000-0000-0000D8000000}"/>
    <cellStyle name="Comma 17 2 2 2 2 2" xfId="26890" xr:uid="{00000000-0005-0000-0000-0000D8000000}"/>
    <cellStyle name="Comma 17 2 2 2 2 2 2" xfId="57130" xr:uid="{00000000-0005-0000-0000-0000D8000000}"/>
    <cellStyle name="Comma 17 2 2 2 2 3" xfId="42010" xr:uid="{00000000-0005-0000-0000-0000D8000000}"/>
    <cellStyle name="Comma 17 2 2 2 3" xfId="17818" xr:uid="{00000000-0005-0000-0000-0000D8000000}"/>
    <cellStyle name="Comma 17 2 2 2 3 2" xfId="48058" xr:uid="{00000000-0005-0000-0000-0000D8000000}"/>
    <cellStyle name="Comma 17 2 2 2 4" xfId="32938" xr:uid="{00000000-0005-0000-0000-0000D8000000}"/>
    <cellStyle name="Comma 17 2 2 3" xfId="4210" xr:uid="{00000000-0005-0000-0000-0000D8000000}"/>
    <cellStyle name="Comma 17 2 2 3 2" xfId="13282" xr:uid="{00000000-0005-0000-0000-0000D8000000}"/>
    <cellStyle name="Comma 17 2 2 3 2 2" xfId="28402" xr:uid="{00000000-0005-0000-0000-0000D8000000}"/>
    <cellStyle name="Comma 17 2 2 3 2 2 2" xfId="58642" xr:uid="{00000000-0005-0000-0000-0000D8000000}"/>
    <cellStyle name="Comma 17 2 2 3 2 3" xfId="43522" xr:uid="{00000000-0005-0000-0000-0000D8000000}"/>
    <cellStyle name="Comma 17 2 2 3 3" xfId="19330" xr:uid="{00000000-0005-0000-0000-0000D8000000}"/>
    <cellStyle name="Comma 17 2 2 3 3 2" xfId="49570" xr:uid="{00000000-0005-0000-0000-0000D8000000}"/>
    <cellStyle name="Comma 17 2 2 3 4" xfId="34450" xr:uid="{00000000-0005-0000-0000-0000D8000000}"/>
    <cellStyle name="Comma 17 2 2 4" xfId="5722" xr:uid="{00000000-0005-0000-0000-0000D8000000}"/>
    <cellStyle name="Comma 17 2 2 4 2" xfId="14794" xr:uid="{00000000-0005-0000-0000-0000D8000000}"/>
    <cellStyle name="Comma 17 2 2 4 2 2" xfId="29914" xr:uid="{00000000-0005-0000-0000-0000D8000000}"/>
    <cellStyle name="Comma 17 2 2 4 2 2 2" xfId="60154" xr:uid="{00000000-0005-0000-0000-0000D8000000}"/>
    <cellStyle name="Comma 17 2 2 4 2 3" xfId="45034" xr:uid="{00000000-0005-0000-0000-0000D8000000}"/>
    <cellStyle name="Comma 17 2 2 4 3" xfId="20842" xr:uid="{00000000-0005-0000-0000-0000D8000000}"/>
    <cellStyle name="Comma 17 2 2 4 3 2" xfId="51082" xr:uid="{00000000-0005-0000-0000-0000D8000000}"/>
    <cellStyle name="Comma 17 2 2 4 4" xfId="35962" xr:uid="{00000000-0005-0000-0000-0000D8000000}"/>
    <cellStyle name="Comma 17 2 2 5" xfId="7234" xr:uid="{00000000-0005-0000-0000-0000D8000000}"/>
    <cellStyle name="Comma 17 2 2 5 2" xfId="22354" xr:uid="{00000000-0005-0000-0000-0000D8000000}"/>
    <cellStyle name="Comma 17 2 2 5 2 2" xfId="52594" xr:uid="{00000000-0005-0000-0000-0000D8000000}"/>
    <cellStyle name="Comma 17 2 2 5 3" xfId="37474" xr:uid="{00000000-0005-0000-0000-0000D8000000}"/>
    <cellStyle name="Comma 17 2 2 6" xfId="8746" xr:uid="{00000000-0005-0000-0000-0000D8000000}"/>
    <cellStyle name="Comma 17 2 2 6 2" xfId="23866" xr:uid="{00000000-0005-0000-0000-0000D8000000}"/>
    <cellStyle name="Comma 17 2 2 6 2 2" xfId="54106" xr:uid="{00000000-0005-0000-0000-0000D8000000}"/>
    <cellStyle name="Comma 17 2 2 6 3" xfId="38986" xr:uid="{00000000-0005-0000-0000-0000D8000000}"/>
    <cellStyle name="Comma 17 2 2 7" xfId="10258" xr:uid="{00000000-0005-0000-0000-0000D8000000}"/>
    <cellStyle name="Comma 17 2 2 7 2" xfId="25378" xr:uid="{00000000-0005-0000-0000-0000D8000000}"/>
    <cellStyle name="Comma 17 2 2 7 2 2" xfId="55618" xr:uid="{00000000-0005-0000-0000-0000D8000000}"/>
    <cellStyle name="Comma 17 2 2 7 3" xfId="40498" xr:uid="{00000000-0005-0000-0000-0000D8000000}"/>
    <cellStyle name="Comma 17 2 2 8" xfId="16306" xr:uid="{00000000-0005-0000-0000-0000D8000000}"/>
    <cellStyle name="Comma 17 2 2 8 2" xfId="46546" xr:uid="{00000000-0005-0000-0000-0000D8000000}"/>
    <cellStyle name="Comma 17 2 2 9" xfId="31426" xr:uid="{00000000-0005-0000-0000-0000D8000000}"/>
    <cellStyle name="Comma 17 2 3" xfId="1942" xr:uid="{00000000-0005-0000-0000-0000D8000000}"/>
    <cellStyle name="Comma 17 2 3 2" xfId="11014" xr:uid="{00000000-0005-0000-0000-0000D8000000}"/>
    <cellStyle name="Comma 17 2 3 2 2" xfId="26134" xr:uid="{00000000-0005-0000-0000-0000D8000000}"/>
    <cellStyle name="Comma 17 2 3 2 2 2" xfId="56374" xr:uid="{00000000-0005-0000-0000-0000D8000000}"/>
    <cellStyle name="Comma 17 2 3 2 3" xfId="41254" xr:uid="{00000000-0005-0000-0000-0000D8000000}"/>
    <cellStyle name="Comma 17 2 3 3" xfId="17062" xr:uid="{00000000-0005-0000-0000-0000D8000000}"/>
    <cellStyle name="Comma 17 2 3 3 2" xfId="47302" xr:uid="{00000000-0005-0000-0000-0000D8000000}"/>
    <cellStyle name="Comma 17 2 3 4" xfId="32182" xr:uid="{00000000-0005-0000-0000-0000D8000000}"/>
    <cellStyle name="Comma 17 2 4" xfId="3454" xr:uid="{00000000-0005-0000-0000-0000D8000000}"/>
    <cellStyle name="Comma 17 2 4 2" xfId="12526" xr:uid="{00000000-0005-0000-0000-0000D8000000}"/>
    <cellStyle name="Comma 17 2 4 2 2" xfId="27646" xr:uid="{00000000-0005-0000-0000-0000D8000000}"/>
    <cellStyle name="Comma 17 2 4 2 2 2" xfId="57886" xr:uid="{00000000-0005-0000-0000-0000D8000000}"/>
    <cellStyle name="Comma 17 2 4 2 3" xfId="42766" xr:uid="{00000000-0005-0000-0000-0000D8000000}"/>
    <cellStyle name="Comma 17 2 4 3" xfId="18574" xr:uid="{00000000-0005-0000-0000-0000D8000000}"/>
    <cellStyle name="Comma 17 2 4 3 2" xfId="48814" xr:uid="{00000000-0005-0000-0000-0000D8000000}"/>
    <cellStyle name="Comma 17 2 4 4" xfId="33694" xr:uid="{00000000-0005-0000-0000-0000D8000000}"/>
    <cellStyle name="Comma 17 2 5" xfId="4966" xr:uid="{00000000-0005-0000-0000-0000D8000000}"/>
    <cellStyle name="Comma 17 2 5 2" xfId="14038" xr:uid="{00000000-0005-0000-0000-0000D8000000}"/>
    <cellStyle name="Comma 17 2 5 2 2" xfId="29158" xr:uid="{00000000-0005-0000-0000-0000D8000000}"/>
    <cellStyle name="Comma 17 2 5 2 2 2" xfId="59398" xr:uid="{00000000-0005-0000-0000-0000D8000000}"/>
    <cellStyle name="Comma 17 2 5 2 3" xfId="44278" xr:uid="{00000000-0005-0000-0000-0000D8000000}"/>
    <cellStyle name="Comma 17 2 5 3" xfId="20086" xr:uid="{00000000-0005-0000-0000-0000D8000000}"/>
    <cellStyle name="Comma 17 2 5 3 2" xfId="50326" xr:uid="{00000000-0005-0000-0000-0000D8000000}"/>
    <cellStyle name="Comma 17 2 5 4" xfId="35206" xr:uid="{00000000-0005-0000-0000-0000D8000000}"/>
    <cellStyle name="Comma 17 2 6" xfId="6478" xr:uid="{00000000-0005-0000-0000-0000D8000000}"/>
    <cellStyle name="Comma 17 2 6 2" xfId="21598" xr:uid="{00000000-0005-0000-0000-0000D8000000}"/>
    <cellStyle name="Comma 17 2 6 2 2" xfId="51838" xr:uid="{00000000-0005-0000-0000-0000D8000000}"/>
    <cellStyle name="Comma 17 2 6 3" xfId="36718" xr:uid="{00000000-0005-0000-0000-0000D8000000}"/>
    <cellStyle name="Comma 17 2 7" xfId="7990" xr:uid="{00000000-0005-0000-0000-0000D8000000}"/>
    <cellStyle name="Comma 17 2 7 2" xfId="23110" xr:uid="{00000000-0005-0000-0000-0000D8000000}"/>
    <cellStyle name="Comma 17 2 7 2 2" xfId="53350" xr:uid="{00000000-0005-0000-0000-0000D8000000}"/>
    <cellStyle name="Comma 17 2 7 3" xfId="38230" xr:uid="{00000000-0005-0000-0000-0000D8000000}"/>
    <cellStyle name="Comma 17 2 8" xfId="9502" xr:uid="{00000000-0005-0000-0000-0000D8000000}"/>
    <cellStyle name="Comma 17 2 8 2" xfId="24622" xr:uid="{00000000-0005-0000-0000-0000D8000000}"/>
    <cellStyle name="Comma 17 2 8 2 2" xfId="54862" xr:uid="{00000000-0005-0000-0000-0000D8000000}"/>
    <cellStyle name="Comma 17 2 8 3" xfId="39742" xr:uid="{00000000-0005-0000-0000-0000D8000000}"/>
    <cellStyle name="Comma 17 2 9" xfId="15550" xr:uid="{00000000-0005-0000-0000-0000D8000000}"/>
    <cellStyle name="Comma 17 2 9 2" xfId="45790" xr:uid="{00000000-0005-0000-0000-0000D8000000}"/>
    <cellStyle name="Comma 17 3" xfId="682" xr:uid="{00000000-0005-0000-0000-000047000000}"/>
    <cellStyle name="Comma 17 3 10" xfId="30922" xr:uid="{00000000-0005-0000-0000-000047000000}"/>
    <cellStyle name="Comma 17 3 2" xfId="1438" xr:uid="{00000000-0005-0000-0000-000047000000}"/>
    <cellStyle name="Comma 17 3 2 2" xfId="2950" xr:uid="{00000000-0005-0000-0000-000047000000}"/>
    <cellStyle name="Comma 17 3 2 2 2" xfId="12022" xr:uid="{00000000-0005-0000-0000-000047000000}"/>
    <cellStyle name="Comma 17 3 2 2 2 2" xfId="27142" xr:uid="{00000000-0005-0000-0000-000047000000}"/>
    <cellStyle name="Comma 17 3 2 2 2 2 2" xfId="57382" xr:uid="{00000000-0005-0000-0000-000047000000}"/>
    <cellStyle name="Comma 17 3 2 2 2 3" xfId="42262" xr:uid="{00000000-0005-0000-0000-000047000000}"/>
    <cellStyle name="Comma 17 3 2 2 3" xfId="18070" xr:uid="{00000000-0005-0000-0000-000047000000}"/>
    <cellStyle name="Comma 17 3 2 2 3 2" xfId="48310" xr:uid="{00000000-0005-0000-0000-000047000000}"/>
    <cellStyle name="Comma 17 3 2 2 4" xfId="33190" xr:uid="{00000000-0005-0000-0000-000047000000}"/>
    <cellStyle name="Comma 17 3 2 3" xfId="4462" xr:uid="{00000000-0005-0000-0000-000047000000}"/>
    <cellStyle name="Comma 17 3 2 3 2" xfId="13534" xr:uid="{00000000-0005-0000-0000-000047000000}"/>
    <cellStyle name="Comma 17 3 2 3 2 2" xfId="28654" xr:uid="{00000000-0005-0000-0000-000047000000}"/>
    <cellStyle name="Comma 17 3 2 3 2 2 2" xfId="58894" xr:uid="{00000000-0005-0000-0000-000047000000}"/>
    <cellStyle name="Comma 17 3 2 3 2 3" xfId="43774" xr:uid="{00000000-0005-0000-0000-000047000000}"/>
    <cellStyle name="Comma 17 3 2 3 3" xfId="19582" xr:uid="{00000000-0005-0000-0000-000047000000}"/>
    <cellStyle name="Comma 17 3 2 3 3 2" xfId="49822" xr:uid="{00000000-0005-0000-0000-000047000000}"/>
    <cellStyle name="Comma 17 3 2 3 4" xfId="34702" xr:uid="{00000000-0005-0000-0000-000047000000}"/>
    <cellStyle name="Comma 17 3 2 4" xfId="5974" xr:uid="{00000000-0005-0000-0000-000047000000}"/>
    <cellStyle name="Comma 17 3 2 4 2" xfId="15046" xr:uid="{00000000-0005-0000-0000-000047000000}"/>
    <cellStyle name="Comma 17 3 2 4 2 2" xfId="30166" xr:uid="{00000000-0005-0000-0000-000047000000}"/>
    <cellStyle name="Comma 17 3 2 4 2 2 2" xfId="60406" xr:uid="{00000000-0005-0000-0000-000047000000}"/>
    <cellStyle name="Comma 17 3 2 4 2 3" xfId="45286" xr:uid="{00000000-0005-0000-0000-000047000000}"/>
    <cellStyle name="Comma 17 3 2 4 3" xfId="21094" xr:uid="{00000000-0005-0000-0000-000047000000}"/>
    <cellStyle name="Comma 17 3 2 4 3 2" xfId="51334" xr:uid="{00000000-0005-0000-0000-000047000000}"/>
    <cellStyle name="Comma 17 3 2 4 4" xfId="36214" xr:uid="{00000000-0005-0000-0000-000047000000}"/>
    <cellStyle name="Comma 17 3 2 5" xfId="7486" xr:uid="{00000000-0005-0000-0000-000047000000}"/>
    <cellStyle name="Comma 17 3 2 5 2" xfId="22606" xr:uid="{00000000-0005-0000-0000-000047000000}"/>
    <cellStyle name="Comma 17 3 2 5 2 2" xfId="52846" xr:uid="{00000000-0005-0000-0000-000047000000}"/>
    <cellStyle name="Comma 17 3 2 5 3" xfId="37726" xr:uid="{00000000-0005-0000-0000-000047000000}"/>
    <cellStyle name="Comma 17 3 2 6" xfId="8998" xr:uid="{00000000-0005-0000-0000-000047000000}"/>
    <cellStyle name="Comma 17 3 2 6 2" xfId="24118" xr:uid="{00000000-0005-0000-0000-000047000000}"/>
    <cellStyle name="Comma 17 3 2 6 2 2" xfId="54358" xr:uid="{00000000-0005-0000-0000-000047000000}"/>
    <cellStyle name="Comma 17 3 2 6 3" xfId="39238" xr:uid="{00000000-0005-0000-0000-000047000000}"/>
    <cellStyle name="Comma 17 3 2 7" xfId="10510" xr:uid="{00000000-0005-0000-0000-000047000000}"/>
    <cellStyle name="Comma 17 3 2 7 2" xfId="25630" xr:uid="{00000000-0005-0000-0000-000047000000}"/>
    <cellStyle name="Comma 17 3 2 7 2 2" xfId="55870" xr:uid="{00000000-0005-0000-0000-000047000000}"/>
    <cellStyle name="Comma 17 3 2 7 3" xfId="40750" xr:uid="{00000000-0005-0000-0000-000047000000}"/>
    <cellStyle name="Comma 17 3 2 8" xfId="16558" xr:uid="{00000000-0005-0000-0000-000047000000}"/>
    <cellStyle name="Comma 17 3 2 8 2" xfId="46798" xr:uid="{00000000-0005-0000-0000-000047000000}"/>
    <cellStyle name="Comma 17 3 2 9" xfId="31678" xr:uid="{00000000-0005-0000-0000-000047000000}"/>
    <cellStyle name="Comma 17 3 3" xfId="2194" xr:uid="{00000000-0005-0000-0000-000047000000}"/>
    <cellStyle name="Comma 17 3 3 2" xfId="11266" xr:uid="{00000000-0005-0000-0000-000047000000}"/>
    <cellStyle name="Comma 17 3 3 2 2" xfId="26386" xr:uid="{00000000-0005-0000-0000-000047000000}"/>
    <cellStyle name="Comma 17 3 3 2 2 2" xfId="56626" xr:uid="{00000000-0005-0000-0000-000047000000}"/>
    <cellStyle name="Comma 17 3 3 2 3" xfId="41506" xr:uid="{00000000-0005-0000-0000-000047000000}"/>
    <cellStyle name="Comma 17 3 3 3" xfId="17314" xr:uid="{00000000-0005-0000-0000-000047000000}"/>
    <cellStyle name="Comma 17 3 3 3 2" xfId="47554" xr:uid="{00000000-0005-0000-0000-000047000000}"/>
    <cellStyle name="Comma 17 3 3 4" xfId="32434" xr:uid="{00000000-0005-0000-0000-000047000000}"/>
    <cellStyle name="Comma 17 3 4" xfId="3706" xr:uid="{00000000-0005-0000-0000-000047000000}"/>
    <cellStyle name="Comma 17 3 4 2" xfId="12778" xr:uid="{00000000-0005-0000-0000-000047000000}"/>
    <cellStyle name="Comma 17 3 4 2 2" xfId="27898" xr:uid="{00000000-0005-0000-0000-000047000000}"/>
    <cellStyle name="Comma 17 3 4 2 2 2" xfId="58138" xr:uid="{00000000-0005-0000-0000-000047000000}"/>
    <cellStyle name="Comma 17 3 4 2 3" xfId="43018" xr:uid="{00000000-0005-0000-0000-000047000000}"/>
    <cellStyle name="Comma 17 3 4 3" xfId="18826" xr:uid="{00000000-0005-0000-0000-000047000000}"/>
    <cellStyle name="Comma 17 3 4 3 2" xfId="49066" xr:uid="{00000000-0005-0000-0000-000047000000}"/>
    <cellStyle name="Comma 17 3 4 4" xfId="33946" xr:uid="{00000000-0005-0000-0000-000047000000}"/>
    <cellStyle name="Comma 17 3 5" xfId="5218" xr:uid="{00000000-0005-0000-0000-000047000000}"/>
    <cellStyle name="Comma 17 3 5 2" xfId="14290" xr:uid="{00000000-0005-0000-0000-000047000000}"/>
    <cellStyle name="Comma 17 3 5 2 2" xfId="29410" xr:uid="{00000000-0005-0000-0000-000047000000}"/>
    <cellStyle name="Comma 17 3 5 2 2 2" xfId="59650" xr:uid="{00000000-0005-0000-0000-000047000000}"/>
    <cellStyle name="Comma 17 3 5 2 3" xfId="44530" xr:uid="{00000000-0005-0000-0000-000047000000}"/>
    <cellStyle name="Comma 17 3 5 3" xfId="20338" xr:uid="{00000000-0005-0000-0000-000047000000}"/>
    <cellStyle name="Comma 17 3 5 3 2" xfId="50578" xr:uid="{00000000-0005-0000-0000-000047000000}"/>
    <cellStyle name="Comma 17 3 5 4" xfId="35458" xr:uid="{00000000-0005-0000-0000-000047000000}"/>
    <cellStyle name="Comma 17 3 6" xfId="6730" xr:uid="{00000000-0005-0000-0000-000047000000}"/>
    <cellStyle name="Comma 17 3 6 2" xfId="21850" xr:uid="{00000000-0005-0000-0000-000047000000}"/>
    <cellStyle name="Comma 17 3 6 2 2" xfId="52090" xr:uid="{00000000-0005-0000-0000-000047000000}"/>
    <cellStyle name="Comma 17 3 6 3" xfId="36970" xr:uid="{00000000-0005-0000-0000-000047000000}"/>
    <cellStyle name="Comma 17 3 7" xfId="8242" xr:uid="{00000000-0005-0000-0000-000047000000}"/>
    <cellStyle name="Comma 17 3 7 2" xfId="23362" xr:uid="{00000000-0005-0000-0000-000047000000}"/>
    <cellStyle name="Comma 17 3 7 2 2" xfId="53602" xr:uid="{00000000-0005-0000-0000-000047000000}"/>
    <cellStyle name="Comma 17 3 7 3" xfId="38482" xr:uid="{00000000-0005-0000-0000-000047000000}"/>
    <cellStyle name="Comma 17 3 8" xfId="9754" xr:uid="{00000000-0005-0000-0000-000047000000}"/>
    <cellStyle name="Comma 17 3 8 2" xfId="24874" xr:uid="{00000000-0005-0000-0000-000047000000}"/>
    <cellStyle name="Comma 17 3 8 2 2" xfId="55114" xr:uid="{00000000-0005-0000-0000-000047000000}"/>
    <cellStyle name="Comma 17 3 8 3" xfId="39994" xr:uid="{00000000-0005-0000-0000-000047000000}"/>
    <cellStyle name="Comma 17 3 9" xfId="15802" xr:uid="{00000000-0005-0000-0000-000047000000}"/>
    <cellStyle name="Comma 17 3 9 2" xfId="46042" xr:uid="{00000000-0005-0000-0000-000047000000}"/>
    <cellStyle name="Comma 17 4" xfId="934" xr:uid="{00000000-0005-0000-0000-0000D8000000}"/>
    <cellStyle name="Comma 17 4 2" xfId="2446" xr:uid="{00000000-0005-0000-0000-0000D8000000}"/>
    <cellStyle name="Comma 17 4 2 2" xfId="11518" xr:uid="{00000000-0005-0000-0000-0000D8000000}"/>
    <cellStyle name="Comma 17 4 2 2 2" xfId="26638" xr:uid="{00000000-0005-0000-0000-0000D8000000}"/>
    <cellStyle name="Comma 17 4 2 2 2 2" xfId="56878" xr:uid="{00000000-0005-0000-0000-0000D8000000}"/>
    <cellStyle name="Comma 17 4 2 2 3" xfId="41758" xr:uid="{00000000-0005-0000-0000-0000D8000000}"/>
    <cellStyle name="Comma 17 4 2 3" xfId="17566" xr:uid="{00000000-0005-0000-0000-0000D8000000}"/>
    <cellStyle name="Comma 17 4 2 3 2" xfId="47806" xr:uid="{00000000-0005-0000-0000-0000D8000000}"/>
    <cellStyle name="Comma 17 4 2 4" xfId="32686" xr:uid="{00000000-0005-0000-0000-0000D8000000}"/>
    <cellStyle name="Comma 17 4 3" xfId="3958" xr:uid="{00000000-0005-0000-0000-0000D8000000}"/>
    <cellStyle name="Comma 17 4 3 2" xfId="13030" xr:uid="{00000000-0005-0000-0000-0000D8000000}"/>
    <cellStyle name="Comma 17 4 3 2 2" xfId="28150" xr:uid="{00000000-0005-0000-0000-0000D8000000}"/>
    <cellStyle name="Comma 17 4 3 2 2 2" xfId="58390" xr:uid="{00000000-0005-0000-0000-0000D8000000}"/>
    <cellStyle name="Comma 17 4 3 2 3" xfId="43270" xr:uid="{00000000-0005-0000-0000-0000D8000000}"/>
    <cellStyle name="Comma 17 4 3 3" xfId="19078" xr:uid="{00000000-0005-0000-0000-0000D8000000}"/>
    <cellStyle name="Comma 17 4 3 3 2" xfId="49318" xr:uid="{00000000-0005-0000-0000-0000D8000000}"/>
    <cellStyle name="Comma 17 4 3 4" xfId="34198" xr:uid="{00000000-0005-0000-0000-0000D8000000}"/>
    <cellStyle name="Comma 17 4 4" xfId="5470" xr:uid="{00000000-0005-0000-0000-0000D8000000}"/>
    <cellStyle name="Comma 17 4 4 2" xfId="14542" xr:uid="{00000000-0005-0000-0000-0000D8000000}"/>
    <cellStyle name="Comma 17 4 4 2 2" xfId="29662" xr:uid="{00000000-0005-0000-0000-0000D8000000}"/>
    <cellStyle name="Comma 17 4 4 2 2 2" xfId="59902" xr:uid="{00000000-0005-0000-0000-0000D8000000}"/>
    <cellStyle name="Comma 17 4 4 2 3" xfId="44782" xr:uid="{00000000-0005-0000-0000-0000D8000000}"/>
    <cellStyle name="Comma 17 4 4 3" xfId="20590" xr:uid="{00000000-0005-0000-0000-0000D8000000}"/>
    <cellStyle name="Comma 17 4 4 3 2" xfId="50830" xr:uid="{00000000-0005-0000-0000-0000D8000000}"/>
    <cellStyle name="Comma 17 4 4 4" xfId="35710" xr:uid="{00000000-0005-0000-0000-0000D8000000}"/>
    <cellStyle name="Comma 17 4 5" xfId="6982" xr:uid="{00000000-0005-0000-0000-0000D8000000}"/>
    <cellStyle name="Comma 17 4 5 2" xfId="22102" xr:uid="{00000000-0005-0000-0000-0000D8000000}"/>
    <cellStyle name="Comma 17 4 5 2 2" xfId="52342" xr:uid="{00000000-0005-0000-0000-0000D8000000}"/>
    <cellStyle name="Comma 17 4 5 3" xfId="37222" xr:uid="{00000000-0005-0000-0000-0000D8000000}"/>
    <cellStyle name="Comma 17 4 6" xfId="8494" xr:uid="{00000000-0005-0000-0000-0000D8000000}"/>
    <cellStyle name="Comma 17 4 6 2" xfId="23614" xr:uid="{00000000-0005-0000-0000-0000D8000000}"/>
    <cellStyle name="Comma 17 4 6 2 2" xfId="53854" xr:uid="{00000000-0005-0000-0000-0000D8000000}"/>
    <cellStyle name="Comma 17 4 6 3" xfId="38734" xr:uid="{00000000-0005-0000-0000-0000D8000000}"/>
    <cellStyle name="Comma 17 4 7" xfId="10006" xr:uid="{00000000-0005-0000-0000-0000D8000000}"/>
    <cellStyle name="Comma 17 4 7 2" xfId="25126" xr:uid="{00000000-0005-0000-0000-0000D8000000}"/>
    <cellStyle name="Comma 17 4 7 2 2" xfId="55366" xr:uid="{00000000-0005-0000-0000-0000D8000000}"/>
    <cellStyle name="Comma 17 4 7 3" xfId="40246" xr:uid="{00000000-0005-0000-0000-0000D8000000}"/>
    <cellStyle name="Comma 17 4 8" xfId="16054" xr:uid="{00000000-0005-0000-0000-0000D8000000}"/>
    <cellStyle name="Comma 17 4 8 2" xfId="46294" xr:uid="{00000000-0005-0000-0000-0000D8000000}"/>
    <cellStyle name="Comma 17 4 9" xfId="31174" xr:uid="{00000000-0005-0000-0000-0000D8000000}"/>
    <cellStyle name="Comma 17 5" xfId="1690" xr:uid="{00000000-0005-0000-0000-0000D8000000}"/>
    <cellStyle name="Comma 17 5 2" xfId="10762" xr:uid="{00000000-0005-0000-0000-0000D8000000}"/>
    <cellStyle name="Comma 17 5 2 2" xfId="25882" xr:uid="{00000000-0005-0000-0000-0000D8000000}"/>
    <cellStyle name="Comma 17 5 2 2 2" xfId="56122" xr:uid="{00000000-0005-0000-0000-0000D8000000}"/>
    <cellStyle name="Comma 17 5 2 3" xfId="41002" xr:uid="{00000000-0005-0000-0000-0000D8000000}"/>
    <cellStyle name="Comma 17 5 3" xfId="16810" xr:uid="{00000000-0005-0000-0000-0000D8000000}"/>
    <cellStyle name="Comma 17 5 3 2" xfId="47050" xr:uid="{00000000-0005-0000-0000-0000D8000000}"/>
    <cellStyle name="Comma 17 5 4" xfId="31930" xr:uid="{00000000-0005-0000-0000-0000D8000000}"/>
    <cellStyle name="Comma 17 6" xfId="3202" xr:uid="{00000000-0005-0000-0000-0000D8000000}"/>
    <cellStyle name="Comma 17 6 2" xfId="12274" xr:uid="{00000000-0005-0000-0000-0000D8000000}"/>
    <cellStyle name="Comma 17 6 2 2" xfId="27394" xr:uid="{00000000-0005-0000-0000-0000D8000000}"/>
    <cellStyle name="Comma 17 6 2 2 2" xfId="57634" xr:uid="{00000000-0005-0000-0000-0000D8000000}"/>
    <cellStyle name="Comma 17 6 2 3" xfId="42514" xr:uid="{00000000-0005-0000-0000-0000D8000000}"/>
    <cellStyle name="Comma 17 6 3" xfId="18322" xr:uid="{00000000-0005-0000-0000-0000D8000000}"/>
    <cellStyle name="Comma 17 6 3 2" xfId="48562" xr:uid="{00000000-0005-0000-0000-0000D8000000}"/>
    <cellStyle name="Comma 17 6 4" xfId="33442" xr:uid="{00000000-0005-0000-0000-0000D8000000}"/>
    <cellStyle name="Comma 17 7" xfId="4714" xr:uid="{00000000-0005-0000-0000-0000D8000000}"/>
    <cellStyle name="Comma 17 7 2" xfId="13786" xr:uid="{00000000-0005-0000-0000-0000D8000000}"/>
    <cellStyle name="Comma 17 7 2 2" xfId="28906" xr:uid="{00000000-0005-0000-0000-0000D8000000}"/>
    <cellStyle name="Comma 17 7 2 2 2" xfId="59146" xr:uid="{00000000-0005-0000-0000-0000D8000000}"/>
    <cellStyle name="Comma 17 7 2 3" xfId="44026" xr:uid="{00000000-0005-0000-0000-0000D8000000}"/>
    <cellStyle name="Comma 17 7 3" xfId="19834" xr:uid="{00000000-0005-0000-0000-0000D8000000}"/>
    <cellStyle name="Comma 17 7 3 2" xfId="50074" xr:uid="{00000000-0005-0000-0000-0000D8000000}"/>
    <cellStyle name="Comma 17 7 4" xfId="34954" xr:uid="{00000000-0005-0000-0000-0000D8000000}"/>
    <cellStyle name="Comma 17 8" xfId="6226" xr:uid="{00000000-0005-0000-0000-0000D8000000}"/>
    <cellStyle name="Comma 17 8 2" xfId="21346" xr:uid="{00000000-0005-0000-0000-0000D8000000}"/>
    <cellStyle name="Comma 17 8 2 2" xfId="51586" xr:uid="{00000000-0005-0000-0000-0000D8000000}"/>
    <cellStyle name="Comma 17 8 3" xfId="36466" xr:uid="{00000000-0005-0000-0000-0000D8000000}"/>
    <cellStyle name="Comma 17 9" xfId="7738" xr:uid="{00000000-0005-0000-0000-0000D8000000}"/>
    <cellStyle name="Comma 17 9 2" xfId="22858" xr:uid="{00000000-0005-0000-0000-0000D8000000}"/>
    <cellStyle name="Comma 17 9 2 2" xfId="53098" xr:uid="{00000000-0005-0000-0000-0000D8000000}"/>
    <cellStyle name="Comma 17 9 3" xfId="37978" xr:uid="{00000000-0005-0000-0000-0000D8000000}"/>
    <cellStyle name="Comma 18" xfId="262" xr:uid="{00000000-0005-0000-0000-00002C010000}"/>
    <cellStyle name="Comma 18 10" xfId="30502" xr:uid="{00000000-0005-0000-0000-00002C010000}"/>
    <cellStyle name="Comma 18 2" xfId="1018" xr:uid="{00000000-0005-0000-0000-00002C010000}"/>
    <cellStyle name="Comma 18 2 2" xfId="2530" xr:uid="{00000000-0005-0000-0000-00002C010000}"/>
    <cellStyle name="Comma 18 2 2 2" xfId="11602" xr:uid="{00000000-0005-0000-0000-00002C010000}"/>
    <cellStyle name="Comma 18 2 2 2 2" xfId="26722" xr:uid="{00000000-0005-0000-0000-00002C010000}"/>
    <cellStyle name="Comma 18 2 2 2 2 2" xfId="56962" xr:uid="{00000000-0005-0000-0000-00002C010000}"/>
    <cellStyle name="Comma 18 2 2 2 3" xfId="41842" xr:uid="{00000000-0005-0000-0000-00002C010000}"/>
    <cellStyle name="Comma 18 2 2 3" xfId="17650" xr:uid="{00000000-0005-0000-0000-00002C010000}"/>
    <cellStyle name="Comma 18 2 2 3 2" xfId="47890" xr:uid="{00000000-0005-0000-0000-00002C010000}"/>
    <cellStyle name="Comma 18 2 2 4" xfId="32770" xr:uid="{00000000-0005-0000-0000-00002C010000}"/>
    <cellStyle name="Comma 18 2 3" xfId="4042" xr:uid="{00000000-0005-0000-0000-00002C010000}"/>
    <cellStyle name="Comma 18 2 3 2" xfId="13114" xr:uid="{00000000-0005-0000-0000-00002C010000}"/>
    <cellStyle name="Comma 18 2 3 2 2" xfId="28234" xr:uid="{00000000-0005-0000-0000-00002C010000}"/>
    <cellStyle name="Comma 18 2 3 2 2 2" xfId="58474" xr:uid="{00000000-0005-0000-0000-00002C010000}"/>
    <cellStyle name="Comma 18 2 3 2 3" xfId="43354" xr:uid="{00000000-0005-0000-0000-00002C010000}"/>
    <cellStyle name="Comma 18 2 3 3" xfId="19162" xr:uid="{00000000-0005-0000-0000-00002C010000}"/>
    <cellStyle name="Comma 18 2 3 3 2" xfId="49402" xr:uid="{00000000-0005-0000-0000-00002C010000}"/>
    <cellStyle name="Comma 18 2 3 4" xfId="34282" xr:uid="{00000000-0005-0000-0000-00002C010000}"/>
    <cellStyle name="Comma 18 2 4" xfId="5554" xr:uid="{00000000-0005-0000-0000-00002C010000}"/>
    <cellStyle name="Comma 18 2 4 2" xfId="14626" xr:uid="{00000000-0005-0000-0000-00002C010000}"/>
    <cellStyle name="Comma 18 2 4 2 2" xfId="29746" xr:uid="{00000000-0005-0000-0000-00002C010000}"/>
    <cellStyle name="Comma 18 2 4 2 2 2" xfId="59986" xr:uid="{00000000-0005-0000-0000-00002C010000}"/>
    <cellStyle name="Comma 18 2 4 2 3" xfId="44866" xr:uid="{00000000-0005-0000-0000-00002C010000}"/>
    <cellStyle name="Comma 18 2 4 3" xfId="20674" xr:uid="{00000000-0005-0000-0000-00002C010000}"/>
    <cellStyle name="Comma 18 2 4 3 2" xfId="50914" xr:uid="{00000000-0005-0000-0000-00002C010000}"/>
    <cellStyle name="Comma 18 2 4 4" xfId="35794" xr:uid="{00000000-0005-0000-0000-00002C010000}"/>
    <cellStyle name="Comma 18 2 5" xfId="7066" xr:uid="{00000000-0005-0000-0000-00002C010000}"/>
    <cellStyle name="Comma 18 2 5 2" xfId="22186" xr:uid="{00000000-0005-0000-0000-00002C010000}"/>
    <cellStyle name="Comma 18 2 5 2 2" xfId="52426" xr:uid="{00000000-0005-0000-0000-00002C010000}"/>
    <cellStyle name="Comma 18 2 5 3" xfId="37306" xr:uid="{00000000-0005-0000-0000-00002C010000}"/>
    <cellStyle name="Comma 18 2 6" xfId="8578" xr:uid="{00000000-0005-0000-0000-00002C010000}"/>
    <cellStyle name="Comma 18 2 6 2" xfId="23698" xr:uid="{00000000-0005-0000-0000-00002C010000}"/>
    <cellStyle name="Comma 18 2 6 2 2" xfId="53938" xr:uid="{00000000-0005-0000-0000-00002C010000}"/>
    <cellStyle name="Comma 18 2 6 3" xfId="38818" xr:uid="{00000000-0005-0000-0000-00002C010000}"/>
    <cellStyle name="Comma 18 2 7" xfId="10090" xr:uid="{00000000-0005-0000-0000-00002C010000}"/>
    <cellStyle name="Comma 18 2 7 2" xfId="25210" xr:uid="{00000000-0005-0000-0000-00002C010000}"/>
    <cellStyle name="Comma 18 2 7 2 2" xfId="55450" xr:uid="{00000000-0005-0000-0000-00002C010000}"/>
    <cellStyle name="Comma 18 2 7 3" xfId="40330" xr:uid="{00000000-0005-0000-0000-00002C010000}"/>
    <cellStyle name="Comma 18 2 8" xfId="16138" xr:uid="{00000000-0005-0000-0000-00002C010000}"/>
    <cellStyle name="Comma 18 2 8 2" xfId="46378" xr:uid="{00000000-0005-0000-0000-00002C010000}"/>
    <cellStyle name="Comma 18 2 9" xfId="31258" xr:uid="{00000000-0005-0000-0000-00002C010000}"/>
    <cellStyle name="Comma 18 3" xfId="1774" xr:uid="{00000000-0005-0000-0000-00002C010000}"/>
    <cellStyle name="Comma 18 3 2" xfId="10846" xr:uid="{00000000-0005-0000-0000-00002C010000}"/>
    <cellStyle name="Comma 18 3 2 2" xfId="25966" xr:uid="{00000000-0005-0000-0000-00002C010000}"/>
    <cellStyle name="Comma 18 3 2 2 2" xfId="56206" xr:uid="{00000000-0005-0000-0000-00002C010000}"/>
    <cellStyle name="Comma 18 3 2 3" xfId="41086" xr:uid="{00000000-0005-0000-0000-00002C010000}"/>
    <cellStyle name="Comma 18 3 3" xfId="16894" xr:uid="{00000000-0005-0000-0000-00002C010000}"/>
    <cellStyle name="Comma 18 3 3 2" xfId="47134" xr:uid="{00000000-0005-0000-0000-00002C010000}"/>
    <cellStyle name="Comma 18 3 4" xfId="32014" xr:uid="{00000000-0005-0000-0000-00002C010000}"/>
    <cellStyle name="Comma 18 4" xfId="3286" xr:uid="{00000000-0005-0000-0000-00002C010000}"/>
    <cellStyle name="Comma 18 4 2" xfId="12358" xr:uid="{00000000-0005-0000-0000-00002C010000}"/>
    <cellStyle name="Comma 18 4 2 2" xfId="27478" xr:uid="{00000000-0005-0000-0000-00002C010000}"/>
    <cellStyle name="Comma 18 4 2 2 2" xfId="57718" xr:uid="{00000000-0005-0000-0000-00002C010000}"/>
    <cellStyle name="Comma 18 4 2 3" xfId="42598" xr:uid="{00000000-0005-0000-0000-00002C010000}"/>
    <cellStyle name="Comma 18 4 3" xfId="18406" xr:uid="{00000000-0005-0000-0000-00002C010000}"/>
    <cellStyle name="Comma 18 4 3 2" xfId="48646" xr:uid="{00000000-0005-0000-0000-00002C010000}"/>
    <cellStyle name="Comma 18 4 4" xfId="33526" xr:uid="{00000000-0005-0000-0000-00002C010000}"/>
    <cellStyle name="Comma 18 5" xfId="4798" xr:uid="{00000000-0005-0000-0000-00002C010000}"/>
    <cellStyle name="Comma 18 5 2" xfId="13870" xr:uid="{00000000-0005-0000-0000-00002C010000}"/>
    <cellStyle name="Comma 18 5 2 2" xfId="28990" xr:uid="{00000000-0005-0000-0000-00002C010000}"/>
    <cellStyle name="Comma 18 5 2 2 2" xfId="59230" xr:uid="{00000000-0005-0000-0000-00002C010000}"/>
    <cellStyle name="Comma 18 5 2 3" xfId="44110" xr:uid="{00000000-0005-0000-0000-00002C010000}"/>
    <cellStyle name="Comma 18 5 3" xfId="19918" xr:uid="{00000000-0005-0000-0000-00002C010000}"/>
    <cellStyle name="Comma 18 5 3 2" xfId="50158" xr:uid="{00000000-0005-0000-0000-00002C010000}"/>
    <cellStyle name="Comma 18 5 4" xfId="35038" xr:uid="{00000000-0005-0000-0000-00002C010000}"/>
    <cellStyle name="Comma 18 6" xfId="6310" xr:uid="{00000000-0005-0000-0000-00002C010000}"/>
    <cellStyle name="Comma 18 6 2" xfId="21430" xr:uid="{00000000-0005-0000-0000-00002C010000}"/>
    <cellStyle name="Comma 18 6 2 2" xfId="51670" xr:uid="{00000000-0005-0000-0000-00002C010000}"/>
    <cellStyle name="Comma 18 6 3" xfId="36550" xr:uid="{00000000-0005-0000-0000-00002C010000}"/>
    <cellStyle name="Comma 18 7" xfId="7822" xr:uid="{00000000-0005-0000-0000-00002C010000}"/>
    <cellStyle name="Comma 18 7 2" xfId="22942" xr:uid="{00000000-0005-0000-0000-00002C010000}"/>
    <cellStyle name="Comma 18 7 2 2" xfId="53182" xr:uid="{00000000-0005-0000-0000-00002C010000}"/>
    <cellStyle name="Comma 18 7 3" xfId="38062" xr:uid="{00000000-0005-0000-0000-00002C010000}"/>
    <cellStyle name="Comma 18 8" xfId="9334" xr:uid="{00000000-0005-0000-0000-00002C010000}"/>
    <cellStyle name="Comma 18 8 2" xfId="24454" xr:uid="{00000000-0005-0000-0000-00002C010000}"/>
    <cellStyle name="Comma 18 8 2 2" xfId="54694" xr:uid="{00000000-0005-0000-0000-00002C010000}"/>
    <cellStyle name="Comma 18 8 3" xfId="39574" xr:uid="{00000000-0005-0000-0000-00002C010000}"/>
    <cellStyle name="Comma 18 9" xfId="15382" xr:uid="{00000000-0005-0000-0000-00002C010000}"/>
    <cellStyle name="Comma 18 9 2" xfId="45622" xr:uid="{00000000-0005-0000-0000-00002C010000}"/>
    <cellStyle name="Comma 19" xfId="514" xr:uid="{00000000-0005-0000-0000-000028020000}"/>
    <cellStyle name="Comma 19 10" xfId="30754" xr:uid="{00000000-0005-0000-0000-000028020000}"/>
    <cellStyle name="Comma 19 2" xfId="1270" xr:uid="{00000000-0005-0000-0000-000028020000}"/>
    <cellStyle name="Comma 19 2 2" xfId="2782" xr:uid="{00000000-0005-0000-0000-000028020000}"/>
    <cellStyle name="Comma 19 2 2 2" xfId="11854" xr:uid="{00000000-0005-0000-0000-000028020000}"/>
    <cellStyle name="Comma 19 2 2 2 2" xfId="26974" xr:uid="{00000000-0005-0000-0000-000028020000}"/>
    <cellStyle name="Comma 19 2 2 2 2 2" xfId="57214" xr:uid="{00000000-0005-0000-0000-000028020000}"/>
    <cellStyle name="Comma 19 2 2 2 3" xfId="42094" xr:uid="{00000000-0005-0000-0000-000028020000}"/>
    <cellStyle name="Comma 19 2 2 3" xfId="17902" xr:uid="{00000000-0005-0000-0000-000028020000}"/>
    <cellStyle name="Comma 19 2 2 3 2" xfId="48142" xr:uid="{00000000-0005-0000-0000-000028020000}"/>
    <cellStyle name="Comma 19 2 2 4" xfId="33022" xr:uid="{00000000-0005-0000-0000-000028020000}"/>
    <cellStyle name="Comma 19 2 3" xfId="4294" xr:uid="{00000000-0005-0000-0000-000028020000}"/>
    <cellStyle name="Comma 19 2 3 2" xfId="13366" xr:uid="{00000000-0005-0000-0000-000028020000}"/>
    <cellStyle name="Comma 19 2 3 2 2" xfId="28486" xr:uid="{00000000-0005-0000-0000-000028020000}"/>
    <cellStyle name="Comma 19 2 3 2 2 2" xfId="58726" xr:uid="{00000000-0005-0000-0000-000028020000}"/>
    <cellStyle name="Comma 19 2 3 2 3" xfId="43606" xr:uid="{00000000-0005-0000-0000-000028020000}"/>
    <cellStyle name="Comma 19 2 3 3" xfId="19414" xr:uid="{00000000-0005-0000-0000-000028020000}"/>
    <cellStyle name="Comma 19 2 3 3 2" xfId="49654" xr:uid="{00000000-0005-0000-0000-000028020000}"/>
    <cellStyle name="Comma 19 2 3 4" xfId="34534" xr:uid="{00000000-0005-0000-0000-000028020000}"/>
    <cellStyle name="Comma 19 2 4" xfId="5806" xr:uid="{00000000-0005-0000-0000-000028020000}"/>
    <cellStyle name="Comma 19 2 4 2" xfId="14878" xr:uid="{00000000-0005-0000-0000-000028020000}"/>
    <cellStyle name="Comma 19 2 4 2 2" xfId="29998" xr:uid="{00000000-0005-0000-0000-000028020000}"/>
    <cellStyle name="Comma 19 2 4 2 2 2" xfId="60238" xr:uid="{00000000-0005-0000-0000-000028020000}"/>
    <cellStyle name="Comma 19 2 4 2 3" xfId="45118" xr:uid="{00000000-0005-0000-0000-000028020000}"/>
    <cellStyle name="Comma 19 2 4 3" xfId="20926" xr:uid="{00000000-0005-0000-0000-000028020000}"/>
    <cellStyle name="Comma 19 2 4 3 2" xfId="51166" xr:uid="{00000000-0005-0000-0000-000028020000}"/>
    <cellStyle name="Comma 19 2 4 4" xfId="36046" xr:uid="{00000000-0005-0000-0000-000028020000}"/>
    <cellStyle name="Comma 19 2 5" xfId="7318" xr:uid="{00000000-0005-0000-0000-000028020000}"/>
    <cellStyle name="Comma 19 2 5 2" xfId="22438" xr:uid="{00000000-0005-0000-0000-000028020000}"/>
    <cellStyle name="Comma 19 2 5 2 2" xfId="52678" xr:uid="{00000000-0005-0000-0000-000028020000}"/>
    <cellStyle name="Comma 19 2 5 3" xfId="37558" xr:uid="{00000000-0005-0000-0000-000028020000}"/>
    <cellStyle name="Comma 19 2 6" xfId="8830" xr:uid="{00000000-0005-0000-0000-000028020000}"/>
    <cellStyle name="Comma 19 2 6 2" xfId="23950" xr:uid="{00000000-0005-0000-0000-000028020000}"/>
    <cellStyle name="Comma 19 2 6 2 2" xfId="54190" xr:uid="{00000000-0005-0000-0000-000028020000}"/>
    <cellStyle name="Comma 19 2 6 3" xfId="39070" xr:uid="{00000000-0005-0000-0000-000028020000}"/>
    <cellStyle name="Comma 19 2 7" xfId="10342" xr:uid="{00000000-0005-0000-0000-000028020000}"/>
    <cellStyle name="Comma 19 2 7 2" xfId="25462" xr:uid="{00000000-0005-0000-0000-000028020000}"/>
    <cellStyle name="Comma 19 2 7 2 2" xfId="55702" xr:uid="{00000000-0005-0000-0000-000028020000}"/>
    <cellStyle name="Comma 19 2 7 3" xfId="40582" xr:uid="{00000000-0005-0000-0000-000028020000}"/>
    <cellStyle name="Comma 19 2 8" xfId="16390" xr:uid="{00000000-0005-0000-0000-000028020000}"/>
    <cellStyle name="Comma 19 2 8 2" xfId="46630" xr:uid="{00000000-0005-0000-0000-000028020000}"/>
    <cellStyle name="Comma 19 2 9" xfId="31510" xr:uid="{00000000-0005-0000-0000-000028020000}"/>
    <cellStyle name="Comma 19 3" xfId="2026" xr:uid="{00000000-0005-0000-0000-000028020000}"/>
    <cellStyle name="Comma 19 3 2" xfId="11098" xr:uid="{00000000-0005-0000-0000-000028020000}"/>
    <cellStyle name="Comma 19 3 2 2" xfId="26218" xr:uid="{00000000-0005-0000-0000-000028020000}"/>
    <cellStyle name="Comma 19 3 2 2 2" xfId="56458" xr:uid="{00000000-0005-0000-0000-000028020000}"/>
    <cellStyle name="Comma 19 3 2 3" xfId="41338" xr:uid="{00000000-0005-0000-0000-000028020000}"/>
    <cellStyle name="Comma 19 3 3" xfId="17146" xr:uid="{00000000-0005-0000-0000-000028020000}"/>
    <cellStyle name="Comma 19 3 3 2" xfId="47386" xr:uid="{00000000-0005-0000-0000-000028020000}"/>
    <cellStyle name="Comma 19 3 4" xfId="32266" xr:uid="{00000000-0005-0000-0000-000028020000}"/>
    <cellStyle name="Comma 19 4" xfId="3538" xr:uid="{00000000-0005-0000-0000-000028020000}"/>
    <cellStyle name="Comma 19 4 2" xfId="12610" xr:uid="{00000000-0005-0000-0000-000028020000}"/>
    <cellStyle name="Comma 19 4 2 2" xfId="27730" xr:uid="{00000000-0005-0000-0000-000028020000}"/>
    <cellStyle name="Comma 19 4 2 2 2" xfId="57970" xr:uid="{00000000-0005-0000-0000-000028020000}"/>
    <cellStyle name="Comma 19 4 2 3" xfId="42850" xr:uid="{00000000-0005-0000-0000-000028020000}"/>
    <cellStyle name="Comma 19 4 3" xfId="18658" xr:uid="{00000000-0005-0000-0000-000028020000}"/>
    <cellStyle name="Comma 19 4 3 2" xfId="48898" xr:uid="{00000000-0005-0000-0000-000028020000}"/>
    <cellStyle name="Comma 19 4 4" xfId="33778" xr:uid="{00000000-0005-0000-0000-000028020000}"/>
    <cellStyle name="Comma 19 5" xfId="5050" xr:uid="{00000000-0005-0000-0000-000028020000}"/>
    <cellStyle name="Comma 19 5 2" xfId="14122" xr:uid="{00000000-0005-0000-0000-000028020000}"/>
    <cellStyle name="Comma 19 5 2 2" xfId="29242" xr:uid="{00000000-0005-0000-0000-000028020000}"/>
    <cellStyle name="Comma 19 5 2 2 2" xfId="59482" xr:uid="{00000000-0005-0000-0000-000028020000}"/>
    <cellStyle name="Comma 19 5 2 3" xfId="44362" xr:uid="{00000000-0005-0000-0000-000028020000}"/>
    <cellStyle name="Comma 19 5 3" xfId="20170" xr:uid="{00000000-0005-0000-0000-000028020000}"/>
    <cellStyle name="Comma 19 5 3 2" xfId="50410" xr:uid="{00000000-0005-0000-0000-000028020000}"/>
    <cellStyle name="Comma 19 5 4" xfId="35290" xr:uid="{00000000-0005-0000-0000-000028020000}"/>
    <cellStyle name="Comma 19 6" xfId="6562" xr:uid="{00000000-0005-0000-0000-000028020000}"/>
    <cellStyle name="Comma 19 6 2" xfId="21682" xr:uid="{00000000-0005-0000-0000-000028020000}"/>
    <cellStyle name="Comma 19 6 2 2" xfId="51922" xr:uid="{00000000-0005-0000-0000-000028020000}"/>
    <cellStyle name="Comma 19 6 3" xfId="36802" xr:uid="{00000000-0005-0000-0000-000028020000}"/>
    <cellStyle name="Comma 19 7" xfId="8074" xr:uid="{00000000-0005-0000-0000-000028020000}"/>
    <cellStyle name="Comma 19 7 2" xfId="23194" xr:uid="{00000000-0005-0000-0000-000028020000}"/>
    <cellStyle name="Comma 19 7 2 2" xfId="53434" xr:uid="{00000000-0005-0000-0000-000028020000}"/>
    <cellStyle name="Comma 19 7 3" xfId="38314" xr:uid="{00000000-0005-0000-0000-000028020000}"/>
    <cellStyle name="Comma 19 8" xfId="9586" xr:uid="{00000000-0005-0000-0000-000028020000}"/>
    <cellStyle name="Comma 19 8 2" xfId="24706" xr:uid="{00000000-0005-0000-0000-000028020000}"/>
    <cellStyle name="Comma 19 8 2 2" xfId="54946" xr:uid="{00000000-0005-0000-0000-000028020000}"/>
    <cellStyle name="Comma 19 8 3" xfId="39826" xr:uid="{00000000-0005-0000-0000-000028020000}"/>
    <cellStyle name="Comma 19 9" xfId="15634" xr:uid="{00000000-0005-0000-0000-000028020000}"/>
    <cellStyle name="Comma 19 9 2" xfId="45874" xr:uid="{00000000-0005-0000-0000-000028020000}"/>
    <cellStyle name="Comma 2" xfId="3" xr:uid="{00000000-0005-0000-0000-000000000000}"/>
    <cellStyle name="Comma 2 10" xfId="767" xr:uid="{00000000-0005-0000-0000-000031000000}"/>
    <cellStyle name="Comma 2 10 2" xfId="2279" xr:uid="{00000000-0005-0000-0000-000031000000}"/>
    <cellStyle name="Comma 2 10 2 2" xfId="11351" xr:uid="{00000000-0005-0000-0000-000031000000}"/>
    <cellStyle name="Comma 2 10 2 2 2" xfId="26471" xr:uid="{00000000-0005-0000-0000-000031000000}"/>
    <cellStyle name="Comma 2 10 2 2 2 2" xfId="56711" xr:uid="{00000000-0005-0000-0000-000031000000}"/>
    <cellStyle name="Comma 2 10 2 2 3" xfId="41591" xr:uid="{00000000-0005-0000-0000-000031000000}"/>
    <cellStyle name="Comma 2 10 2 3" xfId="17399" xr:uid="{00000000-0005-0000-0000-000031000000}"/>
    <cellStyle name="Comma 2 10 2 3 2" xfId="47639" xr:uid="{00000000-0005-0000-0000-000031000000}"/>
    <cellStyle name="Comma 2 10 2 4" xfId="32519" xr:uid="{00000000-0005-0000-0000-000031000000}"/>
    <cellStyle name="Comma 2 10 3" xfId="3791" xr:uid="{00000000-0005-0000-0000-000031000000}"/>
    <cellStyle name="Comma 2 10 3 2" xfId="12863" xr:uid="{00000000-0005-0000-0000-000031000000}"/>
    <cellStyle name="Comma 2 10 3 2 2" xfId="27983" xr:uid="{00000000-0005-0000-0000-000031000000}"/>
    <cellStyle name="Comma 2 10 3 2 2 2" xfId="58223" xr:uid="{00000000-0005-0000-0000-000031000000}"/>
    <cellStyle name="Comma 2 10 3 2 3" xfId="43103" xr:uid="{00000000-0005-0000-0000-000031000000}"/>
    <cellStyle name="Comma 2 10 3 3" xfId="18911" xr:uid="{00000000-0005-0000-0000-000031000000}"/>
    <cellStyle name="Comma 2 10 3 3 2" xfId="49151" xr:uid="{00000000-0005-0000-0000-000031000000}"/>
    <cellStyle name="Comma 2 10 3 4" xfId="34031" xr:uid="{00000000-0005-0000-0000-000031000000}"/>
    <cellStyle name="Comma 2 10 4" xfId="5303" xr:uid="{00000000-0005-0000-0000-000031000000}"/>
    <cellStyle name="Comma 2 10 4 2" xfId="14375" xr:uid="{00000000-0005-0000-0000-000031000000}"/>
    <cellStyle name="Comma 2 10 4 2 2" xfId="29495" xr:uid="{00000000-0005-0000-0000-000031000000}"/>
    <cellStyle name="Comma 2 10 4 2 2 2" xfId="59735" xr:uid="{00000000-0005-0000-0000-000031000000}"/>
    <cellStyle name="Comma 2 10 4 2 3" xfId="44615" xr:uid="{00000000-0005-0000-0000-000031000000}"/>
    <cellStyle name="Comma 2 10 4 3" xfId="20423" xr:uid="{00000000-0005-0000-0000-000031000000}"/>
    <cellStyle name="Comma 2 10 4 3 2" xfId="50663" xr:uid="{00000000-0005-0000-0000-000031000000}"/>
    <cellStyle name="Comma 2 10 4 4" xfId="35543" xr:uid="{00000000-0005-0000-0000-000031000000}"/>
    <cellStyle name="Comma 2 10 5" xfId="6815" xr:uid="{00000000-0005-0000-0000-000031000000}"/>
    <cellStyle name="Comma 2 10 5 2" xfId="21935" xr:uid="{00000000-0005-0000-0000-000031000000}"/>
    <cellStyle name="Comma 2 10 5 2 2" xfId="52175" xr:uid="{00000000-0005-0000-0000-000031000000}"/>
    <cellStyle name="Comma 2 10 5 3" xfId="37055" xr:uid="{00000000-0005-0000-0000-000031000000}"/>
    <cellStyle name="Comma 2 10 6" xfId="8327" xr:uid="{00000000-0005-0000-0000-000031000000}"/>
    <cellStyle name="Comma 2 10 6 2" xfId="23447" xr:uid="{00000000-0005-0000-0000-000031000000}"/>
    <cellStyle name="Comma 2 10 6 2 2" xfId="53687" xr:uid="{00000000-0005-0000-0000-000031000000}"/>
    <cellStyle name="Comma 2 10 6 3" xfId="38567" xr:uid="{00000000-0005-0000-0000-000031000000}"/>
    <cellStyle name="Comma 2 10 7" xfId="9839" xr:uid="{00000000-0005-0000-0000-000031000000}"/>
    <cellStyle name="Comma 2 10 7 2" xfId="24959" xr:uid="{00000000-0005-0000-0000-000031000000}"/>
    <cellStyle name="Comma 2 10 7 2 2" xfId="55199" xr:uid="{00000000-0005-0000-0000-000031000000}"/>
    <cellStyle name="Comma 2 10 7 3" xfId="40079" xr:uid="{00000000-0005-0000-0000-000031000000}"/>
    <cellStyle name="Comma 2 10 8" xfId="15887" xr:uid="{00000000-0005-0000-0000-000031000000}"/>
    <cellStyle name="Comma 2 10 8 2" xfId="46127" xr:uid="{00000000-0005-0000-0000-000031000000}"/>
    <cellStyle name="Comma 2 10 9" xfId="31007" xr:uid="{00000000-0005-0000-0000-000031000000}"/>
    <cellStyle name="Comma 2 11" xfId="1523" xr:uid="{00000000-0005-0000-0000-000031000000}"/>
    <cellStyle name="Comma 2 11 2" xfId="10595" xr:uid="{00000000-0005-0000-0000-000031000000}"/>
    <cellStyle name="Comma 2 11 2 2" xfId="25715" xr:uid="{00000000-0005-0000-0000-000031000000}"/>
    <cellStyle name="Comma 2 11 2 2 2" xfId="55955" xr:uid="{00000000-0005-0000-0000-000031000000}"/>
    <cellStyle name="Comma 2 11 2 3" xfId="40835" xr:uid="{00000000-0005-0000-0000-000031000000}"/>
    <cellStyle name="Comma 2 11 3" xfId="16643" xr:uid="{00000000-0005-0000-0000-000031000000}"/>
    <cellStyle name="Comma 2 11 3 2" xfId="46883" xr:uid="{00000000-0005-0000-0000-000031000000}"/>
    <cellStyle name="Comma 2 11 4" xfId="31763" xr:uid="{00000000-0005-0000-0000-000031000000}"/>
    <cellStyle name="Comma 2 12" xfId="3035" xr:uid="{00000000-0005-0000-0000-000031000000}"/>
    <cellStyle name="Comma 2 12 2" xfId="12107" xr:uid="{00000000-0005-0000-0000-000031000000}"/>
    <cellStyle name="Comma 2 12 2 2" xfId="27227" xr:uid="{00000000-0005-0000-0000-000031000000}"/>
    <cellStyle name="Comma 2 12 2 2 2" xfId="57467" xr:uid="{00000000-0005-0000-0000-000031000000}"/>
    <cellStyle name="Comma 2 12 2 3" xfId="42347" xr:uid="{00000000-0005-0000-0000-000031000000}"/>
    <cellStyle name="Comma 2 12 3" xfId="18155" xr:uid="{00000000-0005-0000-0000-000031000000}"/>
    <cellStyle name="Comma 2 12 3 2" xfId="48395" xr:uid="{00000000-0005-0000-0000-000031000000}"/>
    <cellStyle name="Comma 2 12 4" xfId="33275" xr:uid="{00000000-0005-0000-0000-000031000000}"/>
    <cellStyle name="Comma 2 13" xfId="4547" xr:uid="{00000000-0005-0000-0000-000031000000}"/>
    <cellStyle name="Comma 2 13 2" xfId="13619" xr:uid="{00000000-0005-0000-0000-000031000000}"/>
    <cellStyle name="Comma 2 13 2 2" xfId="28739" xr:uid="{00000000-0005-0000-0000-000031000000}"/>
    <cellStyle name="Comma 2 13 2 2 2" xfId="58979" xr:uid="{00000000-0005-0000-0000-000031000000}"/>
    <cellStyle name="Comma 2 13 2 3" xfId="43859" xr:uid="{00000000-0005-0000-0000-000031000000}"/>
    <cellStyle name="Comma 2 13 3" xfId="19667" xr:uid="{00000000-0005-0000-0000-000031000000}"/>
    <cellStyle name="Comma 2 13 3 2" xfId="49907" xr:uid="{00000000-0005-0000-0000-000031000000}"/>
    <cellStyle name="Comma 2 13 4" xfId="34787" xr:uid="{00000000-0005-0000-0000-000031000000}"/>
    <cellStyle name="Comma 2 14" xfId="6059" xr:uid="{00000000-0005-0000-0000-000031000000}"/>
    <cellStyle name="Comma 2 14 2" xfId="21179" xr:uid="{00000000-0005-0000-0000-000031000000}"/>
    <cellStyle name="Comma 2 14 2 2" xfId="51419" xr:uid="{00000000-0005-0000-0000-000031000000}"/>
    <cellStyle name="Comma 2 14 3" xfId="36299" xr:uid="{00000000-0005-0000-0000-000031000000}"/>
    <cellStyle name="Comma 2 15" xfId="7571" xr:uid="{00000000-0005-0000-0000-000031000000}"/>
    <cellStyle name="Comma 2 15 2" xfId="22691" xr:uid="{00000000-0005-0000-0000-000031000000}"/>
    <cellStyle name="Comma 2 15 2 2" xfId="52931" xr:uid="{00000000-0005-0000-0000-000031000000}"/>
    <cellStyle name="Comma 2 15 3" xfId="37811" xr:uid="{00000000-0005-0000-0000-000031000000}"/>
    <cellStyle name="Comma 2 16" xfId="9083" xr:uid="{00000000-0005-0000-0000-000031000000}"/>
    <cellStyle name="Comma 2 16 2" xfId="24203" xr:uid="{00000000-0005-0000-0000-000031000000}"/>
    <cellStyle name="Comma 2 16 2 2" xfId="54443" xr:uid="{00000000-0005-0000-0000-000031000000}"/>
    <cellStyle name="Comma 2 16 3" xfId="39323" xr:uid="{00000000-0005-0000-0000-000031000000}"/>
    <cellStyle name="Comma 2 17" xfId="15131" xr:uid="{00000000-0005-0000-0000-000031000000}"/>
    <cellStyle name="Comma 2 17 2" xfId="45371" xr:uid="{00000000-0005-0000-0000-000031000000}"/>
    <cellStyle name="Comma 2 18" xfId="30251" xr:uid="{00000000-0005-0000-0000-000031000000}"/>
    <cellStyle name="Comma 2 19" xfId="10" xr:uid="{00000000-0005-0000-0000-000000000000}"/>
    <cellStyle name="Comma 2 2" xfId="7" xr:uid="{00000000-0005-0000-0000-000001000000}"/>
    <cellStyle name="Comma 2 2 10" xfId="1526" xr:uid="{00000000-0005-0000-0000-000031000000}"/>
    <cellStyle name="Comma 2 2 10 2" xfId="10598" xr:uid="{00000000-0005-0000-0000-000031000000}"/>
    <cellStyle name="Comma 2 2 10 2 2" xfId="25718" xr:uid="{00000000-0005-0000-0000-000031000000}"/>
    <cellStyle name="Comma 2 2 10 2 2 2" xfId="55958" xr:uid="{00000000-0005-0000-0000-000031000000}"/>
    <cellStyle name="Comma 2 2 10 2 3" xfId="40838" xr:uid="{00000000-0005-0000-0000-000031000000}"/>
    <cellStyle name="Comma 2 2 10 3" xfId="16646" xr:uid="{00000000-0005-0000-0000-000031000000}"/>
    <cellStyle name="Comma 2 2 10 3 2" xfId="46886" xr:uid="{00000000-0005-0000-0000-000031000000}"/>
    <cellStyle name="Comma 2 2 10 4" xfId="31766" xr:uid="{00000000-0005-0000-0000-000031000000}"/>
    <cellStyle name="Comma 2 2 11" xfId="3038" xr:uid="{00000000-0005-0000-0000-000031000000}"/>
    <cellStyle name="Comma 2 2 11 2" xfId="12110" xr:uid="{00000000-0005-0000-0000-000031000000}"/>
    <cellStyle name="Comma 2 2 11 2 2" xfId="27230" xr:uid="{00000000-0005-0000-0000-000031000000}"/>
    <cellStyle name="Comma 2 2 11 2 2 2" xfId="57470" xr:uid="{00000000-0005-0000-0000-000031000000}"/>
    <cellStyle name="Comma 2 2 11 2 3" xfId="42350" xr:uid="{00000000-0005-0000-0000-000031000000}"/>
    <cellStyle name="Comma 2 2 11 3" xfId="18158" xr:uid="{00000000-0005-0000-0000-000031000000}"/>
    <cellStyle name="Comma 2 2 11 3 2" xfId="48398" xr:uid="{00000000-0005-0000-0000-000031000000}"/>
    <cellStyle name="Comma 2 2 11 4" xfId="33278" xr:uid="{00000000-0005-0000-0000-000031000000}"/>
    <cellStyle name="Comma 2 2 12" xfId="4550" xr:uid="{00000000-0005-0000-0000-000031000000}"/>
    <cellStyle name="Comma 2 2 12 2" xfId="13622" xr:uid="{00000000-0005-0000-0000-000031000000}"/>
    <cellStyle name="Comma 2 2 12 2 2" xfId="28742" xr:uid="{00000000-0005-0000-0000-000031000000}"/>
    <cellStyle name="Comma 2 2 12 2 2 2" xfId="58982" xr:uid="{00000000-0005-0000-0000-000031000000}"/>
    <cellStyle name="Comma 2 2 12 2 3" xfId="43862" xr:uid="{00000000-0005-0000-0000-000031000000}"/>
    <cellStyle name="Comma 2 2 12 3" xfId="19670" xr:uid="{00000000-0005-0000-0000-000031000000}"/>
    <cellStyle name="Comma 2 2 12 3 2" xfId="49910" xr:uid="{00000000-0005-0000-0000-000031000000}"/>
    <cellStyle name="Comma 2 2 12 4" xfId="34790" xr:uid="{00000000-0005-0000-0000-000031000000}"/>
    <cellStyle name="Comma 2 2 13" xfId="6062" xr:uid="{00000000-0005-0000-0000-000031000000}"/>
    <cellStyle name="Comma 2 2 13 2" xfId="21182" xr:uid="{00000000-0005-0000-0000-000031000000}"/>
    <cellStyle name="Comma 2 2 13 2 2" xfId="51422" xr:uid="{00000000-0005-0000-0000-000031000000}"/>
    <cellStyle name="Comma 2 2 13 3" xfId="36302" xr:uid="{00000000-0005-0000-0000-000031000000}"/>
    <cellStyle name="Comma 2 2 14" xfId="7574" xr:uid="{00000000-0005-0000-0000-000031000000}"/>
    <cellStyle name="Comma 2 2 14 2" xfId="22694" xr:uid="{00000000-0005-0000-0000-000031000000}"/>
    <cellStyle name="Comma 2 2 14 2 2" xfId="52934" xr:uid="{00000000-0005-0000-0000-000031000000}"/>
    <cellStyle name="Comma 2 2 14 3" xfId="37814" xr:uid="{00000000-0005-0000-0000-000031000000}"/>
    <cellStyle name="Comma 2 2 15" xfId="9086" xr:uid="{00000000-0005-0000-0000-000031000000}"/>
    <cellStyle name="Comma 2 2 15 2" xfId="24206" xr:uid="{00000000-0005-0000-0000-000031000000}"/>
    <cellStyle name="Comma 2 2 15 2 2" xfId="54446" xr:uid="{00000000-0005-0000-0000-000031000000}"/>
    <cellStyle name="Comma 2 2 15 3" xfId="39326" xr:uid="{00000000-0005-0000-0000-000031000000}"/>
    <cellStyle name="Comma 2 2 16" xfId="15134" xr:uid="{00000000-0005-0000-0000-000031000000}"/>
    <cellStyle name="Comma 2 2 16 2" xfId="45374" xr:uid="{00000000-0005-0000-0000-000031000000}"/>
    <cellStyle name="Comma 2 2 17" xfId="30254" xr:uid="{00000000-0005-0000-0000-000031000000}"/>
    <cellStyle name="Comma 2 2 18" xfId="12" xr:uid="{00000000-0005-0000-0000-000001000000}"/>
    <cellStyle name="Comma 2 2 2" xfId="28" xr:uid="{00000000-0005-0000-0000-000031000000}"/>
    <cellStyle name="Comma 2 2 2 10" xfId="4564" xr:uid="{00000000-0005-0000-0000-000031000000}"/>
    <cellStyle name="Comma 2 2 2 10 2" xfId="13636" xr:uid="{00000000-0005-0000-0000-000031000000}"/>
    <cellStyle name="Comma 2 2 2 10 2 2" xfId="28756" xr:uid="{00000000-0005-0000-0000-000031000000}"/>
    <cellStyle name="Comma 2 2 2 10 2 2 2" xfId="58996" xr:uid="{00000000-0005-0000-0000-000031000000}"/>
    <cellStyle name="Comma 2 2 2 10 2 3" xfId="43876" xr:uid="{00000000-0005-0000-0000-000031000000}"/>
    <cellStyle name="Comma 2 2 2 10 3" xfId="19684" xr:uid="{00000000-0005-0000-0000-000031000000}"/>
    <cellStyle name="Comma 2 2 2 10 3 2" xfId="49924" xr:uid="{00000000-0005-0000-0000-000031000000}"/>
    <cellStyle name="Comma 2 2 2 10 4" xfId="34804" xr:uid="{00000000-0005-0000-0000-000031000000}"/>
    <cellStyle name="Comma 2 2 2 11" xfId="6076" xr:uid="{00000000-0005-0000-0000-000031000000}"/>
    <cellStyle name="Comma 2 2 2 11 2" xfId="21196" xr:uid="{00000000-0005-0000-0000-000031000000}"/>
    <cellStyle name="Comma 2 2 2 11 2 2" xfId="51436" xr:uid="{00000000-0005-0000-0000-000031000000}"/>
    <cellStyle name="Comma 2 2 2 11 3" xfId="36316" xr:uid="{00000000-0005-0000-0000-000031000000}"/>
    <cellStyle name="Comma 2 2 2 12" xfId="7588" xr:uid="{00000000-0005-0000-0000-000031000000}"/>
    <cellStyle name="Comma 2 2 2 12 2" xfId="22708" xr:uid="{00000000-0005-0000-0000-000031000000}"/>
    <cellStyle name="Comma 2 2 2 12 2 2" xfId="52948" xr:uid="{00000000-0005-0000-0000-000031000000}"/>
    <cellStyle name="Comma 2 2 2 12 3" xfId="37828" xr:uid="{00000000-0005-0000-0000-000031000000}"/>
    <cellStyle name="Comma 2 2 2 13" xfId="9100" xr:uid="{00000000-0005-0000-0000-000031000000}"/>
    <cellStyle name="Comma 2 2 2 13 2" xfId="24220" xr:uid="{00000000-0005-0000-0000-000031000000}"/>
    <cellStyle name="Comma 2 2 2 13 2 2" xfId="54460" xr:uid="{00000000-0005-0000-0000-000031000000}"/>
    <cellStyle name="Comma 2 2 2 13 3" xfId="39340" xr:uid="{00000000-0005-0000-0000-000031000000}"/>
    <cellStyle name="Comma 2 2 2 14" xfId="15148" xr:uid="{00000000-0005-0000-0000-000031000000}"/>
    <cellStyle name="Comma 2 2 2 14 2" xfId="45388" xr:uid="{00000000-0005-0000-0000-000031000000}"/>
    <cellStyle name="Comma 2 2 2 15" xfId="30268" xr:uid="{00000000-0005-0000-0000-000031000000}"/>
    <cellStyle name="Comma 2 2 2 2" xfId="70" xr:uid="{00000000-0005-0000-0000-00000E000000}"/>
    <cellStyle name="Comma 2 2 2 2 10" xfId="6118" xr:uid="{00000000-0005-0000-0000-00000E000000}"/>
    <cellStyle name="Comma 2 2 2 2 10 2" xfId="21238" xr:uid="{00000000-0005-0000-0000-00000E000000}"/>
    <cellStyle name="Comma 2 2 2 2 10 2 2" xfId="51478" xr:uid="{00000000-0005-0000-0000-00000E000000}"/>
    <cellStyle name="Comma 2 2 2 2 10 3" xfId="36358" xr:uid="{00000000-0005-0000-0000-00000E000000}"/>
    <cellStyle name="Comma 2 2 2 2 11" xfId="7630" xr:uid="{00000000-0005-0000-0000-00000E000000}"/>
    <cellStyle name="Comma 2 2 2 2 11 2" xfId="22750" xr:uid="{00000000-0005-0000-0000-00000E000000}"/>
    <cellStyle name="Comma 2 2 2 2 11 2 2" xfId="52990" xr:uid="{00000000-0005-0000-0000-00000E000000}"/>
    <cellStyle name="Comma 2 2 2 2 11 3" xfId="37870" xr:uid="{00000000-0005-0000-0000-00000E000000}"/>
    <cellStyle name="Comma 2 2 2 2 12" xfId="9142" xr:uid="{00000000-0005-0000-0000-00000E000000}"/>
    <cellStyle name="Comma 2 2 2 2 12 2" xfId="24262" xr:uid="{00000000-0005-0000-0000-00000E000000}"/>
    <cellStyle name="Comma 2 2 2 2 12 2 2" xfId="54502" xr:uid="{00000000-0005-0000-0000-00000E000000}"/>
    <cellStyle name="Comma 2 2 2 2 12 3" xfId="39382" xr:uid="{00000000-0005-0000-0000-00000E000000}"/>
    <cellStyle name="Comma 2 2 2 2 13" xfId="15190" xr:uid="{00000000-0005-0000-0000-00000E000000}"/>
    <cellStyle name="Comma 2 2 2 2 13 2" xfId="45430" xr:uid="{00000000-0005-0000-0000-00000E000000}"/>
    <cellStyle name="Comma 2 2 2 2 14" xfId="30310" xr:uid="{00000000-0005-0000-0000-00000E000000}"/>
    <cellStyle name="Comma 2 2 2 2 2" xfId="154" xr:uid="{00000000-0005-0000-0000-00001B000000}"/>
    <cellStyle name="Comma 2 2 2 2 2 10" xfId="9226" xr:uid="{00000000-0005-0000-0000-00001B000000}"/>
    <cellStyle name="Comma 2 2 2 2 2 10 2" xfId="24346" xr:uid="{00000000-0005-0000-0000-00001B000000}"/>
    <cellStyle name="Comma 2 2 2 2 2 10 2 2" xfId="54586" xr:uid="{00000000-0005-0000-0000-00001B000000}"/>
    <cellStyle name="Comma 2 2 2 2 2 10 3" xfId="39466" xr:uid="{00000000-0005-0000-0000-00001B000000}"/>
    <cellStyle name="Comma 2 2 2 2 2 11" xfId="15274" xr:uid="{00000000-0005-0000-0000-00001B000000}"/>
    <cellStyle name="Comma 2 2 2 2 2 11 2" xfId="45514" xr:uid="{00000000-0005-0000-0000-00001B000000}"/>
    <cellStyle name="Comma 2 2 2 2 2 12" xfId="30394" xr:uid="{00000000-0005-0000-0000-00001B000000}"/>
    <cellStyle name="Comma 2 2 2 2 2 2" xfId="406" xr:uid="{00000000-0005-0000-0000-00001B000000}"/>
    <cellStyle name="Comma 2 2 2 2 2 2 10" xfId="30646" xr:uid="{00000000-0005-0000-0000-00001B000000}"/>
    <cellStyle name="Comma 2 2 2 2 2 2 2" xfId="1162" xr:uid="{00000000-0005-0000-0000-00001B000000}"/>
    <cellStyle name="Comma 2 2 2 2 2 2 2 2" xfId="2674" xr:uid="{00000000-0005-0000-0000-00001B000000}"/>
    <cellStyle name="Comma 2 2 2 2 2 2 2 2 2" xfId="11746" xr:uid="{00000000-0005-0000-0000-00001B000000}"/>
    <cellStyle name="Comma 2 2 2 2 2 2 2 2 2 2" xfId="26866" xr:uid="{00000000-0005-0000-0000-00001B000000}"/>
    <cellStyle name="Comma 2 2 2 2 2 2 2 2 2 2 2" xfId="57106" xr:uid="{00000000-0005-0000-0000-00001B000000}"/>
    <cellStyle name="Comma 2 2 2 2 2 2 2 2 2 3" xfId="41986" xr:uid="{00000000-0005-0000-0000-00001B000000}"/>
    <cellStyle name="Comma 2 2 2 2 2 2 2 2 3" xfId="17794" xr:uid="{00000000-0005-0000-0000-00001B000000}"/>
    <cellStyle name="Comma 2 2 2 2 2 2 2 2 3 2" xfId="48034" xr:uid="{00000000-0005-0000-0000-00001B000000}"/>
    <cellStyle name="Comma 2 2 2 2 2 2 2 2 4" xfId="32914" xr:uid="{00000000-0005-0000-0000-00001B000000}"/>
    <cellStyle name="Comma 2 2 2 2 2 2 2 3" xfId="4186" xr:uid="{00000000-0005-0000-0000-00001B000000}"/>
    <cellStyle name="Comma 2 2 2 2 2 2 2 3 2" xfId="13258" xr:uid="{00000000-0005-0000-0000-00001B000000}"/>
    <cellStyle name="Comma 2 2 2 2 2 2 2 3 2 2" xfId="28378" xr:uid="{00000000-0005-0000-0000-00001B000000}"/>
    <cellStyle name="Comma 2 2 2 2 2 2 2 3 2 2 2" xfId="58618" xr:uid="{00000000-0005-0000-0000-00001B000000}"/>
    <cellStyle name="Comma 2 2 2 2 2 2 2 3 2 3" xfId="43498" xr:uid="{00000000-0005-0000-0000-00001B000000}"/>
    <cellStyle name="Comma 2 2 2 2 2 2 2 3 3" xfId="19306" xr:uid="{00000000-0005-0000-0000-00001B000000}"/>
    <cellStyle name="Comma 2 2 2 2 2 2 2 3 3 2" xfId="49546" xr:uid="{00000000-0005-0000-0000-00001B000000}"/>
    <cellStyle name="Comma 2 2 2 2 2 2 2 3 4" xfId="34426" xr:uid="{00000000-0005-0000-0000-00001B000000}"/>
    <cellStyle name="Comma 2 2 2 2 2 2 2 4" xfId="5698" xr:uid="{00000000-0005-0000-0000-00001B000000}"/>
    <cellStyle name="Comma 2 2 2 2 2 2 2 4 2" xfId="14770" xr:uid="{00000000-0005-0000-0000-00001B000000}"/>
    <cellStyle name="Comma 2 2 2 2 2 2 2 4 2 2" xfId="29890" xr:uid="{00000000-0005-0000-0000-00001B000000}"/>
    <cellStyle name="Comma 2 2 2 2 2 2 2 4 2 2 2" xfId="60130" xr:uid="{00000000-0005-0000-0000-00001B000000}"/>
    <cellStyle name="Comma 2 2 2 2 2 2 2 4 2 3" xfId="45010" xr:uid="{00000000-0005-0000-0000-00001B000000}"/>
    <cellStyle name="Comma 2 2 2 2 2 2 2 4 3" xfId="20818" xr:uid="{00000000-0005-0000-0000-00001B000000}"/>
    <cellStyle name="Comma 2 2 2 2 2 2 2 4 3 2" xfId="51058" xr:uid="{00000000-0005-0000-0000-00001B000000}"/>
    <cellStyle name="Comma 2 2 2 2 2 2 2 4 4" xfId="35938" xr:uid="{00000000-0005-0000-0000-00001B000000}"/>
    <cellStyle name="Comma 2 2 2 2 2 2 2 5" xfId="7210" xr:uid="{00000000-0005-0000-0000-00001B000000}"/>
    <cellStyle name="Comma 2 2 2 2 2 2 2 5 2" xfId="22330" xr:uid="{00000000-0005-0000-0000-00001B000000}"/>
    <cellStyle name="Comma 2 2 2 2 2 2 2 5 2 2" xfId="52570" xr:uid="{00000000-0005-0000-0000-00001B000000}"/>
    <cellStyle name="Comma 2 2 2 2 2 2 2 5 3" xfId="37450" xr:uid="{00000000-0005-0000-0000-00001B000000}"/>
    <cellStyle name="Comma 2 2 2 2 2 2 2 6" xfId="8722" xr:uid="{00000000-0005-0000-0000-00001B000000}"/>
    <cellStyle name="Comma 2 2 2 2 2 2 2 6 2" xfId="23842" xr:uid="{00000000-0005-0000-0000-00001B000000}"/>
    <cellStyle name="Comma 2 2 2 2 2 2 2 6 2 2" xfId="54082" xr:uid="{00000000-0005-0000-0000-00001B000000}"/>
    <cellStyle name="Comma 2 2 2 2 2 2 2 6 3" xfId="38962" xr:uid="{00000000-0005-0000-0000-00001B000000}"/>
    <cellStyle name="Comma 2 2 2 2 2 2 2 7" xfId="10234" xr:uid="{00000000-0005-0000-0000-00001B000000}"/>
    <cellStyle name="Comma 2 2 2 2 2 2 2 7 2" xfId="25354" xr:uid="{00000000-0005-0000-0000-00001B000000}"/>
    <cellStyle name="Comma 2 2 2 2 2 2 2 7 2 2" xfId="55594" xr:uid="{00000000-0005-0000-0000-00001B000000}"/>
    <cellStyle name="Comma 2 2 2 2 2 2 2 7 3" xfId="40474" xr:uid="{00000000-0005-0000-0000-00001B000000}"/>
    <cellStyle name="Comma 2 2 2 2 2 2 2 8" xfId="16282" xr:uid="{00000000-0005-0000-0000-00001B000000}"/>
    <cellStyle name="Comma 2 2 2 2 2 2 2 8 2" xfId="46522" xr:uid="{00000000-0005-0000-0000-00001B000000}"/>
    <cellStyle name="Comma 2 2 2 2 2 2 2 9" xfId="31402" xr:uid="{00000000-0005-0000-0000-00001B000000}"/>
    <cellStyle name="Comma 2 2 2 2 2 2 3" xfId="1918" xr:uid="{00000000-0005-0000-0000-00001B000000}"/>
    <cellStyle name="Comma 2 2 2 2 2 2 3 2" xfId="10990" xr:uid="{00000000-0005-0000-0000-00001B000000}"/>
    <cellStyle name="Comma 2 2 2 2 2 2 3 2 2" xfId="26110" xr:uid="{00000000-0005-0000-0000-00001B000000}"/>
    <cellStyle name="Comma 2 2 2 2 2 2 3 2 2 2" xfId="56350" xr:uid="{00000000-0005-0000-0000-00001B000000}"/>
    <cellStyle name="Comma 2 2 2 2 2 2 3 2 3" xfId="41230" xr:uid="{00000000-0005-0000-0000-00001B000000}"/>
    <cellStyle name="Comma 2 2 2 2 2 2 3 3" xfId="17038" xr:uid="{00000000-0005-0000-0000-00001B000000}"/>
    <cellStyle name="Comma 2 2 2 2 2 2 3 3 2" xfId="47278" xr:uid="{00000000-0005-0000-0000-00001B000000}"/>
    <cellStyle name="Comma 2 2 2 2 2 2 3 4" xfId="32158" xr:uid="{00000000-0005-0000-0000-00001B000000}"/>
    <cellStyle name="Comma 2 2 2 2 2 2 4" xfId="3430" xr:uid="{00000000-0005-0000-0000-00001B000000}"/>
    <cellStyle name="Comma 2 2 2 2 2 2 4 2" xfId="12502" xr:uid="{00000000-0005-0000-0000-00001B000000}"/>
    <cellStyle name="Comma 2 2 2 2 2 2 4 2 2" xfId="27622" xr:uid="{00000000-0005-0000-0000-00001B000000}"/>
    <cellStyle name="Comma 2 2 2 2 2 2 4 2 2 2" xfId="57862" xr:uid="{00000000-0005-0000-0000-00001B000000}"/>
    <cellStyle name="Comma 2 2 2 2 2 2 4 2 3" xfId="42742" xr:uid="{00000000-0005-0000-0000-00001B000000}"/>
    <cellStyle name="Comma 2 2 2 2 2 2 4 3" xfId="18550" xr:uid="{00000000-0005-0000-0000-00001B000000}"/>
    <cellStyle name="Comma 2 2 2 2 2 2 4 3 2" xfId="48790" xr:uid="{00000000-0005-0000-0000-00001B000000}"/>
    <cellStyle name="Comma 2 2 2 2 2 2 4 4" xfId="33670" xr:uid="{00000000-0005-0000-0000-00001B000000}"/>
    <cellStyle name="Comma 2 2 2 2 2 2 5" xfId="4942" xr:uid="{00000000-0005-0000-0000-00001B000000}"/>
    <cellStyle name="Comma 2 2 2 2 2 2 5 2" xfId="14014" xr:uid="{00000000-0005-0000-0000-00001B000000}"/>
    <cellStyle name="Comma 2 2 2 2 2 2 5 2 2" xfId="29134" xr:uid="{00000000-0005-0000-0000-00001B000000}"/>
    <cellStyle name="Comma 2 2 2 2 2 2 5 2 2 2" xfId="59374" xr:uid="{00000000-0005-0000-0000-00001B000000}"/>
    <cellStyle name="Comma 2 2 2 2 2 2 5 2 3" xfId="44254" xr:uid="{00000000-0005-0000-0000-00001B000000}"/>
    <cellStyle name="Comma 2 2 2 2 2 2 5 3" xfId="20062" xr:uid="{00000000-0005-0000-0000-00001B000000}"/>
    <cellStyle name="Comma 2 2 2 2 2 2 5 3 2" xfId="50302" xr:uid="{00000000-0005-0000-0000-00001B000000}"/>
    <cellStyle name="Comma 2 2 2 2 2 2 5 4" xfId="35182" xr:uid="{00000000-0005-0000-0000-00001B000000}"/>
    <cellStyle name="Comma 2 2 2 2 2 2 6" xfId="6454" xr:uid="{00000000-0005-0000-0000-00001B000000}"/>
    <cellStyle name="Comma 2 2 2 2 2 2 6 2" xfId="21574" xr:uid="{00000000-0005-0000-0000-00001B000000}"/>
    <cellStyle name="Comma 2 2 2 2 2 2 6 2 2" xfId="51814" xr:uid="{00000000-0005-0000-0000-00001B000000}"/>
    <cellStyle name="Comma 2 2 2 2 2 2 6 3" xfId="36694" xr:uid="{00000000-0005-0000-0000-00001B000000}"/>
    <cellStyle name="Comma 2 2 2 2 2 2 7" xfId="7966" xr:uid="{00000000-0005-0000-0000-00001B000000}"/>
    <cellStyle name="Comma 2 2 2 2 2 2 7 2" xfId="23086" xr:uid="{00000000-0005-0000-0000-00001B000000}"/>
    <cellStyle name="Comma 2 2 2 2 2 2 7 2 2" xfId="53326" xr:uid="{00000000-0005-0000-0000-00001B000000}"/>
    <cellStyle name="Comma 2 2 2 2 2 2 7 3" xfId="38206" xr:uid="{00000000-0005-0000-0000-00001B000000}"/>
    <cellStyle name="Comma 2 2 2 2 2 2 8" xfId="9478" xr:uid="{00000000-0005-0000-0000-00001B000000}"/>
    <cellStyle name="Comma 2 2 2 2 2 2 8 2" xfId="24598" xr:uid="{00000000-0005-0000-0000-00001B000000}"/>
    <cellStyle name="Comma 2 2 2 2 2 2 8 2 2" xfId="54838" xr:uid="{00000000-0005-0000-0000-00001B000000}"/>
    <cellStyle name="Comma 2 2 2 2 2 2 8 3" xfId="39718" xr:uid="{00000000-0005-0000-0000-00001B000000}"/>
    <cellStyle name="Comma 2 2 2 2 2 2 9" xfId="15526" xr:uid="{00000000-0005-0000-0000-00001B000000}"/>
    <cellStyle name="Comma 2 2 2 2 2 2 9 2" xfId="45766" xr:uid="{00000000-0005-0000-0000-00001B000000}"/>
    <cellStyle name="Comma 2 2 2 2 2 3" xfId="658" xr:uid="{00000000-0005-0000-0000-00004C000000}"/>
    <cellStyle name="Comma 2 2 2 2 2 3 10" xfId="30898" xr:uid="{00000000-0005-0000-0000-00004C000000}"/>
    <cellStyle name="Comma 2 2 2 2 2 3 2" xfId="1414" xr:uid="{00000000-0005-0000-0000-00004C000000}"/>
    <cellStyle name="Comma 2 2 2 2 2 3 2 2" xfId="2926" xr:uid="{00000000-0005-0000-0000-00004C000000}"/>
    <cellStyle name="Comma 2 2 2 2 2 3 2 2 2" xfId="11998" xr:uid="{00000000-0005-0000-0000-00004C000000}"/>
    <cellStyle name="Comma 2 2 2 2 2 3 2 2 2 2" xfId="27118" xr:uid="{00000000-0005-0000-0000-00004C000000}"/>
    <cellStyle name="Comma 2 2 2 2 2 3 2 2 2 2 2" xfId="57358" xr:uid="{00000000-0005-0000-0000-00004C000000}"/>
    <cellStyle name="Comma 2 2 2 2 2 3 2 2 2 3" xfId="42238" xr:uid="{00000000-0005-0000-0000-00004C000000}"/>
    <cellStyle name="Comma 2 2 2 2 2 3 2 2 3" xfId="18046" xr:uid="{00000000-0005-0000-0000-00004C000000}"/>
    <cellStyle name="Comma 2 2 2 2 2 3 2 2 3 2" xfId="48286" xr:uid="{00000000-0005-0000-0000-00004C000000}"/>
    <cellStyle name="Comma 2 2 2 2 2 3 2 2 4" xfId="33166" xr:uid="{00000000-0005-0000-0000-00004C000000}"/>
    <cellStyle name="Comma 2 2 2 2 2 3 2 3" xfId="4438" xr:uid="{00000000-0005-0000-0000-00004C000000}"/>
    <cellStyle name="Comma 2 2 2 2 2 3 2 3 2" xfId="13510" xr:uid="{00000000-0005-0000-0000-00004C000000}"/>
    <cellStyle name="Comma 2 2 2 2 2 3 2 3 2 2" xfId="28630" xr:uid="{00000000-0005-0000-0000-00004C000000}"/>
    <cellStyle name="Comma 2 2 2 2 2 3 2 3 2 2 2" xfId="58870" xr:uid="{00000000-0005-0000-0000-00004C000000}"/>
    <cellStyle name="Comma 2 2 2 2 2 3 2 3 2 3" xfId="43750" xr:uid="{00000000-0005-0000-0000-00004C000000}"/>
    <cellStyle name="Comma 2 2 2 2 2 3 2 3 3" xfId="19558" xr:uid="{00000000-0005-0000-0000-00004C000000}"/>
    <cellStyle name="Comma 2 2 2 2 2 3 2 3 3 2" xfId="49798" xr:uid="{00000000-0005-0000-0000-00004C000000}"/>
    <cellStyle name="Comma 2 2 2 2 2 3 2 3 4" xfId="34678" xr:uid="{00000000-0005-0000-0000-00004C000000}"/>
    <cellStyle name="Comma 2 2 2 2 2 3 2 4" xfId="5950" xr:uid="{00000000-0005-0000-0000-00004C000000}"/>
    <cellStyle name="Comma 2 2 2 2 2 3 2 4 2" xfId="15022" xr:uid="{00000000-0005-0000-0000-00004C000000}"/>
    <cellStyle name="Comma 2 2 2 2 2 3 2 4 2 2" xfId="30142" xr:uid="{00000000-0005-0000-0000-00004C000000}"/>
    <cellStyle name="Comma 2 2 2 2 2 3 2 4 2 2 2" xfId="60382" xr:uid="{00000000-0005-0000-0000-00004C000000}"/>
    <cellStyle name="Comma 2 2 2 2 2 3 2 4 2 3" xfId="45262" xr:uid="{00000000-0005-0000-0000-00004C000000}"/>
    <cellStyle name="Comma 2 2 2 2 2 3 2 4 3" xfId="21070" xr:uid="{00000000-0005-0000-0000-00004C000000}"/>
    <cellStyle name="Comma 2 2 2 2 2 3 2 4 3 2" xfId="51310" xr:uid="{00000000-0005-0000-0000-00004C000000}"/>
    <cellStyle name="Comma 2 2 2 2 2 3 2 4 4" xfId="36190" xr:uid="{00000000-0005-0000-0000-00004C000000}"/>
    <cellStyle name="Comma 2 2 2 2 2 3 2 5" xfId="7462" xr:uid="{00000000-0005-0000-0000-00004C000000}"/>
    <cellStyle name="Comma 2 2 2 2 2 3 2 5 2" xfId="22582" xr:uid="{00000000-0005-0000-0000-00004C000000}"/>
    <cellStyle name="Comma 2 2 2 2 2 3 2 5 2 2" xfId="52822" xr:uid="{00000000-0005-0000-0000-00004C000000}"/>
    <cellStyle name="Comma 2 2 2 2 2 3 2 5 3" xfId="37702" xr:uid="{00000000-0005-0000-0000-00004C000000}"/>
    <cellStyle name="Comma 2 2 2 2 2 3 2 6" xfId="8974" xr:uid="{00000000-0005-0000-0000-00004C000000}"/>
    <cellStyle name="Comma 2 2 2 2 2 3 2 6 2" xfId="24094" xr:uid="{00000000-0005-0000-0000-00004C000000}"/>
    <cellStyle name="Comma 2 2 2 2 2 3 2 6 2 2" xfId="54334" xr:uid="{00000000-0005-0000-0000-00004C000000}"/>
    <cellStyle name="Comma 2 2 2 2 2 3 2 6 3" xfId="39214" xr:uid="{00000000-0005-0000-0000-00004C000000}"/>
    <cellStyle name="Comma 2 2 2 2 2 3 2 7" xfId="10486" xr:uid="{00000000-0005-0000-0000-00004C000000}"/>
    <cellStyle name="Comma 2 2 2 2 2 3 2 7 2" xfId="25606" xr:uid="{00000000-0005-0000-0000-00004C000000}"/>
    <cellStyle name="Comma 2 2 2 2 2 3 2 7 2 2" xfId="55846" xr:uid="{00000000-0005-0000-0000-00004C000000}"/>
    <cellStyle name="Comma 2 2 2 2 2 3 2 7 3" xfId="40726" xr:uid="{00000000-0005-0000-0000-00004C000000}"/>
    <cellStyle name="Comma 2 2 2 2 2 3 2 8" xfId="16534" xr:uid="{00000000-0005-0000-0000-00004C000000}"/>
    <cellStyle name="Comma 2 2 2 2 2 3 2 8 2" xfId="46774" xr:uid="{00000000-0005-0000-0000-00004C000000}"/>
    <cellStyle name="Comma 2 2 2 2 2 3 2 9" xfId="31654" xr:uid="{00000000-0005-0000-0000-00004C000000}"/>
    <cellStyle name="Comma 2 2 2 2 2 3 3" xfId="2170" xr:uid="{00000000-0005-0000-0000-00004C000000}"/>
    <cellStyle name="Comma 2 2 2 2 2 3 3 2" xfId="11242" xr:uid="{00000000-0005-0000-0000-00004C000000}"/>
    <cellStyle name="Comma 2 2 2 2 2 3 3 2 2" xfId="26362" xr:uid="{00000000-0005-0000-0000-00004C000000}"/>
    <cellStyle name="Comma 2 2 2 2 2 3 3 2 2 2" xfId="56602" xr:uid="{00000000-0005-0000-0000-00004C000000}"/>
    <cellStyle name="Comma 2 2 2 2 2 3 3 2 3" xfId="41482" xr:uid="{00000000-0005-0000-0000-00004C000000}"/>
    <cellStyle name="Comma 2 2 2 2 2 3 3 3" xfId="17290" xr:uid="{00000000-0005-0000-0000-00004C000000}"/>
    <cellStyle name="Comma 2 2 2 2 2 3 3 3 2" xfId="47530" xr:uid="{00000000-0005-0000-0000-00004C000000}"/>
    <cellStyle name="Comma 2 2 2 2 2 3 3 4" xfId="32410" xr:uid="{00000000-0005-0000-0000-00004C000000}"/>
    <cellStyle name="Comma 2 2 2 2 2 3 4" xfId="3682" xr:uid="{00000000-0005-0000-0000-00004C000000}"/>
    <cellStyle name="Comma 2 2 2 2 2 3 4 2" xfId="12754" xr:uid="{00000000-0005-0000-0000-00004C000000}"/>
    <cellStyle name="Comma 2 2 2 2 2 3 4 2 2" xfId="27874" xr:uid="{00000000-0005-0000-0000-00004C000000}"/>
    <cellStyle name="Comma 2 2 2 2 2 3 4 2 2 2" xfId="58114" xr:uid="{00000000-0005-0000-0000-00004C000000}"/>
    <cellStyle name="Comma 2 2 2 2 2 3 4 2 3" xfId="42994" xr:uid="{00000000-0005-0000-0000-00004C000000}"/>
    <cellStyle name="Comma 2 2 2 2 2 3 4 3" xfId="18802" xr:uid="{00000000-0005-0000-0000-00004C000000}"/>
    <cellStyle name="Comma 2 2 2 2 2 3 4 3 2" xfId="49042" xr:uid="{00000000-0005-0000-0000-00004C000000}"/>
    <cellStyle name="Comma 2 2 2 2 2 3 4 4" xfId="33922" xr:uid="{00000000-0005-0000-0000-00004C000000}"/>
    <cellStyle name="Comma 2 2 2 2 2 3 5" xfId="5194" xr:uid="{00000000-0005-0000-0000-00004C000000}"/>
    <cellStyle name="Comma 2 2 2 2 2 3 5 2" xfId="14266" xr:uid="{00000000-0005-0000-0000-00004C000000}"/>
    <cellStyle name="Comma 2 2 2 2 2 3 5 2 2" xfId="29386" xr:uid="{00000000-0005-0000-0000-00004C000000}"/>
    <cellStyle name="Comma 2 2 2 2 2 3 5 2 2 2" xfId="59626" xr:uid="{00000000-0005-0000-0000-00004C000000}"/>
    <cellStyle name="Comma 2 2 2 2 2 3 5 2 3" xfId="44506" xr:uid="{00000000-0005-0000-0000-00004C000000}"/>
    <cellStyle name="Comma 2 2 2 2 2 3 5 3" xfId="20314" xr:uid="{00000000-0005-0000-0000-00004C000000}"/>
    <cellStyle name="Comma 2 2 2 2 2 3 5 3 2" xfId="50554" xr:uid="{00000000-0005-0000-0000-00004C000000}"/>
    <cellStyle name="Comma 2 2 2 2 2 3 5 4" xfId="35434" xr:uid="{00000000-0005-0000-0000-00004C000000}"/>
    <cellStyle name="Comma 2 2 2 2 2 3 6" xfId="6706" xr:uid="{00000000-0005-0000-0000-00004C000000}"/>
    <cellStyle name="Comma 2 2 2 2 2 3 6 2" xfId="21826" xr:uid="{00000000-0005-0000-0000-00004C000000}"/>
    <cellStyle name="Comma 2 2 2 2 2 3 6 2 2" xfId="52066" xr:uid="{00000000-0005-0000-0000-00004C000000}"/>
    <cellStyle name="Comma 2 2 2 2 2 3 6 3" xfId="36946" xr:uid="{00000000-0005-0000-0000-00004C000000}"/>
    <cellStyle name="Comma 2 2 2 2 2 3 7" xfId="8218" xr:uid="{00000000-0005-0000-0000-00004C000000}"/>
    <cellStyle name="Comma 2 2 2 2 2 3 7 2" xfId="23338" xr:uid="{00000000-0005-0000-0000-00004C000000}"/>
    <cellStyle name="Comma 2 2 2 2 2 3 7 2 2" xfId="53578" xr:uid="{00000000-0005-0000-0000-00004C000000}"/>
    <cellStyle name="Comma 2 2 2 2 2 3 7 3" xfId="38458" xr:uid="{00000000-0005-0000-0000-00004C000000}"/>
    <cellStyle name="Comma 2 2 2 2 2 3 8" xfId="9730" xr:uid="{00000000-0005-0000-0000-00004C000000}"/>
    <cellStyle name="Comma 2 2 2 2 2 3 8 2" xfId="24850" xr:uid="{00000000-0005-0000-0000-00004C000000}"/>
    <cellStyle name="Comma 2 2 2 2 2 3 8 2 2" xfId="55090" xr:uid="{00000000-0005-0000-0000-00004C000000}"/>
    <cellStyle name="Comma 2 2 2 2 2 3 8 3" xfId="39970" xr:uid="{00000000-0005-0000-0000-00004C000000}"/>
    <cellStyle name="Comma 2 2 2 2 2 3 9" xfId="15778" xr:uid="{00000000-0005-0000-0000-00004C000000}"/>
    <cellStyle name="Comma 2 2 2 2 2 3 9 2" xfId="46018" xr:uid="{00000000-0005-0000-0000-00004C000000}"/>
    <cellStyle name="Comma 2 2 2 2 2 4" xfId="910" xr:uid="{00000000-0005-0000-0000-00001B000000}"/>
    <cellStyle name="Comma 2 2 2 2 2 4 2" xfId="2422" xr:uid="{00000000-0005-0000-0000-00001B000000}"/>
    <cellStyle name="Comma 2 2 2 2 2 4 2 2" xfId="11494" xr:uid="{00000000-0005-0000-0000-00001B000000}"/>
    <cellStyle name="Comma 2 2 2 2 2 4 2 2 2" xfId="26614" xr:uid="{00000000-0005-0000-0000-00001B000000}"/>
    <cellStyle name="Comma 2 2 2 2 2 4 2 2 2 2" xfId="56854" xr:uid="{00000000-0005-0000-0000-00001B000000}"/>
    <cellStyle name="Comma 2 2 2 2 2 4 2 2 3" xfId="41734" xr:uid="{00000000-0005-0000-0000-00001B000000}"/>
    <cellStyle name="Comma 2 2 2 2 2 4 2 3" xfId="17542" xr:uid="{00000000-0005-0000-0000-00001B000000}"/>
    <cellStyle name="Comma 2 2 2 2 2 4 2 3 2" xfId="47782" xr:uid="{00000000-0005-0000-0000-00001B000000}"/>
    <cellStyle name="Comma 2 2 2 2 2 4 2 4" xfId="32662" xr:uid="{00000000-0005-0000-0000-00001B000000}"/>
    <cellStyle name="Comma 2 2 2 2 2 4 3" xfId="3934" xr:uid="{00000000-0005-0000-0000-00001B000000}"/>
    <cellStyle name="Comma 2 2 2 2 2 4 3 2" xfId="13006" xr:uid="{00000000-0005-0000-0000-00001B000000}"/>
    <cellStyle name="Comma 2 2 2 2 2 4 3 2 2" xfId="28126" xr:uid="{00000000-0005-0000-0000-00001B000000}"/>
    <cellStyle name="Comma 2 2 2 2 2 4 3 2 2 2" xfId="58366" xr:uid="{00000000-0005-0000-0000-00001B000000}"/>
    <cellStyle name="Comma 2 2 2 2 2 4 3 2 3" xfId="43246" xr:uid="{00000000-0005-0000-0000-00001B000000}"/>
    <cellStyle name="Comma 2 2 2 2 2 4 3 3" xfId="19054" xr:uid="{00000000-0005-0000-0000-00001B000000}"/>
    <cellStyle name="Comma 2 2 2 2 2 4 3 3 2" xfId="49294" xr:uid="{00000000-0005-0000-0000-00001B000000}"/>
    <cellStyle name="Comma 2 2 2 2 2 4 3 4" xfId="34174" xr:uid="{00000000-0005-0000-0000-00001B000000}"/>
    <cellStyle name="Comma 2 2 2 2 2 4 4" xfId="5446" xr:uid="{00000000-0005-0000-0000-00001B000000}"/>
    <cellStyle name="Comma 2 2 2 2 2 4 4 2" xfId="14518" xr:uid="{00000000-0005-0000-0000-00001B000000}"/>
    <cellStyle name="Comma 2 2 2 2 2 4 4 2 2" xfId="29638" xr:uid="{00000000-0005-0000-0000-00001B000000}"/>
    <cellStyle name="Comma 2 2 2 2 2 4 4 2 2 2" xfId="59878" xr:uid="{00000000-0005-0000-0000-00001B000000}"/>
    <cellStyle name="Comma 2 2 2 2 2 4 4 2 3" xfId="44758" xr:uid="{00000000-0005-0000-0000-00001B000000}"/>
    <cellStyle name="Comma 2 2 2 2 2 4 4 3" xfId="20566" xr:uid="{00000000-0005-0000-0000-00001B000000}"/>
    <cellStyle name="Comma 2 2 2 2 2 4 4 3 2" xfId="50806" xr:uid="{00000000-0005-0000-0000-00001B000000}"/>
    <cellStyle name="Comma 2 2 2 2 2 4 4 4" xfId="35686" xr:uid="{00000000-0005-0000-0000-00001B000000}"/>
    <cellStyle name="Comma 2 2 2 2 2 4 5" xfId="6958" xr:uid="{00000000-0005-0000-0000-00001B000000}"/>
    <cellStyle name="Comma 2 2 2 2 2 4 5 2" xfId="22078" xr:uid="{00000000-0005-0000-0000-00001B000000}"/>
    <cellStyle name="Comma 2 2 2 2 2 4 5 2 2" xfId="52318" xr:uid="{00000000-0005-0000-0000-00001B000000}"/>
    <cellStyle name="Comma 2 2 2 2 2 4 5 3" xfId="37198" xr:uid="{00000000-0005-0000-0000-00001B000000}"/>
    <cellStyle name="Comma 2 2 2 2 2 4 6" xfId="8470" xr:uid="{00000000-0005-0000-0000-00001B000000}"/>
    <cellStyle name="Comma 2 2 2 2 2 4 6 2" xfId="23590" xr:uid="{00000000-0005-0000-0000-00001B000000}"/>
    <cellStyle name="Comma 2 2 2 2 2 4 6 2 2" xfId="53830" xr:uid="{00000000-0005-0000-0000-00001B000000}"/>
    <cellStyle name="Comma 2 2 2 2 2 4 6 3" xfId="38710" xr:uid="{00000000-0005-0000-0000-00001B000000}"/>
    <cellStyle name="Comma 2 2 2 2 2 4 7" xfId="9982" xr:uid="{00000000-0005-0000-0000-00001B000000}"/>
    <cellStyle name="Comma 2 2 2 2 2 4 7 2" xfId="25102" xr:uid="{00000000-0005-0000-0000-00001B000000}"/>
    <cellStyle name="Comma 2 2 2 2 2 4 7 2 2" xfId="55342" xr:uid="{00000000-0005-0000-0000-00001B000000}"/>
    <cellStyle name="Comma 2 2 2 2 2 4 7 3" xfId="40222" xr:uid="{00000000-0005-0000-0000-00001B000000}"/>
    <cellStyle name="Comma 2 2 2 2 2 4 8" xfId="16030" xr:uid="{00000000-0005-0000-0000-00001B000000}"/>
    <cellStyle name="Comma 2 2 2 2 2 4 8 2" xfId="46270" xr:uid="{00000000-0005-0000-0000-00001B000000}"/>
    <cellStyle name="Comma 2 2 2 2 2 4 9" xfId="31150" xr:uid="{00000000-0005-0000-0000-00001B000000}"/>
    <cellStyle name="Comma 2 2 2 2 2 5" xfId="1666" xr:uid="{00000000-0005-0000-0000-00001B000000}"/>
    <cellStyle name="Comma 2 2 2 2 2 5 2" xfId="10738" xr:uid="{00000000-0005-0000-0000-00001B000000}"/>
    <cellStyle name="Comma 2 2 2 2 2 5 2 2" xfId="25858" xr:uid="{00000000-0005-0000-0000-00001B000000}"/>
    <cellStyle name="Comma 2 2 2 2 2 5 2 2 2" xfId="56098" xr:uid="{00000000-0005-0000-0000-00001B000000}"/>
    <cellStyle name="Comma 2 2 2 2 2 5 2 3" xfId="40978" xr:uid="{00000000-0005-0000-0000-00001B000000}"/>
    <cellStyle name="Comma 2 2 2 2 2 5 3" xfId="16786" xr:uid="{00000000-0005-0000-0000-00001B000000}"/>
    <cellStyle name="Comma 2 2 2 2 2 5 3 2" xfId="47026" xr:uid="{00000000-0005-0000-0000-00001B000000}"/>
    <cellStyle name="Comma 2 2 2 2 2 5 4" xfId="31906" xr:uid="{00000000-0005-0000-0000-00001B000000}"/>
    <cellStyle name="Comma 2 2 2 2 2 6" xfId="3178" xr:uid="{00000000-0005-0000-0000-00001B000000}"/>
    <cellStyle name="Comma 2 2 2 2 2 6 2" xfId="12250" xr:uid="{00000000-0005-0000-0000-00001B000000}"/>
    <cellStyle name="Comma 2 2 2 2 2 6 2 2" xfId="27370" xr:uid="{00000000-0005-0000-0000-00001B000000}"/>
    <cellStyle name="Comma 2 2 2 2 2 6 2 2 2" xfId="57610" xr:uid="{00000000-0005-0000-0000-00001B000000}"/>
    <cellStyle name="Comma 2 2 2 2 2 6 2 3" xfId="42490" xr:uid="{00000000-0005-0000-0000-00001B000000}"/>
    <cellStyle name="Comma 2 2 2 2 2 6 3" xfId="18298" xr:uid="{00000000-0005-0000-0000-00001B000000}"/>
    <cellStyle name="Comma 2 2 2 2 2 6 3 2" xfId="48538" xr:uid="{00000000-0005-0000-0000-00001B000000}"/>
    <cellStyle name="Comma 2 2 2 2 2 6 4" xfId="33418" xr:uid="{00000000-0005-0000-0000-00001B000000}"/>
    <cellStyle name="Comma 2 2 2 2 2 7" xfId="4690" xr:uid="{00000000-0005-0000-0000-00001B000000}"/>
    <cellStyle name="Comma 2 2 2 2 2 7 2" xfId="13762" xr:uid="{00000000-0005-0000-0000-00001B000000}"/>
    <cellStyle name="Comma 2 2 2 2 2 7 2 2" xfId="28882" xr:uid="{00000000-0005-0000-0000-00001B000000}"/>
    <cellStyle name="Comma 2 2 2 2 2 7 2 2 2" xfId="59122" xr:uid="{00000000-0005-0000-0000-00001B000000}"/>
    <cellStyle name="Comma 2 2 2 2 2 7 2 3" xfId="44002" xr:uid="{00000000-0005-0000-0000-00001B000000}"/>
    <cellStyle name="Comma 2 2 2 2 2 7 3" xfId="19810" xr:uid="{00000000-0005-0000-0000-00001B000000}"/>
    <cellStyle name="Comma 2 2 2 2 2 7 3 2" xfId="50050" xr:uid="{00000000-0005-0000-0000-00001B000000}"/>
    <cellStyle name="Comma 2 2 2 2 2 7 4" xfId="34930" xr:uid="{00000000-0005-0000-0000-00001B000000}"/>
    <cellStyle name="Comma 2 2 2 2 2 8" xfId="6202" xr:uid="{00000000-0005-0000-0000-00001B000000}"/>
    <cellStyle name="Comma 2 2 2 2 2 8 2" xfId="21322" xr:uid="{00000000-0005-0000-0000-00001B000000}"/>
    <cellStyle name="Comma 2 2 2 2 2 8 2 2" xfId="51562" xr:uid="{00000000-0005-0000-0000-00001B000000}"/>
    <cellStyle name="Comma 2 2 2 2 2 8 3" xfId="36442" xr:uid="{00000000-0005-0000-0000-00001B000000}"/>
    <cellStyle name="Comma 2 2 2 2 2 9" xfId="7714" xr:uid="{00000000-0005-0000-0000-00001B000000}"/>
    <cellStyle name="Comma 2 2 2 2 2 9 2" xfId="22834" xr:uid="{00000000-0005-0000-0000-00001B000000}"/>
    <cellStyle name="Comma 2 2 2 2 2 9 2 2" xfId="53074" xr:uid="{00000000-0005-0000-0000-00001B000000}"/>
    <cellStyle name="Comma 2 2 2 2 2 9 3" xfId="37954" xr:uid="{00000000-0005-0000-0000-00001B000000}"/>
    <cellStyle name="Comma 2 2 2 2 3" xfId="238" xr:uid="{00000000-0005-0000-0000-00001B000000}"/>
    <cellStyle name="Comma 2 2 2 2 3 10" xfId="9310" xr:uid="{00000000-0005-0000-0000-00001B000000}"/>
    <cellStyle name="Comma 2 2 2 2 3 10 2" xfId="24430" xr:uid="{00000000-0005-0000-0000-00001B000000}"/>
    <cellStyle name="Comma 2 2 2 2 3 10 2 2" xfId="54670" xr:uid="{00000000-0005-0000-0000-00001B000000}"/>
    <cellStyle name="Comma 2 2 2 2 3 10 3" xfId="39550" xr:uid="{00000000-0005-0000-0000-00001B000000}"/>
    <cellStyle name="Comma 2 2 2 2 3 11" xfId="15358" xr:uid="{00000000-0005-0000-0000-00001B000000}"/>
    <cellStyle name="Comma 2 2 2 2 3 11 2" xfId="45598" xr:uid="{00000000-0005-0000-0000-00001B000000}"/>
    <cellStyle name="Comma 2 2 2 2 3 12" xfId="30478" xr:uid="{00000000-0005-0000-0000-00001B000000}"/>
    <cellStyle name="Comma 2 2 2 2 3 2" xfId="490" xr:uid="{00000000-0005-0000-0000-00001B000000}"/>
    <cellStyle name="Comma 2 2 2 2 3 2 10" xfId="30730" xr:uid="{00000000-0005-0000-0000-00001B000000}"/>
    <cellStyle name="Comma 2 2 2 2 3 2 2" xfId="1246" xr:uid="{00000000-0005-0000-0000-00001B000000}"/>
    <cellStyle name="Comma 2 2 2 2 3 2 2 2" xfId="2758" xr:uid="{00000000-0005-0000-0000-00001B000000}"/>
    <cellStyle name="Comma 2 2 2 2 3 2 2 2 2" xfId="11830" xr:uid="{00000000-0005-0000-0000-00001B000000}"/>
    <cellStyle name="Comma 2 2 2 2 3 2 2 2 2 2" xfId="26950" xr:uid="{00000000-0005-0000-0000-00001B000000}"/>
    <cellStyle name="Comma 2 2 2 2 3 2 2 2 2 2 2" xfId="57190" xr:uid="{00000000-0005-0000-0000-00001B000000}"/>
    <cellStyle name="Comma 2 2 2 2 3 2 2 2 2 3" xfId="42070" xr:uid="{00000000-0005-0000-0000-00001B000000}"/>
    <cellStyle name="Comma 2 2 2 2 3 2 2 2 3" xfId="17878" xr:uid="{00000000-0005-0000-0000-00001B000000}"/>
    <cellStyle name="Comma 2 2 2 2 3 2 2 2 3 2" xfId="48118" xr:uid="{00000000-0005-0000-0000-00001B000000}"/>
    <cellStyle name="Comma 2 2 2 2 3 2 2 2 4" xfId="32998" xr:uid="{00000000-0005-0000-0000-00001B000000}"/>
    <cellStyle name="Comma 2 2 2 2 3 2 2 3" xfId="4270" xr:uid="{00000000-0005-0000-0000-00001B000000}"/>
    <cellStyle name="Comma 2 2 2 2 3 2 2 3 2" xfId="13342" xr:uid="{00000000-0005-0000-0000-00001B000000}"/>
    <cellStyle name="Comma 2 2 2 2 3 2 2 3 2 2" xfId="28462" xr:uid="{00000000-0005-0000-0000-00001B000000}"/>
    <cellStyle name="Comma 2 2 2 2 3 2 2 3 2 2 2" xfId="58702" xr:uid="{00000000-0005-0000-0000-00001B000000}"/>
    <cellStyle name="Comma 2 2 2 2 3 2 2 3 2 3" xfId="43582" xr:uid="{00000000-0005-0000-0000-00001B000000}"/>
    <cellStyle name="Comma 2 2 2 2 3 2 2 3 3" xfId="19390" xr:uid="{00000000-0005-0000-0000-00001B000000}"/>
    <cellStyle name="Comma 2 2 2 2 3 2 2 3 3 2" xfId="49630" xr:uid="{00000000-0005-0000-0000-00001B000000}"/>
    <cellStyle name="Comma 2 2 2 2 3 2 2 3 4" xfId="34510" xr:uid="{00000000-0005-0000-0000-00001B000000}"/>
    <cellStyle name="Comma 2 2 2 2 3 2 2 4" xfId="5782" xr:uid="{00000000-0005-0000-0000-00001B000000}"/>
    <cellStyle name="Comma 2 2 2 2 3 2 2 4 2" xfId="14854" xr:uid="{00000000-0005-0000-0000-00001B000000}"/>
    <cellStyle name="Comma 2 2 2 2 3 2 2 4 2 2" xfId="29974" xr:uid="{00000000-0005-0000-0000-00001B000000}"/>
    <cellStyle name="Comma 2 2 2 2 3 2 2 4 2 2 2" xfId="60214" xr:uid="{00000000-0005-0000-0000-00001B000000}"/>
    <cellStyle name="Comma 2 2 2 2 3 2 2 4 2 3" xfId="45094" xr:uid="{00000000-0005-0000-0000-00001B000000}"/>
    <cellStyle name="Comma 2 2 2 2 3 2 2 4 3" xfId="20902" xr:uid="{00000000-0005-0000-0000-00001B000000}"/>
    <cellStyle name="Comma 2 2 2 2 3 2 2 4 3 2" xfId="51142" xr:uid="{00000000-0005-0000-0000-00001B000000}"/>
    <cellStyle name="Comma 2 2 2 2 3 2 2 4 4" xfId="36022" xr:uid="{00000000-0005-0000-0000-00001B000000}"/>
    <cellStyle name="Comma 2 2 2 2 3 2 2 5" xfId="7294" xr:uid="{00000000-0005-0000-0000-00001B000000}"/>
    <cellStyle name="Comma 2 2 2 2 3 2 2 5 2" xfId="22414" xr:uid="{00000000-0005-0000-0000-00001B000000}"/>
    <cellStyle name="Comma 2 2 2 2 3 2 2 5 2 2" xfId="52654" xr:uid="{00000000-0005-0000-0000-00001B000000}"/>
    <cellStyle name="Comma 2 2 2 2 3 2 2 5 3" xfId="37534" xr:uid="{00000000-0005-0000-0000-00001B000000}"/>
    <cellStyle name="Comma 2 2 2 2 3 2 2 6" xfId="8806" xr:uid="{00000000-0005-0000-0000-00001B000000}"/>
    <cellStyle name="Comma 2 2 2 2 3 2 2 6 2" xfId="23926" xr:uid="{00000000-0005-0000-0000-00001B000000}"/>
    <cellStyle name="Comma 2 2 2 2 3 2 2 6 2 2" xfId="54166" xr:uid="{00000000-0005-0000-0000-00001B000000}"/>
    <cellStyle name="Comma 2 2 2 2 3 2 2 6 3" xfId="39046" xr:uid="{00000000-0005-0000-0000-00001B000000}"/>
    <cellStyle name="Comma 2 2 2 2 3 2 2 7" xfId="10318" xr:uid="{00000000-0005-0000-0000-00001B000000}"/>
    <cellStyle name="Comma 2 2 2 2 3 2 2 7 2" xfId="25438" xr:uid="{00000000-0005-0000-0000-00001B000000}"/>
    <cellStyle name="Comma 2 2 2 2 3 2 2 7 2 2" xfId="55678" xr:uid="{00000000-0005-0000-0000-00001B000000}"/>
    <cellStyle name="Comma 2 2 2 2 3 2 2 7 3" xfId="40558" xr:uid="{00000000-0005-0000-0000-00001B000000}"/>
    <cellStyle name="Comma 2 2 2 2 3 2 2 8" xfId="16366" xr:uid="{00000000-0005-0000-0000-00001B000000}"/>
    <cellStyle name="Comma 2 2 2 2 3 2 2 8 2" xfId="46606" xr:uid="{00000000-0005-0000-0000-00001B000000}"/>
    <cellStyle name="Comma 2 2 2 2 3 2 2 9" xfId="31486" xr:uid="{00000000-0005-0000-0000-00001B000000}"/>
    <cellStyle name="Comma 2 2 2 2 3 2 3" xfId="2002" xr:uid="{00000000-0005-0000-0000-00001B000000}"/>
    <cellStyle name="Comma 2 2 2 2 3 2 3 2" xfId="11074" xr:uid="{00000000-0005-0000-0000-00001B000000}"/>
    <cellStyle name="Comma 2 2 2 2 3 2 3 2 2" xfId="26194" xr:uid="{00000000-0005-0000-0000-00001B000000}"/>
    <cellStyle name="Comma 2 2 2 2 3 2 3 2 2 2" xfId="56434" xr:uid="{00000000-0005-0000-0000-00001B000000}"/>
    <cellStyle name="Comma 2 2 2 2 3 2 3 2 3" xfId="41314" xr:uid="{00000000-0005-0000-0000-00001B000000}"/>
    <cellStyle name="Comma 2 2 2 2 3 2 3 3" xfId="17122" xr:uid="{00000000-0005-0000-0000-00001B000000}"/>
    <cellStyle name="Comma 2 2 2 2 3 2 3 3 2" xfId="47362" xr:uid="{00000000-0005-0000-0000-00001B000000}"/>
    <cellStyle name="Comma 2 2 2 2 3 2 3 4" xfId="32242" xr:uid="{00000000-0005-0000-0000-00001B000000}"/>
    <cellStyle name="Comma 2 2 2 2 3 2 4" xfId="3514" xr:uid="{00000000-0005-0000-0000-00001B000000}"/>
    <cellStyle name="Comma 2 2 2 2 3 2 4 2" xfId="12586" xr:uid="{00000000-0005-0000-0000-00001B000000}"/>
    <cellStyle name="Comma 2 2 2 2 3 2 4 2 2" xfId="27706" xr:uid="{00000000-0005-0000-0000-00001B000000}"/>
    <cellStyle name="Comma 2 2 2 2 3 2 4 2 2 2" xfId="57946" xr:uid="{00000000-0005-0000-0000-00001B000000}"/>
    <cellStyle name="Comma 2 2 2 2 3 2 4 2 3" xfId="42826" xr:uid="{00000000-0005-0000-0000-00001B000000}"/>
    <cellStyle name="Comma 2 2 2 2 3 2 4 3" xfId="18634" xr:uid="{00000000-0005-0000-0000-00001B000000}"/>
    <cellStyle name="Comma 2 2 2 2 3 2 4 3 2" xfId="48874" xr:uid="{00000000-0005-0000-0000-00001B000000}"/>
    <cellStyle name="Comma 2 2 2 2 3 2 4 4" xfId="33754" xr:uid="{00000000-0005-0000-0000-00001B000000}"/>
    <cellStyle name="Comma 2 2 2 2 3 2 5" xfId="5026" xr:uid="{00000000-0005-0000-0000-00001B000000}"/>
    <cellStyle name="Comma 2 2 2 2 3 2 5 2" xfId="14098" xr:uid="{00000000-0005-0000-0000-00001B000000}"/>
    <cellStyle name="Comma 2 2 2 2 3 2 5 2 2" xfId="29218" xr:uid="{00000000-0005-0000-0000-00001B000000}"/>
    <cellStyle name="Comma 2 2 2 2 3 2 5 2 2 2" xfId="59458" xr:uid="{00000000-0005-0000-0000-00001B000000}"/>
    <cellStyle name="Comma 2 2 2 2 3 2 5 2 3" xfId="44338" xr:uid="{00000000-0005-0000-0000-00001B000000}"/>
    <cellStyle name="Comma 2 2 2 2 3 2 5 3" xfId="20146" xr:uid="{00000000-0005-0000-0000-00001B000000}"/>
    <cellStyle name="Comma 2 2 2 2 3 2 5 3 2" xfId="50386" xr:uid="{00000000-0005-0000-0000-00001B000000}"/>
    <cellStyle name="Comma 2 2 2 2 3 2 5 4" xfId="35266" xr:uid="{00000000-0005-0000-0000-00001B000000}"/>
    <cellStyle name="Comma 2 2 2 2 3 2 6" xfId="6538" xr:uid="{00000000-0005-0000-0000-00001B000000}"/>
    <cellStyle name="Comma 2 2 2 2 3 2 6 2" xfId="21658" xr:uid="{00000000-0005-0000-0000-00001B000000}"/>
    <cellStyle name="Comma 2 2 2 2 3 2 6 2 2" xfId="51898" xr:uid="{00000000-0005-0000-0000-00001B000000}"/>
    <cellStyle name="Comma 2 2 2 2 3 2 6 3" xfId="36778" xr:uid="{00000000-0005-0000-0000-00001B000000}"/>
    <cellStyle name="Comma 2 2 2 2 3 2 7" xfId="8050" xr:uid="{00000000-0005-0000-0000-00001B000000}"/>
    <cellStyle name="Comma 2 2 2 2 3 2 7 2" xfId="23170" xr:uid="{00000000-0005-0000-0000-00001B000000}"/>
    <cellStyle name="Comma 2 2 2 2 3 2 7 2 2" xfId="53410" xr:uid="{00000000-0005-0000-0000-00001B000000}"/>
    <cellStyle name="Comma 2 2 2 2 3 2 7 3" xfId="38290" xr:uid="{00000000-0005-0000-0000-00001B000000}"/>
    <cellStyle name="Comma 2 2 2 2 3 2 8" xfId="9562" xr:uid="{00000000-0005-0000-0000-00001B000000}"/>
    <cellStyle name="Comma 2 2 2 2 3 2 8 2" xfId="24682" xr:uid="{00000000-0005-0000-0000-00001B000000}"/>
    <cellStyle name="Comma 2 2 2 2 3 2 8 2 2" xfId="54922" xr:uid="{00000000-0005-0000-0000-00001B000000}"/>
    <cellStyle name="Comma 2 2 2 2 3 2 8 3" xfId="39802" xr:uid="{00000000-0005-0000-0000-00001B000000}"/>
    <cellStyle name="Comma 2 2 2 2 3 2 9" xfId="15610" xr:uid="{00000000-0005-0000-0000-00001B000000}"/>
    <cellStyle name="Comma 2 2 2 2 3 2 9 2" xfId="45850" xr:uid="{00000000-0005-0000-0000-00001B000000}"/>
    <cellStyle name="Comma 2 2 2 2 3 3" xfId="742" xr:uid="{00000000-0005-0000-0000-00004D000000}"/>
    <cellStyle name="Comma 2 2 2 2 3 3 10" xfId="30982" xr:uid="{00000000-0005-0000-0000-00004D000000}"/>
    <cellStyle name="Comma 2 2 2 2 3 3 2" xfId="1498" xr:uid="{00000000-0005-0000-0000-00004D000000}"/>
    <cellStyle name="Comma 2 2 2 2 3 3 2 2" xfId="3010" xr:uid="{00000000-0005-0000-0000-00004D000000}"/>
    <cellStyle name="Comma 2 2 2 2 3 3 2 2 2" xfId="12082" xr:uid="{00000000-0005-0000-0000-00004D000000}"/>
    <cellStyle name="Comma 2 2 2 2 3 3 2 2 2 2" xfId="27202" xr:uid="{00000000-0005-0000-0000-00004D000000}"/>
    <cellStyle name="Comma 2 2 2 2 3 3 2 2 2 2 2" xfId="57442" xr:uid="{00000000-0005-0000-0000-00004D000000}"/>
    <cellStyle name="Comma 2 2 2 2 3 3 2 2 2 3" xfId="42322" xr:uid="{00000000-0005-0000-0000-00004D000000}"/>
    <cellStyle name="Comma 2 2 2 2 3 3 2 2 3" xfId="18130" xr:uid="{00000000-0005-0000-0000-00004D000000}"/>
    <cellStyle name="Comma 2 2 2 2 3 3 2 2 3 2" xfId="48370" xr:uid="{00000000-0005-0000-0000-00004D000000}"/>
    <cellStyle name="Comma 2 2 2 2 3 3 2 2 4" xfId="33250" xr:uid="{00000000-0005-0000-0000-00004D000000}"/>
    <cellStyle name="Comma 2 2 2 2 3 3 2 3" xfId="4522" xr:uid="{00000000-0005-0000-0000-00004D000000}"/>
    <cellStyle name="Comma 2 2 2 2 3 3 2 3 2" xfId="13594" xr:uid="{00000000-0005-0000-0000-00004D000000}"/>
    <cellStyle name="Comma 2 2 2 2 3 3 2 3 2 2" xfId="28714" xr:uid="{00000000-0005-0000-0000-00004D000000}"/>
    <cellStyle name="Comma 2 2 2 2 3 3 2 3 2 2 2" xfId="58954" xr:uid="{00000000-0005-0000-0000-00004D000000}"/>
    <cellStyle name="Comma 2 2 2 2 3 3 2 3 2 3" xfId="43834" xr:uid="{00000000-0005-0000-0000-00004D000000}"/>
    <cellStyle name="Comma 2 2 2 2 3 3 2 3 3" xfId="19642" xr:uid="{00000000-0005-0000-0000-00004D000000}"/>
    <cellStyle name="Comma 2 2 2 2 3 3 2 3 3 2" xfId="49882" xr:uid="{00000000-0005-0000-0000-00004D000000}"/>
    <cellStyle name="Comma 2 2 2 2 3 3 2 3 4" xfId="34762" xr:uid="{00000000-0005-0000-0000-00004D000000}"/>
    <cellStyle name="Comma 2 2 2 2 3 3 2 4" xfId="6034" xr:uid="{00000000-0005-0000-0000-00004D000000}"/>
    <cellStyle name="Comma 2 2 2 2 3 3 2 4 2" xfId="15106" xr:uid="{00000000-0005-0000-0000-00004D000000}"/>
    <cellStyle name="Comma 2 2 2 2 3 3 2 4 2 2" xfId="30226" xr:uid="{00000000-0005-0000-0000-00004D000000}"/>
    <cellStyle name="Comma 2 2 2 2 3 3 2 4 2 2 2" xfId="60466" xr:uid="{00000000-0005-0000-0000-00004D000000}"/>
    <cellStyle name="Comma 2 2 2 2 3 3 2 4 2 3" xfId="45346" xr:uid="{00000000-0005-0000-0000-00004D000000}"/>
    <cellStyle name="Comma 2 2 2 2 3 3 2 4 3" xfId="21154" xr:uid="{00000000-0005-0000-0000-00004D000000}"/>
    <cellStyle name="Comma 2 2 2 2 3 3 2 4 3 2" xfId="51394" xr:uid="{00000000-0005-0000-0000-00004D000000}"/>
    <cellStyle name="Comma 2 2 2 2 3 3 2 4 4" xfId="36274" xr:uid="{00000000-0005-0000-0000-00004D000000}"/>
    <cellStyle name="Comma 2 2 2 2 3 3 2 5" xfId="7546" xr:uid="{00000000-0005-0000-0000-00004D000000}"/>
    <cellStyle name="Comma 2 2 2 2 3 3 2 5 2" xfId="22666" xr:uid="{00000000-0005-0000-0000-00004D000000}"/>
    <cellStyle name="Comma 2 2 2 2 3 3 2 5 2 2" xfId="52906" xr:uid="{00000000-0005-0000-0000-00004D000000}"/>
    <cellStyle name="Comma 2 2 2 2 3 3 2 5 3" xfId="37786" xr:uid="{00000000-0005-0000-0000-00004D000000}"/>
    <cellStyle name="Comma 2 2 2 2 3 3 2 6" xfId="9058" xr:uid="{00000000-0005-0000-0000-00004D000000}"/>
    <cellStyle name="Comma 2 2 2 2 3 3 2 6 2" xfId="24178" xr:uid="{00000000-0005-0000-0000-00004D000000}"/>
    <cellStyle name="Comma 2 2 2 2 3 3 2 6 2 2" xfId="54418" xr:uid="{00000000-0005-0000-0000-00004D000000}"/>
    <cellStyle name="Comma 2 2 2 2 3 3 2 6 3" xfId="39298" xr:uid="{00000000-0005-0000-0000-00004D000000}"/>
    <cellStyle name="Comma 2 2 2 2 3 3 2 7" xfId="10570" xr:uid="{00000000-0005-0000-0000-00004D000000}"/>
    <cellStyle name="Comma 2 2 2 2 3 3 2 7 2" xfId="25690" xr:uid="{00000000-0005-0000-0000-00004D000000}"/>
    <cellStyle name="Comma 2 2 2 2 3 3 2 7 2 2" xfId="55930" xr:uid="{00000000-0005-0000-0000-00004D000000}"/>
    <cellStyle name="Comma 2 2 2 2 3 3 2 7 3" xfId="40810" xr:uid="{00000000-0005-0000-0000-00004D000000}"/>
    <cellStyle name="Comma 2 2 2 2 3 3 2 8" xfId="16618" xr:uid="{00000000-0005-0000-0000-00004D000000}"/>
    <cellStyle name="Comma 2 2 2 2 3 3 2 8 2" xfId="46858" xr:uid="{00000000-0005-0000-0000-00004D000000}"/>
    <cellStyle name="Comma 2 2 2 2 3 3 2 9" xfId="31738" xr:uid="{00000000-0005-0000-0000-00004D000000}"/>
    <cellStyle name="Comma 2 2 2 2 3 3 3" xfId="2254" xr:uid="{00000000-0005-0000-0000-00004D000000}"/>
    <cellStyle name="Comma 2 2 2 2 3 3 3 2" xfId="11326" xr:uid="{00000000-0005-0000-0000-00004D000000}"/>
    <cellStyle name="Comma 2 2 2 2 3 3 3 2 2" xfId="26446" xr:uid="{00000000-0005-0000-0000-00004D000000}"/>
    <cellStyle name="Comma 2 2 2 2 3 3 3 2 2 2" xfId="56686" xr:uid="{00000000-0005-0000-0000-00004D000000}"/>
    <cellStyle name="Comma 2 2 2 2 3 3 3 2 3" xfId="41566" xr:uid="{00000000-0005-0000-0000-00004D000000}"/>
    <cellStyle name="Comma 2 2 2 2 3 3 3 3" xfId="17374" xr:uid="{00000000-0005-0000-0000-00004D000000}"/>
    <cellStyle name="Comma 2 2 2 2 3 3 3 3 2" xfId="47614" xr:uid="{00000000-0005-0000-0000-00004D000000}"/>
    <cellStyle name="Comma 2 2 2 2 3 3 3 4" xfId="32494" xr:uid="{00000000-0005-0000-0000-00004D000000}"/>
    <cellStyle name="Comma 2 2 2 2 3 3 4" xfId="3766" xr:uid="{00000000-0005-0000-0000-00004D000000}"/>
    <cellStyle name="Comma 2 2 2 2 3 3 4 2" xfId="12838" xr:uid="{00000000-0005-0000-0000-00004D000000}"/>
    <cellStyle name="Comma 2 2 2 2 3 3 4 2 2" xfId="27958" xr:uid="{00000000-0005-0000-0000-00004D000000}"/>
    <cellStyle name="Comma 2 2 2 2 3 3 4 2 2 2" xfId="58198" xr:uid="{00000000-0005-0000-0000-00004D000000}"/>
    <cellStyle name="Comma 2 2 2 2 3 3 4 2 3" xfId="43078" xr:uid="{00000000-0005-0000-0000-00004D000000}"/>
    <cellStyle name="Comma 2 2 2 2 3 3 4 3" xfId="18886" xr:uid="{00000000-0005-0000-0000-00004D000000}"/>
    <cellStyle name="Comma 2 2 2 2 3 3 4 3 2" xfId="49126" xr:uid="{00000000-0005-0000-0000-00004D000000}"/>
    <cellStyle name="Comma 2 2 2 2 3 3 4 4" xfId="34006" xr:uid="{00000000-0005-0000-0000-00004D000000}"/>
    <cellStyle name="Comma 2 2 2 2 3 3 5" xfId="5278" xr:uid="{00000000-0005-0000-0000-00004D000000}"/>
    <cellStyle name="Comma 2 2 2 2 3 3 5 2" xfId="14350" xr:uid="{00000000-0005-0000-0000-00004D000000}"/>
    <cellStyle name="Comma 2 2 2 2 3 3 5 2 2" xfId="29470" xr:uid="{00000000-0005-0000-0000-00004D000000}"/>
    <cellStyle name="Comma 2 2 2 2 3 3 5 2 2 2" xfId="59710" xr:uid="{00000000-0005-0000-0000-00004D000000}"/>
    <cellStyle name="Comma 2 2 2 2 3 3 5 2 3" xfId="44590" xr:uid="{00000000-0005-0000-0000-00004D000000}"/>
    <cellStyle name="Comma 2 2 2 2 3 3 5 3" xfId="20398" xr:uid="{00000000-0005-0000-0000-00004D000000}"/>
    <cellStyle name="Comma 2 2 2 2 3 3 5 3 2" xfId="50638" xr:uid="{00000000-0005-0000-0000-00004D000000}"/>
    <cellStyle name="Comma 2 2 2 2 3 3 5 4" xfId="35518" xr:uid="{00000000-0005-0000-0000-00004D000000}"/>
    <cellStyle name="Comma 2 2 2 2 3 3 6" xfId="6790" xr:uid="{00000000-0005-0000-0000-00004D000000}"/>
    <cellStyle name="Comma 2 2 2 2 3 3 6 2" xfId="21910" xr:uid="{00000000-0005-0000-0000-00004D000000}"/>
    <cellStyle name="Comma 2 2 2 2 3 3 6 2 2" xfId="52150" xr:uid="{00000000-0005-0000-0000-00004D000000}"/>
    <cellStyle name="Comma 2 2 2 2 3 3 6 3" xfId="37030" xr:uid="{00000000-0005-0000-0000-00004D000000}"/>
    <cellStyle name="Comma 2 2 2 2 3 3 7" xfId="8302" xr:uid="{00000000-0005-0000-0000-00004D000000}"/>
    <cellStyle name="Comma 2 2 2 2 3 3 7 2" xfId="23422" xr:uid="{00000000-0005-0000-0000-00004D000000}"/>
    <cellStyle name="Comma 2 2 2 2 3 3 7 2 2" xfId="53662" xr:uid="{00000000-0005-0000-0000-00004D000000}"/>
    <cellStyle name="Comma 2 2 2 2 3 3 7 3" xfId="38542" xr:uid="{00000000-0005-0000-0000-00004D000000}"/>
    <cellStyle name="Comma 2 2 2 2 3 3 8" xfId="9814" xr:uid="{00000000-0005-0000-0000-00004D000000}"/>
    <cellStyle name="Comma 2 2 2 2 3 3 8 2" xfId="24934" xr:uid="{00000000-0005-0000-0000-00004D000000}"/>
    <cellStyle name="Comma 2 2 2 2 3 3 8 2 2" xfId="55174" xr:uid="{00000000-0005-0000-0000-00004D000000}"/>
    <cellStyle name="Comma 2 2 2 2 3 3 8 3" xfId="40054" xr:uid="{00000000-0005-0000-0000-00004D000000}"/>
    <cellStyle name="Comma 2 2 2 2 3 3 9" xfId="15862" xr:uid="{00000000-0005-0000-0000-00004D000000}"/>
    <cellStyle name="Comma 2 2 2 2 3 3 9 2" xfId="46102" xr:uid="{00000000-0005-0000-0000-00004D000000}"/>
    <cellStyle name="Comma 2 2 2 2 3 4" xfId="994" xr:uid="{00000000-0005-0000-0000-00001B000000}"/>
    <cellStyle name="Comma 2 2 2 2 3 4 2" xfId="2506" xr:uid="{00000000-0005-0000-0000-00001B000000}"/>
    <cellStyle name="Comma 2 2 2 2 3 4 2 2" xfId="11578" xr:uid="{00000000-0005-0000-0000-00001B000000}"/>
    <cellStyle name="Comma 2 2 2 2 3 4 2 2 2" xfId="26698" xr:uid="{00000000-0005-0000-0000-00001B000000}"/>
    <cellStyle name="Comma 2 2 2 2 3 4 2 2 2 2" xfId="56938" xr:uid="{00000000-0005-0000-0000-00001B000000}"/>
    <cellStyle name="Comma 2 2 2 2 3 4 2 2 3" xfId="41818" xr:uid="{00000000-0005-0000-0000-00001B000000}"/>
    <cellStyle name="Comma 2 2 2 2 3 4 2 3" xfId="17626" xr:uid="{00000000-0005-0000-0000-00001B000000}"/>
    <cellStyle name="Comma 2 2 2 2 3 4 2 3 2" xfId="47866" xr:uid="{00000000-0005-0000-0000-00001B000000}"/>
    <cellStyle name="Comma 2 2 2 2 3 4 2 4" xfId="32746" xr:uid="{00000000-0005-0000-0000-00001B000000}"/>
    <cellStyle name="Comma 2 2 2 2 3 4 3" xfId="4018" xr:uid="{00000000-0005-0000-0000-00001B000000}"/>
    <cellStyle name="Comma 2 2 2 2 3 4 3 2" xfId="13090" xr:uid="{00000000-0005-0000-0000-00001B000000}"/>
    <cellStyle name="Comma 2 2 2 2 3 4 3 2 2" xfId="28210" xr:uid="{00000000-0005-0000-0000-00001B000000}"/>
    <cellStyle name="Comma 2 2 2 2 3 4 3 2 2 2" xfId="58450" xr:uid="{00000000-0005-0000-0000-00001B000000}"/>
    <cellStyle name="Comma 2 2 2 2 3 4 3 2 3" xfId="43330" xr:uid="{00000000-0005-0000-0000-00001B000000}"/>
    <cellStyle name="Comma 2 2 2 2 3 4 3 3" xfId="19138" xr:uid="{00000000-0005-0000-0000-00001B000000}"/>
    <cellStyle name="Comma 2 2 2 2 3 4 3 3 2" xfId="49378" xr:uid="{00000000-0005-0000-0000-00001B000000}"/>
    <cellStyle name="Comma 2 2 2 2 3 4 3 4" xfId="34258" xr:uid="{00000000-0005-0000-0000-00001B000000}"/>
    <cellStyle name="Comma 2 2 2 2 3 4 4" xfId="5530" xr:uid="{00000000-0005-0000-0000-00001B000000}"/>
    <cellStyle name="Comma 2 2 2 2 3 4 4 2" xfId="14602" xr:uid="{00000000-0005-0000-0000-00001B000000}"/>
    <cellStyle name="Comma 2 2 2 2 3 4 4 2 2" xfId="29722" xr:uid="{00000000-0005-0000-0000-00001B000000}"/>
    <cellStyle name="Comma 2 2 2 2 3 4 4 2 2 2" xfId="59962" xr:uid="{00000000-0005-0000-0000-00001B000000}"/>
    <cellStyle name="Comma 2 2 2 2 3 4 4 2 3" xfId="44842" xr:uid="{00000000-0005-0000-0000-00001B000000}"/>
    <cellStyle name="Comma 2 2 2 2 3 4 4 3" xfId="20650" xr:uid="{00000000-0005-0000-0000-00001B000000}"/>
    <cellStyle name="Comma 2 2 2 2 3 4 4 3 2" xfId="50890" xr:uid="{00000000-0005-0000-0000-00001B000000}"/>
    <cellStyle name="Comma 2 2 2 2 3 4 4 4" xfId="35770" xr:uid="{00000000-0005-0000-0000-00001B000000}"/>
    <cellStyle name="Comma 2 2 2 2 3 4 5" xfId="7042" xr:uid="{00000000-0005-0000-0000-00001B000000}"/>
    <cellStyle name="Comma 2 2 2 2 3 4 5 2" xfId="22162" xr:uid="{00000000-0005-0000-0000-00001B000000}"/>
    <cellStyle name="Comma 2 2 2 2 3 4 5 2 2" xfId="52402" xr:uid="{00000000-0005-0000-0000-00001B000000}"/>
    <cellStyle name="Comma 2 2 2 2 3 4 5 3" xfId="37282" xr:uid="{00000000-0005-0000-0000-00001B000000}"/>
    <cellStyle name="Comma 2 2 2 2 3 4 6" xfId="8554" xr:uid="{00000000-0005-0000-0000-00001B000000}"/>
    <cellStyle name="Comma 2 2 2 2 3 4 6 2" xfId="23674" xr:uid="{00000000-0005-0000-0000-00001B000000}"/>
    <cellStyle name="Comma 2 2 2 2 3 4 6 2 2" xfId="53914" xr:uid="{00000000-0005-0000-0000-00001B000000}"/>
    <cellStyle name="Comma 2 2 2 2 3 4 6 3" xfId="38794" xr:uid="{00000000-0005-0000-0000-00001B000000}"/>
    <cellStyle name="Comma 2 2 2 2 3 4 7" xfId="10066" xr:uid="{00000000-0005-0000-0000-00001B000000}"/>
    <cellStyle name="Comma 2 2 2 2 3 4 7 2" xfId="25186" xr:uid="{00000000-0005-0000-0000-00001B000000}"/>
    <cellStyle name="Comma 2 2 2 2 3 4 7 2 2" xfId="55426" xr:uid="{00000000-0005-0000-0000-00001B000000}"/>
    <cellStyle name="Comma 2 2 2 2 3 4 7 3" xfId="40306" xr:uid="{00000000-0005-0000-0000-00001B000000}"/>
    <cellStyle name="Comma 2 2 2 2 3 4 8" xfId="16114" xr:uid="{00000000-0005-0000-0000-00001B000000}"/>
    <cellStyle name="Comma 2 2 2 2 3 4 8 2" xfId="46354" xr:uid="{00000000-0005-0000-0000-00001B000000}"/>
    <cellStyle name="Comma 2 2 2 2 3 4 9" xfId="31234" xr:uid="{00000000-0005-0000-0000-00001B000000}"/>
    <cellStyle name="Comma 2 2 2 2 3 5" xfId="1750" xr:uid="{00000000-0005-0000-0000-00001B000000}"/>
    <cellStyle name="Comma 2 2 2 2 3 5 2" xfId="10822" xr:uid="{00000000-0005-0000-0000-00001B000000}"/>
    <cellStyle name="Comma 2 2 2 2 3 5 2 2" xfId="25942" xr:uid="{00000000-0005-0000-0000-00001B000000}"/>
    <cellStyle name="Comma 2 2 2 2 3 5 2 2 2" xfId="56182" xr:uid="{00000000-0005-0000-0000-00001B000000}"/>
    <cellStyle name="Comma 2 2 2 2 3 5 2 3" xfId="41062" xr:uid="{00000000-0005-0000-0000-00001B000000}"/>
    <cellStyle name="Comma 2 2 2 2 3 5 3" xfId="16870" xr:uid="{00000000-0005-0000-0000-00001B000000}"/>
    <cellStyle name="Comma 2 2 2 2 3 5 3 2" xfId="47110" xr:uid="{00000000-0005-0000-0000-00001B000000}"/>
    <cellStyle name="Comma 2 2 2 2 3 5 4" xfId="31990" xr:uid="{00000000-0005-0000-0000-00001B000000}"/>
    <cellStyle name="Comma 2 2 2 2 3 6" xfId="3262" xr:uid="{00000000-0005-0000-0000-00001B000000}"/>
    <cellStyle name="Comma 2 2 2 2 3 6 2" xfId="12334" xr:uid="{00000000-0005-0000-0000-00001B000000}"/>
    <cellStyle name="Comma 2 2 2 2 3 6 2 2" xfId="27454" xr:uid="{00000000-0005-0000-0000-00001B000000}"/>
    <cellStyle name="Comma 2 2 2 2 3 6 2 2 2" xfId="57694" xr:uid="{00000000-0005-0000-0000-00001B000000}"/>
    <cellStyle name="Comma 2 2 2 2 3 6 2 3" xfId="42574" xr:uid="{00000000-0005-0000-0000-00001B000000}"/>
    <cellStyle name="Comma 2 2 2 2 3 6 3" xfId="18382" xr:uid="{00000000-0005-0000-0000-00001B000000}"/>
    <cellStyle name="Comma 2 2 2 2 3 6 3 2" xfId="48622" xr:uid="{00000000-0005-0000-0000-00001B000000}"/>
    <cellStyle name="Comma 2 2 2 2 3 6 4" xfId="33502" xr:uid="{00000000-0005-0000-0000-00001B000000}"/>
    <cellStyle name="Comma 2 2 2 2 3 7" xfId="4774" xr:uid="{00000000-0005-0000-0000-00001B000000}"/>
    <cellStyle name="Comma 2 2 2 2 3 7 2" xfId="13846" xr:uid="{00000000-0005-0000-0000-00001B000000}"/>
    <cellStyle name="Comma 2 2 2 2 3 7 2 2" xfId="28966" xr:uid="{00000000-0005-0000-0000-00001B000000}"/>
    <cellStyle name="Comma 2 2 2 2 3 7 2 2 2" xfId="59206" xr:uid="{00000000-0005-0000-0000-00001B000000}"/>
    <cellStyle name="Comma 2 2 2 2 3 7 2 3" xfId="44086" xr:uid="{00000000-0005-0000-0000-00001B000000}"/>
    <cellStyle name="Comma 2 2 2 2 3 7 3" xfId="19894" xr:uid="{00000000-0005-0000-0000-00001B000000}"/>
    <cellStyle name="Comma 2 2 2 2 3 7 3 2" xfId="50134" xr:uid="{00000000-0005-0000-0000-00001B000000}"/>
    <cellStyle name="Comma 2 2 2 2 3 7 4" xfId="35014" xr:uid="{00000000-0005-0000-0000-00001B000000}"/>
    <cellStyle name="Comma 2 2 2 2 3 8" xfId="6286" xr:uid="{00000000-0005-0000-0000-00001B000000}"/>
    <cellStyle name="Comma 2 2 2 2 3 8 2" xfId="21406" xr:uid="{00000000-0005-0000-0000-00001B000000}"/>
    <cellStyle name="Comma 2 2 2 2 3 8 2 2" xfId="51646" xr:uid="{00000000-0005-0000-0000-00001B000000}"/>
    <cellStyle name="Comma 2 2 2 2 3 8 3" xfId="36526" xr:uid="{00000000-0005-0000-0000-00001B000000}"/>
    <cellStyle name="Comma 2 2 2 2 3 9" xfId="7798" xr:uid="{00000000-0005-0000-0000-00001B000000}"/>
    <cellStyle name="Comma 2 2 2 2 3 9 2" xfId="22918" xr:uid="{00000000-0005-0000-0000-00001B000000}"/>
    <cellStyle name="Comma 2 2 2 2 3 9 2 2" xfId="53158" xr:uid="{00000000-0005-0000-0000-00001B000000}"/>
    <cellStyle name="Comma 2 2 2 2 3 9 3" xfId="38038" xr:uid="{00000000-0005-0000-0000-00001B000000}"/>
    <cellStyle name="Comma 2 2 2 2 4" xfId="322" xr:uid="{00000000-0005-0000-0000-00000E000000}"/>
    <cellStyle name="Comma 2 2 2 2 4 10" xfId="30562" xr:uid="{00000000-0005-0000-0000-00000E000000}"/>
    <cellStyle name="Comma 2 2 2 2 4 2" xfId="1078" xr:uid="{00000000-0005-0000-0000-00000E000000}"/>
    <cellStyle name="Comma 2 2 2 2 4 2 2" xfId="2590" xr:uid="{00000000-0005-0000-0000-00000E000000}"/>
    <cellStyle name="Comma 2 2 2 2 4 2 2 2" xfId="11662" xr:uid="{00000000-0005-0000-0000-00000E000000}"/>
    <cellStyle name="Comma 2 2 2 2 4 2 2 2 2" xfId="26782" xr:uid="{00000000-0005-0000-0000-00000E000000}"/>
    <cellStyle name="Comma 2 2 2 2 4 2 2 2 2 2" xfId="57022" xr:uid="{00000000-0005-0000-0000-00000E000000}"/>
    <cellStyle name="Comma 2 2 2 2 4 2 2 2 3" xfId="41902" xr:uid="{00000000-0005-0000-0000-00000E000000}"/>
    <cellStyle name="Comma 2 2 2 2 4 2 2 3" xfId="17710" xr:uid="{00000000-0005-0000-0000-00000E000000}"/>
    <cellStyle name="Comma 2 2 2 2 4 2 2 3 2" xfId="47950" xr:uid="{00000000-0005-0000-0000-00000E000000}"/>
    <cellStyle name="Comma 2 2 2 2 4 2 2 4" xfId="32830" xr:uid="{00000000-0005-0000-0000-00000E000000}"/>
    <cellStyle name="Comma 2 2 2 2 4 2 3" xfId="4102" xr:uid="{00000000-0005-0000-0000-00000E000000}"/>
    <cellStyle name="Comma 2 2 2 2 4 2 3 2" xfId="13174" xr:uid="{00000000-0005-0000-0000-00000E000000}"/>
    <cellStyle name="Comma 2 2 2 2 4 2 3 2 2" xfId="28294" xr:uid="{00000000-0005-0000-0000-00000E000000}"/>
    <cellStyle name="Comma 2 2 2 2 4 2 3 2 2 2" xfId="58534" xr:uid="{00000000-0005-0000-0000-00000E000000}"/>
    <cellStyle name="Comma 2 2 2 2 4 2 3 2 3" xfId="43414" xr:uid="{00000000-0005-0000-0000-00000E000000}"/>
    <cellStyle name="Comma 2 2 2 2 4 2 3 3" xfId="19222" xr:uid="{00000000-0005-0000-0000-00000E000000}"/>
    <cellStyle name="Comma 2 2 2 2 4 2 3 3 2" xfId="49462" xr:uid="{00000000-0005-0000-0000-00000E000000}"/>
    <cellStyle name="Comma 2 2 2 2 4 2 3 4" xfId="34342" xr:uid="{00000000-0005-0000-0000-00000E000000}"/>
    <cellStyle name="Comma 2 2 2 2 4 2 4" xfId="5614" xr:uid="{00000000-0005-0000-0000-00000E000000}"/>
    <cellStyle name="Comma 2 2 2 2 4 2 4 2" xfId="14686" xr:uid="{00000000-0005-0000-0000-00000E000000}"/>
    <cellStyle name="Comma 2 2 2 2 4 2 4 2 2" xfId="29806" xr:uid="{00000000-0005-0000-0000-00000E000000}"/>
    <cellStyle name="Comma 2 2 2 2 4 2 4 2 2 2" xfId="60046" xr:uid="{00000000-0005-0000-0000-00000E000000}"/>
    <cellStyle name="Comma 2 2 2 2 4 2 4 2 3" xfId="44926" xr:uid="{00000000-0005-0000-0000-00000E000000}"/>
    <cellStyle name="Comma 2 2 2 2 4 2 4 3" xfId="20734" xr:uid="{00000000-0005-0000-0000-00000E000000}"/>
    <cellStyle name="Comma 2 2 2 2 4 2 4 3 2" xfId="50974" xr:uid="{00000000-0005-0000-0000-00000E000000}"/>
    <cellStyle name="Comma 2 2 2 2 4 2 4 4" xfId="35854" xr:uid="{00000000-0005-0000-0000-00000E000000}"/>
    <cellStyle name="Comma 2 2 2 2 4 2 5" xfId="7126" xr:uid="{00000000-0005-0000-0000-00000E000000}"/>
    <cellStyle name="Comma 2 2 2 2 4 2 5 2" xfId="22246" xr:uid="{00000000-0005-0000-0000-00000E000000}"/>
    <cellStyle name="Comma 2 2 2 2 4 2 5 2 2" xfId="52486" xr:uid="{00000000-0005-0000-0000-00000E000000}"/>
    <cellStyle name="Comma 2 2 2 2 4 2 5 3" xfId="37366" xr:uid="{00000000-0005-0000-0000-00000E000000}"/>
    <cellStyle name="Comma 2 2 2 2 4 2 6" xfId="8638" xr:uid="{00000000-0005-0000-0000-00000E000000}"/>
    <cellStyle name="Comma 2 2 2 2 4 2 6 2" xfId="23758" xr:uid="{00000000-0005-0000-0000-00000E000000}"/>
    <cellStyle name="Comma 2 2 2 2 4 2 6 2 2" xfId="53998" xr:uid="{00000000-0005-0000-0000-00000E000000}"/>
    <cellStyle name="Comma 2 2 2 2 4 2 6 3" xfId="38878" xr:uid="{00000000-0005-0000-0000-00000E000000}"/>
    <cellStyle name="Comma 2 2 2 2 4 2 7" xfId="10150" xr:uid="{00000000-0005-0000-0000-00000E000000}"/>
    <cellStyle name="Comma 2 2 2 2 4 2 7 2" xfId="25270" xr:uid="{00000000-0005-0000-0000-00000E000000}"/>
    <cellStyle name="Comma 2 2 2 2 4 2 7 2 2" xfId="55510" xr:uid="{00000000-0005-0000-0000-00000E000000}"/>
    <cellStyle name="Comma 2 2 2 2 4 2 7 3" xfId="40390" xr:uid="{00000000-0005-0000-0000-00000E000000}"/>
    <cellStyle name="Comma 2 2 2 2 4 2 8" xfId="16198" xr:uid="{00000000-0005-0000-0000-00000E000000}"/>
    <cellStyle name="Comma 2 2 2 2 4 2 8 2" xfId="46438" xr:uid="{00000000-0005-0000-0000-00000E000000}"/>
    <cellStyle name="Comma 2 2 2 2 4 2 9" xfId="31318" xr:uid="{00000000-0005-0000-0000-00000E000000}"/>
    <cellStyle name="Comma 2 2 2 2 4 3" xfId="1834" xr:uid="{00000000-0005-0000-0000-00000E000000}"/>
    <cellStyle name="Comma 2 2 2 2 4 3 2" xfId="10906" xr:uid="{00000000-0005-0000-0000-00000E000000}"/>
    <cellStyle name="Comma 2 2 2 2 4 3 2 2" xfId="26026" xr:uid="{00000000-0005-0000-0000-00000E000000}"/>
    <cellStyle name="Comma 2 2 2 2 4 3 2 2 2" xfId="56266" xr:uid="{00000000-0005-0000-0000-00000E000000}"/>
    <cellStyle name="Comma 2 2 2 2 4 3 2 3" xfId="41146" xr:uid="{00000000-0005-0000-0000-00000E000000}"/>
    <cellStyle name="Comma 2 2 2 2 4 3 3" xfId="16954" xr:uid="{00000000-0005-0000-0000-00000E000000}"/>
    <cellStyle name="Comma 2 2 2 2 4 3 3 2" xfId="47194" xr:uid="{00000000-0005-0000-0000-00000E000000}"/>
    <cellStyle name="Comma 2 2 2 2 4 3 4" xfId="32074" xr:uid="{00000000-0005-0000-0000-00000E000000}"/>
    <cellStyle name="Comma 2 2 2 2 4 4" xfId="3346" xr:uid="{00000000-0005-0000-0000-00000E000000}"/>
    <cellStyle name="Comma 2 2 2 2 4 4 2" xfId="12418" xr:uid="{00000000-0005-0000-0000-00000E000000}"/>
    <cellStyle name="Comma 2 2 2 2 4 4 2 2" xfId="27538" xr:uid="{00000000-0005-0000-0000-00000E000000}"/>
    <cellStyle name="Comma 2 2 2 2 4 4 2 2 2" xfId="57778" xr:uid="{00000000-0005-0000-0000-00000E000000}"/>
    <cellStyle name="Comma 2 2 2 2 4 4 2 3" xfId="42658" xr:uid="{00000000-0005-0000-0000-00000E000000}"/>
    <cellStyle name="Comma 2 2 2 2 4 4 3" xfId="18466" xr:uid="{00000000-0005-0000-0000-00000E000000}"/>
    <cellStyle name="Comma 2 2 2 2 4 4 3 2" xfId="48706" xr:uid="{00000000-0005-0000-0000-00000E000000}"/>
    <cellStyle name="Comma 2 2 2 2 4 4 4" xfId="33586" xr:uid="{00000000-0005-0000-0000-00000E000000}"/>
    <cellStyle name="Comma 2 2 2 2 4 5" xfId="4858" xr:uid="{00000000-0005-0000-0000-00000E000000}"/>
    <cellStyle name="Comma 2 2 2 2 4 5 2" xfId="13930" xr:uid="{00000000-0005-0000-0000-00000E000000}"/>
    <cellStyle name="Comma 2 2 2 2 4 5 2 2" xfId="29050" xr:uid="{00000000-0005-0000-0000-00000E000000}"/>
    <cellStyle name="Comma 2 2 2 2 4 5 2 2 2" xfId="59290" xr:uid="{00000000-0005-0000-0000-00000E000000}"/>
    <cellStyle name="Comma 2 2 2 2 4 5 2 3" xfId="44170" xr:uid="{00000000-0005-0000-0000-00000E000000}"/>
    <cellStyle name="Comma 2 2 2 2 4 5 3" xfId="19978" xr:uid="{00000000-0005-0000-0000-00000E000000}"/>
    <cellStyle name="Comma 2 2 2 2 4 5 3 2" xfId="50218" xr:uid="{00000000-0005-0000-0000-00000E000000}"/>
    <cellStyle name="Comma 2 2 2 2 4 5 4" xfId="35098" xr:uid="{00000000-0005-0000-0000-00000E000000}"/>
    <cellStyle name="Comma 2 2 2 2 4 6" xfId="6370" xr:uid="{00000000-0005-0000-0000-00000E000000}"/>
    <cellStyle name="Comma 2 2 2 2 4 6 2" xfId="21490" xr:uid="{00000000-0005-0000-0000-00000E000000}"/>
    <cellStyle name="Comma 2 2 2 2 4 6 2 2" xfId="51730" xr:uid="{00000000-0005-0000-0000-00000E000000}"/>
    <cellStyle name="Comma 2 2 2 2 4 6 3" xfId="36610" xr:uid="{00000000-0005-0000-0000-00000E000000}"/>
    <cellStyle name="Comma 2 2 2 2 4 7" xfId="7882" xr:uid="{00000000-0005-0000-0000-00000E000000}"/>
    <cellStyle name="Comma 2 2 2 2 4 7 2" xfId="23002" xr:uid="{00000000-0005-0000-0000-00000E000000}"/>
    <cellStyle name="Comma 2 2 2 2 4 7 2 2" xfId="53242" xr:uid="{00000000-0005-0000-0000-00000E000000}"/>
    <cellStyle name="Comma 2 2 2 2 4 7 3" xfId="38122" xr:uid="{00000000-0005-0000-0000-00000E000000}"/>
    <cellStyle name="Comma 2 2 2 2 4 8" xfId="9394" xr:uid="{00000000-0005-0000-0000-00000E000000}"/>
    <cellStyle name="Comma 2 2 2 2 4 8 2" xfId="24514" xr:uid="{00000000-0005-0000-0000-00000E000000}"/>
    <cellStyle name="Comma 2 2 2 2 4 8 2 2" xfId="54754" xr:uid="{00000000-0005-0000-0000-00000E000000}"/>
    <cellStyle name="Comma 2 2 2 2 4 8 3" xfId="39634" xr:uid="{00000000-0005-0000-0000-00000E000000}"/>
    <cellStyle name="Comma 2 2 2 2 4 9" xfId="15442" xr:uid="{00000000-0005-0000-0000-00000E000000}"/>
    <cellStyle name="Comma 2 2 2 2 4 9 2" xfId="45682" xr:uid="{00000000-0005-0000-0000-00000E000000}"/>
    <cellStyle name="Comma 2 2 2 2 5" xfId="574" xr:uid="{00000000-0005-0000-0000-00004B000000}"/>
    <cellStyle name="Comma 2 2 2 2 5 10" xfId="30814" xr:uid="{00000000-0005-0000-0000-00004B000000}"/>
    <cellStyle name="Comma 2 2 2 2 5 2" xfId="1330" xr:uid="{00000000-0005-0000-0000-00004B000000}"/>
    <cellStyle name="Comma 2 2 2 2 5 2 2" xfId="2842" xr:uid="{00000000-0005-0000-0000-00004B000000}"/>
    <cellStyle name="Comma 2 2 2 2 5 2 2 2" xfId="11914" xr:uid="{00000000-0005-0000-0000-00004B000000}"/>
    <cellStyle name="Comma 2 2 2 2 5 2 2 2 2" xfId="27034" xr:uid="{00000000-0005-0000-0000-00004B000000}"/>
    <cellStyle name="Comma 2 2 2 2 5 2 2 2 2 2" xfId="57274" xr:uid="{00000000-0005-0000-0000-00004B000000}"/>
    <cellStyle name="Comma 2 2 2 2 5 2 2 2 3" xfId="42154" xr:uid="{00000000-0005-0000-0000-00004B000000}"/>
    <cellStyle name="Comma 2 2 2 2 5 2 2 3" xfId="17962" xr:uid="{00000000-0005-0000-0000-00004B000000}"/>
    <cellStyle name="Comma 2 2 2 2 5 2 2 3 2" xfId="48202" xr:uid="{00000000-0005-0000-0000-00004B000000}"/>
    <cellStyle name="Comma 2 2 2 2 5 2 2 4" xfId="33082" xr:uid="{00000000-0005-0000-0000-00004B000000}"/>
    <cellStyle name="Comma 2 2 2 2 5 2 3" xfId="4354" xr:uid="{00000000-0005-0000-0000-00004B000000}"/>
    <cellStyle name="Comma 2 2 2 2 5 2 3 2" xfId="13426" xr:uid="{00000000-0005-0000-0000-00004B000000}"/>
    <cellStyle name="Comma 2 2 2 2 5 2 3 2 2" xfId="28546" xr:uid="{00000000-0005-0000-0000-00004B000000}"/>
    <cellStyle name="Comma 2 2 2 2 5 2 3 2 2 2" xfId="58786" xr:uid="{00000000-0005-0000-0000-00004B000000}"/>
    <cellStyle name="Comma 2 2 2 2 5 2 3 2 3" xfId="43666" xr:uid="{00000000-0005-0000-0000-00004B000000}"/>
    <cellStyle name="Comma 2 2 2 2 5 2 3 3" xfId="19474" xr:uid="{00000000-0005-0000-0000-00004B000000}"/>
    <cellStyle name="Comma 2 2 2 2 5 2 3 3 2" xfId="49714" xr:uid="{00000000-0005-0000-0000-00004B000000}"/>
    <cellStyle name="Comma 2 2 2 2 5 2 3 4" xfId="34594" xr:uid="{00000000-0005-0000-0000-00004B000000}"/>
    <cellStyle name="Comma 2 2 2 2 5 2 4" xfId="5866" xr:uid="{00000000-0005-0000-0000-00004B000000}"/>
    <cellStyle name="Comma 2 2 2 2 5 2 4 2" xfId="14938" xr:uid="{00000000-0005-0000-0000-00004B000000}"/>
    <cellStyle name="Comma 2 2 2 2 5 2 4 2 2" xfId="30058" xr:uid="{00000000-0005-0000-0000-00004B000000}"/>
    <cellStyle name="Comma 2 2 2 2 5 2 4 2 2 2" xfId="60298" xr:uid="{00000000-0005-0000-0000-00004B000000}"/>
    <cellStyle name="Comma 2 2 2 2 5 2 4 2 3" xfId="45178" xr:uid="{00000000-0005-0000-0000-00004B000000}"/>
    <cellStyle name="Comma 2 2 2 2 5 2 4 3" xfId="20986" xr:uid="{00000000-0005-0000-0000-00004B000000}"/>
    <cellStyle name="Comma 2 2 2 2 5 2 4 3 2" xfId="51226" xr:uid="{00000000-0005-0000-0000-00004B000000}"/>
    <cellStyle name="Comma 2 2 2 2 5 2 4 4" xfId="36106" xr:uid="{00000000-0005-0000-0000-00004B000000}"/>
    <cellStyle name="Comma 2 2 2 2 5 2 5" xfId="7378" xr:uid="{00000000-0005-0000-0000-00004B000000}"/>
    <cellStyle name="Comma 2 2 2 2 5 2 5 2" xfId="22498" xr:uid="{00000000-0005-0000-0000-00004B000000}"/>
    <cellStyle name="Comma 2 2 2 2 5 2 5 2 2" xfId="52738" xr:uid="{00000000-0005-0000-0000-00004B000000}"/>
    <cellStyle name="Comma 2 2 2 2 5 2 5 3" xfId="37618" xr:uid="{00000000-0005-0000-0000-00004B000000}"/>
    <cellStyle name="Comma 2 2 2 2 5 2 6" xfId="8890" xr:uid="{00000000-0005-0000-0000-00004B000000}"/>
    <cellStyle name="Comma 2 2 2 2 5 2 6 2" xfId="24010" xr:uid="{00000000-0005-0000-0000-00004B000000}"/>
    <cellStyle name="Comma 2 2 2 2 5 2 6 2 2" xfId="54250" xr:uid="{00000000-0005-0000-0000-00004B000000}"/>
    <cellStyle name="Comma 2 2 2 2 5 2 6 3" xfId="39130" xr:uid="{00000000-0005-0000-0000-00004B000000}"/>
    <cellStyle name="Comma 2 2 2 2 5 2 7" xfId="10402" xr:uid="{00000000-0005-0000-0000-00004B000000}"/>
    <cellStyle name="Comma 2 2 2 2 5 2 7 2" xfId="25522" xr:uid="{00000000-0005-0000-0000-00004B000000}"/>
    <cellStyle name="Comma 2 2 2 2 5 2 7 2 2" xfId="55762" xr:uid="{00000000-0005-0000-0000-00004B000000}"/>
    <cellStyle name="Comma 2 2 2 2 5 2 7 3" xfId="40642" xr:uid="{00000000-0005-0000-0000-00004B000000}"/>
    <cellStyle name="Comma 2 2 2 2 5 2 8" xfId="16450" xr:uid="{00000000-0005-0000-0000-00004B000000}"/>
    <cellStyle name="Comma 2 2 2 2 5 2 8 2" xfId="46690" xr:uid="{00000000-0005-0000-0000-00004B000000}"/>
    <cellStyle name="Comma 2 2 2 2 5 2 9" xfId="31570" xr:uid="{00000000-0005-0000-0000-00004B000000}"/>
    <cellStyle name="Comma 2 2 2 2 5 3" xfId="2086" xr:uid="{00000000-0005-0000-0000-00004B000000}"/>
    <cellStyle name="Comma 2 2 2 2 5 3 2" xfId="11158" xr:uid="{00000000-0005-0000-0000-00004B000000}"/>
    <cellStyle name="Comma 2 2 2 2 5 3 2 2" xfId="26278" xr:uid="{00000000-0005-0000-0000-00004B000000}"/>
    <cellStyle name="Comma 2 2 2 2 5 3 2 2 2" xfId="56518" xr:uid="{00000000-0005-0000-0000-00004B000000}"/>
    <cellStyle name="Comma 2 2 2 2 5 3 2 3" xfId="41398" xr:uid="{00000000-0005-0000-0000-00004B000000}"/>
    <cellStyle name="Comma 2 2 2 2 5 3 3" xfId="17206" xr:uid="{00000000-0005-0000-0000-00004B000000}"/>
    <cellStyle name="Comma 2 2 2 2 5 3 3 2" xfId="47446" xr:uid="{00000000-0005-0000-0000-00004B000000}"/>
    <cellStyle name="Comma 2 2 2 2 5 3 4" xfId="32326" xr:uid="{00000000-0005-0000-0000-00004B000000}"/>
    <cellStyle name="Comma 2 2 2 2 5 4" xfId="3598" xr:uid="{00000000-0005-0000-0000-00004B000000}"/>
    <cellStyle name="Comma 2 2 2 2 5 4 2" xfId="12670" xr:uid="{00000000-0005-0000-0000-00004B000000}"/>
    <cellStyle name="Comma 2 2 2 2 5 4 2 2" xfId="27790" xr:uid="{00000000-0005-0000-0000-00004B000000}"/>
    <cellStyle name="Comma 2 2 2 2 5 4 2 2 2" xfId="58030" xr:uid="{00000000-0005-0000-0000-00004B000000}"/>
    <cellStyle name="Comma 2 2 2 2 5 4 2 3" xfId="42910" xr:uid="{00000000-0005-0000-0000-00004B000000}"/>
    <cellStyle name="Comma 2 2 2 2 5 4 3" xfId="18718" xr:uid="{00000000-0005-0000-0000-00004B000000}"/>
    <cellStyle name="Comma 2 2 2 2 5 4 3 2" xfId="48958" xr:uid="{00000000-0005-0000-0000-00004B000000}"/>
    <cellStyle name="Comma 2 2 2 2 5 4 4" xfId="33838" xr:uid="{00000000-0005-0000-0000-00004B000000}"/>
    <cellStyle name="Comma 2 2 2 2 5 5" xfId="5110" xr:uid="{00000000-0005-0000-0000-00004B000000}"/>
    <cellStyle name="Comma 2 2 2 2 5 5 2" xfId="14182" xr:uid="{00000000-0005-0000-0000-00004B000000}"/>
    <cellStyle name="Comma 2 2 2 2 5 5 2 2" xfId="29302" xr:uid="{00000000-0005-0000-0000-00004B000000}"/>
    <cellStyle name="Comma 2 2 2 2 5 5 2 2 2" xfId="59542" xr:uid="{00000000-0005-0000-0000-00004B000000}"/>
    <cellStyle name="Comma 2 2 2 2 5 5 2 3" xfId="44422" xr:uid="{00000000-0005-0000-0000-00004B000000}"/>
    <cellStyle name="Comma 2 2 2 2 5 5 3" xfId="20230" xr:uid="{00000000-0005-0000-0000-00004B000000}"/>
    <cellStyle name="Comma 2 2 2 2 5 5 3 2" xfId="50470" xr:uid="{00000000-0005-0000-0000-00004B000000}"/>
    <cellStyle name="Comma 2 2 2 2 5 5 4" xfId="35350" xr:uid="{00000000-0005-0000-0000-00004B000000}"/>
    <cellStyle name="Comma 2 2 2 2 5 6" xfId="6622" xr:uid="{00000000-0005-0000-0000-00004B000000}"/>
    <cellStyle name="Comma 2 2 2 2 5 6 2" xfId="21742" xr:uid="{00000000-0005-0000-0000-00004B000000}"/>
    <cellStyle name="Comma 2 2 2 2 5 6 2 2" xfId="51982" xr:uid="{00000000-0005-0000-0000-00004B000000}"/>
    <cellStyle name="Comma 2 2 2 2 5 6 3" xfId="36862" xr:uid="{00000000-0005-0000-0000-00004B000000}"/>
    <cellStyle name="Comma 2 2 2 2 5 7" xfId="8134" xr:uid="{00000000-0005-0000-0000-00004B000000}"/>
    <cellStyle name="Comma 2 2 2 2 5 7 2" xfId="23254" xr:uid="{00000000-0005-0000-0000-00004B000000}"/>
    <cellStyle name="Comma 2 2 2 2 5 7 2 2" xfId="53494" xr:uid="{00000000-0005-0000-0000-00004B000000}"/>
    <cellStyle name="Comma 2 2 2 2 5 7 3" xfId="38374" xr:uid="{00000000-0005-0000-0000-00004B000000}"/>
    <cellStyle name="Comma 2 2 2 2 5 8" xfId="9646" xr:uid="{00000000-0005-0000-0000-00004B000000}"/>
    <cellStyle name="Comma 2 2 2 2 5 8 2" xfId="24766" xr:uid="{00000000-0005-0000-0000-00004B000000}"/>
    <cellStyle name="Comma 2 2 2 2 5 8 2 2" xfId="55006" xr:uid="{00000000-0005-0000-0000-00004B000000}"/>
    <cellStyle name="Comma 2 2 2 2 5 8 3" xfId="39886" xr:uid="{00000000-0005-0000-0000-00004B000000}"/>
    <cellStyle name="Comma 2 2 2 2 5 9" xfId="15694" xr:uid="{00000000-0005-0000-0000-00004B000000}"/>
    <cellStyle name="Comma 2 2 2 2 5 9 2" xfId="45934" xr:uid="{00000000-0005-0000-0000-00004B000000}"/>
    <cellStyle name="Comma 2 2 2 2 6" xfId="826" xr:uid="{00000000-0005-0000-0000-00000E000000}"/>
    <cellStyle name="Comma 2 2 2 2 6 2" xfId="2338" xr:uid="{00000000-0005-0000-0000-00000E000000}"/>
    <cellStyle name="Comma 2 2 2 2 6 2 2" xfId="11410" xr:uid="{00000000-0005-0000-0000-00000E000000}"/>
    <cellStyle name="Comma 2 2 2 2 6 2 2 2" xfId="26530" xr:uid="{00000000-0005-0000-0000-00000E000000}"/>
    <cellStyle name="Comma 2 2 2 2 6 2 2 2 2" xfId="56770" xr:uid="{00000000-0005-0000-0000-00000E000000}"/>
    <cellStyle name="Comma 2 2 2 2 6 2 2 3" xfId="41650" xr:uid="{00000000-0005-0000-0000-00000E000000}"/>
    <cellStyle name="Comma 2 2 2 2 6 2 3" xfId="17458" xr:uid="{00000000-0005-0000-0000-00000E000000}"/>
    <cellStyle name="Comma 2 2 2 2 6 2 3 2" xfId="47698" xr:uid="{00000000-0005-0000-0000-00000E000000}"/>
    <cellStyle name="Comma 2 2 2 2 6 2 4" xfId="32578" xr:uid="{00000000-0005-0000-0000-00000E000000}"/>
    <cellStyle name="Comma 2 2 2 2 6 3" xfId="3850" xr:uid="{00000000-0005-0000-0000-00000E000000}"/>
    <cellStyle name="Comma 2 2 2 2 6 3 2" xfId="12922" xr:uid="{00000000-0005-0000-0000-00000E000000}"/>
    <cellStyle name="Comma 2 2 2 2 6 3 2 2" xfId="28042" xr:uid="{00000000-0005-0000-0000-00000E000000}"/>
    <cellStyle name="Comma 2 2 2 2 6 3 2 2 2" xfId="58282" xr:uid="{00000000-0005-0000-0000-00000E000000}"/>
    <cellStyle name="Comma 2 2 2 2 6 3 2 3" xfId="43162" xr:uid="{00000000-0005-0000-0000-00000E000000}"/>
    <cellStyle name="Comma 2 2 2 2 6 3 3" xfId="18970" xr:uid="{00000000-0005-0000-0000-00000E000000}"/>
    <cellStyle name="Comma 2 2 2 2 6 3 3 2" xfId="49210" xr:uid="{00000000-0005-0000-0000-00000E000000}"/>
    <cellStyle name="Comma 2 2 2 2 6 3 4" xfId="34090" xr:uid="{00000000-0005-0000-0000-00000E000000}"/>
    <cellStyle name="Comma 2 2 2 2 6 4" xfId="5362" xr:uid="{00000000-0005-0000-0000-00000E000000}"/>
    <cellStyle name="Comma 2 2 2 2 6 4 2" xfId="14434" xr:uid="{00000000-0005-0000-0000-00000E000000}"/>
    <cellStyle name="Comma 2 2 2 2 6 4 2 2" xfId="29554" xr:uid="{00000000-0005-0000-0000-00000E000000}"/>
    <cellStyle name="Comma 2 2 2 2 6 4 2 2 2" xfId="59794" xr:uid="{00000000-0005-0000-0000-00000E000000}"/>
    <cellStyle name="Comma 2 2 2 2 6 4 2 3" xfId="44674" xr:uid="{00000000-0005-0000-0000-00000E000000}"/>
    <cellStyle name="Comma 2 2 2 2 6 4 3" xfId="20482" xr:uid="{00000000-0005-0000-0000-00000E000000}"/>
    <cellStyle name="Comma 2 2 2 2 6 4 3 2" xfId="50722" xr:uid="{00000000-0005-0000-0000-00000E000000}"/>
    <cellStyle name="Comma 2 2 2 2 6 4 4" xfId="35602" xr:uid="{00000000-0005-0000-0000-00000E000000}"/>
    <cellStyle name="Comma 2 2 2 2 6 5" xfId="6874" xr:uid="{00000000-0005-0000-0000-00000E000000}"/>
    <cellStyle name="Comma 2 2 2 2 6 5 2" xfId="21994" xr:uid="{00000000-0005-0000-0000-00000E000000}"/>
    <cellStyle name="Comma 2 2 2 2 6 5 2 2" xfId="52234" xr:uid="{00000000-0005-0000-0000-00000E000000}"/>
    <cellStyle name="Comma 2 2 2 2 6 5 3" xfId="37114" xr:uid="{00000000-0005-0000-0000-00000E000000}"/>
    <cellStyle name="Comma 2 2 2 2 6 6" xfId="8386" xr:uid="{00000000-0005-0000-0000-00000E000000}"/>
    <cellStyle name="Comma 2 2 2 2 6 6 2" xfId="23506" xr:uid="{00000000-0005-0000-0000-00000E000000}"/>
    <cellStyle name="Comma 2 2 2 2 6 6 2 2" xfId="53746" xr:uid="{00000000-0005-0000-0000-00000E000000}"/>
    <cellStyle name="Comma 2 2 2 2 6 6 3" xfId="38626" xr:uid="{00000000-0005-0000-0000-00000E000000}"/>
    <cellStyle name="Comma 2 2 2 2 6 7" xfId="9898" xr:uid="{00000000-0005-0000-0000-00000E000000}"/>
    <cellStyle name="Comma 2 2 2 2 6 7 2" xfId="25018" xr:uid="{00000000-0005-0000-0000-00000E000000}"/>
    <cellStyle name="Comma 2 2 2 2 6 7 2 2" xfId="55258" xr:uid="{00000000-0005-0000-0000-00000E000000}"/>
    <cellStyle name="Comma 2 2 2 2 6 7 3" xfId="40138" xr:uid="{00000000-0005-0000-0000-00000E000000}"/>
    <cellStyle name="Comma 2 2 2 2 6 8" xfId="15946" xr:uid="{00000000-0005-0000-0000-00000E000000}"/>
    <cellStyle name="Comma 2 2 2 2 6 8 2" xfId="46186" xr:uid="{00000000-0005-0000-0000-00000E000000}"/>
    <cellStyle name="Comma 2 2 2 2 6 9" xfId="31066" xr:uid="{00000000-0005-0000-0000-00000E000000}"/>
    <cellStyle name="Comma 2 2 2 2 7" xfId="1582" xr:uid="{00000000-0005-0000-0000-00000E000000}"/>
    <cellStyle name="Comma 2 2 2 2 7 2" xfId="10654" xr:uid="{00000000-0005-0000-0000-00000E000000}"/>
    <cellStyle name="Comma 2 2 2 2 7 2 2" xfId="25774" xr:uid="{00000000-0005-0000-0000-00000E000000}"/>
    <cellStyle name="Comma 2 2 2 2 7 2 2 2" xfId="56014" xr:uid="{00000000-0005-0000-0000-00000E000000}"/>
    <cellStyle name="Comma 2 2 2 2 7 2 3" xfId="40894" xr:uid="{00000000-0005-0000-0000-00000E000000}"/>
    <cellStyle name="Comma 2 2 2 2 7 3" xfId="16702" xr:uid="{00000000-0005-0000-0000-00000E000000}"/>
    <cellStyle name="Comma 2 2 2 2 7 3 2" xfId="46942" xr:uid="{00000000-0005-0000-0000-00000E000000}"/>
    <cellStyle name="Comma 2 2 2 2 7 4" xfId="31822" xr:uid="{00000000-0005-0000-0000-00000E000000}"/>
    <cellStyle name="Comma 2 2 2 2 8" xfId="3094" xr:uid="{00000000-0005-0000-0000-00000E000000}"/>
    <cellStyle name="Comma 2 2 2 2 8 2" xfId="12166" xr:uid="{00000000-0005-0000-0000-00000E000000}"/>
    <cellStyle name="Comma 2 2 2 2 8 2 2" xfId="27286" xr:uid="{00000000-0005-0000-0000-00000E000000}"/>
    <cellStyle name="Comma 2 2 2 2 8 2 2 2" xfId="57526" xr:uid="{00000000-0005-0000-0000-00000E000000}"/>
    <cellStyle name="Comma 2 2 2 2 8 2 3" xfId="42406" xr:uid="{00000000-0005-0000-0000-00000E000000}"/>
    <cellStyle name="Comma 2 2 2 2 8 3" xfId="18214" xr:uid="{00000000-0005-0000-0000-00000E000000}"/>
    <cellStyle name="Comma 2 2 2 2 8 3 2" xfId="48454" xr:uid="{00000000-0005-0000-0000-00000E000000}"/>
    <cellStyle name="Comma 2 2 2 2 8 4" xfId="33334" xr:uid="{00000000-0005-0000-0000-00000E000000}"/>
    <cellStyle name="Comma 2 2 2 2 9" xfId="4606" xr:uid="{00000000-0005-0000-0000-00000E000000}"/>
    <cellStyle name="Comma 2 2 2 2 9 2" xfId="13678" xr:uid="{00000000-0005-0000-0000-00000E000000}"/>
    <cellStyle name="Comma 2 2 2 2 9 2 2" xfId="28798" xr:uid="{00000000-0005-0000-0000-00000E000000}"/>
    <cellStyle name="Comma 2 2 2 2 9 2 2 2" xfId="59038" xr:uid="{00000000-0005-0000-0000-00000E000000}"/>
    <cellStyle name="Comma 2 2 2 2 9 2 3" xfId="43918" xr:uid="{00000000-0005-0000-0000-00000E000000}"/>
    <cellStyle name="Comma 2 2 2 2 9 3" xfId="19726" xr:uid="{00000000-0005-0000-0000-00000E000000}"/>
    <cellStyle name="Comma 2 2 2 2 9 3 2" xfId="49966" xr:uid="{00000000-0005-0000-0000-00000E000000}"/>
    <cellStyle name="Comma 2 2 2 2 9 4" xfId="34846" xr:uid="{00000000-0005-0000-0000-00000E000000}"/>
    <cellStyle name="Comma 2 2 2 3" xfId="112" xr:uid="{00000000-0005-0000-0000-00001A000000}"/>
    <cellStyle name="Comma 2 2 2 3 10" xfId="9184" xr:uid="{00000000-0005-0000-0000-00001A000000}"/>
    <cellStyle name="Comma 2 2 2 3 10 2" xfId="24304" xr:uid="{00000000-0005-0000-0000-00001A000000}"/>
    <cellStyle name="Comma 2 2 2 3 10 2 2" xfId="54544" xr:uid="{00000000-0005-0000-0000-00001A000000}"/>
    <cellStyle name="Comma 2 2 2 3 10 3" xfId="39424" xr:uid="{00000000-0005-0000-0000-00001A000000}"/>
    <cellStyle name="Comma 2 2 2 3 11" xfId="15232" xr:uid="{00000000-0005-0000-0000-00001A000000}"/>
    <cellStyle name="Comma 2 2 2 3 11 2" xfId="45472" xr:uid="{00000000-0005-0000-0000-00001A000000}"/>
    <cellStyle name="Comma 2 2 2 3 12" xfId="30352" xr:uid="{00000000-0005-0000-0000-00001A000000}"/>
    <cellStyle name="Comma 2 2 2 3 2" xfId="364" xr:uid="{00000000-0005-0000-0000-00001A000000}"/>
    <cellStyle name="Comma 2 2 2 3 2 10" xfId="30604" xr:uid="{00000000-0005-0000-0000-00001A000000}"/>
    <cellStyle name="Comma 2 2 2 3 2 2" xfId="1120" xr:uid="{00000000-0005-0000-0000-00001A000000}"/>
    <cellStyle name="Comma 2 2 2 3 2 2 2" xfId="2632" xr:uid="{00000000-0005-0000-0000-00001A000000}"/>
    <cellStyle name="Comma 2 2 2 3 2 2 2 2" xfId="11704" xr:uid="{00000000-0005-0000-0000-00001A000000}"/>
    <cellStyle name="Comma 2 2 2 3 2 2 2 2 2" xfId="26824" xr:uid="{00000000-0005-0000-0000-00001A000000}"/>
    <cellStyle name="Comma 2 2 2 3 2 2 2 2 2 2" xfId="57064" xr:uid="{00000000-0005-0000-0000-00001A000000}"/>
    <cellStyle name="Comma 2 2 2 3 2 2 2 2 3" xfId="41944" xr:uid="{00000000-0005-0000-0000-00001A000000}"/>
    <cellStyle name="Comma 2 2 2 3 2 2 2 3" xfId="17752" xr:uid="{00000000-0005-0000-0000-00001A000000}"/>
    <cellStyle name="Comma 2 2 2 3 2 2 2 3 2" xfId="47992" xr:uid="{00000000-0005-0000-0000-00001A000000}"/>
    <cellStyle name="Comma 2 2 2 3 2 2 2 4" xfId="32872" xr:uid="{00000000-0005-0000-0000-00001A000000}"/>
    <cellStyle name="Comma 2 2 2 3 2 2 3" xfId="4144" xr:uid="{00000000-0005-0000-0000-00001A000000}"/>
    <cellStyle name="Comma 2 2 2 3 2 2 3 2" xfId="13216" xr:uid="{00000000-0005-0000-0000-00001A000000}"/>
    <cellStyle name="Comma 2 2 2 3 2 2 3 2 2" xfId="28336" xr:uid="{00000000-0005-0000-0000-00001A000000}"/>
    <cellStyle name="Comma 2 2 2 3 2 2 3 2 2 2" xfId="58576" xr:uid="{00000000-0005-0000-0000-00001A000000}"/>
    <cellStyle name="Comma 2 2 2 3 2 2 3 2 3" xfId="43456" xr:uid="{00000000-0005-0000-0000-00001A000000}"/>
    <cellStyle name="Comma 2 2 2 3 2 2 3 3" xfId="19264" xr:uid="{00000000-0005-0000-0000-00001A000000}"/>
    <cellStyle name="Comma 2 2 2 3 2 2 3 3 2" xfId="49504" xr:uid="{00000000-0005-0000-0000-00001A000000}"/>
    <cellStyle name="Comma 2 2 2 3 2 2 3 4" xfId="34384" xr:uid="{00000000-0005-0000-0000-00001A000000}"/>
    <cellStyle name="Comma 2 2 2 3 2 2 4" xfId="5656" xr:uid="{00000000-0005-0000-0000-00001A000000}"/>
    <cellStyle name="Comma 2 2 2 3 2 2 4 2" xfId="14728" xr:uid="{00000000-0005-0000-0000-00001A000000}"/>
    <cellStyle name="Comma 2 2 2 3 2 2 4 2 2" xfId="29848" xr:uid="{00000000-0005-0000-0000-00001A000000}"/>
    <cellStyle name="Comma 2 2 2 3 2 2 4 2 2 2" xfId="60088" xr:uid="{00000000-0005-0000-0000-00001A000000}"/>
    <cellStyle name="Comma 2 2 2 3 2 2 4 2 3" xfId="44968" xr:uid="{00000000-0005-0000-0000-00001A000000}"/>
    <cellStyle name="Comma 2 2 2 3 2 2 4 3" xfId="20776" xr:uid="{00000000-0005-0000-0000-00001A000000}"/>
    <cellStyle name="Comma 2 2 2 3 2 2 4 3 2" xfId="51016" xr:uid="{00000000-0005-0000-0000-00001A000000}"/>
    <cellStyle name="Comma 2 2 2 3 2 2 4 4" xfId="35896" xr:uid="{00000000-0005-0000-0000-00001A000000}"/>
    <cellStyle name="Comma 2 2 2 3 2 2 5" xfId="7168" xr:uid="{00000000-0005-0000-0000-00001A000000}"/>
    <cellStyle name="Comma 2 2 2 3 2 2 5 2" xfId="22288" xr:uid="{00000000-0005-0000-0000-00001A000000}"/>
    <cellStyle name="Comma 2 2 2 3 2 2 5 2 2" xfId="52528" xr:uid="{00000000-0005-0000-0000-00001A000000}"/>
    <cellStyle name="Comma 2 2 2 3 2 2 5 3" xfId="37408" xr:uid="{00000000-0005-0000-0000-00001A000000}"/>
    <cellStyle name="Comma 2 2 2 3 2 2 6" xfId="8680" xr:uid="{00000000-0005-0000-0000-00001A000000}"/>
    <cellStyle name="Comma 2 2 2 3 2 2 6 2" xfId="23800" xr:uid="{00000000-0005-0000-0000-00001A000000}"/>
    <cellStyle name="Comma 2 2 2 3 2 2 6 2 2" xfId="54040" xr:uid="{00000000-0005-0000-0000-00001A000000}"/>
    <cellStyle name="Comma 2 2 2 3 2 2 6 3" xfId="38920" xr:uid="{00000000-0005-0000-0000-00001A000000}"/>
    <cellStyle name="Comma 2 2 2 3 2 2 7" xfId="10192" xr:uid="{00000000-0005-0000-0000-00001A000000}"/>
    <cellStyle name="Comma 2 2 2 3 2 2 7 2" xfId="25312" xr:uid="{00000000-0005-0000-0000-00001A000000}"/>
    <cellStyle name="Comma 2 2 2 3 2 2 7 2 2" xfId="55552" xr:uid="{00000000-0005-0000-0000-00001A000000}"/>
    <cellStyle name="Comma 2 2 2 3 2 2 7 3" xfId="40432" xr:uid="{00000000-0005-0000-0000-00001A000000}"/>
    <cellStyle name="Comma 2 2 2 3 2 2 8" xfId="16240" xr:uid="{00000000-0005-0000-0000-00001A000000}"/>
    <cellStyle name="Comma 2 2 2 3 2 2 8 2" xfId="46480" xr:uid="{00000000-0005-0000-0000-00001A000000}"/>
    <cellStyle name="Comma 2 2 2 3 2 2 9" xfId="31360" xr:uid="{00000000-0005-0000-0000-00001A000000}"/>
    <cellStyle name="Comma 2 2 2 3 2 3" xfId="1876" xr:uid="{00000000-0005-0000-0000-00001A000000}"/>
    <cellStyle name="Comma 2 2 2 3 2 3 2" xfId="10948" xr:uid="{00000000-0005-0000-0000-00001A000000}"/>
    <cellStyle name="Comma 2 2 2 3 2 3 2 2" xfId="26068" xr:uid="{00000000-0005-0000-0000-00001A000000}"/>
    <cellStyle name="Comma 2 2 2 3 2 3 2 2 2" xfId="56308" xr:uid="{00000000-0005-0000-0000-00001A000000}"/>
    <cellStyle name="Comma 2 2 2 3 2 3 2 3" xfId="41188" xr:uid="{00000000-0005-0000-0000-00001A000000}"/>
    <cellStyle name="Comma 2 2 2 3 2 3 3" xfId="16996" xr:uid="{00000000-0005-0000-0000-00001A000000}"/>
    <cellStyle name="Comma 2 2 2 3 2 3 3 2" xfId="47236" xr:uid="{00000000-0005-0000-0000-00001A000000}"/>
    <cellStyle name="Comma 2 2 2 3 2 3 4" xfId="32116" xr:uid="{00000000-0005-0000-0000-00001A000000}"/>
    <cellStyle name="Comma 2 2 2 3 2 4" xfId="3388" xr:uid="{00000000-0005-0000-0000-00001A000000}"/>
    <cellStyle name="Comma 2 2 2 3 2 4 2" xfId="12460" xr:uid="{00000000-0005-0000-0000-00001A000000}"/>
    <cellStyle name="Comma 2 2 2 3 2 4 2 2" xfId="27580" xr:uid="{00000000-0005-0000-0000-00001A000000}"/>
    <cellStyle name="Comma 2 2 2 3 2 4 2 2 2" xfId="57820" xr:uid="{00000000-0005-0000-0000-00001A000000}"/>
    <cellStyle name="Comma 2 2 2 3 2 4 2 3" xfId="42700" xr:uid="{00000000-0005-0000-0000-00001A000000}"/>
    <cellStyle name="Comma 2 2 2 3 2 4 3" xfId="18508" xr:uid="{00000000-0005-0000-0000-00001A000000}"/>
    <cellStyle name="Comma 2 2 2 3 2 4 3 2" xfId="48748" xr:uid="{00000000-0005-0000-0000-00001A000000}"/>
    <cellStyle name="Comma 2 2 2 3 2 4 4" xfId="33628" xr:uid="{00000000-0005-0000-0000-00001A000000}"/>
    <cellStyle name="Comma 2 2 2 3 2 5" xfId="4900" xr:uid="{00000000-0005-0000-0000-00001A000000}"/>
    <cellStyle name="Comma 2 2 2 3 2 5 2" xfId="13972" xr:uid="{00000000-0005-0000-0000-00001A000000}"/>
    <cellStyle name="Comma 2 2 2 3 2 5 2 2" xfId="29092" xr:uid="{00000000-0005-0000-0000-00001A000000}"/>
    <cellStyle name="Comma 2 2 2 3 2 5 2 2 2" xfId="59332" xr:uid="{00000000-0005-0000-0000-00001A000000}"/>
    <cellStyle name="Comma 2 2 2 3 2 5 2 3" xfId="44212" xr:uid="{00000000-0005-0000-0000-00001A000000}"/>
    <cellStyle name="Comma 2 2 2 3 2 5 3" xfId="20020" xr:uid="{00000000-0005-0000-0000-00001A000000}"/>
    <cellStyle name="Comma 2 2 2 3 2 5 3 2" xfId="50260" xr:uid="{00000000-0005-0000-0000-00001A000000}"/>
    <cellStyle name="Comma 2 2 2 3 2 5 4" xfId="35140" xr:uid="{00000000-0005-0000-0000-00001A000000}"/>
    <cellStyle name="Comma 2 2 2 3 2 6" xfId="6412" xr:uid="{00000000-0005-0000-0000-00001A000000}"/>
    <cellStyle name="Comma 2 2 2 3 2 6 2" xfId="21532" xr:uid="{00000000-0005-0000-0000-00001A000000}"/>
    <cellStyle name="Comma 2 2 2 3 2 6 2 2" xfId="51772" xr:uid="{00000000-0005-0000-0000-00001A000000}"/>
    <cellStyle name="Comma 2 2 2 3 2 6 3" xfId="36652" xr:uid="{00000000-0005-0000-0000-00001A000000}"/>
    <cellStyle name="Comma 2 2 2 3 2 7" xfId="7924" xr:uid="{00000000-0005-0000-0000-00001A000000}"/>
    <cellStyle name="Comma 2 2 2 3 2 7 2" xfId="23044" xr:uid="{00000000-0005-0000-0000-00001A000000}"/>
    <cellStyle name="Comma 2 2 2 3 2 7 2 2" xfId="53284" xr:uid="{00000000-0005-0000-0000-00001A000000}"/>
    <cellStyle name="Comma 2 2 2 3 2 7 3" xfId="38164" xr:uid="{00000000-0005-0000-0000-00001A000000}"/>
    <cellStyle name="Comma 2 2 2 3 2 8" xfId="9436" xr:uid="{00000000-0005-0000-0000-00001A000000}"/>
    <cellStyle name="Comma 2 2 2 3 2 8 2" xfId="24556" xr:uid="{00000000-0005-0000-0000-00001A000000}"/>
    <cellStyle name="Comma 2 2 2 3 2 8 2 2" xfId="54796" xr:uid="{00000000-0005-0000-0000-00001A000000}"/>
    <cellStyle name="Comma 2 2 2 3 2 8 3" xfId="39676" xr:uid="{00000000-0005-0000-0000-00001A000000}"/>
    <cellStyle name="Comma 2 2 2 3 2 9" xfId="15484" xr:uid="{00000000-0005-0000-0000-00001A000000}"/>
    <cellStyle name="Comma 2 2 2 3 2 9 2" xfId="45724" xr:uid="{00000000-0005-0000-0000-00001A000000}"/>
    <cellStyle name="Comma 2 2 2 3 3" xfId="616" xr:uid="{00000000-0005-0000-0000-00004E000000}"/>
    <cellStyle name="Comma 2 2 2 3 3 10" xfId="30856" xr:uid="{00000000-0005-0000-0000-00004E000000}"/>
    <cellStyle name="Comma 2 2 2 3 3 2" xfId="1372" xr:uid="{00000000-0005-0000-0000-00004E000000}"/>
    <cellStyle name="Comma 2 2 2 3 3 2 2" xfId="2884" xr:uid="{00000000-0005-0000-0000-00004E000000}"/>
    <cellStyle name="Comma 2 2 2 3 3 2 2 2" xfId="11956" xr:uid="{00000000-0005-0000-0000-00004E000000}"/>
    <cellStyle name="Comma 2 2 2 3 3 2 2 2 2" xfId="27076" xr:uid="{00000000-0005-0000-0000-00004E000000}"/>
    <cellStyle name="Comma 2 2 2 3 3 2 2 2 2 2" xfId="57316" xr:uid="{00000000-0005-0000-0000-00004E000000}"/>
    <cellStyle name="Comma 2 2 2 3 3 2 2 2 3" xfId="42196" xr:uid="{00000000-0005-0000-0000-00004E000000}"/>
    <cellStyle name="Comma 2 2 2 3 3 2 2 3" xfId="18004" xr:uid="{00000000-0005-0000-0000-00004E000000}"/>
    <cellStyle name="Comma 2 2 2 3 3 2 2 3 2" xfId="48244" xr:uid="{00000000-0005-0000-0000-00004E000000}"/>
    <cellStyle name="Comma 2 2 2 3 3 2 2 4" xfId="33124" xr:uid="{00000000-0005-0000-0000-00004E000000}"/>
    <cellStyle name="Comma 2 2 2 3 3 2 3" xfId="4396" xr:uid="{00000000-0005-0000-0000-00004E000000}"/>
    <cellStyle name="Comma 2 2 2 3 3 2 3 2" xfId="13468" xr:uid="{00000000-0005-0000-0000-00004E000000}"/>
    <cellStyle name="Comma 2 2 2 3 3 2 3 2 2" xfId="28588" xr:uid="{00000000-0005-0000-0000-00004E000000}"/>
    <cellStyle name="Comma 2 2 2 3 3 2 3 2 2 2" xfId="58828" xr:uid="{00000000-0005-0000-0000-00004E000000}"/>
    <cellStyle name="Comma 2 2 2 3 3 2 3 2 3" xfId="43708" xr:uid="{00000000-0005-0000-0000-00004E000000}"/>
    <cellStyle name="Comma 2 2 2 3 3 2 3 3" xfId="19516" xr:uid="{00000000-0005-0000-0000-00004E000000}"/>
    <cellStyle name="Comma 2 2 2 3 3 2 3 3 2" xfId="49756" xr:uid="{00000000-0005-0000-0000-00004E000000}"/>
    <cellStyle name="Comma 2 2 2 3 3 2 3 4" xfId="34636" xr:uid="{00000000-0005-0000-0000-00004E000000}"/>
    <cellStyle name="Comma 2 2 2 3 3 2 4" xfId="5908" xr:uid="{00000000-0005-0000-0000-00004E000000}"/>
    <cellStyle name="Comma 2 2 2 3 3 2 4 2" xfId="14980" xr:uid="{00000000-0005-0000-0000-00004E000000}"/>
    <cellStyle name="Comma 2 2 2 3 3 2 4 2 2" xfId="30100" xr:uid="{00000000-0005-0000-0000-00004E000000}"/>
    <cellStyle name="Comma 2 2 2 3 3 2 4 2 2 2" xfId="60340" xr:uid="{00000000-0005-0000-0000-00004E000000}"/>
    <cellStyle name="Comma 2 2 2 3 3 2 4 2 3" xfId="45220" xr:uid="{00000000-0005-0000-0000-00004E000000}"/>
    <cellStyle name="Comma 2 2 2 3 3 2 4 3" xfId="21028" xr:uid="{00000000-0005-0000-0000-00004E000000}"/>
    <cellStyle name="Comma 2 2 2 3 3 2 4 3 2" xfId="51268" xr:uid="{00000000-0005-0000-0000-00004E000000}"/>
    <cellStyle name="Comma 2 2 2 3 3 2 4 4" xfId="36148" xr:uid="{00000000-0005-0000-0000-00004E000000}"/>
    <cellStyle name="Comma 2 2 2 3 3 2 5" xfId="7420" xr:uid="{00000000-0005-0000-0000-00004E000000}"/>
    <cellStyle name="Comma 2 2 2 3 3 2 5 2" xfId="22540" xr:uid="{00000000-0005-0000-0000-00004E000000}"/>
    <cellStyle name="Comma 2 2 2 3 3 2 5 2 2" xfId="52780" xr:uid="{00000000-0005-0000-0000-00004E000000}"/>
    <cellStyle name="Comma 2 2 2 3 3 2 5 3" xfId="37660" xr:uid="{00000000-0005-0000-0000-00004E000000}"/>
    <cellStyle name="Comma 2 2 2 3 3 2 6" xfId="8932" xr:uid="{00000000-0005-0000-0000-00004E000000}"/>
    <cellStyle name="Comma 2 2 2 3 3 2 6 2" xfId="24052" xr:uid="{00000000-0005-0000-0000-00004E000000}"/>
    <cellStyle name="Comma 2 2 2 3 3 2 6 2 2" xfId="54292" xr:uid="{00000000-0005-0000-0000-00004E000000}"/>
    <cellStyle name="Comma 2 2 2 3 3 2 6 3" xfId="39172" xr:uid="{00000000-0005-0000-0000-00004E000000}"/>
    <cellStyle name="Comma 2 2 2 3 3 2 7" xfId="10444" xr:uid="{00000000-0005-0000-0000-00004E000000}"/>
    <cellStyle name="Comma 2 2 2 3 3 2 7 2" xfId="25564" xr:uid="{00000000-0005-0000-0000-00004E000000}"/>
    <cellStyle name="Comma 2 2 2 3 3 2 7 2 2" xfId="55804" xr:uid="{00000000-0005-0000-0000-00004E000000}"/>
    <cellStyle name="Comma 2 2 2 3 3 2 7 3" xfId="40684" xr:uid="{00000000-0005-0000-0000-00004E000000}"/>
    <cellStyle name="Comma 2 2 2 3 3 2 8" xfId="16492" xr:uid="{00000000-0005-0000-0000-00004E000000}"/>
    <cellStyle name="Comma 2 2 2 3 3 2 8 2" xfId="46732" xr:uid="{00000000-0005-0000-0000-00004E000000}"/>
    <cellStyle name="Comma 2 2 2 3 3 2 9" xfId="31612" xr:uid="{00000000-0005-0000-0000-00004E000000}"/>
    <cellStyle name="Comma 2 2 2 3 3 3" xfId="2128" xr:uid="{00000000-0005-0000-0000-00004E000000}"/>
    <cellStyle name="Comma 2 2 2 3 3 3 2" xfId="11200" xr:uid="{00000000-0005-0000-0000-00004E000000}"/>
    <cellStyle name="Comma 2 2 2 3 3 3 2 2" xfId="26320" xr:uid="{00000000-0005-0000-0000-00004E000000}"/>
    <cellStyle name="Comma 2 2 2 3 3 3 2 2 2" xfId="56560" xr:uid="{00000000-0005-0000-0000-00004E000000}"/>
    <cellStyle name="Comma 2 2 2 3 3 3 2 3" xfId="41440" xr:uid="{00000000-0005-0000-0000-00004E000000}"/>
    <cellStyle name="Comma 2 2 2 3 3 3 3" xfId="17248" xr:uid="{00000000-0005-0000-0000-00004E000000}"/>
    <cellStyle name="Comma 2 2 2 3 3 3 3 2" xfId="47488" xr:uid="{00000000-0005-0000-0000-00004E000000}"/>
    <cellStyle name="Comma 2 2 2 3 3 3 4" xfId="32368" xr:uid="{00000000-0005-0000-0000-00004E000000}"/>
    <cellStyle name="Comma 2 2 2 3 3 4" xfId="3640" xr:uid="{00000000-0005-0000-0000-00004E000000}"/>
    <cellStyle name="Comma 2 2 2 3 3 4 2" xfId="12712" xr:uid="{00000000-0005-0000-0000-00004E000000}"/>
    <cellStyle name="Comma 2 2 2 3 3 4 2 2" xfId="27832" xr:uid="{00000000-0005-0000-0000-00004E000000}"/>
    <cellStyle name="Comma 2 2 2 3 3 4 2 2 2" xfId="58072" xr:uid="{00000000-0005-0000-0000-00004E000000}"/>
    <cellStyle name="Comma 2 2 2 3 3 4 2 3" xfId="42952" xr:uid="{00000000-0005-0000-0000-00004E000000}"/>
    <cellStyle name="Comma 2 2 2 3 3 4 3" xfId="18760" xr:uid="{00000000-0005-0000-0000-00004E000000}"/>
    <cellStyle name="Comma 2 2 2 3 3 4 3 2" xfId="49000" xr:uid="{00000000-0005-0000-0000-00004E000000}"/>
    <cellStyle name="Comma 2 2 2 3 3 4 4" xfId="33880" xr:uid="{00000000-0005-0000-0000-00004E000000}"/>
    <cellStyle name="Comma 2 2 2 3 3 5" xfId="5152" xr:uid="{00000000-0005-0000-0000-00004E000000}"/>
    <cellStyle name="Comma 2 2 2 3 3 5 2" xfId="14224" xr:uid="{00000000-0005-0000-0000-00004E000000}"/>
    <cellStyle name="Comma 2 2 2 3 3 5 2 2" xfId="29344" xr:uid="{00000000-0005-0000-0000-00004E000000}"/>
    <cellStyle name="Comma 2 2 2 3 3 5 2 2 2" xfId="59584" xr:uid="{00000000-0005-0000-0000-00004E000000}"/>
    <cellStyle name="Comma 2 2 2 3 3 5 2 3" xfId="44464" xr:uid="{00000000-0005-0000-0000-00004E000000}"/>
    <cellStyle name="Comma 2 2 2 3 3 5 3" xfId="20272" xr:uid="{00000000-0005-0000-0000-00004E000000}"/>
    <cellStyle name="Comma 2 2 2 3 3 5 3 2" xfId="50512" xr:uid="{00000000-0005-0000-0000-00004E000000}"/>
    <cellStyle name="Comma 2 2 2 3 3 5 4" xfId="35392" xr:uid="{00000000-0005-0000-0000-00004E000000}"/>
    <cellStyle name="Comma 2 2 2 3 3 6" xfId="6664" xr:uid="{00000000-0005-0000-0000-00004E000000}"/>
    <cellStyle name="Comma 2 2 2 3 3 6 2" xfId="21784" xr:uid="{00000000-0005-0000-0000-00004E000000}"/>
    <cellStyle name="Comma 2 2 2 3 3 6 2 2" xfId="52024" xr:uid="{00000000-0005-0000-0000-00004E000000}"/>
    <cellStyle name="Comma 2 2 2 3 3 6 3" xfId="36904" xr:uid="{00000000-0005-0000-0000-00004E000000}"/>
    <cellStyle name="Comma 2 2 2 3 3 7" xfId="8176" xr:uid="{00000000-0005-0000-0000-00004E000000}"/>
    <cellStyle name="Comma 2 2 2 3 3 7 2" xfId="23296" xr:uid="{00000000-0005-0000-0000-00004E000000}"/>
    <cellStyle name="Comma 2 2 2 3 3 7 2 2" xfId="53536" xr:uid="{00000000-0005-0000-0000-00004E000000}"/>
    <cellStyle name="Comma 2 2 2 3 3 7 3" xfId="38416" xr:uid="{00000000-0005-0000-0000-00004E000000}"/>
    <cellStyle name="Comma 2 2 2 3 3 8" xfId="9688" xr:uid="{00000000-0005-0000-0000-00004E000000}"/>
    <cellStyle name="Comma 2 2 2 3 3 8 2" xfId="24808" xr:uid="{00000000-0005-0000-0000-00004E000000}"/>
    <cellStyle name="Comma 2 2 2 3 3 8 2 2" xfId="55048" xr:uid="{00000000-0005-0000-0000-00004E000000}"/>
    <cellStyle name="Comma 2 2 2 3 3 8 3" xfId="39928" xr:uid="{00000000-0005-0000-0000-00004E000000}"/>
    <cellStyle name="Comma 2 2 2 3 3 9" xfId="15736" xr:uid="{00000000-0005-0000-0000-00004E000000}"/>
    <cellStyle name="Comma 2 2 2 3 3 9 2" xfId="45976" xr:uid="{00000000-0005-0000-0000-00004E000000}"/>
    <cellStyle name="Comma 2 2 2 3 4" xfId="868" xr:uid="{00000000-0005-0000-0000-00001A000000}"/>
    <cellStyle name="Comma 2 2 2 3 4 2" xfId="2380" xr:uid="{00000000-0005-0000-0000-00001A000000}"/>
    <cellStyle name="Comma 2 2 2 3 4 2 2" xfId="11452" xr:uid="{00000000-0005-0000-0000-00001A000000}"/>
    <cellStyle name="Comma 2 2 2 3 4 2 2 2" xfId="26572" xr:uid="{00000000-0005-0000-0000-00001A000000}"/>
    <cellStyle name="Comma 2 2 2 3 4 2 2 2 2" xfId="56812" xr:uid="{00000000-0005-0000-0000-00001A000000}"/>
    <cellStyle name="Comma 2 2 2 3 4 2 2 3" xfId="41692" xr:uid="{00000000-0005-0000-0000-00001A000000}"/>
    <cellStyle name="Comma 2 2 2 3 4 2 3" xfId="17500" xr:uid="{00000000-0005-0000-0000-00001A000000}"/>
    <cellStyle name="Comma 2 2 2 3 4 2 3 2" xfId="47740" xr:uid="{00000000-0005-0000-0000-00001A000000}"/>
    <cellStyle name="Comma 2 2 2 3 4 2 4" xfId="32620" xr:uid="{00000000-0005-0000-0000-00001A000000}"/>
    <cellStyle name="Comma 2 2 2 3 4 3" xfId="3892" xr:uid="{00000000-0005-0000-0000-00001A000000}"/>
    <cellStyle name="Comma 2 2 2 3 4 3 2" xfId="12964" xr:uid="{00000000-0005-0000-0000-00001A000000}"/>
    <cellStyle name="Comma 2 2 2 3 4 3 2 2" xfId="28084" xr:uid="{00000000-0005-0000-0000-00001A000000}"/>
    <cellStyle name="Comma 2 2 2 3 4 3 2 2 2" xfId="58324" xr:uid="{00000000-0005-0000-0000-00001A000000}"/>
    <cellStyle name="Comma 2 2 2 3 4 3 2 3" xfId="43204" xr:uid="{00000000-0005-0000-0000-00001A000000}"/>
    <cellStyle name="Comma 2 2 2 3 4 3 3" xfId="19012" xr:uid="{00000000-0005-0000-0000-00001A000000}"/>
    <cellStyle name="Comma 2 2 2 3 4 3 3 2" xfId="49252" xr:uid="{00000000-0005-0000-0000-00001A000000}"/>
    <cellStyle name="Comma 2 2 2 3 4 3 4" xfId="34132" xr:uid="{00000000-0005-0000-0000-00001A000000}"/>
    <cellStyle name="Comma 2 2 2 3 4 4" xfId="5404" xr:uid="{00000000-0005-0000-0000-00001A000000}"/>
    <cellStyle name="Comma 2 2 2 3 4 4 2" xfId="14476" xr:uid="{00000000-0005-0000-0000-00001A000000}"/>
    <cellStyle name="Comma 2 2 2 3 4 4 2 2" xfId="29596" xr:uid="{00000000-0005-0000-0000-00001A000000}"/>
    <cellStyle name="Comma 2 2 2 3 4 4 2 2 2" xfId="59836" xr:uid="{00000000-0005-0000-0000-00001A000000}"/>
    <cellStyle name="Comma 2 2 2 3 4 4 2 3" xfId="44716" xr:uid="{00000000-0005-0000-0000-00001A000000}"/>
    <cellStyle name="Comma 2 2 2 3 4 4 3" xfId="20524" xr:uid="{00000000-0005-0000-0000-00001A000000}"/>
    <cellStyle name="Comma 2 2 2 3 4 4 3 2" xfId="50764" xr:uid="{00000000-0005-0000-0000-00001A000000}"/>
    <cellStyle name="Comma 2 2 2 3 4 4 4" xfId="35644" xr:uid="{00000000-0005-0000-0000-00001A000000}"/>
    <cellStyle name="Comma 2 2 2 3 4 5" xfId="6916" xr:uid="{00000000-0005-0000-0000-00001A000000}"/>
    <cellStyle name="Comma 2 2 2 3 4 5 2" xfId="22036" xr:uid="{00000000-0005-0000-0000-00001A000000}"/>
    <cellStyle name="Comma 2 2 2 3 4 5 2 2" xfId="52276" xr:uid="{00000000-0005-0000-0000-00001A000000}"/>
    <cellStyle name="Comma 2 2 2 3 4 5 3" xfId="37156" xr:uid="{00000000-0005-0000-0000-00001A000000}"/>
    <cellStyle name="Comma 2 2 2 3 4 6" xfId="8428" xr:uid="{00000000-0005-0000-0000-00001A000000}"/>
    <cellStyle name="Comma 2 2 2 3 4 6 2" xfId="23548" xr:uid="{00000000-0005-0000-0000-00001A000000}"/>
    <cellStyle name="Comma 2 2 2 3 4 6 2 2" xfId="53788" xr:uid="{00000000-0005-0000-0000-00001A000000}"/>
    <cellStyle name="Comma 2 2 2 3 4 6 3" xfId="38668" xr:uid="{00000000-0005-0000-0000-00001A000000}"/>
    <cellStyle name="Comma 2 2 2 3 4 7" xfId="9940" xr:uid="{00000000-0005-0000-0000-00001A000000}"/>
    <cellStyle name="Comma 2 2 2 3 4 7 2" xfId="25060" xr:uid="{00000000-0005-0000-0000-00001A000000}"/>
    <cellStyle name="Comma 2 2 2 3 4 7 2 2" xfId="55300" xr:uid="{00000000-0005-0000-0000-00001A000000}"/>
    <cellStyle name="Comma 2 2 2 3 4 7 3" xfId="40180" xr:uid="{00000000-0005-0000-0000-00001A000000}"/>
    <cellStyle name="Comma 2 2 2 3 4 8" xfId="15988" xr:uid="{00000000-0005-0000-0000-00001A000000}"/>
    <cellStyle name="Comma 2 2 2 3 4 8 2" xfId="46228" xr:uid="{00000000-0005-0000-0000-00001A000000}"/>
    <cellStyle name="Comma 2 2 2 3 4 9" xfId="31108" xr:uid="{00000000-0005-0000-0000-00001A000000}"/>
    <cellStyle name="Comma 2 2 2 3 5" xfId="1624" xr:uid="{00000000-0005-0000-0000-00001A000000}"/>
    <cellStyle name="Comma 2 2 2 3 5 2" xfId="10696" xr:uid="{00000000-0005-0000-0000-00001A000000}"/>
    <cellStyle name="Comma 2 2 2 3 5 2 2" xfId="25816" xr:uid="{00000000-0005-0000-0000-00001A000000}"/>
    <cellStyle name="Comma 2 2 2 3 5 2 2 2" xfId="56056" xr:uid="{00000000-0005-0000-0000-00001A000000}"/>
    <cellStyle name="Comma 2 2 2 3 5 2 3" xfId="40936" xr:uid="{00000000-0005-0000-0000-00001A000000}"/>
    <cellStyle name="Comma 2 2 2 3 5 3" xfId="16744" xr:uid="{00000000-0005-0000-0000-00001A000000}"/>
    <cellStyle name="Comma 2 2 2 3 5 3 2" xfId="46984" xr:uid="{00000000-0005-0000-0000-00001A000000}"/>
    <cellStyle name="Comma 2 2 2 3 5 4" xfId="31864" xr:uid="{00000000-0005-0000-0000-00001A000000}"/>
    <cellStyle name="Comma 2 2 2 3 6" xfId="3136" xr:uid="{00000000-0005-0000-0000-00001A000000}"/>
    <cellStyle name="Comma 2 2 2 3 6 2" xfId="12208" xr:uid="{00000000-0005-0000-0000-00001A000000}"/>
    <cellStyle name="Comma 2 2 2 3 6 2 2" xfId="27328" xr:uid="{00000000-0005-0000-0000-00001A000000}"/>
    <cellStyle name="Comma 2 2 2 3 6 2 2 2" xfId="57568" xr:uid="{00000000-0005-0000-0000-00001A000000}"/>
    <cellStyle name="Comma 2 2 2 3 6 2 3" xfId="42448" xr:uid="{00000000-0005-0000-0000-00001A000000}"/>
    <cellStyle name="Comma 2 2 2 3 6 3" xfId="18256" xr:uid="{00000000-0005-0000-0000-00001A000000}"/>
    <cellStyle name="Comma 2 2 2 3 6 3 2" xfId="48496" xr:uid="{00000000-0005-0000-0000-00001A000000}"/>
    <cellStyle name="Comma 2 2 2 3 6 4" xfId="33376" xr:uid="{00000000-0005-0000-0000-00001A000000}"/>
    <cellStyle name="Comma 2 2 2 3 7" xfId="4648" xr:uid="{00000000-0005-0000-0000-00001A000000}"/>
    <cellStyle name="Comma 2 2 2 3 7 2" xfId="13720" xr:uid="{00000000-0005-0000-0000-00001A000000}"/>
    <cellStyle name="Comma 2 2 2 3 7 2 2" xfId="28840" xr:uid="{00000000-0005-0000-0000-00001A000000}"/>
    <cellStyle name="Comma 2 2 2 3 7 2 2 2" xfId="59080" xr:uid="{00000000-0005-0000-0000-00001A000000}"/>
    <cellStyle name="Comma 2 2 2 3 7 2 3" xfId="43960" xr:uid="{00000000-0005-0000-0000-00001A000000}"/>
    <cellStyle name="Comma 2 2 2 3 7 3" xfId="19768" xr:uid="{00000000-0005-0000-0000-00001A000000}"/>
    <cellStyle name="Comma 2 2 2 3 7 3 2" xfId="50008" xr:uid="{00000000-0005-0000-0000-00001A000000}"/>
    <cellStyle name="Comma 2 2 2 3 7 4" xfId="34888" xr:uid="{00000000-0005-0000-0000-00001A000000}"/>
    <cellStyle name="Comma 2 2 2 3 8" xfId="6160" xr:uid="{00000000-0005-0000-0000-00001A000000}"/>
    <cellStyle name="Comma 2 2 2 3 8 2" xfId="21280" xr:uid="{00000000-0005-0000-0000-00001A000000}"/>
    <cellStyle name="Comma 2 2 2 3 8 2 2" xfId="51520" xr:uid="{00000000-0005-0000-0000-00001A000000}"/>
    <cellStyle name="Comma 2 2 2 3 8 3" xfId="36400" xr:uid="{00000000-0005-0000-0000-00001A000000}"/>
    <cellStyle name="Comma 2 2 2 3 9" xfId="7672" xr:uid="{00000000-0005-0000-0000-00001A000000}"/>
    <cellStyle name="Comma 2 2 2 3 9 2" xfId="22792" xr:uid="{00000000-0005-0000-0000-00001A000000}"/>
    <cellStyle name="Comma 2 2 2 3 9 2 2" xfId="53032" xr:uid="{00000000-0005-0000-0000-00001A000000}"/>
    <cellStyle name="Comma 2 2 2 3 9 3" xfId="37912" xr:uid="{00000000-0005-0000-0000-00001A000000}"/>
    <cellStyle name="Comma 2 2 2 4" xfId="196" xr:uid="{00000000-0005-0000-0000-00001A000000}"/>
    <cellStyle name="Comma 2 2 2 4 10" xfId="9268" xr:uid="{00000000-0005-0000-0000-00001A000000}"/>
    <cellStyle name="Comma 2 2 2 4 10 2" xfId="24388" xr:uid="{00000000-0005-0000-0000-00001A000000}"/>
    <cellStyle name="Comma 2 2 2 4 10 2 2" xfId="54628" xr:uid="{00000000-0005-0000-0000-00001A000000}"/>
    <cellStyle name="Comma 2 2 2 4 10 3" xfId="39508" xr:uid="{00000000-0005-0000-0000-00001A000000}"/>
    <cellStyle name="Comma 2 2 2 4 11" xfId="15316" xr:uid="{00000000-0005-0000-0000-00001A000000}"/>
    <cellStyle name="Comma 2 2 2 4 11 2" xfId="45556" xr:uid="{00000000-0005-0000-0000-00001A000000}"/>
    <cellStyle name="Comma 2 2 2 4 12" xfId="30436" xr:uid="{00000000-0005-0000-0000-00001A000000}"/>
    <cellStyle name="Comma 2 2 2 4 2" xfId="448" xr:uid="{00000000-0005-0000-0000-00001A000000}"/>
    <cellStyle name="Comma 2 2 2 4 2 10" xfId="30688" xr:uid="{00000000-0005-0000-0000-00001A000000}"/>
    <cellStyle name="Comma 2 2 2 4 2 2" xfId="1204" xr:uid="{00000000-0005-0000-0000-00001A000000}"/>
    <cellStyle name="Comma 2 2 2 4 2 2 2" xfId="2716" xr:uid="{00000000-0005-0000-0000-00001A000000}"/>
    <cellStyle name="Comma 2 2 2 4 2 2 2 2" xfId="11788" xr:uid="{00000000-0005-0000-0000-00001A000000}"/>
    <cellStyle name="Comma 2 2 2 4 2 2 2 2 2" xfId="26908" xr:uid="{00000000-0005-0000-0000-00001A000000}"/>
    <cellStyle name="Comma 2 2 2 4 2 2 2 2 2 2" xfId="57148" xr:uid="{00000000-0005-0000-0000-00001A000000}"/>
    <cellStyle name="Comma 2 2 2 4 2 2 2 2 3" xfId="42028" xr:uid="{00000000-0005-0000-0000-00001A000000}"/>
    <cellStyle name="Comma 2 2 2 4 2 2 2 3" xfId="17836" xr:uid="{00000000-0005-0000-0000-00001A000000}"/>
    <cellStyle name="Comma 2 2 2 4 2 2 2 3 2" xfId="48076" xr:uid="{00000000-0005-0000-0000-00001A000000}"/>
    <cellStyle name="Comma 2 2 2 4 2 2 2 4" xfId="32956" xr:uid="{00000000-0005-0000-0000-00001A000000}"/>
    <cellStyle name="Comma 2 2 2 4 2 2 3" xfId="4228" xr:uid="{00000000-0005-0000-0000-00001A000000}"/>
    <cellStyle name="Comma 2 2 2 4 2 2 3 2" xfId="13300" xr:uid="{00000000-0005-0000-0000-00001A000000}"/>
    <cellStyle name="Comma 2 2 2 4 2 2 3 2 2" xfId="28420" xr:uid="{00000000-0005-0000-0000-00001A000000}"/>
    <cellStyle name="Comma 2 2 2 4 2 2 3 2 2 2" xfId="58660" xr:uid="{00000000-0005-0000-0000-00001A000000}"/>
    <cellStyle name="Comma 2 2 2 4 2 2 3 2 3" xfId="43540" xr:uid="{00000000-0005-0000-0000-00001A000000}"/>
    <cellStyle name="Comma 2 2 2 4 2 2 3 3" xfId="19348" xr:uid="{00000000-0005-0000-0000-00001A000000}"/>
    <cellStyle name="Comma 2 2 2 4 2 2 3 3 2" xfId="49588" xr:uid="{00000000-0005-0000-0000-00001A000000}"/>
    <cellStyle name="Comma 2 2 2 4 2 2 3 4" xfId="34468" xr:uid="{00000000-0005-0000-0000-00001A000000}"/>
    <cellStyle name="Comma 2 2 2 4 2 2 4" xfId="5740" xr:uid="{00000000-0005-0000-0000-00001A000000}"/>
    <cellStyle name="Comma 2 2 2 4 2 2 4 2" xfId="14812" xr:uid="{00000000-0005-0000-0000-00001A000000}"/>
    <cellStyle name="Comma 2 2 2 4 2 2 4 2 2" xfId="29932" xr:uid="{00000000-0005-0000-0000-00001A000000}"/>
    <cellStyle name="Comma 2 2 2 4 2 2 4 2 2 2" xfId="60172" xr:uid="{00000000-0005-0000-0000-00001A000000}"/>
    <cellStyle name="Comma 2 2 2 4 2 2 4 2 3" xfId="45052" xr:uid="{00000000-0005-0000-0000-00001A000000}"/>
    <cellStyle name="Comma 2 2 2 4 2 2 4 3" xfId="20860" xr:uid="{00000000-0005-0000-0000-00001A000000}"/>
    <cellStyle name="Comma 2 2 2 4 2 2 4 3 2" xfId="51100" xr:uid="{00000000-0005-0000-0000-00001A000000}"/>
    <cellStyle name="Comma 2 2 2 4 2 2 4 4" xfId="35980" xr:uid="{00000000-0005-0000-0000-00001A000000}"/>
    <cellStyle name="Comma 2 2 2 4 2 2 5" xfId="7252" xr:uid="{00000000-0005-0000-0000-00001A000000}"/>
    <cellStyle name="Comma 2 2 2 4 2 2 5 2" xfId="22372" xr:uid="{00000000-0005-0000-0000-00001A000000}"/>
    <cellStyle name="Comma 2 2 2 4 2 2 5 2 2" xfId="52612" xr:uid="{00000000-0005-0000-0000-00001A000000}"/>
    <cellStyle name="Comma 2 2 2 4 2 2 5 3" xfId="37492" xr:uid="{00000000-0005-0000-0000-00001A000000}"/>
    <cellStyle name="Comma 2 2 2 4 2 2 6" xfId="8764" xr:uid="{00000000-0005-0000-0000-00001A000000}"/>
    <cellStyle name="Comma 2 2 2 4 2 2 6 2" xfId="23884" xr:uid="{00000000-0005-0000-0000-00001A000000}"/>
    <cellStyle name="Comma 2 2 2 4 2 2 6 2 2" xfId="54124" xr:uid="{00000000-0005-0000-0000-00001A000000}"/>
    <cellStyle name="Comma 2 2 2 4 2 2 6 3" xfId="39004" xr:uid="{00000000-0005-0000-0000-00001A000000}"/>
    <cellStyle name="Comma 2 2 2 4 2 2 7" xfId="10276" xr:uid="{00000000-0005-0000-0000-00001A000000}"/>
    <cellStyle name="Comma 2 2 2 4 2 2 7 2" xfId="25396" xr:uid="{00000000-0005-0000-0000-00001A000000}"/>
    <cellStyle name="Comma 2 2 2 4 2 2 7 2 2" xfId="55636" xr:uid="{00000000-0005-0000-0000-00001A000000}"/>
    <cellStyle name="Comma 2 2 2 4 2 2 7 3" xfId="40516" xr:uid="{00000000-0005-0000-0000-00001A000000}"/>
    <cellStyle name="Comma 2 2 2 4 2 2 8" xfId="16324" xr:uid="{00000000-0005-0000-0000-00001A000000}"/>
    <cellStyle name="Comma 2 2 2 4 2 2 8 2" xfId="46564" xr:uid="{00000000-0005-0000-0000-00001A000000}"/>
    <cellStyle name="Comma 2 2 2 4 2 2 9" xfId="31444" xr:uid="{00000000-0005-0000-0000-00001A000000}"/>
    <cellStyle name="Comma 2 2 2 4 2 3" xfId="1960" xr:uid="{00000000-0005-0000-0000-00001A000000}"/>
    <cellStyle name="Comma 2 2 2 4 2 3 2" xfId="11032" xr:uid="{00000000-0005-0000-0000-00001A000000}"/>
    <cellStyle name="Comma 2 2 2 4 2 3 2 2" xfId="26152" xr:uid="{00000000-0005-0000-0000-00001A000000}"/>
    <cellStyle name="Comma 2 2 2 4 2 3 2 2 2" xfId="56392" xr:uid="{00000000-0005-0000-0000-00001A000000}"/>
    <cellStyle name="Comma 2 2 2 4 2 3 2 3" xfId="41272" xr:uid="{00000000-0005-0000-0000-00001A000000}"/>
    <cellStyle name="Comma 2 2 2 4 2 3 3" xfId="17080" xr:uid="{00000000-0005-0000-0000-00001A000000}"/>
    <cellStyle name="Comma 2 2 2 4 2 3 3 2" xfId="47320" xr:uid="{00000000-0005-0000-0000-00001A000000}"/>
    <cellStyle name="Comma 2 2 2 4 2 3 4" xfId="32200" xr:uid="{00000000-0005-0000-0000-00001A000000}"/>
    <cellStyle name="Comma 2 2 2 4 2 4" xfId="3472" xr:uid="{00000000-0005-0000-0000-00001A000000}"/>
    <cellStyle name="Comma 2 2 2 4 2 4 2" xfId="12544" xr:uid="{00000000-0005-0000-0000-00001A000000}"/>
    <cellStyle name="Comma 2 2 2 4 2 4 2 2" xfId="27664" xr:uid="{00000000-0005-0000-0000-00001A000000}"/>
    <cellStyle name="Comma 2 2 2 4 2 4 2 2 2" xfId="57904" xr:uid="{00000000-0005-0000-0000-00001A000000}"/>
    <cellStyle name="Comma 2 2 2 4 2 4 2 3" xfId="42784" xr:uid="{00000000-0005-0000-0000-00001A000000}"/>
    <cellStyle name="Comma 2 2 2 4 2 4 3" xfId="18592" xr:uid="{00000000-0005-0000-0000-00001A000000}"/>
    <cellStyle name="Comma 2 2 2 4 2 4 3 2" xfId="48832" xr:uid="{00000000-0005-0000-0000-00001A000000}"/>
    <cellStyle name="Comma 2 2 2 4 2 4 4" xfId="33712" xr:uid="{00000000-0005-0000-0000-00001A000000}"/>
    <cellStyle name="Comma 2 2 2 4 2 5" xfId="4984" xr:uid="{00000000-0005-0000-0000-00001A000000}"/>
    <cellStyle name="Comma 2 2 2 4 2 5 2" xfId="14056" xr:uid="{00000000-0005-0000-0000-00001A000000}"/>
    <cellStyle name="Comma 2 2 2 4 2 5 2 2" xfId="29176" xr:uid="{00000000-0005-0000-0000-00001A000000}"/>
    <cellStyle name="Comma 2 2 2 4 2 5 2 2 2" xfId="59416" xr:uid="{00000000-0005-0000-0000-00001A000000}"/>
    <cellStyle name="Comma 2 2 2 4 2 5 2 3" xfId="44296" xr:uid="{00000000-0005-0000-0000-00001A000000}"/>
    <cellStyle name="Comma 2 2 2 4 2 5 3" xfId="20104" xr:uid="{00000000-0005-0000-0000-00001A000000}"/>
    <cellStyle name="Comma 2 2 2 4 2 5 3 2" xfId="50344" xr:uid="{00000000-0005-0000-0000-00001A000000}"/>
    <cellStyle name="Comma 2 2 2 4 2 5 4" xfId="35224" xr:uid="{00000000-0005-0000-0000-00001A000000}"/>
    <cellStyle name="Comma 2 2 2 4 2 6" xfId="6496" xr:uid="{00000000-0005-0000-0000-00001A000000}"/>
    <cellStyle name="Comma 2 2 2 4 2 6 2" xfId="21616" xr:uid="{00000000-0005-0000-0000-00001A000000}"/>
    <cellStyle name="Comma 2 2 2 4 2 6 2 2" xfId="51856" xr:uid="{00000000-0005-0000-0000-00001A000000}"/>
    <cellStyle name="Comma 2 2 2 4 2 6 3" xfId="36736" xr:uid="{00000000-0005-0000-0000-00001A000000}"/>
    <cellStyle name="Comma 2 2 2 4 2 7" xfId="8008" xr:uid="{00000000-0005-0000-0000-00001A000000}"/>
    <cellStyle name="Comma 2 2 2 4 2 7 2" xfId="23128" xr:uid="{00000000-0005-0000-0000-00001A000000}"/>
    <cellStyle name="Comma 2 2 2 4 2 7 2 2" xfId="53368" xr:uid="{00000000-0005-0000-0000-00001A000000}"/>
    <cellStyle name="Comma 2 2 2 4 2 7 3" xfId="38248" xr:uid="{00000000-0005-0000-0000-00001A000000}"/>
    <cellStyle name="Comma 2 2 2 4 2 8" xfId="9520" xr:uid="{00000000-0005-0000-0000-00001A000000}"/>
    <cellStyle name="Comma 2 2 2 4 2 8 2" xfId="24640" xr:uid="{00000000-0005-0000-0000-00001A000000}"/>
    <cellStyle name="Comma 2 2 2 4 2 8 2 2" xfId="54880" xr:uid="{00000000-0005-0000-0000-00001A000000}"/>
    <cellStyle name="Comma 2 2 2 4 2 8 3" xfId="39760" xr:uid="{00000000-0005-0000-0000-00001A000000}"/>
    <cellStyle name="Comma 2 2 2 4 2 9" xfId="15568" xr:uid="{00000000-0005-0000-0000-00001A000000}"/>
    <cellStyle name="Comma 2 2 2 4 2 9 2" xfId="45808" xr:uid="{00000000-0005-0000-0000-00001A000000}"/>
    <cellStyle name="Comma 2 2 2 4 3" xfId="700" xr:uid="{00000000-0005-0000-0000-00004F000000}"/>
    <cellStyle name="Comma 2 2 2 4 3 10" xfId="30940" xr:uid="{00000000-0005-0000-0000-00004F000000}"/>
    <cellStyle name="Comma 2 2 2 4 3 2" xfId="1456" xr:uid="{00000000-0005-0000-0000-00004F000000}"/>
    <cellStyle name="Comma 2 2 2 4 3 2 2" xfId="2968" xr:uid="{00000000-0005-0000-0000-00004F000000}"/>
    <cellStyle name="Comma 2 2 2 4 3 2 2 2" xfId="12040" xr:uid="{00000000-0005-0000-0000-00004F000000}"/>
    <cellStyle name="Comma 2 2 2 4 3 2 2 2 2" xfId="27160" xr:uid="{00000000-0005-0000-0000-00004F000000}"/>
    <cellStyle name="Comma 2 2 2 4 3 2 2 2 2 2" xfId="57400" xr:uid="{00000000-0005-0000-0000-00004F000000}"/>
    <cellStyle name="Comma 2 2 2 4 3 2 2 2 3" xfId="42280" xr:uid="{00000000-0005-0000-0000-00004F000000}"/>
    <cellStyle name="Comma 2 2 2 4 3 2 2 3" xfId="18088" xr:uid="{00000000-0005-0000-0000-00004F000000}"/>
    <cellStyle name="Comma 2 2 2 4 3 2 2 3 2" xfId="48328" xr:uid="{00000000-0005-0000-0000-00004F000000}"/>
    <cellStyle name="Comma 2 2 2 4 3 2 2 4" xfId="33208" xr:uid="{00000000-0005-0000-0000-00004F000000}"/>
    <cellStyle name="Comma 2 2 2 4 3 2 3" xfId="4480" xr:uid="{00000000-0005-0000-0000-00004F000000}"/>
    <cellStyle name="Comma 2 2 2 4 3 2 3 2" xfId="13552" xr:uid="{00000000-0005-0000-0000-00004F000000}"/>
    <cellStyle name="Comma 2 2 2 4 3 2 3 2 2" xfId="28672" xr:uid="{00000000-0005-0000-0000-00004F000000}"/>
    <cellStyle name="Comma 2 2 2 4 3 2 3 2 2 2" xfId="58912" xr:uid="{00000000-0005-0000-0000-00004F000000}"/>
    <cellStyle name="Comma 2 2 2 4 3 2 3 2 3" xfId="43792" xr:uid="{00000000-0005-0000-0000-00004F000000}"/>
    <cellStyle name="Comma 2 2 2 4 3 2 3 3" xfId="19600" xr:uid="{00000000-0005-0000-0000-00004F000000}"/>
    <cellStyle name="Comma 2 2 2 4 3 2 3 3 2" xfId="49840" xr:uid="{00000000-0005-0000-0000-00004F000000}"/>
    <cellStyle name="Comma 2 2 2 4 3 2 3 4" xfId="34720" xr:uid="{00000000-0005-0000-0000-00004F000000}"/>
    <cellStyle name="Comma 2 2 2 4 3 2 4" xfId="5992" xr:uid="{00000000-0005-0000-0000-00004F000000}"/>
    <cellStyle name="Comma 2 2 2 4 3 2 4 2" xfId="15064" xr:uid="{00000000-0005-0000-0000-00004F000000}"/>
    <cellStyle name="Comma 2 2 2 4 3 2 4 2 2" xfId="30184" xr:uid="{00000000-0005-0000-0000-00004F000000}"/>
    <cellStyle name="Comma 2 2 2 4 3 2 4 2 2 2" xfId="60424" xr:uid="{00000000-0005-0000-0000-00004F000000}"/>
    <cellStyle name="Comma 2 2 2 4 3 2 4 2 3" xfId="45304" xr:uid="{00000000-0005-0000-0000-00004F000000}"/>
    <cellStyle name="Comma 2 2 2 4 3 2 4 3" xfId="21112" xr:uid="{00000000-0005-0000-0000-00004F000000}"/>
    <cellStyle name="Comma 2 2 2 4 3 2 4 3 2" xfId="51352" xr:uid="{00000000-0005-0000-0000-00004F000000}"/>
    <cellStyle name="Comma 2 2 2 4 3 2 4 4" xfId="36232" xr:uid="{00000000-0005-0000-0000-00004F000000}"/>
    <cellStyle name="Comma 2 2 2 4 3 2 5" xfId="7504" xr:uid="{00000000-0005-0000-0000-00004F000000}"/>
    <cellStyle name="Comma 2 2 2 4 3 2 5 2" xfId="22624" xr:uid="{00000000-0005-0000-0000-00004F000000}"/>
    <cellStyle name="Comma 2 2 2 4 3 2 5 2 2" xfId="52864" xr:uid="{00000000-0005-0000-0000-00004F000000}"/>
    <cellStyle name="Comma 2 2 2 4 3 2 5 3" xfId="37744" xr:uid="{00000000-0005-0000-0000-00004F000000}"/>
    <cellStyle name="Comma 2 2 2 4 3 2 6" xfId="9016" xr:uid="{00000000-0005-0000-0000-00004F000000}"/>
    <cellStyle name="Comma 2 2 2 4 3 2 6 2" xfId="24136" xr:uid="{00000000-0005-0000-0000-00004F000000}"/>
    <cellStyle name="Comma 2 2 2 4 3 2 6 2 2" xfId="54376" xr:uid="{00000000-0005-0000-0000-00004F000000}"/>
    <cellStyle name="Comma 2 2 2 4 3 2 6 3" xfId="39256" xr:uid="{00000000-0005-0000-0000-00004F000000}"/>
    <cellStyle name="Comma 2 2 2 4 3 2 7" xfId="10528" xr:uid="{00000000-0005-0000-0000-00004F000000}"/>
    <cellStyle name="Comma 2 2 2 4 3 2 7 2" xfId="25648" xr:uid="{00000000-0005-0000-0000-00004F000000}"/>
    <cellStyle name="Comma 2 2 2 4 3 2 7 2 2" xfId="55888" xr:uid="{00000000-0005-0000-0000-00004F000000}"/>
    <cellStyle name="Comma 2 2 2 4 3 2 7 3" xfId="40768" xr:uid="{00000000-0005-0000-0000-00004F000000}"/>
    <cellStyle name="Comma 2 2 2 4 3 2 8" xfId="16576" xr:uid="{00000000-0005-0000-0000-00004F000000}"/>
    <cellStyle name="Comma 2 2 2 4 3 2 8 2" xfId="46816" xr:uid="{00000000-0005-0000-0000-00004F000000}"/>
    <cellStyle name="Comma 2 2 2 4 3 2 9" xfId="31696" xr:uid="{00000000-0005-0000-0000-00004F000000}"/>
    <cellStyle name="Comma 2 2 2 4 3 3" xfId="2212" xr:uid="{00000000-0005-0000-0000-00004F000000}"/>
    <cellStyle name="Comma 2 2 2 4 3 3 2" xfId="11284" xr:uid="{00000000-0005-0000-0000-00004F000000}"/>
    <cellStyle name="Comma 2 2 2 4 3 3 2 2" xfId="26404" xr:uid="{00000000-0005-0000-0000-00004F000000}"/>
    <cellStyle name="Comma 2 2 2 4 3 3 2 2 2" xfId="56644" xr:uid="{00000000-0005-0000-0000-00004F000000}"/>
    <cellStyle name="Comma 2 2 2 4 3 3 2 3" xfId="41524" xr:uid="{00000000-0005-0000-0000-00004F000000}"/>
    <cellStyle name="Comma 2 2 2 4 3 3 3" xfId="17332" xr:uid="{00000000-0005-0000-0000-00004F000000}"/>
    <cellStyle name="Comma 2 2 2 4 3 3 3 2" xfId="47572" xr:uid="{00000000-0005-0000-0000-00004F000000}"/>
    <cellStyle name="Comma 2 2 2 4 3 3 4" xfId="32452" xr:uid="{00000000-0005-0000-0000-00004F000000}"/>
    <cellStyle name="Comma 2 2 2 4 3 4" xfId="3724" xr:uid="{00000000-0005-0000-0000-00004F000000}"/>
    <cellStyle name="Comma 2 2 2 4 3 4 2" xfId="12796" xr:uid="{00000000-0005-0000-0000-00004F000000}"/>
    <cellStyle name="Comma 2 2 2 4 3 4 2 2" xfId="27916" xr:uid="{00000000-0005-0000-0000-00004F000000}"/>
    <cellStyle name="Comma 2 2 2 4 3 4 2 2 2" xfId="58156" xr:uid="{00000000-0005-0000-0000-00004F000000}"/>
    <cellStyle name="Comma 2 2 2 4 3 4 2 3" xfId="43036" xr:uid="{00000000-0005-0000-0000-00004F000000}"/>
    <cellStyle name="Comma 2 2 2 4 3 4 3" xfId="18844" xr:uid="{00000000-0005-0000-0000-00004F000000}"/>
    <cellStyle name="Comma 2 2 2 4 3 4 3 2" xfId="49084" xr:uid="{00000000-0005-0000-0000-00004F000000}"/>
    <cellStyle name="Comma 2 2 2 4 3 4 4" xfId="33964" xr:uid="{00000000-0005-0000-0000-00004F000000}"/>
    <cellStyle name="Comma 2 2 2 4 3 5" xfId="5236" xr:uid="{00000000-0005-0000-0000-00004F000000}"/>
    <cellStyle name="Comma 2 2 2 4 3 5 2" xfId="14308" xr:uid="{00000000-0005-0000-0000-00004F000000}"/>
    <cellStyle name="Comma 2 2 2 4 3 5 2 2" xfId="29428" xr:uid="{00000000-0005-0000-0000-00004F000000}"/>
    <cellStyle name="Comma 2 2 2 4 3 5 2 2 2" xfId="59668" xr:uid="{00000000-0005-0000-0000-00004F000000}"/>
    <cellStyle name="Comma 2 2 2 4 3 5 2 3" xfId="44548" xr:uid="{00000000-0005-0000-0000-00004F000000}"/>
    <cellStyle name="Comma 2 2 2 4 3 5 3" xfId="20356" xr:uid="{00000000-0005-0000-0000-00004F000000}"/>
    <cellStyle name="Comma 2 2 2 4 3 5 3 2" xfId="50596" xr:uid="{00000000-0005-0000-0000-00004F000000}"/>
    <cellStyle name="Comma 2 2 2 4 3 5 4" xfId="35476" xr:uid="{00000000-0005-0000-0000-00004F000000}"/>
    <cellStyle name="Comma 2 2 2 4 3 6" xfId="6748" xr:uid="{00000000-0005-0000-0000-00004F000000}"/>
    <cellStyle name="Comma 2 2 2 4 3 6 2" xfId="21868" xr:uid="{00000000-0005-0000-0000-00004F000000}"/>
    <cellStyle name="Comma 2 2 2 4 3 6 2 2" xfId="52108" xr:uid="{00000000-0005-0000-0000-00004F000000}"/>
    <cellStyle name="Comma 2 2 2 4 3 6 3" xfId="36988" xr:uid="{00000000-0005-0000-0000-00004F000000}"/>
    <cellStyle name="Comma 2 2 2 4 3 7" xfId="8260" xr:uid="{00000000-0005-0000-0000-00004F000000}"/>
    <cellStyle name="Comma 2 2 2 4 3 7 2" xfId="23380" xr:uid="{00000000-0005-0000-0000-00004F000000}"/>
    <cellStyle name="Comma 2 2 2 4 3 7 2 2" xfId="53620" xr:uid="{00000000-0005-0000-0000-00004F000000}"/>
    <cellStyle name="Comma 2 2 2 4 3 7 3" xfId="38500" xr:uid="{00000000-0005-0000-0000-00004F000000}"/>
    <cellStyle name="Comma 2 2 2 4 3 8" xfId="9772" xr:uid="{00000000-0005-0000-0000-00004F000000}"/>
    <cellStyle name="Comma 2 2 2 4 3 8 2" xfId="24892" xr:uid="{00000000-0005-0000-0000-00004F000000}"/>
    <cellStyle name="Comma 2 2 2 4 3 8 2 2" xfId="55132" xr:uid="{00000000-0005-0000-0000-00004F000000}"/>
    <cellStyle name="Comma 2 2 2 4 3 8 3" xfId="40012" xr:uid="{00000000-0005-0000-0000-00004F000000}"/>
    <cellStyle name="Comma 2 2 2 4 3 9" xfId="15820" xr:uid="{00000000-0005-0000-0000-00004F000000}"/>
    <cellStyle name="Comma 2 2 2 4 3 9 2" xfId="46060" xr:uid="{00000000-0005-0000-0000-00004F000000}"/>
    <cellStyle name="Comma 2 2 2 4 4" xfId="952" xr:uid="{00000000-0005-0000-0000-00001A000000}"/>
    <cellStyle name="Comma 2 2 2 4 4 2" xfId="2464" xr:uid="{00000000-0005-0000-0000-00001A000000}"/>
    <cellStyle name="Comma 2 2 2 4 4 2 2" xfId="11536" xr:uid="{00000000-0005-0000-0000-00001A000000}"/>
    <cellStyle name="Comma 2 2 2 4 4 2 2 2" xfId="26656" xr:uid="{00000000-0005-0000-0000-00001A000000}"/>
    <cellStyle name="Comma 2 2 2 4 4 2 2 2 2" xfId="56896" xr:uid="{00000000-0005-0000-0000-00001A000000}"/>
    <cellStyle name="Comma 2 2 2 4 4 2 2 3" xfId="41776" xr:uid="{00000000-0005-0000-0000-00001A000000}"/>
    <cellStyle name="Comma 2 2 2 4 4 2 3" xfId="17584" xr:uid="{00000000-0005-0000-0000-00001A000000}"/>
    <cellStyle name="Comma 2 2 2 4 4 2 3 2" xfId="47824" xr:uid="{00000000-0005-0000-0000-00001A000000}"/>
    <cellStyle name="Comma 2 2 2 4 4 2 4" xfId="32704" xr:uid="{00000000-0005-0000-0000-00001A000000}"/>
    <cellStyle name="Comma 2 2 2 4 4 3" xfId="3976" xr:uid="{00000000-0005-0000-0000-00001A000000}"/>
    <cellStyle name="Comma 2 2 2 4 4 3 2" xfId="13048" xr:uid="{00000000-0005-0000-0000-00001A000000}"/>
    <cellStyle name="Comma 2 2 2 4 4 3 2 2" xfId="28168" xr:uid="{00000000-0005-0000-0000-00001A000000}"/>
    <cellStyle name="Comma 2 2 2 4 4 3 2 2 2" xfId="58408" xr:uid="{00000000-0005-0000-0000-00001A000000}"/>
    <cellStyle name="Comma 2 2 2 4 4 3 2 3" xfId="43288" xr:uid="{00000000-0005-0000-0000-00001A000000}"/>
    <cellStyle name="Comma 2 2 2 4 4 3 3" xfId="19096" xr:uid="{00000000-0005-0000-0000-00001A000000}"/>
    <cellStyle name="Comma 2 2 2 4 4 3 3 2" xfId="49336" xr:uid="{00000000-0005-0000-0000-00001A000000}"/>
    <cellStyle name="Comma 2 2 2 4 4 3 4" xfId="34216" xr:uid="{00000000-0005-0000-0000-00001A000000}"/>
    <cellStyle name="Comma 2 2 2 4 4 4" xfId="5488" xr:uid="{00000000-0005-0000-0000-00001A000000}"/>
    <cellStyle name="Comma 2 2 2 4 4 4 2" xfId="14560" xr:uid="{00000000-0005-0000-0000-00001A000000}"/>
    <cellStyle name="Comma 2 2 2 4 4 4 2 2" xfId="29680" xr:uid="{00000000-0005-0000-0000-00001A000000}"/>
    <cellStyle name="Comma 2 2 2 4 4 4 2 2 2" xfId="59920" xr:uid="{00000000-0005-0000-0000-00001A000000}"/>
    <cellStyle name="Comma 2 2 2 4 4 4 2 3" xfId="44800" xr:uid="{00000000-0005-0000-0000-00001A000000}"/>
    <cellStyle name="Comma 2 2 2 4 4 4 3" xfId="20608" xr:uid="{00000000-0005-0000-0000-00001A000000}"/>
    <cellStyle name="Comma 2 2 2 4 4 4 3 2" xfId="50848" xr:uid="{00000000-0005-0000-0000-00001A000000}"/>
    <cellStyle name="Comma 2 2 2 4 4 4 4" xfId="35728" xr:uid="{00000000-0005-0000-0000-00001A000000}"/>
    <cellStyle name="Comma 2 2 2 4 4 5" xfId="7000" xr:uid="{00000000-0005-0000-0000-00001A000000}"/>
    <cellStyle name="Comma 2 2 2 4 4 5 2" xfId="22120" xr:uid="{00000000-0005-0000-0000-00001A000000}"/>
    <cellStyle name="Comma 2 2 2 4 4 5 2 2" xfId="52360" xr:uid="{00000000-0005-0000-0000-00001A000000}"/>
    <cellStyle name="Comma 2 2 2 4 4 5 3" xfId="37240" xr:uid="{00000000-0005-0000-0000-00001A000000}"/>
    <cellStyle name="Comma 2 2 2 4 4 6" xfId="8512" xr:uid="{00000000-0005-0000-0000-00001A000000}"/>
    <cellStyle name="Comma 2 2 2 4 4 6 2" xfId="23632" xr:uid="{00000000-0005-0000-0000-00001A000000}"/>
    <cellStyle name="Comma 2 2 2 4 4 6 2 2" xfId="53872" xr:uid="{00000000-0005-0000-0000-00001A000000}"/>
    <cellStyle name="Comma 2 2 2 4 4 6 3" xfId="38752" xr:uid="{00000000-0005-0000-0000-00001A000000}"/>
    <cellStyle name="Comma 2 2 2 4 4 7" xfId="10024" xr:uid="{00000000-0005-0000-0000-00001A000000}"/>
    <cellStyle name="Comma 2 2 2 4 4 7 2" xfId="25144" xr:uid="{00000000-0005-0000-0000-00001A000000}"/>
    <cellStyle name="Comma 2 2 2 4 4 7 2 2" xfId="55384" xr:uid="{00000000-0005-0000-0000-00001A000000}"/>
    <cellStyle name="Comma 2 2 2 4 4 7 3" xfId="40264" xr:uid="{00000000-0005-0000-0000-00001A000000}"/>
    <cellStyle name="Comma 2 2 2 4 4 8" xfId="16072" xr:uid="{00000000-0005-0000-0000-00001A000000}"/>
    <cellStyle name="Comma 2 2 2 4 4 8 2" xfId="46312" xr:uid="{00000000-0005-0000-0000-00001A000000}"/>
    <cellStyle name="Comma 2 2 2 4 4 9" xfId="31192" xr:uid="{00000000-0005-0000-0000-00001A000000}"/>
    <cellStyle name="Comma 2 2 2 4 5" xfId="1708" xr:uid="{00000000-0005-0000-0000-00001A000000}"/>
    <cellStyle name="Comma 2 2 2 4 5 2" xfId="10780" xr:uid="{00000000-0005-0000-0000-00001A000000}"/>
    <cellStyle name="Comma 2 2 2 4 5 2 2" xfId="25900" xr:uid="{00000000-0005-0000-0000-00001A000000}"/>
    <cellStyle name="Comma 2 2 2 4 5 2 2 2" xfId="56140" xr:uid="{00000000-0005-0000-0000-00001A000000}"/>
    <cellStyle name="Comma 2 2 2 4 5 2 3" xfId="41020" xr:uid="{00000000-0005-0000-0000-00001A000000}"/>
    <cellStyle name="Comma 2 2 2 4 5 3" xfId="16828" xr:uid="{00000000-0005-0000-0000-00001A000000}"/>
    <cellStyle name="Comma 2 2 2 4 5 3 2" xfId="47068" xr:uid="{00000000-0005-0000-0000-00001A000000}"/>
    <cellStyle name="Comma 2 2 2 4 5 4" xfId="31948" xr:uid="{00000000-0005-0000-0000-00001A000000}"/>
    <cellStyle name="Comma 2 2 2 4 6" xfId="3220" xr:uid="{00000000-0005-0000-0000-00001A000000}"/>
    <cellStyle name="Comma 2 2 2 4 6 2" xfId="12292" xr:uid="{00000000-0005-0000-0000-00001A000000}"/>
    <cellStyle name="Comma 2 2 2 4 6 2 2" xfId="27412" xr:uid="{00000000-0005-0000-0000-00001A000000}"/>
    <cellStyle name="Comma 2 2 2 4 6 2 2 2" xfId="57652" xr:uid="{00000000-0005-0000-0000-00001A000000}"/>
    <cellStyle name="Comma 2 2 2 4 6 2 3" xfId="42532" xr:uid="{00000000-0005-0000-0000-00001A000000}"/>
    <cellStyle name="Comma 2 2 2 4 6 3" xfId="18340" xr:uid="{00000000-0005-0000-0000-00001A000000}"/>
    <cellStyle name="Comma 2 2 2 4 6 3 2" xfId="48580" xr:uid="{00000000-0005-0000-0000-00001A000000}"/>
    <cellStyle name="Comma 2 2 2 4 6 4" xfId="33460" xr:uid="{00000000-0005-0000-0000-00001A000000}"/>
    <cellStyle name="Comma 2 2 2 4 7" xfId="4732" xr:uid="{00000000-0005-0000-0000-00001A000000}"/>
    <cellStyle name="Comma 2 2 2 4 7 2" xfId="13804" xr:uid="{00000000-0005-0000-0000-00001A000000}"/>
    <cellStyle name="Comma 2 2 2 4 7 2 2" xfId="28924" xr:uid="{00000000-0005-0000-0000-00001A000000}"/>
    <cellStyle name="Comma 2 2 2 4 7 2 2 2" xfId="59164" xr:uid="{00000000-0005-0000-0000-00001A000000}"/>
    <cellStyle name="Comma 2 2 2 4 7 2 3" xfId="44044" xr:uid="{00000000-0005-0000-0000-00001A000000}"/>
    <cellStyle name="Comma 2 2 2 4 7 3" xfId="19852" xr:uid="{00000000-0005-0000-0000-00001A000000}"/>
    <cellStyle name="Comma 2 2 2 4 7 3 2" xfId="50092" xr:uid="{00000000-0005-0000-0000-00001A000000}"/>
    <cellStyle name="Comma 2 2 2 4 7 4" xfId="34972" xr:uid="{00000000-0005-0000-0000-00001A000000}"/>
    <cellStyle name="Comma 2 2 2 4 8" xfId="6244" xr:uid="{00000000-0005-0000-0000-00001A000000}"/>
    <cellStyle name="Comma 2 2 2 4 8 2" xfId="21364" xr:uid="{00000000-0005-0000-0000-00001A000000}"/>
    <cellStyle name="Comma 2 2 2 4 8 2 2" xfId="51604" xr:uid="{00000000-0005-0000-0000-00001A000000}"/>
    <cellStyle name="Comma 2 2 2 4 8 3" xfId="36484" xr:uid="{00000000-0005-0000-0000-00001A000000}"/>
    <cellStyle name="Comma 2 2 2 4 9" xfId="7756" xr:uid="{00000000-0005-0000-0000-00001A000000}"/>
    <cellStyle name="Comma 2 2 2 4 9 2" xfId="22876" xr:uid="{00000000-0005-0000-0000-00001A000000}"/>
    <cellStyle name="Comma 2 2 2 4 9 2 2" xfId="53116" xr:uid="{00000000-0005-0000-0000-00001A000000}"/>
    <cellStyle name="Comma 2 2 2 4 9 3" xfId="37996" xr:uid="{00000000-0005-0000-0000-00001A000000}"/>
    <cellStyle name="Comma 2 2 2 5" xfId="280" xr:uid="{00000000-0005-0000-0000-000031000000}"/>
    <cellStyle name="Comma 2 2 2 5 10" xfId="30520" xr:uid="{00000000-0005-0000-0000-000031000000}"/>
    <cellStyle name="Comma 2 2 2 5 2" xfId="1036" xr:uid="{00000000-0005-0000-0000-000031000000}"/>
    <cellStyle name="Comma 2 2 2 5 2 2" xfId="2548" xr:uid="{00000000-0005-0000-0000-000031000000}"/>
    <cellStyle name="Comma 2 2 2 5 2 2 2" xfId="11620" xr:uid="{00000000-0005-0000-0000-000031000000}"/>
    <cellStyle name="Comma 2 2 2 5 2 2 2 2" xfId="26740" xr:uid="{00000000-0005-0000-0000-000031000000}"/>
    <cellStyle name="Comma 2 2 2 5 2 2 2 2 2" xfId="56980" xr:uid="{00000000-0005-0000-0000-000031000000}"/>
    <cellStyle name="Comma 2 2 2 5 2 2 2 3" xfId="41860" xr:uid="{00000000-0005-0000-0000-000031000000}"/>
    <cellStyle name="Comma 2 2 2 5 2 2 3" xfId="17668" xr:uid="{00000000-0005-0000-0000-000031000000}"/>
    <cellStyle name="Comma 2 2 2 5 2 2 3 2" xfId="47908" xr:uid="{00000000-0005-0000-0000-000031000000}"/>
    <cellStyle name="Comma 2 2 2 5 2 2 4" xfId="32788" xr:uid="{00000000-0005-0000-0000-000031000000}"/>
    <cellStyle name="Comma 2 2 2 5 2 3" xfId="4060" xr:uid="{00000000-0005-0000-0000-000031000000}"/>
    <cellStyle name="Comma 2 2 2 5 2 3 2" xfId="13132" xr:uid="{00000000-0005-0000-0000-000031000000}"/>
    <cellStyle name="Comma 2 2 2 5 2 3 2 2" xfId="28252" xr:uid="{00000000-0005-0000-0000-000031000000}"/>
    <cellStyle name="Comma 2 2 2 5 2 3 2 2 2" xfId="58492" xr:uid="{00000000-0005-0000-0000-000031000000}"/>
    <cellStyle name="Comma 2 2 2 5 2 3 2 3" xfId="43372" xr:uid="{00000000-0005-0000-0000-000031000000}"/>
    <cellStyle name="Comma 2 2 2 5 2 3 3" xfId="19180" xr:uid="{00000000-0005-0000-0000-000031000000}"/>
    <cellStyle name="Comma 2 2 2 5 2 3 3 2" xfId="49420" xr:uid="{00000000-0005-0000-0000-000031000000}"/>
    <cellStyle name="Comma 2 2 2 5 2 3 4" xfId="34300" xr:uid="{00000000-0005-0000-0000-000031000000}"/>
    <cellStyle name="Comma 2 2 2 5 2 4" xfId="5572" xr:uid="{00000000-0005-0000-0000-000031000000}"/>
    <cellStyle name="Comma 2 2 2 5 2 4 2" xfId="14644" xr:uid="{00000000-0005-0000-0000-000031000000}"/>
    <cellStyle name="Comma 2 2 2 5 2 4 2 2" xfId="29764" xr:uid="{00000000-0005-0000-0000-000031000000}"/>
    <cellStyle name="Comma 2 2 2 5 2 4 2 2 2" xfId="60004" xr:uid="{00000000-0005-0000-0000-000031000000}"/>
    <cellStyle name="Comma 2 2 2 5 2 4 2 3" xfId="44884" xr:uid="{00000000-0005-0000-0000-000031000000}"/>
    <cellStyle name="Comma 2 2 2 5 2 4 3" xfId="20692" xr:uid="{00000000-0005-0000-0000-000031000000}"/>
    <cellStyle name="Comma 2 2 2 5 2 4 3 2" xfId="50932" xr:uid="{00000000-0005-0000-0000-000031000000}"/>
    <cellStyle name="Comma 2 2 2 5 2 4 4" xfId="35812" xr:uid="{00000000-0005-0000-0000-000031000000}"/>
    <cellStyle name="Comma 2 2 2 5 2 5" xfId="7084" xr:uid="{00000000-0005-0000-0000-000031000000}"/>
    <cellStyle name="Comma 2 2 2 5 2 5 2" xfId="22204" xr:uid="{00000000-0005-0000-0000-000031000000}"/>
    <cellStyle name="Comma 2 2 2 5 2 5 2 2" xfId="52444" xr:uid="{00000000-0005-0000-0000-000031000000}"/>
    <cellStyle name="Comma 2 2 2 5 2 5 3" xfId="37324" xr:uid="{00000000-0005-0000-0000-000031000000}"/>
    <cellStyle name="Comma 2 2 2 5 2 6" xfId="8596" xr:uid="{00000000-0005-0000-0000-000031000000}"/>
    <cellStyle name="Comma 2 2 2 5 2 6 2" xfId="23716" xr:uid="{00000000-0005-0000-0000-000031000000}"/>
    <cellStyle name="Comma 2 2 2 5 2 6 2 2" xfId="53956" xr:uid="{00000000-0005-0000-0000-000031000000}"/>
    <cellStyle name="Comma 2 2 2 5 2 6 3" xfId="38836" xr:uid="{00000000-0005-0000-0000-000031000000}"/>
    <cellStyle name="Comma 2 2 2 5 2 7" xfId="10108" xr:uid="{00000000-0005-0000-0000-000031000000}"/>
    <cellStyle name="Comma 2 2 2 5 2 7 2" xfId="25228" xr:uid="{00000000-0005-0000-0000-000031000000}"/>
    <cellStyle name="Comma 2 2 2 5 2 7 2 2" xfId="55468" xr:uid="{00000000-0005-0000-0000-000031000000}"/>
    <cellStyle name="Comma 2 2 2 5 2 7 3" xfId="40348" xr:uid="{00000000-0005-0000-0000-000031000000}"/>
    <cellStyle name="Comma 2 2 2 5 2 8" xfId="16156" xr:uid="{00000000-0005-0000-0000-000031000000}"/>
    <cellStyle name="Comma 2 2 2 5 2 8 2" xfId="46396" xr:uid="{00000000-0005-0000-0000-000031000000}"/>
    <cellStyle name="Comma 2 2 2 5 2 9" xfId="31276" xr:uid="{00000000-0005-0000-0000-000031000000}"/>
    <cellStyle name="Comma 2 2 2 5 3" xfId="1792" xr:uid="{00000000-0005-0000-0000-000031000000}"/>
    <cellStyle name="Comma 2 2 2 5 3 2" xfId="10864" xr:uid="{00000000-0005-0000-0000-000031000000}"/>
    <cellStyle name="Comma 2 2 2 5 3 2 2" xfId="25984" xr:uid="{00000000-0005-0000-0000-000031000000}"/>
    <cellStyle name="Comma 2 2 2 5 3 2 2 2" xfId="56224" xr:uid="{00000000-0005-0000-0000-000031000000}"/>
    <cellStyle name="Comma 2 2 2 5 3 2 3" xfId="41104" xr:uid="{00000000-0005-0000-0000-000031000000}"/>
    <cellStyle name="Comma 2 2 2 5 3 3" xfId="16912" xr:uid="{00000000-0005-0000-0000-000031000000}"/>
    <cellStyle name="Comma 2 2 2 5 3 3 2" xfId="47152" xr:uid="{00000000-0005-0000-0000-000031000000}"/>
    <cellStyle name="Comma 2 2 2 5 3 4" xfId="32032" xr:uid="{00000000-0005-0000-0000-000031000000}"/>
    <cellStyle name="Comma 2 2 2 5 4" xfId="3304" xr:uid="{00000000-0005-0000-0000-000031000000}"/>
    <cellStyle name="Comma 2 2 2 5 4 2" xfId="12376" xr:uid="{00000000-0005-0000-0000-000031000000}"/>
    <cellStyle name="Comma 2 2 2 5 4 2 2" xfId="27496" xr:uid="{00000000-0005-0000-0000-000031000000}"/>
    <cellStyle name="Comma 2 2 2 5 4 2 2 2" xfId="57736" xr:uid="{00000000-0005-0000-0000-000031000000}"/>
    <cellStyle name="Comma 2 2 2 5 4 2 3" xfId="42616" xr:uid="{00000000-0005-0000-0000-000031000000}"/>
    <cellStyle name="Comma 2 2 2 5 4 3" xfId="18424" xr:uid="{00000000-0005-0000-0000-000031000000}"/>
    <cellStyle name="Comma 2 2 2 5 4 3 2" xfId="48664" xr:uid="{00000000-0005-0000-0000-000031000000}"/>
    <cellStyle name="Comma 2 2 2 5 4 4" xfId="33544" xr:uid="{00000000-0005-0000-0000-000031000000}"/>
    <cellStyle name="Comma 2 2 2 5 5" xfId="4816" xr:uid="{00000000-0005-0000-0000-000031000000}"/>
    <cellStyle name="Comma 2 2 2 5 5 2" xfId="13888" xr:uid="{00000000-0005-0000-0000-000031000000}"/>
    <cellStyle name="Comma 2 2 2 5 5 2 2" xfId="29008" xr:uid="{00000000-0005-0000-0000-000031000000}"/>
    <cellStyle name="Comma 2 2 2 5 5 2 2 2" xfId="59248" xr:uid="{00000000-0005-0000-0000-000031000000}"/>
    <cellStyle name="Comma 2 2 2 5 5 2 3" xfId="44128" xr:uid="{00000000-0005-0000-0000-000031000000}"/>
    <cellStyle name="Comma 2 2 2 5 5 3" xfId="19936" xr:uid="{00000000-0005-0000-0000-000031000000}"/>
    <cellStyle name="Comma 2 2 2 5 5 3 2" xfId="50176" xr:uid="{00000000-0005-0000-0000-000031000000}"/>
    <cellStyle name="Comma 2 2 2 5 5 4" xfId="35056" xr:uid="{00000000-0005-0000-0000-000031000000}"/>
    <cellStyle name="Comma 2 2 2 5 6" xfId="6328" xr:uid="{00000000-0005-0000-0000-000031000000}"/>
    <cellStyle name="Comma 2 2 2 5 6 2" xfId="21448" xr:uid="{00000000-0005-0000-0000-000031000000}"/>
    <cellStyle name="Comma 2 2 2 5 6 2 2" xfId="51688" xr:uid="{00000000-0005-0000-0000-000031000000}"/>
    <cellStyle name="Comma 2 2 2 5 6 3" xfId="36568" xr:uid="{00000000-0005-0000-0000-000031000000}"/>
    <cellStyle name="Comma 2 2 2 5 7" xfId="7840" xr:uid="{00000000-0005-0000-0000-000031000000}"/>
    <cellStyle name="Comma 2 2 2 5 7 2" xfId="22960" xr:uid="{00000000-0005-0000-0000-000031000000}"/>
    <cellStyle name="Comma 2 2 2 5 7 2 2" xfId="53200" xr:uid="{00000000-0005-0000-0000-000031000000}"/>
    <cellStyle name="Comma 2 2 2 5 7 3" xfId="38080" xr:uid="{00000000-0005-0000-0000-000031000000}"/>
    <cellStyle name="Comma 2 2 2 5 8" xfId="9352" xr:uid="{00000000-0005-0000-0000-000031000000}"/>
    <cellStyle name="Comma 2 2 2 5 8 2" xfId="24472" xr:uid="{00000000-0005-0000-0000-000031000000}"/>
    <cellStyle name="Comma 2 2 2 5 8 2 2" xfId="54712" xr:uid="{00000000-0005-0000-0000-000031000000}"/>
    <cellStyle name="Comma 2 2 2 5 8 3" xfId="39592" xr:uid="{00000000-0005-0000-0000-000031000000}"/>
    <cellStyle name="Comma 2 2 2 5 9" xfId="15400" xr:uid="{00000000-0005-0000-0000-000031000000}"/>
    <cellStyle name="Comma 2 2 2 5 9 2" xfId="45640" xr:uid="{00000000-0005-0000-0000-000031000000}"/>
    <cellStyle name="Comma 2 2 2 6" xfId="532" xr:uid="{00000000-0005-0000-0000-00004A000000}"/>
    <cellStyle name="Comma 2 2 2 6 10" xfId="30772" xr:uid="{00000000-0005-0000-0000-00004A000000}"/>
    <cellStyle name="Comma 2 2 2 6 2" xfId="1288" xr:uid="{00000000-0005-0000-0000-00004A000000}"/>
    <cellStyle name="Comma 2 2 2 6 2 2" xfId="2800" xr:uid="{00000000-0005-0000-0000-00004A000000}"/>
    <cellStyle name="Comma 2 2 2 6 2 2 2" xfId="11872" xr:uid="{00000000-0005-0000-0000-00004A000000}"/>
    <cellStyle name="Comma 2 2 2 6 2 2 2 2" xfId="26992" xr:uid="{00000000-0005-0000-0000-00004A000000}"/>
    <cellStyle name="Comma 2 2 2 6 2 2 2 2 2" xfId="57232" xr:uid="{00000000-0005-0000-0000-00004A000000}"/>
    <cellStyle name="Comma 2 2 2 6 2 2 2 3" xfId="42112" xr:uid="{00000000-0005-0000-0000-00004A000000}"/>
    <cellStyle name="Comma 2 2 2 6 2 2 3" xfId="17920" xr:uid="{00000000-0005-0000-0000-00004A000000}"/>
    <cellStyle name="Comma 2 2 2 6 2 2 3 2" xfId="48160" xr:uid="{00000000-0005-0000-0000-00004A000000}"/>
    <cellStyle name="Comma 2 2 2 6 2 2 4" xfId="33040" xr:uid="{00000000-0005-0000-0000-00004A000000}"/>
    <cellStyle name="Comma 2 2 2 6 2 3" xfId="4312" xr:uid="{00000000-0005-0000-0000-00004A000000}"/>
    <cellStyle name="Comma 2 2 2 6 2 3 2" xfId="13384" xr:uid="{00000000-0005-0000-0000-00004A000000}"/>
    <cellStyle name="Comma 2 2 2 6 2 3 2 2" xfId="28504" xr:uid="{00000000-0005-0000-0000-00004A000000}"/>
    <cellStyle name="Comma 2 2 2 6 2 3 2 2 2" xfId="58744" xr:uid="{00000000-0005-0000-0000-00004A000000}"/>
    <cellStyle name="Comma 2 2 2 6 2 3 2 3" xfId="43624" xr:uid="{00000000-0005-0000-0000-00004A000000}"/>
    <cellStyle name="Comma 2 2 2 6 2 3 3" xfId="19432" xr:uid="{00000000-0005-0000-0000-00004A000000}"/>
    <cellStyle name="Comma 2 2 2 6 2 3 3 2" xfId="49672" xr:uid="{00000000-0005-0000-0000-00004A000000}"/>
    <cellStyle name="Comma 2 2 2 6 2 3 4" xfId="34552" xr:uid="{00000000-0005-0000-0000-00004A000000}"/>
    <cellStyle name="Comma 2 2 2 6 2 4" xfId="5824" xr:uid="{00000000-0005-0000-0000-00004A000000}"/>
    <cellStyle name="Comma 2 2 2 6 2 4 2" xfId="14896" xr:uid="{00000000-0005-0000-0000-00004A000000}"/>
    <cellStyle name="Comma 2 2 2 6 2 4 2 2" xfId="30016" xr:uid="{00000000-0005-0000-0000-00004A000000}"/>
    <cellStyle name="Comma 2 2 2 6 2 4 2 2 2" xfId="60256" xr:uid="{00000000-0005-0000-0000-00004A000000}"/>
    <cellStyle name="Comma 2 2 2 6 2 4 2 3" xfId="45136" xr:uid="{00000000-0005-0000-0000-00004A000000}"/>
    <cellStyle name="Comma 2 2 2 6 2 4 3" xfId="20944" xr:uid="{00000000-0005-0000-0000-00004A000000}"/>
    <cellStyle name="Comma 2 2 2 6 2 4 3 2" xfId="51184" xr:uid="{00000000-0005-0000-0000-00004A000000}"/>
    <cellStyle name="Comma 2 2 2 6 2 4 4" xfId="36064" xr:uid="{00000000-0005-0000-0000-00004A000000}"/>
    <cellStyle name="Comma 2 2 2 6 2 5" xfId="7336" xr:uid="{00000000-0005-0000-0000-00004A000000}"/>
    <cellStyle name="Comma 2 2 2 6 2 5 2" xfId="22456" xr:uid="{00000000-0005-0000-0000-00004A000000}"/>
    <cellStyle name="Comma 2 2 2 6 2 5 2 2" xfId="52696" xr:uid="{00000000-0005-0000-0000-00004A000000}"/>
    <cellStyle name="Comma 2 2 2 6 2 5 3" xfId="37576" xr:uid="{00000000-0005-0000-0000-00004A000000}"/>
    <cellStyle name="Comma 2 2 2 6 2 6" xfId="8848" xr:uid="{00000000-0005-0000-0000-00004A000000}"/>
    <cellStyle name="Comma 2 2 2 6 2 6 2" xfId="23968" xr:uid="{00000000-0005-0000-0000-00004A000000}"/>
    <cellStyle name="Comma 2 2 2 6 2 6 2 2" xfId="54208" xr:uid="{00000000-0005-0000-0000-00004A000000}"/>
    <cellStyle name="Comma 2 2 2 6 2 6 3" xfId="39088" xr:uid="{00000000-0005-0000-0000-00004A000000}"/>
    <cellStyle name="Comma 2 2 2 6 2 7" xfId="10360" xr:uid="{00000000-0005-0000-0000-00004A000000}"/>
    <cellStyle name="Comma 2 2 2 6 2 7 2" xfId="25480" xr:uid="{00000000-0005-0000-0000-00004A000000}"/>
    <cellStyle name="Comma 2 2 2 6 2 7 2 2" xfId="55720" xr:uid="{00000000-0005-0000-0000-00004A000000}"/>
    <cellStyle name="Comma 2 2 2 6 2 7 3" xfId="40600" xr:uid="{00000000-0005-0000-0000-00004A000000}"/>
    <cellStyle name="Comma 2 2 2 6 2 8" xfId="16408" xr:uid="{00000000-0005-0000-0000-00004A000000}"/>
    <cellStyle name="Comma 2 2 2 6 2 8 2" xfId="46648" xr:uid="{00000000-0005-0000-0000-00004A000000}"/>
    <cellStyle name="Comma 2 2 2 6 2 9" xfId="31528" xr:uid="{00000000-0005-0000-0000-00004A000000}"/>
    <cellStyle name="Comma 2 2 2 6 3" xfId="2044" xr:uid="{00000000-0005-0000-0000-00004A000000}"/>
    <cellStyle name="Comma 2 2 2 6 3 2" xfId="11116" xr:uid="{00000000-0005-0000-0000-00004A000000}"/>
    <cellStyle name="Comma 2 2 2 6 3 2 2" xfId="26236" xr:uid="{00000000-0005-0000-0000-00004A000000}"/>
    <cellStyle name="Comma 2 2 2 6 3 2 2 2" xfId="56476" xr:uid="{00000000-0005-0000-0000-00004A000000}"/>
    <cellStyle name="Comma 2 2 2 6 3 2 3" xfId="41356" xr:uid="{00000000-0005-0000-0000-00004A000000}"/>
    <cellStyle name="Comma 2 2 2 6 3 3" xfId="17164" xr:uid="{00000000-0005-0000-0000-00004A000000}"/>
    <cellStyle name="Comma 2 2 2 6 3 3 2" xfId="47404" xr:uid="{00000000-0005-0000-0000-00004A000000}"/>
    <cellStyle name="Comma 2 2 2 6 3 4" xfId="32284" xr:uid="{00000000-0005-0000-0000-00004A000000}"/>
    <cellStyle name="Comma 2 2 2 6 4" xfId="3556" xr:uid="{00000000-0005-0000-0000-00004A000000}"/>
    <cellStyle name="Comma 2 2 2 6 4 2" xfId="12628" xr:uid="{00000000-0005-0000-0000-00004A000000}"/>
    <cellStyle name="Comma 2 2 2 6 4 2 2" xfId="27748" xr:uid="{00000000-0005-0000-0000-00004A000000}"/>
    <cellStyle name="Comma 2 2 2 6 4 2 2 2" xfId="57988" xr:uid="{00000000-0005-0000-0000-00004A000000}"/>
    <cellStyle name="Comma 2 2 2 6 4 2 3" xfId="42868" xr:uid="{00000000-0005-0000-0000-00004A000000}"/>
    <cellStyle name="Comma 2 2 2 6 4 3" xfId="18676" xr:uid="{00000000-0005-0000-0000-00004A000000}"/>
    <cellStyle name="Comma 2 2 2 6 4 3 2" xfId="48916" xr:uid="{00000000-0005-0000-0000-00004A000000}"/>
    <cellStyle name="Comma 2 2 2 6 4 4" xfId="33796" xr:uid="{00000000-0005-0000-0000-00004A000000}"/>
    <cellStyle name="Comma 2 2 2 6 5" xfId="5068" xr:uid="{00000000-0005-0000-0000-00004A000000}"/>
    <cellStyle name="Comma 2 2 2 6 5 2" xfId="14140" xr:uid="{00000000-0005-0000-0000-00004A000000}"/>
    <cellStyle name="Comma 2 2 2 6 5 2 2" xfId="29260" xr:uid="{00000000-0005-0000-0000-00004A000000}"/>
    <cellStyle name="Comma 2 2 2 6 5 2 2 2" xfId="59500" xr:uid="{00000000-0005-0000-0000-00004A000000}"/>
    <cellStyle name="Comma 2 2 2 6 5 2 3" xfId="44380" xr:uid="{00000000-0005-0000-0000-00004A000000}"/>
    <cellStyle name="Comma 2 2 2 6 5 3" xfId="20188" xr:uid="{00000000-0005-0000-0000-00004A000000}"/>
    <cellStyle name="Comma 2 2 2 6 5 3 2" xfId="50428" xr:uid="{00000000-0005-0000-0000-00004A000000}"/>
    <cellStyle name="Comma 2 2 2 6 5 4" xfId="35308" xr:uid="{00000000-0005-0000-0000-00004A000000}"/>
    <cellStyle name="Comma 2 2 2 6 6" xfId="6580" xr:uid="{00000000-0005-0000-0000-00004A000000}"/>
    <cellStyle name="Comma 2 2 2 6 6 2" xfId="21700" xr:uid="{00000000-0005-0000-0000-00004A000000}"/>
    <cellStyle name="Comma 2 2 2 6 6 2 2" xfId="51940" xr:uid="{00000000-0005-0000-0000-00004A000000}"/>
    <cellStyle name="Comma 2 2 2 6 6 3" xfId="36820" xr:uid="{00000000-0005-0000-0000-00004A000000}"/>
    <cellStyle name="Comma 2 2 2 6 7" xfId="8092" xr:uid="{00000000-0005-0000-0000-00004A000000}"/>
    <cellStyle name="Comma 2 2 2 6 7 2" xfId="23212" xr:uid="{00000000-0005-0000-0000-00004A000000}"/>
    <cellStyle name="Comma 2 2 2 6 7 2 2" xfId="53452" xr:uid="{00000000-0005-0000-0000-00004A000000}"/>
    <cellStyle name="Comma 2 2 2 6 7 3" xfId="38332" xr:uid="{00000000-0005-0000-0000-00004A000000}"/>
    <cellStyle name="Comma 2 2 2 6 8" xfId="9604" xr:uid="{00000000-0005-0000-0000-00004A000000}"/>
    <cellStyle name="Comma 2 2 2 6 8 2" xfId="24724" xr:uid="{00000000-0005-0000-0000-00004A000000}"/>
    <cellStyle name="Comma 2 2 2 6 8 2 2" xfId="54964" xr:uid="{00000000-0005-0000-0000-00004A000000}"/>
    <cellStyle name="Comma 2 2 2 6 8 3" xfId="39844" xr:uid="{00000000-0005-0000-0000-00004A000000}"/>
    <cellStyle name="Comma 2 2 2 6 9" xfId="15652" xr:uid="{00000000-0005-0000-0000-00004A000000}"/>
    <cellStyle name="Comma 2 2 2 6 9 2" xfId="45892" xr:uid="{00000000-0005-0000-0000-00004A000000}"/>
    <cellStyle name="Comma 2 2 2 7" xfId="784" xr:uid="{00000000-0005-0000-0000-000031000000}"/>
    <cellStyle name="Comma 2 2 2 7 2" xfId="2296" xr:uid="{00000000-0005-0000-0000-000031000000}"/>
    <cellStyle name="Comma 2 2 2 7 2 2" xfId="11368" xr:uid="{00000000-0005-0000-0000-000031000000}"/>
    <cellStyle name="Comma 2 2 2 7 2 2 2" xfId="26488" xr:uid="{00000000-0005-0000-0000-000031000000}"/>
    <cellStyle name="Comma 2 2 2 7 2 2 2 2" xfId="56728" xr:uid="{00000000-0005-0000-0000-000031000000}"/>
    <cellStyle name="Comma 2 2 2 7 2 2 3" xfId="41608" xr:uid="{00000000-0005-0000-0000-000031000000}"/>
    <cellStyle name="Comma 2 2 2 7 2 3" xfId="17416" xr:uid="{00000000-0005-0000-0000-000031000000}"/>
    <cellStyle name="Comma 2 2 2 7 2 3 2" xfId="47656" xr:uid="{00000000-0005-0000-0000-000031000000}"/>
    <cellStyle name="Comma 2 2 2 7 2 4" xfId="32536" xr:uid="{00000000-0005-0000-0000-000031000000}"/>
    <cellStyle name="Comma 2 2 2 7 3" xfId="3808" xr:uid="{00000000-0005-0000-0000-000031000000}"/>
    <cellStyle name="Comma 2 2 2 7 3 2" xfId="12880" xr:uid="{00000000-0005-0000-0000-000031000000}"/>
    <cellStyle name="Comma 2 2 2 7 3 2 2" xfId="28000" xr:uid="{00000000-0005-0000-0000-000031000000}"/>
    <cellStyle name="Comma 2 2 2 7 3 2 2 2" xfId="58240" xr:uid="{00000000-0005-0000-0000-000031000000}"/>
    <cellStyle name="Comma 2 2 2 7 3 2 3" xfId="43120" xr:uid="{00000000-0005-0000-0000-000031000000}"/>
    <cellStyle name="Comma 2 2 2 7 3 3" xfId="18928" xr:uid="{00000000-0005-0000-0000-000031000000}"/>
    <cellStyle name="Comma 2 2 2 7 3 3 2" xfId="49168" xr:uid="{00000000-0005-0000-0000-000031000000}"/>
    <cellStyle name="Comma 2 2 2 7 3 4" xfId="34048" xr:uid="{00000000-0005-0000-0000-000031000000}"/>
    <cellStyle name="Comma 2 2 2 7 4" xfId="5320" xr:uid="{00000000-0005-0000-0000-000031000000}"/>
    <cellStyle name="Comma 2 2 2 7 4 2" xfId="14392" xr:uid="{00000000-0005-0000-0000-000031000000}"/>
    <cellStyle name="Comma 2 2 2 7 4 2 2" xfId="29512" xr:uid="{00000000-0005-0000-0000-000031000000}"/>
    <cellStyle name="Comma 2 2 2 7 4 2 2 2" xfId="59752" xr:uid="{00000000-0005-0000-0000-000031000000}"/>
    <cellStyle name="Comma 2 2 2 7 4 2 3" xfId="44632" xr:uid="{00000000-0005-0000-0000-000031000000}"/>
    <cellStyle name="Comma 2 2 2 7 4 3" xfId="20440" xr:uid="{00000000-0005-0000-0000-000031000000}"/>
    <cellStyle name="Comma 2 2 2 7 4 3 2" xfId="50680" xr:uid="{00000000-0005-0000-0000-000031000000}"/>
    <cellStyle name="Comma 2 2 2 7 4 4" xfId="35560" xr:uid="{00000000-0005-0000-0000-000031000000}"/>
    <cellStyle name="Comma 2 2 2 7 5" xfId="6832" xr:uid="{00000000-0005-0000-0000-000031000000}"/>
    <cellStyle name="Comma 2 2 2 7 5 2" xfId="21952" xr:uid="{00000000-0005-0000-0000-000031000000}"/>
    <cellStyle name="Comma 2 2 2 7 5 2 2" xfId="52192" xr:uid="{00000000-0005-0000-0000-000031000000}"/>
    <cellStyle name="Comma 2 2 2 7 5 3" xfId="37072" xr:uid="{00000000-0005-0000-0000-000031000000}"/>
    <cellStyle name="Comma 2 2 2 7 6" xfId="8344" xr:uid="{00000000-0005-0000-0000-000031000000}"/>
    <cellStyle name="Comma 2 2 2 7 6 2" xfId="23464" xr:uid="{00000000-0005-0000-0000-000031000000}"/>
    <cellStyle name="Comma 2 2 2 7 6 2 2" xfId="53704" xr:uid="{00000000-0005-0000-0000-000031000000}"/>
    <cellStyle name="Comma 2 2 2 7 6 3" xfId="38584" xr:uid="{00000000-0005-0000-0000-000031000000}"/>
    <cellStyle name="Comma 2 2 2 7 7" xfId="9856" xr:uid="{00000000-0005-0000-0000-000031000000}"/>
    <cellStyle name="Comma 2 2 2 7 7 2" xfId="24976" xr:uid="{00000000-0005-0000-0000-000031000000}"/>
    <cellStyle name="Comma 2 2 2 7 7 2 2" xfId="55216" xr:uid="{00000000-0005-0000-0000-000031000000}"/>
    <cellStyle name="Comma 2 2 2 7 7 3" xfId="40096" xr:uid="{00000000-0005-0000-0000-000031000000}"/>
    <cellStyle name="Comma 2 2 2 7 8" xfId="15904" xr:uid="{00000000-0005-0000-0000-000031000000}"/>
    <cellStyle name="Comma 2 2 2 7 8 2" xfId="46144" xr:uid="{00000000-0005-0000-0000-000031000000}"/>
    <cellStyle name="Comma 2 2 2 7 9" xfId="31024" xr:uid="{00000000-0005-0000-0000-000031000000}"/>
    <cellStyle name="Comma 2 2 2 8" xfId="1540" xr:uid="{00000000-0005-0000-0000-000031000000}"/>
    <cellStyle name="Comma 2 2 2 8 2" xfId="10612" xr:uid="{00000000-0005-0000-0000-000031000000}"/>
    <cellStyle name="Comma 2 2 2 8 2 2" xfId="25732" xr:uid="{00000000-0005-0000-0000-000031000000}"/>
    <cellStyle name="Comma 2 2 2 8 2 2 2" xfId="55972" xr:uid="{00000000-0005-0000-0000-000031000000}"/>
    <cellStyle name="Comma 2 2 2 8 2 3" xfId="40852" xr:uid="{00000000-0005-0000-0000-000031000000}"/>
    <cellStyle name="Comma 2 2 2 8 3" xfId="16660" xr:uid="{00000000-0005-0000-0000-000031000000}"/>
    <cellStyle name="Comma 2 2 2 8 3 2" xfId="46900" xr:uid="{00000000-0005-0000-0000-000031000000}"/>
    <cellStyle name="Comma 2 2 2 8 4" xfId="31780" xr:uid="{00000000-0005-0000-0000-000031000000}"/>
    <cellStyle name="Comma 2 2 2 9" xfId="3052" xr:uid="{00000000-0005-0000-0000-000031000000}"/>
    <cellStyle name="Comma 2 2 2 9 2" xfId="12124" xr:uid="{00000000-0005-0000-0000-000031000000}"/>
    <cellStyle name="Comma 2 2 2 9 2 2" xfId="27244" xr:uid="{00000000-0005-0000-0000-000031000000}"/>
    <cellStyle name="Comma 2 2 2 9 2 2 2" xfId="57484" xr:uid="{00000000-0005-0000-0000-000031000000}"/>
    <cellStyle name="Comma 2 2 2 9 2 3" xfId="42364" xr:uid="{00000000-0005-0000-0000-000031000000}"/>
    <cellStyle name="Comma 2 2 2 9 3" xfId="18172" xr:uid="{00000000-0005-0000-0000-000031000000}"/>
    <cellStyle name="Comma 2 2 2 9 3 2" xfId="48412" xr:uid="{00000000-0005-0000-0000-000031000000}"/>
    <cellStyle name="Comma 2 2 2 9 4" xfId="33292" xr:uid="{00000000-0005-0000-0000-000031000000}"/>
    <cellStyle name="Comma 2 2 3" xfId="42" xr:uid="{00000000-0005-0000-0000-000005000000}"/>
    <cellStyle name="Comma 2 2 3 10" xfId="4578" xr:uid="{00000000-0005-0000-0000-000005000000}"/>
    <cellStyle name="Comma 2 2 3 10 2" xfId="13650" xr:uid="{00000000-0005-0000-0000-000005000000}"/>
    <cellStyle name="Comma 2 2 3 10 2 2" xfId="28770" xr:uid="{00000000-0005-0000-0000-000005000000}"/>
    <cellStyle name="Comma 2 2 3 10 2 2 2" xfId="59010" xr:uid="{00000000-0005-0000-0000-000005000000}"/>
    <cellStyle name="Comma 2 2 3 10 2 3" xfId="43890" xr:uid="{00000000-0005-0000-0000-000005000000}"/>
    <cellStyle name="Comma 2 2 3 10 3" xfId="19698" xr:uid="{00000000-0005-0000-0000-000005000000}"/>
    <cellStyle name="Comma 2 2 3 10 3 2" xfId="49938" xr:uid="{00000000-0005-0000-0000-000005000000}"/>
    <cellStyle name="Comma 2 2 3 10 4" xfId="34818" xr:uid="{00000000-0005-0000-0000-000005000000}"/>
    <cellStyle name="Comma 2 2 3 11" xfId="6090" xr:uid="{00000000-0005-0000-0000-000005000000}"/>
    <cellStyle name="Comma 2 2 3 11 2" xfId="21210" xr:uid="{00000000-0005-0000-0000-000005000000}"/>
    <cellStyle name="Comma 2 2 3 11 2 2" xfId="51450" xr:uid="{00000000-0005-0000-0000-000005000000}"/>
    <cellStyle name="Comma 2 2 3 11 3" xfId="36330" xr:uid="{00000000-0005-0000-0000-000005000000}"/>
    <cellStyle name="Comma 2 2 3 12" xfId="7602" xr:uid="{00000000-0005-0000-0000-000005000000}"/>
    <cellStyle name="Comma 2 2 3 12 2" xfId="22722" xr:uid="{00000000-0005-0000-0000-000005000000}"/>
    <cellStyle name="Comma 2 2 3 12 2 2" xfId="52962" xr:uid="{00000000-0005-0000-0000-000005000000}"/>
    <cellStyle name="Comma 2 2 3 12 3" xfId="37842" xr:uid="{00000000-0005-0000-0000-000005000000}"/>
    <cellStyle name="Comma 2 2 3 13" xfId="9114" xr:uid="{00000000-0005-0000-0000-000005000000}"/>
    <cellStyle name="Comma 2 2 3 13 2" xfId="24234" xr:uid="{00000000-0005-0000-0000-000005000000}"/>
    <cellStyle name="Comma 2 2 3 13 2 2" xfId="54474" xr:uid="{00000000-0005-0000-0000-000005000000}"/>
    <cellStyle name="Comma 2 2 3 13 3" xfId="39354" xr:uid="{00000000-0005-0000-0000-000005000000}"/>
    <cellStyle name="Comma 2 2 3 14" xfId="15162" xr:uid="{00000000-0005-0000-0000-000005000000}"/>
    <cellStyle name="Comma 2 2 3 14 2" xfId="45402" xr:uid="{00000000-0005-0000-0000-000005000000}"/>
    <cellStyle name="Comma 2 2 3 15" xfId="30282" xr:uid="{00000000-0005-0000-0000-000005000000}"/>
    <cellStyle name="Comma 2 2 3 2" xfId="84" xr:uid="{00000000-0005-0000-0000-00000F000000}"/>
    <cellStyle name="Comma 2 2 3 2 10" xfId="6132" xr:uid="{00000000-0005-0000-0000-00000F000000}"/>
    <cellStyle name="Comma 2 2 3 2 10 2" xfId="21252" xr:uid="{00000000-0005-0000-0000-00000F000000}"/>
    <cellStyle name="Comma 2 2 3 2 10 2 2" xfId="51492" xr:uid="{00000000-0005-0000-0000-00000F000000}"/>
    <cellStyle name="Comma 2 2 3 2 10 3" xfId="36372" xr:uid="{00000000-0005-0000-0000-00000F000000}"/>
    <cellStyle name="Comma 2 2 3 2 11" xfId="7644" xr:uid="{00000000-0005-0000-0000-00000F000000}"/>
    <cellStyle name="Comma 2 2 3 2 11 2" xfId="22764" xr:uid="{00000000-0005-0000-0000-00000F000000}"/>
    <cellStyle name="Comma 2 2 3 2 11 2 2" xfId="53004" xr:uid="{00000000-0005-0000-0000-00000F000000}"/>
    <cellStyle name="Comma 2 2 3 2 11 3" xfId="37884" xr:uid="{00000000-0005-0000-0000-00000F000000}"/>
    <cellStyle name="Comma 2 2 3 2 12" xfId="9156" xr:uid="{00000000-0005-0000-0000-00000F000000}"/>
    <cellStyle name="Comma 2 2 3 2 12 2" xfId="24276" xr:uid="{00000000-0005-0000-0000-00000F000000}"/>
    <cellStyle name="Comma 2 2 3 2 12 2 2" xfId="54516" xr:uid="{00000000-0005-0000-0000-00000F000000}"/>
    <cellStyle name="Comma 2 2 3 2 12 3" xfId="39396" xr:uid="{00000000-0005-0000-0000-00000F000000}"/>
    <cellStyle name="Comma 2 2 3 2 13" xfId="15204" xr:uid="{00000000-0005-0000-0000-00000F000000}"/>
    <cellStyle name="Comma 2 2 3 2 13 2" xfId="45444" xr:uid="{00000000-0005-0000-0000-00000F000000}"/>
    <cellStyle name="Comma 2 2 3 2 14" xfId="30324" xr:uid="{00000000-0005-0000-0000-00000F000000}"/>
    <cellStyle name="Comma 2 2 3 2 2" xfId="168" xr:uid="{00000000-0005-0000-0000-00001D000000}"/>
    <cellStyle name="Comma 2 2 3 2 2 10" xfId="9240" xr:uid="{00000000-0005-0000-0000-00001D000000}"/>
    <cellStyle name="Comma 2 2 3 2 2 10 2" xfId="24360" xr:uid="{00000000-0005-0000-0000-00001D000000}"/>
    <cellStyle name="Comma 2 2 3 2 2 10 2 2" xfId="54600" xr:uid="{00000000-0005-0000-0000-00001D000000}"/>
    <cellStyle name="Comma 2 2 3 2 2 10 3" xfId="39480" xr:uid="{00000000-0005-0000-0000-00001D000000}"/>
    <cellStyle name="Comma 2 2 3 2 2 11" xfId="15288" xr:uid="{00000000-0005-0000-0000-00001D000000}"/>
    <cellStyle name="Comma 2 2 3 2 2 11 2" xfId="45528" xr:uid="{00000000-0005-0000-0000-00001D000000}"/>
    <cellStyle name="Comma 2 2 3 2 2 12" xfId="30408" xr:uid="{00000000-0005-0000-0000-00001D000000}"/>
    <cellStyle name="Comma 2 2 3 2 2 2" xfId="420" xr:uid="{00000000-0005-0000-0000-00001D000000}"/>
    <cellStyle name="Comma 2 2 3 2 2 2 10" xfId="30660" xr:uid="{00000000-0005-0000-0000-00001D000000}"/>
    <cellStyle name="Comma 2 2 3 2 2 2 2" xfId="1176" xr:uid="{00000000-0005-0000-0000-00001D000000}"/>
    <cellStyle name="Comma 2 2 3 2 2 2 2 2" xfId="2688" xr:uid="{00000000-0005-0000-0000-00001D000000}"/>
    <cellStyle name="Comma 2 2 3 2 2 2 2 2 2" xfId="11760" xr:uid="{00000000-0005-0000-0000-00001D000000}"/>
    <cellStyle name="Comma 2 2 3 2 2 2 2 2 2 2" xfId="26880" xr:uid="{00000000-0005-0000-0000-00001D000000}"/>
    <cellStyle name="Comma 2 2 3 2 2 2 2 2 2 2 2" xfId="57120" xr:uid="{00000000-0005-0000-0000-00001D000000}"/>
    <cellStyle name="Comma 2 2 3 2 2 2 2 2 2 3" xfId="42000" xr:uid="{00000000-0005-0000-0000-00001D000000}"/>
    <cellStyle name="Comma 2 2 3 2 2 2 2 2 3" xfId="17808" xr:uid="{00000000-0005-0000-0000-00001D000000}"/>
    <cellStyle name="Comma 2 2 3 2 2 2 2 2 3 2" xfId="48048" xr:uid="{00000000-0005-0000-0000-00001D000000}"/>
    <cellStyle name="Comma 2 2 3 2 2 2 2 2 4" xfId="32928" xr:uid="{00000000-0005-0000-0000-00001D000000}"/>
    <cellStyle name="Comma 2 2 3 2 2 2 2 3" xfId="4200" xr:uid="{00000000-0005-0000-0000-00001D000000}"/>
    <cellStyle name="Comma 2 2 3 2 2 2 2 3 2" xfId="13272" xr:uid="{00000000-0005-0000-0000-00001D000000}"/>
    <cellStyle name="Comma 2 2 3 2 2 2 2 3 2 2" xfId="28392" xr:uid="{00000000-0005-0000-0000-00001D000000}"/>
    <cellStyle name="Comma 2 2 3 2 2 2 2 3 2 2 2" xfId="58632" xr:uid="{00000000-0005-0000-0000-00001D000000}"/>
    <cellStyle name="Comma 2 2 3 2 2 2 2 3 2 3" xfId="43512" xr:uid="{00000000-0005-0000-0000-00001D000000}"/>
    <cellStyle name="Comma 2 2 3 2 2 2 2 3 3" xfId="19320" xr:uid="{00000000-0005-0000-0000-00001D000000}"/>
    <cellStyle name="Comma 2 2 3 2 2 2 2 3 3 2" xfId="49560" xr:uid="{00000000-0005-0000-0000-00001D000000}"/>
    <cellStyle name="Comma 2 2 3 2 2 2 2 3 4" xfId="34440" xr:uid="{00000000-0005-0000-0000-00001D000000}"/>
    <cellStyle name="Comma 2 2 3 2 2 2 2 4" xfId="5712" xr:uid="{00000000-0005-0000-0000-00001D000000}"/>
    <cellStyle name="Comma 2 2 3 2 2 2 2 4 2" xfId="14784" xr:uid="{00000000-0005-0000-0000-00001D000000}"/>
    <cellStyle name="Comma 2 2 3 2 2 2 2 4 2 2" xfId="29904" xr:uid="{00000000-0005-0000-0000-00001D000000}"/>
    <cellStyle name="Comma 2 2 3 2 2 2 2 4 2 2 2" xfId="60144" xr:uid="{00000000-0005-0000-0000-00001D000000}"/>
    <cellStyle name="Comma 2 2 3 2 2 2 2 4 2 3" xfId="45024" xr:uid="{00000000-0005-0000-0000-00001D000000}"/>
    <cellStyle name="Comma 2 2 3 2 2 2 2 4 3" xfId="20832" xr:uid="{00000000-0005-0000-0000-00001D000000}"/>
    <cellStyle name="Comma 2 2 3 2 2 2 2 4 3 2" xfId="51072" xr:uid="{00000000-0005-0000-0000-00001D000000}"/>
    <cellStyle name="Comma 2 2 3 2 2 2 2 4 4" xfId="35952" xr:uid="{00000000-0005-0000-0000-00001D000000}"/>
    <cellStyle name="Comma 2 2 3 2 2 2 2 5" xfId="7224" xr:uid="{00000000-0005-0000-0000-00001D000000}"/>
    <cellStyle name="Comma 2 2 3 2 2 2 2 5 2" xfId="22344" xr:uid="{00000000-0005-0000-0000-00001D000000}"/>
    <cellStyle name="Comma 2 2 3 2 2 2 2 5 2 2" xfId="52584" xr:uid="{00000000-0005-0000-0000-00001D000000}"/>
    <cellStyle name="Comma 2 2 3 2 2 2 2 5 3" xfId="37464" xr:uid="{00000000-0005-0000-0000-00001D000000}"/>
    <cellStyle name="Comma 2 2 3 2 2 2 2 6" xfId="8736" xr:uid="{00000000-0005-0000-0000-00001D000000}"/>
    <cellStyle name="Comma 2 2 3 2 2 2 2 6 2" xfId="23856" xr:uid="{00000000-0005-0000-0000-00001D000000}"/>
    <cellStyle name="Comma 2 2 3 2 2 2 2 6 2 2" xfId="54096" xr:uid="{00000000-0005-0000-0000-00001D000000}"/>
    <cellStyle name="Comma 2 2 3 2 2 2 2 6 3" xfId="38976" xr:uid="{00000000-0005-0000-0000-00001D000000}"/>
    <cellStyle name="Comma 2 2 3 2 2 2 2 7" xfId="10248" xr:uid="{00000000-0005-0000-0000-00001D000000}"/>
    <cellStyle name="Comma 2 2 3 2 2 2 2 7 2" xfId="25368" xr:uid="{00000000-0005-0000-0000-00001D000000}"/>
    <cellStyle name="Comma 2 2 3 2 2 2 2 7 2 2" xfId="55608" xr:uid="{00000000-0005-0000-0000-00001D000000}"/>
    <cellStyle name="Comma 2 2 3 2 2 2 2 7 3" xfId="40488" xr:uid="{00000000-0005-0000-0000-00001D000000}"/>
    <cellStyle name="Comma 2 2 3 2 2 2 2 8" xfId="16296" xr:uid="{00000000-0005-0000-0000-00001D000000}"/>
    <cellStyle name="Comma 2 2 3 2 2 2 2 8 2" xfId="46536" xr:uid="{00000000-0005-0000-0000-00001D000000}"/>
    <cellStyle name="Comma 2 2 3 2 2 2 2 9" xfId="31416" xr:uid="{00000000-0005-0000-0000-00001D000000}"/>
    <cellStyle name="Comma 2 2 3 2 2 2 3" xfId="1932" xr:uid="{00000000-0005-0000-0000-00001D000000}"/>
    <cellStyle name="Comma 2 2 3 2 2 2 3 2" xfId="11004" xr:uid="{00000000-0005-0000-0000-00001D000000}"/>
    <cellStyle name="Comma 2 2 3 2 2 2 3 2 2" xfId="26124" xr:uid="{00000000-0005-0000-0000-00001D000000}"/>
    <cellStyle name="Comma 2 2 3 2 2 2 3 2 2 2" xfId="56364" xr:uid="{00000000-0005-0000-0000-00001D000000}"/>
    <cellStyle name="Comma 2 2 3 2 2 2 3 2 3" xfId="41244" xr:uid="{00000000-0005-0000-0000-00001D000000}"/>
    <cellStyle name="Comma 2 2 3 2 2 2 3 3" xfId="17052" xr:uid="{00000000-0005-0000-0000-00001D000000}"/>
    <cellStyle name="Comma 2 2 3 2 2 2 3 3 2" xfId="47292" xr:uid="{00000000-0005-0000-0000-00001D000000}"/>
    <cellStyle name="Comma 2 2 3 2 2 2 3 4" xfId="32172" xr:uid="{00000000-0005-0000-0000-00001D000000}"/>
    <cellStyle name="Comma 2 2 3 2 2 2 4" xfId="3444" xr:uid="{00000000-0005-0000-0000-00001D000000}"/>
    <cellStyle name="Comma 2 2 3 2 2 2 4 2" xfId="12516" xr:uid="{00000000-0005-0000-0000-00001D000000}"/>
    <cellStyle name="Comma 2 2 3 2 2 2 4 2 2" xfId="27636" xr:uid="{00000000-0005-0000-0000-00001D000000}"/>
    <cellStyle name="Comma 2 2 3 2 2 2 4 2 2 2" xfId="57876" xr:uid="{00000000-0005-0000-0000-00001D000000}"/>
    <cellStyle name="Comma 2 2 3 2 2 2 4 2 3" xfId="42756" xr:uid="{00000000-0005-0000-0000-00001D000000}"/>
    <cellStyle name="Comma 2 2 3 2 2 2 4 3" xfId="18564" xr:uid="{00000000-0005-0000-0000-00001D000000}"/>
    <cellStyle name="Comma 2 2 3 2 2 2 4 3 2" xfId="48804" xr:uid="{00000000-0005-0000-0000-00001D000000}"/>
    <cellStyle name="Comma 2 2 3 2 2 2 4 4" xfId="33684" xr:uid="{00000000-0005-0000-0000-00001D000000}"/>
    <cellStyle name="Comma 2 2 3 2 2 2 5" xfId="4956" xr:uid="{00000000-0005-0000-0000-00001D000000}"/>
    <cellStyle name="Comma 2 2 3 2 2 2 5 2" xfId="14028" xr:uid="{00000000-0005-0000-0000-00001D000000}"/>
    <cellStyle name="Comma 2 2 3 2 2 2 5 2 2" xfId="29148" xr:uid="{00000000-0005-0000-0000-00001D000000}"/>
    <cellStyle name="Comma 2 2 3 2 2 2 5 2 2 2" xfId="59388" xr:uid="{00000000-0005-0000-0000-00001D000000}"/>
    <cellStyle name="Comma 2 2 3 2 2 2 5 2 3" xfId="44268" xr:uid="{00000000-0005-0000-0000-00001D000000}"/>
    <cellStyle name="Comma 2 2 3 2 2 2 5 3" xfId="20076" xr:uid="{00000000-0005-0000-0000-00001D000000}"/>
    <cellStyle name="Comma 2 2 3 2 2 2 5 3 2" xfId="50316" xr:uid="{00000000-0005-0000-0000-00001D000000}"/>
    <cellStyle name="Comma 2 2 3 2 2 2 5 4" xfId="35196" xr:uid="{00000000-0005-0000-0000-00001D000000}"/>
    <cellStyle name="Comma 2 2 3 2 2 2 6" xfId="6468" xr:uid="{00000000-0005-0000-0000-00001D000000}"/>
    <cellStyle name="Comma 2 2 3 2 2 2 6 2" xfId="21588" xr:uid="{00000000-0005-0000-0000-00001D000000}"/>
    <cellStyle name="Comma 2 2 3 2 2 2 6 2 2" xfId="51828" xr:uid="{00000000-0005-0000-0000-00001D000000}"/>
    <cellStyle name="Comma 2 2 3 2 2 2 6 3" xfId="36708" xr:uid="{00000000-0005-0000-0000-00001D000000}"/>
    <cellStyle name="Comma 2 2 3 2 2 2 7" xfId="7980" xr:uid="{00000000-0005-0000-0000-00001D000000}"/>
    <cellStyle name="Comma 2 2 3 2 2 2 7 2" xfId="23100" xr:uid="{00000000-0005-0000-0000-00001D000000}"/>
    <cellStyle name="Comma 2 2 3 2 2 2 7 2 2" xfId="53340" xr:uid="{00000000-0005-0000-0000-00001D000000}"/>
    <cellStyle name="Comma 2 2 3 2 2 2 7 3" xfId="38220" xr:uid="{00000000-0005-0000-0000-00001D000000}"/>
    <cellStyle name="Comma 2 2 3 2 2 2 8" xfId="9492" xr:uid="{00000000-0005-0000-0000-00001D000000}"/>
    <cellStyle name="Comma 2 2 3 2 2 2 8 2" xfId="24612" xr:uid="{00000000-0005-0000-0000-00001D000000}"/>
    <cellStyle name="Comma 2 2 3 2 2 2 8 2 2" xfId="54852" xr:uid="{00000000-0005-0000-0000-00001D000000}"/>
    <cellStyle name="Comma 2 2 3 2 2 2 8 3" xfId="39732" xr:uid="{00000000-0005-0000-0000-00001D000000}"/>
    <cellStyle name="Comma 2 2 3 2 2 2 9" xfId="15540" xr:uid="{00000000-0005-0000-0000-00001D000000}"/>
    <cellStyle name="Comma 2 2 3 2 2 2 9 2" xfId="45780" xr:uid="{00000000-0005-0000-0000-00001D000000}"/>
    <cellStyle name="Comma 2 2 3 2 2 3" xfId="672" xr:uid="{00000000-0005-0000-0000-000052000000}"/>
    <cellStyle name="Comma 2 2 3 2 2 3 10" xfId="30912" xr:uid="{00000000-0005-0000-0000-000052000000}"/>
    <cellStyle name="Comma 2 2 3 2 2 3 2" xfId="1428" xr:uid="{00000000-0005-0000-0000-000052000000}"/>
    <cellStyle name="Comma 2 2 3 2 2 3 2 2" xfId="2940" xr:uid="{00000000-0005-0000-0000-000052000000}"/>
    <cellStyle name="Comma 2 2 3 2 2 3 2 2 2" xfId="12012" xr:uid="{00000000-0005-0000-0000-000052000000}"/>
    <cellStyle name="Comma 2 2 3 2 2 3 2 2 2 2" xfId="27132" xr:uid="{00000000-0005-0000-0000-000052000000}"/>
    <cellStyle name="Comma 2 2 3 2 2 3 2 2 2 2 2" xfId="57372" xr:uid="{00000000-0005-0000-0000-000052000000}"/>
    <cellStyle name="Comma 2 2 3 2 2 3 2 2 2 3" xfId="42252" xr:uid="{00000000-0005-0000-0000-000052000000}"/>
    <cellStyle name="Comma 2 2 3 2 2 3 2 2 3" xfId="18060" xr:uid="{00000000-0005-0000-0000-000052000000}"/>
    <cellStyle name="Comma 2 2 3 2 2 3 2 2 3 2" xfId="48300" xr:uid="{00000000-0005-0000-0000-000052000000}"/>
    <cellStyle name="Comma 2 2 3 2 2 3 2 2 4" xfId="33180" xr:uid="{00000000-0005-0000-0000-000052000000}"/>
    <cellStyle name="Comma 2 2 3 2 2 3 2 3" xfId="4452" xr:uid="{00000000-0005-0000-0000-000052000000}"/>
    <cellStyle name="Comma 2 2 3 2 2 3 2 3 2" xfId="13524" xr:uid="{00000000-0005-0000-0000-000052000000}"/>
    <cellStyle name="Comma 2 2 3 2 2 3 2 3 2 2" xfId="28644" xr:uid="{00000000-0005-0000-0000-000052000000}"/>
    <cellStyle name="Comma 2 2 3 2 2 3 2 3 2 2 2" xfId="58884" xr:uid="{00000000-0005-0000-0000-000052000000}"/>
    <cellStyle name="Comma 2 2 3 2 2 3 2 3 2 3" xfId="43764" xr:uid="{00000000-0005-0000-0000-000052000000}"/>
    <cellStyle name="Comma 2 2 3 2 2 3 2 3 3" xfId="19572" xr:uid="{00000000-0005-0000-0000-000052000000}"/>
    <cellStyle name="Comma 2 2 3 2 2 3 2 3 3 2" xfId="49812" xr:uid="{00000000-0005-0000-0000-000052000000}"/>
    <cellStyle name="Comma 2 2 3 2 2 3 2 3 4" xfId="34692" xr:uid="{00000000-0005-0000-0000-000052000000}"/>
    <cellStyle name="Comma 2 2 3 2 2 3 2 4" xfId="5964" xr:uid="{00000000-0005-0000-0000-000052000000}"/>
    <cellStyle name="Comma 2 2 3 2 2 3 2 4 2" xfId="15036" xr:uid="{00000000-0005-0000-0000-000052000000}"/>
    <cellStyle name="Comma 2 2 3 2 2 3 2 4 2 2" xfId="30156" xr:uid="{00000000-0005-0000-0000-000052000000}"/>
    <cellStyle name="Comma 2 2 3 2 2 3 2 4 2 2 2" xfId="60396" xr:uid="{00000000-0005-0000-0000-000052000000}"/>
    <cellStyle name="Comma 2 2 3 2 2 3 2 4 2 3" xfId="45276" xr:uid="{00000000-0005-0000-0000-000052000000}"/>
    <cellStyle name="Comma 2 2 3 2 2 3 2 4 3" xfId="21084" xr:uid="{00000000-0005-0000-0000-000052000000}"/>
    <cellStyle name="Comma 2 2 3 2 2 3 2 4 3 2" xfId="51324" xr:uid="{00000000-0005-0000-0000-000052000000}"/>
    <cellStyle name="Comma 2 2 3 2 2 3 2 4 4" xfId="36204" xr:uid="{00000000-0005-0000-0000-000052000000}"/>
    <cellStyle name="Comma 2 2 3 2 2 3 2 5" xfId="7476" xr:uid="{00000000-0005-0000-0000-000052000000}"/>
    <cellStyle name="Comma 2 2 3 2 2 3 2 5 2" xfId="22596" xr:uid="{00000000-0005-0000-0000-000052000000}"/>
    <cellStyle name="Comma 2 2 3 2 2 3 2 5 2 2" xfId="52836" xr:uid="{00000000-0005-0000-0000-000052000000}"/>
    <cellStyle name="Comma 2 2 3 2 2 3 2 5 3" xfId="37716" xr:uid="{00000000-0005-0000-0000-000052000000}"/>
    <cellStyle name="Comma 2 2 3 2 2 3 2 6" xfId="8988" xr:uid="{00000000-0005-0000-0000-000052000000}"/>
    <cellStyle name="Comma 2 2 3 2 2 3 2 6 2" xfId="24108" xr:uid="{00000000-0005-0000-0000-000052000000}"/>
    <cellStyle name="Comma 2 2 3 2 2 3 2 6 2 2" xfId="54348" xr:uid="{00000000-0005-0000-0000-000052000000}"/>
    <cellStyle name="Comma 2 2 3 2 2 3 2 6 3" xfId="39228" xr:uid="{00000000-0005-0000-0000-000052000000}"/>
    <cellStyle name="Comma 2 2 3 2 2 3 2 7" xfId="10500" xr:uid="{00000000-0005-0000-0000-000052000000}"/>
    <cellStyle name="Comma 2 2 3 2 2 3 2 7 2" xfId="25620" xr:uid="{00000000-0005-0000-0000-000052000000}"/>
    <cellStyle name="Comma 2 2 3 2 2 3 2 7 2 2" xfId="55860" xr:uid="{00000000-0005-0000-0000-000052000000}"/>
    <cellStyle name="Comma 2 2 3 2 2 3 2 7 3" xfId="40740" xr:uid="{00000000-0005-0000-0000-000052000000}"/>
    <cellStyle name="Comma 2 2 3 2 2 3 2 8" xfId="16548" xr:uid="{00000000-0005-0000-0000-000052000000}"/>
    <cellStyle name="Comma 2 2 3 2 2 3 2 8 2" xfId="46788" xr:uid="{00000000-0005-0000-0000-000052000000}"/>
    <cellStyle name="Comma 2 2 3 2 2 3 2 9" xfId="31668" xr:uid="{00000000-0005-0000-0000-000052000000}"/>
    <cellStyle name="Comma 2 2 3 2 2 3 3" xfId="2184" xr:uid="{00000000-0005-0000-0000-000052000000}"/>
    <cellStyle name="Comma 2 2 3 2 2 3 3 2" xfId="11256" xr:uid="{00000000-0005-0000-0000-000052000000}"/>
    <cellStyle name="Comma 2 2 3 2 2 3 3 2 2" xfId="26376" xr:uid="{00000000-0005-0000-0000-000052000000}"/>
    <cellStyle name="Comma 2 2 3 2 2 3 3 2 2 2" xfId="56616" xr:uid="{00000000-0005-0000-0000-000052000000}"/>
    <cellStyle name="Comma 2 2 3 2 2 3 3 2 3" xfId="41496" xr:uid="{00000000-0005-0000-0000-000052000000}"/>
    <cellStyle name="Comma 2 2 3 2 2 3 3 3" xfId="17304" xr:uid="{00000000-0005-0000-0000-000052000000}"/>
    <cellStyle name="Comma 2 2 3 2 2 3 3 3 2" xfId="47544" xr:uid="{00000000-0005-0000-0000-000052000000}"/>
    <cellStyle name="Comma 2 2 3 2 2 3 3 4" xfId="32424" xr:uid="{00000000-0005-0000-0000-000052000000}"/>
    <cellStyle name="Comma 2 2 3 2 2 3 4" xfId="3696" xr:uid="{00000000-0005-0000-0000-000052000000}"/>
    <cellStyle name="Comma 2 2 3 2 2 3 4 2" xfId="12768" xr:uid="{00000000-0005-0000-0000-000052000000}"/>
    <cellStyle name="Comma 2 2 3 2 2 3 4 2 2" xfId="27888" xr:uid="{00000000-0005-0000-0000-000052000000}"/>
    <cellStyle name="Comma 2 2 3 2 2 3 4 2 2 2" xfId="58128" xr:uid="{00000000-0005-0000-0000-000052000000}"/>
    <cellStyle name="Comma 2 2 3 2 2 3 4 2 3" xfId="43008" xr:uid="{00000000-0005-0000-0000-000052000000}"/>
    <cellStyle name="Comma 2 2 3 2 2 3 4 3" xfId="18816" xr:uid="{00000000-0005-0000-0000-000052000000}"/>
    <cellStyle name="Comma 2 2 3 2 2 3 4 3 2" xfId="49056" xr:uid="{00000000-0005-0000-0000-000052000000}"/>
    <cellStyle name="Comma 2 2 3 2 2 3 4 4" xfId="33936" xr:uid="{00000000-0005-0000-0000-000052000000}"/>
    <cellStyle name="Comma 2 2 3 2 2 3 5" xfId="5208" xr:uid="{00000000-0005-0000-0000-000052000000}"/>
    <cellStyle name="Comma 2 2 3 2 2 3 5 2" xfId="14280" xr:uid="{00000000-0005-0000-0000-000052000000}"/>
    <cellStyle name="Comma 2 2 3 2 2 3 5 2 2" xfId="29400" xr:uid="{00000000-0005-0000-0000-000052000000}"/>
    <cellStyle name="Comma 2 2 3 2 2 3 5 2 2 2" xfId="59640" xr:uid="{00000000-0005-0000-0000-000052000000}"/>
    <cellStyle name="Comma 2 2 3 2 2 3 5 2 3" xfId="44520" xr:uid="{00000000-0005-0000-0000-000052000000}"/>
    <cellStyle name="Comma 2 2 3 2 2 3 5 3" xfId="20328" xr:uid="{00000000-0005-0000-0000-000052000000}"/>
    <cellStyle name="Comma 2 2 3 2 2 3 5 3 2" xfId="50568" xr:uid="{00000000-0005-0000-0000-000052000000}"/>
    <cellStyle name="Comma 2 2 3 2 2 3 5 4" xfId="35448" xr:uid="{00000000-0005-0000-0000-000052000000}"/>
    <cellStyle name="Comma 2 2 3 2 2 3 6" xfId="6720" xr:uid="{00000000-0005-0000-0000-000052000000}"/>
    <cellStyle name="Comma 2 2 3 2 2 3 6 2" xfId="21840" xr:uid="{00000000-0005-0000-0000-000052000000}"/>
    <cellStyle name="Comma 2 2 3 2 2 3 6 2 2" xfId="52080" xr:uid="{00000000-0005-0000-0000-000052000000}"/>
    <cellStyle name="Comma 2 2 3 2 2 3 6 3" xfId="36960" xr:uid="{00000000-0005-0000-0000-000052000000}"/>
    <cellStyle name="Comma 2 2 3 2 2 3 7" xfId="8232" xr:uid="{00000000-0005-0000-0000-000052000000}"/>
    <cellStyle name="Comma 2 2 3 2 2 3 7 2" xfId="23352" xr:uid="{00000000-0005-0000-0000-000052000000}"/>
    <cellStyle name="Comma 2 2 3 2 2 3 7 2 2" xfId="53592" xr:uid="{00000000-0005-0000-0000-000052000000}"/>
    <cellStyle name="Comma 2 2 3 2 2 3 7 3" xfId="38472" xr:uid="{00000000-0005-0000-0000-000052000000}"/>
    <cellStyle name="Comma 2 2 3 2 2 3 8" xfId="9744" xr:uid="{00000000-0005-0000-0000-000052000000}"/>
    <cellStyle name="Comma 2 2 3 2 2 3 8 2" xfId="24864" xr:uid="{00000000-0005-0000-0000-000052000000}"/>
    <cellStyle name="Comma 2 2 3 2 2 3 8 2 2" xfId="55104" xr:uid="{00000000-0005-0000-0000-000052000000}"/>
    <cellStyle name="Comma 2 2 3 2 2 3 8 3" xfId="39984" xr:uid="{00000000-0005-0000-0000-000052000000}"/>
    <cellStyle name="Comma 2 2 3 2 2 3 9" xfId="15792" xr:uid="{00000000-0005-0000-0000-000052000000}"/>
    <cellStyle name="Comma 2 2 3 2 2 3 9 2" xfId="46032" xr:uid="{00000000-0005-0000-0000-000052000000}"/>
    <cellStyle name="Comma 2 2 3 2 2 4" xfId="924" xr:uid="{00000000-0005-0000-0000-00001D000000}"/>
    <cellStyle name="Comma 2 2 3 2 2 4 2" xfId="2436" xr:uid="{00000000-0005-0000-0000-00001D000000}"/>
    <cellStyle name="Comma 2 2 3 2 2 4 2 2" xfId="11508" xr:uid="{00000000-0005-0000-0000-00001D000000}"/>
    <cellStyle name="Comma 2 2 3 2 2 4 2 2 2" xfId="26628" xr:uid="{00000000-0005-0000-0000-00001D000000}"/>
    <cellStyle name="Comma 2 2 3 2 2 4 2 2 2 2" xfId="56868" xr:uid="{00000000-0005-0000-0000-00001D000000}"/>
    <cellStyle name="Comma 2 2 3 2 2 4 2 2 3" xfId="41748" xr:uid="{00000000-0005-0000-0000-00001D000000}"/>
    <cellStyle name="Comma 2 2 3 2 2 4 2 3" xfId="17556" xr:uid="{00000000-0005-0000-0000-00001D000000}"/>
    <cellStyle name="Comma 2 2 3 2 2 4 2 3 2" xfId="47796" xr:uid="{00000000-0005-0000-0000-00001D000000}"/>
    <cellStyle name="Comma 2 2 3 2 2 4 2 4" xfId="32676" xr:uid="{00000000-0005-0000-0000-00001D000000}"/>
    <cellStyle name="Comma 2 2 3 2 2 4 3" xfId="3948" xr:uid="{00000000-0005-0000-0000-00001D000000}"/>
    <cellStyle name="Comma 2 2 3 2 2 4 3 2" xfId="13020" xr:uid="{00000000-0005-0000-0000-00001D000000}"/>
    <cellStyle name="Comma 2 2 3 2 2 4 3 2 2" xfId="28140" xr:uid="{00000000-0005-0000-0000-00001D000000}"/>
    <cellStyle name="Comma 2 2 3 2 2 4 3 2 2 2" xfId="58380" xr:uid="{00000000-0005-0000-0000-00001D000000}"/>
    <cellStyle name="Comma 2 2 3 2 2 4 3 2 3" xfId="43260" xr:uid="{00000000-0005-0000-0000-00001D000000}"/>
    <cellStyle name="Comma 2 2 3 2 2 4 3 3" xfId="19068" xr:uid="{00000000-0005-0000-0000-00001D000000}"/>
    <cellStyle name="Comma 2 2 3 2 2 4 3 3 2" xfId="49308" xr:uid="{00000000-0005-0000-0000-00001D000000}"/>
    <cellStyle name="Comma 2 2 3 2 2 4 3 4" xfId="34188" xr:uid="{00000000-0005-0000-0000-00001D000000}"/>
    <cellStyle name="Comma 2 2 3 2 2 4 4" xfId="5460" xr:uid="{00000000-0005-0000-0000-00001D000000}"/>
    <cellStyle name="Comma 2 2 3 2 2 4 4 2" xfId="14532" xr:uid="{00000000-0005-0000-0000-00001D000000}"/>
    <cellStyle name="Comma 2 2 3 2 2 4 4 2 2" xfId="29652" xr:uid="{00000000-0005-0000-0000-00001D000000}"/>
    <cellStyle name="Comma 2 2 3 2 2 4 4 2 2 2" xfId="59892" xr:uid="{00000000-0005-0000-0000-00001D000000}"/>
    <cellStyle name="Comma 2 2 3 2 2 4 4 2 3" xfId="44772" xr:uid="{00000000-0005-0000-0000-00001D000000}"/>
    <cellStyle name="Comma 2 2 3 2 2 4 4 3" xfId="20580" xr:uid="{00000000-0005-0000-0000-00001D000000}"/>
    <cellStyle name="Comma 2 2 3 2 2 4 4 3 2" xfId="50820" xr:uid="{00000000-0005-0000-0000-00001D000000}"/>
    <cellStyle name="Comma 2 2 3 2 2 4 4 4" xfId="35700" xr:uid="{00000000-0005-0000-0000-00001D000000}"/>
    <cellStyle name="Comma 2 2 3 2 2 4 5" xfId="6972" xr:uid="{00000000-0005-0000-0000-00001D000000}"/>
    <cellStyle name="Comma 2 2 3 2 2 4 5 2" xfId="22092" xr:uid="{00000000-0005-0000-0000-00001D000000}"/>
    <cellStyle name="Comma 2 2 3 2 2 4 5 2 2" xfId="52332" xr:uid="{00000000-0005-0000-0000-00001D000000}"/>
    <cellStyle name="Comma 2 2 3 2 2 4 5 3" xfId="37212" xr:uid="{00000000-0005-0000-0000-00001D000000}"/>
    <cellStyle name="Comma 2 2 3 2 2 4 6" xfId="8484" xr:uid="{00000000-0005-0000-0000-00001D000000}"/>
    <cellStyle name="Comma 2 2 3 2 2 4 6 2" xfId="23604" xr:uid="{00000000-0005-0000-0000-00001D000000}"/>
    <cellStyle name="Comma 2 2 3 2 2 4 6 2 2" xfId="53844" xr:uid="{00000000-0005-0000-0000-00001D000000}"/>
    <cellStyle name="Comma 2 2 3 2 2 4 6 3" xfId="38724" xr:uid="{00000000-0005-0000-0000-00001D000000}"/>
    <cellStyle name="Comma 2 2 3 2 2 4 7" xfId="9996" xr:uid="{00000000-0005-0000-0000-00001D000000}"/>
    <cellStyle name="Comma 2 2 3 2 2 4 7 2" xfId="25116" xr:uid="{00000000-0005-0000-0000-00001D000000}"/>
    <cellStyle name="Comma 2 2 3 2 2 4 7 2 2" xfId="55356" xr:uid="{00000000-0005-0000-0000-00001D000000}"/>
    <cellStyle name="Comma 2 2 3 2 2 4 7 3" xfId="40236" xr:uid="{00000000-0005-0000-0000-00001D000000}"/>
    <cellStyle name="Comma 2 2 3 2 2 4 8" xfId="16044" xr:uid="{00000000-0005-0000-0000-00001D000000}"/>
    <cellStyle name="Comma 2 2 3 2 2 4 8 2" xfId="46284" xr:uid="{00000000-0005-0000-0000-00001D000000}"/>
    <cellStyle name="Comma 2 2 3 2 2 4 9" xfId="31164" xr:uid="{00000000-0005-0000-0000-00001D000000}"/>
    <cellStyle name="Comma 2 2 3 2 2 5" xfId="1680" xr:uid="{00000000-0005-0000-0000-00001D000000}"/>
    <cellStyle name="Comma 2 2 3 2 2 5 2" xfId="10752" xr:uid="{00000000-0005-0000-0000-00001D000000}"/>
    <cellStyle name="Comma 2 2 3 2 2 5 2 2" xfId="25872" xr:uid="{00000000-0005-0000-0000-00001D000000}"/>
    <cellStyle name="Comma 2 2 3 2 2 5 2 2 2" xfId="56112" xr:uid="{00000000-0005-0000-0000-00001D000000}"/>
    <cellStyle name="Comma 2 2 3 2 2 5 2 3" xfId="40992" xr:uid="{00000000-0005-0000-0000-00001D000000}"/>
    <cellStyle name="Comma 2 2 3 2 2 5 3" xfId="16800" xr:uid="{00000000-0005-0000-0000-00001D000000}"/>
    <cellStyle name="Comma 2 2 3 2 2 5 3 2" xfId="47040" xr:uid="{00000000-0005-0000-0000-00001D000000}"/>
    <cellStyle name="Comma 2 2 3 2 2 5 4" xfId="31920" xr:uid="{00000000-0005-0000-0000-00001D000000}"/>
    <cellStyle name="Comma 2 2 3 2 2 6" xfId="3192" xr:uid="{00000000-0005-0000-0000-00001D000000}"/>
    <cellStyle name="Comma 2 2 3 2 2 6 2" xfId="12264" xr:uid="{00000000-0005-0000-0000-00001D000000}"/>
    <cellStyle name="Comma 2 2 3 2 2 6 2 2" xfId="27384" xr:uid="{00000000-0005-0000-0000-00001D000000}"/>
    <cellStyle name="Comma 2 2 3 2 2 6 2 2 2" xfId="57624" xr:uid="{00000000-0005-0000-0000-00001D000000}"/>
    <cellStyle name="Comma 2 2 3 2 2 6 2 3" xfId="42504" xr:uid="{00000000-0005-0000-0000-00001D000000}"/>
    <cellStyle name="Comma 2 2 3 2 2 6 3" xfId="18312" xr:uid="{00000000-0005-0000-0000-00001D000000}"/>
    <cellStyle name="Comma 2 2 3 2 2 6 3 2" xfId="48552" xr:uid="{00000000-0005-0000-0000-00001D000000}"/>
    <cellStyle name="Comma 2 2 3 2 2 6 4" xfId="33432" xr:uid="{00000000-0005-0000-0000-00001D000000}"/>
    <cellStyle name="Comma 2 2 3 2 2 7" xfId="4704" xr:uid="{00000000-0005-0000-0000-00001D000000}"/>
    <cellStyle name="Comma 2 2 3 2 2 7 2" xfId="13776" xr:uid="{00000000-0005-0000-0000-00001D000000}"/>
    <cellStyle name="Comma 2 2 3 2 2 7 2 2" xfId="28896" xr:uid="{00000000-0005-0000-0000-00001D000000}"/>
    <cellStyle name="Comma 2 2 3 2 2 7 2 2 2" xfId="59136" xr:uid="{00000000-0005-0000-0000-00001D000000}"/>
    <cellStyle name="Comma 2 2 3 2 2 7 2 3" xfId="44016" xr:uid="{00000000-0005-0000-0000-00001D000000}"/>
    <cellStyle name="Comma 2 2 3 2 2 7 3" xfId="19824" xr:uid="{00000000-0005-0000-0000-00001D000000}"/>
    <cellStyle name="Comma 2 2 3 2 2 7 3 2" xfId="50064" xr:uid="{00000000-0005-0000-0000-00001D000000}"/>
    <cellStyle name="Comma 2 2 3 2 2 7 4" xfId="34944" xr:uid="{00000000-0005-0000-0000-00001D000000}"/>
    <cellStyle name="Comma 2 2 3 2 2 8" xfId="6216" xr:uid="{00000000-0005-0000-0000-00001D000000}"/>
    <cellStyle name="Comma 2 2 3 2 2 8 2" xfId="21336" xr:uid="{00000000-0005-0000-0000-00001D000000}"/>
    <cellStyle name="Comma 2 2 3 2 2 8 2 2" xfId="51576" xr:uid="{00000000-0005-0000-0000-00001D000000}"/>
    <cellStyle name="Comma 2 2 3 2 2 8 3" xfId="36456" xr:uid="{00000000-0005-0000-0000-00001D000000}"/>
    <cellStyle name="Comma 2 2 3 2 2 9" xfId="7728" xr:uid="{00000000-0005-0000-0000-00001D000000}"/>
    <cellStyle name="Comma 2 2 3 2 2 9 2" xfId="22848" xr:uid="{00000000-0005-0000-0000-00001D000000}"/>
    <cellStyle name="Comma 2 2 3 2 2 9 2 2" xfId="53088" xr:uid="{00000000-0005-0000-0000-00001D000000}"/>
    <cellStyle name="Comma 2 2 3 2 2 9 3" xfId="37968" xr:uid="{00000000-0005-0000-0000-00001D000000}"/>
    <cellStyle name="Comma 2 2 3 2 3" xfId="252" xr:uid="{00000000-0005-0000-0000-00001D000000}"/>
    <cellStyle name="Comma 2 2 3 2 3 10" xfId="9324" xr:uid="{00000000-0005-0000-0000-00001D000000}"/>
    <cellStyle name="Comma 2 2 3 2 3 10 2" xfId="24444" xr:uid="{00000000-0005-0000-0000-00001D000000}"/>
    <cellStyle name="Comma 2 2 3 2 3 10 2 2" xfId="54684" xr:uid="{00000000-0005-0000-0000-00001D000000}"/>
    <cellStyle name="Comma 2 2 3 2 3 10 3" xfId="39564" xr:uid="{00000000-0005-0000-0000-00001D000000}"/>
    <cellStyle name="Comma 2 2 3 2 3 11" xfId="15372" xr:uid="{00000000-0005-0000-0000-00001D000000}"/>
    <cellStyle name="Comma 2 2 3 2 3 11 2" xfId="45612" xr:uid="{00000000-0005-0000-0000-00001D000000}"/>
    <cellStyle name="Comma 2 2 3 2 3 12" xfId="30492" xr:uid="{00000000-0005-0000-0000-00001D000000}"/>
    <cellStyle name="Comma 2 2 3 2 3 2" xfId="504" xr:uid="{00000000-0005-0000-0000-00001D000000}"/>
    <cellStyle name="Comma 2 2 3 2 3 2 10" xfId="30744" xr:uid="{00000000-0005-0000-0000-00001D000000}"/>
    <cellStyle name="Comma 2 2 3 2 3 2 2" xfId="1260" xr:uid="{00000000-0005-0000-0000-00001D000000}"/>
    <cellStyle name="Comma 2 2 3 2 3 2 2 2" xfId="2772" xr:uid="{00000000-0005-0000-0000-00001D000000}"/>
    <cellStyle name="Comma 2 2 3 2 3 2 2 2 2" xfId="11844" xr:uid="{00000000-0005-0000-0000-00001D000000}"/>
    <cellStyle name="Comma 2 2 3 2 3 2 2 2 2 2" xfId="26964" xr:uid="{00000000-0005-0000-0000-00001D000000}"/>
    <cellStyle name="Comma 2 2 3 2 3 2 2 2 2 2 2" xfId="57204" xr:uid="{00000000-0005-0000-0000-00001D000000}"/>
    <cellStyle name="Comma 2 2 3 2 3 2 2 2 2 3" xfId="42084" xr:uid="{00000000-0005-0000-0000-00001D000000}"/>
    <cellStyle name="Comma 2 2 3 2 3 2 2 2 3" xfId="17892" xr:uid="{00000000-0005-0000-0000-00001D000000}"/>
    <cellStyle name="Comma 2 2 3 2 3 2 2 2 3 2" xfId="48132" xr:uid="{00000000-0005-0000-0000-00001D000000}"/>
    <cellStyle name="Comma 2 2 3 2 3 2 2 2 4" xfId="33012" xr:uid="{00000000-0005-0000-0000-00001D000000}"/>
    <cellStyle name="Comma 2 2 3 2 3 2 2 3" xfId="4284" xr:uid="{00000000-0005-0000-0000-00001D000000}"/>
    <cellStyle name="Comma 2 2 3 2 3 2 2 3 2" xfId="13356" xr:uid="{00000000-0005-0000-0000-00001D000000}"/>
    <cellStyle name="Comma 2 2 3 2 3 2 2 3 2 2" xfId="28476" xr:uid="{00000000-0005-0000-0000-00001D000000}"/>
    <cellStyle name="Comma 2 2 3 2 3 2 2 3 2 2 2" xfId="58716" xr:uid="{00000000-0005-0000-0000-00001D000000}"/>
    <cellStyle name="Comma 2 2 3 2 3 2 2 3 2 3" xfId="43596" xr:uid="{00000000-0005-0000-0000-00001D000000}"/>
    <cellStyle name="Comma 2 2 3 2 3 2 2 3 3" xfId="19404" xr:uid="{00000000-0005-0000-0000-00001D000000}"/>
    <cellStyle name="Comma 2 2 3 2 3 2 2 3 3 2" xfId="49644" xr:uid="{00000000-0005-0000-0000-00001D000000}"/>
    <cellStyle name="Comma 2 2 3 2 3 2 2 3 4" xfId="34524" xr:uid="{00000000-0005-0000-0000-00001D000000}"/>
    <cellStyle name="Comma 2 2 3 2 3 2 2 4" xfId="5796" xr:uid="{00000000-0005-0000-0000-00001D000000}"/>
    <cellStyle name="Comma 2 2 3 2 3 2 2 4 2" xfId="14868" xr:uid="{00000000-0005-0000-0000-00001D000000}"/>
    <cellStyle name="Comma 2 2 3 2 3 2 2 4 2 2" xfId="29988" xr:uid="{00000000-0005-0000-0000-00001D000000}"/>
    <cellStyle name="Comma 2 2 3 2 3 2 2 4 2 2 2" xfId="60228" xr:uid="{00000000-0005-0000-0000-00001D000000}"/>
    <cellStyle name="Comma 2 2 3 2 3 2 2 4 2 3" xfId="45108" xr:uid="{00000000-0005-0000-0000-00001D000000}"/>
    <cellStyle name="Comma 2 2 3 2 3 2 2 4 3" xfId="20916" xr:uid="{00000000-0005-0000-0000-00001D000000}"/>
    <cellStyle name="Comma 2 2 3 2 3 2 2 4 3 2" xfId="51156" xr:uid="{00000000-0005-0000-0000-00001D000000}"/>
    <cellStyle name="Comma 2 2 3 2 3 2 2 4 4" xfId="36036" xr:uid="{00000000-0005-0000-0000-00001D000000}"/>
    <cellStyle name="Comma 2 2 3 2 3 2 2 5" xfId="7308" xr:uid="{00000000-0005-0000-0000-00001D000000}"/>
    <cellStyle name="Comma 2 2 3 2 3 2 2 5 2" xfId="22428" xr:uid="{00000000-0005-0000-0000-00001D000000}"/>
    <cellStyle name="Comma 2 2 3 2 3 2 2 5 2 2" xfId="52668" xr:uid="{00000000-0005-0000-0000-00001D000000}"/>
    <cellStyle name="Comma 2 2 3 2 3 2 2 5 3" xfId="37548" xr:uid="{00000000-0005-0000-0000-00001D000000}"/>
    <cellStyle name="Comma 2 2 3 2 3 2 2 6" xfId="8820" xr:uid="{00000000-0005-0000-0000-00001D000000}"/>
    <cellStyle name="Comma 2 2 3 2 3 2 2 6 2" xfId="23940" xr:uid="{00000000-0005-0000-0000-00001D000000}"/>
    <cellStyle name="Comma 2 2 3 2 3 2 2 6 2 2" xfId="54180" xr:uid="{00000000-0005-0000-0000-00001D000000}"/>
    <cellStyle name="Comma 2 2 3 2 3 2 2 6 3" xfId="39060" xr:uid="{00000000-0005-0000-0000-00001D000000}"/>
    <cellStyle name="Comma 2 2 3 2 3 2 2 7" xfId="10332" xr:uid="{00000000-0005-0000-0000-00001D000000}"/>
    <cellStyle name="Comma 2 2 3 2 3 2 2 7 2" xfId="25452" xr:uid="{00000000-0005-0000-0000-00001D000000}"/>
    <cellStyle name="Comma 2 2 3 2 3 2 2 7 2 2" xfId="55692" xr:uid="{00000000-0005-0000-0000-00001D000000}"/>
    <cellStyle name="Comma 2 2 3 2 3 2 2 7 3" xfId="40572" xr:uid="{00000000-0005-0000-0000-00001D000000}"/>
    <cellStyle name="Comma 2 2 3 2 3 2 2 8" xfId="16380" xr:uid="{00000000-0005-0000-0000-00001D000000}"/>
    <cellStyle name="Comma 2 2 3 2 3 2 2 8 2" xfId="46620" xr:uid="{00000000-0005-0000-0000-00001D000000}"/>
    <cellStyle name="Comma 2 2 3 2 3 2 2 9" xfId="31500" xr:uid="{00000000-0005-0000-0000-00001D000000}"/>
    <cellStyle name="Comma 2 2 3 2 3 2 3" xfId="2016" xr:uid="{00000000-0005-0000-0000-00001D000000}"/>
    <cellStyle name="Comma 2 2 3 2 3 2 3 2" xfId="11088" xr:uid="{00000000-0005-0000-0000-00001D000000}"/>
    <cellStyle name="Comma 2 2 3 2 3 2 3 2 2" xfId="26208" xr:uid="{00000000-0005-0000-0000-00001D000000}"/>
    <cellStyle name="Comma 2 2 3 2 3 2 3 2 2 2" xfId="56448" xr:uid="{00000000-0005-0000-0000-00001D000000}"/>
    <cellStyle name="Comma 2 2 3 2 3 2 3 2 3" xfId="41328" xr:uid="{00000000-0005-0000-0000-00001D000000}"/>
    <cellStyle name="Comma 2 2 3 2 3 2 3 3" xfId="17136" xr:uid="{00000000-0005-0000-0000-00001D000000}"/>
    <cellStyle name="Comma 2 2 3 2 3 2 3 3 2" xfId="47376" xr:uid="{00000000-0005-0000-0000-00001D000000}"/>
    <cellStyle name="Comma 2 2 3 2 3 2 3 4" xfId="32256" xr:uid="{00000000-0005-0000-0000-00001D000000}"/>
    <cellStyle name="Comma 2 2 3 2 3 2 4" xfId="3528" xr:uid="{00000000-0005-0000-0000-00001D000000}"/>
    <cellStyle name="Comma 2 2 3 2 3 2 4 2" xfId="12600" xr:uid="{00000000-0005-0000-0000-00001D000000}"/>
    <cellStyle name="Comma 2 2 3 2 3 2 4 2 2" xfId="27720" xr:uid="{00000000-0005-0000-0000-00001D000000}"/>
    <cellStyle name="Comma 2 2 3 2 3 2 4 2 2 2" xfId="57960" xr:uid="{00000000-0005-0000-0000-00001D000000}"/>
    <cellStyle name="Comma 2 2 3 2 3 2 4 2 3" xfId="42840" xr:uid="{00000000-0005-0000-0000-00001D000000}"/>
    <cellStyle name="Comma 2 2 3 2 3 2 4 3" xfId="18648" xr:uid="{00000000-0005-0000-0000-00001D000000}"/>
    <cellStyle name="Comma 2 2 3 2 3 2 4 3 2" xfId="48888" xr:uid="{00000000-0005-0000-0000-00001D000000}"/>
    <cellStyle name="Comma 2 2 3 2 3 2 4 4" xfId="33768" xr:uid="{00000000-0005-0000-0000-00001D000000}"/>
    <cellStyle name="Comma 2 2 3 2 3 2 5" xfId="5040" xr:uid="{00000000-0005-0000-0000-00001D000000}"/>
    <cellStyle name="Comma 2 2 3 2 3 2 5 2" xfId="14112" xr:uid="{00000000-0005-0000-0000-00001D000000}"/>
    <cellStyle name="Comma 2 2 3 2 3 2 5 2 2" xfId="29232" xr:uid="{00000000-0005-0000-0000-00001D000000}"/>
    <cellStyle name="Comma 2 2 3 2 3 2 5 2 2 2" xfId="59472" xr:uid="{00000000-0005-0000-0000-00001D000000}"/>
    <cellStyle name="Comma 2 2 3 2 3 2 5 2 3" xfId="44352" xr:uid="{00000000-0005-0000-0000-00001D000000}"/>
    <cellStyle name="Comma 2 2 3 2 3 2 5 3" xfId="20160" xr:uid="{00000000-0005-0000-0000-00001D000000}"/>
    <cellStyle name="Comma 2 2 3 2 3 2 5 3 2" xfId="50400" xr:uid="{00000000-0005-0000-0000-00001D000000}"/>
    <cellStyle name="Comma 2 2 3 2 3 2 5 4" xfId="35280" xr:uid="{00000000-0005-0000-0000-00001D000000}"/>
    <cellStyle name="Comma 2 2 3 2 3 2 6" xfId="6552" xr:uid="{00000000-0005-0000-0000-00001D000000}"/>
    <cellStyle name="Comma 2 2 3 2 3 2 6 2" xfId="21672" xr:uid="{00000000-0005-0000-0000-00001D000000}"/>
    <cellStyle name="Comma 2 2 3 2 3 2 6 2 2" xfId="51912" xr:uid="{00000000-0005-0000-0000-00001D000000}"/>
    <cellStyle name="Comma 2 2 3 2 3 2 6 3" xfId="36792" xr:uid="{00000000-0005-0000-0000-00001D000000}"/>
    <cellStyle name="Comma 2 2 3 2 3 2 7" xfId="8064" xr:uid="{00000000-0005-0000-0000-00001D000000}"/>
    <cellStyle name="Comma 2 2 3 2 3 2 7 2" xfId="23184" xr:uid="{00000000-0005-0000-0000-00001D000000}"/>
    <cellStyle name="Comma 2 2 3 2 3 2 7 2 2" xfId="53424" xr:uid="{00000000-0005-0000-0000-00001D000000}"/>
    <cellStyle name="Comma 2 2 3 2 3 2 7 3" xfId="38304" xr:uid="{00000000-0005-0000-0000-00001D000000}"/>
    <cellStyle name="Comma 2 2 3 2 3 2 8" xfId="9576" xr:uid="{00000000-0005-0000-0000-00001D000000}"/>
    <cellStyle name="Comma 2 2 3 2 3 2 8 2" xfId="24696" xr:uid="{00000000-0005-0000-0000-00001D000000}"/>
    <cellStyle name="Comma 2 2 3 2 3 2 8 2 2" xfId="54936" xr:uid="{00000000-0005-0000-0000-00001D000000}"/>
    <cellStyle name="Comma 2 2 3 2 3 2 8 3" xfId="39816" xr:uid="{00000000-0005-0000-0000-00001D000000}"/>
    <cellStyle name="Comma 2 2 3 2 3 2 9" xfId="15624" xr:uid="{00000000-0005-0000-0000-00001D000000}"/>
    <cellStyle name="Comma 2 2 3 2 3 2 9 2" xfId="45864" xr:uid="{00000000-0005-0000-0000-00001D000000}"/>
    <cellStyle name="Comma 2 2 3 2 3 3" xfId="756" xr:uid="{00000000-0005-0000-0000-000053000000}"/>
    <cellStyle name="Comma 2 2 3 2 3 3 10" xfId="30996" xr:uid="{00000000-0005-0000-0000-000053000000}"/>
    <cellStyle name="Comma 2 2 3 2 3 3 2" xfId="1512" xr:uid="{00000000-0005-0000-0000-000053000000}"/>
    <cellStyle name="Comma 2 2 3 2 3 3 2 2" xfId="3024" xr:uid="{00000000-0005-0000-0000-000053000000}"/>
    <cellStyle name="Comma 2 2 3 2 3 3 2 2 2" xfId="12096" xr:uid="{00000000-0005-0000-0000-000053000000}"/>
    <cellStyle name="Comma 2 2 3 2 3 3 2 2 2 2" xfId="27216" xr:uid="{00000000-0005-0000-0000-000053000000}"/>
    <cellStyle name="Comma 2 2 3 2 3 3 2 2 2 2 2" xfId="57456" xr:uid="{00000000-0005-0000-0000-000053000000}"/>
    <cellStyle name="Comma 2 2 3 2 3 3 2 2 2 3" xfId="42336" xr:uid="{00000000-0005-0000-0000-000053000000}"/>
    <cellStyle name="Comma 2 2 3 2 3 3 2 2 3" xfId="18144" xr:uid="{00000000-0005-0000-0000-000053000000}"/>
    <cellStyle name="Comma 2 2 3 2 3 3 2 2 3 2" xfId="48384" xr:uid="{00000000-0005-0000-0000-000053000000}"/>
    <cellStyle name="Comma 2 2 3 2 3 3 2 2 4" xfId="33264" xr:uid="{00000000-0005-0000-0000-000053000000}"/>
    <cellStyle name="Comma 2 2 3 2 3 3 2 3" xfId="4536" xr:uid="{00000000-0005-0000-0000-000053000000}"/>
    <cellStyle name="Comma 2 2 3 2 3 3 2 3 2" xfId="13608" xr:uid="{00000000-0005-0000-0000-000053000000}"/>
    <cellStyle name="Comma 2 2 3 2 3 3 2 3 2 2" xfId="28728" xr:uid="{00000000-0005-0000-0000-000053000000}"/>
    <cellStyle name="Comma 2 2 3 2 3 3 2 3 2 2 2" xfId="58968" xr:uid="{00000000-0005-0000-0000-000053000000}"/>
    <cellStyle name="Comma 2 2 3 2 3 3 2 3 2 3" xfId="43848" xr:uid="{00000000-0005-0000-0000-000053000000}"/>
    <cellStyle name="Comma 2 2 3 2 3 3 2 3 3" xfId="19656" xr:uid="{00000000-0005-0000-0000-000053000000}"/>
    <cellStyle name="Comma 2 2 3 2 3 3 2 3 3 2" xfId="49896" xr:uid="{00000000-0005-0000-0000-000053000000}"/>
    <cellStyle name="Comma 2 2 3 2 3 3 2 3 4" xfId="34776" xr:uid="{00000000-0005-0000-0000-000053000000}"/>
    <cellStyle name="Comma 2 2 3 2 3 3 2 4" xfId="6048" xr:uid="{00000000-0005-0000-0000-000053000000}"/>
    <cellStyle name="Comma 2 2 3 2 3 3 2 4 2" xfId="15120" xr:uid="{00000000-0005-0000-0000-000053000000}"/>
    <cellStyle name="Comma 2 2 3 2 3 3 2 4 2 2" xfId="30240" xr:uid="{00000000-0005-0000-0000-000053000000}"/>
    <cellStyle name="Comma 2 2 3 2 3 3 2 4 2 2 2" xfId="60480" xr:uid="{00000000-0005-0000-0000-000053000000}"/>
    <cellStyle name="Comma 2 2 3 2 3 3 2 4 2 3" xfId="45360" xr:uid="{00000000-0005-0000-0000-000053000000}"/>
    <cellStyle name="Comma 2 2 3 2 3 3 2 4 3" xfId="21168" xr:uid="{00000000-0005-0000-0000-000053000000}"/>
    <cellStyle name="Comma 2 2 3 2 3 3 2 4 3 2" xfId="51408" xr:uid="{00000000-0005-0000-0000-000053000000}"/>
    <cellStyle name="Comma 2 2 3 2 3 3 2 4 4" xfId="36288" xr:uid="{00000000-0005-0000-0000-000053000000}"/>
    <cellStyle name="Comma 2 2 3 2 3 3 2 5" xfId="7560" xr:uid="{00000000-0005-0000-0000-000053000000}"/>
    <cellStyle name="Comma 2 2 3 2 3 3 2 5 2" xfId="22680" xr:uid="{00000000-0005-0000-0000-000053000000}"/>
    <cellStyle name="Comma 2 2 3 2 3 3 2 5 2 2" xfId="52920" xr:uid="{00000000-0005-0000-0000-000053000000}"/>
    <cellStyle name="Comma 2 2 3 2 3 3 2 5 3" xfId="37800" xr:uid="{00000000-0005-0000-0000-000053000000}"/>
    <cellStyle name="Comma 2 2 3 2 3 3 2 6" xfId="9072" xr:uid="{00000000-0005-0000-0000-000053000000}"/>
    <cellStyle name="Comma 2 2 3 2 3 3 2 6 2" xfId="24192" xr:uid="{00000000-0005-0000-0000-000053000000}"/>
    <cellStyle name="Comma 2 2 3 2 3 3 2 6 2 2" xfId="54432" xr:uid="{00000000-0005-0000-0000-000053000000}"/>
    <cellStyle name="Comma 2 2 3 2 3 3 2 6 3" xfId="39312" xr:uid="{00000000-0005-0000-0000-000053000000}"/>
    <cellStyle name="Comma 2 2 3 2 3 3 2 7" xfId="10584" xr:uid="{00000000-0005-0000-0000-000053000000}"/>
    <cellStyle name="Comma 2 2 3 2 3 3 2 7 2" xfId="25704" xr:uid="{00000000-0005-0000-0000-000053000000}"/>
    <cellStyle name="Comma 2 2 3 2 3 3 2 7 2 2" xfId="55944" xr:uid="{00000000-0005-0000-0000-000053000000}"/>
    <cellStyle name="Comma 2 2 3 2 3 3 2 7 3" xfId="40824" xr:uid="{00000000-0005-0000-0000-000053000000}"/>
    <cellStyle name="Comma 2 2 3 2 3 3 2 8" xfId="16632" xr:uid="{00000000-0005-0000-0000-000053000000}"/>
    <cellStyle name="Comma 2 2 3 2 3 3 2 8 2" xfId="46872" xr:uid="{00000000-0005-0000-0000-000053000000}"/>
    <cellStyle name="Comma 2 2 3 2 3 3 2 9" xfId="31752" xr:uid="{00000000-0005-0000-0000-000053000000}"/>
    <cellStyle name="Comma 2 2 3 2 3 3 3" xfId="2268" xr:uid="{00000000-0005-0000-0000-000053000000}"/>
    <cellStyle name="Comma 2 2 3 2 3 3 3 2" xfId="11340" xr:uid="{00000000-0005-0000-0000-000053000000}"/>
    <cellStyle name="Comma 2 2 3 2 3 3 3 2 2" xfId="26460" xr:uid="{00000000-0005-0000-0000-000053000000}"/>
    <cellStyle name="Comma 2 2 3 2 3 3 3 2 2 2" xfId="56700" xr:uid="{00000000-0005-0000-0000-000053000000}"/>
    <cellStyle name="Comma 2 2 3 2 3 3 3 2 3" xfId="41580" xr:uid="{00000000-0005-0000-0000-000053000000}"/>
    <cellStyle name="Comma 2 2 3 2 3 3 3 3" xfId="17388" xr:uid="{00000000-0005-0000-0000-000053000000}"/>
    <cellStyle name="Comma 2 2 3 2 3 3 3 3 2" xfId="47628" xr:uid="{00000000-0005-0000-0000-000053000000}"/>
    <cellStyle name="Comma 2 2 3 2 3 3 3 4" xfId="32508" xr:uid="{00000000-0005-0000-0000-000053000000}"/>
    <cellStyle name="Comma 2 2 3 2 3 3 4" xfId="3780" xr:uid="{00000000-0005-0000-0000-000053000000}"/>
    <cellStyle name="Comma 2 2 3 2 3 3 4 2" xfId="12852" xr:uid="{00000000-0005-0000-0000-000053000000}"/>
    <cellStyle name="Comma 2 2 3 2 3 3 4 2 2" xfId="27972" xr:uid="{00000000-0005-0000-0000-000053000000}"/>
    <cellStyle name="Comma 2 2 3 2 3 3 4 2 2 2" xfId="58212" xr:uid="{00000000-0005-0000-0000-000053000000}"/>
    <cellStyle name="Comma 2 2 3 2 3 3 4 2 3" xfId="43092" xr:uid="{00000000-0005-0000-0000-000053000000}"/>
    <cellStyle name="Comma 2 2 3 2 3 3 4 3" xfId="18900" xr:uid="{00000000-0005-0000-0000-000053000000}"/>
    <cellStyle name="Comma 2 2 3 2 3 3 4 3 2" xfId="49140" xr:uid="{00000000-0005-0000-0000-000053000000}"/>
    <cellStyle name="Comma 2 2 3 2 3 3 4 4" xfId="34020" xr:uid="{00000000-0005-0000-0000-000053000000}"/>
    <cellStyle name="Comma 2 2 3 2 3 3 5" xfId="5292" xr:uid="{00000000-0005-0000-0000-000053000000}"/>
    <cellStyle name="Comma 2 2 3 2 3 3 5 2" xfId="14364" xr:uid="{00000000-0005-0000-0000-000053000000}"/>
    <cellStyle name="Comma 2 2 3 2 3 3 5 2 2" xfId="29484" xr:uid="{00000000-0005-0000-0000-000053000000}"/>
    <cellStyle name="Comma 2 2 3 2 3 3 5 2 2 2" xfId="59724" xr:uid="{00000000-0005-0000-0000-000053000000}"/>
    <cellStyle name="Comma 2 2 3 2 3 3 5 2 3" xfId="44604" xr:uid="{00000000-0005-0000-0000-000053000000}"/>
    <cellStyle name="Comma 2 2 3 2 3 3 5 3" xfId="20412" xr:uid="{00000000-0005-0000-0000-000053000000}"/>
    <cellStyle name="Comma 2 2 3 2 3 3 5 3 2" xfId="50652" xr:uid="{00000000-0005-0000-0000-000053000000}"/>
    <cellStyle name="Comma 2 2 3 2 3 3 5 4" xfId="35532" xr:uid="{00000000-0005-0000-0000-000053000000}"/>
    <cellStyle name="Comma 2 2 3 2 3 3 6" xfId="6804" xr:uid="{00000000-0005-0000-0000-000053000000}"/>
    <cellStyle name="Comma 2 2 3 2 3 3 6 2" xfId="21924" xr:uid="{00000000-0005-0000-0000-000053000000}"/>
    <cellStyle name="Comma 2 2 3 2 3 3 6 2 2" xfId="52164" xr:uid="{00000000-0005-0000-0000-000053000000}"/>
    <cellStyle name="Comma 2 2 3 2 3 3 6 3" xfId="37044" xr:uid="{00000000-0005-0000-0000-000053000000}"/>
    <cellStyle name="Comma 2 2 3 2 3 3 7" xfId="8316" xr:uid="{00000000-0005-0000-0000-000053000000}"/>
    <cellStyle name="Comma 2 2 3 2 3 3 7 2" xfId="23436" xr:uid="{00000000-0005-0000-0000-000053000000}"/>
    <cellStyle name="Comma 2 2 3 2 3 3 7 2 2" xfId="53676" xr:uid="{00000000-0005-0000-0000-000053000000}"/>
    <cellStyle name="Comma 2 2 3 2 3 3 7 3" xfId="38556" xr:uid="{00000000-0005-0000-0000-000053000000}"/>
    <cellStyle name="Comma 2 2 3 2 3 3 8" xfId="9828" xr:uid="{00000000-0005-0000-0000-000053000000}"/>
    <cellStyle name="Comma 2 2 3 2 3 3 8 2" xfId="24948" xr:uid="{00000000-0005-0000-0000-000053000000}"/>
    <cellStyle name="Comma 2 2 3 2 3 3 8 2 2" xfId="55188" xr:uid="{00000000-0005-0000-0000-000053000000}"/>
    <cellStyle name="Comma 2 2 3 2 3 3 8 3" xfId="40068" xr:uid="{00000000-0005-0000-0000-000053000000}"/>
    <cellStyle name="Comma 2 2 3 2 3 3 9" xfId="15876" xr:uid="{00000000-0005-0000-0000-000053000000}"/>
    <cellStyle name="Comma 2 2 3 2 3 3 9 2" xfId="46116" xr:uid="{00000000-0005-0000-0000-000053000000}"/>
    <cellStyle name="Comma 2 2 3 2 3 4" xfId="1008" xr:uid="{00000000-0005-0000-0000-00001D000000}"/>
    <cellStyle name="Comma 2 2 3 2 3 4 2" xfId="2520" xr:uid="{00000000-0005-0000-0000-00001D000000}"/>
    <cellStyle name="Comma 2 2 3 2 3 4 2 2" xfId="11592" xr:uid="{00000000-0005-0000-0000-00001D000000}"/>
    <cellStyle name="Comma 2 2 3 2 3 4 2 2 2" xfId="26712" xr:uid="{00000000-0005-0000-0000-00001D000000}"/>
    <cellStyle name="Comma 2 2 3 2 3 4 2 2 2 2" xfId="56952" xr:uid="{00000000-0005-0000-0000-00001D000000}"/>
    <cellStyle name="Comma 2 2 3 2 3 4 2 2 3" xfId="41832" xr:uid="{00000000-0005-0000-0000-00001D000000}"/>
    <cellStyle name="Comma 2 2 3 2 3 4 2 3" xfId="17640" xr:uid="{00000000-0005-0000-0000-00001D000000}"/>
    <cellStyle name="Comma 2 2 3 2 3 4 2 3 2" xfId="47880" xr:uid="{00000000-0005-0000-0000-00001D000000}"/>
    <cellStyle name="Comma 2 2 3 2 3 4 2 4" xfId="32760" xr:uid="{00000000-0005-0000-0000-00001D000000}"/>
    <cellStyle name="Comma 2 2 3 2 3 4 3" xfId="4032" xr:uid="{00000000-0005-0000-0000-00001D000000}"/>
    <cellStyle name="Comma 2 2 3 2 3 4 3 2" xfId="13104" xr:uid="{00000000-0005-0000-0000-00001D000000}"/>
    <cellStyle name="Comma 2 2 3 2 3 4 3 2 2" xfId="28224" xr:uid="{00000000-0005-0000-0000-00001D000000}"/>
    <cellStyle name="Comma 2 2 3 2 3 4 3 2 2 2" xfId="58464" xr:uid="{00000000-0005-0000-0000-00001D000000}"/>
    <cellStyle name="Comma 2 2 3 2 3 4 3 2 3" xfId="43344" xr:uid="{00000000-0005-0000-0000-00001D000000}"/>
    <cellStyle name="Comma 2 2 3 2 3 4 3 3" xfId="19152" xr:uid="{00000000-0005-0000-0000-00001D000000}"/>
    <cellStyle name="Comma 2 2 3 2 3 4 3 3 2" xfId="49392" xr:uid="{00000000-0005-0000-0000-00001D000000}"/>
    <cellStyle name="Comma 2 2 3 2 3 4 3 4" xfId="34272" xr:uid="{00000000-0005-0000-0000-00001D000000}"/>
    <cellStyle name="Comma 2 2 3 2 3 4 4" xfId="5544" xr:uid="{00000000-0005-0000-0000-00001D000000}"/>
    <cellStyle name="Comma 2 2 3 2 3 4 4 2" xfId="14616" xr:uid="{00000000-0005-0000-0000-00001D000000}"/>
    <cellStyle name="Comma 2 2 3 2 3 4 4 2 2" xfId="29736" xr:uid="{00000000-0005-0000-0000-00001D000000}"/>
    <cellStyle name="Comma 2 2 3 2 3 4 4 2 2 2" xfId="59976" xr:uid="{00000000-0005-0000-0000-00001D000000}"/>
    <cellStyle name="Comma 2 2 3 2 3 4 4 2 3" xfId="44856" xr:uid="{00000000-0005-0000-0000-00001D000000}"/>
    <cellStyle name="Comma 2 2 3 2 3 4 4 3" xfId="20664" xr:uid="{00000000-0005-0000-0000-00001D000000}"/>
    <cellStyle name="Comma 2 2 3 2 3 4 4 3 2" xfId="50904" xr:uid="{00000000-0005-0000-0000-00001D000000}"/>
    <cellStyle name="Comma 2 2 3 2 3 4 4 4" xfId="35784" xr:uid="{00000000-0005-0000-0000-00001D000000}"/>
    <cellStyle name="Comma 2 2 3 2 3 4 5" xfId="7056" xr:uid="{00000000-0005-0000-0000-00001D000000}"/>
    <cellStyle name="Comma 2 2 3 2 3 4 5 2" xfId="22176" xr:uid="{00000000-0005-0000-0000-00001D000000}"/>
    <cellStyle name="Comma 2 2 3 2 3 4 5 2 2" xfId="52416" xr:uid="{00000000-0005-0000-0000-00001D000000}"/>
    <cellStyle name="Comma 2 2 3 2 3 4 5 3" xfId="37296" xr:uid="{00000000-0005-0000-0000-00001D000000}"/>
    <cellStyle name="Comma 2 2 3 2 3 4 6" xfId="8568" xr:uid="{00000000-0005-0000-0000-00001D000000}"/>
    <cellStyle name="Comma 2 2 3 2 3 4 6 2" xfId="23688" xr:uid="{00000000-0005-0000-0000-00001D000000}"/>
    <cellStyle name="Comma 2 2 3 2 3 4 6 2 2" xfId="53928" xr:uid="{00000000-0005-0000-0000-00001D000000}"/>
    <cellStyle name="Comma 2 2 3 2 3 4 6 3" xfId="38808" xr:uid="{00000000-0005-0000-0000-00001D000000}"/>
    <cellStyle name="Comma 2 2 3 2 3 4 7" xfId="10080" xr:uid="{00000000-0005-0000-0000-00001D000000}"/>
    <cellStyle name="Comma 2 2 3 2 3 4 7 2" xfId="25200" xr:uid="{00000000-0005-0000-0000-00001D000000}"/>
    <cellStyle name="Comma 2 2 3 2 3 4 7 2 2" xfId="55440" xr:uid="{00000000-0005-0000-0000-00001D000000}"/>
    <cellStyle name="Comma 2 2 3 2 3 4 7 3" xfId="40320" xr:uid="{00000000-0005-0000-0000-00001D000000}"/>
    <cellStyle name="Comma 2 2 3 2 3 4 8" xfId="16128" xr:uid="{00000000-0005-0000-0000-00001D000000}"/>
    <cellStyle name="Comma 2 2 3 2 3 4 8 2" xfId="46368" xr:uid="{00000000-0005-0000-0000-00001D000000}"/>
    <cellStyle name="Comma 2 2 3 2 3 4 9" xfId="31248" xr:uid="{00000000-0005-0000-0000-00001D000000}"/>
    <cellStyle name="Comma 2 2 3 2 3 5" xfId="1764" xr:uid="{00000000-0005-0000-0000-00001D000000}"/>
    <cellStyle name="Comma 2 2 3 2 3 5 2" xfId="10836" xr:uid="{00000000-0005-0000-0000-00001D000000}"/>
    <cellStyle name="Comma 2 2 3 2 3 5 2 2" xfId="25956" xr:uid="{00000000-0005-0000-0000-00001D000000}"/>
    <cellStyle name="Comma 2 2 3 2 3 5 2 2 2" xfId="56196" xr:uid="{00000000-0005-0000-0000-00001D000000}"/>
    <cellStyle name="Comma 2 2 3 2 3 5 2 3" xfId="41076" xr:uid="{00000000-0005-0000-0000-00001D000000}"/>
    <cellStyle name="Comma 2 2 3 2 3 5 3" xfId="16884" xr:uid="{00000000-0005-0000-0000-00001D000000}"/>
    <cellStyle name="Comma 2 2 3 2 3 5 3 2" xfId="47124" xr:uid="{00000000-0005-0000-0000-00001D000000}"/>
    <cellStyle name="Comma 2 2 3 2 3 5 4" xfId="32004" xr:uid="{00000000-0005-0000-0000-00001D000000}"/>
    <cellStyle name="Comma 2 2 3 2 3 6" xfId="3276" xr:uid="{00000000-0005-0000-0000-00001D000000}"/>
    <cellStyle name="Comma 2 2 3 2 3 6 2" xfId="12348" xr:uid="{00000000-0005-0000-0000-00001D000000}"/>
    <cellStyle name="Comma 2 2 3 2 3 6 2 2" xfId="27468" xr:uid="{00000000-0005-0000-0000-00001D000000}"/>
    <cellStyle name="Comma 2 2 3 2 3 6 2 2 2" xfId="57708" xr:uid="{00000000-0005-0000-0000-00001D000000}"/>
    <cellStyle name="Comma 2 2 3 2 3 6 2 3" xfId="42588" xr:uid="{00000000-0005-0000-0000-00001D000000}"/>
    <cellStyle name="Comma 2 2 3 2 3 6 3" xfId="18396" xr:uid="{00000000-0005-0000-0000-00001D000000}"/>
    <cellStyle name="Comma 2 2 3 2 3 6 3 2" xfId="48636" xr:uid="{00000000-0005-0000-0000-00001D000000}"/>
    <cellStyle name="Comma 2 2 3 2 3 6 4" xfId="33516" xr:uid="{00000000-0005-0000-0000-00001D000000}"/>
    <cellStyle name="Comma 2 2 3 2 3 7" xfId="4788" xr:uid="{00000000-0005-0000-0000-00001D000000}"/>
    <cellStyle name="Comma 2 2 3 2 3 7 2" xfId="13860" xr:uid="{00000000-0005-0000-0000-00001D000000}"/>
    <cellStyle name="Comma 2 2 3 2 3 7 2 2" xfId="28980" xr:uid="{00000000-0005-0000-0000-00001D000000}"/>
    <cellStyle name="Comma 2 2 3 2 3 7 2 2 2" xfId="59220" xr:uid="{00000000-0005-0000-0000-00001D000000}"/>
    <cellStyle name="Comma 2 2 3 2 3 7 2 3" xfId="44100" xr:uid="{00000000-0005-0000-0000-00001D000000}"/>
    <cellStyle name="Comma 2 2 3 2 3 7 3" xfId="19908" xr:uid="{00000000-0005-0000-0000-00001D000000}"/>
    <cellStyle name="Comma 2 2 3 2 3 7 3 2" xfId="50148" xr:uid="{00000000-0005-0000-0000-00001D000000}"/>
    <cellStyle name="Comma 2 2 3 2 3 7 4" xfId="35028" xr:uid="{00000000-0005-0000-0000-00001D000000}"/>
    <cellStyle name="Comma 2 2 3 2 3 8" xfId="6300" xr:uid="{00000000-0005-0000-0000-00001D000000}"/>
    <cellStyle name="Comma 2 2 3 2 3 8 2" xfId="21420" xr:uid="{00000000-0005-0000-0000-00001D000000}"/>
    <cellStyle name="Comma 2 2 3 2 3 8 2 2" xfId="51660" xr:uid="{00000000-0005-0000-0000-00001D000000}"/>
    <cellStyle name="Comma 2 2 3 2 3 8 3" xfId="36540" xr:uid="{00000000-0005-0000-0000-00001D000000}"/>
    <cellStyle name="Comma 2 2 3 2 3 9" xfId="7812" xr:uid="{00000000-0005-0000-0000-00001D000000}"/>
    <cellStyle name="Comma 2 2 3 2 3 9 2" xfId="22932" xr:uid="{00000000-0005-0000-0000-00001D000000}"/>
    <cellStyle name="Comma 2 2 3 2 3 9 2 2" xfId="53172" xr:uid="{00000000-0005-0000-0000-00001D000000}"/>
    <cellStyle name="Comma 2 2 3 2 3 9 3" xfId="38052" xr:uid="{00000000-0005-0000-0000-00001D000000}"/>
    <cellStyle name="Comma 2 2 3 2 4" xfId="336" xr:uid="{00000000-0005-0000-0000-00000F000000}"/>
    <cellStyle name="Comma 2 2 3 2 4 10" xfId="30576" xr:uid="{00000000-0005-0000-0000-00000F000000}"/>
    <cellStyle name="Comma 2 2 3 2 4 2" xfId="1092" xr:uid="{00000000-0005-0000-0000-00000F000000}"/>
    <cellStyle name="Comma 2 2 3 2 4 2 2" xfId="2604" xr:uid="{00000000-0005-0000-0000-00000F000000}"/>
    <cellStyle name="Comma 2 2 3 2 4 2 2 2" xfId="11676" xr:uid="{00000000-0005-0000-0000-00000F000000}"/>
    <cellStyle name="Comma 2 2 3 2 4 2 2 2 2" xfId="26796" xr:uid="{00000000-0005-0000-0000-00000F000000}"/>
    <cellStyle name="Comma 2 2 3 2 4 2 2 2 2 2" xfId="57036" xr:uid="{00000000-0005-0000-0000-00000F000000}"/>
    <cellStyle name="Comma 2 2 3 2 4 2 2 2 3" xfId="41916" xr:uid="{00000000-0005-0000-0000-00000F000000}"/>
    <cellStyle name="Comma 2 2 3 2 4 2 2 3" xfId="17724" xr:uid="{00000000-0005-0000-0000-00000F000000}"/>
    <cellStyle name="Comma 2 2 3 2 4 2 2 3 2" xfId="47964" xr:uid="{00000000-0005-0000-0000-00000F000000}"/>
    <cellStyle name="Comma 2 2 3 2 4 2 2 4" xfId="32844" xr:uid="{00000000-0005-0000-0000-00000F000000}"/>
    <cellStyle name="Comma 2 2 3 2 4 2 3" xfId="4116" xr:uid="{00000000-0005-0000-0000-00000F000000}"/>
    <cellStyle name="Comma 2 2 3 2 4 2 3 2" xfId="13188" xr:uid="{00000000-0005-0000-0000-00000F000000}"/>
    <cellStyle name="Comma 2 2 3 2 4 2 3 2 2" xfId="28308" xr:uid="{00000000-0005-0000-0000-00000F000000}"/>
    <cellStyle name="Comma 2 2 3 2 4 2 3 2 2 2" xfId="58548" xr:uid="{00000000-0005-0000-0000-00000F000000}"/>
    <cellStyle name="Comma 2 2 3 2 4 2 3 2 3" xfId="43428" xr:uid="{00000000-0005-0000-0000-00000F000000}"/>
    <cellStyle name="Comma 2 2 3 2 4 2 3 3" xfId="19236" xr:uid="{00000000-0005-0000-0000-00000F000000}"/>
    <cellStyle name="Comma 2 2 3 2 4 2 3 3 2" xfId="49476" xr:uid="{00000000-0005-0000-0000-00000F000000}"/>
    <cellStyle name="Comma 2 2 3 2 4 2 3 4" xfId="34356" xr:uid="{00000000-0005-0000-0000-00000F000000}"/>
    <cellStyle name="Comma 2 2 3 2 4 2 4" xfId="5628" xr:uid="{00000000-0005-0000-0000-00000F000000}"/>
    <cellStyle name="Comma 2 2 3 2 4 2 4 2" xfId="14700" xr:uid="{00000000-0005-0000-0000-00000F000000}"/>
    <cellStyle name="Comma 2 2 3 2 4 2 4 2 2" xfId="29820" xr:uid="{00000000-0005-0000-0000-00000F000000}"/>
    <cellStyle name="Comma 2 2 3 2 4 2 4 2 2 2" xfId="60060" xr:uid="{00000000-0005-0000-0000-00000F000000}"/>
    <cellStyle name="Comma 2 2 3 2 4 2 4 2 3" xfId="44940" xr:uid="{00000000-0005-0000-0000-00000F000000}"/>
    <cellStyle name="Comma 2 2 3 2 4 2 4 3" xfId="20748" xr:uid="{00000000-0005-0000-0000-00000F000000}"/>
    <cellStyle name="Comma 2 2 3 2 4 2 4 3 2" xfId="50988" xr:uid="{00000000-0005-0000-0000-00000F000000}"/>
    <cellStyle name="Comma 2 2 3 2 4 2 4 4" xfId="35868" xr:uid="{00000000-0005-0000-0000-00000F000000}"/>
    <cellStyle name="Comma 2 2 3 2 4 2 5" xfId="7140" xr:uid="{00000000-0005-0000-0000-00000F000000}"/>
    <cellStyle name="Comma 2 2 3 2 4 2 5 2" xfId="22260" xr:uid="{00000000-0005-0000-0000-00000F000000}"/>
    <cellStyle name="Comma 2 2 3 2 4 2 5 2 2" xfId="52500" xr:uid="{00000000-0005-0000-0000-00000F000000}"/>
    <cellStyle name="Comma 2 2 3 2 4 2 5 3" xfId="37380" xr:uid="{00000000-0005-0000-0000-00000F000000}"/>
    <cellStyle name="Comma 2 2 3 2 4 2 6" xfId="8652" xr:uid="{00000000-0005-0000-0000-00000F000000}"/>
    <cellStyle name="Comma 2 2 3 2 4 2 6 2" xfId="23772" xr:uid="{00000000-0005-0000-0000-00000F000000}"/>
    <cellStyle name="Comma 2 2 3 2 4 2 6 2 2" xfId="54012" xr:uid="{00000000-0005-0000-0000-00000F000000}"/>
    <cellStyle name="Comma 2 2 3 2 4 2 6 3" xfId="38892" xr:uid="{00000000-0005-0000-0000-00000F000000}"/>
    <cellStyle name="Comma 2 2 3 2 4 2 7" xfId="10164" xr:uid="{00000000-0005-0000-0000-00000F000000}"/>
    <cellStyle name="Comma 2 2 3 2 4 2 7 2" xfId="25284" xr:uid="{00000000-0005-0000-0000-00000F000000}"/>
    <cellStyle name="Comma 2 2 3 2 4 2 7 2 2" xfId="55524" xr:uid="{00000000-0005-0000-0000-00000F000000}"/>
    <cellStyle name="Comma 2 2 3 2 4 2 7 3" xfId="40404" xr:uid="{00000000-0005-0000-0000-00000F000000}"/>
    <cellStyle name="Comma 2 2 3 2 4 2 8" xfId="16212" xr:uid="{00000000-0005-0000-0000-00000F000000}"/>
    <cellStyle name="Comma 2 2 3 2 4 2 8 2" xfId="46452" xr:uid="{00000000-0005-0000-0000-00000F000000}"/>
    <cellStyle name="Comma 2 2 3 2 4 2 9" xfId="31332" xr:uid="{00000000-0005-0000-0000-00000F000000}"/>
    <cellStyle name="Comma 2 2 3 2 4 3" xfId="1848" xr:uid="{00000000-0005-0000-0000-00000F000000}"/>
    <cellStyle name="Comma 2 2 3 2 4 3 2" xfId="10920" xr:uid="{00000000-0005-0000-0000-00000F000000}"/>
    <cellStyle name="Comma 2 2 3 2 4 3 2 2" xfId="26040" xr:uid="{00000000-0005-0000-0000-00000F000000}"/>
    <cellStyle name="Comma 2 2 3 2 4 3 2 2 2" xfId="56280" xr:uid="{00000000-0005-0000-0000-00000F000000}"/>
    <cellStyle name="Comma 2 2 3 2 4 3 2 3" xfId="41160" xr:uid="{00000000-0005-0000-0000-00000F000000}"/>
    <cellStyle name="Comma 2 2 3 2 4 3 3" xfId="16968" xr:uid="{00000000-0005-0000-0000-00000F000000}"/>
    <cellStyle name="Comma 2 2 3 2 4 3 3 2" xfId="47208" xr:uid="{00000000-0005-0000-0000-00000F000000}"/>
    <cellStyle name="Comma 2 2 3 2 4 3 4" xfId="32088" xr:uid="{00000000-0005-0000-0000-00000F000000}"/>
    <cellStyle name="Comma 2 2 3 2 4 4" xfId="3360" xr:uid="{00000000-0005-0000-0000-00000F000000}"/>
    <cellStyle name="Comma 2 2 3 2 4 4 2" xfId="12432" xr:uid="{00000000-0005-0000-0000-00000F000000}"/>
    <cellStyle name="Comma 2 2 3 2 4 4 2 2" xfId="27552" xr:uid="{00000000-0005-0000-0000-00000F000000}"/>
    <cellStyle name="Comma 2 2 3 2 4 4 2 2 2" xfId="57792" xr:uid="{00000000-0005-0000-0000-00000F000000}"/>
    <cellStyle name="Comma 2 2 3 2 4 4 2 3" xfId="42672" xr:uid="{00000000-0005-0000-0000-00000F000000}"/>
    <cellStyle name="Comma 2 2 3 2 4 4 3" xfId="18480" xr:uid="{00000000-0005-0000-0000-00000F000000}"/>
    <cellStyle name="Comma 2 2 3 2 4 4 3 2" xfId="48720" xr:uid="{00000000-0005-0000-0000-00000F000000}"/>
    <cellStyle name="Comma 2 2 3 2 4 4 4" xfId="33600" xr:uid="{00000000-0005-0000-0000-00000F000000}"/>
    <cellStyle name="Comma 2 2 3 2 4 5" xfId="4872" xr:uid="{00000000-0005-0000-0000-00000F000000}"/>
    <cellStyle name="Comma 2 2 3 2 4 5 2" xfId="13944" xr:uid="{00000000-0005-0000-0000-00000F000000}"/>
    <cellStyle name="Comma 2 2 3 2 4 5 2 2" xfId="29064" xr:uid="{00000000-0005-0000-0000-00000F000000}"/>
    <cellStyle name="Comma 2 2 3 2 4 5 2 2 2" xfId="59304" xr:uid="{00000000-0005-0000-0000-00000F000000}"/>
    <cellStyle name="Comma 2 2 3 2 4 5 2 3" xfId="44184" xr:uid="{00000000-0005-0000-0000-00000F000000}"/>
    <cellStyle name="Comma 2 2 3 2 4 5 3" xfId="19992" xr:uid="{00000000-0005-0000-0000-00000F000000}"/>
    <cellStyle name="Comma 2 2 3 2 4 5 3 2" xfId="50232" xr:uid="{00000000-0005-0000-0000-00000F000000}"/>
    <cellStyle name="Comma 2 2 3 2 4 5 4" xfId="35112" xr:uid="{00000000-0005-0000-0000-00000F000000}"/>
    <cellStyle name="Comma 2 2 3 2 4 6" xfId="6384" xr:uid="{00000000-0005-0000-0000-00000F000000}"/>
    <cellStyle name="Comma 2 2 3 2 4 6 2" xfId="21504" xr:uid="{00000000-0005-0000-0000-00000F000000}"/>
    <cellStyle name="Comma 2 2 3 2 4 6 2 2" xfId="51744" xr:uid="{00000000-0005-0000-0000-00000F000000}"/>
    <cellStyle name="Comma 2 2 3 2 4 6 3" xfId="36624" xr:uid="{00000000-0005-0000-0000-00000F000000}"/>
    <cellStyle name="Comma 2 2 3 2 4 7" xfId="7896" xr:uid="{00000000-0005-0000-0000-00000F000000}"/>
    <cellStyle name="Comma 2 2 3 2 4 7 2" xfId="23016" xr:uid="{00000000-0005-0000-0000-00000F000000}"/>
    <cellStyle name="Comma 2 2 3 2 4 7 2 2" xfId="53256" xr:uid="{00000000-0005-0000-0000-00000F000000}"/>
    <cellStyle name="Comma 2 2 3 2 4 7 3" xfId="38136" xr:uid="{00000000-0005-0000-0000-00000F000000}"/>
    <cellStyle name="Comma 2 2 3 2 4 8" xfId="9408" xr:uid="{00000000-0005-0000-0000-00000F000000}"/>
    <cellStyle name="Comma 2 2 3 2 4 8 2" xfId="24528" xr:uid="{00000000-0005-0000-0000-00000F000000}"/>
    <cellStyle name="Comma 2 2 3 2 4 8 2 2" xfId="54768" xr:uid="{00000000-0005-0000-0000-00000F000000}"/>
    <cellStyle name="Comma 2 2 3 2 4 8 3" xfId="39648" xr:uid="{00000000-0005-0000-0000-00000F000000}"/>
    <cellStyle name="Comma 2 2 3 2 4 9" xfId="15456" xr:uid="{00000000-0005-0000-0000-00000F000000}"/>
    <cellStyle name="Comma 2 2 3 2 4 9 2" xfId="45696" xr:uid="{00000000-0005-0000-0000-00000F000000}"/>
    <cellStyle name="Comma 2 2 3 2 5" xfId="588" xr:uid="{00000000-0005-0000-0000-000051000000}"/>
    <cellStyle name="Comma 2 2 3 2 5 10" xfId="30828" xr:uid="{00000000-0005-0000-0000-000051000000}"/>
    <cellStyle name="Comma 2 2 3 2 5 2" xfId="1344" xr:uid="{00000000-0005-0000-0000-000051000000}"/>
    <cellStyle name="Comma 2 2 3 2 5 2 2" xfId="2856" xr:uid="{00000000-0005-0000-0000-000051000000}"/>
    <cellStyle name="Comma 2 2 3 2 5 2 2 2" xfId="11928" xr:uid="{00000000-0005-0000-0000-000051000000}"/>
    <cellStyle name="Comma 2 2 3 2 5 2 2 2 2" xfId="27048" xr:uid="{00000000-0005-0000-0000-000051000000}"/>
    <cellStyle name="Comma 2 2 3 2 5 2 2 2 2 2" xfId="57288" xr:uid="{00000000-0005-0000-0000-000051000000}"/>
    <cellStyle name="Comma 2 2 3 2 5 2 2 2 3" xfId="42168" xr:uid="{00000000-0005-0000-0000-000051000000}"/>
    <cellStyle name="Comma 2 2 3 2 5 2 2 3" xfId="17976" xr:uid="{00000000-0005-0000-0000-000051000000}"/>
    <cellStyle name="Comma 2 2 3 2 5 2 2 3 2" xfId="48216" xr:uid="{00000000-0005-0000-0000-000051000000}"/>
    <cellStyle name="Comma 2 2 3 2 5 2 2 4" xfId="33096" xr:uid="{00000000-0005-0000-0000-000051000000}"/>
    <cellStyle name="Comma 2 2 3 2 5 2 3" xfId="4368" xr:uid="{00000000-0005-0000-0000-000051000000}"/>
    <cellStyle name="Comma 2 2 3 2 5 2 3 2" xfId="13440" xr:uid="{00000000-0005-0000-0000-000051000000}"/>
    <cellStyle name="Comma 2 2 3 2 5 2 3 2 2" xfId="28560" xr:uid="{00000000-0005-0000-0000-000051000000}"/>
    <cellStyle name="Comma 2 2 3 2 5 2 3 2 2 2" xfId="58800" xr:uid="{00000000-0005-0000-0000-000051000000}"/>
    <cellStyle name="Comma 2 2 3 2 5 2 3 2 3" xfId="43680" xr:uid="{00000000-0005-0000-0000-000051000000}"/>
    <cellStyle name="Comma 2 2 3 2 5 2 3 3" xfId="19488" xr:uid="{00000000-0005-0000-0000-000051000000}"/>
    <cellStyle name="Comma 2 2 3 2 5 2 3 3 2" xfId="49728" xr:uid="{00000000-0005-0000-0000-000051000000}"/>
    <cellStyle name="Comma 2 2 3 2 5 2 3 4" xfId="34608" xr:uid="{00000000-0005-0000-0000-000051000000}"/>
    <cellStyle name="Comma 2 2 3 2 5 2 4" xfId="5880" xr:uid="{00000000-0005-0000-0000-000051000000}"/>
    <cellStyle name="Comma 2 2 3 2 5 2 4 2" xfId="14952" xr:uid="{00000000-0005-0000-0000-000051000000}"/>
    <cellStyle name="Comma 2 2 3 2 5 2 4 2 2" xfId="30072" xr:uid="{00000000-0005-0000-0000-000051000000}"/>
    <cellStyle name="Comma 2 2 3 2 5 2 4 2 2 2" xfId="60312" xr:uid="{00000000-0005-0000-0000-000051000000}"/>
    <cellStyle name="Comma 2 2 3 2 5 2 4 2 3" xfId="45192" xr:uid="{00000000-0005-0000-0000-000051000000}"/>
    <cellStyle name="Comma 2 2 3 2 5 2 4 3" xfId="21000" xr:uid="{00000000-0005-0000-0000-000051000000}"/>
    <cellStyle name="Comma 2 2 3 2 5 2 4 3 2" xfId="51240" xr:uid="{00000000-0005-0000-0000-000051000000}"/>
    <cellStyle name="Comma 2 2 3 2 5 2 4 4" xfId="36120" xr:uid="{00000000-0005-0000-0000-000051000000}"/>
    <cellStyle name="Comma 2 2 3 2 5 2 5" xfId="7392" xr:uid="{00000000-0005-0000-0000-000051000000}"/>
    <cellStyle name="Comma 2 2 3 2 5 2 5 2" xfId="22512" xr:uid="{00000000-0005-0000-0000-000051000000}"/>
    <cellStyle name="Comma 2 2 3 2 5 2 5 2 2" xfId="52752" xr:uid="{00000000-0005-0000-0000-000051000000}"/>
    <cellStyle name="Comma 2 2 3 2 5 2 5 3" xfId="37632" xr:uid="{00000000-0005-0000-0000-000051000000}"/>
    <cellStyle name="Comma 2 2 3 2 5 2 6" xfId="8904" xr:uid="{00000000-0005-0000-0000-000051000000}"/>
    <cellStyle name="Comma 2 2 3 2 5 2 6 2" xfId="24024" xr:uid="{00000000-0005-0000-0000-000051000000}"/>
    <cellStyle name="Comma 2 2 3 2 5 2 6 2 2" xfId="54264" xr:uid="{00000000-0005-0000-0000-000051000000}"/>
    <cellStyle name="Comma 2 2 3 2 5 2 6 3" xfId="39144" xr:uid="{00000000-0005-0000-0000-000051000000}"/>
    <cellStyle name="Comma 2 2 3 2 5 2 7" xfId="10416" xr:uid="{00000000-0005-0000-0000-000051000000}"/>
    <cellStyle name="Comma 2 2 3 2 5 2 7 2" xfId="25536" xr:uid="{00000000-0005-0000-0000-000051000000}"/>
    <cellStyle name="Comma 2 2 3 2 5 2 7 2 2" xfId="55776" xr:uid="{00000000-0005-0000-0000-000051000000}"/>
    <cellStyle name="Comma 2 2 3 2 5 2 7 3" xfId="40656" xr:uid="{00000000-0005-0000-0000-000051000000}"/>
    <cellStyle name="Comma 2 2 3 2 5 2 8" xfId="16464" xr:uid="{00000000-0005-0000-0000-000051000000}"/>
    <cellStyle name="Comma 2 2 3 2 5 2 8 2" xfId="46704" xr:uid="{00000000-0005-0000-0000-000051000000}"/>
    <cellStyle name="Comma 2 2 3 2 5 2 9" xfId="31584" xr:uid="{00000000-0005-0000-0000-000051000000}"/>
    <cellStyle name="Comma 2 2 3 2 5 3" xfId="2100" xr:uid="{00000000-0005-0000-0000-000051000000}"/>
    <cellStyle name="Comma 2 2 3 2 5 3 2" xfId="11172" xr:uid="{00000000-0005-0000-0000-000051000000}"/>
    <cellStyle name="Comma 2 2 3 2 5 3 2 2" xfId="26292" xr:uid="{00000000-0005-0000-0000-000051000000}"/>
    <cellStyle name="Comma 2 2 3 2 5 3 2 2 2" xfId="56532" xr:uid="{00000000-0005-0000-0000-000051000000}"/>
    <cellStyle name="Comma 2 2 3 2 5 3 2 3" xfId="41412" xr:uid="{00000000-0005-0000-0000-000051000000}"/>
    <cellStyle name="Comma 2 2 3 2 5 3 3" xfId="17220" xr:uid="{00000000-0005-0000-0000-000051000000}"/>
    <cellStyle name="Comma 2 2 3 2 5 3 3 2" xfId="47460" xr:uid="{00000000-0005-0000-0000-000051000000}"/>
    <cellStyle name="Comma 2 2 3 2 5 3 4" xfId="32340" xr:uid="{00000000-0005-0000-0000-000051000000}"/>
    <cellStyle name="Comma 2 2 3 2 5 4" xfId="3612" xr:uid="{00000000-0005-0000-0000-000051000000}"/>
    <cellStyle name="Comma 2 2 3 2 5 4 2" xfId="12684" xr:uid="{00000000-0005-0000-0000-000051000000}"/>
    <cellStyle name="Comma 2 2 3 2 5 4 2 2" xfId="27804" xr:uid="{00000000-0005-0000-0000-000051000000}"/>
    <cellStyle name="Comma 2 2 3 2 5 4 2 2 2" xfId="58044" xr:uid="{00000000-0005-0000-0000-000051000000}"/>
    <cellStyle name="Comma 2 2 3 2 5 4 2 3" xfId="42924" xr:uid="{00000000-0005-0000-0000-000051000000}"/>
    <cellStyle name="Comma 2 2 3 2 5 4 3" xfId="18732" xr:uid="{00000000-0005-0000-0000-000051000000}"/>
    <cellStyle name="Comma 2 2 3 2 5 4 3 2" xfId="48972" xr:uid="{00000000-0005-0000-0000-000051000000}"/>
    <cellStyle name="Comma 2 2 3 2 5 4 4" xfId="33852" xr:uid="{00000000-0005-0000-0000-000051000000}"/>
    <cellStyle name="Comma 2 2 3 2 5 5" xfId="5124" xr:uid="{00000000-0005-0000-0000-000051000000}"/>
    <cellStyle name="Comma 2 2 3 2 5 5 2" xfId="14196" xr:uid="{00000000-0005-0000-0000-000051000000}"/>
    <cellStyle name="Comma 2 2 3 2 5 5 2 2" xfId="29316" xr:uid="{00000000-0005-0000-0000-000051000000}"/>
    <cellStyle name="Comma 2 2 3 2 5 5 2 2 2" xfId="59556" xr:uid="{00000000-0005-0000-0000-000051000000}"/>
    <cellStyle name="Comma 2 2 3 2 5 5 2 3" xfId="44436" xr:uid="{00000000-0005-0000-0000-000051000000}"/>
    <cellStyle name="Comma 2 2 3 2 5 5 3" xfId="20244" xr:uid="{00000000-0005-0000-0000-000051000000}"/>
    <cellStyle name="Comma 2 2 3 2 5 5 3 2" xfId="50484" xr:uid="{00000000-0005-0000-0000-000051000000}"/>
    <cellStyle name="Comma 2 2 3 2 5 5 4" xfId="35364" xr:uid="{00000000-0005-0000-0000-000051000000}"/>
    <cellStyle name="Comma 2 2 3 2 5 6" xfId="6636" xr:uid="{00000000-0005-0000-0000-000051000000}"/>
    <cellStyle name="Comma 2 2 3 2 5 6 2" xfId="21756" xr:uid="{00000000-0005-0000-0000-000051000000}"/>
    <cellStyle name="Comma 2 2 3 2 5 6 2 2" xfId="51996" xr:uid="{00000000-0005-0000-0000-000051000000}"/>
    <cellStyle name="Comma 2 2 3 2 5 6 3" xfId="36876" xr:uid="{00000000-0005-0000-0000-000051000000}"/>
    <cellStyle name="Comma 2 2 3 2 5 7" xfId="8148" xr:uid="{00000000-0005-0000-0000-000051000000}"/>
    <cellStyle name="Comma 2 2 3 2 5 7 2" xfId="23268" xr:uid="{00000000-0005-0000-0000-000051000000}"/>
    <cellStyle name="Comma 2 2 3 2 5 7 2 2" xfId="53508" xr:uid="{00000000-0005-0000-0000-000051000000}"/>
    <cellStyle name="Comma 2 2 3 2 5 7 3" xfId="38388" xr:uid="{00000000-0005-0000-0000-000051000000}"/>
    <cellStyle name="Comma 2 2 3 2 5 8" xfId="9660" xr:uid="{00000000-0005-0000-0000-000051000000}"/>
    <cellStyle name="Comma 2 2 3 2 5 8 2" xfId="24780" xr:uid="{00000000-0005-0000-0000-000051000000}"/>
    <cellStyle name="Comma 2 2 3 2 5 8 2 2" xfId="55020" xr:uid="{00000000-0005-0000-0000-000051000000}"/>
    <cellStyle name="Comma 2 2 3 2 5 8 3" xfId="39900" xr:uid="{00000000-0005-0000-0000-000051000000}"/>
    <cellStyle name="Comma 2 2 3 2 5 9" xfId="15708" xr:uid="{00000000-0005-0000-0000-000051000000}"/>
    <cellStyle name="Comma 2 2 3 2 5 9 2" xfId="45948" xr:uid="{00000000-0005-0000-0000-000051000000}"/>
    <cellStyle name="Comma 2 2 3 2 6" xfId="840" xr:uid="{00000000-0005-0000-0000-00000F000000}"/>
    <cellStyle name="Comma 2 2 3 2 6 2" xfId="2352" xr:uid="{00000000-0005-0000-0000-00000F000000}"/>
    <cellStyle name="Comma 2 2 3 2 6 2 2" xfId="11424" xr:uid="{00000000-0005-0000-0000-00000F000000}"/>
    <cellStyle name="Comma 2 2 3 2 6 2 2 2" xfId="26544" xr:uid="{00000000-0005-0000-0000-00000F000000}"/>
    <cellStyle name="Comma 2 2 3 2 6 2 2 2 2" xfId="56784" xr:uid="{00000000-0005-0000-0000-00000F000000}"/>
    <cellStyle name="Comma 2 2 3 2 6 2 2 3" xfId="41664" xr:uid="{00000000-0005-0000-0000-00000F000000}"/>
    <cellStyle name="Comma 2 2 3 2 6 2 3" xfId="17472" xr:uid="{00000000-0005-0000-0000-00000F000000}"/>
    <cellStyle name="Comma 2 2 3 2 6 2 3 2" xfId="47712" xr:uid="{00000000-0005-0000-0000-00000F000000}"/>
    <cellStyle name="Comma 2 2 3 2 6 2 4" xfId="32592" xr:uid="{00000000-0005-0000-0000-00000F000000}"/>
    <cellStyle name="Comma 2 2 3 2 6 3" xfId="3864" xr:uid="{00000000-0005-0000-0000-00000F000000}"/>
    <cellStyle name="Comma 2 2 3 2 6 3 2" xfId="12936" xr:uid="{00000000-0005-0000-0000-00000F000000}"/>
    <cellStyle name="Comma 2 2 3 2 6 3 2 2" xfId="28056" xr:uid="{00000000-0005-0000-0000-00000F000000}"/>
    <cellStyle name="Comma 2 2 3 2 6 3 2 2 2" xfId="58296" xr:uid="{00000000-0005-0000-0000-00000F000000}"/>
    <cellStyle name="Comma 2 2 3 2 6 3 2 3" xfId="43176" xr:uid="{00000000-0005-0000-0000-00000F000000}"/>
    <cellStyle name="Comma 2 2 3 2 6 3 3" xfId="18984" xr:uid="{00000000-0005-0000-0000-00000F000000}"/>
    <cellStyle name="Comma 2 2 3 2 6 3 3 2" xfId="49224" xr:uid="{00000000-0005-0000-0000-00000F000000}"/>
    <cellStyle name="Comma 2 2 3 2 6 3 4" xfId="34104" xr:uid="{00000000-0005-0000-0000-00000F000000}"/>
    <cellStyle name="Comma 2 2 3 2 6 4" xfId="5376" xr:uid="{00000000-0005-0000-0000-00000F000000}"/>
    <cellStyle name="Comma 2 2 3 2 6 4 2" xfId="14448" xr:uid="{00000000-0005-0000-0000-00000F000000}"/>
    <cellStyle name="Comma 2 2 3 2 6 4 2 2" xfId="29568" xr:uid="{00000000-0005-0000-0000-00000F000000}"/>
    <cellStyle name="Comma 2 2 3 2 6 4 2 2 2" xfId="59808" xr:uid="{00000000-0005-0000-0000-00000F000000}"/>
    <cellStyle name="Comma 2 2 3 2 6 4 2 3" xfId="44688" xr:uid="{00000000-0005-0000-0000-00000F000000}"/>
    <cellStyle name="Comma 2 2 3 2 6 4 3" xfId="20496" xr:uid="{00000000-0005-0000-0000-00000F000000}"/>
    <cellStyle name="Comma 2 2 3 2 6 4 3 2" xfId="50736" xr:uid="{00000000-0005-0000-0000-00000F000000}"/>
    <cellStyle name="Comma 2 2 3 2 6 4 4" xfId="35616" xr:uid="{00000000-0005-0000-0000-00000F000000}"/>
    <cellStyle name="Comma 2 2 3 2 6 5" xfId="6888" xr:uid="{00000000-0005-0000-0000-00000F000000}"/>
    <cellStyle name="Comma 2 2 3 2 6 5 2" xfId="22008" xr:uid="{00000000-0005-0000-0000-00000F000000}"/>
    <cellStyle name="Comma 2 2 3 2 6 5 2 2" xfId="52248" xr:uid="{00000000-0005-0000-0000-00000F000000}"/>
    <cellStyle name="Comma 2 2 3 2 6 5 3" xfId="37128" xr:uid="{00000000-0005-0000-0000-00000F000000}"/>
    <cellStyle name="Comma 2 2 3 2 6 6" xfId="8400" xr:uid="{00000000-0005-0000-0000-00000F000000}"/>
    <cellStyle name="Comma 2 2 3 2 6 6 2" xfId="23520" xr:uid="{00000000-0005-0000-0000-00000F000000}"/>
    <cellStyle name="Comma 2 2 3 2 6 6 2 2" xfId="53760" xr:uid="{00000000-0005-0000-0000-00000F000000}"/>
    <cellStyle name="Comma 2 2 3 2 6 6 3" xfId="38640" xr:uid="{00000000-0005-0000-0000-00000F000000}"/>
    <cellStyle name="Comma 2 2 3 2 6 7" xfId="9912" xr:uid="{00000000-0005-0000-0000-00000F000000}"/>
    <cellStyle name="Comma 2 2 3 2 6 7 2" xfId="25032" xr:uid="{00000000-0005-0000-0000-00000F000000}"/>
    <cellStyle name="Comma 2 2 3 2 6 7 2 2" xfId="55272" xr:uid="{00000000-0005-0000-0000-00000F000000}"/>
    <cellStyle name="Comma 2 2 3 2 6 7 3" xfId="40152" xr:uid="{00000000-0005-0000-0000-00000F000000}"/>
    <cellStyle name="Comma 2 2 3 2 6 8" xfId="15960" xr:uid="{00000000-0005-0000-0000-00000F000000}"/>
    <cellStyle name="Comma 2 2 3 2 6 8 2" xfId="46200" xr:uid="{00000000-0005-0000-0000-00000F000000}"/>
    <cellStyle name="Comma 2 2 3 2 6 9" xfId="31080" xr:uid="{00000000-0005-0000-0000-00000F000000}"/>
    <cellStyle name="Comma 2 2 3 2 7" xfId="1596" xr:uid="{00000000-0005-0000-0000-00000F000000}"/>
    <cellStyle name="Comma 2 2 3 2 7 2" xfId="10668" xr:uid="{00000000-0005-0000-0000-00000F000000}"/>
    <cellStyle name="Comma 2 2 3 2 7 2 2" xfId="25788" xr:uid="{00000000-0005-0000-0000-00000F000000}"/>
    <cellStyle name="Comma 2 2 3 2 7 2 2 2" xfId="56028" xr:uid="{00000000-0005-0000-0000-00000F000000}"/>
    <cellStyle name="Comma 2 2 3 2 7 2 3" xfId="40908" xr:uid="{00000000-0005-0000-0000-00000F000000}"/>
    <cellStyle name="Comma 2 2 3 2 7 3" xfId="16716" xr:uid="{00000000-0005-0000-0000-00000F000000}"/>
    <cellStyle name="Comma 2 2 3 2 7 3 2" xfId="46956" xr:uid="{00000000-0005-0000-0000-00000F000000}"/>
    <cellStyle name="Comma 2 2 3 2 7 4" xfId="31836" xr:uid="{00000000-0005-0000-0000-00000F000000}"/>
    <cellStyle name="Comma 2 2 3 2 8" xfId="3108" xr:uid="{00000000-0005-0000-0000-00000F000000}"/>
    <cellStyle name="Comma 2 2 3 2 8 2" xfId="12180" xr:uid="{00000000-0005-0000-0000-00000F000000}"/>
    <cellStyle name="Comma 2 2 3 2 8 2 2" xfId="27300" xr:uid="{00000000-0005-0000-0000-00000F000000}"/>
    <cellStyle name="Comma 2 2 3 2 8 2 2 2" xfId="57540" xr:uid="{00000000-0005-0000-0000-00000F000000}"/>
    <cellStyle name="Comma 2 2 3 2 8 2 3" xfId="42420" xr:uid="{00000000-0005-0000-0000-00000F000000}"/>
    <cellStyle name="Comma 2 2 3 2 8 3" xfId="18228" xr:uid="{00000000-0005-0000-0000-00000F000000}"/>
    <cellStyle name="Comma 2 2 3 2 8 3 2" xfId="48468" xr:uid="{00000000-0005-0000-0000-00000F000000}"/>
    <cellStyle name="Comma 2 2 3 2 8 4" xfId="33348" xr:uid="{00000000-0005-0000-0000-00000F000000}"/>
    <cellStyle name="Comma 2 2 3 2 9" xfId="4620" xr:uid="{00000000-0005-0000-0000-00000F000000}"/>
    <cellStyle name="Comma 2 2 3 2 9 2" xfId="13692" xr:uid="{00000000-0005-0000-0000-00000F000000}"/>
    <cellStyle name="Comma 2 2 3 2 9 2 2" xfId="28812" xr:uid="{00000000-0005-0000-0000-00000F000000}"/>
    <cellStyle name="Comma 2 2 3 2 9 2 2 2" xfId="59052" xr:uid="{00000000-0005-0000-0000-00000F000000}"/>
    <cellStyle name="Comma 2 2 3 2 9 2 3" xfId="43932" xr:uid="{00000000-0005-0000-0000-00000F000000}"/>
    <cellStyle name="Comma 2 2 3 2 9 3" xfId="19740" xr:uid="{00000000-0005-0000-0000-00000F000000}"/>
    <cellStyle name="Comma 2 2 3 2 9 3 2" xfId="49980" xr:uid="{00000000-0005-0000-0000-00000F000000}"/>
    <cellStyle name="Comma 2 2 3 2 9 4" xfId="34860" xr:uid="{00000000-0005-0000-0000-00000F000000}"/>
    <cellStyle name="Comma 2 2 3 3" xfId="126" xr:uid="{00000000-0005-0000-0000-00001C000000}"/>
    <cellStyle name="Comma 2 2 3 3 10" xfId="9198" xr:uid="{00000000-0005-0000-0000-00001C000000}"/>
    <cellStyle name="Comma 2 2 3 3 10 2" xfId="24318" xr:uid="{00000000-0005-0000-0000-00001C000000}"/>
    <cellStyle name="Comma 2 2 3 3 10 2 2" xfId="54558" xr:uid="{00000000-0005-0000-0000-00001C000000}"/>
    <cellStyle name="Comma 2 2 3 3 10 3" xfId="39438" xr:uid="{00000000-0005-0000-0000-00001C000000}"/>
    <cellStyle name="Comma 2 2 3 3 11" xfId="15246" xr:uid="{00000000-0005-0000-0000-00001C000000}"/>
    <cellStyle name="Comma 2 2 3 3 11 2" xfId="45486" xr:uid="{00000000-0005-0000-0000-00001C000000}"/>
    <cellStyle name="Comma 2 2 3 3 12" xfId="30366" xr:uid="{00000000-0005-0000-0000-00001C000000}"/>
    <cellStyle name="Comma 2 2 3 3 2" xfId="378" xr:uid="{00000000-0005-0000-0000-00001C000000}"/>
    <cellStyle name="Comma 2 2 3 3 2 10" xfId="30618" xr:uid="{00000000-0005-0000-0000-00001C000000}"/>
    <cellStyle name="Comma 2 2 3 3 2 2" xfId="1134" xr:uid="{00000000-0005-0000-0000-00001C000000}"/>
    <cellStyle name="Comma 2 2 3 3 2 2 2" xfId="2646" xr:uid="{00000000-0005-0000-0000-00001C000000}"/>
    <cellStyle name="Comma 2 2 3 3 2 2 2 2" xfId="11718" xr:uid="{00000000-0005-0000-0000-00001C000000}"/>
    <cellStyle name="Comma 2 2 3 3 2 2 2 2 2" xfId="26838" xr:uid="{00000000-0005-0000-0000-00001C000000}"/>
    <cellStyle name="Comma 2 2 3 3 2 2 2 2 2 2" xfId="57078" xr:uid="{00000000-0005-0000-0000-00001C000000}"/>
    <cellStyle name="Comma 2 2 3 3 2 2 2 2 3" xfId="41958" xr:uid="{00000000-0005-0000-0000-00001C000000}"/>
    <cellStyle name="Comma 2 2 3 3 2 2 2 3" xfId="17766" xr:uid="{00000000-0005-0000-0000-00001C000000}"/>
    <cellStyle name="Comma 2 2 3 3 2 2 2 3 2" xfId="48006" xr:uid="{00000000-0005-0000-0000-00001C000000}"/>
    <cellStyle name="Comma 2 2 3 3 2 2 2 4" xfId="32886" xr:uid="{00000000-0005-0000-0000-00001C000000}"/>
    <cellStyle name="Comma 2 2 3 3 2 2 3" xfId="4158" xr:uid="{00000000-0005-0000-0000-00001C000000}"/>
    <cellStyle name="Comma 2 2 3 3 2 2 3 2" xfId="13230" xr:uid="{00000000-0005-0000-0000-00001C000000}"/>
    <cellStyle name="Comma 2 2 3 3 2 2 3 2 2" xfId="28350" xr:uid="{00000000-0005-0000-0000-00001C000000}"/>
    <cellStyle name="Comma 2 2 3 3 2 2 3 2 2 2" xfId="58590" xr:uid="{00000000-0005-0000-0000-00001C000000}"/>
    <cellStyle name="Comma 2 2 3 3 2 2 3 2 3" xfId="43470" xr:uid="{00000000-0005-0000-0000-00001C000000}"/>
    <cellStyle name="Comma 2 2 3 3 2 2 3 3" xfId="19278" xr:uid="{00000000-0005-0000-0000-00001C000000}"/>
    <cellStyle name="Comma 2 2 3 3 2 2 3 3 2" xfId="49518" xr:uid="{00000000-0005-0000-0000-00001C000000}"/>
    <cellStyle name="Comma 2 2 3 3 2 2 3 4" xfId="34398" xr:uid="{00000000-0005-0000-0000-00001C000000}"/>
    <cellStyle name="Comma 2 2 3 3 2 2 4" xfId="5670" xr:uid="{00000000-0005-0000-0000-00001C000000}"/>
    <cellStyle name="Comma 2 2 3 3 2 2 4 2" xfId="14742" xr:uid="{00000000-0005-0000-0000-00001C000000}"/>
    <cellStyle name="Comma 2 2 3 3 2 2 4 2 2" xfId="29862" xr:uid="{00000000-0005-0000-0000-00001C000000}"/>
    <cellStyle name="Comma 2 2 3 3 2 2 4 2 2 2" xfId="60102" xr:uid="{00000000-0005-0000-0000-00001C000000}"/>
    <cellStyle name="Comma 2 2 3 3 2 2 4 2 3" xfId="44982" xr:uid="{00000000-0005-0000-0000-00001C000000}"/>
    <cellStyle name="Comma 2 2 3 3 2 2 4 3" xfId="20790" xr:uid="{00000000-0005-0000-0000-00001C000000}"/>
    <cellStyle name="Comma 2 2 3 3 2 2 4 3 2" xfId="51030" xr:uid="{00000000-0005-0000-0000-00001C000000}"/>
    <cellStyle name="Comma 2 2 3 3 2 2 4 4" xfId="35910" xr:uid="{00000000-0005-0000-0000-00001C000000}"/>
    <cellStyle name="Comma 2 2 3 3 2 2 5" xfId="7182" xr:uid="{00000000-0005-0000-0000-00001C000000}"/>
    <cellStyle name="Comma 2 2 3 3 2 2 5 2" xfId="22302" xr:uid="{00000000-0005-0000-0000-00001C000000}"/>
    <cellStyle name="Comma 2 2 3 3 2 2 5 2 2" xfId="52542" xr:uid="{00000000-0005-0000-0000-00001C000000}"/>
    <cellStyle name="Comma 2 2 3 3 2 2 5 3" xfId="37422" xr:uid="{00000000-0005-0000-0000-00001C000000}"/>
    <cellStyle name="Comma 2 2 3 3 2 2 6" xfId="8694" xr:uid="{00000000-0005-0000-0000-00001C000000}"/>
    <cellStyle name="Comma 2 2 3 3 2 2 6 2" xfId="23814" xr:uid="{00000000-0005-0000-0000-00001C000000}"/>
    <cellStyle name="Comma 2 2 3 3 2 2 6 2 2" xfId="54054" xr:uid="{00000000-0005-0000-0000-00001C000000}"/>
    <cellStyle name="Comma 2 2 3 3 2 2 6 3" xfId="38934" xr:uid="{00000000-0005-0000-0000-00001C000000}"/>
    <cellStyle name="Comma 2 2 3 3 2 2 7" xfId="10206" xr:uid="{00000000-0005-0000-0000-00001C000000}"/>
    <cellStyle name="Comma 2 2 3 3 2 2 7 2" xfId="25326" xr:uid="{00000000-0005-0000-0000-00001C000000}"/>
    <cellStyle name="Comma 2 2 3 3 2 2 7 2 2" xfId="55566" xr:uid="{00000000-0005-0000-0000-00001C000000}"/>
    <cellStyle name="Comma 2 2 3 3 2 2 7 3" xfId="40446" xr:uid="{00000000-0005-0000-0000-00001C000000}"/>
    <cellStyle name="Comma 2 2 3 3 2 2 8" xfId="16254" xr:uid="{00000000-0005-0000-0000-00001C000000}"/>
    <cellStyle name="Comma 2 2 3 3 2 2 8 2" xfId="46494" xr:uid="{00000000-0005-0000-0000-00001C000000}"/>
    <cellStyle name="Comma 2 2 3 3 2 2 9" xfId="31374" xr:uid="{00000000-0005-0000-0000-00001C000000}"/>
    <cellStyle name="Comma 2 2 3 3 2 3" xfId="1890" xr:uid="{00000000-0005-0000-0000-00001C000000}"/>
    <cellStyle name="Comma 2 2 3 3 2 3 2" xfId="10962" xr:uid="{00000000-0005-0000-0000-00001C000000}"/>
    <cellStyle name="Comma 2 2 3 3 2 3 2 2" xfId="26082" xr:uid="{00000000-0005-0000-0000-00001C000000}"/>
    <cellStyle name="Comma 2 2 3 3 2 3 2 2 2" xfId="56322" xr:uid="{00000000-0005-0000-0000-00001C000000}"/>
    <cellStyle name="Comma 2 2 3 3 2 3 2 3" xfId="41202" xr:uid="{00000000-0005-0000-0000-00001C000000}"/>
    <cellStyle name="Comma 2 2 3 3 2 3 3" xfId="17010" xr:uid="{00000000-0005-0000-0000-00001C000000}"/>
    <cellStyle name="Comma 2 2 3 3 2 3 3 2" xfId="47250" xr:uid="{00000000-0005-0000-0000-00001C000000}"/>
    <cellStyle name="Comma 2 2 3 3 2 3 4" xfId="32130" xr:uid="{00000000-0005-0000-0000-00001C000000}"/>
    <cellStyle name="Comma 2 2 3 3 2 4" xfId="3402" xr:uid="{00000000-0005-0000-0000-00001C000000}"/>
    <cellStyle name="Comma 2 2 3 3 2 4 2" xfId="12474" xr:uid="{00000000-0005-0000-0000-00001C000000}"/>
    <cellStyle name="Comma 2 2 3 3 2 4 2 2" xfId="27594" xr:uid="{00000000-0005-0000-0000-00001C000000}"/>
    <cellStyle name="Comma 2 2 3 3 2 4 2 2 2" xfId="57834" xr:uid="{00000000-0005-0000-0000-00001C000000}"/>
    <cellStyle name="Comma 2 2 3 3 2 4 2 3" xfId="42714" xr:uid="{00000000-0005-0000-0000-00001C000000}"/>
    <cellStyle name="Comma 2 2 3 3 2 4 3" xfId="18522" xr:uid="{00000000-0005-0000-0000-00001C000000}"/>
    <cellStyle name="Comma 2 2 3 3 2 4 3 2" xfId="48762" xr:uid="{00000000-0005-0000-0000-00001C000000}"/>
    <cellStyle name="Comma 2 2 3 3 2 4 4" xfId="33642" xr:uid="{00000000-0005-0000-0000-00001C000000}"/>
    <cellStyle name="Comma 2 2 3 3 2 5" xfId="4914" xr:uid="{00000000-0005-0000-0000-00001C000000}"/>
    <cellStyle name="Comma 2 2 3 3 2 5 2" xfId="13986" xr:uid="{00000000-0005-0000-0000-00001C000000}"/>
    <cellStyle name="Comma 2 2 3 3 2 5 2 2" xfId="29106" xr:uid="{00000000-0005-0000-0000-00001C000000}"/>
    <cellStyle name="Comma 2 2 3 3 2 5 2 2 2" xfId="59346" xr:uid="{00000000-0005-0000-0000-00001C000000}"/>
    <cellStyle name="Comma 2 2 3 3 2 5 2 3" xfId="44226" xr:uid="{00000000-0005-0000-0000-00001C000000}"/>
    <cellStyle name="Comma 2 2 3 3 2 5 3" xfId="20034" xr:uid="{00000000-0005-0000-0000-00001C000000}"/>
    <cellStyle name="Comma 2 2 3 3 2 5 3 2" xfId="50274" xr:uid="{00000000-0005-0000-0000-00001C000000}"/>
    <cellStyle name="Comma 2 2 3 3 2 5 4" xfId="35154" xr:uid="{00000000-0005-0000-0000-00001C000000}"/>
    <cellStyle name="Comma 2 2 3 3 2 6" xfId="6426" xr:uid="{00000000-0005-0000-0000-00001C000000}"/>
    <cellStyle name="Comma 2 2 3 3 2 6 2" xfId="21546" xr:uid="{00000000-0005-0000-0000-00001C000000}"/>
    <cellStyle name="Comma 2 2 3 3 2 6 2 2" xfId="51786" xr:uid="{00000000-0005-0000-0000-00001C000000}"/>
    <cellStyle name="Comma 2 2 3 3 2 6 3" xfId="36666" xr:uid="{00000000-0005-0000-0000-00001C000000}"/>
    <cellStyle name="Comma 2 2 3 3 2 7" xfId="7938" xr:uid="{00000000-0005-0000-0000-00001C000000}"/>
    <cellStyle name="Comma 2 2 3 3 2 7 2" xfId="23058" xr:uid="{00000000-0005-0000-0000-00001C000000}"/>
    <cellStyle name="Comma 2 2 3 3 2 7 2 2" xfId="53298" xr:uid="{00000000-0005-0000-0000-00001C000000}"/>
    <cellStyle name="Comma 2 2 3 3 2 7 3" xfId="38178" xr:uid="{00000000-0005-0000-0000-00001C000000}"/>
    <cellStyle name="Comma 2 2 3 3 2 8" xfId="9450" xr:uid="{00000000-0005-0000-0000-00001C000000}"/>
    <cellStyle name="Comma 2 2 3 3 2 8 2" xfId="24570" xr:uid="{00000000-0005-0000-0000-00001C000000}"/>
    <cellStyle name="Comma 2 2 3 3 2 8 2 2" xfId="54810" xr:uid="{00000000-0005-0000-0000-00001C000000}"/>
    <cellStyle name="Comma 2 2 3 3 2 8 3" xfId="39690" xr:uid="{00000000-0005-0000-0000-00001C000000}"/>
    <cellStyle name="Comma 2 2 3 3 2 9" xfId="15498" xr:uid="{00000000-0005-0000-0000-00001C000000}"/>
    <cellStyle name="Comma 2 2 3 3 2 9 2" xfId="45738" xr:uid="{00000000-0005-0000-0000-00001C000000}"/>
    <cellStyle name="Comma 2 2 3 3 3" xfId="630" xr:uid="{00000000-0005-0000-0000-000054000000}"/>
    <cellStyle name="Comma 2 2 3 3 3 10" xfId="30870" xr:uid="{00000000-0005-0000-0000-000054000000}"/>
    <cellStyle name="Comma 2 2 3 3 3 2" xfId="1386" xr:uid="{00000000-0005-0000-0000-000054000000}"/>
    <cellStyle name="Comma 2 2 3 3 3 2 2" xfId="2898" xr:uid="{00000000-0005-0000-0000-000054000000}"/>
    <cellStyle name="Comma 2 2 3 3 3 2 2 2" xfId="11970" xr:uid="{00000000-0005-0000-0000-000054000000}"/>
    <cellStyle name="Comma 2 2 3 3 3 2 2 2 2" xfId="27090" xr:uid="{00000000-0005-0000-0000-000054000000}"/>
    <cellStyle name="Comma 2 2 3 3 3 2 2 2 2 2" xfId="57330" xr:uid="{00000000-0005-0000-0000-000054000000}"/>
    <cellStyle name="Comma 2 2 3 3 3 2 2 2 3" xfId="42210" xr:uid="{00000000-0005-0000-0000-000054000000}"/>
    <cellStyle name="Comma 2 2 3 3 3 2 2 3" xfId="18018" xr:uid="{00000000-0005-0000-0000-000054000000}"/>
    <cellStyle name="Comma 2 2 3 3 3 2 2 3 2" xfId="48258" xr:uid="{00000000-0005-0000-0000-000054000000}"/>
    <cellStyle name="Comma 2 2 3 3 3 2 2 4" xfId="33138" xr:uid="{00000000-0005-0000-0000-000054000000}"/>
    <cellStyle name="Comma 2 2 3 3 3 2 3" xfId="4410" xr:uid="{00000000-0005-0000-0000-000054000000}"/>
    <cellStyle name="Comma 2 2 3 3 3 2 3 2" xfId="13482" xr:uid="{00000000-0005-0000-0000-000054000000}"/>
    <cellStyle name="Comma 2 2 3 3 3 2 3 2 2" xfId="28602" xr:uid="{00000000-0005-0000-0000-000054000000}"/>
    <cellStyle name="Comma 2 2 3 3 3 2 3 2 2 2" xfId="58842" xr:uid="{00000000-0005-0000-0000-000054000000}"/>
    <cellStyle name="Comma 2 2 3 3 3 2 3 2 3" xfId="43722" xr:uid="{00000000-0005-0000-0000-000054000000}"/>
    <cellStyle name="Comma 2 2 3 3 3 2 3 3" xfId="19530" xr:uid="{00000000-0005-0000-0000-000054000000}"/>
    <cellStyle name="Comma 2 2 3 3 3 2 3 3 2" xfId="49770" xr:uid="{00000000-0005-0000-0000-000054000000}"/>
    <cellStyle name="Comma 2 2 3 3 3 2 3 4" xfId="34650" xr:uid="{00000000-0005-0000-0000-000054000000}"/>
    <cellStyle name="Comma 2 2 3 3 3 2 4" xfId="5922" xr:uid="{00000000-0005-0000-0000-000054000000}"/>
    <cellStyle name="Comma 2 2 3 3 3 2 4 2" xfId="14994" xr:uid="{00000000-0005-0000-0000-000054000000}"/>
    <cellStyle name="Comma 2 2 3 3 3 2 4 2 2" xfId="30114" xr:uid="{00000000-0005-0000-0000-000054000000}"/>
    <cellStyle name="Comma 2 2 3 3 3 2 4 2 2 2" xfId="60354" xr:uid="{00000000-0005-0000-0000-000054000000}"/>
    <cellStyle name="Comma 2 2 3 3 3 2 4 2 3" xfId="45234" xr:uid="{00000000-0005-0000-0000-000054000000}"/>
    <cellStyle name="Comma 2 2 3 3 3 2 4 3" xfId="21042" xr:uid="{00000000-0005-0000-0000-000054000000}"/>
    <cellStyle name="Comma 2 2 3 3 3 2 4 3 2" xfId="51282" xr:uid="{00000000-0005-0000-0000-000054000000}"/>
    <cellStyle name="Comma 2 2 3 3 3 2 4 4" xfId="36162" xr:uid="{00000000-0005-0000-0000-000054000000}"/>
    <cellStyle name="Comma 2 2 3 3 3 2 5" xfId="7434" xr:uid="{00000000-0005-0000-0000-000054000000}"/>
    <cellStyle name="Comma 2 2 3 3 3 2 5 2" xfId="22554" xr:uid="{00000000-0005-0000-0000-000054000000}"/>
    <cellStyle name="Comma 2 2 3 3 3 2 5 2 2" xfId="52794" xr:uid="{00000000-0005-0000-0000-000054000000}"/>
    <cellStyle name="Comma 2 2 3 3 3 2 5 3" xfId="37674" xr:uid="{00000000-0005-0000-0000-000054000000}"/>
    <cellStyle name="Comma 2 2 3 3 3 2 6" xfId="8946" xr:uid="{00000000-0005-0000-0000-000054000000}"/>
    <cellStyle name="Comma 2 2 3 3 3 2 6 2" xfId="24066" xr:uid="{00000000-0005-0000-0000-000054000000}"/>
    <cellStyle name="Comma 2 2 3 3 3 2 6 2 2" xfId="54306" xr:uid="{00000000-0005-0000-0000-000054000000}"/>
    <cellStyle name="Comma 2 2 3 3 3 2 6 3" xfId="39186" xr:uid="{00000000-0005-0000-0000-000054000000}"/>
    <cellStyle name="Comma 2 2 3 3 3 2 7" xfId="10458" xr:uid="{00000000-0005-0000-0000-000054000000}"/>
    <cellStyle name="Comma 2 2 3 3 3 2 7 2" xfId="25578" xr:uid="{00000000-0005-0000-0000-000054000000}"/>
    <cellStyle name="Comma 2 2 3 3 3 2 7 2 2" xfId="55818" xr:uid="{00000000-0005-0000-0000-000054000000}"/>
    <cellStyle name="Comma 2 2 3 3 3 2 7 3" xfId="40698" xr:uid="{00000000-0005-0000-0000-000054000000}"/>
    <cellStyle name="Comma 2 2 3 3 3 2 8" xfId="16506" xr:uid="{00000000-0005-0000-0000-000054000000}"/>
    <cellStyle name="Comma 2 2 3 3 3 2 8 2" xfId="46746" xr:uid="{00000000-0005-0000-0000-000054000000}"/>
    <cellStyle name="Comma 2 2 3 3 3 2 9" xfId="31626" xr:uid="{00000000-0005-0000-0000-000054000000}"/>
    <cellStyle name="Comma 2 2 3 3 3 3" xfId="2142" xr:uid="{00000000-0005-0000-0000-000054000000}"/>
    <cellStyle name="Comma 2 2 3 3 3 3 2" xfId="11214" xr:uid="{00000000-0005-0000-0000-000054000000}"/>
    <cellStyle name="Comma 2 2 3 3 3 3 2 2" xfId="26334" xr:uid="{00000000-0005-0000-0000-000054000000}"/>
    <cellStyle name="Comma 2 2 3 3 3 3 2 2 2" xfId="56574" xr:uid="{00000000-0005-0000-0000-000054000000}"/>
    <cellStyle name="Comma 2 2 3 3 3 3 2 3" xfId="41454" xr:uid="{00000000-0005-0000-0000-000054000000}"/>
    <cellStyle name="Comma 2 2 3 3 3 3 3" xfId="17262" xr:uid="{00000000-0005-0000-0000-000054000000}"/>
    <cellStyle name="Comma 2 2 3 3 3 3 3 2" xfId="47502" xr:uid="{00000000-0005-0000-0000-000054000000}"/>
    <cellStyle name="Comma 2 2 3 3 3 3 4" xfId="32382" xr:uid="{00000000-0005-0000-0000-000054000000}"/>
    <cellStyle name="Comma 2 2 3 3 3 4" xfId="3654" xr:uid="{00000000-0005-0000-0000-000054000000}"/>
    <cellStyle name="Comma 2 2 3 3 3 4 2" xfId="12726" xr:uid="{00000000-0005-0000-0000-000054000000}"/>
    <cellStyle name="Comma 2 2 3 3 3 4 2 2" xfId="27846" xr:uid="{00000000-0005-0000-0000-000054000000}"/>
    <cellStyle name="Comma 2 2 3 3 3 4 2 2 2" xfId="58086" xr:uid="{00000000-0005-0000-0000-000054000000}"/>
    <cellStyle name="Comma 2 2 3 3 3 4 2 3" xfId="42966" xr:uid="{00000000-0005-0000-0000-000054000000}"/>
    <cellStyle name="Comma 2 2 3 3 3 4 3" xfId="18774" xr:uid="{00000000-0005-0000-0000-000054000000}"/>
    <cellStyle name="Comma 2 2 3 3 3 4 3 2" xfId="49014" xr:uid="{00000000-0005-0000-0000-000054000000}"/>
    <cellStyle name="Comma 2 2 3 3 3 4 4" xfId="33894" xr:uid="{00000000-0005-0000-0000-000054000000}"/>
    <cellStyle name="Comma 2 2 3 3 3 5" xfId="5166" xr:uid="{00000000-0005-0000-0000-000054000000}"/>
    <cellStyle name="Comma 2 2 3 3 3 5 2" xfId="14238" xr:uid="{00000000-0005-0000-0000-000054000000}"/>
    <cellStyle name="Comma 2 2 3 3 3 5 2 2" xfId="29358" xr:uid="{00000000-0005-0000-0000-000054000000}"/>
    <cellStyle name="Comma 2 2 3 3 3 5 2 2 2" xfId="59598" xr:uid="{00000000-0005-0000-0000-000054000000}"/>
    <cellStyle name="Comma 2 2 3 3 3 5 2 3" xfId="44478" xr:uid="{00000000-0005-0000-0000-000054000000}"/>
    <cellStyle name="Comma 2 2 3 3 3 5 3" xfId="20286" xr:uid="{00000000-0005-0000-0000-000054000000}"/>
    <cellStyle name="Comma 2 2 3 3 3 5 3 2" xfId="50526" xr:uid="{00000000-0005-0000-0000-000054000000}"/>
    <cellStyle name="Comma 2 2 3 3 3 5 4" xfId="35406" xr:uid="{00000000-0005-0000-0000-000054000000}"/>
    <cellStyle name="Comma 2 2 3 3 3 6" xfId="6678" xr:uid="{00000000-0005-0000-0000-000054000000}"/>
    <cellStyle name="Comma 2 2 3 3 3 6 2" xfId="21798" xr:uid="{00000000-0005-0000-0000-000054000000}"/>
    <cellStyle name="Comma 2 2 3 3 3 6 2 2" xfId="52038" xr:uid="{00000000-0005-0000-0000-000054000000}"/>
    <cellStyle name="Comma 2 2 3 3 3 6 3" xfId="36918" xr:uid="{00000000-0005-0000-0000-000054000000}"/>
    <cellStyle name="Comma 2 2 3 3 3 7" xfId="8190" xr:uid="{00000000-0005-0000-0000-000054000000}"/>
    <cellStyle name="Comma 2 2 3 3 3 7 2" xfId="23310" xr:uid="{00000000-0005-0000-0000-000054000000}"/>
    <cellStyle name="Comma 2 2 3 3 3 7 2 2" xfId="53550" xr:uid="{00000000-0005-0000-0000-000054000000}"/>
    <cellStyle name="Comma 2 2 3 3 3 7 3" xfId="38430" xr:uid="{00000000-0005-0000-0000-000054000000}"/>
    <cellStyle name="Comma 2 2 3 3 3 8" xfId="9702" xr:uid="{00000000-0005-0000-0000-000054000000}"/>
    <cellStyle name="Comma 2 2 3 3 3 8 2" xfId="24822" xr:uid="{00000000-0005-0000-0000-000054000000}"/>
    <cellStyle name="Comma 2 2 3 3 3 8 2 2" xfId="55062" xr:uid="{00000000-0005-0000-0000-000054000000}"/>
    <cellStyle name="Comma 2 2 3 3 3 8 3" xfId="39942" xr:uid="{00000000-0005-0000-0000-000054000000}"/>
    <cellStyle name="Comma 2 2 3 3 3 9" xfId="15750" xr:uid="{00000000-0005-0000-0000-000054000000}"/>
    <cellStyle name="Comma 2 2 3 3 3 9 2" xfId="45990" xr:uid="{00000000-0005-0000-0000-000054000000}"/>
    <cellStyle name="Comma 2 2 3 3 4" xfId="882" xr:uid="{00000000-0005-0000-0000-00001C000000}"/>
    <cellStyle name="Comma 2 2 3 3 4 2" xfId="2394" xr:uid="{00000000-0005-0000-0000-00001C000000}"/>
    <cellStyle name="Comma 2 2 3 3 4 2 2" xfId="11466" xr:uid="{00000000-0005-0000-0000-00001C000000}"/>
    <cellStyle name="Comma 2 2 3 3 4 2 2 2" xfId="26586" xr:uid="{00000000-0005-0000-0000-00001C000000}"/>
    <cellStyle name="Comma 2 2 3 3 4 2 2 2 2" xfId="56826" xr:uid="{00000000-0005-0000-0000-00001C000000}"/>
    <cellStyle name="Comma 2 2 3 3 4 2 2 3" xfId="41706" xr:uid="{00000000-0005-0000-0000-00001C000000}"/>
    <cellStyle name="Comma 2 2 3 3 4 2 3" xfId="17514" xr:uid="{00000000-0005-0000-0000-00001C000000}"/>
    <cellStyle name="Comma 2 2 3 3 4 2 3 2" xfId="47754" xr:uid="{00000000-0005-0000-0000-00001C000000}"/>
    <cellStyle name="Comma 2 2 3 3 4 2 4" xfId="32634" xr:uid="{00000000-0005-0000-0000-00001C000000}"/>
    <cellStyle name="Comma 2 2 3 3 4 3" xfId="3906" xr:uid="{00000000-0005-0000-0000-00001C000000}"/>
    <cellStyle name="Comma 2 2 3 3 4 3 2" xfId="12978" xr:uid="{00000000-0005-0000-0000-00001C000000}"/>
    <cellStyle name="Comma 2 2 3 3 4 3 2 2" xfId="28098" xr:uid="{00000000-0005-0000-0000-00001C000000}"/>
    <cellStyle name="Comma 2 2 3 3 4 3 2 2 2" xfId="58338" xr:uid="{00000000-0005-0000-0000-00001C000000}"/>
    <cellStyle name="Comma 2 2 3 3 4 3 2 3" xfId="43218" xr:uid="{00000000-0005-0000-0000-00001C000000}"/>
    <cellStyle name="Comma 2 2 3 3 4 3 3" xfId="19026" xr:uid="{00000000-0005-0000-0000-00001C000000}"/>
    <cellStyle name="Comma 2 2 3 3 4 3 3 2" xfId="49266" xr:uid="{00000000-0005-0000-0000-00001C000000}"/>
    <cellStyle name="Comma 2 2 3 3 4 3 4" xfId="34146" xr:uid="{00000000-0005-0000-0000-00001C000000}"/>
    <cellStyle name="Comma 2 2 3 3 4 4" xfId="5418" xr:uid="{00000000-0005-0000-0000-00001C000000}"/>
    <cellStyle name="Comma 2 2 3 3 4 4 2" xfId="14490" xr:uid="{00000000-0005-0000-0000-00001C000000}"/>
    <cellStyle name="Comma 2 2 3 3 4 4 2 2" xfId="29610" xr:uid="{00000000-0005-0000-0000-00001C000000}"/>
    <cellStyle name="Comma 2 2 3 3 4 4 2 2 2" xfId="59850" xr:uid="{00000000-0005-0000-0000-00001C000000}"/>
    <cellStyle name="Comma 2 2 3 3 4 4 2 3" xfId="44730" xr:uid="{00000000-0005-0000-0000-00001C000000}"/>
    <cellStyle name="Comma 2 2 3 3 4 4 3" xfId="20538" xr:uid="{00000000-0005-0000-0000-00001C000000}"/>
    <cellStyle name="Comma 2 2 3 3 4 4 3 2" xfId="50778" xr:uid="{00000000-0005-0000-0000-00001C000000}"/>
    <cellStyle name="Comma 2 2 3 3 4 4 4" xfId="35658" xr:uid="{00000000-0005-0000-0000-00001C000000}"/>
    <cellStyle name="Comma 2 2 3 3 4 5" xfId="6930" xr:uid="{00000000-0005-0000-0000-00001C000000}"/>
    <cellStyle name="Comma 2 2 3 3 4 5 2" xfId="22050" xr:uid="{00000000-0005-0000-0000-00001C000000}"/>
    <cellStyle name="Comma 2 2 3 3 4 5 2 2" xfId="52290" xr:uid="{00000000-0005-0000-0000-00001C000000}"/>
    <cellStyle name="Comma 2 2 3 3 4 5 3" xfId="37170" xr:uid="{00000000-0005-0000-0000-00001C000000}"/>
    <cellStyle name="Comma 2 2 3 3 4 6" xfId="8442" xr:uid="{00000000-0005-0000-0000-00001C000000}"/>
    <cellStyle name="Comma 2 2 3 3 4 6 2" xfId="23562" xr:uid="{00000000-0005-0000-0000-00001C000000}"/>
    <cellStyle name="Comma 2 2 3 3 4 6 2 2" xfId="53802" xr:uid="{00000000-0005-0000-0000-00001C000000}"/>
    <cellStyle name="Comma 2 2 3 3 4 6 3" xfId="38682" xr:uid="{00000000-0005-0000-0000-00001C000000}"/>
    <cellStyle name="Comma 2 2 3 3 4 7" xfId="9954" xr:uid="{00000000-0005-0000-0000-00001C000000}"/>
    <cellStyle name="Comma 2 2 3 3 4 7 2" xfId="25074" xr:uid="{00000000-0005-0000-0000-00001C000000}"/>
    <cellStyle name="Comma 2 2 3 3 4 7 2 2" xfId="55314" xr:uid="{00000000-0005-0000-0000-00001C000000}"/>
    <cellStyle name="Comma 2 2 3 3 4 7 3" xfId="40194" xr:uid="{00000000-0005-0000-0000-00001C000000}"/>
    <cellStyle name="Comma 2 2 3 3 4 8" xfId="16002" xr:uid="{00000000-0005-0000-0000-00001C000000}"/>
    <cellStyle name="Comma 2 2 3 3 4 8 2" xfId="46242" xr:uid="{00000000-0005-0000-0000-00001C000000}"/>
    <cellStyle name="Comma 2 2 3 3 4 9" xfId="31122" xr:uid="{00000000-0005-0000-0000-00001C000000}"/>
    <cellStyle name="Comma 2 2 3 3 5" xfId="1638" xr:uid="{00000000-0005-0000-0000-00001C000000}"/>
    <cellStyle name="Comma 2 2 3 3 5 2" xfId="10710" xr:uid="{00000000-0005-0000-0000-00001C000000}"/>
    <cellStyle name="Comma 2 2 3 3 5 2 2" xfId="25830" xr:uid="{00000000-0005-0000-0000-00001C000000}"/>
    <cellStyle name="Comma 2 2 3 3 5 2 2 2" xfId="56070" xr:uid="{00000000-0005-0000-0000-00001C000000}"/>
    <cellStyle name="Comma 2 2 3 3 5 2 3" xfId="40950" xr:uid="{00000000-0005-0000-0000-00001C000000}"/>
    <cellStyle name="Comma 2 2 3 3 5 3" xfId="16758" xr:uid="{00000000-0005-0000-0000-00001C000000}"/>
    <cellStyle name="Comma 2 2 3 3 5 3 2" xfId="46998" xr:uid="{00000000-0005-0000-0000-00001C000000}"/>
    <cellStyle name="Comma 2 2 3 3 5 4" xfId="31878" xr:uid="{00000000-0005-0000-0000-00001C000000}"/>
    <cellStyle name="Comma 2 2 3 3 6" xfId="3150" xr:uid="{00000000-0005-0000-0000-00001C000000}"/>
    <cellStyle name="Comma 2 2 3 3 6 2" xfId="12222" xr:uid="{00000000-0005-0000-0000-00001C000000}"/>
    <cellStyle name="Comma 2 2 3 3 6 2 2" xfId="27342" xr:uid="{00000000-0005-0000-0000-00001C000000}"/>
    <cellStyle name="Comma 2 2 3 3 6 2 2 2" xfId="57582" xr:uid="{00000000-0005-0000-0000-00001C000000}"/>
    <cellStyle name="Comma 2 2 3 3 6 2 3" xfId="42462" xr:uid="{00000000-0005-0000-0000-00001C000000}"/>
    <cellStyle name="Comma 2 2 3 3 6 3" xfId="18270" xr:uid="{00000000-0005-0000-0000-00001C000000}"/>
    <cellStyle name="Comma 2 2 3 3 6 3 2" xfId="48510" xr:uid="{00000000-0005-0000-0000-00001C000000}"/>
    <cellStyle name="Comma 2 2 3 3 6 4" xfId="33390" xr:uid="{00000000-0005-0000-0000-00001C000000}"/>
    <cellStyle name="Comma 2 2 3 3 7" xfId="4662" xr:uid="{00000000-0005-0000-0000-00001C000000}"/>
    <cellStyle name="Comma 2 2 3 3 7 2" xfId="13734" xr:uid="{00000000-0005-0000-0000-00001C000000}"/>
    <cellStyle name="Comma 2 2 3 3 7 2 2" xfId="28854" xr:uid="{00000000-0005-0000-0000-00001C000000}"/>
    <cellStyle name="Comma 2 2 3 3 7 2 2 2" xfId="59094" xr:uid="{00000000-0005-0000-0000-00001C000000}"/>
    <cellStyle name="Comma 2 2 3 3 7 2 3" xfId="43974" xr:uid="{00000000-0005-0000-0000-00001C000000}"/>
    <cellStyle name="Comma 2 2 3 3 7 3" xfId="19782" xr:uid="{00000000-0005-0000-0000-00001C000000}"/>
    <cellStyle name="Comma 2 2 3 3 7 3 2" xfId="50022" xr:uid="{00000000-0005-0000-0000-00001C000000}"/>
    <cellStyle name="Comma 2 2 3 3 7 4" xfId="34902" xr:uid="{00000000-0005-0000-0000-00001C000000}"/>
    <cellStyle name="Comma 2 2 3 3 8" xfId="6174" xr:uid="{00000000-0005-0000-0000-00001C000000}"/>
    <cellStyle name="Comma 2 2 3 3 8 2" xfId="21294" xr:uid="{00000000-0005-0000-0000-00001C000000}"/>
    <cellStyle name="Comma 2 2 3 3 8 2 2" xfId="51534" xr:uid="{00000000-0005-0000-0000-00001C000000}"/>
    <cellStyle name="Comma 2 2 3 3 8 3" xfId="36414" xr:uid="{00000000-0005-0000-0000-00001C000000}"/>
    <cellStyle name="Comma 2 2 3 3 9" xfId="7686" xr:uid="{00000000-0005-0000-0000-00001C000000}"/>
    <cellStyle name="Comma 2 2 3 3 9 2" xfId="22806" xr:uid="{00000000-0005-0000-0000-00001C000000}"/>
    <cellStyle name="Comma 2 2 3 3 9 2 2" xfId="53046" xr:uid="{00000000-0005-0000-0000-00001C000000}"/>
    <cellStyle name="Comma 2 2 3 3 9 3" xfId="37926" xr:uid="{00000000-0005-0000-0000-00001C000000}"/>
    <cellStyle name="Comma 2 2 3 4" xfId="210" xr:uid="{00000000-0005-0000-0000-00001C000000}"/>
    <cellStyle name="Comma 2 2 3 4 10" xfId="9282" xr:uid="{00000000-0005-0000-0000-00001C000000}"/>
    <cellStyle name="Comma 2 2 3 4 10 2" xfId="24402" xr:uid="{00000000-0005-0000-0000-00001C000000}"/>
    <cellStyle name="Comma 2 2 3 4 10 2 2" xfId="54642" xr:uid="{00000000-0005-0000-0000-00001C000000}"/>
    <cellStyle name="Comma 2 2 3 4 10 3" xfId="39522" xr:uid="{00000000-0005-0000-0000-00001C000000}"/>
    <cellStyle name="Comma 2 2 3 4 11" xfId="15330" xr:uid="{00000000-0005-0000-0000-00001C000000}"/>
    <cellStyle name="Comma 2 2 3 4 11 2" xfId="45570" xr:uid="{00000000-0005-0000-0000-00001C000000}"/>
    <cellStyle name="Comma 2 2 3 4 12" xfId="30450" xr:uid="{00000000-0005-0000-0000-00001C000000}"/>
    <cellStyle name="Comma 2 2 3 4 2" xfId="462" xr:uid="{00000000-0005-0000-0000-00001C000000}"/>
    <cellStyle name="Comma 2 2 3 4 2 10" xfId="30702" xr:uid="{00000000-0005-0000-0000-00001C000000}"/>
    <cellStyle name="Comma 2 2 3 4 2 2" xfId="1218" xr:uid="{00000000-0005-0000-0000-00001C000000}"/>
    <cellStyle name="Comma 2 2 3 4 2 2 2" xfId="2730" xr:uid="{00000000-0005-0000-0000-00001C000000}"/>
    <cellStyle name="Comma 2 2 3 4 2 2 2 2" xfId="11802" xr:uid="{00000000-0005-0000-0000-00001C000000}"/>
    <cellStyle name="Comma 2 2 3 4 2 2 2 2 2" xfId="26922" xr:uid="{00000000-0005-0000-0000-00001C000000}"/>
    <cellStyle name="Comma 2 2 3 4 2 2 2 2 2 2" xfId="57162" xr:uid="{00000000-0005-0000-0000-00001C000000}"/>
    <cellStyle name="Comma 2 2 3 4 2 2 2 2 3" xfId="42042" xr:uid="{00000000-0005-0000-0000-00001C000000}"/>
    <cellStyle name="Comma 2 2 3 4 2 2 2 3" xfId="17850" xr:uid="{00000000-0005-0000-0000-00001C000000}"/>
    <cellStyle name="Comma 2 2 3 4 2 2 2 3 2" xfId="48090" xr:uid="{00000000-0005-0000-0000-00001C000000}"/>
    <cellStyle name="Comma 2 2 3 4 2 2 2 4" xfId="32970" xr:uid="{00000000-0005-0000-0000-00001C000000}"/>
    <cellStyle name="Comma 2 2 3 4 2 2 3" xfId="4242" xr:uid="{00000000-0005-0000-0000-00001C000000}"/>
    <cellStyle name="Comma 2 2 3 4 2 2 3 2" xfId="13314" xr:uid="{00000000-0005-0000-0000-00001C000000}"/>
    <cellStyle name="Comma 2 2 3 4 2 2 3 2 2" xfId="28434" xr:uid="{00000000-0005-0000-0000-00001C000000}"/>
    <cellStyle name="Comma 2 2 3 4 2 2 3 2 2 2" xfId="58674" xr:uid="{00000000-0005-0000-0000-00001C000000}"/>
    <cellStyle name="Comma 2 2 3 4 2 2 3 2 3" xfId="43554" xr:uid="{00000000-0005-0000-0000-00001C000000}"/>
    <cellStyle name="Comma 2 2 3 4 2 2 3 3" xfId="19362" xr:uid="{00000000-0005-0000-0000-00001C000000}"/>
    <cellStyle name="Comma 2 2 3 4 2 2 3 3 2" xfId="49602" xr:uid="{00000000-0005-0000-0000-00001C000000}"/>
    <cellStyle name="Comma 2 2 3 4 2 2 3 4" xfId="34482" xr:uid="{00000000-0005-0000-0000-00001C000000}"/>
    <cellStyle name="Comma 2 2 3 4 2 2 4" xfId="5754" xr:uid="{00000000-0005-0000-0000-00001C000000}"/>
    <cellStyle name="Comma 2 2 3 4 2 2 4 2" xfId="14826" xr:uid="{00000000-0005-0000-0000-00001C000000}"/>
    <cellStyle name="Comma 2 2 3 4 2 2 4 2 2" xfId="29946" xr:uid="{00000000-0005-0000-0000-00001C000000}"/>
    <cellStyle name="Comma 2 2 3 4 2 2 4 2 2 2" xfId="60186" xr:uid="{00000000-0005-0000-0000-00001C000000}"/>
    <cellStyle name="Comma 2 2 3 4 2 2 4 2 3" xfId="45066" xr:uid="{00000000-0005-0000-0000-00001C000000}"/>
    <cellStyle name="Comma 2 2 3 4 2 2 4 3" xfId="20874" xr:uid="{00000000-0005-0000-0000-00001C000000}"/>
    <cellStyle name="Comma 2 2 3 4 2 2 4 3 2" xfId="51114" xr:uid="{00000000-0005-0000-0000-00001C000000}"/>
    <cellStyle name="Comma 2 2 3 4 2 2 4 4" xfId="35994" xr:uid="{00000000-0005-0000-0000-00001C000000}"/>
    <cellStyle name="Comma 2 2 3 4 2 2 5" xfId="7266" xr:uid="{00000000-0005-0000-0000-00001C000000}"/>
    <cellStyle name="Comma 2 2 3 4 2 2 5 2" xfId="22386" xr:uid="{00000000-0005-0000-0000-00001C000000}"/>
    <cellStyle name="Comma 2 2 3 4 2 2 5 2 2" xfId="52626" xr:uid="{00000000-0005-0000-0000-00001C000000}"/>
    <cellStyle name="Comma 2 2 3 4 2 2 5 3" xfId="37506" xr:uid="{00000000-0005-0000-0000-00001C000000}"/>
    <cellStyle name="Comma 2 2 3 4 2 2 6" xfId="8778" xr:uid="{00000000-0005-0000-0000-00001C000000}"/>
    <cellStyle name="Comma 2 2 3 4 2 2 6 2" xfId="23898" xr:uid="{00000000-0005-0000-0000-00001C000000}"/>
    <cellStyle name="Comma 2 2 3 4 2 2 6 2 2" xfId="54138" xr:uid="{00000000-0005-0000-0000-00001C000000}"/>
    <cellStyle name="Comma 2 2 3 4 2 2 6 3" xfId="39018" xr:uid="{00000000-0005-0000-0000-00001C000000}"/>
    <cellStyle name="Comma 2 2 3 4 2 2 7" xfId="10290" xr:uid="{00000000-0005-0000-0000-00001C000000}"/>
    <cellStyle name="Comma 2 2 3 4 2 2 7 2" xfId="25410" xr:uid="{00000000-0005-0000-0000-00001C000000}"/>
    <cellStyle name="Comma 2 2 3 4 2 2 7 2 2" xfId="55650" xr:uid="{00000000-0005-0000-0000-00001C000000}"/>
    <cellStyle name="Comma 2 2 3 4 2 2 7 3" xfId="40530" xr:uid="{00000000-0005-0000-0000-00001C000000}"/>
    <cellStyle name="Comma 2 2 3 4 2 2 8" xfId="16338" xr:uid="{00000000-0005-0000-0000-00001C000000}"/>
    <cellStyle name="Comma 2 2 3 4 2 2 8 2" xfId="46578" xr:uid="{00000000-0005-0000-0000-00001C000000}"/>
    <cellStyle name="Comma 2 2 3 4 2 2 9" xfId="31458" xr:uid="{00000000-0005-0000-0000-00001C000000}"/>
    <cellStyle name="Comma 2 2 3 4 2 3" xfId="1974" xr:uid="{00000000-0005-0000-0000-00001C000000}"/>
    <cellStyle name="Comma 2 2 3 4 2 3 2" xfId="11046" xr:uid="{00000000-0005-0000-0000-00001C000000}"/>
    <cellStyle name="Comma 2 2 3 4 2 3 2 2" xfId="26166" xr:uid="{00000000-0005-0000-0000-00001C000000}"/>
    <cellStyle name="Comma 2 2 3 4 2 3 2 2 2" xfId="56406" xr:uid="{00000000-0005-0000-0000-00001C000000}"/>
    <cellStyle name="Comma 2 2 3 4 2 3 2 3" xfId="41286" xr:uid="{00000000-0005-0000-0000-00001C000000}"/>
    <cellStyle name="Comma 2 2 3 4 2 3 3" xfId="17094" xr:uid="{00000000-0005-0000-0000-00001C000000}"/>
    <cellStyle name="Comma 2 2 3 4 2 3 3 2" xfId="47334" xr:uid="{00000000-0005-0000-0000-00001C000000}"/>
    <cellStyle name="Comma 2 2 3 4 2 3 4" xfId="32214" xr:uid="{00000000-0005-0000-0000-00001C000000}"/>
    <cellStyle name="Comma 2 2 3 4 2 4" xfId="3486" xr:uid="{00000000-0005-0000-0000-00001C000000}"/>
    <cellStyle name="Comma 2 2 3 4 2 4 2" xfId="12558" xr:uid="{00000000-0005-0000-0000-00001C000000}"/>
    <cellStyle name="Comma 2 2 3 4 2 4 2 2" xfId="27678" xr:uid="{00000000-0005-0000-0000-00001C000000}"/>
    <cellStyle name="Comma 2 2 3 4 2 4 2 2 2" xfId="57918" xr:uid="{00000000-0005-0000-0000-00001C000000}"/>
    <cellStyle name="Comma 2 2 3 4 2 4 2 3" xfId="42798" xr:uid="{00000000-0005-0000-0000-00001C000000}"/>
    <cellStyle name="Comma 2 2 3 4 2 4 3" xfId="18606" xr:uid="{00000000-0005-0000-0000-00001C000000}"/>
    <cellStyle name="Comma 2 2 3 4 2 4 3 2" xfId="48846" xr:uid="{00000000-0005-0000-0000-00001C000000}"/>
    <cellStyle name="Comma 2 2 3 4 2 4 4" xfId="33726" xr:uid="{00000000-0005-0000-0000-00001C000000}"/>
    <cellStyle name="Comma 2 2 3 4 2 5" xfId="4998" xr:uid="{00000000-0005-0000-0000-00001C000000}"/>
    <cellStyle name="Comma 2 2 3 4 2 5 2" xfId="14070" xr:uid="{00000000-0005-0000-0000-00001C000000}"/>
    <cellStyle name="Comma 2 2 3 4 2 5 2 2" xfId="29190" xr:uid="{00000000-0005-0000-0000-00001C000000}"/>
    <cellStyle name="Comma 2 2 3 4 2 5 2 2 2" xfId="59430" xr:uid="{00000000-0005-0000-0000-00001C000000}"/>
    <cellStyle name="Comma 2 2 3 4 2 5 2 3" xfId="44310" xr:uid="{00000000-0005-0000-0000-00001C000000}"/>
    <cellStyle name="Comma 2 2 3 4 2 5 3" xfId="20118" xr:uid="{00000000-0005-0000-0000-00001C000000}"/>
    <cellStyle name="Comma 2 2 3 4 2 5 3 2" xfId="50358" xr:uid="{00000000-0005-0000-0000-00001C000000}"/>
    <cellStyle name="Comma 2 2 3 4 2 5 4" xfId="35238" xr:uid="{00000000-0005-0000-0000-00001C000000}"/>
    <cellStyle name="Comma 2 2 3 4 2 6" xfId="6510" xr:uid="{00000000-0005-0000-0000-00001C000000}"/>
    <cellStyle name="Comma 2 2 3 4 2 6 2" xfId="21630" xr:uid="{00000000-0005-0000-0000-00001C000000}"/>
    <cellStyle name="Comma 2 2 3 4 2 6 2 2" xfId="51870" xr:uid="{00000000-0005-0000-0000-00001C000000}"/>
    <cellStyle name="Comma 2 2 3 4 2 6 3" xfId="36750" xr:uid="{00000000-0005-0000-0000-00001C000000}"/>
    <cellStyle name="Comma 2 2 3 4 2 7" xfId="8022" xr:uid="{00000000-0005-0000-0000-00001C000000}"/>
    <cellStyle name="Comma 2 2 3 4 2 7 2" xfId="23142" xr:uid="{00000000-0005-0000-0000-00001C000000}"/>
    <cellStyle name="Comma 2 2 3 4 2 7 2 2" xfId="53382" xr:uid="{00000000-0005-0000-0000-00001C000000}"/>
    <cellStyle name="Comma 2 2 3 4 2 7 3" xfId="38262" xr:uid="{00000000-0005-0000-0000-00001C000000}"/>
    <cellStyle name="Comma 2 2 3 4 2 8" xfId="9534" xr:uid="{00000000-0005-0000-0000-00001C000000}"/>
    <cellStyle name="Comma 2 2 3 4 2 8 2" xfId="24654" xr:uid="{00000000-0005-0000-0000-00001C000000}"/>
    <cellStyle name="Comma 2 2 3 4 2 8 2 2" xfId="54894" xr:uid="{00000000-0005-0000-0000-00001C000000}"/>
    <cellStyle name="Comma 2 2 3 4 2 8 3" xfId="39774" xr:uid="{00000000-0005-0000-0000-00001C000000}"/>
    <cellStyle name="Comma 2 2 3 4 2 9" xfId="15582" xr:uid="{00000000-0005-0000-0000-00001C000000}"/>
    <cellStyle name="Comma 2 2 3 4 2 9 2" xfId="45822" xr:uid="{00000000-0005-0000-0000-00001C000000}"/>
    <cellStyle name="Comma 2 2 3 4 3" xfId="714" xr:uid="{00000000-0005-0000-0000-000055000000}"/>
    <cellStyle name="Comma 2 2 3 4 3 10" xfId="30954" xr:uid="{00000000-0005-0000-0000-000055000000}"/>
    <cellStyle name="Comma 2 2 3 4 3 2" xfId="1470" xr:uid="{00000000-0005-0000-0000-000055000000}"/>
    <cellStyle name="Comma 2 2 3 4 3 2 2" xfId="2982" xr:uid="{00000000-0005-0000-0000-000055000000}"/>
    <cellStyle name="Comma 2 2 3 4 3 2 2 2" xfId="12054" xr:uid="{00000000-0005-0000-0000-000055000000}"/>
    <cellStyle name="Comma 2 2 3 4 3 2 2 2 2" xfId="27174" xr:uid="{00000000-0005-0000-0000-000055000000}"/>
    <cellStyle name="Comma 2 2 3 4 3 2 2 2 2 2" xfId="57414" xr:uid="{00000000-0005-0000-0000-000055000000}"/>
    <cellStyle name="Comma 2 2 3 4 3 2 2 2 3" xfId="42294" xr:uid="{00000000-0005-0000-0000-000055000000}"/>
    <cellStyle name="Comma 2 2 3 4 3 2 2 3" xfId="18102" xr:uid="{00000000-0005-0000-0000-000055000000}"/>
    <cellStyle name="Comma 2 2 3 4 3 2 2 3 2" xfId="48342" xr:uid="{00000000-0005-0000-0000-000055000000}"/>
    <cellStyle name="Comma 2 2 3 4 3 2 2 4" xfId="33222" xr:uid="{00000000-0005-0000-0000-000055000000}"/>
    <cellStyle name="Comma 2 2 3 4 3 2 3" xfId="4494" xr:uid="{00000000-0005-0000-0000-000055000000}"/>
    <cellStyle name="Comma 2 2 3 4 3 2 3 2" xfId="13566" xr:uid="{00000000-0005-0000-0000-000055000000}"/>
    <cellStyle name="Comma 2 2 3 4 3 2 3 2 2" xfId="28686" xr:uid="{00000000-0005-0000-0000-000055000000}"/>
    <cellStyle name="Comma 2 2 3 4 3 2 3 2 2 2" xfId="58926" xr:uid="{00000000-0005-0000-0000-000055000000}"/>
    <cellStyle name="Comma 2 2 3 4 3 2 3 2 3" xfId="43806" xr:uid="{00000000-0005-0000-0000-000055000000}"/>
    <cellStyle name="Comma 2 2 3 4 3 2 3 3" xfId="19614" xr:uid="{00000000-0005-0000-0000-000055000000}"/>
    <cellStyle name="Comma 2 2 3 4 3 2 3 3 2" xfId="49854" xr:uid="{00000000-0005-0000-0000-000055000000}"/>
    <cellStyle name="Comma 2 2 3 4 3 2 3 4" xfId="34734" xr:uid="{00000000-0005-0000-0000-000055000000}"/>
    <cellStyle name="Comma 2 2 3 4 3 2 4" xfId="6006" xr:uid="{00000000-0005-0000-0000-000055000000}"/>
    <cellStyle name="Comma 2 2 3 4 3 2 4 2" xfId="15078" xr:uid="{00000000-0005-0000-0000-000055000000}"/>
    <cellStyle name="Comma 2 2 3 4 3 2 4 2 2" xfId="30198" xr:uid="{00000000-0005-0000-0000-000055000000}"/>
    <cellStyle name="Comma 2 2 3 4 3 2 4 2 2 2" xfId="60438" xr:uid="{00000000-0005-0000-0000-000055000000}"/>
    <cellStyle name="Comma 2 2 3 4 3 2 4 2 3" xfId="45318" xr:uid="{00000000-0005-0000-0000-000055000000}"/>
    <cellStyle name="Comma 2 2 3 4 3 2 4 3" xfId="21126" xr:uid="{00000000-0005-0000-0000-000055000000}"/>
    <cellStyle name="Comma 2 2 3 4 3 2 4 3 2" xfId="51366" xr:uid="{00000000-0005-0000-0000-000055000000}"/>
    <cellStyle name="Comma 2 2 3 4 3 2 4 4" xfId="36246" xr:uid="{00000000-0005-0000-0000-000055000000}"/>
    <cellStyle name="Comma 2 2 3 4 3 2 5" xfId="7518" xr:uid="{00000000-0005-0000-0000-000055000000}"/>
    <cellStyle name="Comma 2 2 3 4 3 2 5 2" xfId="22638" xr:uid="{00000000-0005-0000-0000-000055000000}"/>
    <cellStyle name="Comma 2 2 3 4 3 2 5 2 2" xfId="52878" xr:uid="{00000000-0005-0000-0000-000055000000}"/>
    <cellStyle name="Comma 2 2 3 4 3 2 5 3" xfId="37758" xr:uid="{00000000-0005-0000-0000-000055000000}"/>
    <cellStyle name="Comma 2 2 3 4 3 2 6" xfId="9030" xr:uid="{00000000-0005-0000-0000-000055000000}"/>
    <cellStyle name="Comma 2 2 3 4 3 2 6 2" xfId="24150" xr:uid="{00000000-0005-0000-0000-000055000000}"/>
    <cellStyle name="Comma 2 2 3 4 3 2 6 2 2" xfId="54390" xr:uid="{00000000-0005-0000-0000-000055000000}"/>
    <cellStyle name="Comma 2 2 3 4 3 2 6 3" xfId="39270" xr:uid="{00000000-0005-0000-0000-000055000000}"/>
    <cellStyle name="Comma 2 2 3 4 3 2 7" xfId="10542" xr:uid="{00000000-0005-0000-0000-000055000000}"/>
    <cellStyle name="Comma 2 2 3 4 3 2 7 2" xfId="25662" xr:uid="{00000000-0005-0000-0000-000055000000}"/>
    <cellStyle name="Comma 2 2 3 4 3 2 7 2 2" xfId="55902" xr:uid="{00000000-0005-0000-0000-000055000000}"/>
    <cellStyle name="Comma 2 2 3 4 3 2 7 3" xfId="40782" xr:uid="{00000000-0005-0000-0000-000055000000}"/>
    <cellStyle name="Comma 2 2 3 4 3 2 8" xfId="16590" xr:uid="{00000000-0005-0000-0000-000055000000}"/>
    <cellStyle name="Comma 2 2 3 4 3 2 8 2" xfId="46830" xr:uid="{00000000-0005-0000-0000-000055000000}"/>
    <cellStyle name="Comma 2 2 3 4 3 2 9" xfId="31710" xr:uid="{00000000-0005-0000-0000-000055000000}"/>
    <cellStyle name="Comma 2 2 3 4 3 3" xfId="2226" xr:uid="{00000000-0005-0000-0000-000055000000}"/>
    <cellStyle name="Comma 2 2 3 4 3 3 2" xfId="11298" xr:uid="{00000000-0005-0000-0000-000055000000}"/>
    <cellStyle name="Comma 2 2 3 4 3 3 2 2" xfId="26418" xr:uid="{00000000-0005-0000-0000-000055000000}"/>
    <cellStyle name="Comma 2 2 3 4 3 3 2 2 2" xfId="56658" xr:uid="{00000000-0005-0000-0000-000055000000}"/>
    <cellStyle name="Comma 2 2 3 4 3 3 2 3" xfId="41538" xr:uid="{00000000-0005-0000-0000-000055000000}"/>
    <cellStyle name="Comma 2 2 3 4 3 3 3" xfId="17346" xr:uid="{00000000-0005-0000-0000-000055000000}"/>
    <cellStyle name="Comma 2 2 3 4 3 3 3 2" xfId="47586" xr:uid="{00000000-0005-0000-0000-000055000000}"/>
    <cellStyle name="Comma 2 2 3 4 3 3 4" xfId="32466" xr:uid="{00000000-0005-0000-0000-000055000000}"/>
    <cellStyle name="Comma 2 2 3 4 3 4" xfId="3738" xr:uid="{00000000-0005-0000-0000-000055000000}"/>
    <cellStyle name="Comma 2 2 3 4 3 4 2" xfId="12810" xr:uid="{00000000-0005-0000-0000-000055000000}"/>
    <cellStyle name="Comma 2 2 3 4 3 4 2 2" xfId="27930" xr:uid="{00000000-0005-0000-0000-000055000000}"/>
    <cellStyle name="Comma 2 2 3 4 3 4 2 2 2" xfId="58170" xr:uid="{00000000-0005-0000-0000-000055000000}"/>
    <cellStyle name="Comma 2 2 3 4 3 4 2 3" xfId="43050" xr:uid="{00000000-0005-0000-0000-000055000000}"/>
    <cellStyle name="Comma 2 2 3 4 3 4 3" xfId="18858" xr:uid="{00000000-0005-0000-0000-000055000000}"/>
    <cellStyle name="Comma 2 2 3 4 3 4 3 2" xfId="49098" xr:uid="{00000000-0005-0000-0000-000055000000}"/>
    <cellStyle name="Comma 2 2 3 4 3 4 4" xfId="33978" xr:uid="{00000000-0005-0000-0000-000055000000}"/>
    <cellStyle name="Comma 2 2 3 4 3 5" xfId="5250" xr:uid="{00000000-0005-0000-0000-000055000000}"/>
    <cellStyle name="Comma 2 2 3 4 3 5 2" xfId="14322" xr:uid="{00000000-0005-0000-0000-000055000000}"/>
    <cellStyle name="Comma 2 2 3 4 3 5 2 2" xfId="29442" xr:uid="{00000000-0005-0000-0000-000055000000}"/>
    <cellStyle name="Comma 2 2 3 4 3 5 2 2 2" xfId="59682" xr:uid="{00000000-0005-0000-0000-000055000000}"/>
    <cellStyle name="Comma 2 2 3 4 3 5 2 3" xfId="44562" xr:uid="{00000000-0005-0000-0000-000055000000}"/>
    <cellStyle name="Comma 2 2 3 4 3 5 3" xfId="20370" xr:uid="{00000000-0005-0000-0000-000055000000}"/>
    <cellStyle name="Comma 2 2 3 4 3 5 3 2" xfId="50610" xr:uid="{00000000-0005-0000-0000-000055000000}"/>
    <cellStyle name="Comma 2 2 3 4 3 5 4" xfId="35490" xr:uid="{00000000-0005-0000-0000-000055000000}"/>
    <cellStyle name="Comma 2 2 3 4 3 6" xfId="6762" xr:uid="{00000000-0005-0000-0000-000055000000}"/>
    <cellStyle name="Comma 2 2 3 4 3 6 2" xfId="21882" xr:uid="{00000000-0005-0000-0000-000055000000}"/>
    <cellStyle name="Comma 2 2 3 4 3 6 2 2" xfId="52122" xr:uid="{00000000-0005-0000-0000-000055000000}"/>
    <cellStyle name="Comma 2 2 3 4 3 6 3" xfId="37002" xr:uid="{00000000-0005-0000-0000-000055000000}"/>
    <cellStyle name="Comma 2 2 3 4 3 7" xfId="8274" xr:uid="{00000000-0005-0000-0000-000055000000}"/>
    <cellStyle name="Comma 2 2 3 4 3 7 2" xfId="23394" xr:uid="{00000000-0005-0000-0000-000055000000}"/>
    <cellStyle name="Comma 2 2 3 4 3 7 2 2" xfId="53634" xr:uid="{00000000-0005-0000-0000-000055000000}"/>
    <cellStyle name="Comma 2 2 3 4 3 7 3" xfId="38514" xr:uid="{00000000-0005-0000-0000-000055000000}"/>
    <cellStyle name="Comma 2 2 3 4 3 8" xfId="9786" xr:uid="{00000000-0005-0000-0000-000055000000}"/>
    <cellStyle name="Comma 2 2 3 4 3 8 2" xfId="24906" xr:uid="{00000000-0005-0000-0000-000055000000}"/>
    <cellStyle name="Comma 2 2 3 4 3 8 2 2" xfId="55146" xr:uid="{00000000-0005-0000-0000-000055000000}"/>
    <cellStyle name="Comma 2 2 3 4 3 8 3" xfId="40026" xr:uid="{00000000-0005-0000-0000-000055000000}"/>
    <cellStyle name="Comma 2 2 3 4 3 9" xfId="15834" xr:uid="{00000000-0005-0000-0000-000055000000}"/>
    <cellStyle name="Comma 2 2 3 4 3 9 2" xfId="46074" xr:uid="{00000000-0005-0000-0000-000055000000}"/>
    <cellStyle name="Comma 2 2 3 4 4" xfId="966" xr:uid="{00000000-0005-0000-0000-00001C000000}"/>
    <cellStyle name="Comma 2 2 3 4 4 2" xfId="2478" xr:uid="{00000000-0005-0000-0000-00001C000000}"/>
    <cellStyle name="Comma 2 2 3 4 4 2 2" xfId="11550" xr:uid="{00000000-0005-0000-0000-00001C000000}"/>
    <cellStyle name="Comma 2 2 3 4 4 2 2 2" xfId="26670" xr:uid="{00000000-0005-0000-0000-00001C000000}"/>
    <cellStyle name="Comma 2 2 3 4 4 2 2 2 2" xfId="56910" xr:uid="{00000000-0005-0000-0000-00001C000000}"/>
    <cellStyle name="Comma 2 2 3 4 4 2 2 3" xfId="41790" xr:uid="{00000000-0005-0000-0000-00001C000000}"/>
    <cellStyle name="Comma 2 2 3 4 4 2 3" xfId="17598" xr:uid="{00000000-0005-0000-0000-00001C000000}"/>
    <cellStyle name="Comma 2 2 3 4 4 2 3 2" xfId="47838" xr:uid="{00000000-0005-0000-0000-00001C000000}"/>
    <cellStyle name="Comma 2 2 3 4 4 2 4" xfId="32718" xr:uid="{00000000-0005-0000-0000-00001C000000}"/>
    <cellStyle name="Comma 2 2 3 4 4 3" xfId="3990" xr:uid="{00000000-0005-0000-0000-00001C000000}"/>
    <cellStyle name="Comma 2 2 3 4 4 3 2" xfId="13062" xr:uid="{00000000-0005-0000-0000-00001C000000}"/>
    <cellStyle name="Comma 2 2 3 4 4 3 2 2" xfId="28182" xr:uid="{00000000-0005-0000-0000-00001C000000}"/>
    <cellStyle name="Comma 2 2 3 4 4 3 2 2 2" xfId="58422" xr:uid="{00000000-0005-0000-0000-00001C000000}"/>
    <cellStyle name="Comma 2 2 3 4 4 3 2 3" xfId="43302" xr:uid="{00000000-0005-0000-0000-00001C000000}"/>
    <cellStyle name="Comma 2 2 3 4 4 3 3" xfId="19110" xr:uid="{00000000-0005-0000-0000-00001C000000}"/>
    <cellStyle name="Comma 2 2 3 4 4 3 3 2" xfId="49350" xr:uid="{00000000-0005-0000-0000-00001C000000}"/>
    <cellStyle name="Comma 2 2 3 4 4 3 4" xfId="34230" xr:uid="{00000000-0005-0000-0000-00001C000000}"/>
    <cellStyle name="Comma 2 2 3 4 4 4" xfId="5502" xr:uid="{00000000-0005-0000-0000-00001C000000}"/>
    <cellStyle name="Comma 2 2 3 4 4 4 2" xfId="14574" xr:uid="{00000000-0005-0000-0000-00001C000000}"/>
    <cellStyle name="Comma 2 2 3 4 4 4 2 2" xfId="29694" xr:uid="{00000000-0005-0000-0000-00001C000000}"/>
    <cellStyle name="Comma 2 2 3 4 4 4 2 2 2" xfId="59934" xr:uid="{00000000-0005-0000-0000-00001C000000}"/>
    <cellStyle name="Comma 2 2 3 4 4 4 2 3" xfId="44814" xr:uid="{00000000-0005-0000-0000-00001C000000}"/>
    <cellStyle name="Comma 2 2 3 4 4 4 3" xfId="20622" xr:uid="{00000000-0005-0000-0000-00001C000000}"/>
    <cellStyle name="Comma 2 2 3 4 4 4 3 2" xfId="50862" xr:uid="{00000000-0005-0000-0000-00001C000000}"/>
    <cellStyle name="Comma 2 2 3 4 4 4 4" xfId="35742" xr:uid="{00000000-0005-0000-0000-00001C000000}"/>
    <cellStyle name="Comma 2 2 3 4 4 5" xfId="7014" xr:uid="{00000000-0005-0000-0000-00001C000000}"/>
    <cellStyle name="Comma 2 2 3 4 4 5 2" xfId="22134" xr:uid="{00000000-0005-0000-0000-00001C000000}"/>
    <cellStyle name="Comma 2 2 3 4 4 5 2 2" xfId="52374" xr:uid="{00000000-0005-0000-0000-00001C000000}"/>
    <cellStyle name="Comma 2 2 3 4 4 5 3" xfId="37254" xr:uid="{00000000-0005-0000-0000-00001C000000}"/>
    <cellStyle name="Comma 2 2 3 4 4 6" xfId="8526" xr:uid="{00000000-0005-0000-0000-00001C000000}"/>
    <cellStyle name="Comma 2 2 3 4 4 6 2" xfId="23646" xr:uid="{00000000-0005-0000-0000-00001C000000}"/>
    <cellStyle name="Comma 2 2 3 4 4 6 2 2" xfId="53886" xr:uid="{00000000-0005-0000-0000-00001C000000}"/>
    <cellStyle name="Comma 2 2 3 4 4 6 3" xfId="38766" xr:uid="{00000000-0005-0000-0000-00001C000000}"/>
    <cellStyle name="Comma 2 2 3 4 4 7" xfId="10038" xr:uid="{00000000-0005-0000-0000-00001C000000}"/>
    <cellStyle name="Comma 2 2 3 4 4 7 2" xfId="25158" xr:uid="{00000000-0005-0000-0000-00001C000000}"/>
    <cellStyle name="Comma 2 2 3 4 4 7 2 2" xfId="55398" xr:uid="{00000000-0005-0000-0000-00001C000000}"/>
    <cellStyle name="Comma 2 2 3 4 4 7 3" xfId="40278" xr:uid="{00000000-0005-0000-0000-00001C000000}"/>
    <cellStyle name="Comma 2 2 3 4 4 8" xfId="16086" xr:uid="{00000000-0005-0000-0000-00001C000000}"/>
    <cellStyle name="Comma 2 2 3 4 4 8 2" xfId="46326" xr:uid="{00000000-0005-0000-0000-00001C000000}"/>
    <cellStyle name="Comma 2 2 3 4 4 9" xfId="31206" xr:uid="{00000000-0005-0000-0000-00001C000000}"/>
    <cellStyle name="Comma 2 2 3 4 5" xfId="1722" xr:uid="{00000000-0005-0000-0000-00001C000000}"/>
    <cellStyle name="Comma 2 2 3 4 5 2" xfId="10794" xr:uid="{00000000-0005-0000-0000-00001C000000}"/>
    <cellStyle name="Comma 2 2 3 4 5 2 2" xfId="25914" xr:uid="{00000000-0005-0000-0000-00001C000000}"/>
    <cellStyle name="Comma 2 2 3 4 5 2 2 2" xfId="56154" xr:uid="{00000000-0005-0000-0000-00001C000000}"/>
    <cellStyle name="Comma 2 2 3 4 5 2 3" xfId="41034" xr:uid="{00000000-0005-0000-0000-00001C000000}"/>
    <cellStyle name="Comma 2 2 3 4 5 3" xfId="16842" xr:uid="{00000000-0005-0000-0000-00001C000000}"/>
    <cellStyle name="Comma 2 2 3 4 5 3 2" xfId="47082" xr:uid="{00000000-0005-0000-0000-00001C000000}"/>
    <cellStyle name="Comma 2 2 3 4 5 4" xfId="31962" xr:uid="{00000000-0005-0000-0000-00001C000000}"/>
    <cellStyle name="Comma 2 2 3 4 6" xfId="3234" xr:uid="{00000000-0005-0000-0000-00001C000000}"/>
    <cellStyle name="Comma 2 2 3 4 6 2" xfId="12306" xr:uid="{00000000-0005-0000-0000-00001C000000}"/>
    <cellStyle name="Comma 2 2 3 4 6 2 2" xfId="27426" xr:uid="{00000000-0005-0000-0000-00001C000000}"/>
    <cellStyle name="Comma 2 2 3 4 6 2 2 2" xfId="57666" xr:uid="{00000000-0005-0000-0000-00001C000000}"/>
    <cellStyle name="Comma 2 2 3 4 6 2 3" xfId="42546" xr:uid="{00000000-0005-0000-0000-00001C000000}"/>
    <cellStyle name="Comma 2 2 3 4 6 3" xfId="18354" xr:uid="{00000000-0005-0000-0000-00001C000000}"/>
    <cellStyle name="Comma 2 2 3 4 6 3 2" xfId="48594" xr:uid="{00000000-0005-0000-0000-00001C000000}"/>
    <cellStyle name="Comma 2 2 3 4 6 4" xfId="33474" xr:uid="{00000000-0005-0000-0000-00001C000000}"/>
    <cellStyle name="Comma 2 2 3 4 7" xfId="4746" xr:uid="{00000000-0005-0000-0000-00001C000000}"/>
    <cellStyle name="Comma 2 2 3 4 7 2" xfId="13818" xr:uid="{00000000-0005-0000-0000-00001C000000}"/>
    <cellStyle name="Comma 2 2 3 4 7 2 2" xfId="28938" xr:uid="{00000000-0005-0000-0000-00001C000000}"/>
    <cellStyle name="Comma 2 2 3 4 7 2 2 2" xfId="59178" xr:uid="{00000000-0005-0000-0000-00001C000000}"/>
    <cellStyle name="Comma 2 2 3 4 7 2 3" xfId="44058" xr:uid="{00000000-0005-0000-0000-00001C000000}"/>
    <cellStyle name="Comma 2 2 3 4 7 3" xfId="19866" xr:uid="{00000000-0005-0000-0000-00001C000000}"/>
    <cellStyle name="Comma 2 2 3 4 7 3 2" xfId="50106" xr:uid="{00000000-0005-0000-0000-00001C000000}"/>
    <cellStyle name="Comma 2 2 3 4 7 4" xfId="34986" xr:uid="{00000000-0005-0000-0000-00001C000000}"/>
    <cellStyle name="Comma 2 2 3 4 8" xfId="6258" xr:uid="{00000000-0005-0000-0000-00001C000000}"/>
    <cellStyle name="Comma 2 2 3 4 8 2" xfId="21378" xr:uid="{00000000-0005-0000-0000-00001C000000}"/>
    <cellStyle name="Comma 2 2 3 4 8 2 2" xfId="51618" xr:uid="{00000000-0005-0000-0000-00001C000000}"/>
    <cellStyle name="Comma 2 2 3 4 8 3" xfId="36498" xr:uid="{00000000-0005-0000-0000-00001C000000}"/>
    <cellStyle name="Comma 2 2 3 4 9" xfId="7770" xr:uid="{00000000-0005-0000-0000-00001C000000}"/>
    <cellStyle name="Comma 2 2 3 4 9 2" xfId="22890" xr:uid="{00000000-0005-0000-0000-00001C000000}"/>
    <cellStyle name="Comma 2 2 3 4 9 2 2" xfId="53130" xr:uid="{00000000-0005-0000-0000-00001C000000}"/>
    <cellStyle name="Comma 2 2 3 4 9 3" xfId="38010" xr:uid="{00000000-0005-0000-0000-00001C000000}"/>
    <cellStyle name="Comma 2 2 3 5" xfId="294" xr:uid="{00000000-0005-0000-0000-000005000000}"/>
    <cellStyle name="Comma 2 2 3 5 10" xfId="30534" xr:uid="{00000000-0005-0000-0000-000005000000}"/>
    <cellStyle name="Comma 2 2 3 5 2" xfId="1050" xr:uid="{00000000-0005-0000-0000-000005000000}"/>
    <cellStyle name="Comma 2 2 3 5 2 2" xfId="2562" xr:uid="{00000000-0005-0000-0000-000005000000}"/>
    <cellStyle name="Comma 2 2 3 5 2 2 2" xfId="11634" xr:uid="{00000000-0005-0000-0000-000005000000}"/>
    <cellStyle name="Comma 2 2 3 5 2 2 2 2" xfId="26754" xr:uid="{00000000-0005-0000-0000-000005000000}"/>
    <cellStyle name="Comma 2 2 3 5 2 2 2 2 2" xfId="56994" xr:uid="{00000000-0005-0000-0000-000005000000}"/>
    <cellStyle name="Comma 2 2 3 5 2 2 2 3" xfId="41874" xr:uid="{00000000-0005-0000-0000-000005000000}"/>
    <cellStyle name="Comma 2 2 3 5 2 2 3" xfId="17682" xr:uid="{00000000-0005-0000-0000-000005000000}"/>
    <cellStyle name="Comma 2 2 3 5 2 2 3 2" xfId="47922" xr:uid="{00000000-0005-0000-0000-000005000000}"/>
    <cellStyle name="Comma 2 2 3 5 2 2 4" xfId="32802" xr:uid="{00000000-0005-0000-0000-000005000000}"/>
    <cellStyle name="Comma 2 2 3 5 2 3" xfId="4074" xr:uid="{00000000-0005-0000-0000-000005000000}"/>
    <cellStyle name="Comma 2 2 3 5 2 3 2" xfId="13146" xr:uid="{00000000-0005-0000-0000-000005000000}"/>
    <cellStyle name="Comma 2 2 3 5 2 3 2 2" xfId="28266" xr:uid="{00000000-0005-0000-0000-000005000000}"/>
    <cellStyle name="Comma 2 2 3 5 2 3 2 2 2" xfId="58506" xr:uid="{00000000-0005-0000-0000-000005000000}"/>
    <cellStyle name="Comma 2 2 3 5 2 3 2 3" xfId="43386" xr:uid="{00000000-0005-0000-0000-000005000000}"/>
    <cellStyle name="Comma 2 2 3 5 2 3 3" xfId="19194" xr:uid="{00000000-0005-0000-0000-000005000000}"/>
    <cellStyle name="Comma 2 2 3 5 2 3 3 2" xfId="49434" xr:uid="{00000000-0005-0000-0000-000005000000}"/>
    <cellStyle name="Comma 2 2 3 5 2 3 4" xfId="34314" xr:uid="{00000000-0005-0000-0000-000005000000}"/>
    <cellStyle name="Comma 2 2 3 5 2 4" xfId="5586" xr:uid="{00000000-0005-0000-0000-000005000000}"/>
    <cellStyle name="Comma 2 2 3 5 2 4 2" xfId="14658" xr:uid="{00000000-0005-0000-0000-000005000000}"/>
    <cellStyle name="Comma 2 2 3 5 2 4 2 2" xfId="29778" xr:uid="{00000000-0005-0000-0000-000005000000}"/>
    <cellStyle name="Comma 2 2 3 5 2 4 2 2 2" xfId="60018" xr:uid="{00000000-0005-0000-0000-000005000000}"/>
    <cellStyle name="Comma 2 2 3 5 2 4 2 3" xfId="44898" xr:uid="{00000000-0005-0000-0000-000005000000}"/>
    <cellStyle name="Comma 2 2 3 5 2 4 3" xfId="20706" xr:uid="{00000000-0005-0000-0000-000005000000}"/>
    <cellStyle name="Comma 2 2 3 5 2 4 3 2" xfId="50946" xr:uid="{00000000-0005-0000-0000-000005000000}"/>
    <cellStyle name="Comma 2 2 3 5 2 4 4" xfId="35826" xr:uid="{00000000-0005-0000-0000-000005000000}"/>
    <cellStyle name="Comma 2 2 3 5 2 5" xfId="7098" xr:uid="{00000000-0005-0000-0000-000005000000}"/>
    <cellStyle name="Comma 2 2 3 5 2 5 2" xfId="22218" xr:uid="{00000000-0005-0000-0000-000005000000}"/>
    <cellStyle name="Comma 2 2 3 5 2 5 2 2" xfId="52458" xr:uid="{00000000-0005-0000-0000-000005000000}"/>
    <cellStyle name="Comma 2 2 3 5 2 5 3" xfId="37338" xr:uid="{00000000-0005-0000-0000-000005000000}"/>
    <cellStyle name="Comma 2 2 3 5 2 6" xfId="8610" xr:uid="{00000000-0005-0000-0000-000005000000}"/>
    <cellStyle name="Comma 2 2 3 5 2 6 2" xfId="23730" xr:uid="{00000000-0005-0000-0000-000005000000}"/>
    <cellStyle name="Comma 2 2 3 5 2 6 2 2" xfId="53970" xr:uid="{00000000-0005-0000-0000-000005000000}"/>
    <cellStyle name="Comma 2 2 3 5 2 6 3" xfId="38850" xr:uid="{00000000-0005-0000-0000-000005000000}"/>
    <cellStyle name="Comma 2 2 3 5 2 7" xfId="10122" xr:uid="{00000000-0005-0000-0000-000005000000}"/>
    <cellStyle name="Comma 2 2 3 5 2 7 2" xfId="25242" xr:uid="{00000000-0005-0000-0000-000005000000}"/>
    <cellStyle name="Comma 2 2 3 5 2 7 2 2" xfId="55482" xr:uid="{00000000-0005-0000-0000-000005000000}"/>
    <cellStyle name="Comma 2 2 3 5 2 7 3" xfId="40362" xr:uid="{00000000-0005-0000-0000-000005000000}"/>
    <cellStyle name="Comma 2 2 3 5 2 8" xfId="16170" xr:uid="{00000000-0005-0000-0000-000005000000}"/>
    <cellStyle name="Comma 2 2 3 5 2 8 2" xfId="46410" xr:uid="{00000000-0005-0000-0000-000005000000}"/>
    <cellStyle name="Comma 2 2 3 5 2 9" xfId="31290" xr:uid="{00000000-0005-0000-0000-000005000000}"/>
    <cellStyle name="Comma 2 2 3 5 3" xfId="1806" xr:uid="{00000000-0005-0000-0000-000005000000}"/>
    <cellStyle name="Comma 2 2 3 5 3 2" xfId="10878" xr:uid="{00000000-0005-0000-0000-000005000000}"/>
    <cellStyle name="Comma 2 2 3 5 3 2 2" xfId="25998" xr:uid="{00000000-0005-0000-0000-000005000000}"/>
    <cellStyle name="Comma 2 2 3 5 3 2 2 2" xfId="56238" xr:uid="{00000000-0005-0000-0000-000005000000}"/>
    <cellStyle name="Comma 2 2 3 5 3 2 3" xfId="41118" xr:uid="{00000000-0005-0000-0000-000005000000}"/>
    <cellStyle name="Comma 2 2 3 5 3 3" xfId="16926" xr:uid="{00000000-0005-0000-0000-000005000000}"/>
    <cellStyle name="Comma 2 2 3 5 3 3 2" xfId="47166" xr:uid="{00000000-0005-0000-0000-000005000000}"/>
    <cellStyle name="Comma 2 2 3 5 3 4" xfId="32046" xr:uid="{00000000-0005-0000-0000-000005000000}"/>
    <cellStyle name="Comma 2 2 3 5 4" xfId="3318" xr:uid="{00000000-0005-0000-0000-000005000000}"/>
    <cellStyle name="Comma 2 2 3 5 4 2" xfId="12390" xr:uid="{00000000-0005-0000-0000-000005000000}"/>
    <cellStyle name="Comma 2 2 3 5 4 2 2" xfId="27510" xr:uid="{00000000-0005-0000-0000-000005000000}"/>
    <cellStyle name="Comma 2 2 3 5 4 2 2 2" xfId="57750" xr:uid="{00000000-0005-0000-0000-000005000000}"/>
    <cellStyle name="Comma 2 2 3 5 4 2 3" xfId="42630" xr:uid="{00000000-0005-0000-0000-000005000000}"/>
    <cellStyle name="Comma 2 2 3 5 4 3" xfId="18438" xr:uid="{00000000-0005-0000-0000-000005000000}"/>
    <cellStyle name="Comma 2 2 3 5 4 3 2" xfId="48678" xr:uid="{00000000-0005-0000-0000-000005000000}"/>
    <cellStyle name="Comma 2 2 3 5 4 4" xfId="33558" xr:uid="{00000000-0005-0000-0000-000005000000}"/>
    <cellStyle name="Comma 2 2 3 5 5" xfId="4830" xr:uid="{00000000-0005-0000-0000-000005000000}"/>
    <cellStyle name="Comma 2 2 3 5 5 2" xfId="13902" xr:uid="{00000000-0005-0000-0000-000005000000}"/>
    <cellStyle name="Comma 2 2 3 5 5 2 2" xfId="29022" xr:uid="{00000000-0005-0000-0000-000005000000}"/>
    <cellStyle name="Comma 2 2 3 5 5 2 2 2" xfId="59262" xr:uid="{00000000-0005-0000-0000-000005000000}"/>
    <cellStyle name="Comma 2 2 3 5 5 2 3" xfId="44142" xr:uid="{00000000-0005-0000-0000-000005000000}"/>
    <cellStyle name="Comma 2 2 3 5 5 3" xfId="19950" xr:uid="{00000000-0005-0000-0000-000005000000}"/>
    <cellStyle name="Comma 2 2 3 5 5 3 2" xfId="50190" xr:uid="{00000000-0005-0000-0000-000005000000}"/>
    <cellStyle name="Comma 2 2 3 5 5 4" xfId="35070" xr:uid="{00000000-0005-0000-0000-000005000000}"/>
    <cellStyle name="Comma 2 2 3 5 6" xfId="6342" xr:uid="{00000000-0005-0000-0000-000005000000}"/>
    <cellStyle name="Comma 2 2 3 5 6 2" xfId="21462" xr:uid="{00000000-0005-0000-0000-000005000000}"/>
    <cellStyle name="Comma 2 2 3 5 6 2 2" xfId="51702" xr:uid="{00000000-0005-0000-0000-000005000000}"/>
    <cellStyle name="Comma 2 2 3 5 6 3" xfId="36582" xr:uid="{00000000-0005-0000-0000-000005000000}"/>
    <cellStyle name="Comma 2 2 3 5 7" xfId="7854" xr:uid="{00000000-0005-0000-0000-000005000000}"/>
    <cellStyle name="Comma 2 2 3 5 7 2" xfId="22974" xr:uid="{00000000-0005-0000-0000-000005000000}"/>
    <cellStyle name="Comma 2 2 3 5 7 2 2" xfId="53214" xr:uid="{00000000-0005-0000-0000-000005000000}"/>
    <cellStyle name="Comma 2 2 3 5 7 3" xfId="38094" xr:uid="{00000000-0005-0000-0000-000005000000}"/>
    <cellStyle name="Comma 2 2 3 5 8" xfId="9366" xr:uid="{00000000-0005-0000-0000-000005000000}"/>
    <cellStyle name="Comma 2 2 3 5 8 2" xfId="24486" xr:uid="{00000000-0005-0000-0000-000005000000}"/>
    <cellStyle name="Comma 2 2 3 5 8 2 2" xfId="54726" xr:uid="{00000000-0005-0000-0000-000005000000}"/>
    <cellStyle name="Comma 2 2 3 5 8 3" xfId="39606" xr:uid="{00000000-0005-0000-0000-000005000000}"/>
    <cellStyle name="Comma 2 2 3 5 9" xfId="15414" xr:uid="{00000000-0005-0000-0000-000005000000}"/>
    <cellStyle name="Comma 2 2 3 5 9 2" xfId="45654" xr:uid="{00000000-0005-0000-0000-000005000000}"/>
    <cellStyle name="Comma 2 2 3 6" xfId="546" xr:uid="{00000000-0005-0000-0000-000050000000}"/>
    <cellStyle name="Comma 2 2 3 6 10" xfId="30786" xr:uid="{00000000-0005-0000-0000-000050000000}"/>
    <cellStyle name="Comma 2 2 3 6 2" xfId="1302" xr:uid="{00000000-0005-0000-0000-000050000000}"/>
    <cellStyle name="Comma 2 2 3 6 2 2" xfId="2814" xr:uid="{00000000-0005-0000-0000-000050000000}"/>
    <cellStyle name="Comma 2 2 3 6 2 2 2" xfId="11886" xr:uid="{00000000-0005-0000-0000-000050000000}"/>
    <cellStyle name="Comma 2 2 3 6 2 2 2 2" xfId="27006" xr:uid="{00000000-0005-0000-0000-000050000000}"/>
    <cellStyle name="Comma 2 2 3 6 2 2 2 2 2" xfId="57246" xr:uid="{00000000-0005-0000-0000-000050000000}"/>
    <cellStyle name="Comma 2 2 3 6 2 2 2 3" xfId="42126" xr:uid="{00000000-0005-0000-0000-000050000000}"/>
    <cellStyle name="Comma 2 2 3 6 2 2 3" xfId="17934" xr:uid="{00000000-0005-0000-0000-000050000000}"/>
    <cellStyle name="Comma 2 2 3 6 2 2 3 2" xfId="48174" xr:uid="{00000000-0005-0000-0000-000050000000}"/>
    <cellStyle name="Comma 2 2 3 6 2 2 4" xfId="33054" xr:uid="{00000000-0005-0000-0000-000050000000}"/>
    <cellStyle name="Comma 2 2 3 6 2 3" xfId="4326" xr:uid="{00000000-0005-0000-0000-000050000000}"/>
    <cellStyle name="Comma 2 2 3 6 2 3 2" xfId="13398" xr:uid="{00000000-0005-0000-0000-000050000000}"/>
    <cellStyle name="Comma 2 2 3 6 2 3 2 2" xfId="28518" xr:uid="{00000000-0005-0000-0000-000050000000}"/>
    <cellStyle name="Comma 2 2 3 6 2 3 2 2 2" xfId="58758" xr:uid="{00000000-0005-0000-0000-000050000000}"/>
    <cellStyle name="Comma 2 2 3 6 2 3 2 3" xfId="43638" xr:uid="{00000000-0005-0000-0000-000050000000}"/>
    <cellStyle name="Comma 2 2 3 6 2 3 3" xfId="19446" xr:uid="{00000000-0005-0000-0000-000050000000}"/>
    <cellStyle name="Comma 2 2 3 6 2 3 3 2" xfId="49686" xr:uid="{00000000-0005-0000-0000-000050000000}"/>
    <cellStyle name="Comma 2 2 3 6 2 3 4" xfId="34566" xr:uid="{00000000-0005-0000-0000-000050000000}"/>
    <cellStyle name="Comma 2 2 3 6 2 4" xfId="5838" xr:uid="{00000000-0005-0000-0000-000050000000}"/>
    <cellStyle name="Comma 2 2 3 6 2 4 2" xfId="14910" xr:uid="{00000000-0005-0000-0000-000050000000}"/>
    <cellStyle name="Comma 2 2 3 6 2 4 2 2" xfId="30030" xr:uid="{00000000-0005-0000-0000-000050000000}"/>
    <cellStyle name="Comma 2 2 3 6 2 4 2 2 2" xfId="60270" xr:uid="{00000000-0005-0000-0000-000050000000}"/>
    <cellStyle name="Comma 2 2 3 6 2 4 2 3" xfId="45150" xr:uid="{00000000-0005-0000-0000-000050000000}"/>
    <cellStyle name="Comma 2 2 3 6 2 4 3" xfId="20958" xr:uid="{00000000-0005-0000-0000-000050000000}"/>
    <cellStyle name="Comma 2 2 3 6 2 4 3 2" xfId="51198" xr:uid="{00000000-0005-0000-0000-000050000000}"/>
    <cellStyle name="Comma 2 2 3 6 2 4 4" xfId="36078" xr:uid="{00000000-0005-0000-0000-000050000000}"/>
    <cellStyle name="Comma 2 2 3 6 2 5" xfId="7350" xr:uid="{00000000-0005-0000-0000-000050000000}"/>
    <cellStyle name="Comma 2 2 3 6 2 5 2" xfId="22470" xr:uid="{00000000-0005-0000-0000-000050000000}"/>
    <cellStyle name="Comma 2 2 3 6 2 5 2 2" xfId="52710" xr:uid="{00000000-0005-0000-0000-000050000000}"/>
    <cellStyle name="Comma 2 2 3 6 2 5 3" xfId="37590" xr:uid="{00000000-0005-0000-0000-000050000000}"/>
    <cellStyle name="Comma 2 2 3 6 2 6" xfId="8862" xr:uid="{00000000-0005-0000-0000-000050000000}"/>
    <cellStyle name="Comma 2 2 3 6 2 6 2" xfId="23982" xr:uid="{00000000-0005-0000-0000-000050000000}"/>
    <cellStyle name="Comma 2 2 3 6 2 6 2 2" xfId="54222" xr:uid="{00000000-0005-0000-0000-000050000000}"/>
    <cellStyle name="Comma 2 2 3 6 2 6 3" xfId="39102" xr:uid="{00000000-0005-0000-0000-000050000000}"/>
    <cellStyle name="Comma 2 2 3 6 2 7" xfId="10374" xr:uid="{00000000-0005-0000-0000-000050000000}"/>
    <cellStyle name="Comma 2 2 3 6 2 7 2" xfId="25494" xr:uid="{00000000-0005-0000-0000-000050000000}"/>
    <cellStyle name="Comma 2 2 3 6 2 7 2 2" xfId="55734" xr:uid="{00000000-0005-0000-0000-000050000000}"/>
    <cellStyle name="Comma 2 2 3 6 2 7 3" xfId="40614" xr:uid="{00000000-0005-0000-0000-000050000000}"/>
    <cellStyle name="Comma 2 2 3 6 2 8" xfId="16422" xr:uid="{00000000-0005-0000-0000-000050000000}"/>
    <cellStyle name="Comma 2 2 3 6 2 8 2" xfId="46662" xr:uid="{00000000-0005-0000-0000-000050000000}"/>
    <cellStyle name="Comma 2 2 3 6 2 9" xfId="31542" xr:uid="{00000000-0005-0000-0000-000050000000}"/>
    <cellStyle name="Comma 2 2 3 6 3" xfId="2058" xr:uid="{00000000-0005-0000-0000-000050000000}"/>
    <cellStyle name="Comma 2 2 3 6 3 2" xfId="11130" xr:uid="{00000000-0005-0000-0000-000050000000}"/>
    <cellStyle name="Comma 2 2 3 6 3 2 2" xfId="26250" xr:uid="{00000000-0005-0000-0000-000050000000}"/>
    <cellStyle name="Comma 2 2 3 6 3 2 2 2" xfId="56490" xr:uid="{00000000-0005-0000-0000-000050000000}"/>
    <cellStyle name="Comma 2 2 3 6 3 2 3" xfId="41370" xr:uid="{00000000-0005-0000-0000-000050000000}"/>
    <cellStyle name="Comma 2 2 3 6 3 3" xfId="17178" xr:uid="{00000000-0005-0000-0000-000050000000}"/>
    <cellStyle name="Comma 2 2 3 6 3 3 2" xfId="47418" xr:uid="{00000000-0005-0000-0000-000050000000}"/>
    <cellStyle name="Comma 2 2 3 6 3 4" xfId="32298" xr:uid="{00000000-0005-0000-0000-000050000000}"/>
    <cellStyle name="Comma 2 2 3 6 4" xfId="3570" xr:uid="{00000000-0005-0000-0000-000050000000}"/>
    <cellStyle name="Comma 2 2 3 6 4 2" xfId="12642" xr:uid="{00000000-0005-0000-0000-000050000000}"/>
    <cellStyle name="Comma 2 2 3 6 4 2 2" xfId="27762" xr:uid="{00000000-0005-0000-0000-000050000000}"/>
    <cellStyle name="Comma 2 2 3 6 4 2 2 2" xfId="58002" xr:uid="{00000000-0005-0000-0000-000050000000}"/>
    <cellStyle name="Comma 2 2 3 6 4 2 3" xfId="42882" xr:uid="{00000000-0005-0000-0000-000050000000}"/>
    <cellStyle name="Comma 2 2 3 6 4 3" xfId="18690" xr:uid="{00000000-0005-0000-0000-000050000000}"/>
    <cellStyle name="Comma 2 2 3 6 4 3 2" xfId="48930" xr:uid="{00000000-0005-0000-0000-000050000000}"/>
    <cellStyle name="Comma 2 2 3 6 4 4" xfId="33810" xr:uid="{00000000-0005-0000-0000-000050000000}"/>
    <cellStyle name="Comma 2 2 3 6 5" xfId="5082" xr:uid="{00000000-0005-0000-0000-000050000000}"/>
    <cellStyle name="Comma 2 2 3 6 5 2" xfId="14154" xr:uid="{00000000-0005-0000-0000-000050000000}"/>
    <cellStyle name="Comma 2 2 3 6 5 2 2" xfId="29274" xr:uid="{00000000-0005-0000-0000-000050000000}"/>
    <cellStyle name="Comma 2 2 3 6 5 2 2 2" xfId="59514" xr:uid="{00000000-0005-0000-0000-000050000000}"/>
    <cellStyle name="Comma 2 2 3 6 5 2 3" xfId="44394" xr:uid="{00000000-0005-0000-0000-000050000000}"/>
    <cellStyle name="Comma 2 2 3 6 5 3" xfId="20202" xr:uid="{00000000-0005-0000-0000-000050000000}"/>
    <cellStyle name="Comma 2 2 3 6 5 3 2" xfId="50442" xr:uid="{00000000-0005-0000-0000-000050000000}"/>
    <cellStyle name="Comma 2 2 3 6 5 4" xfId="35322" xr:uid="{00000000-0005-0000-0000-000050000000}"/>
    <cellStyle name="Comma 2 2 3 6 6" xfId="6594" xr:uid="{00000000-0005-0000-0000-000050000000}"/>
    <cellStyle name="Comma 2 2 3 6 6 2" xfId="21714" xr:uid="{00000000-0005-0000-0000-000050000000}"/>
    <cellStyle name="Comma 2 2 3 6 6 2 2" xfId="51954" xr:uid="{00000000-0005-0000-0000-000050000000}"/>
    <cellStyle name="Comma 2 2 3 6 6 3" xfId="36834" xr:uid="{00000000-0005-0000-0000-000050000000}"/>
    <cellStyle name="Comma 2 2 3 6 7" xfId="8106" xr:uid="{00000000-0005-0000-0000-000050000000}"/>
    <cellStyle name="Comma 2 2 3 6 7 2" xfId="23226" xr:uid="{00000000-0005-0000-0000-000050000000}"/>
    <cellStyle name="Comma 2 2 3 6 7 2 2" xfId="53466" xr:uid="{00000000-0005-0000-0000-000050000000}"/>
    <cellStyle name="Comma 2 2 3 6 7 3" xfId="38346" xr:uid="{00000000-0005-0000-0000-000050000000}"/>
    <cellStyle name="Comma 2 2 3 6 8" xfId="9618" xr:uid="{00000000-0005-0000-0000-000050000000}"/>
    <cellStyle name="Comma 2 2 3 6 8 2" xfId="24738" xr:uid="{00000000-0005-0000-0000-000050000000}"/>
    <cellStyle name="Comma 2 2 3 6 8 2 2" xfId="54978" xr:uid="{00000000-0005-0000-0000-000050000000}"/>
    <cellStyle name="Comma 2 2 3 6 8 3" xfId="39858" xr:uid="{00000000-0005-0000-0000-000050000000}"/>
    <cellStyle name="Comma 2 2 3 6 9" xfId="15666" xr:uid="{00000000-0005-0000-0000-000050000000}"/>
    <cellStyle name="Comma 2 2 3 6 9 2" xfId="45906" xr:uid="{00000000-0005-0000-0000-000050000000}"/>
    <cellStyle name="Comma 2 2 3 7" xfId="798" xr:uid="{00000000-0005-0000-0000-000005000000}"/>
    <cellStyle name="Comma 2 2 3 7 2" xfId="2310" xr:uid="{00000000-0005-0000-0000-000005000000}"/>
    <cellStyle name="Comma 2 2 3 7 2 2" xfId="11382" xr:uid="{00000000-0005-0000-0000-000005000000}"/>
    <cellStyle name="Comma 2 2 3 7 2 2 2" xfId="26502" xr:uid="{00000000-0005-0000-0000-000005000000}"/>
    <cellStyle name="Comma 2 2 3 7 2 2 2 2" xfId="56742" xr:uid="{00000000-0005-0000-0000-000005000000}"/>
    <cellStyle name="Comma 2 2 3 7 2 2 3" xfId="41622" xr:uid="{00000000-0005-0000-0000-000005000000}"/>
    <cellStyle name="Comma 2 2 3 7 2 3" xfId="17430" xr:uid="{00000000-0005-0000-0000-000005000000}"/>
    <cellStyle name="Comma 2 2 3 7 2 3 2" xfId="47670" xr:uid="{00000000-0005-0000-0000-000005000000}"/>
    <cellStyle name="Comma 2 2 3 7 2 4" xfId="32550" xr:uid="{00000000-0005-0000-0000-000005000000}"/>
    <cellStyle name="Comma 2 2 3 7 3" xfId="3822" xr:uid="{00000000-0005-0000-0000-000005000000}"/>
    <cellStyle name="Comma 2 2 3 7 3 2" xfId="12894" xr:uid="{00000000-0005-0000-0000-000005000000}"/>
    <cellStyle name="Comma 2 2 3 7 3 2 2" xfId="28014" xr:uid="{00000000-0005-0000-0000-000005000000}"/>
    <cellStyle name="Comma 2 2 3 7 3 2 2 2" xfId="58254" xr:uid="{00000000-0005-0000-0000-000005000000}"/>
    <cellStyle name="Comma 2 2 3 7 3 2 3" xfId="43134" xr:uid="{00000000-0005-0000-0000-000005000000}"/>
    <cellStyle name="Comma 2 2 3 7 3 3" xfId="18942" xr:uid="{00000000-0005-0000-0000-000005000000}"/>
    <cellStyle name="Comma 2 2 3 7 3 3 2" xfId="49182" xr:uid="{00000000-0005-0000-0000-000005000000}"/>
    <cellStyle name="Comma 2 2 3 7 3 4" xfId="34062" xr:uid="{00000000-0005-0000-0000-000005000000}"/>
    <cellStyle name="Comma 2 2 3 7 4" xfId="5334" xr:uid="{00000000-0005-0000-0000-000005000000}"/>
    <cellStyle name="Comma 2 2 3 7 4 2" xfId="14406" xr:uid="{00000000-0005-0000-0000-000005000000}"/>
    <cellStyle name="Comma 2 2 3 7 4 2 2" xfId="29526" xr:uid="{00000000-0005-0000-0000-000005000000}"/>
    <cellStyle name="Comma 2 2 3 7 4 2 2 2" xfId="59766" xr:uid="{00000000-0005-0000-0000-000005000000}"/>
    <cellStyle name="Comma 2 2 3 7 4 2 3" xfId="44646" xr:uid="{00000000-0005-0000-0000-000005000000}"/>
    <cellStyle name="Comma 2 2 3 7 4 3" xfId="20454" xr:uid="{00000000-0005-0000-0000-000005000000}"/>
    <cellStyle name="Comma 2 2 3 7 4 3 2" xfId="50694" xr:uid="{00000000-0005-0000-0000-000005000000}"/>
    <cellStyle name="Comma 2 2 3 7 4 4" xfId="35574" xr:uid="{00000000-0005-0000-0000-000005000000}"/>
    <cellStyle name="Comma 2 2 3 7 5" xfId="6846" xr:uid="{00000000-0005-0000-0000-000005000000}"/>
    <cellStyle name="Comma 2 2 3 7 5 2" xfId="21966" xr:uid="{00000000-0005-0000-0000-000005000000}"/>
    <cellStyle name="Comma 2 2 3 7 5 2 2" xfId="52206" xr:uid="{00000000-0005-0000-0000-000005000000}"/>
    <cellStyle name="Comma 2 2 3 7 5 3" xfId="37086" xr:uid="{00000000-0005-0000-0000-000005000000}"/>
    <cellStyle name="Comma 2 2 3 7 6" xfId="8358" xr:uid="{00000000-0005-0000-0000-000005000000}"/>
    <cellStyle name="Comma 2 2 3 7 6 2" xfId="23478" xr:uid="{00000000-0005-0000-0000-000005000000}"/>
    <cellStyle name="Comma 2 2 3 7 6 2 2" xfId="53718" xr:uid="{00000000-0005-0000-0000-000005000000}"/>
    <cellStyle name="Comma 2 2 3 7 6 3" xfId="38598" xr:uid="{00000000-0005-0000-0000-000005000000}"/>
    <cellStyle name="Comma 2 2 3 7 7" xfId="9870" xr:uid="{00000000-0005-0000-0000-000005000000}"/>
    <cellStyle name="Comma 2 2 3 7 7 2" xfId="24990" xr:uid="{00000000-0005-0000-0000-000005000000}"/>
    <cellStyle name="Comma 2 2 3 7 7 2 2" xfId="55230" xr:uid="{00000000-0005-0000-0000-000005000000}"/>
    <cellStyle name="Comma 2 2 3 7 7 3" xfId="40110" xr:uid="{00000000-0005-0000-0000-000005000000}"/>
    <cellStyle name="Comma 2 2 3 7 8" xfId="15918" xr:uid="{00000000-0005-0000-0000-000005000000}"/>
    <cellStyle name="Comma 2 2 3 7 8 2" xfId="46158" xr:uid="{00000000-0005-0000-0000-000005000000}"/>
    <cellStyle name="Comma 2 2 3 7 9" xfId="31038" xr:uid="{00000000-0005-0000-0000-000005000000}"/>
    <cellStyle name="Comma 2 2 3 8" xfId="1554" xr:uid="{00000000-0005-0000-0000-000005000000}"/>
    <cellStyle name="Comma 2 2 3 8 2" xfId="10626" xr:uid="{00000000-0005-0000-0000-000005000000}"/>
    <cellStyle name="Comma 2 2 3 8 2 2" xfId="25746" xr:uid="{00000000-0005-0000-0000-000005000000}"/>
    <cellStyle name="Comma 2 2 3 8 2 2 2" xfId="55986" xr:uid="{00000000-0005-0000-0000-000005000000}"/>
    <cellStyle name="Comma 2 2 3 8 2 3" xfId="40866" xr:uid="{00000000-0005-0000-0000-000005000000}"/>
    <cellStyle name="Comma 2 2 3 8 3" xfId="16674" xr:uid="{00000000-0005-0000-0000-000005000000}"/>
    <cellStyle name="Comma 2 2 3 8 3 2" xfId="46914" xr:uid="{00000000-0005-0000-0000-000005000000}"/>
    <cellStyle name="Comma 2 2 3 8 4" xfId="31794" xr:uid="{00000000-0005-0000-0000-000005000000}"/>
    <cellStyle name="Comma 2 2 3 9" xfId="3066" xr:uid="{00000000-0005-0000-0000-000005000000}"/>
    <cellStyle name="Comma 2 2 3 9 2" xfId="12138" xr:uid="{00000000-0005-0000-0000-000005000000}"/>
    <cellStyle name="Comma 2 2 3 9 2 2" xfId="27258" xr:uid="{00000000-0005-0000-0000-000005000000}"/>
    <cellStyle name="Comma 2 2 3 9 2 2 2" xfId="57498" xr:uid="{00000000-0005-0000-0000-000005000000}"/>
    <cellStyle name="Comma 2 2 3 9 2 3" xfId="42378" xr:uid="{00000000-0005-0000-0000-000005000000}"/>
    <cellStyle name="Comma 2 2 3 9 3" xfId="18186" xr:uid="{00000000-0005-0000-0000-000005000000}"/>
    <cellStyle name="Comma 2 2 3 9 3 2" xfId="48426" xr:uid="{00000000-0005-0000-0000-000005000000}"/>
    <cellStyle name="Comma 2 2 3 9 4" xfId="33306" xr:uid="{00000000-0005-0000-0000-000005000000}"/>
    <cellStyle name="Comma 2 2 4" xfId="56" xr:uid="{00000000-0005-0000-0000-00000D000000}"/>
    <cellStyle name="Comma 2 2 4 10" xfId="6104" xr:uid="{00000000-0005-0000-0000-00000D000000}"/>
    <cellStyle name="Comma 2 2 4 10 2" xfId="21224" xr:uid="{00000000-0005-0000-0000-00000D000000}"/>
    <cellStyle name="Comma 2 2 4 10 2 2" xfId="51464" xr:uid="{00000000-0005-0000-0000-00000D000000}"/>
    <cellStyle name="Comma 2 2 4 10 3" xfId="36344" xr:uid="{00000000-0005-0000-0000-00000D000000}"/>
    <cellStyle name="Comma 2 2 4 11" xfId="7616" xr:uid="{00000000-0005-0000-0000-00000D000000}"/>
    <cellStyle name="Comma 2 2 4 11 2" xfId="22736" xr:uid="{00000000-0005-0000-0000-00000D000000}"/>
    <cellStyle name="Comma 2 2 4 11 2 2" xfId="52976" xr:uid="{00000000-0005-0000-0000-00000D000000}"/>
    <cellStyle name="Comma 2 2 4 11 3" xfId="37856" xr:uid="{00000000-0005-0000-0000-00000D000000}"/>
    <cellStyle name="Comma 2 2 4 12" xfId="9128" xr:uid="{00000000-0005-0000-0000-00000D000000}"/>
    <cellStyle name="Comma 2 2 4 12 2" xfId="24248" xr:uid="{00000000-0005-0000-0000-00000D000000}"/>
    <cellStyle name="Comma 2 2 4 12 2 2" xfId="54488" xr:uid="{00000000-0005-0000-0000-00000D000000}"/>
    <cellStyle name="Comma 2 2 4 12 3" xfId="39368" xr:uid="{00000000-0005-0000-0000-00000D000000}"/>
    <cellStyle name="Comma 2 2 4 13" xfId="15176" xr:uid="{00000000-0005-0000-0000-00000D000000}"/>
    <cellStyle name="Comma 2 2 4 13 2" xfId="45416" xr:uid="{00000000-0005-0000-0000-00000D000000}"/>
    <cellStyle name="Comma 2 2 4 14" xfId="30296" xr:uid="{00000000-0005-0000-0000-00000D000000}"/>
    <cellStyle name="Comma 2 2 4 2" xfId="140" xr:uid="{00000000-0005-0000-0000-00001E000000}"/>
    <cellStyle name="Comma 2 2 4 2 10" xfId="9212" xr:uid="{00000000-0005-0000-0000-00001E000000}"/>
    <cellStyle name="Comma 2 2 4 2 10 2" xfId="24332" xr:uid="{00000000-0005-0000-0000-00001E000000}"/>
    <cellStyle name="Comma 2 2 4 2 10 2 2" xfId="54572" xr:uid="{00000000-0005-0000-0000-00001E000000}"/>
    <cellStyle name="Comma 2 2 4 2 10 3" xfId="39452" xr:uid="{00000000-0005-0000-0000-00001E000000}"/>
    <cellStyle name="Comma 2 2 4 2 11" xfId="15260" xr:uid="{00000000-0005-0000-0000-00001E000000}"/>
    <cellStyle name="Comma 2 2 4 2 11 2" xfId="45500" xr:uid="{00000000-0005-0000-0000-00001E000000}"/>
    <cellStyle name="Comma 2 2 4 2 12" xfId="30380" xr:uid="{00000000-0005-0000-0000-00001E000000}"/>
    <cellStyle name="Comma 2 2 4 2 2" xfId="392" xr:uid="{00000000-0005-0000-0000-00001E000000}"/>
    <cellStyle name="Comma 2 2 4 2 2 10" xfId="30632" xr:uid="{00000000-0005-0000-0000-00001E000000}"/>
    <cellStyle name="Comma 2 2 4 2 2 2" xfId="1148" xr:uid="{00000000-0005-0000-0000-00001E000000}"/>
    <cellStyle name="Comma 2 2 4 2 2 2 2" xfId="2660" xr:uid="{00000000-0005-0000-0000-00001E000000}"/>
    <cellStyle name="Comma 2 2 4 2 2 2 2 2" xfId="11732" xr:uid="{00000000-0005-0000-0000-00001E000000}"/>
    <cellStyle name="Comma 2 2 4 2 2 2 2 2 2" xfId="26852" xr:uid="{00000000-0005-0000-0000-00001E000000}"/>
    <cellStyle name="Comma 2 2 4 2 2 2 2 2 2 2" xfId="57092" xr:uid="{00000000-0005-0000-0000-00001E000000}"/>
    <cellStyle name="Comma 2 2 4 2 2 2 2 2 3" xfId="41972" xr:uid="{00000000-0005-0000-0000-00001E000000}"/>
    <cellStyle name="Comma 2 2 4 2 2 2 2 3" xfId="17780" xr:uid="{00000000-0005-0000-0000-00001E000000}"/>
    <cellStyle name="Comma 2 2 4 2 2 2 2 3 2" xfId="48020" xr:uid="{00000000-0005-0000-0000-00001E000000}"/>
    <cellStyle name="Comma 2 2 4 2 2 2 2 4" xfId="32900" xr:uid="{00000000-0005-0000-0000-00001E000000}"/>
    <cellStyle name="Comma 2 2 4 2 2 2 3" xfId="4172" xr:uid="{00000000-0005-0000-0000-00001E000000}"/>
    <cellStyle name="Comma 2 2 4 2 2 2 3 2" xfId="13244" xr:uid="{00000000-0005-0000-0000-00001E000000}"/>
    <cellStyle name="Comma 2 2 4 2 2 2 3 2 2" xfId="28364" xr:uid="{00000000-0005-0000-0000-00001E000000}"/>
    <cellStyle name="Comma 2 2 4 2 2 2 3 2 2 2" xfId="58604" xr:uid="{00000000-0005-0000-0000-00001E000000}"/>
    <cellStyle name="Comma 2 2 4 2 2 2 3 2 3" xfId="43484" xr:uid="{00000000-0005-0000-0000-00001E000000}"/>
    <cellStyle name="Comma 2 2 4 2 2 2 3 3" xfId="19292" xr:uid="{00000000-0005-0000-0000-00001E000000}"/>
    <cellStyle name="Comma 2 2 4 2 2 2 3 3 2" xfId="49532" xr:uid="{00000000-0005-0000-0000-00001E000000}"/>
    <cellStyle name="Comma 2 2 4 2 2 2 3 4" xfId="34412" xr:uid="{00000000-0005-0000-0000-00001E000000}"/>
    <cellStyle name="Comma 2 2 4 2 2 2 4" xfId="5684" xr:uid="{00000000-0005-0000-0000-00001E000000}"/>
    <cellStyle name="Comma 2 2 4 2 2 2 4 2" xfId="14756" xr:uid="{00000000-0005-0000-0000-00001E000000}"/>
    <cellStyle name="Comma 2 2 4 2 2 2 4 2 2" xfId="29876" xr:uid="{00000000-0005-0000-0000-00001E000000}"/>
    <cellStyle name="Comma 2 2 4 2 2 2 4 2 2 2" xfId="60116" xr:uid="{00000000-0005-0000-0000-00001E000000}"/>
    <cellStyle name="Comma 2 2 4 2 2 2 4 2 3" xfId="44996" xr:uid="{00000000-0005-0000-0000-00001E000000}"/>
    <cellStyle name="Comma 2 2 4 2 2 2 4 3" xfId="20804" xr:uid="{00000000-0005-0000-0000-00001E000000}"/>
    <cellStyle name="Comma 2 2 4 2 2 2 4 3 2" xfId="51044" xr:uid="{00000000-0005-0000-0000-00001E000000}"/>
    <cellStyle name="Comma 2 2 4 2 2 2 4 4" xfId="35924" xr:uid="{00000000-0005-0000-0000-00001E000000}"/>
    <cellStyle name="Comma 2 2 4 2 2 2 5" xfId="7196" xr:uid="{00000000-0005-0000-0000-00001E000000}"/>
    <cellStyle name="Comma 2 2 4 2 2 2 5 2" xfId="22316" xr:uid="{00000000-0005-0000-0000-00001E000000}"/>
    <cellStyle name="Comma 2 2 4 2 2 2 5 2 2" xfId="52556" xr:uid="{00000000-0005-0000-0000-00001E000000}"/>
    <cellStyle name="Comma 2 2 4 2 2 2 5 3" xfId="37436" xr:uid="{00000000-0005-0000-0000-00001E000000}"/>
    <cellStyle name="Comma 2 2 4 2 2 2 6" xfId="8708" xr:uid="{00000000-0005-0000-0000-00001E000000}"/>
    <cellStyle name="Comma 2 2 4 2 2 2 6 2" xfId="23828" xr:uid="{00000000-0005-0000-0000-00001E000000}"/>
    <cellStyle name="Comma 2 2 4 2 2 2 6 2 2" xfId="54068" xr:uid="{00000000-0005-0000-0000-00001E000000}"/>
    <cellStyle name="Comma 2 2 4 2 2 2 6 3" xfId="38948" xr:uid="{00000000-0005-0000-0000-00001E000000}"/>
    <cellStyle name="Comma 2 2 4 2 2 2 7" xfId="10220" xr:uid="{00000000-0005-0000-0000-00001E000000}"/>
    <cellStyle name="Comma 2 2 4 2 2 2 7 2" xfId="25340" xr:uid="{00000000-0005-0000-0000-00001E000000}"/>
    <cellStyle name="Comma 2 2 4 2 2 2 7 2 2" xfId="55580" xr:uid="{00000000-0005-0000-0000-00001E000000}"/>
    <cellStyle name="Comma 2 2 4 2 2 2 7 3" xfId="40460" xr:uid="{00000000-0005-0000-0000-00001E000000}"/>
    <cellStyle name="Comma 2 2 4 2 2 2 8" xfId="16268" xr:uid="{00000000-0005-0000-0000-00001E000000}"/>
    <cellStyle name="Comma 2 2 4 2 2 2 8 2" xfId="46508" xr:uid="{00000000-0005-0000-0000-00001E000000}"/>
    <cellStyle name="Comma 2 2 4 2 2 2 9" xfId="31388" xr:uid="{00000000-0005-0000-0000-00001E000000}"/>
    <cellStyle name="Comma 2 2 4 2 2 3" xfId="1904" xr:uid="{00000000-0005-0000-0000-00001E000000}"/>
    <cellStyle name="Comma 2 2 4 2 2 3 2" xfId="10976" xr:uid="{00000000-0005-0000-0000-00001E000000}"/>
    <cellStyle name="Comma 2 2 4 2 2 3 2 2" xfId="26096" xr:uid="{00000000-0005-0000-0000-00001E000000}"/>
    <cellStyle name="Comma 2 2 4 2 2 3 2 2 2" xfId="56336" xr:uid="{00000000-0005-0000-0000-00001E000000}"/>
    <cellStyle name="Comma 2 2 4 2 2 3 2 3" xfId="41216" xr:uid="{00000000-0005-0000-0000-00001E000000}"/>
    <cellStyle name="Comma 2 2 4 2 2 3 3" xfId="17024" xr:uid="{00000000-0005-0000-0000-00001E000000}"/>
    <cellStyle name="Comma 2 2 4 2 2 3 3 2" xfId="47264" xr:uid="{00000000-0005-0000-0000-00001E000000}"/>
    <cellStyle name="Comma 2 2 4 2 2 3 4" xfId="32144" xr:uid="{00000000-0005-0000-0000-00001E000000}"/>
    <cellStyle name="Comma 2 2 4 2 2 4" xfId="3416" xr:uid="{00000000-0005-0000-0000-00001E000000}"/>
    <cellStyle name="Comma 2 2 4 2 2 4 2" xfId="12488" xr:uid="{00000000-0005-0000-0000-00001E000000}"/>
    <cellStyle name="Comma 2 2 4 2 2 4 2 2" xfId="27608" xr:uid="{00000000-0005-0000-0000-00001E000000}"/>
    <cellStyle name="Comma 2 2 4 2 2 4 2 2 2" xfId="57848" xr:uid="{00000000-0005-0000-0000-00001E000000}"/>
    <cellStyle name="Comma 2 2 4 2 2 4 2 3" xfId="42728" xr:uid="{00000000-0005-0000-0000-00001E000000}"/>
    <cellStyle name="Comma 2 2 4 2 2 4 3" xfId="18536" xr:uid="{00000000-0005-0000-0000-00001E000000}"/>
    <cellStyle name="Comma 2 2 4 2 2 4 3 2" xfId="48776" xr:uid="{00000000-0005-0000-0000-00001E000000}"/>
    <cellStyle name="Comma 2 2 4 2 2 4 4" xfId="33656" xr:uid="{00000000-0005-0000-0000-00001E000000}"/>
    <cellStyle name="Comma 2 2 4 2 2 5" xfId="4928" xr:uid="{00000000-0005-0000-0000-00001E000000}"/>
    <cellStyle name="Comma 2 2 4 2 2 5 2" xfId="14000" xr:uid="{00000000-0005-0000-0000-00001E000000}"/>
    <cellStyle name="Comma 2 2 4 2 2 5 2 2" xfId="29120" xr:uid="{00000000-0005-0000-0000-00001E000000}"/>
    <cellStyle name="Comma 2 2 4 2 2 5 2 2 2" xfId="59360" xr:uid="{00000000-0005-0000-0000-00001E000000}"/>
    <cellStyle name="Comma 2 2 4 2 2 5 2 3" xfId="44240" xr:uid="{00000000-0005-0000-0000-00001E000000}"/>
    <cellStyle name="Comma 2 2 4 2 2 5 3" xfId="20048" xr:uid="{00000000-0005-0000-0000-00001E000000}"/>
    <cellStyle name="Comma 2 2 4 2 2 5 3 2" xfId="50288" xr:uid="{00000000-0005-0000-0000-00001E000000}"/>
    <cellStyle name="Comma 2 2 4 2 2 5 4" xfId="35168" xr:uid="{00000000-0005-0000-0000-00001E000000}"/>
    <cellStyle name="Comma 2 2 4 2 2 6" xfId="6440" xr:uid="{00000000-0005-0000-0000-00001E000000}"/>
    <cellStyle name="Comma 2 2 4 2 2 6 2" xfId="21560" xr:uid="{00000000-0005-0000-0000-00001E000000}"/>
    <cellStyle name="Comma 2 2 4 2 2 6 2 2" xfId="51800" xr:uid="{00000000-0005-0000-0000-00001E000000}"/>
    <cellStyle name="Comma 2 2 4 2 2 6 3" xfId="36680" xr:uid="{00000000-0005-0000-0000-00001E000000}"/>
    <cellStyle name="Comma 2 2 4 2 2 7" xfId="7952" xr:uid="{00000000-0005-0000-0000-00001E000000}"/>
    <cellStyle name="Comma 2 2 4 2 2 7 2" xfId="23072" xr:uid="{00000000-0005-0000-0000-00001E000000}"/>
    <cellStyle name="Comma 2 2 4 2 2 7 2 2" xfId="53312" xr:uid="{00000000-0005-0000-0000-00001E000000}"/>
    <cellStyle name="Comma 2 2 4 2 2 7 3" xfId="38192" xr:uid="{00000000-0005-0000-0000-00001E000000}"/>
    <cellStyle name="Comma 2 2 4 2 2 8" xfId="9464" xr:uid="{00000000-0005-0000-0000-00001E000000}"/>
    <cellStyle name="Comma 2 2 4 2 2 8 2" xfId="24584" xr:uid="{00000000-0005-0000-0000-00001E000000}"/>
    <cellStyle name="Comma 2 2 4 2 2 8 2 2" xfId="54824" xr:uid="{00000000-0005-0000-0000-00001E000000}"/>
    <cellStyle name="Comma 2 2 4 2 2 8 3" xfId="39704" xr:uid="{00000000-0005-0000-0000-00001E000000}"/>
    <cellStyle name="Comma 2 2 4 2 2 9" xfId="15512" xr:uid="{00000000-0005-0000-0000-00001E000000}"/>
    <cellStyle name="Comma 2 2 4 2 2 9 2" xfId="45752" xr:uid="{00000000-0005-0000-0000-00001E000000}"/>
    <cellStyle name="Comma 2 2 4 2 3" xfId="644" xr:uid="{00000000-0005-0000-0000-000057000000}"/>
    <cellStyle name="Comma 2 2 4 2 3 10" xfId="30884" xr:uid="{00000000-0005-0000-0000-000057000000}"/>
    <cellStyle name="Comma 2 2 4 2 3 2" xfId="1400" xr:uid="{00000000-0005-0000-0000-000057000000}"/>
    <cellStyle name="Comma 2 2 4 2 3 2 2" xfId="2912" xr:uid="{00000000-0005-0000-0000-000057000000}"/>
    <cellStyle name="Comma 2 2 4 2 3 2 2 2" xfId="11984" xr:uid="{00000000-0005-0000-0000-000057000000}"/>
    <cellStyle name="Comma 2 2 4 2 3 2 2 2 2" xfId="27104" xr:uid="{00000000-0005-0000-0000-000057000000}"/>
    <cellStyle name="Comma 2 2 4 2 3 2 2 2 2 2" xfId="57344" xr:uid="{00000000-0005-0000-0000-000057000000}"/>
    <cellStyle name="Comma 2 2 4 2 3 2 2 2 3" xfId="42224" xr:uid="{00000000-0005-0000-0000-000057000000}"/>
    <cellStyle name="Comma 2 2 4 2 3 2 2 3" xfId="18032" xr:uid="{00000000-0005-0000-0000-000057000000}"/>
    <cellStyle name="Comma 2 2 4 2 3 2 2 3 2" xfId="48272" xr:uid="{00000000-0005-0000-0000-000057000000}"/>
    <cellStyle name="Comma 2 2 4 2 3 2 2 4" xfId="33152" xr:uid="{00000000-0005-0000-0000-000057000000}"/>
    <cellStyle name="Comma 2 2 4 2 3 2 3" xfId="4424" xr:uid="{00000000-0005-0000-0000-000057000000}"/>
    <cellStyle name="Comma 2 2 4 2 3 2 3 2" xfId="13496" xr:uid="{00000000-0005-0000-0000-000057000000}"/>
    <cellStyle name="Comma 2 2 4 2 3 2 3 2 2" xfId="28616" xr:uid="{00000000-0005-0000-0000-000057000000}"/>
    <cellStyle name="Comma 2 2 4 2 3 2 3 2 2 2" xfId="58856" xr:uid="{00000000-0005-0000-0000-000057000000}"/>
    <cellStyle name="Comma 2 2 4 2 3 2 3 2 3" xfId="43736" xr:uid="{00000000-0005-0000-0000-000057000000}"/>
    <cellStyle name="Comma 2 2 4 2 3 2 3 3" xfId="19544" xr:uid="{00000000-0005-0000-0000-000057000000}"/>
    <cellStyle name="Comma 2 2 4 2 3 2 3 3 2" xfId="49784" xr:uid="{00000000-0005-0000-0000-000057000000}"/>
    <cellStyle name="Comma 2 2 4 2 3 2 3 4" xfId="34664" xr:uid="{00000000-0005-0000-0000-000057000000}"/>
    <cellStyle name="Comma 2 2 4 2 3 2 4" xfId="5936" xr:uid="{00000000-0005-0000-0000-000057000000}"/>
    <cellStyle name="Comma 2 2 4 2 3 2 4 2" xfId="15008" xr:uid="{00000000-0005-0000-0000-000057000000}"/>
    <cellStyle name="Comma 2 2 4 2 3 2 4 2 2" xfId="30128" xr:uid="{00000000-0005-0000-0000-000057000000}"/>
    <cellStyle name="Comma 2 2 4 2 3 2 4 2 2 2" xfId="60368" xr:uid="{00000000-0005-0000-0000-000057000000}"/>
    <cellStyle name="Comma 2 2 4 2 3 2 4 2 3" xfId="45248" xr:uid="{00000000-0005-0000-0000-000057000000}"/>
    <cellStyle name="Comma 2 2 4 2 3 2 4 3" xfId="21056" xr:uid="{00000000-0005-0000-0000-000057000000}"/>
    <cellStyle name="Comma 2 2 4 2 3 2 4 3 2" xfId="51296" xr:uid="{00000000-0005-0000-0000-000057000000}"/>
    <cellStyle name="Comma 2 2 4 2 3 2 4 4" xfId="36176" xr:uid="{00000000-0005-0000-0000-000057000000}"/>
    <cellStyle name="Comma 2 2 4 2 3 2 5" xfId="7448" xr:uid="{00000000-0005-0000-0000-000057000000}"/>
    <cellStyle name="Comma 2 2 4 2 3 2 5 2" xfId="22568" xr:uid="{00000000-0005-0000-0000-000057000000}"/>
    <cellStyle name="Comma 2 2 4 2 3 2 5 2 2" xfId="52808" xr:uid="{00000000-0005-0000-0000-000057000000}"/>
    <cellStyle name="Comma 2 2 4 2 3 2 5 3" xfId="37688" xr:uid="{00000000-0005-0000-0000-000057000000}"/>
    <cellStyle name="Comma 2 2 4 2 3 2 6" xfId="8960" xr:uid="{00000000-0005-0000-0000-000057000000}"/>
    <cellStyle name="Comma 2 2 4 2 3 2 6 2" xfId="24080" xr:uid="{00000000-0005-0000-0000-000057000000}"/>
    <cellStyle name="Comma 2 2 4 2 3 2 6 2 2" xfId="54320" xr:uid="{00000000-0005-0000-0000-000057000000}"/>
    <cellStyle name="Comma 2 2 4 2 3 2 6 3" xfId="39200" xr:uid="{00000000-0005-0000-0000-000057000000}"/>
    <cellStyle name="Comma 2 2 4 2 3 2 7" xfId="10472" xr:uid="{00000000-0005-0000-0000-000057000000}"/>
    <cellStyle name="Comma 2 2 4 2 3 2 7 2" xfId="25592" xr:uid="{00000000-0005-0000-0000-000057000000}"/>
    <cellStyle name="Comma 2 2 4 2 3 2 7 2 2" xfId="55832" xr:uid="{00000000-0005-0000-0000-000057000000}"/>
    <cellStyle name="Comma 2 2 4 2 3 2 7 3" xfId="40712" xr:uid="{00000000-0005-0000-0000-000057000000}"/>
    <cellStyle name="Comma 2 2 4 2 3 2 8" xfId="16520" xr:uid="{00000000-0005-0000-0000-000057000000}"/>
    <cellStyle name="Comma 2 2 4 2 3 2 8 2" xfId="46760" xr:uid="{00000000-0005-0000-0000-000057000000}"/>
    <cellStyle name="Comma 2 2 4 2 3 2 9" xfId="31640" xr:uid="{00000000-0005-0000-0000-000057000000}"/>
    <cellStyle name="Comma 2 2 4 2 3 3" xfId="2156" xr:uid="{00000000-0005-0000-0000-000057000000}"/>
    <cellStyle name="Comma 2 2 4 2 3 3 2" xfId="11228" xr:uid="{00000000-0005-0000-0000-000057000000}"/>
    <cellStyle name="Comma 2 2 4 2 3 3 2 2" xfId="26348" xr:uid="{00000000-0005-0000-0000-000057000000}"/>
    <cellStyle name="Comma 2 2 4 2 3 3 2 2 2" xfId="56588" xr:uid="{00000000-0005-0000-0000-000057000000}"/>
    <cellStyle name="Comma 2 2 4 2 3 3 2 3" xfId="41468" xr:uid="{00000000-0005-0000-0000-000057000000}"/>
    <cellStyle name="Comma 2 2 4 2 3 3 3" xfId="17276" xr:uid="{00000000-0005-0000-0000-000057000000}"/>
    <cellStyle name="Comma 2 2 4 2 3 3 3 2" xfId="47516" xr:uid="{00000000-0005-0000-0000-000057000000}"/>
    <cellStyle name="Comma 2 2 4 2 3 3 4" xfId="32396" xr:uid="{00000000-0005-0000-0000-000057000000}"/>
    <cellStyle name="Comma 2 2 4 2 3 4" xfId="3668" xr:uid="{00000000-0005-0000-0000-000057000000}"/>
    <cellStyle name="Comma 2 2 4 2 3 4 2" xfId="12740" xr:uid="{00000000-0005-0000-0000-000057000000}"/>
    <cellStyle name="Comma 2 2 4 2 3 4 2 2" xfId="27860" xr:uid="{00000000-0005-0000-0000-000057000000}"/>
    <cellStyle name="Comma 2 2 4 2 3 4 2 2 2" xfId="58100" xr:uid="{00000000-0005-0000-0000-000057000000}"/>
    <cellStyle name="Comma 2 2 4 2 3 4 2 3" xfId="42980" xr:uid="{00000000-0005-0000-0000-000057000000}"/>
    <cellStyle name="Comma 2 2 4 2 3 4 3" xfId="18788" xr:uid="{00000000-0005-0000-0000-000057000000}"/>
    <cellStyle name="Comma 2 2 4 2 3 4 3 2" xfId="49028" xr:uid="{00000000-0005-0000-0000-000057000000}"/>
    <cellStyle name="Comma 2 2 4 2 3 4 4" xfId="33908" xr:uid="{00000000-0005-0000-0000-000057000000}"/>
    <cellStyle name="Comma 2 2 4 2 3 5" xfId="5180" xr:uid="{00000000-0005-0000-0000-000057000000}"/>
    <cellStyle name="Comma 2 2 4 2 3 5 2" xfId="14252" xr:uid="{00000000-0005-0000-0000-000057000000}"/>
    <cellStyle name="Comma 2 2 4 2 3 5 2 2" xfId="29372" xr:uid="{00000000-0005-0000-0000-000057000000}"/>
    <cellStyle name="Comma 2 2 4 2 3 5 2 2 2" xfId="59612" xr:uid="{00000000-0005-0000-0000-000057000000}"/>
    <cellStyle name="Comma 2 2 4 2 3 5 2 3" xfId="44492" xr:uid="{00000000-0005-0000-0000-000057000000}"/>
    <cellStyle name="Comma 2 2 4 2 3 5 3" xfId="20300" xr:uid="{00000000-0005-0000-0000-000057000000}"/>
    <cellStyle name="Comma 2 2 4 2 3 5 3 2" xfId="50540" xr:uid="{00000000-0005-0000-0000-000057000000}"/>
    <cellStyle name="Comma 2 2 4 2 3 5 4" xfId="35420" xr:uid="{00000000-0005-0000-0000-000057000000}"/>
    <cellStyle name="Comma 2 2 4 2 3 6" xfId="6692" xr:uid="{00000000-0005-0000-0000-000057000000}"/>
    <cellStyle name="Comma 2 2 4 2 3 6 2" xfId="21812" xr:uid="{00000000-0005-0000-0000-000057000000}"/>
    <cellStyle name="Comma 2 2 4 2 3 6 2 2" xfId="52052" xr:uid="{00000000-0005-0000-0000-000057000000}"/>
    <cellStyle name="Comma 2 2 4 2 3 6 3" xfId="36932" xr:uid="{00000000-0005-0000-0000-000057000000}"/>
    <cellStyle name="Comma 2 2 4 2 3 7" xfId="8204" xr:uid="{00000000-0005-0000-0000-000057000000}"/>
    <cellStyle name="Comma 2 2 4 2 3 7 2" xfId="23324" xr:uid="{00000000-0005-0000-0000-000057000000}"/>
    <cellStyle name="Comma 2 2 4 2 3 7 2 2" xfId="53564" xr:uid="{00000000-0005-0000-0000-000057000000}"/>
    <cellStyle name="Comma 2 2 4 2 3 7 3" xfId="38444" xr:uid="{00000000-0005-0000-0000-000057000000}"/>
    <cellStyle name="Comma 2 2 4 2 3 8" xfId="9716" xr:uid="{00000000-0005-0000-0000-000057000000}"/>
    <cellStyle name="Comma 2 2 4 2 3 8 2" xfId="24836" xr:uid="{00000000-0005-0000-0000-000057000000}"/>
    <cellStyle name="Comma 2 2 4 2 3 8 2 2" xfId="55076" xr:uid="{00000000-0005-0000-0000-000057000000}"/>
    <cellStyle name="Comma 2 2 4 2 3 8 3" xfId="39956" xr:uid="{00000000-0005-0000-0000-000057000000}"/>
    <cellStyle name="Comma 2 2 4 2 3 9" xfId="15764" xr:uid="{00000000-0005-0000-0000-000057000000}"/>
    <cellStyle name="Comma 2 2 4 2 3 9 2" xfId="46004" xr:uid="{00000000-0005-0000-0000-000057000000}"/>
    <cellStyle name="Comma 2 2 4 2 4" xfId="896" xr:uid="{00000000-0005-0000-0000-00001E000000}"/>
    <cellStyle name="Comma 2 2 4 2 4 2" xfId="2408" xr:uid="{00000000-0005-0000-0000-00001E000000}"/>
    <cellStyle name="Comma 2 2 4 2 4 2 2" xfId="11480" xr:uid="{00000000-0005-0000-0000-00001E000000}"/>
    <cellStyle name="Comma 2 2 4 2 4 2 2 2" xfId="26600" xr:uid="{00000000-0005-0000-0000-00001E000000}"/>
    <cellStyle name="Comma 2 2 4 2 4 2 2 2 2" xfId="56840" xr:uid="{00000000-0005-0000-0000-00001E000000}"/>
    <cellStyle name="Comma 2 2 4 2 4 2 2 3" xfId="41720" xr:uid="{00000000-0005-0000-0000-00001E000000}"/>
    <cellStyle name="Comma 2 2 4 2 4 2 3" xfId="17528" xr:uid="{00000000-0005-0000-0000-00001E000000}"/>
    <cellStyle name="Comma 2 2 4 2 4 2 3 2" xfId="47768" xr:uid="{00000000-0005-0000-0000-00001E000000}"/>
    <cellStyle name="Comma 2 2 4 2 4 2 4" xfId="32648" xr:uid="{00000000-0005-0000-0000-00001E000000}"/>
    <cellStyle name="Comma 2 2 4 2 4 3" xfId="3920" xr:uid="{00000000-0005-0000-0000-00001E000000}"/>
    <cellStyle name="Comma 2 2 4 2 4 3 2" xfId="12992" xr:uid="{00000000-0005-0000-0000-00001E000000}"/>
    <cellStyle name="Comma 2 2 4 2 4 3 2 2" xfId="28112" xr:uid="{00000000-0005-0000-0000-00001E000000}"/>
    <cellStyle name="Comma 2 2 4 2 4 3 2 2 2" xfId="58352" xr:uid="{00000000-0005-0000-0000-00001E000000}"/>
    <cellStyle name="Comma 2 2 4 2 4 3 2 3" xfId="43232" xr:uid="{00000000-0005-0000-0000-00001E000000}"/>
    <cellStyle name="Comma 2 2 4 2 4 3 3" xfId="19040" xr:uid="{00000000-0005-0000-0000-00001E000000}"/>
    <cellStyle name="Comma 2 2 4 2 4 3 3 2" xfId="49280" xr:uid="{00000000-0005-0000-0000-00001E000000}"/>
    <cellStyle name="Comma 2 2 4 2 4 3 4" xfId="34160" xr:uid="{00000000-0005-0000-0000-00001E000000}"/>
    <cellStyle name="Comma 2 2 4 2 4 4" xfId="5432" xr:uid="{00000000-0005-0000-0000-00001E000000}"/>
    <cellStyle name="Comma 2 2 4 2 4 4 2" xfId="14504" xr:uid="{00000000-0005-0000-0000-00001E000000}"/>
    <cellStyle name="Comma 2 2 4 2 4 4 2 2" xfId="29624" xr:uid="{00000000-0005-0000-0000-00001E000000}"/>
    <cellStyle name="Comma 2 2 4 2 4 4 2 2 2" xfId="59864" xr:uid="{00000000-0005-0000-0000-00001E000000}"/>
    <cellStyle name="Comma 2 2 4 2 4 4 2 3" xfId="44744" xr:uid="{00000000-0005-0000-0000-00001E000000}"/>
    <cellStyle name="Comma 2 2 4 2 4 4 3" xfId="20552" xr:uid="{00000000-0005-0000-0000-00001E000000}"/>
    <cellStyle name="Comma 2 2 4 2 4 4 3 2" xfId="50792" xr:uid="{00000000-0005-0000-0000-00001E000000}"/>
    <cellStyle name="Comma 2 2 4 2 4 4 4" xfId="35672" xr:uid="{00000000-0005-0000-0000-00001E000000}"/>
    <cellStyle name="Comma 2 2 4 2 4 5" xfId="6944" xr:uid="{00000000-0005-0000-0000-00001E000000}"/>
    <cellStyle name="Comma 2 2 4 2 4 5 2" xfId="22064" xr:uid="{00000000-0005-0000-0000-00001E000000}"/>
    <cellStyle name="Comma 2 2 4 2 4 5 2 2" xfId="52304" xr:uid="{00000000-0005-0000-0000-00001E000000}"/>
    <cellStyle name="Comma 2 2 4 2 4 5 3" xfId="37184" xr:uid="{00000000-0005-0000-0000-00001E000000}"/>
    <cellStyle name="Comma 2 2 4 2 4 6" xfId="8456" xr:uid="{00000000-0005-0000-0000-00001E000000}"/>
    <cellStyle name="Comma 2 2 4 2 4 6 2" xfId="23576" xr:uid="{00000000-0005-0000-0000-00001E000000}"/>
    <cellStyle name="Comma 2 2 4 2 4 6 2 2" xfId="53816" xr:uid="{00000000-0005-0000-0000-00001E000000}"/>
    <cellStyle name="Comma 2 2 4 2 4 6 3" xfId="38696" xr:uid="{00000000-0005-0000-0000-00001E000000}"/>
    <cellStyle name="Comma 2 2 4 2 4 7" xfId="9968" xr:uid="{00000000-0005-0000-0000-00001E000000}"/>
    <cellStyle name="Comma 2 2 4 2 4 7 2" xfId="25088" xr:uid="{00000000-0005-0000-0000-00001E000000}"/>
    <cellStyle name="Comma 2 2 4 2 4 7 2 2" xfId="55328" xr:uid="{00000000-0005-0000-0000-00001E000000}"/>
    <cellStyle name="Comma 2 2 4 2 4 7 3" xfId="40208" xr:uid="{00000000-0005-0000-0000-00001E000000}"/>
    <cellStyle name="Comma 2 2 4 2 4 8" xfId="16016" xr:uid="{00000000-0005-0000-0000-00001E000000}"/>
    <cellStyle name="Comma 2 2 4 2 4 8 2" xfId="46256" xr:uid="{00000000-0005-0000-0000-00001E000000}"/>
    <cellStyle name="Comma 2 2 4 2 4 9" xfId="31136" xr:uid="{00000000-0005-0000-0000-00001E000000}"/>
    <cellStyle name="Comma 2 2 4 2 5" xfId="1652" xr:uid="{00000000-0005-0000-0000-00001E000000}"/>
    <cellStyle name="Comma 2 2 4 2 5 2" xfId="10724" xr:uid="{00000000-0005-0000-0000-00001E000000}"/>
    <cellStyle name="Comma 2 2 4 2 5 2 2" xfId="25844" xr:uid="{00000000-0005-0000-0000-00001E000000}"/>
    <cellStyle name="Comma 2 2 4 2 5 2 2 2" xfId="56084" xr:uid="{00000000-0005-0000-0000-00001E000000}"/>
    <cellStyle name="Comma 2 2 4 2 5 2 3" xfId="40964" xr:uid="{00000000-0005-0000-0000-00001E000000}"/>
    <cellStyle name="Comma 2 2 4 2 5 3" xfId="16772" xr:uid="{00000000-0005-0000-0000-00001E000000}"/>
    <cellStyle name="Comma 2 2 4 2 5 3 2" xfId="47012" xr:uid="{00000000-0005-0000-0000-00001E000000}"/>
    <cellStyle name="Comma 2 2 4 2 5 4" xfId="31892" xr:uid="{00000000-0005-0000-0000-00001E000000}"/>
    <cellStyle name="Comma 2 2 4 2 6" xfId="3164" xr:uid="{00000000-0005-0000-0000-00001E000000}"/>
    <cellStyle name="Comma 2 2 4 2 6 2" xfId="12236" xr:uid="{00000000-0005-0000-0000-00001E000000}"/>
    <cellStyle name="Comma 2 2 4 2 6 2 2" xfId="27356" xr:uid="{00000000-0005-0000-0000-00001E000000}"/>
    <cellStyle name="Comma 2 2 4 2 6 2 2 2" xfId="57596" xr:uid="{00000000-0005-0000-0000-00001E000000}"/>
    <cellStyle name="Comma 2 2 4 2 6 2 3" xfId="42476" xr:uid="{00000000-0005-0000-0000-00001E000000}"/>
    <cellStyle name="Comma 2 2 4 2 6 3" xfId="18284" xr:uid="{00000000-0005-0000-0000-00001E000000}"/>
    <cellStyle name="Comma 2 2 4 2 6 3 2" xfId="48524" xr:uid="{00000000-0005-0000-0000-00001E000000}"/>
    <cellStyle name="Comma 2 2 4 2 6 4" xfId="33404" xr:uid="{00000000-0005-0000-0000-00001E000000}"/>
    <cellStyle name="Comma 2 2 4 2 7" xfId="4676" xr:uid="{00000000-0005-0000-0000-00001E000000}"/>
    <cellStyle name="Comma 2 2 4 2 7 2" xfId="13748" xr:uid="{00000000-0005-0000-0000-00001E000000}"/>
    <cellStyle name="Comma 2 2 4 2 7 2 2" xfId="28868" xr:uid="{00000000-0005-0000-0000-00001E000000}"/>
    <cellStyle name="Comma 2 2 4 2 7 2 2 2" xfId="59108" xr:uid="{00000000-0005-0000-0000-00001E000000}"/>
    <cellStyle name="Comma 2 2 4 2 7 2 3" xfId="43988" xr:uid="{00000000-0005-0000-0000-00001E000000}"/>
    <cellStyle name="Comma 2 2 4 2 7 3" xfId="19796" xr:uid="{00000000-0005-0000-0000-00001E000000}"/>
    <cellStyle name="Comma 2 2 4 2 7 3 2" xfId="50036" xr:uid="{00000000-0005-0000-0000-00001E000000}"/>
    <cellStyle name="Comma 2 2 4 2 7 4" xfId="34916" xr:uid="{00000000-0005-0000-0000-00001E000000}"/>
    <cellStyle name="Comma 2 2 4 2 8" xfId="6188" xr:uid="{00000000-0005-0000-0000-00001E000000}"/>
    <cellStyle name="Comma 2 2 4 2 8 2" xfId="21308" xr:uid="{00000000-0005-0000-0000-00001E000000}"/>
    <cellStyle name="Comma 2 2 4 2 8 2 2" xfId="51548" xr:uid="{00000000-0005-0000-0000-00001E000000}"/>
    <cellStyle name="Comma 2 2 4 2 8 3" xfId="36428" xr:uid="{00000000-0005-0000-0000-00001E000000}"/>
    <cellStyle name="Comma 2 2 4 2 9" xfId="7700" xr:uid="{00000000-0005-0000-0000-00001E000000}"/>
    <cellStyle name="Comma 2 2 4 2 9 2" xfId="22820" xr:uid="{00000000-0005-0000-0000-00001E000000}"/>
    <cellStyle name="Comma 2 2 4 2 9 2 2" xfId="53060" xr:uid="{00000000-0005-0000-0000-00001E000000}"/>
    <cellStyle name="Comma 2 2 4 2 9 3" xfId="37940" xr:uid="{00000000-0005-0000-0000-00001E000000}"/>
    <cellStyle name="Comma 2 2 4 3" xfId="224" xr:uid="{00000000-0005-0000-0000-00001E000000}"/>
    <cellStyle name="Comma 2 2 4 3 10" xfId="9296" xr:uid="{00000000-0005-0000-0000-00001E000000}"/>
    <cellStyle name="Comma 2 2 4 3 10 2" xfId="24416" xr:uid="{00000000-0005-0000-0000-00001E000000}"/>
    <cellStyle name="Comma 2 2 4 3 10 2 2" xfId="54656" xr:uid="{00000000-0005-0000-0000-00001E000000}"/>
    <cellStyle name="Comma 2 2 4 3 10 3" xfId="39536" xr:uid="{00000000-0005-0000-0000-00001E000000}"/>
    <cellStyle name="Comma 2 2 4 3 11" xfId="15344" xr:uid="{00000000-0005-0000-0000-00001E000000}"/>
    <cellStyle name="Comma 2 2 4 3 11 2" xfId="45584" xr:uid="{00000000-0005-0000-0000-00001E000000}"/>
    <cellStyle name="Comma 2 2 4 3 12" xfId="30464" xr:uid="{00000000-0005-0000-0000-00001E000000}"/>
    <cellStyle name="Comma 2 2 4 3 2" xfId="476" xr:uid="{00000000-0005-0000-0000-00001E000000}"/>
    <cellStyle name="Comma 2 2 4 3 2 10" xfId="30716" xr:uid="{00000000-0005-0000-0000-00001E000000}"/>
    <cellStyle name="Comma 2 2 4 3 2 2" xfId="1232" xr:uid="{00000000-0005-0000-0000-00001E000000}"/>
    <cellStyle name="Comma 2 2 4 3 2 2 2" xfId="2744" xr:uid="{00000000-0005-0000-0000-00001E000000}"/>
    <cellStyle name="Comma 2 2 4 3 2 2 2 2" xfId="11816" xr:uid="{00000000-0005-0000-0000-00001E000000}"/>
    <cellStyle name="Comma 2 2 4 3 2 2 2 2 2" xfId="26936" xr:uid="{00000000-0005-0000-0000-00001E000000}"/>
    <cellStyle name="Comma 2 2 4 3 2 2 2 2 2 2" xfId="57176" xr:uid="{00000000-0005-0000-0000-00001E000000}"/>
    <cellStyle name="Comma 2 2 4 3 2 2 2 2 3" xfId="42056" xr:uid="{00000000-0005-0000-0000-00001E000000}"/>
    <cellStyle name="Comma 2 2 4 3 2 2 2 3" xfId="17864" xr:uid="{00000000-0005-0000-0000-00001E000000}"/>
    <cellStyle name="Comma 2 2 4 3 2 2 2 3 2" xfId="48104" xr:uid="{00000000-0005-0000-0000-00001E000000}"/>
    <cellStyle name="Comma 2 2 4 3 2 2 2 4" xfId="32984" xr:uid="{00000000-0005-0000-0000-00001E000000}"/>
    <cellStyle name="Comma 2 2 4 3 2 2 3" xfId="4256" xr:uid="{00000000-0005-0000-0000-00001E000000}"/>
    <cellStyle name="Comma 2 2 4 3 2 2 3 2" xfId="13328" xr:uid="{00000000-0005-0000-0000-00001E000000}"/>
    <cellStyle name="Comma 2 2 4 3 2 2 3 2 2" xfId="28448" xr:uid="{00000000-0005-0000-0000-00001E000000}"/>
    <cellStyle name="Comma 2 2 4 3 2 2 3 2 2 2" xfId="58688" xr:uid="{00000000-0005-0000-0000-00001E000000}"/>
    <cellStyle name="Comma 2 2 4 3 2 2 3 2 3" xfId="43568" xr:uid="{00000000-0005-0000-0000-00001E000000}"/>
    <cellStyle name="Comma 2 2 4 3 2 2 3 3" xfId="19376" xr:uid="{00000000-0005-0000-0000-00001E000000}"/>
    <cellStyle name="Comma 2 2 4 3 2 2 3 3 2" xfId="49616" xr:uid="{00000000-0005-0000-0000-00001E000000}"/>
    <cellStyle name="Comma 2 2 4 3 2 2 3 4" xfId="34496" xr:uid="{00000000-0005-0000-0000-00001E000000}"/>
    <cellStyle name="Comma 2 2 4 3 2 2 4" xfId="5768" xr:uid="{00000000-0005-0000-0000-00001E000000}"/>
    <cellStyle name="Comma 2 2 4 3 2 2 4 2" xfId="14840" xr:uid="{00000000-0005-0000-0000-00001E000000}"/>
    <cellStyle name="Comma 2 2 4 3 2 2 4 2 2" xfId="29960" xr:uid="{00000000-0005-0000-0000-00001E000000}"/>
    <cellStyle name="Comma 2 2 4 3 2 2 4 2 2 2" xfId="60200" xr:uid="{00000000-0005-0000-0000-00001E000000}"/>
    <cellStyle name="Comma 2 2 4 3 2 2 4 2 3" xfId="45080" xr:uid="{00000000-0005-0000-0000-00001E000000}"/>
    <cellStyle name="Comma 2 2 4 3 2 2 4 3" xfId="20888" xr:uid="{00000000-0005-0000-0000-00001E000000}"/>
    <cellStyle name="Comma 2 2 4 3 2 2 4 3 2" xfId="51128" xr:uid="{00000000-0005-0000-0000-00001E000000}"/>
    <cellStyle name="Comma 2 2 4 3 2 2 4 4" xfId="36008" xr:uid="{00000000-0005-0000-0000-00001E000000}"/>
    <cellStyle name="Comma 2 2 4 3 2 2 5" xfId="7280" xr:uid="{00000000-0005-0000-0000-00001E000000}"/>
    <cellStyle name="Comma 2 2 4 3 2 2 5 2" xfId="22400" xr:uid="{00000000-0005-0000-0000-00001E000000}"/>
    <cellStyle name="Comma 2 2 4 3 2 2 5 2 2" xfId="52640" xr:uid="{00000000-0005-0000-0000-00001E000000}"/>
    <cellStyle name="Comma 2 2 4 3 2 2 5 3" xfId="37520" xr:uid="{00000000-0005-0000-0000-00001E000000}"/>
    <cellStyle name="Comma 2 2 4 3 2 2 6" xfId="8792" xr:uid="{00000000-0005-0000-0000-00001E000000}"/>
    <cellStyle name="Comma 2 2 4 3 2 2 6 2" xfId="23912" xr:uid="{00000000-0005-0000-0000-00001E000000}"/>
    <cellStyle name="Comma 2 2 4 3 2 2 6 2 2" xfId="54152" xr:uid="{00000000-0005-0000-0000-00001E000000}"/>
    <cellStyle name="Comma 2 2 4 3 2 2 6 3" xfId="39032" xr:uid="{00000000-0005-0000-0000-00001E000000}"/>
    <cellStyle name="Comma 2 2 4 3 2 2 7" xfId="10304" xr:uid="{00000000-0005-0000-0000-00001E000000}"/>
    <cellStyle name="Comma 2 2 4 3 2 2 7 2" xfId="25424" xr:uid="{00000000-0005-0000-0000-00001E000000}"/>
    <cellStyle name="Comma 2 2 4 3 2 2 7 2 2" xfId="55664" xr:uid="{00000000-0005-0000-0000-00001E000000}"/>
    <cellStyle name="Comma 2 2 4 3 2 2 7 3" xfId="40544" xr:uid="{00000000-0005-0000-0000-00001E000000}"/>
    <cellStyle name="Comma 2 2 4 3 2 2 8" xfId="16352" xr:uid="{00000000-0005-0000-0000-00001E000000}"/>
    <cellStyle name="Comma 2 2 4 3 2 2 8 2" xfId="46592" xr:uid="{00000000-0005-0000-0000-00001E000000}"/>
    <cellStyle name="Comma 2 2 4 3 2 2 9" xfId="31472" xr:uid="{00000000-0005-0000-0000-00001E000000}"/>
    <cellStyle name="Comma 2 2 4 3 2 3" xfId="1988" xr:uid="{00000000-0005-0000-0000-00001E000000}"/>
    <cellStyle name="Comma 2 2 4 3 2 3 2" xfId="11060" xr:uid="{00000000-0005-0000-0000-00001E000000}"/>
    <cellStyle name="Comma 2 2 4 3 2 3 2 2" xfId="26180" xr:uid="{00000000-0005-0000-0000-00001E000000}"/>
    <cellStyle name="Comma 2 2 4 3 2 3 2 2 2" xfId="56420" xr:uid="{00000000-0005-0000-0000-00001E000000}"/>
    <cellStyle name="Comma 2 2 4 3 2 3 2 3" xfId="41300" xr:uid="{00000000-0005-0000-0000-00001E000000}"/>
    <cellStyle name="Comma 2 2 4 3 2 3 3" xfId="17108" xr:uid="{00000000-0005-0000-0000-00001E000000}"/>
    <cellStyle name="Comma 2 2 4 3 2 3 3 2" xfId="47348" xr:uid="{00000000-0005-0000-0000-00001E000000}"/>
    <cellStyle name="Comma 2 2 4 3 2 3 4" xfId="32228" xr:uid="{00000000-0005-0000-0000-00001E000000}"/>
    <cellStyle name="Comma 2 2 4 3 2 4" xfId="3500" xr:uid="{00000000-0005-0000-0000-00001E000000}"/>
    <cellStyle name="Comma 2 2 4 3 2 4 2" xfId="12572" xr:uid="{00000000-0005-0000-0000-00001E000000}"/>
    <cellStyle name="Comma 2 2 4 3 2 4 2 2" xfId="27692" xr:uid="{00000000-0005-0000-0000-00001E000000}"/>
    <cellStyle name="Comma 2 2 4 3 2 4 2 2 2" xfId="57932" xr:uid="{00000000-0005-0000-0000-00001E000000}"/>
    <cellStyle name="Comma 2 2 4 3 2 4 2 3" xfId="42812" xr:uid="{00000000-0005-0000-0000-00001E000000}"/>
    <cellStyle name="Comma 2 2 4 3 2 4 3" xfId="18620" xr:uid="{00000000-0005-0000-0000-00001E000000}"/>
    <cellStyle name="Comma 2 2 4 3 2 4 3 2" xfId="48860" xr:uid="{00000000-0005-0000-0000-00001E000000}"/>
    <cellStyle name="Comma 2 2 4 3 2 4 4" xfId="33740" xr:uid="{00000000-0005-0000-0000-00001E000000}"/>
    <cellStyle name="Comma 2 2 4 3 2 5" xfId="5012" xr:uid="{00000000-0005-0000-0000-00001E000000}"/>
    <cellStyle name="Comma 2 2 4 3 2 5 2" xfId="14084" xr:uid="{00000000-0005-0000-0000-00001E000000}"/>
    <cellStyle name="Comma 2 2 4 3 2 5 2 2" xfId="29204" xr:uid="{00000000-0005-0000-0000-00001E000000}"/>
    <cellStyle name="Comma 2 2 4 3 2 5 2 2 2" xfId="59444" xr:uid="{00000000-0005-0000-0000-00001E000000}"/>
    <cellStyle name="Comma 2 2 4 3 2 5 2 3" xfId="44324" xr:uid="{00000000-0005-0000-0000-00001E000000}"/>
    <cellStyle name="Comma 2 2 4 3 2 5 3" xfId="20132" xr:uid="{00000000-0005-0000-0000-00001E000000}"/>
    <cellStyle name="Comma 2 2 4 3 2 5 3 2" xfId="50372" xr:uid="{00000000-0005-0000-0000-00001E000000}"/>
    <cellStyle name="Comma 2 2 4 3 2 5 4" xfId="35252" xr:uid="{00000000-0005-0000-0000-00001E000000}"/>
    <cellStyle name="Comma 2 2 4 3 2 6" xfId="6524" xr:uid="{00000000-0005-0000-0000-00001E000000}"/>
    <cellStyle name="Comma 2 2 4 3 2 6 2" xfId="21644" xr:uid="{00000000-0005-0000-0000-00001E000000}"/>
    <cellStyle name="Comma 2 2 4 3 2 6 2 2" xfId="51884" xr:uid="{00000000-0005-0000-0000-00001E000000}"/>
    <cellStyle name="Comma 2 2 4 3 2 6 3" xfId="36764" xr:uid="{00000000-0005-0000-0000-00001E000000}"/>
    <cellStyle name="Comma 2 2 4 3 2 7" xfId="8036" xr:uid="{00000000-0005-0000-0000-00001E000000}"/>
    <cellStyle name="Comma 2 2 4 3 2 7 2" xfId="23156" xr:uid="{00000000-0005-0000-0000-00001E000000}"/>
    <cellStyle name="Comma 2 2 4 3 2 7 2 2" xfId="53396" xr:uid="{00000000-0005-0000-0000-00001E000000}"/>
    <cellStyle name="Comma 2 2 4 3 2 7 3" xfId="38276" xr:uid="{00000000-0005-0000-0000-00001E000000}"/>
    <cellStyle name="Comma 2 2 4 3 2 8" xfId="9548" xr:uid="{00000000-0005-0000-0000-00001E000000}"/>
    <cellStyle name="Comma 2 2 4 3 2 8 2" xfId="24668" xr:uid="{00000000-0005-0000-0000-00001E000000}"/>
    <cellStyle name="Comma 2 2 4 3 2 8 2 2" xfId="54908" xr:uid="{00000000-0005-0000-0000-00001E000000}"/>
    <cellStyle name="Comma 2 2 4 3 2 8 3" xfId="39788" xr:uid="{00000000-0005-0000-0000-00001E000000}"/>
    <cellStyle name="Comma 2 2 4 3 2 9" xfId="15596" xr:uid="{00000000-0005-0000-0000-00001E000000}"/>
    <cellStyle name="Comma 2 2 4 3 2 9 2" xfId="45836" xr:uid="{00000000-0005-0000-0000-00001E000000}"/>
    <cellStyle name="Comma 2 2 4 3 3" xfId="728" xr:uid="{00000000-0005-0000-0000-000058000000}"/>
    <cellStyle name="Comma 2 2 4 3 3 10" xfId="30968" xr:uid="{00000000-0005-0000-0000-000058000000}"/>
    <cellStyle name="Comma 2 2 4 3 3 2" xfId="1484" xr:uid="{00000000-0005-0000-0000-000058000000}"/>
    <cellStyle name="Comma 2 2 4 3 3 2 2" xfId="2996" xr:uid="{00000000-0005-0000-0000-000058000000}"/>
    <cellStyle name="Comma 2 2 4 3 3 2 2 2" xfId="12068" xr:uid="{00000000-0005-0000-0000-000058000000}"/>
    <cellStyle name="Comma 2 2 4 3 3 2 2 2 2" xfId="27188" xr:uid="{00000000-0005-0000-0000-000058000000}"/>
    <cellStyle name="Comma 2 2 4 3 3 2 2 2 2 2" xfId="57428" xr:uid="{00000000-0005-0000-0000-000058000000}"/>
    <cellStyle name="Comma 2 2 4 3 3 2 2 2 3" xfId="42308" xr:uid="{00000000-0005-0000-0000-000058000000}"/>
    <cellStyle name="Comma 2 2 4 3 3 2 2 3" xfId="18116" xr:uid="{00000000-0005-0000-0000-000058000000}"/>
    <cellStyle name="Comma 2 2 4 3 3 2 2 3 2" xfId="48356" xr:uid="{00000000-0005-0000-0000-000058000000}"/>
    <cellStyle name="Comma 2 2 4 3 3 2 2 4" xfId="33236" xr:uid="{00000000-0005-0000-0000-000058000000}"/>
    <cellStyle name="Comma 2 2 4 3 3 2 3" xfId="4508" xr:uid="{00000000-0005-0000-0000-000058000000}"/>
    <cellStyle name="Comma 2 2 4 3 3 2 3 2" xfId="13580" xr:uid="{00000000-0005-0000-0000-000058000000}"/>
    <cellStyle name="Comma 2 2 4 3 3 2 3 2 2" xfId="28700" xr:uid="{00000000-0005-0000-0000-000058000000}"/>
    <cellStyle name="Comma 2 2 4 3 3 2 3 2 2 2" xfId="58940" xr:uid="{00000000-0005-0000-0000-000058000000}"/>
    <cellStyle name="Comma 2 2 4 3 3 2 3 2 3" xfId="43820" xr:uid="{00000000-0005-0000-0000-000058000000}"/>
    <cellStyle name="Comma 2 2 4 3 3 2 3 3" xfId="19628" xr:uid="{00000000-0005-0000-0000-000058000000}"/>
    <cellStyle name="Comma 2 2 4 3 3 2 3 3 2" xfId="49868" xr:uid="{00000000-0005-0000-0000-000058000000}"/>
    <cellStyle name="Comma 2 2 4 3 3 2 3 4" xfId="34748" xr:uid="{00000000-0005-0000-0000-000058000000}"/>
    <cellStyle name="Comma 2 2 4 3 3 2 4" xfId="6020" xr:uid="{00000000-0005-0000-0000-000058000000}"/>
    <cellStyle name="Comma 2 2 4 3 3 2 4 2" xfId="15092" xr:uid="{00000000-0005-0000-0000-000058000000}"/>
    <cellStyle name="Comma 2 2 4 3 3 2 4 2 2" xfId="30212" xr:uid="{00000000-0005-0000-0000-000058000000}"/>
    <cellStyle name="Comma 2 2 4 3 3 2 4 2 2 2" xfId="60452" xr:uid="{00000000-0005-0000-0000-000058000000}"/>
    <cellStyle name="Comma 2 2 4 3 3 2 4 2 3" xfId="45332" xr:uid="{00000000-0005-0000-0000-000058000000}"/>
    <cellStyle name="Comma 2 2 4 3 3 2 4 3" xfId="21140" xr:uid="{00000000-0005-0000-0000-000058000000}"/>
    <cellStyle name="Comma 2 2 4 3 3 2 4 3 2" xfId="51380" xr:uid="{00000000-0005-0000-0000-000058000000}"/>
    <cellStyle name="Comma 2 2 4 3 3 2 4 4" xfId="36260" xr:uid="{00000000-0005-0000-0000-000058000000}"/>
    <cellStyle name="Comma 2 2 4 3 3 2 5" xfId="7532" xr:uid="{00000000-0005-0000-0000-000058000000}"/>
    <cellStyle name="Comma 2 2 4 3 3 2 5 2" xfId="22652" xr:uid="{00000000-0005-0000-0000-000058000000}"/>
    <cellStyle name="Comma 2 2 4 3 3 2 5 2 2" xfId="52892" xr:uid="{00000000-0005-0000-0000-000058000000}"/>
    <cellStyle name="Comma 2 2 4 3 3 2 5 3" xfId="37772" xr:uid="{00000000-0005-0000-0000-000058000000}"/>
    <cellStyle name="Comma 2 2 4 3 3 2 6" xfId="9044" xr:uid="{00000000-0005-0000-0000-000058000000}"/>
    <cellStyle name="Comma 2 2 4 3 3 2 6 2" xfId="24164" xr:uid="{00000000-0005-0000-0000-000058000000}"/>
    <cellStyle name="Comma 2 2 4 3 3 2 6 2 2" xfId="54404" xr:uid="{00000000-0005-0000-0000-000058000000}"/>
    <cellStyle name="Comma 2 2 4 3 3 2 6 3" xfId="39284" xr:uid="{00000000-0005-0000-0000-000058000000}"/>
    <cellStyle name="Comma 2 2 4 3 3 2 7" xfId="10556" xr:uid="{00000000-0005-0000-0000-000058000000}"/>
    <cellStyle name="Comma 2 2 4 3 3 2 7 2" xfId="25676" xr:uid="{00000000-0005-0000-0000-000058000000}"/>
    <cellStyle name="Comma 2 2 4 3 3 2 7 2 2" xfId="55916" xr:uid="{00000000-0005-0000-0000-000058000000}"/>
    <cellStyle name="Comma 2 2 4 3 3 2 7 3" xfId="40796" xr:uid="{00000000-0005-0000-0000-000058000000}"/>
    <cellStyle name="Comma 2 2 4 3 3 2 8" xfId="16604" xr:uid="{00000000-0005-0000-0000-000058000000}"/>
    <cellStyle name="Comma 2 2 4 3 3 2 8 2" xfId="46844" xr:uid="{00000000-0005-0000-0000-000058000000}"/>
    <cellStyle name="Comma 2 2 4 3 3 2 9" xfId="31724" xr:uid="{00000000-0005-0000-0000-000058000000}"/>
    <cellStyle name="Comma 2 2 4 3 3 3" xfId="2240" xr:uid="{00000000-0005-0000-0000-000058000000}"/>
    <cellStyle name="Comma 2 2 4 3 3 3 2" xfId="11312" xr:uid="{00000000-0005-0000-0000-000058000000}"/>
    <cellStyle name="Comma 2 2 4 3 3 3 2 2" xfId="26432" xr:uid="{00000000-0005-0000-0000-000058000000}"/>
    <cellStyle name="Comma 2 2 4 3 3 3 2 2 2" xfId="56672" xr:uid="{00000000-0005-0000-0000-000058000000}"/>
    <cellStyle name="Comma 2 2 4 3 3 3 2 3" xfId="41552" xr:uid="{00000000-0005-0000-0000-000058000000}"/>
    <cellStyle name="Comma 2 2 4 3 3 3 3" xfId="17360" xr:uid="{00000000-0005-0000-0000-000058000000}"/>
    <cellStyle name="Comma 2 2 4 3 3 3 3 2" xfId="47600" xr:uid="{00000000-0005-0000-0000-000058000000}"/>
    <cellStyle name="Comma 2 2 4 3 3 3 4" xfId="32480" xr:uid="{00000000-0005-0000-0000-000058000000}"/>
    <cellStyle name="Comma 2 2 4 3 3 4" xfId="3752" xr:uid="{00000000-0005-0000-0000-000058000000}"/>
    <cellStyle name="Comma 2 2 4 3 3 4 2" xfId="12824" xr:uid="{00000000-0005-0000-0000-000058000000}"/>
    <cellStyle name="Comma 2 2 4 3 3 4 2 2" xfId="27944" xr:uid="{00000000-0005-0000-0000-000058000000}"/>
    <cellStyle name="Comma 2 2 4 3 3 4 2 2 2" xfId="58184" xr:uid="{00000000-0005-0000-0000-000058000000}"/>
    <cellStyle name="Comma 2 2 4 3 3 4 2 3" xfId="43064" xr:uid="{00000000-0005-0000-0000-000058000000}"/>
    <cellStyle name="Comma 2 2 4 3 3 4 3" xfId="18872" xr:uid="{00000000-0005-0000-0000-000058000000}"/>
    <cellStyle name="Comma 2 2 4 3 3 4 3 2" xfId="49112" xr:uid="{00000000-0005-0000-0000-000058000000}"/>
    <cellStyle name="Comma 2 2 4 3 3 4 4" xfId="33992" xr:uid="{00000000-0005-0000-0000-000058000000}"/>
    <cellStyle name="Comma 2 2 4 3 3 5" xfId="5264" xr:uid="{00000000-0005-0000-0000-000058000000}"/>
    <cellStyle name="Comma 2 2 4 3 3 5 2" xfId="14336" xr:uid="{00000000-0005-0000-0000-000058000000}"/>
    <cellStyle name="Comma 2 2 4 3 3 5 2 2" xfId="29456" xr:uid="{00000000-0005-0000-0000-000058000000}"/>
    <cellStyle name="Comma 2 2 4 3 3 5 2 2 2" xfId="59696" xr:uid="{00000000-0005-0000-0000-000058000000}"/>
    <cellStyle name="Comma 2 2 4 3 3 5 2 3" xfId="44576" xr:uid="{00000000-0005-0000-0000-000058000000}"/>
    <cellStyle name="Comma 2 2 4 3 3 5 3" xfId="20384" xr:uid="{00000000-0005-0000-0000-000058000000}"/>
    <cellStyle name="Comma 2 2 4 3 3 5 3 2" xfId="50624" xr:uid="{00000000-0005-0000-0000-000058000000}"/>
    <cellStyle name="Comma 2 2 4 3 3 5 4" xfId="35504" xr:uid="{00000000-0005-0000-0000-000058000000}"/>
    <cellStyle name="Comma 2 2 4 3 3 6" xfId="6776" xr:uid="{00000000-0005-0000-0000-000058000000}"/>
    <cellStyle name="Comma 2 2 4 3 3 6 2" xfId="21896" xr:uid="{00000000-0005-0000-0000-000058000000}"/>
    <cellStyle name="Comma 2 2 4 3 3 6 2 2" xfId="52136" xr:uid="{00000000-0005-0000-0000-000058000000}"/>
    <cellStyle name="Comma 2 2 4 3 3 6 3" xfId="37016" xr:uid="{00000000-0005-0000-0000-000058000000}"/>
    <cellStyle name="Comma 2 2 4 3 3 7" xfId="8288" xr:uid="{00000000-0005-0000-0000-000058000000}"/>
    <cellStyle name="Comma 2 2 4 3 3 7 2" xfId="23408" xr:uid="{00000000-0005-0000-0000-000058000000}"/>
    <cellStyle name="Comma 2 2 4 3 3 7 2 2" xfId="53648" xr:uid="{00000000-0005-0000-0000-000058000000}"/>
    <cellStyle name="Comma 2 2 4 3 3 7 3" xfId="38528" xr:uid="{00000000-0005-0000-0000-000058000000}"/>
    <cellStyle name="Comma 2 2 4 3 3 8" xfId="9800" xr:uid="{00000000-0005-0000-0000-000058000000}"/>
    <cellStyle name="Comma 2 2 4 3 3 8 2" xfId="24920" xr:uid="{00000000-0005-0000-0000-000058000000}"/>
    <cellStyle name="Comma 2 2 4 3 3 8 2 2" xfId="55160" xr:uid="{00000000-0005-0000-0000-000058000000}"/>
    <cellStyle name="Comma 2 2 4 3 3 8 3" xfId="40040" xr:uid="{00000000-0005-0000-0000-000058000000}"/>
    <cellStyle name="Comma 2 2 4 3 3 9" xfId="15848" xr:uid="{00000000-0005-0000-0000-000058000000}"/>
    <cellStyle name="Comma 2 2 4 3 3 9 2" xfId="46088" xr:uid="{00000000-0005-0000-0000-000058000000}"/>
    <cellStyle name="Comma 2 2 4 3 4" xfId="980" xr:uid="{00000000-0005-0000-0000-00001E000000}"/>
    <cellStyle name="Comma 2 2 4 3 4 2" xfId="2492" xr:uid="{00000000-0005-0000-0000-00001E000000}"/>
    <cellStyle name="Comma 2 2 4 3 4 2 2" xfId="11564" xr:uid="{00000000-0005-0000-0000-00001E000000}"/>
    <cellStyle name="Comma 2 2 4 3 4 2 2 2" xfId="26684" xr:uid="{00000000-0005-0000-0000-00001E000000}"/>
    <cellStyle name="Comma 2 2 4 3 4 2 2 2 2" xfId="56924" xr:uid="{00000000-0005-0000-0000-00001E000000}"/>
    <cellStyle name="Comma 2 2 4 3 4 2 2 3" xfId="41804" xr:uid="{00000000-0005-0000-0000-00001E000000}"/>
    <cellStyle name="Comma 2 2 4 3 4 2 3" xfId="17612" xr:uid="{00000000-0005-0000-0000-00001E000000}"/>
    <cellStyle name="Comma 2 2 4 3 4 2 3 2" xfId="47852" xr:uid="{00000000-0005-0000-0000-00001E000000}"/>
    <cellStyle name="Comma 2 2 4 3 4 2 4" xfId="32732" xr:uid="{00000000-0005-0000-0000-00001E000000}"/>
    <cellStyle name="Comma 2 2 4 3 4 3" xfId="4004" xr:uid="{00000000-0005-0000-0000-00001E000000}"/>
    <cellStyle name="Comma 2 2 4 3 4 3 2" xfId="13076" xr:uid="{00000000-0005-0000-0000-00001E000000}"/>
    <cellStyle name="Comma 2 2 4 3 4 3 2 2" xfId="28196" xr:uid="{00000000-0005-0000-0000-00001E000000}"/>
    <cellStyle name="Comma 2 2 4 3 4 3 2 2 2" xfId="58436" xr:uid="{00000000-0005-0000-0000-00001E000000}"/>
    <cellStyle name="Comma 2 2 4 3 4 3 2 3" xfId="43316" xr:uid="{00000000-0005-0000-0000-00001E000000}"/>
    <cellStyle name="Comma 2 2 4 3 4 3 3" xfId="19124" xr:uid="{00000000-0005-0000-0000-00001E000000}"/>
    <cellStyle name="Comma 2 2 4 3 4 3 3 2" xfId="49364" xr:uid="{00000000-0005-0000-0000-00001E000000}"/>
    <cellStyle name="Comma 2 2 4 3 4 3 4" xfId="34244" xr:uid="{00000000-0005-0000-0000-00001E000000}"/>
    <cellStyle name="Comma 2 2 4 3 4 4" xfId="5516" xr:uid="{00000000-0005-0000-0000-00001E000000}"/>
    <cellStyle name="Comma 2 2 4 3 4 4 2" xfId="14588" xr:uid="{00000000-0005-0000-0000-00001E000000}"/>
    <cellStyle name="Comma 2 2 4 3 4 4 2 2" xfId="29708" xr:uid="{00000000-0005-0000-0000-00001E000000}"/>
    <cellStyle name="Comma 2 2 4 3 4 4 2 2 2" xfId="59948" xr:uid="{00000000-0005-0000-0000-00001E000000}"/>
    <cellStyle name="Comma 2 2 4 3 4 4 2 3" xfId="44828" xr:uid="{00000000-0005-0000-0000-00001E000000}"/>
    <cellStyle name="Comma 2 2 4 3 4 4 3" xfId="20636" xr:uid="{00000000-0005-0000-0000-00001E000000}"/>
    <cellStyle name="Comma 2 2 4 3 4 4 3 2" xfId="50876" xr:uid="{00000000-0005-0000-0000-00001E000000}"/>
    <cellStyle name="Comma 2 2 4 3 4 4 4" xfId="35756" xr:uid="{00000000-0005-0000-0000-00001E000000}"/>
    <cellStyle name="Comma 2 2 4 3 4 5" xfId="7028" xr:uid="{00000000-0005-0000-0000-00001E000000}"/>
    <cellStyle name="Comma 2 2 4 3 4 5 2" xfId="22148" xr:uid="{00000000-0005-0000-0000-00001E000000}"/>
    <cellStyle name="Comma 2 2 4 3 4 5 2 2" xfId="52388" xr:uid="{00000000-0005-0000-0000-00001E000000}"/>
    <cellStyle name="Comma 2 2 4 3 4 5 3" xfId="37268" xr:uid="{00000000-0005-0000-0000-00001E000000}"/>
    <cellStyle name="Comma 2 2 4 3 4 6" xfId="8540" xr:uid="{00000000-0005-0000-0000-00001E000000}"/>
    <cellStyle name="Comma 2 2 4 3 4 6 2" xfId="23660" xr:uid="{00000000-0005-0000-0000-00001E000000}"/>
    <cellStyle name="Comma 2 2 4 3 4 6 2 2" xfId="53900" xr:uid="{00000000-0005-0000-0000-00001E000000}"/>
    <cellStyle name="Comma 2 2 4 3 4 6 3" xfId="38780" xr:uid="{00000000-0005-0000-0000-00001E000000}"/>
    <cellStyle name="Comma 2 2 4 3 4 7" xfId="10052" xr:uid="{00000000-0005-0000-0000-00001E000000}"/>
    <cellStyle name="Comma 2 2 4 3 4 7 2" xfId="25172" xr:uid="{00000000-0005-0000-0000-00001E000000}"/>
    <cellStyle name="Comma 2 2 4 3 4 7 2 2" xfId="55412" xr:uid="{00000000-0005-0000-0000-00001E000000}"/>
    <cellStyle name="Comma 2 2 4 3 4 7 3" xfId="40292" xr:uid="{00000000-0005-0000-0000-00001E000000}"/>
    <cellStyle name="Comma 2 2 4 3 4 8" xfId="16100" xr:uid="{00000000-0005-0000-0000-00001E000000}"/>
    <cellStyle name="Comma 2 2 4 3 4 8 2" xfId="46340" xr:uid="{00000000-0005-0000-0000-00001E000000}"/>
    <cellStyle name="Comma 2 2 4 3 4 9" xfId="31220" xr:uid="{00000000-0005-0000-0000-00001E000000}"/>
    <cellStyle name="Comma 2 2 4 3 5" xfId="1736" xr:uid="{00000000-0005-0000-0000-00001E000000}"/>
    <cellStyle name="Comma 2 2 4 3 5 2" xfId="10808" xr:uid="{00000000-0005-0000-0000-00001E000000}"/>
    <cellStyle name="Comma 2 2 4 3 5 2 2" xfId="25928" xr:uid="{00000000-0005-0000-0000-00001E000000}"/>
    <cellStyle name="Comma 2 2 4 3 5 2 2 2" xfId="56168" xr:uid="{00000000-0005-0000-0000-00001E000000}"/>
    <cellStyle name="Comma 2 2 4 3 5 2 3" xfId="41048" xr:uid="{00000000-0005-0000-0000-00001E000000}"/>
    <cellStyle name="Comma 2 2 4 3 5 3" xfId="16856" xr:uid="{00000000-0005-0000-0000-00001E000000}"/>
    <cellStyle name="Comma 2 2 4 3 5 3 2" xfId="47096" xr:uid="{00000000-0005-0000-0000-00001E000000}"/>
    <cellStyle name="Comma 2 2 4 3 5 4" xfId="31976" xr:uid="{00000000-0005-0000-0000-00001E000000}"/>
    <cellStyle name="Comma 2 2 4 3 6" xfId="3248" xr:uid="{00000000-0005-0000-0000-00001E000000}"/>
    <cellStyle name="Comma 2 2 4 3 6 2" xfId="12320" xr:uid="{00000000-0005-0000-0000-00001E000000}"/>
    <cellStyle name="Comma 2 2 4 3 6 2 2" xfId="27440" xr:uid="{00000000-0005-0000-0000-00001E000000}"/>
    <cellStyle name="Comma 2 2 4 3 6 2 2 2" xfId="57680" xr:uid="{00000000-0005-0000-0000-00001E000000}"/>
    <cellStyle name="Comma 2 2 4 3 6 2 3" xfId="42560" xr:uid="{00000000-0005-0000-0000-00001E000000}"/>
    <cellStyle name="Comma 2 2 4 3 6 3" xfId="18368" xr:uid="{00000000-0005-0000-0000-00001E000000}"/>
    <cellStyle name="Comma 2 2 4 3 6 3 2" xfId="48608" xr:uid="{00000000-0005-0000-0000-00001E000000}"/>
    <cellStyle name="Comma 2 2 4 3 6 4" xfId="33488" xr:uid="{00000000-0005-0000-0000-00001E000000}"/>
    <cellStyle name="Comma 2 2 4 3 7" xfId="4760" xr:uid="{00000000-0005-0000-0000-00001E000000}"/>
    <cellStyle name="Comma 2 2 4 3 7 2" xfId="13832" xr:uid="{00000000-0005-0000-0000-00001E000000}"/>
    <cellStyle name="Comma 2 2 4 3 7 2 2" xfId="28952" xr:uid="{00000000-0005-0000-0000-00001E000000}"/>
    <cellStyle name="Comma 2 2 4 3 7 2 2 2" xfId="59192" xr:uid="{00000000-0005-0000-0000-00001E000000}"/>
    <cellStyle name="Comma 2 2 4 3 7 2 3" xfId="44072" xr:uid="{00000000-0005-0000-0000-00001E000000}"/>
    <cellStyle name="Comma 2 2 4 3 7 3" xfId="19880" xr:uid="{00000000-0005-0000-0000-00001E000000}"/>
    <cellStyle name="Comma 2 2 4 3 7 3 2" xfId="50120" xr:uid="{00000000-0005-0000-0000-00001E000000}"/>
    <cellStyle name="Comma 2 2 4 3 7 4" xfId="35000" xr:uid="{00000000-0005-0000-0000-00001E000000}"/>
    <cellStyle name="Comma 2 2 4 3 8" xfId="6272" xr:uid="{00000000-0005-0000-0000-00001E000000}"/>
    <cellStyle name="Comma 2 2 4 3 8 2" xfId="21392" xr:uid="{00000000-0005-0000-0000-00001E000000}"/>
    <cellStyle name="Comma 2 2 4 3 8 2 2" xfId="51632" xr:uid="{00000000-0005-0000-0000-00001E000000}"/>
    <cellStyle name="Comma 2 2 4 3 8 3" xfId="36512" xr:uid="{00000000-0005-0000-0000-00001E000000}"/>
    <cellStyle name="Comma 2 2 4 3 9" xfId="7784" xr:uid="{00000000-0005-0000-0000-00001E000000}"/>
    <cellStyle name="Comma 2 2 4 3 9 2" xfId="22904" xr:uid="{00000000-0005-0000-0000-00001E000000}"/>
    <cellStyle name="Comma 2 2 4 3 9 2 2" xfId="53144" xr:uid="{00000000-0005-0000-0000-00001E000000}"/>
    <cellStyle name="Comma 2 2 4 3 9 3" xfId="38024" xr:uid="{00000000-0005-0000-0000-00001E000000}"/>
    <cellStyle name="Comma 2 2 4 4" xfId="308" xr:uid="{00000000-0005-0000-0000-00000D000000}"/>
    <cellStyle name="Comma 2 2 4 4 10" xfId="30548" xr:uid="{00000000-0005-0000-0000-00000D000000}"/>
    <cellStyle name="Comma 2 2 4 4 2" xfId="1064" xr:uid="{00000000-0005-0000-0000-00000D000000}"/>
    <cellStyle name="Comma 2 2 4 4 2 2" xfId="2576" xr:uid="{00000000-0005-0000-0000-00000D000000}"/>
    <cellStyle name="Comma 2 2 4 4 2 2 2" xfId="11648" xr:uid="{00000000-0005-0000-0000-00000D000000}"/>
    <cellStyle name="Comma 2 2 4 4 2 2 2 2" xfId="26768" xr:uid="{00000000-0005-0000-0000-00000D000000}"/>
    <cellStyle name="Comma 2 2 4 4 2 2 2 2 2" xfId="57008" xr:uid="{00000000-0005-0000-0000-00000D000000}"/>
    <cellStyle name="Comma 2 2 4 4 2 2 2 3" xfId="41888" xr:uid="{00000000-0005-0000-0000-00000D000000}"/>
    <cellStyle name="Comma 2 2 4 4 2 2 3" xfId="17696" xr:uid="{00000000-0005-0000-0000-00000D000000}"/>
    <cellStyle name="Comma 2 2 4 4 2 2 3 2" xfId="47936" xr:uid="{00000000-0005-0000-0000-00000D000000}"/>
    <cellStyle name="Comma 2 2 4 4 2 2 4" xfId="32816" xr:uid="{00000000-0005-0000-0000-00000D000000}"/>
    <cellStyle name="Comma 2 2 4 4 2 3" xfId="4088" xr:uid="{00000000-0005-0000-0000-00000D000000}"/>
    <cellStyle name="Comma 2 2 4 4 2 3 2" xfId="13160" xr:uid="{00000000-0005-0000-0000-00000D000000}"/>
    <cellStyle name="Comma 2 2 4 4 2 3 2 2" xfId="28280" xr:uid="{00000000-0005-0000-0000-00000D000000}"/>
    <cellStyle name="Comma 2 2 4 4 2 3 2 2 2" xfId="58520" xr:uid="{00000000-0005-0000-0000-00000D000000}"/>
    <cellStyle name="Comma 2 2 4 4 2 3 2 3" xfId="43400" xr:uid="{00000000-0005-0000-0000-00000D000000}"/>
    <cellStyle name="Comma 2 2 4 4 2 3 3" xfId="19208" xr:uid="{00000000-0005-0000-0000-00000D000000}"/>
    <cellStyle name="Comma 2 2 4 4 2 3 3 2" xfId="49448" xr:uid="{00000000-0005-0000-0000-00000D000000}"/>
    <cellStyle name="Comma 2 2 4 4 2 3 4" xfId="34328" xr:uid="{00000000-0005-0000-0000-00000D000000}"/>
    <cellStyle name="Comma 2 2 4 4 2 4" xfId="5600" xr:uid="{00000000-0005-0000-0000-00000D000000}"/>
    <cellStyle name="Comma 2 2 4 4 2 4 2" xfId="14672" xr:uid="{00000000-0005-0000-0000-00000D000000}"/>
    <cellStyle name="Comma 2 2 4 4 2 4 2 2" xfId="29792" xr:uid="{00000000-0005-0000-0000-00000D000000}"/>
    <cellStyle name="Comma 2 2 4 4 2 4 2 2 2" xfId="60032" xr:uid="{00000000-0005-0000-0000-00000D000000}"/>
    <cellStyle name="Comma 2 2 4 4 2 4 2 3" xfId="44912" xr:uid="{00000000-0005-0000-0000-00000D000000}"/>
    <cellStyle name="Comma 2 2 4 4 2 4 3" xfId="20720" xr:uid="{00000000-0005-0000-0000-00000D000000}"/>
    <cellStyle name="Comma 2 2 4 4 2 4 3 2" xfId="50960" xr:uid="{00000000-0005-0000-0000-00000D000000}"/>
    <cellStyle name="Comma 2 2 4 4 2 4 4" xfId="35840" xr:uid="{00000000-0005-0000-0000-00000D000000}"/>
    <cellStyle name="Comma 2 2 4 4 2 5" xfId="7112" xr:uid="{00000000-0005-0000-0000-00000D000000}"/>
    <cellStyle name="Comma 2 2 4 4 2 5 2" xfId="22232" xr:uid="{00000000-0005-0000-0000-00000D000000}"/>
    <cellStyle name="Comma 2 2 4 4 2 5 2 2" xfId="52472" xr:uid="{00000000-0005-0000-0000-00000D000000}"/>
    <cellStyle name="Comma 2 2 4 4 2 5 3" xfId="37352" xr:uid="{00000000-0005-0000-0000-00000D000000}"/>
    <cellStyle name="Comma 2 2 4 4 2 6" xfId="8624" xr:uid="{00000000-0005-0000-0000-00000D000000}"/>
    <cellStyle name="Comma 2 2 4 4 2 6 2" xfId="23744" xr:uid="{00000000-0005-0000-0000-00000D000000}"/>
    <cellStyle name="Comma 2 2 4 4 2 6 2 2" xfId="53984" xr:uid="{00000000-0005-0000-0000-00000D000000}"/>
    <cellStyle name="Comma 2 2 4 4 2 6 3" xfId="38864" xr:uid="{00000000-0005-0000-0000-00000D000000}"/>
    <cellStyle name="Comma 2 2 4 4 2 7" xfId="10136" xr:uid="{00000000-0005-0000-0000-00000D000000}"/>
    <cellStyle name="Comma 2 2 4 4 2 7 2" xfId="25256" xr:uid="{00000000-0005-0000-0000-00000D000000}"/>
    <cellStyle name="Comma 2 2 4 4 2 7 2 2" xfId="55496" xr:uid="{00000000-0005-0000-0000-00000D000000}"/>
    <cellStyle name="Comma 2 2 4 4 2 7 3" xfId="40376" xr:uid="{00000000-0005-0000-0000-00000D000000}"/>
    <cellStyle name="Comma 2 2 4 4 2 8" xfId="16184" xr:uid="{00000000-0005-0000-0000-00000D000000}"/>
    <cellStyle name="Comma 2 2 4 4 2 8 2" xfId="46424" xr:uid="{00000000-0005-0000-0000-00000D000000}"/>
    <cellStyle name="Comma 2 2 4 4 2 9" xfId="31304" xr:uid="{00000000-0005-0000-0000-00000D000000}"/>
    <cellStyle name="Comma 2 2 4 4 3" xfId="1820" xr:uid="{00000000-0005-0000-0000-00000D000000}"/>
    <cellStyle name="Comma 2 2 4 4 3 2" xfId="10892" xr:uid="{00000000-0005-0000-0000-00000D000000}"/>
    <cellStyle name="Comma 2 2 4 4 3 2 2" xfId="26012" xr:uid="{00000000-0005-0000-0000-00000D000000}"/>
    <cellStyle name="Comma 2 2 4 4 3 2 2 2" xfId="56252" xr:uid="{00000000-0005-0000-0000-00000D000000}"/>
    <cellStyle name="Comma 2 2 4 4 3 2 3" xfId="41132" xr:uid="{00000000-0005-0000-0000-00000D000000}"/>
    <cellStyle name="Comma 2 2 4 4 3 3" xfId="16940" xr:uid="{00000000-0005-0000-0000-00000D000000}"/>
    <cellStyle name="Comma 2 2 4 4 3 3 2" xfId="47180" xr:uid="{00000000-0005-0000-0000-00000D000000}"/>
    <cellStyle name="Comma 2 2 4 4 3 4" xfId="32060" xr:uid="{00000000-0005-0000-0000-00000D000000}"/>
    <cellStyle name="Comma 2 2 4 4 4" xfId="3332" xr:uid="{00000000-0005-0000-0000-00000D000000}"/>
    <cellStyle name="Comma 2 2 4 4 4 2" xfId="12404" xr:uid="{00000000-0005-0000-0000-00000D000000}"/>
    <cellStyle name="Comma 2 2 4 4 4 2 2" xfId="27524" xr:uid="{00000000-0005-0000-0000-00000D000000}"/>
    <cellStyle name="Comma 2 2 4 4 4 2 2 2" xfId="57764" xr:uid="{00000000-0005-0000-0000-00000D000000}"/>
    <cellStyle name="Comma 2 2 4 4 4 2 3" xfId="42644" xr:uid="{00000000-0005-0000-0000-00000D000000}"/>
    <cellStyle name="Comma 2 2 4 4 4 3" xfId="18452" xr:uid="{00000000-0005-0000-0000-00000D000000}"/>
    <cellStyle name="Comma 2 2 4 4 4 3 2" xfId="48692" xr:uid="{00000000-0005-0000-0000-00000D000000}"/>
    <cellStyle name="Comma 2 2 4 4 4 4" xfId="33572" xr:uid="{00000000-0005-0000-0000-00000D000000}"/>
    <cellStyle name="Comma 2 2 4 4 5" xfId="4844" xr:uid="{00000000-0005-0000-0000-00000D000000}"/>
    <cellStyle name="Comma 2 2 4 4 5 2" xfId="13916" xr:uid="{00000000-0005-0000-0000-00000D000000}"/>
    <cellStyle name="Comma 2 2 4 4 5 2 2" xfId="29036" xr:uid="{00000000-0005-0000-0000-00000D000000}"/>
    <cellStyle name="Comma 2 2 4 4 5 2 2 2" xfId="59276" xr:uid="{00000000-0005-0000-0000-00000D000000}"/>
    <cellStyle name="Comma 2 2 4 4 5 2 3" xfId="44156" xr:uid="{00000000-0005-0000-0000-00000D000000}"/>
    <cellStyle name="Comma 2 2 4 4 5 3" xfId="19964" xr:uid="{00000000-0005-0000-0000-00000D000000}"/>
    <cellStyle name="Comma 2 2 4 4 5 3 2" xfId="50204" xr:uid="{00000000-0005-0000-0000-00000D000000}"/>
    <cellStyle name="Comma 2 2 4 4 5 4" xfId="35084" xr:uid="{00000000-0005-0000-0000-00000D000000}"/>
    <cellStyle name="Comma 2 2 4 4 6" xfId="6356" xr:uid="{00000000-0005-0000-0000-00000D000000}"/>
    <cellStyle name="Comma 2 2 4 4 6 2" xfId="21476" xr:uid="{00000000-0005-0000-0000-00000D000000}"/>
    <cellStyle name="Comma 2 2 4 4 6 2 2" xfId="51716" xr:uid="{00000000-0005-0000-0000-00000D000000}"/>
    <cellStyle name="Comma 2 2 4 4 6 3" xfId="36596" xr:uid="{00000000-0005-0000-0000-00000D000000}"/>
    <cellStyle name="Comma 2 2 4 4 7" xfId="7868" xr:uid="{00000000-0005-0000-0000-00000D000000}"/>
    <cellStyle name="Comma 2 2 4 4 7 2" xfId="22988" xr:uid="{00000000-0005-0000-0000-00000D000000}"/>
    <cellStyle name="Comma 2 2 4 4 7 2 2" xfId="53228" xr:uid="{00000000-0005-0000-0000-00000D000000}"/>
    <cellStyle name="Comma 2 2 4 4 7 3" xfId="38108" xr:uid="{00000000-0005-0000-0000-00000D000000}"/>
    <cellStyle name="Comma 2 2 4 4 8" xfId="9380" xr:uid="{00000000-0005-0000-0000-00000D000000}"/>
    <cellStyle name="Comma 2 2 4 4 8 2" xfId="24500" xr:uid="{00000000-0005-0000-0000-00000D000000}"/>
    <cellStyle name="Comma 2 2 4 4 8 2 2" xfId="54740" xr:uid="{00000000-0005-0000-0000-00000D000000}"/>
    <cellStyle name="Comma 2 2 4 4 8 3" xfId="39620" xr:uid="{00000000-0005-0000-0000-00000D000000}"/>
    <cellStyle name="Comma 2 2 4 4 9" xfId="15428" xr:uid="{00000000-0005-0000-0000-00000D000000}"/>
    <cellStyle name="Comma 2 2 4 4 9 2" xfId="45668" xr:uid="{00000000-0005-0000-0000-00000D000000}"/>
    <cellStyle name="Comma 2 2 4 5" xfId="560" xr:uid="{00000000-0005-0000-0000-000056000000}"/>
    <cellStyle name="Comma 2 2 4 5 10" xfId="30800" xr:uid="{00000000-0005-0000-0000-000056000000}"/>
    <cellStyle name="Comma 2 2 4 5 2" xfId="1316" xr:uid="{00000000-0005-0000-0000-000056000000}"/>
    <cellStyle name="Comma 2 2 4 5 2 2" xfId="2828" xr:uid="{00000000-0005-0000-0000-000056000000}"/>
    <cellStyle name="Comma 2 2 4 5 2 2 2" xfId="11900" xr:uid="{00000000-0005-0000-0000-000056000000}"/>
    <cellStyle name="Comma 2 2 4 5 2 2 2 2" xfId="27020" xr:uid="{00000000-0005-0000-0000-000056000000}"/>
    <cellStyle name="Comma 2 2 4 5 2 2 2 2 2" xfId="57260" xr:uid="{00000000-0005-0000-0000-000056000000}"/>
    <cellStyle name="Comma 2 2 4 5 2 2 2 3" xfId="42140" xr:uid="{00000000-0005-0000-0000-000056000000}"/>
    <cellStyle name="Comma 2 2 4 5 2 2 3" xfId="17948" xr:uid="{00000000-0005-0000-0000-000056000000}"/>
    <cellStyle name="Comma 2 2 4 5 2 2 3 2" xfId="48188" xr:uid="{00000000-0005-0000-0000-000056000000}"/>
    <cellStyle name="Comma 2 2 4 5 2 2 4" xfId="33068" xr:uid="{00000000-0005-0000-0000-000056000000}"/>
    <cellStyle name="Comma 2 2 4 5 2 3" xfId="4340" xr:uid="{00000000-0005-0000-0000-000056000000}"/>
    <cellStyle name="Comma 2 2 4 5 2 3 2" xfId="13412" xr:uid="{00000000-0005-0000-0000-000056000000}"/>
    <cellStyle name="Comma 2 2 4 5 2 3 2 2" xfId="28532" xr:uid="{00000000-0005-0000-0000-000056000000}"/>
    <cellStyle name="Comma 2 2 4 5 2 3 2 2 2" xfId="58772" xr:uid="{00000000-0005-0000-0000-000056000000}"/>
    <cellStyle name="Comma 2 2 4 5 2 3 2 3" xfId="43652" xr:uid="{00000000-0005-0000-0000-000056000000}"/>
    <cellStyle name="Comma 2 2 4 5 2 3 3" xfId="19460" xr:uid="{00000000-0005-0000-0000-000056000000}"/>
    <cellStyle name="Comma 2 2 4 5 2 3 3 2" xfId="49700" xr:uid="{00000000-0005-0000-0000-000056000000}"/>
    <cellStyle name="Comma 2 2 4 5 2 3 4" xfId="34580" xr:uid="{00000000-0005-0000-0000-000056000000}"/>
    <cellStyle name="Comma 2 2 4 5 2 4" xfId="5852" xr:uid="{00000000-0005-0000-0000-000056000000}"/>
    <cellStyle name="Comma 2 2 4 5 2 4 2" xfId="14924" xr:uid="{00000000-0005-0000-0000-000056000000}"/>
    <cellStyle name="Comma 2 2 4 5 2 4 2 2" xfId="30044" xr:uid="{00000000-0005-0000-0000-000056000000}"/>
    <cellStyle name="Comma 2 2 4 5 2 4 2 2 2" xfId="60284" xr:uid="{00000000-0005-0000-0000-000056000000}"/>
    <cellStyle name="Comma 2 2 4 5 2 4 2 3" xfId="45164" xr:uid="{00000000-0005-0000-0000-000056000000}"/>
    <cellStyle name="Comma 2 2 4 5 2 4 3" xfId="20972" xr:uid="{00000000-0005-0000-0000-000056000000}"/>
    <cellStyle name="Comma 2 2 4 5 2 4 3 2" xfId="51212" xr:uid="{00000000-0005-0000-0000-000056000000}"/>
    <cellStyle name="Comma 2 2 4 5 2 4 4" xfId="36092" xr:uid="{00000000-0005-0000-0000-000056000000}"/>
    <cellStyle name="Comma 2 2 4 5 2 5" xfId="7364" xr:uid="{00000000-0005-0000-0000-000056000000}"/>
    <cellStyle name="Comma 2 2 4 5 2 5 2" xfId="22484" xr:uid="{00000000-0005-0000-0000-000056000000}"/>
    <cellStyle name="Comma 2 2 4 5 2 5 2 2" xfId="52724" xr:uid="{00000000-0005-0000-0000-000056000000}"/>
    <cellStyle name="Comma 2 2 4 5 2 5 3" xfId="37604" xr:uid="{00000000-0005-0000-0000-000056000000}"/>
    <cellStyle name="Comma 2 2 4 5 2 6" xfId="8876" xr:uid="{00000000-0005-0000-0000-000056000000}"/>
    <cellStyle name="Comma 2 2 4 5 2 6 2" xfId="23996" xr:uid="{00000000-0005-0000-0000-000056000000}"/>
    <cellStyle name="Comma 2 2 4 5 2 6 2 2" xfId="54236" xr:uid="{00000000-0005-0000-0000-000056000000}"/>
    <cellStyle name="Comma 2 2 4 5 2 6 3" xfId="39116" xr:uid="{00000000-0005-0000-0000-000056000000}"/>
    <cellStyle name="Comma 2 2 4 5 2 7" xfId="10388" xr:uid="{00000000-0005-0000-0000-000056000000}"/>
    <cellStyle name="Comma 2 2 4 5 2 7 2" xfId="25508" xr:uid="{00000000-0005-0000-0000-000056000000}"/>
    <cellStyle name="Comma 2 2 4 5 2 7 2 2" xfId="55748" xr:uid="{00000000-0005-0000-0000-000056000000}"/>
    <cellStyle name="Comma 2 2 4 5 2 7 3" xfId="40628" xr:uid="{00000000-0005-0000-0000-000056000000}"/>
    <cellStyle name="Comma 2 2 4 5 2 8" xfId="16436" xr:uid="{00000000-0005-0000-0000-000056000000}"/>
    <cellStyle name="Comma 2 2 4 5 2 8 2" xfId="46676" xr:uid="{00000000-0005-0000-0000-000056000000}"/>
    <cellStyle name="Comma 2 2 4 5 2 9" xfId="31556" xr:uid="{00000000-0005-0000-0000-000056000000}"/>
    <cellStyle name="Comma 2 2 4 5 3" xfId="2072" xr:uid="{00000000-0005-0000-0000-000056000000}"/>
    <cellStyle name="Comma 2 2 4 5 3 2" xfId="11144" xr:uid="{00000000-0005-0000-0000-000056000000}"/>
    <cellStyle name="Comma 2 2 4 5 3 2 2" xfId="26264" xr:uid="{00000000-0005-0000-0000-000056000000}"/>
    <cellStyle name="Comma 2 2 4 5 3 2 2 2" xfId="56504" xr:uid="{00000000-0005-0000-0000-000056000000}"/>
    <cellStyle name="Comma 2 2 4 5 3 2 3" xfId="41384" xr:uid="{00000000-0005-0000-0000-000056000000}"/>
    <cellStyle name="Comma 2 2 4 5 3 3" xfId="17192" xr:uid="{00000000-0005-0000-0000-000056000000}"/>
    <cellStyle name="Comma 2 2 4 5 3 3 2" xfId="47432" xr:uid="{00000000-0005-0000-0000-000056000000}"/>
    <cellStyle name="Comma 2 2 4 5 3 4" xfId="32312" xr:uid="{00000000-0005-0000-0000-000056000000}"/>
    <cellStyle name="Comma 2 2 4 5 4" xfId="3584" xr:uid="{00000000-0005-0000-0000-000056000000}"/>
    <cellStyle name="Comma 2 2 4 5 4 2" xfId="12656" xr:uid="{00000000-0005-0000-0000-000056000000}"/>
    <cellStyle name="Comma 2 2 4 5 4 2 2" xfId="27776" xr:uid="{00000000-0005-0000-0000-000056000000}"/>
    <cellStyle name="Comma 2 2 4 5 4 2 2 2" xfId="58016" xr:uid="{00000000-0005-0000-0000-000056000000}"/>
    <cellStyle name="Comma 2 2 4 5 4 2 3" xfId="42896" xr:uid="{00000000-0005-0000-0000-000056000000}"/>
    <cellStyle name="Comma 2 2 4 5 4 3" xfId="18704" xr:uid="{00000000-0005-0000-0000-000056000000}"/>
    <cellStyle name="Comma 2 2 4 5 4 3 2" xfId="48944" xr:uid="{00000000-0005-0000-0000-000056000000}"/>
    <cellStyle name="Comma 2 2 4 5 4 4" xfId="33824" xr:uid="{00000000-0005-0000-0000-000056000000}"/>
    <cellStyle name="Comma 2 2 4 5 5" xfId="5096" xr:uid="{00000000-0005-0000-0000-000056000000}"/>
    <cellStyle name="Comma 2 2 4 5 5 2" xfId="14168" xr:uid="{00000000-0005-0000-0000-000056000000}"/>
    <cellStyle name="Comma 2 2 4 5 5 2 2" xfId="29288" xr:uid="{00000000-0005-0000-0000-000056000000}"/>
    <cellStyle name="Comma 2 2 4 5 5 2 2 2" xfId="59528" xr:uid="{00000000-0005-0000-0000-000056000000}"/>
    <cellStyle name="Comma 2 2 4 5 5 2 3" xfId="44408" xr:uid="{00000000-0005-0000-0000-000056000000}"/>
    <cellStyle name="Comma 2 2 4 5 5 3" xfId="20216" xr:uid="{00000000-0005-0000-0000-000056000000}"/>
    <cellStyle name="Comma 2 2 4 5 5 3 2" xfId="50456" xr:uid="{00000000-0005-0000-0000-000056000000}"/>
    <cellStyle name="Comma 2 2 4 5 5 4" xfId="35336" xr:uid="{00000000-0005-0000-0000-000056000000}"/>
    <cellStyle name="Comma 2 2 4 5 6" xfId="6608" xr:uid="{00000000-0005-0000-0000-000056000000}"/>
    <cellStyle name="Comma 2 2 4 5 6 2" xfId="21728" xr:uid="{00000000-0005-0000-0000-000056000000}"/>
    <cellStyle name="Comma 2 2 4 5 6 2 2" xfId="51968" xr:uid="{00000000-0005-0000-0000-000056000000}"/>
    <cellStyle name="Comma 2 2 4 5 6 3" xfId="36848" xr:uid="{00000000-0005-0000-0000-000056000000}"/>
    <cellStyle name="Comma 2 2 4 5 7" xfId="8120" xr:uid="{00000000-0005-0000-0000-000056000000}"/>
    <cellStyle name="Comma 2 2 4 5 7 2" xfId="23240" xr:uid="{00000000-0005-0000-0000-000056000000}"/>
    <cellStyle name="Comma 2 2 4 5 7 2 2" xfId="53480" xr:uid="{00000000-0005-0000-0000-000056000000}"/>
    <cellStyle name="Comma 2 2 4 5 7 3" xfId="38360" xr:uid="{00000000-0005-0000-0000-000056000000}"/>
    <cellStyle name="Comma 2 2 4 5 8" xfId="9632" xr:uid="{00000000-0005-0000-0000-000056000000}"/>
    <cellStyle name="Comma 2 2 4 5 8 2" xfId="24752" xr:uid="{00000000-0005-0000-0000-000056000000}"/>
    <cellStyle name="Comma 2 2 4 5 8 2 2" xfId="54992" xr:uid="{00000000-0005-0000-0000-000056000000}"/>
    <cellStyle name="Comma 2 2 4 5 8 3" xfId="39872" xr:uid="{00000000-0005-0000-0000-000056000000}"/>
    <cellStyle name="Comma 2 2 4 5 9" xfId="15680" xr:uid="{00000000-0005-0000-0000-000056000000}"/>
    <cellStyle name="Comma 2 2 4 5 9 2" xfId="45920" xr:uid="{00000000-0005-0000-0000-000056000000}"/>
    <cellStyle name="Comma 2 2 4 6" xfId="812" xr:uid="{00000000-0005-0000-0000-00000D000000}"/>
    <cellStyle name="Comma 2 2 4 6 2" xfId="2324" xr:uid="{00000000-0005-0000-0000-00000D000000}"/>
    <cellStyle name="Comma 2 2 4 6 2 2" xfId="11396" xr:uid="{00000000-0005-0000-0000-00000D000000}"/>
    <cellStyle name="Comma 2 2 4 6 2 2 2" xfId="26516" xr:uid="{00000000-0005-0000-0000-00000D000000}"/>
    <cellStyle name="Comma 2 2 4 6 2 2 2 2" xfId="56756" xr:uid="{00000000-0005-0000-0000-00000D000000}"/>
    <cellStyle name="Comma 2 2 4 6 2 2 3" xfId="41636" xr:uid="{00000000-0005-0000-0000-00000D000000}"/>
    <cellStyle name="Comma 2 2 4 6 2 3" xfId="17444" xr:uid="{00000000-0005-0000-0000-00000D000000}"/>
    <cellStyle name="Comma 2 2 4 6 2 3 2" xfId="47684" xr:uid="{00000000-0005-0000-0000-00000D000000}"/>
    <cellStyle name="Comma 2 2 4 6 2 4" xfId="32564" xr:uid="{00000000-0005-0000-0000-00000D000000}"/>
    <cellStyle name="Comma 2 2 4 6 3" xfId="3836" xr:uid="{00000000-0005-0000-0000-00000D000000}"/>
    <cellStyle name="Comma 2 2 4 6 3 2" xfId="12908" xr:uid="{00000000-0005-0000-0000-00000D000000}"/>
    <cellStyle name="Comma 2 2 4 6 3 2 2" xfId="28028" xr:uid="{00000000-0005-0000-0000-00000D000000}"/>
    <cellStyle name="Comma 2 2 4 6 3 2 2 2" xfId="58268" xr:uid="{00000000-0005-0000-0000-00000D000000}"/>
    <cellStyle name="Comma 2 2 4 6 3 2 3" xfId="43148" xr:uid="{00000000-0005-0000-0000-00000D000000}"/>
    <cellStyle name="Comma 2 2 4 6 3 3" xfId="18956" xr:uid="{00000000-0005-0000-0000-00000D000000}"/>
    <cellStyle name="Comma 2 2 4 6 3 3 2" xfId="49196" xr:uid="{00000000-0005-0000-0000-00000D000000}"/>
    <cellStyle name="Comma 2 2 4 6 3 4" xfId="34076" xr:uid="{00000000-0005-0000-0000-00000D000000}"/>
    <cellStyle name="Comma 2 2 4 6 4" xfId="5348" xr:uid="{00000000-0005-0000-0000-00000D000000}"/>
    <cellStyle name="Comma 2 2 4 6 4 2" xfId="14420" xr:uid="{00000000-0005-0000-0000-00000D000000}"/>
    <cellStyle name="Comma 2 2 4 6 4 2 2" xfId="29540" xr:uid="{00000000-0005-0000-0000-00000D000000}"/>
    <cellStyle name="Comma 2 2 4 6 4 2 2 2" xfId="59780" xr:uid="{00000000-0005-0000-0000-00000D000000}"/>
    <cellStyle name="Comma 2 2 4 6 4 2 3" xfId="44660" xr:uid="{00000000-0005-0000-0000-00000D000000}"/>
    <cellStyle name="Comma 2 2 4 6 4 3" xfId="20468" xr:uid="{00000000-0005-0000-0000-00000D000000}"/>
    <cellStyle name="Comma 2 2 4 6 4 3 2" xfId="50708" xr:uid="{00000000-0005-0000-0000-00000D000000}"/>
    <cellStyle name="Comma 2 2 4 6 4 4" xfId="35588" xr:uid="{00000000-0005-0000-0000-00000D000000}"/>
    <cellStyle name="Comma 2 2 4 6 5" xfId="6860" xr:uid="{00000000-0005-0000-0000-00000D000000}"/>
    <cellStyle name="Comma 2 2 4 6 5 2" xfId="21980" xr:uid="{00000000-0005-0000-0000-00000D000000}"/>
    <cellStyle name="Comma 2 2 4 6 5 2 2" xfId="52220" xr:uid="{00000000-0005-0000-0000-00000D000000}"/>
    <cellStyle name="Comma 2 2 4 6 5 3" xfId="37100" xr:uid="{00000000-0005-0000-0000-00000D000000}"/>
    <cellStyle name="Comma 2 2 4 6 6" xfId="8372" xr:uid="{00000000-0005-0000-0000-00000D000000}"/>
    <cellStyle name="Comma 2 2 4 6 6 2" xfId="23492" xr:uid="{00000000-0005-0000-0000-00000D000000}"/>
    <cellStyle name="Comma 2 2 4 6 6 2 2" xfId="53732" xr:uid="{00000000-0005-0000-0000-00000D000000}"/>
    <cellStyle name="Comma 2 2 4 6 6 3" xfId="38612" xr:uid="{00000000-0005-0000-0000-00000D000000}"/>
    <cellStyle name="Comma 2 2 4 6 7" xfId="9884" xr:uid="{00000000-0005-0000-0000-00000D000000}"/>
    <cellStyle name="Comma 2 2 4 6 7 2" xfId="25004" xr:uid="{00000000-0005-0000-0000-00000D000000}"/>
    <cellStyle name="Comma 2 2 4 6 7 2 2" xfId="55244" xr:uid="{00000000-0005-0000-0000-00000D000000}"/>
    <cellStyle name="Comma 2 2 4 6 7 3" xfId="40124" xr:uid="{00000000-0005-0000-0000-00000D000000}"/>
    <cellStyle name="Comma 2 2 4 6 8" xfId="15932" xr:uid="{00000000-0005-0000-0000-00000D000000}"/>
    <cellStyle name="Comma 2 2 4 6 8 2" xfId="46172" xr:uid="{00000000-0005-0000-0000-00000D000000}"/>
    <cellStyle name="Comma 2 2 4 6 9" xfId="31052" xr:uid="{00000000-0005-0000-0000-00000D000000}"/>
    <cellStyle name="Comma 2 2 4 7" xfId="1568" xr:uid="{00000000-0005-0000-0000-00000D000000}"/>
    <cellStyle name="Comma 2 2 4 7 2" xfId="10640" xr:uid="{00000000-0005-0000-0000-00000D000000}"/>
    <cellStyle name="Comma 2 2 4 7 2 2" xfId="25760" xr:uid="{00000000-0005-0000-0000-00000D000000}"/>
    <cellStyle name="Comma 2 2 4 7 2 2 2" xfId="56000" xr:uid="{00000000-0005-0000-0000-00000D000000}"/>
    <cellStyle name="Comma 2 2 4 7 2 3" xfId="40880" xr:uid="{00000000-0005-0000-0000-00000D000000}"/>
    <cellStyle name="Comma 2 2 4 7 3" xfId="16688" xr:uid="{00000000-0005-0000-0000-00000D000000}"/>
    <cellStyle name="Comma 2 2 4 7 3 2" xfId="46928" xr:uid="{00000000-0005-0000-0000-00000D000000}"/>
    <cellStyle name="Comma 2 2 4 7 4" xfId="31808" xr:uid="{00000000-0005-0000-0000-00000D000000}"/>
    <cellStyle name="Comma 2 2 4 8" xfId="3080" xr:uid="{00000000-0005-0000-0000-00000D000000}"/>
    <cellStyle name="Comma 2 2 4 8 2" xfId="12152" xr:uid="{00000000-0005-0000-0000-00000D000000}"/>
    <cellStyle name="Comma 2 2 4 8 2 2" xfId="27272" xr:uid="{00000000-0005-0000-0000-00000D000000}"/>
    <cellStyle name="Comma 2 2 4 8 2 2 2" xfId="57512" xr:uid="{00000000-0005-0000-0000-00000D000000}"/>
    <cellStyle name="Comma 2 2 4 8 2 3" xfId="42392" xr:uid="{00000000-0005-0000-0000-00000D000000}"/>
    <cellStyle name="Comma 2 2 4 8 3" xfId="18200" xr:uid="{00000000-0005-0000-0000-00000D000000}"/>
    <cellStyle name="Comma 2 2 4 8 3 2" xfId="48440" xr:uid="{00000000-0005-0000-0000-00000D000000}"/>
    <cellStyle name="Comma 2 2 4 8 4" xfId="33320" xr:uid="{00000000-0005-0000-0000-00000D000000}"/>
    <cellStyle name="Comma 2 2 4 9" xfId="4592" xr:uid="{00000000-0005-0000-0000-00000D000000}"/>
    <cellStyle name="Comma 2 2 4 9 2" xfId="13664" xr:uid="{00000000-0005-0000-0000-00000D000000}"/>
    <cellStyle name="Comma 2 2 4 9 2 2" xfId="28784" xr:uid="{00000000-0005-0000-0000-00000D000000}"/>
    <cellStyle name="Comma 2 2 4 9 2 2 2" xfId="59024" xr:uid="{00000000-0005-0000-0000-00000D000000}"/>
    <cellStyle name="Comma 2 2 4 9 2 3" xfId="43904" xr:uid="{00000000-0005-0000-0000-00000D000000}"/>
    <cellStyle name="Comma 2 2 4 9 3" xfId="19712" xr:uid="{00000000-0005-0000-0000-00000D000000}"/>
    <cellStyle name="Comma 2 2 4 9 3 2" xfId="49952" xr:uid="{00000000-0005-0000-0000-00000D000000}"/>
    <cellStyle name="Comma 2 2 4 9 4" xfId="34832" xr:uid="{00000000-0005-0000-0000-00000D000000}"/>
    <cellStyle name="Comma 2 2 5" xfId="98" xr:uid="{00000000-0005-0000-0000-000019000000}"/>
    <cellStyle name="Comma 2 2 5 10" xfId="9170" xr:uid="{00000000-0005-0000-0000-000019000000}"/>
    <cellStyle name="Comma 2 2 5 10 2" xfId="24290" xr:uid="{00000000-0005-0000-0000-000019000000}"/>
    <cellStyle name="Comma 2 2 5 10 2 2" xfId="54530" xr:uid="{00000000-0005-0000-0000-000019000000}"/>
    <cellStyle name="Comma 2 2 5 10 3" xfId="39410" xr:uid="{00000000-0005-0000-0000-000019000000}"/>
    <cellStyle name="Comma 2 2 5 11" xfId="15218" xr:uid="{00000000-0005-0000-0000-000019000000}"/>
    <cellStyle name="Comma 2 2 5 11 2" xfId="45458" xr:uid="{00000000-0005-0000-0000-000019000000}"/>
    <cellStyle name="Comma 2 2 5 12" xfId="30338" xr:uid="{00000000-0005-0000-0000-000019000000}"/>
    <cellStyle name="Comma 2 2 5 2" xfId="350" xr:uid="{00000000-0005-0000-0000-000019000000}"/>
    <cellStyle name="Comma 2 2 5 2 10" xfId="30590" xr:uid="{00000000-0005-0000-0000-000019000000}"/>
    <cellStyle name="Comma 2 2 5 2 2" xfId="1106" xr:uid="{00000000-0005-0000-0000-000019000000}"/>
    <cellStyle name="Comma 2 2 5 2 2 2" xfId="2618" xr:uid="{00000000-0005-0000-0000-000019000000}"/>
    <cellStyle name="Comma 2 2 5 2 2 2 2" xfId="11690" xr:uid="{00000000-0005-0000-0000-000019000000}"/>
    <cellStyle name="Comma 2 2 5 2 2 2 2 2" xfId="26810" xr:uid="{00000000-0005-0000-0000-000019000000}"/>
    <cellStyle name="Comma 2 2 5 2 2 2 2 2 2" xfId="57050" xr:uid="{00000000-0005-0000-0000-000019000000}"/>
    <cellStyle name="Comma 2 2 5 2 2 2 2 3" xfId="41930" xr:uid="{00000000-0005-0000-0000-000019000000}"/>
    <cellStyle name="Comma 2 2 5 2 2 2 3" xfId="17738" xr:uid="{00000000-0005-0000-0000-000019000000}"/>
    <cellStyle name="Comma 2 2 5 2 2 2 3 2" xfId="47978" xr:uid="{00000000-0005-0000-0000-000019000000}"/>
    <cellStyle name="Comma 2 2 5 2 2 2 4" xfId="32858" xr:uid="{00000000-0005-0000-0000-000019000000}"/>
    <cellStyle name="Comma 2 2 5 2 2 3" xfId="4130" xr:uid="{00000000-0005-0000-0000-000019000000}"/>
    <cellStyle name="Comma 2 2 5 2 2 3 2" xfId="13202" xr:uid="{00000000-0005-0000-0000-000019000000}"/>
    <cellStyle name="Comma 2 2 5 2 2 3 2 2" xfId="28322" xr:uid="{00000000-0005-0000-0000-000019000000}"/>
    <cellStyle name="Comma 2 2 5 2 2 3 2 2 2" xfId="58562" xr:uid="{00000000-0005-0000-0000-000019000000}"/>
    <cellStyle name="Comma 2 2 5 2 2 3 2 3" xfId="43442" xr:uid="{00000000-0005-0000-0000-000019000000}"/>
    <cellStyle name="Comma 2 2 5 2 2 3 3" xfId="19250" xr:uid="{00000000-0005-0000-0000-000019000000}"/>
    <cellStyle name="Comma 2 2 5 2 2 3 3 2" xfId="49490" xr:uid="{00000000-0005-0000-0000-000019000000}"/>
    <cellStyle name="Comma 2 2 5 2 2 3 4" xfId="34370" xr:uid="{00000000-0005-0000-0000-000019000000}"/>
    <cellStyle name="Comma 2 2 5 2 2 4" xfId="5642" xr:uid="{00000000-0005-0000-0000-000019000000}"/>
    <cellStyle name="Comma 2 2 5 2 2 4 2" xfId="14714" xr:uid="{00000000-0005-0000-0000-000019000000}"/>
    <cellStyle name="Comma 2 2 5 2 2 4 2 2" xfId="29834" xr:uid="{00000000-0005-0000-0000-000019000000}"/>
    <cellStyle name="Comma 2 2 5 2 2 4 2 2 2" xfId="60074" xr:uid="{00000000-0005-0000-0000-000019000000}"/>
    <cellStyle name="Comma 2 2 5 2 2 4 2 3" xfId="44954" xr:uid="{00000000-0005-0000-0000-000019000000}"/>
    <cellStyle name="Comma 2 2 5 2 2 4 3" xfId="20762" xr:uid="{00000000-0005-0000-0000-000019000000}"/>
    <cellStyle name="Comma 2 2 5 2 2 4 3 2" xfId="51002" xr:uid="{00000000-0005-0000-0000-000019000000}"/>
    <cellStyle name="Comma 2 2 5 2 2 4 4" xfId="35882" xr:uid="{00000000-0005-0000-0000-000019000000}"/>
    <cellStyle name="Comma 2 2 5 2 2 5" xfId="7154" xr:uid="{00000000-0005-0000-0000-000019000000}"/>
    <cellStyle name="Comma 2 2 5 2 2 5 2" xfId="22274" xr:uid="{00000000-0005-0000-0000-000019000000}"/>
    <cellStyle name="Comma 2 2 5 2 2 5 2 2" xfId="52514" xr:uid="{00000000-0005-0000-0000-000019000000}"/>
    <cellStyle name="Comma 2 2 5 2 2 5 3" xfId="37394" xr:uid="{00000000-0005-0000-0000-000019000000}"/>
    <cellStyle name="Comma 2 2 5 2 2 6" xfId="8666" xr:uid="{00000000-0005-0000-0000-000019000000}"/>
    <cellStyle name="Comma 2 2 5 2 2 6 2" xfId="23786" xr:uid="{00000000-0005-0000-0000-000019000000}"/>
    <cellStyle name="Comma 2 2 5 2 2 6 2 2" xfId="54026" xr:uid="{00000000-0005-0000-0000-000019000000}"/>
    <cellStyle name="Comma 2 2 5 2 2 6 3" xfId="38906" xr:uid="{00000000-0005-0000-0000-000019000000}"/>
    <cellStyle name="Comma 2 2 5 2 2 7" xfId="10178" xr:uid="{00000000-0005-0000-0000-000019000000}"/>
    <cellStyle name="Comma 2 2 5 2 2 7 2" xfId="25298" xr:uid="{00000000-0005-0000-0000-000019000000}"/>
    <cellStyle name="Comma 2 2 5 2 2 7 2 2" xfId="55538" xr:uid="{00000000-0005-0000-0000-000019000000}"/>
    <cellStyle name="Comma 2 2 5 2 2 7 3" xfId="40418" xr:uid="{00000000-0005-0000-0000-000019000000}"/>
    <cellStyle name="Comma 2 2 5 2 2 8" xfId="16226" xr:uid="{00000000-0005-0000-0000-000019000000}"/>
    <cellStyle name="Comma 2 2 5 2 2 8 2" xfId="46466" xr:uid="{00000000-0005-0000-0000-000019000000}"/>
    <cellStyle name="Comma 2 2 5 2 2 9" xfId="31346" xr:uid="{00000000-0005-0000-0000-000019000000}"/>
    <cellStyle name="Comma 2 2 5 2 3" xfId="1862" xr:uid="{00000000-0005-0000-0000-000019000000}"/>
    <cellStyle name="Comma 2 2 5 2 3 2" xfId="10934" xr:uid="{00000000-0005-0000-0000-000019000000}"/>
    <cellStyle name="Comma 2 2 5 2 3 2 2" xfId="26054" xr:uid="{00000000-0005-0000-0000-000019000000}"/>
    <cellStyle name="Comma 2 2 5 2 3 2 2 2" xfId="56294" xr:uid="{00000000-0005-0000-0000-000019000000}"/>
    <cellStyle name="Comma 2 2 5 2 3 2 3" xfId="41174" xr:uid="{00000000-0005-0000-0000-000019000000}"/>
    <cellStyle name="Comma 2 2 5 2 3 3" xfId="16982" xr:uid="{00000000-0005-0000-0000-000019000000}"/>
    <cellStyle name="Comma 2 2 5 2 3 3 2" xfId="47222" xr:uid="{00000000-0005-0000-0000-000019000000}"/>
    <cellStyle name="Comma 2 2 5 2 3 4" xfId="32102" xr:uid="{00000000-0005-0000-0000-000019000000}"/>
    <cellStyle name="Comma 2 2 5 2 4" xfId="3374" xr:uid="{00000000-0005-0000-0000-000019000000}"/>
    <cellStyle name="Comma 2 2 5 2 4 2" xfId="12446" xr:uid="{00000000-0005-0000-0000-000019000000}"/>
    <cellStyle name="Comma 2 2 5 2 4 2 2" xfId="27566" xr:uid="{00000000-0005-0000-0000-000019000000}"/>
    <cellStyle name="Comma 2 2 5 2 4 2 2 2" xfId="57806" xr:uid="{00000000-0005-0000-0000-000019000000}"/>
    <cellStyle name="Comma 2 2 5 2 4 2 3" xfId="42686" xr:uid="{00000000-0005-0000-0000-000019000000}"/>
    <cellStyle name="Comma 2 2 5 2 4 3" xfId="18494" xr:uid="{00000000-0005-0000-0000-000019000000}"/>
    <cellStyle name="Comma 2 2 5 2 4 3 2" xfId="48734" xr:uid="{00000000-0005-0000-0000-000019000000}"/>
    <cellStyle name="Comma 2 2 5 2 4 4" xfId="33614" xr:uid="{00000000-0005-0000-0000-000019000000}"/>
    <cellStyle name="Comma 2 2 5 2 5" xfId="4886" xr:uid="{00000000-0005-0000-0000-000019000000}"/>
    <cellStyle name="Comma 2 2 5 2 5 2" xfId="13958" xr:uid="{00000000-0005-0000-0000-000019000000}"/>
    <cellStyle name="Comma 2 2 5 2 5 2 2" xfId="29078" xr:uid="{00000000-0005-0000-0000-000019000000}"/>
    <cellStyle name="Comma 2 2 5 2 5 2 2 2" xfId="59318" xr:uid="{00000000-0005-0000-0000-000019000000}"/>
    <cellStyle name="Comma 2 2 5 2 5 2 3" xfId="44198" xr:uid="{00000000-0005-0000-0000-000019000000}"/>
    <cellStyle name="Comma 2 2 5 2 5 3" xfId="20006" xr:uid="{00000000-0005-0000-0000-000019000000}"/>
    <cellStyle name="Comma 2 2 5 2 5 3 2" xfId="50246" xr:uid="{00000000-0005-0000-0000-000019000000}"/>
    <cellStyle name="Comma 2 2 5 2 5 4" xfId="35126" xr:uid="{00000000-0005-0000-0000-000019000000}"/>
    <cellStyle name="Comma 2 2 5 2 6" xfId="6398" xr:uid="{00000000-0005-0000-0000-000019000000}"/>
    <cellStyle name="Comma 2 2 5 2 6 2" xfId="21518" xr:uid="{00000000-0005-0000-0000-000019000000}"/>
    <cellStyle name="Comma 2 2 5 2 6 2 2" xfId="51758" xr:uid="{00000000-0005-0000-0000-000019000000}"/>
    <cellStyle name="Comma 2 2 5 2 6 3" xfId="36638" xr:uid="{00000000-0005-0000-0000-000019000000}"/>
    <cellStyle name="Comma 2 2 5 2 7" xfId="7910" xr:uid="{00000000-0005-0000-0000-000019000000}"/>
    <cellStyle name="Comma 2 2 5 2 7 2" xfId="23030" xr:uid="{00000000-0005-0000-0000-000019000000}"/>
    <cellStyle name="Comma 2 2 5 2 7 2 2" xfId="53270" xr:uid="{00000000-0005-0000-0000-000019000000}"/>
    <cellStyle name="Comma 2 2 5 2 7 3" xfId="38150" xr:uid="{00000000-0005-0000-0000-000019000000}"/>
    <cellStyle name="Comma 2 2 5 2 8" xfId="9422" xr:uid="{00000000-0005-0000-0000-000019000000}"/>
    <cellStyle name="Comma 2 2 5 2 8 2" xfId="24542" xr:uid="{00000000-0005-0000-0000-000019000000}"/>
    <cellStyle name="Comma 2 2 5 2 8 2 2" xfId="54782" xr:uid="{00000000-0005-0000-0000-000019000000}"/>
    <cellStyle name="Comma 2 2 5 2 8 3" xfId="39662" xr:uid="{00000000-0005-0000-0000-000019000000}"/>
    <cellStyle name="Comma 2 2 5 2 9" xfId="15470" xr:uid="{00000000-0005-0000-0000-000019000000}"/>
    <cellStyle name="Comma 2 2 5 2 9 2" xfId="45710" xr:uid="{00000000-0005-0000-0000-000019000000}"/>
    <cellStyle name="Comma 2 2 5 3" xfId="602" xr:uid="{00000000-0005-0000-0000-000059000000}"/>
    <cellStyle name="Comma 2 2 5 3 10" xfId="30842" xr:uid="{00000000-0005-0000-0000-000059000000}"/>
    <cellStyle name="Comma 2 2 5 3 2" xfId="1358" xr:uid="{00000000-0005-0000-0000-000059000000}"/>
    <cellStyle name="Comma 2 2 5 3 2 2" xfId="2870" xr:uid="{00000000-0005-0000-0000-000059000000}"/>
    <cellStyle name="Comma 2 2 5 3 2 2 2" xfId="11942" xr:uid="{00000000-0005-0000-0000-000059000000}"/>
    <cellStyle name="Comma 2 2 5 3 2 2 2 2" xfId="27062" xr:uid="{00000000-0005-0000-0000-000059000000}"/>
    <cellStyle name="Comma 2 2 5 3 2 2 2 2 2" xfId="57302" xr:uid="{00000000-0005-0000-0000-000059000000}"/>
    <cellStyle name="Comma 2 2 5 3 2 2 2 3" xfId="42182" xr:uid="{00000000-0005-0000-0000-000059000000}"/>
    <cellStyle name="Comma 2 2 5 3 2 2 3" xfId="17990" xr:uid="{00000000-0005-0000-0000-000059000000}"/>
    <cellStyle name="Comma 2 2 5 3 2 2 3 2" xfId="48230" xr:uid="{00000000-0005-0000-0000-000059000000}"/>
    <cellStyle name="Comma 2 2 5 3 2 2 4" xfId="33110" xr:uid="{00000000-0005-0000-0000-000059000000}"/>
    <cellStyle name="Comma 2 2 5 3 2 3" xfId="4382" xr:uid="{00000000-0005-0000-0000-000059000000}"/>
    <cellStyle name="Comma 2 2 5 3 2 3 2" xfId="13454" xr:uid="{00000000-0005-0000-0000-000059000000}"/>
    <cellStyle name="Comma 2 2 5 3 2 3 2 2" xfId="28574" xr:uid="{00000000-0005-0000-0000-000059000000}"/>
    <cellStyle name="Comma 2 2 5 3 2 3 2 2 2" xfId="58814" xr:uid="{00000000-0005-0000-0000-000059000000}"/>
    <cellStyle name="Comma 2 2 5 3 2 3 2 3" xfId="43694" xr:uid="{00000000-0005-0000-0000-000059000000}"/>
    <cellStyle name="Comma 2 2 5 3 2 3 3" xfId="19502" xr:uid="{00000000-0005-0000-0000-000059000000}"/>
    <cellStyle name="Comma 2 2 5 3 2 3 3 2" xfId="49742" xr:uid="{00000000-0005-0000-0000-000059000000}"/>
    <cellStyle name="Comma 2 2 5 3 2 3 4" xfId="34622" xr:uid="{00000000-0005-0000-0000-000059000000}"/>
    <cellStyle name="Comma 2 2 5 3 2 4" xfId="5894" xr:uid="{00000000-0005-0000-0000-000059000000}"/>
    <cellStyle name="Comma 2 2 5 3 2 4 2" xfId="14966" xr:uid="{00000000-0005-0000-0000-000059000000}"/>
    <cellStyle name="Comma 2 2 5 3 2 4 2 2" xfId="30086" xr:uid="{00000000-0005-0000-0000-000059000000}"/>
    <cellStyle name="Comma 2 2 5 3 2 4 2 2 2" xfId="60326" xr:uid="{00000000-0005-0000-0000-000059000000}"/>
    <cellStyle name="Comma 2 2 5 3 2 4 2 3" xfId="45206" xr:uid="{00000000-0005-0000-0000-000059000000}"/>
    <cellStyle name="Comma 2 2 5 3 2 4 3" xfId="21014" xr:uid="{00000000-0005-0000-0000-000059000000}"/>
    <cellStyle name="Comma 2 2 5 3 2 4 3 2" xfId="51254" xr:uid="{00000000-0005-0000-0000-000059000000}"/>
    <cellStyle name="Comma 2 2 5 3 2 4 4" xfId="36134" xr:uid="{00000000-0005-0000-0000-000059000000}"/>
    <cellStyle name="Comma 2 2 5 3 2 5" xfId="7406" xr:uid="{00000000-0005-0000-0000-000059000000}"/>
    <cellStyle name="Comma 2 2 5 3 2 5 2" xfId="22526" xr:uid="{00000000-0005-0000-0000-000059000000}"/>
    <cellStyle name="Comma 2 2 5 3 2 5 2 2" xfId="52766" xr:uid="{00000000-0005-0000-0000-000059000000}"/>
    <cellStyle name="Comma 2 2 5 3 2 5 3" xfId="37646" xr:uid="{00000000-0005-0000-0000-000059000000}"/>
    <cellStyle name="Comma 2 2 5 3 2 6" xfId="8918" xr:uid="{00000000-0005-0000-0000-000059000000}"/>
    <cellStyle name="Comma 2 2 5 3 2 6 2" xfId="24038" xr:uid="{00000000-0005-0000-0000-000059000000}"/>
    <cellStyle name="Comma 2 2 5 3 2 6 2 2" xfId="54278" xr:uid="{00000000-0005-0000-0000-000059000000}"/>
    <cellStyle name="Comma 2 2 5 3 2 6 3" xfId="39158" xr:uid="{00000000-0005-0000-0000-000059000000}"/>
    <cellStyle name="Comma 2 2 5 3 2 7" xfId="10430" xr:uid="{00000000-0005-0000-0000-000059000000}"/>
    <cellStyle name="Comma 2 2 5 3 2 7 2" xfId="25550" xr:uid="{00000000-0005-0000-0000-000059000000}"/>
    <cellStyle name="Comma 2 2 5 3 2 7 2 2" xfId="55790" xr:uid="{00000000-0005-0000-0000-000059000000}"/>
    <cellStyle name="Comma 2 2 5 3 2 7 3" xfId="40670" xr:uid="{00000000-0005-0000-0000-000059000000}"/>
    <cellStyle name="Comma 2 2 5 3 2 8" xfId="16478" xr:uid="{00000000-0005-0000-0000-000059000000}"/>
    <cellStyle name="Comma 2 2 5 3 2 8 2" xfId="46718" xr:uid="{00000000-0005-0000-0000-000059000000}"/>
    <cellStyle name="Comma 2 2 5 3 2 9" xfId="31598" xr:uid="{00000000-0005-0000-0000-000059000000}"/>
    <cellStyle name="Comma 2 2 5 3 3" xfId="2114" xr:uid="{00000000-0005-0000-0000-000059000000}"/>
    <cellStyle name="Comma 2 2 5 3 3 2" xfId="11186" xr:uid="{00000000-0005-0000-0000-000059000000}"/>
    <cellStyle name="Comma 2 2 5 3 3 2 2" xfId="26306" xr:uid="{00000000-0005-0000-0000-000059000000}"/>
    <cellStyle name="Comma 2 2 5 3 3 2 2 2" xfId="56546" xr:uid="{00000000-0005-0000-0000-000059000000}"/>
    <cellStyle name="Comma 2 2 5 3 3 2 3" xfId="41426" xr:uid="{00000000-0005-0000-0000-000059000000}"/>
    <cellStyle name="Comma 2 2 5 3 3 3" xfId="17234" xr:uid="{00000000-0005-0000-0000-000059000000}"/>
    <cellStyle name="Comma 2 2 5 3 3 3 2" xfId="47474" xr:uid="{00000000-0005-0000-0000-000059000000}"/>
    <cellStyle name="Comma 2 2 5 3 3 4" xfId="32354" xr:uid="{00000000-0005-0000-0000-000059000000}"/>
    <cellStyle name="Comma 2 2 5 3 4" xfId="3626" xr:uid="{00000000-0005-0000-0000-000059000000}"/>
    <cellStyle name="Comma 2 2 5 3 4 2" xfId="12698" xr:uid="{00000000-0005-0000-0000-000059000000}"/>
    <cellStyle name="Comma 2 2 5 3 4 2 2" xfId="27818" xr:uid="{00000000-0005-0000-0000-000059000000}"/>
    <cellStyle name="Comma 2 2 5 3 4 2 2 2" xfId="58058" xr:uid="{00000000-0005-0000-0000-000059000000}"/>
    <cellStyle name="Comma 2 2 5 3 4 2 3" xfId="42938" xr:uid="{00000000-0005-0000-0000-000059000000}"/>
    <cellStyle name="Comma 2 2 5 3 4 3" xfId="18746" xr:uid="{00000000-0005-0000-0000-000059000000}"/>
    <cellStyle name="Comma 2 2 5 3 4 3 2" xfId="48986" xr:uid="{00000000-0005-0000-0000-000059000000}"/>
    <cellStyle name="Comma 2 2 5 3 4 4" xfId="33866" xr:uid="{00000000-0005-0000-0000-000059000000}"/>
    <cellStyle name="Comma 2 2 5 3 5" xfId="5138" xr:uid="{00000000-0005-0000-0000-000059000000}"/>
    <cellStyle name="Comma 2 2 5 3 5 2" xfId="14210" xr:uid="{00000000-0005-0000-0000-000059000000}"/>
    <cellStyle name="Comma 2 2 5 3 5 2 2" xfId="29330" xr:uid="{00000000-0005-0000-0000-000059000000}"/>
    <cellStyle name="Comma 2 2 5 3 5 2 2 2" xfId="59570" xr:uid="{00000000-0005-0000-0000-000059000000}"/>
    <cellStyle name="Comma 2 2 5 3 5 2 3" xfId="44450" xr:uid="{00000000-0005-0000-0000-000059000000}"/>
    <cellStyle name="Comma 2 2 5 3 5 3" xfId="20258" xr:uid="{00000000-0005-0000-0000-000059000000}"/>
    <cellStyle name="Comma 2 2 5 3 5 3 2" xfId="50498" xr:uid="{00000000-0005-0000-0000-000059000000}"/>
    <cellStyle name="Comma 2 2 5 3 5 4" xfId="35378" xr:uid="{00000000-0005-0000-0000-000059000000}"/>
    <cellStyle name="Comma 2 2 5 3 6" xfId="6650" xr:uid="{00000000-0005-0000-0000-000059000000}"/>
    <cellStyle name="Comma 2 2 5 3 6 2" xfId="21770" xr:uid="{00000000-0005-0000-0000-000059000000}"/>
    <cellStyle name="Comma 2 2 5 3 6 2 2" xfId="52010" xr:uid="{00000000-0005-0000-0000-000059000000}"/>
    <cellStyle name="Comma 2 2 5 3 6 3" xfId="36890" xr:uid="{00000000-0005-0000-0000-000059000000}"/>
    <cellStyle name="Comma 2 2 5 3 7" xfId="8162" xr:uid="{00000000-0005-0000-0000-000059000000}"/>
    <cellStyle name="Comma 2 2 5 3 7 2" xfId="23282" xr:uid="{00000000-0005-0000-0000-000059000000}"/>
    <cellStyle name="Comma 2 2 5 3 7 2 2" xfId="53522" xr:uid="{00000000-0005-0000-0000-000059000000}"/>
    <cellStyle name="Comma 2 2 5 3 7 3" xfId="38402" xr:uid="{00000000-0005-0000-0000-000059000000}"/>
    <cellStyle name="Comma 2 2 5 3 8" xfId="9674" xr:uid="{00000000-0005-0000-0000-000059000000}"/>
    <cellStyle name="Comma 2 2 5 3 8 2" xfId="24794" xr:uid="{00000000-0005-0000-0000-000059000000}"/>
    <cellStyle name="Comma 2 2 5 3 8 2 2" xfId="55034" xr:uid="{00000000-0005-0000-0000-000059000000}"/>
    <cellStyle name="Comma 2 2 5 3 8 3" xfId="39914" xr:uid="{00000000-0005-0000-0000-000059000000}"/>
    <cellStyle name="Comma 2 2 5 3 9" xfId="15722" xr:uid="{00000000-0005-0000-0000-000059000000}"/>
    <cellStyle name="Comma 2 2 5 3 9 2" xfId="45962" xr:uid="{00000000-0005-0000-0000-000059000000}"/>
    <cellStyle name="Comma 2 2 5 4" xfId="854" xr:uid="{00000000-0005-0000-0000-000019000000}"/>
    <cellStyle name="Comma 2 2 5 4 2" xfId="2366" xr:uid="{00000000-0005-0000-0000-000019000000}"/>
    <cellStyle name="Comma 2 2 5 4 2 2" xfId="11438" xr:uid="{00000000-0005-0000-0000-000019000000}"/>
    <cellStyle name="Comma 2 2 5 4 2 2 2" xfId="26558" xr:uid="{00000000-0005-0000-0000-000019000000}"/>
    <cellStyle name="Comma 2 2 5 4 2 2 2 2" xfId="56798" xr:uid="{00000000-0005-0000-0000-000019000000}"/>
    <cellStyle name="Comma 2 2 5 4 2 2 3" xfId="41678" xr:uid="{00000000-0005-0000-0000-000019000000}"/>
    <cellStyle name="Comma 2 2 5 4 2 3" xfId="17486" xr:uid="{00000000-0005-0000-0000-000019000000}"/>
    <cellStyle name="Comma 2 2 5 4 2 3 2" xfId="47726" xr:uid="{00000000-0005-0000-0000-000019000000}"/>
    <cellStyle name="Comma 2 2 5 4 2 4" xfId="32606" xr:uid="{00000000-0005-0000-0000-000019000000}"/>
    <cellStyle name="Comma 2 2 5 4 3" xfId="3878" xr:uid="{00000000-0005-0000-0000-000019000000}"/>
    <cellStyle name="Comma 2 2 5 4 3 2" xfId="12950" xr:uid="{00000000-0005-0000-0000-000019000000}"/>
    <cellStyle name="Comma 2 2 5 4 3 2 2" xfId="28070" xr:uid="{00000000-0005-0000-0000-000019000000}"/>
    <cellStyle name="Comma 2 2 5 4 3 2 2 2" xfId="58310" xr:uid="{00000000-0005-0000-0000-000019000000}"/>
    <cellStyle name="Comma 2 2 5 4 3 2 3" xfId="43190" xr:uid="{00000000-0005-0000-0000-000019000000}"/>
    <cellStyle name="Comma 2 2 5 4 3 3" xfId="18998" xr:uid="{00000000-0005-0000-0000-000019000000}"/>
    <cellStyle name="Comma 2 2 5 4 3 3 2" xfId="49238" xr:uid="{00000000-0005-0000-0000-000019000000}"/>
    <cellStyle name="Comma 2 2 5 4 3 4" xfId="34118" xr:uid="{00000000-0005-0000-0000-000019000000}"/>
    <cellStyle name="Comma 2 2 5 4 4" xfId="5390" xr:uid="{00000000-0005-0000-0000-000019000000}"/>
    <cellStyle name="Comma 2 2 5 4 4 2" xfId="14462" xr:uid="{00000000-0005-0000-0000-000019000000}"/>
    <cellStyle name="Comma 2 2 5 4 4 2 2" xfId="29582" xr:uid="{00000000-0005-0000-0000-000019000000}"/>
    <cellStyle name="Comma 2 2 5 4 4 2 2 2" xfId="59822" xr:uid="{00000000-0005-0000-0000-000019000000}"/>
    <cellStyle name="Comma 2 2 5 4 4 2 3" xfId="44702" xr:uid="{00000000-0005-0000-0000-000019000000}"/>
    <cellStyle name="Comma 2 2 5 4 4 3" xfId="20510" xr:uid="{00000000-0005-0000-0000-000019000000}"/>
    <cellStyle name="Comma 2 2 5 4 4 3 2" xfId="50750" xr:uid="{00000000-0005-0000-0000-000019000000}"/>
    <cellStyle name="Comma 2 2 5 4 4 4" xfId="35630" xr:uid="{00000000-0005-0000-0000-000019000000}"/>
    <cellStyle name="Comma 2 2 5 4 5" xfId="6902" xr:uid="{00000000-0005-0000-0000-000019000000}"/>
    <cellStyle name="Comma 2 2 5 4 5 2" xfId="22022" xr:uid="{00000000-0005-0000-0000-000019000000}"/>
    <cellStyle name="Comma 2 2 5 4 5 2 2" xfId="52262" xr:uid="{00000000-0005-0000-0000-000019000000}"/>
    <cellStyle name="Comma 2 2 5 4 5 3" xfId="37142" xr:uid="{00000000-0005-0000-0000-000019000000}"/>
    <cellStyle name="Comma 2 2 5 4 6" xfId="8414" xr:uid="{00000000-0005-0000-0000-000019000000}"/>
    <cellStyle name="Comma 2 2 5 4 6 2" xfId="23534" xr:uid="{00000000-0005-0000-0000-000019000000}"/>
    <cellStyle name="Comma 2 2 5 4 6 2 2" xfId="53774" xr:uid="{00000000-0005-0000-0000-000019000000}"/>
    <cellStyle name="Comma 2 2 5 4 6 3" xfId="38654" xr:uid="{00000000-0005-0000-0000-000019000000}"/>
    <cellStyle name="Comma 2 2 5 4 7" xfId="9926" xr:uid="{00000000-0005-0000-0000-000019000000}"/>
    <cellStyle name="Comma 2 2 5 4 7 2" xfId="25046" xr:uid="{00000000-0005-0000-0000-000019000000}"/>
    <cellStyle name="Comma 2 2 5 4 7 2 2" xfId="55286" xr:uid="{00000000-0005-0000-0000-000019000000}"/>
    <cellStyle name="Comma 2 2 5 4 7 3" xfId="40166" xr:uid="{00000000-0005-0000-0000-000019000000}"/>
    <cellStyle name="Comma 2 2 5 4 8" xfId="15974" xr:uid="{00000000-0005-0000-0000-000019000000}"/>
    <cellStyle name="Comma 2 2 5 4 8 2" xfId="46214" xr:uid="{00000000-0005-0000-0000-000019000000}"/>
    <cellStyle name="Comma 2 2 5 4 9" xfId="31094" xr:uid="{00000000-0005-0000-0000-000019000000}"/>
    <cellStyle name="Comma 2 2 5 5" xfId="1610" xr:uid="{00000000-0005-0000-0000-000019000000}"/>
    <cellStyle name="Comma 2 2 5 5 2" xfId="10682" xr:uid="{00000000-0005-0000-0000-000019000000}"/>
    <cellStyle name="Comma 2 2 5 5 2 2" xfId="25802" xr:uid="{00000000-0005-0000-0000-000019000000}"/>
    <cellStyle name="Comma 2 2 5 5 2 2 2" xfId="56042" xr:uid="{00000000-0005-0000-0000-000019000000}"/>
    <cellStyle name="Comma 2 2 5 5 2 3" xfId="40922" xr:uid="{00000000-0005-0000-0000-000019000000}"/>
    <cellStyle name="Comma 2 2 5 5 3" xfId="16730" xr:uid="{00000000-0005-0000-0000-000019000000}"/>
    <cellStyle name="Comma 2 2 5 5 3 2" xfId="46970" xr:uid="{00000000-0005-0000-0000-000019000000}"/>
    <cellStyle name="Comma 2 2 5 5 4" xfId="31850" xr:uid="{00000000-0005-0000-0000-000019000000}"/>
    <cellStyle name="Comma 2 2 5 6" xfId="3122" xr:uid="{00000000-0005-0000-0000-000019000000}"/>
    <cellStyle name="Comma 2 2 5 6 2" xfId="12194" xr:uid="{00000000-0005-0000-0000-000019000000}"/>
    <cellStyle name="Comma 2 2 5 6 2 2" xfId="27314" xr:uid="{00000000-0005-0000-0000-000019000000}"/>
    <cellStyle name="Comma 2 2 5 6 2 2 2" xfId="57554" xr:uid="{00000000-0005-0000-0000-000019000000}"/>
    <cellStyle name="Comma 2 2 5 6 2 3" xfId="42434" xr:uid="{00000000-0005-0000-0000-000019000000}"/>
    <cellStyle name="Comma 2 2 5 6 3" xfId="18242" xr:uid="{00000000-0005-0000-0000-000019000000}"/>
    <cellStyle name="Comma 2 2 5 6 3 2" xfId="48482" xr:uid="{00000000-0005-0000-0000-000019000000}"/>
    <cellStyle name="Comma 2 2 5 6 4" xfId="33362" xr:uid="{00000000-0005-0000-0000-000019000000}"/>
    <cellStyle name="Comma 2 2 5 7" xfId="4634" xr:uid="{00000000-0005-0000-0000-000019000000}"/>
    <cellStyle name="Comma 2 2 5 7 2" xfId="13706" xr:uid="{00000000-0005-0000-0000-000019000000}"/>
    <cellStyle name="Comma 2 2 5 7 2 2" xfId="28826" xr:uid="{00000000-0005-0000-0000-000019000000}"/>
    <cellStyle name="Comma 2 2 5 7 2 2 2" xfId="59066" xr:uid="{00000000-0005-0000-0000-000019000000}"/>
    <cellStyle name="Comma 2 2 5 7 2 3" xfId="43946" xr:uid="{00000000-0005-0000-0000-000019000000}"/>
    <cellStyle name="Comma 2 2 5 7 3" xfId="19754" xr:uid="{00000000-0005-0000-0000-000019000000}"/>
    <cellStyle name="Comma 2 2 5 7 3 2" xfId="49994" xr:uid="{00000000-0005-0000-0000-000019000000}"/>
    <cellStyle name="Comma 2 2 5 7 4" xfId="34874" xr:uid="{00000000-0005-0000-0000-000019000000}"/>
    <cellStyle name="Comma 2 2 5 8" xfId="6146" xr:uid="{00000000-0005-0000-0000-000019000000}"/>
    <cellStyle name="Comma 2 2 5 8 2" xfId="21266" xr:uid="{00000000-0005-0000-0000-000019000000}"/>
    <cellStyle name="Comma 2 2 5 8 2 2" xfId="51506" xr:uid="{00000000-0005-0000-0000-000019000000}"/>
    <cellStyle name="Comma 2 2 5 8 3" xfId="36386" xr:uid="{00000000-0005-0000-0000-000019000000}"/>
    <cellStyle name="Comma 2 2 5 9" xfId="7658" xr:uid="{00000000-0005-0000-0000-000019000000}"/>
    <cellStyle name="Comma 2 2 5 9 2" xfId="22778" xr:uid="{00000000-0005-0000-0000-000019000000}"/>
    <cellStyle name="Comma 2 2 5 9 2 2" xfId="53018" xr:uid="{00000000-0005-0000-0000-000019000000}"/>
    <cellStyle name="Comma 2 2 5 9 3" xfId="37898" xr:uid="{00000000-0005-0000-0000-000019000000}"/>
    <cellStyle name="Comma 2 2 6" xfId="182" xr:uid="{00000000-0005-0000-0000-000019000000}"/>
    <cellStyle name="Comma 2 2 6 10" xfId="9254" xr:uid="{00000000-0005-0000-0000-000019000000}"/>
    <cellStyle name="Comma 2 2 6 10 2" xfId="24374" xr:uid="{00000000-0005-0000-0000-000019000000}"/>
    <cellStyle name="Comma 2 2 6 10 2 2" xfId="54614" xr:uid="{00000000-0005-0000-0000-000019000000}"/>
    <cellStyle name="Comma 2 2 6 10 3" xfId="39494" xr:uid="{00000000-0005-0000-0000-000019000000}"/>
    <cellStyle name="Comma 2 2 6 11" xfId="15302" xr:uid="{00000000-0005-0000-0000-000019000000}"/>
    <cellStyle name="Comma 2 2 6 11 2" xfId="45542" xr:uid="{00000000-0005-0000-0000-000019000000}"/>
    <cellStyle name="Comma 2 2 6 12" xfId="30422" xr:uid="{00000000-0005-0000-0000-000019000000}"/>
    <cellStyle name="Comma 2 2 6 2" xfId="434" xr:uid="{00000000-0005-0000-0000-000019000000}"/>
    <cellStyle name="Comma 2 2 6 2 10" xfId="30674" xr:uid="{00000000-0005-0000-0000-000019000000}"/>
    <cellStyle name="Comma 2 2 6 2 2" xfId="1190" xr:uid="{00000000-0005-0000-0000-000019000000}"/>
    <cellStyle name="Comma 2 2 6 2 2 2" xfId="2702" xr:uid="{00000000-0005-0000-0000-000019000000}"/>
    <cellStyle name="Comma 2 2 6 2 2 2 2" xfId="11774" xr:uid="{00000000-0005-0000-0000-000019000000}"/>
    <cellStyle name="Comma 2 2 6 2 2 2 2 2" xfId="26894" xr:uid="{00000000-0005-0000-0000-000019000000}"/>
    <cellStyle name="Comma 2 2 6 2 2 2 2 2 2" xfId="57134" xr:uid="{00000000-0005-0000-0000-000019000000}"/>
    <cellStyle name="Comma 2 2 6 2 2 2 2 3" xfId="42014" xr:uid="{00000000-0005-0000-0000-000019000000}"/>
    <cellStyle name="Comma 2 2 6 2 2 2 3" xfId="17822" xr:uid="{00000000-0005-0000-0000-000019000000}"/>
    <cellStyle name="Comma 2 2 6 2 2 2 3 2" xfId="48062" xr:uid="{00000000-0005-0000-0000-000019000000}"/>
    <cellStyle name="Comma 2 2 6 2 2 2 4" xfId="32942" xr:uid="{00000000-0005-0000-0000-000019000000}"/>
    <cellStyle name="Comma 2 2 6 2 2 3" xfId="4214" xr:uid="{00000000-0005-0000-0000-000019000000}"/>
    <cellStyle name="Comma 2 2 6 2 2 3 2" xfId="13286" xr:uid="{00000000-0005-0000-0000-000019000000}"/>
    <cellStyle name="Comma 2 2 6 2 2 3 2 2" xfId="28406" xr:uid="{00000000-0005-0000-0000-000019000000}"/>
    <cellStyle name="Comma 2 2 6 2 2 3 2 2 2" xfId="58646" xr:uid="{00000000-0005-0000-0000-000019000000}"/>
    <cellStyle name="Comma 2 2 6 2 2 3 2 3" xfId="43526" xr:uid="{00000000-0005-0000-0000-000019000000}"/>
    <cellStyle name="Comma 2 2 6 2 2 3 3" xfId="19334" xr:uid="{00000000-0005-0000-0000-000019000000}"/>
    <cellStyle name="Comma 2 2 6 2 2 3 3 2" xfId="49574" xr:uid="{00000000-0005-0000-0000-000019000000}"/>
    <cellStyle name="Comma 2 2 6 2 2 3 4" xfId="34454" xr:uid="{00000000-0005-0000-0000-000019000000}"/>
    <cellStyle name="Comma 2 2 6 2 2 4" xfId="5726" xr:uid="{00000000-0005-0000-0000-000019000000}"/>
    <cellStyle name="Comma 2 2 6 2 2 4 2" xfId="14798" xr:uid="{00000000-0005-0000-0000-000019000000}"/>
    <cellStyle name="Comma 2 2 6 2 2 4 2 2" xfId="29918" xr:uid="{00000000-0005-0000-0000-000019000000}"/>
    <cellStyle name="Comma 2 2 6 2 2 4 2 2 2" xfId="60158" xr:uid="{00000000-0005-0000-0000-000019000000}"/>
    <cellStyle name="Comma 2 2 6 2 2 4 2 3" xfId="45038" xr:uid="{00000000-0005-0000-0000-000019000000}"/>
    <cellStyle name="Comma 2 2 6 2 2 4 3" xfId="20846" xr:uid="{00000000-0005-0000-0000-000019000000}"/>
    <cellStyle name="Comma 2 2 6 2 2 4 3 2" xfId="51086" xr:uid="{00000000-0005-0000-0000-000019000000}"/>
    <cellStyle name="Comma 2 2 6 2 2 4 4" xfId="35966" xr:uid="{00000000-0005-0000-0000-000019000000}"/>
    <cellStyle name="Comma 2 2 6 2 2 5" xfId="7238" xr:uid="{00000000-0005-0000-0000-000019000000}"/>
    <cellStyle name="Comma 2 2 6 2 2 5 2" xfId="22358" xr:uid="{00000000-0005-0000-0000-000019000000}"/>
    <cellStyle name="Comma 2 2 6 2 2 5 2 2" xfId="52598" xr:uid="{00000000-0005-0000-0000-000019000000}"/>
    <cellStyle name="Comma 2 2 6 2 2 5 3" xfId="37478" xr:uid="{00000000-0005-0000-0000-000019000000}"/>
    <cellStyle name="Comma 2 2 6 2 2 6" xfId="8750" xr:uid="{00000000-0005-0000-0000-000019000000}"/>
    <cellStyle name="Comma 2 2 6 2 2 6 2" xfId="23870" xr:uid="{00000000-0005-0000-0000-000019000000}"/>
    <cellStyle name="Comma 2 2 6 2 2 6 2 2" xfId="54110" xr:uid="{00000000-0005-0000-0000-000019000000}"/>
    <cellStyle name="Comma 2 2 6 2 2 6 3" xfId="38990" xr:uid="{00000000-0005-0000-0000-000019000000}"/>
    <cellStyle name="Comma 2 2 6 2 2 7" xfId="10262" xr:uid="{00000000-0005-0000-0000-000019000000}"/>
    <cellStyle name="Comma 2 2 6 2 2 7 2" xfId="25382" xr:uid="{00000000-0005-0000-0000-000019000000}"/>
    <cellStyle name="Comma 2 2 6 2 2 7 2 2" xfId="55622" xr:uid="{00000000-0005-0000-0000-000019000000}"/>
    <cellStyle name="Comma 2 2 6 2 2 7 3" xfId="40502" xr:uid="{00000000-0005-0000-0000-000019000000}"/>
    <cellStyle name="Comma 2 2 6 2 2 8" xfId="16310" xr:uid="{00000000-0005-0000-0000-000019000000}"/>
    <cellStyle name="Comma 2 2 6 2 2 8 2" xfId="46550" xr:uid="{00000000-0005-0000-0000-000019000000}"/>
    <cellStyle name="Comma 2 2 6 2 2 9" xfId="31430" xr:uid="{00000000-0005-0000-0000-000019000000}"/>
    <cellStyle name="Comma 2 2 6 2 3" xfId="1946" xr:uid="{00000000-0005-0000-0000-000019000000}"/>
    <cellStyle name="Comma 2 2 6 2 3 2" xfId="11018" xr:uid="{00000000-0005-0000-0000-000019000000}"/>
    <cellStyle name="Comma 2 2 6 2 3 2 2" xfId="26138" xr:uid="{00000000-0005-0000-0000-000019000000}"/>
    <cellStyle name="Comma 2 2 6 2 3 2 2 2" xfId="56378" xr:uid="{00000000-0005-0000-0000-000019000000}"/>
    <cellStyle name="Comma 2 2 6 2 3 2 3" xfId="41258" xr:uid="{00000000-0005-0000-0000-000019000000}"/>
    <cellStyle name="Comma 2 2 6 2 3 3" xfId="17066" xr:uid="{00000000-0005-0000-0000-000019000000}"/>
    <cellStyle name="Comma 2 2 6 2 3 3 2" xfId="47306" xr:uid="{00000000-0005-0000-0000-000019000000}"/>
    <cellStyle name="Comma 2 2 6 2 3 4" xfId="32186" xr:uid="{00000000-0005-0000-0000-000019000000}"/>
    <cellStyle name="Comma 2 2 6 2 4" xfId="3458" xr:uid="{00000000-0005-0000-0000-000019000000}"/>
    <cellStyle name="Comma 2 2 6 2 4 2" xfId="12530" xr:uid="{00000000-0005-0000-0000-000019000000}"/>
    <cellStyle name="Comma 2 2 6 2 4 2 2" xfId="27650" xr:uid="{00000000-0005-0000-0000-000019000000}"/>
    <cellStyle name="Comma 2 2 6 2 4 2 2 2" xfId="57890" xr:uid="{00000000-0005-0000-0000-000019000000}"/>
    <cellStyle name="Comma 2 2 6 2 4 2 3" xfId="42770" xr:uid="{00000000-0005-0000-0000-000019000000}"/>
    <cellStyle name="Comma 2 2 6 2 4 3" xfId="18578" xr:uid="{00000000-0005-0000-0000-000019000000}"/>
    <cellStyle name="Comma 2 2 6 2 4 3 2" xfId="48818" xr:uid="{00000000-0005-0000-0000-000019000000}"/>
    <cellStyle name="Comma 2 2 6 2 4 4" xfId="33698" xr:uid="{00000000-0005-0000-0000-000019000000}"/>
    <cellStyle name="Comma 2 2 6 2 5" xfId="4970" xr:uid="{00000000-0005-0000-0000-000019000000}"/>
    <cellStyle name="Comma 2 2 6 2 5 2" xfId="14042" xr:uid="{00000000-0005-0000-0000-000019000000}"/>
    <cellStyle name="Comma 2 2 6 2 5 2 2" xfId="29162" xr:uid="{00000000-0005-0000-0000-000019000000}"/>
    <cellStyle name="Comma 2 2 6 2 5 2 2 2" xfId="59402" xr:uid="{00000000-0005-0000-0000-000019000000}"/>
    <cellStyle name="Comma 2 2 6 2 5 2 3" xfId="44282" xr:uid="{00000000-0005-0000-0000-000019000000}"/>
    <cellStyle name="Comma 2 2 6 2 5 3" xfId="20090" xr:uid="{00000000-0005-0000-0000-000019000000}"/>
    <cellStyle name="Comma 2 2 6 2 5 3 2" xfId="50330" xr:uid="{00000000-0005-0000-0000-000019000000}"/>
    <cellStyle name="Comma 2 2 6 2 5 4" xfId="35210" xr:uid="{00000000-0005-0000-0000-000019000000}"/>
    <cellStyle name="Comma 2 2 6 2 6" xfId="6482" xr:uid="{00000000-0005-0000-0000-000019000000}"/>
    <cellStyle name="Comma 2 2 6 2 6 2" xfId="21602" xr:uid="{00000000-0005-0000-0000-000019000000}"/>
    <cellStyle name="Comma 2 2 6 2 6 2 2" xfId="51842" xr:uid="{00000000-0005-0000-0000-000019000000}"/>
    <cellStyle name="Comma 2 2 6 2 6 3" xfId="36722" xr:uid="{00000000-0005-0000-0000-000019000000}"/>
    <cellStyle name="Comma 2 2 6 2 7" xfId="7994" xr:uid="{00000000-0005-0000-0000-000019000000}"/>
    <cellStyle name="Comma 2 2 6 2 7 2" xfId="23114" xr:uid="{00000000-0005-0000-0000-000019000000}"/>
    <cellStyle name="Comma 2 2 6 2 7 2 2" xfId="53354" xr:uid="{00000000-0005-0000-0000-000019000000}"/>
    <cellStyle name="Comma 2 2 6 2 7 3" xfId="38234" xr:uid="{00000000-0005-0000-0000-000019000000}"/>
    <cellStyle name="Comma 2 2 6 2 8" xfId="9506" xr:uid="{00000000-0005-0000-0000-000019000000}"/>
    <cellStyle name="Comma 2 2 6 2 8 2" xfId="24626" xr:uid="{00000000-0005-0000-0000-000019000000}"/>
    <cellStyle name="Comma 2 2 6 2 8 2 2" xfId="54866" xr:uid="{00000000-0005-0000-0000-000019000000}"/>
    <cellStyle name="Comma 2 2 6 2 8 3" xfId="39746" xr:uid="{00000000-0005-0000-0000-000019000000}"/>
    <cellStyle name="Comma 2 2 6 2 9" xfId="15554" xr:uid="{00000000-0005-0000-0000-000019000000}"/>
    <cellStyle name="Comma 2 2 6 2 9 2" xfId="45794" xr:uid="{00000000-0005-0000-0000-000019000000}"/>
    <cellStyle name="Comma 2 2 6 3" xfId="686" xr:uid="{00000000-0005-0000-0000-00005A000000}"/>
    <cellStyle name="Comma 2 2 6 3 10" xfId="30926" xr:uid="{00000000-0005-0000-0000-00005A000000}"/>
    <cellStyle name="Comma 2 2 6 3 2" xfId="1442" xr:uid="{00000000-0005-0000-0000-00005A000000}"/>
    <cellStyle name="Comma 2 2 6 3 2 2" xfId="2954" xr:uid="{00000000-0005-0000-0000-00005A000000}"/>
    <cellStyle name="Comma 2 2 6 3 2 2 2" xfId="12026" xr:uid="{00000000-0005-0000-0000-00005A000000}"/>
    <cellStyle name="Comma 2 2 6 3 2 2 2 2" xfId="27146" xr:uid="{00000000-0005-0000-0000-00005A000000}"/>
    <cellStyle name="Comma 2 2 6 3 2 2 2 2 2" xfId="57386" xr:uid="{00000000-0005-0000-0000-00005A000000}"/>
    <cellStyle name="Comma 2 2 6 3 2 2 2 3" xfId="42266" xr:uid="{00000000-0005-0000-0000-00005A000000}"/>
    <cellStyle name="Comma 2 2 6 3 2 2 3" xfId="18074" xr:uid="{00000000-0005-0000-0000-00005A000000}"/>
    <cellStyle name="Comma 2 2 6 3 2 2 3 2" xfId="48314" xr:uid="{00000000-0005-0000-0000-00005A000000}"/>
    <cellStyle name="Comma 2 2 6 3 2 2 4" xfId="33194" xr:uid="{00000000-0005-0000-0000-00005A000000}"/>
    <cellStyle name="Comma 2 2 6 3 2 3" xfId="4466" xr:uid="{00000000-0005-0000-0000-00005A000000}"/>
    <cellStyle name="Comma 2 2 6 3 2 3 2" xfId="13538" xr:uid="{00000000-0005-0000-0000-00005A000000}"/>
    <cellStyle name="Comma 2 2 6 3 2 3 2 2" xfId="28658" xr:uid="{00000000-0005-0000-0000-00005A000000}"/>
    <cellStyle name="Comma 2 2 6 3 2 3 2 2 2" xfId="58898" xr:uid="{00000000-0005-0000-0000-00005A000000}"/>
    <cellStyle name="Comma 2 2 6 3 2 3 2 3" xfId="43778" xr:uid="{00000000-0005-0000-0000-00005A000000}"/>
    <cellStyle name="Comma 2 2 6 3 2 3 3" xfId="19586" xr:uid="{00000000-0005-0000-0000-00005A000000}"/>
    <cellStyle name="Comma 2 2 6 3 2 3 3 2" xfId="49826" xr:uid="{00000000-0005-0000-0000-00005A000000}"/>
    <cellStyle name="Comma 2 2 6 3 2 3 4" xfId="34706" xr:uid="{00000000-0005-0000-0000-00005A000000}"/>
    <cellStyle name="Comma 2 2 6 3 2 4" xfId="5978" xr:uid="{00000000-0005-0000-0000-00005A000000}"/>
    <cellStyle name="Comma 2 2 6 3 2 4 2" xfId="15050" xr:uid="{00000000-0005-0000-0000-00005A000000}"/>
    <cellStyle name="Comma 2 2 6 3 2 4 2 2" xfId="30170" xr:uid="{00000000-0005-0000-0000-00005A000000}"/>
    <cellStyle name="Comma 2 2 6 3 2 4 2 2 2" xfId="60410" xr:uid="{00000000-0005-0000-0000-00005A000000}"/>
    <cellStyle name="Comma 2 2 6 3 2 4 2 3" xfId="45290" xr:uid="{00000000-0005-0000-0000-00005A000000}"/>
    <cellStyle name="Comma 2 2 6 3 2 4 3" xfId="21098" xr:uid="{00000000-0005-0000-0000-00005A000000}"/>
    <cellStyle name="Comma 2 2 6 3 2 4 3 2" xfId="51338" xr:uid="{00000000-0005-0000-0000-00005A000000}"/>
    <cellStyle name="Comma 2 2 6 3 2 4 4" xfId="36218" xr:uid="{00000000-0005-0000-0000-00005A000000}"/>
    <cellStyle name="Comma 2 2 6 3 2 5" xfId="7490" xr:uid="{00000000-0005-0000-0000-00005A000000}"/>
    <cellStyle name="Comma 2 2 6 3 2 5 2" xfId="22610" xr:uid="{00000000-0005-0000-0000-00005A000000}"/>
    <cellStyle name="Comma 2 2 6 3 2 5 2 2" xfId="52850" xr:uid="{00000000-0005-0000-0000-00005A000000}"/>
    <cellStyle name="Comma 2 2 6 3 2 5 3" xfId="37730" xr:uid="{00000000-0005-0000-0000-00005A000000}"/>
    <cellStyle name="Comma 2 2 6 3 2 6" xfId="9002" xr:uid="{00000000-0005-0000-0000-00005A000000}"/>
    <cellStyle name="Comma 2 2 6 3 2 6 2" xfId="24122" xr:uid="{00000000-0005-0000-0000-00005A000000}"/>
    <cellStyle name="Comma 2 2 6 3 2 6 2 2" xfId="54362" xr:uid="{00000000-0005-0000-0000-00005A000000}"/>
    <cellStyle name="Comma 2 2 6 3 2 6 3" xfId="39242" xr:uid="{00000000-0005-0000-0000-00005A000000}"/>
    <cellStyle name="Comma 2 2 6 3 2 7" xfId="10514" xr:uid="{00000000-0005-0000-0000-00005A000000}"/>
    <cellStyle name="Comma 2 2 6 3 2 7 2" xfId="25634" xr:uid="{00000000-0005-0000-0000-00005A000000}"/>
    <cellStyle name="Comma 2 2 6 3 2 7 2 2" xfId="55874" xr:uid="{00000000-0005-0000-0000-00005A000000}"/>
    <cellStyle name="Comma 2 2 6 3 2 7 3" xfId="40754" xr:uid="{00000000-0005-0000-0000-00005A000000}"/>
    <cellStyle name="Comma 2 2 6 3 2 8" xfId="16562" xr:uid="{00000000-0005-0000-0000-00005A000000}"/>
    <cellStyle name="Comma 2 2 6 3 2 8 2" xfId="46802" xr:uid="{00000000-0005-0000-0000-00005A000000}"/>
    <cellStyle name="Comma 2 2 6 3 2 9" xfId="31682" xr:uid="{00000000-0005-0000-0000-00005A000000}"/>
    <cellStyle name="Comma 2 2 6 3 3" xfId="2198" xr:uid="{00000000-0005-0000-0000-00005A000000}"/>
    <cellStyle name="Comma 2 2 6 3 3 2" xfId="11270" xr:uid="{00000000-0005-0000-0000-00005A000000}"/>
    <cellStyle name="Comma 2 2 6 3 3 2 2" xfId="26390" xr:uid="{00000000-0005-0000-0000-00005A000000}"/>
    <cellStyle name="Comma 2 2 6 3 3 2 2 2" xfId="56630" xr:uid="{00000000-0005-0000-0000-00005A000000}"/>
    <cellStyle name="Comma 2 2 6 3 3 2 3" xfId="41510" xr:uid="{00000000-0005-0000-0000-00005A000000}"/>
    <cellStyle name="Comma 2 2 6 3 3 3" xfId="17318" xr:uid="{00000000-0005-0000-0000-00005A000000}"/>
    <cellStyle name="Comma 2 2 6 3 3 3 2" xfId="47558" xr:uid="{00000000-0005-0000-0000-00005A000000}"/>
    <cellStyle name="Comma 2 2 6 3 3 4" xfId="32438" xr:uid="{00000000-0005-0000-0000-00005A000000}"/>
    <cellStyle name="Comma 2 2 6 3 4" xfId="3710" xr:uid="{00000000-0005-0000-0000-00005A000000}"/>
    <cellStyle name="Comma 2 2 6 3 4 2" xfId="12782" xr:uid="{00000000-0005-0000-0000-00005A000000}"/>
    <cellStyle name="Comma 2 2 6 3 4 2 2" xfId="27902" xr:uid="{00000000-0005-0000-0000-00005A000000}"/>
    <cellStyle name="Comma 2 2 6 3 4 2 2 2" xfId="58142" xr:uid="{00000000-0005-0000-0000-00005A000000}"/>
    <cellStyle name="Comma 2 2 6 3 4 2 3" xfId="43022" xr:uid="{00000000-0005-0000-0000-00005A000000}"/>
    <cellStyle name="Comma 2 2 6 3 4 3" xfId="18830" xr:uid="{00000000-0005-0000-0000-00005A000000}"/>
    <cellStyle name="Comma 2 2 6 3 4 3 2" xfId="49070" xr:uid="{00000000-0005-0000-0000-00005A000000}"/>
    <cellStyle name="Comma 2 2 6 3 4 4" xfId="33950" xr:uid="{00000000-0005-0000-0000-00005A000000}"/>
    <cellStyle name="Comma 2 2 6 3 5" xfId="5222" xr:uid="{00000000-0005-0000-0000-00005A000000}"/>
    <cellStyle name="Comma 2 2 6 3 5 2" xfId="14294" xr:uid="{00000000-0005-0000-0000-00005A000000}"/>
    <cellStyle name="Comma 2 2 6 3 5 2 2" xfId="29414" xr:uid="{00000000-0005-0000-0000-00005A000000}"/>
    <cellStyle name="Comma 2 2 6 3 5 2 2 2" xfId="59654" xr:uid="{00000000-0005-0000-0000-00005A000000}"/>
    <cellStyle name="Comma 2 2 6 3 5 2 3" xfId="44534" xr:uid="{00000000-0005-0000-0000-00005A000000}"/>
    <cellStyle name="Comma 2 2 6 3 5 3" xfId="20342" xr:uid="{00000000-0005-0000-0000-00005A000000}"/>
    <cellStyle name="Comma 2 2 6 3 5 3 2" xfId="50582" xr:uid="{00000000-0005-0000-0000-00005A000000}"/>
    <cellStyle name="Comma 2 2 6 3 5 4" xfId="35462" xr:uid="{00000000-0005-0000-0000-00005A000000}"/>
    <cellStyle name="Comma 2 2 6 3 6" xfId="6734" xr:uid="{00000000-0005-0000-0000-00005A000000}"/>
    <cellStyle name="Comma 2 2 6 3 6 2" xfId="21854" xr:uid="{00000000-0005-0000-0000-00005A000000}"/>
    <cellStyle name="Comma 2 2 6 3 6 2 2" xfId="52094" xr:uid="{00000000-0005-0000-0000-00005A000000}"/>
    <cellStyle name="Comma 2 2 6 3 6 3" xfId="36974" xr:uid="{00000000-0005-0000-0000-00005A000000}"/>
    <cellStyle name="Comma 2 2 6 3 7" xfId="8246" xr:uid="{00000000-0005-0000-0000-00005A000000}"/>
    <cellStyle name="Comma 2 2 6 3 7 2" xfId="23366" xr:uid="{00000000-0005-0000-0000-00005A000000}"/>
    <cellStyle name="Comma 2 2 6 3 7 2 2" xfId="53606" xr:uid="{00000000-0005-0000-0000-00005A000000}"/>
    <cellStyle name="Comma 2 2 6 3 7 3" xfId="38486" xr:uid="{00000000-0005-0000-0000-00005A000000}"/>
    <cellStyle name="Comma 2 2 6 3 8" xfId="9758" xr:uid="{00000000-0005-0000-0000-00005A000000}"/>
    <cellStyle name="Comma 2 2 6 3 8 2" xfId="24878" xr:uid="{00000000-0005-0000-0000-00005A000000}"/>
    <cellStyle name="Comma 2 2 6 3 8 2 2" xfId="55118" xr:uid="{00000000-0005-0000-0000-00005A000000}"/>
    <cellStyle name="Comma 2 2 6 3 8 3" xfId="39998" xr:uid="{00000000-0005-0000-0000-00005A000000}"/>
    <cellStyle name="Comma 2 2 6 3 9" xfId="15806" xr:uid="{00000000-0005-0000-0000-00005A000000}"/>
    <cellStyle name="Comma 2 2 6 3 9 2" xfId="46046" xr:uid="{00000000-0005-0000-0000-00005A000000}"/>
    <cellStyle name="Comma 2 2 6 4" xfId="938" xr:uid="{00000000-0005-0000-0000-000019000000}"/>
    <cellStyle name="Comma 2 2 6 4 2" xfId="2450" xr:uid="{00000000-0005-0000-0000-000019000000}"/>
    <cellStyle name="Comma 2 2 6 4 2 2" xfId="11522" xr:uid="{00000000-0005-0000-0000-000019000000}"/>
    <cellStyle name="Comma 2 2 6 4 2 2 2" xfId="26642" xr:uid="{00000000-0005-0000-0000-000019000000}"/>
    <cellStyle name="Comma 2 2 6 4 2 2 2 2" xfId="56882" xr:uid="{00000000-0005-0000-0000-000019000000}"/>
    <cellStyle name="Comma 2 2 6 4 2 2 3" xfId="41762" xr:uid="{00000000-0005-0000-0000-000019000000}"/>
    <cellStyle name="Comma 2 2 6 4 2 3" xfId="17570" xr:uid="{00000000-0005-0000-0000-000019000000}"/>
    <cellStyle name="Comma 2 2 6 4 2 3 2" xfId="47810" xr:uid="{00000000-0005-0000-0000-000019000000}"/>
    <cellStyle name="Comma 2 2 6 4 2 4" xfId="32690" xr:uid="{00000000-0005-0000-0000-000019000000}"/>
    <cellStyle name="Comma 2 2 6 4 3" xfId="3962" xr:uid="{00000000-0005-0000-0000-000019000000}"/>
    <cellStyle name="Comma 2 2 6 4 3 2" xfId="13034" xr:uid="{00000000-0005-0000-0000-000019000000}"/>
    <cellStyle name="Comma 2 2 6 4 3 2 2" xfId="28154" xr:uid="{00000000-0005-0000-0000-000019000000}"/>
    <cellStyle name="Comma 2 2 6 4 3 2 2 2" xfId="58394" xr:uid="{00000000-0005-0000-0000-000019000000}"/>
    <cellStyle name="Comma 2 2 6 4 3 2 3" xfId="43274" xr:uid="{00000000-0005-0000-0000-000019000000}"/>
    <cellStyle name="Comma 2 2 6 4 3 3" xfId="19082" xr:uid="{00000000-0005-0000-0000-000019000000}"/>
    <cellStyle name="Comma 2 2 6 4 3 3 2" xfId="49322" xr:uid="{00000000-0005-0000-0000-000019000000}"/>
    <cellStyle name="Comma 2 2 6 4 3 4" xfId="34202" xr:uid="{00000000-0005-0000-0000-000019000000}"/>
    <cellStyle name="Comma 2 2 6 4 4" xfId="5474" xr:uid="{00000000-0005-0000-0000-000019000000}"/>
    <cellStyle name="Comma 2 2 6 4 4 2" xfId="14546" xr:uid="{00000000-0005-0000-0000-000019000000}"/>
    <cellStyle name="Comma 2 2 6 4 4 2 2" xfId="29666" xr:uid="{00000000-0005-0000-0000-000019000000}"/>
    <cellStyle name="Comma 2 2 6 4 4 2 2 2" xfId="59906" xr:uid="{00000000-0005-0000-0000-000019000000}"/>
    <cellStyle name="Comma 2 2 6 4 4 2 3" xfId="44786" xr:uid="{00000000-0005-0000-0000-000019000000}"/>
    <cellStyle name="Comma 2 2 6 4 4 3" xfId="20594" xr:uid="{00000000-0005-0000-0000-000019000000}"/>
    <cellStyle name="Comma 2 2 6 4 4 3 2" xfId="50834" xr:uid="{00000000-0005-0000-0000-000019000000}"/>
    <cellStyle name="Comma 2 2 6 4 4 4" xfId="35714" xr:uid="{00000000-0005-0000-0000-000019000000}"/>
    <cellStyle name="Comma 2 2 6 4 5" xfId="6986" xr:uid="{00000000-0005-0000-0000-000019000000}"/>
    <cellStyle name="Comma 2 2 6 4 5 2" xfId="22106" xr:uid="{00000000-0005-0000-0000-000019000000}"/>
    <cellStyle name="Comma 2 2 6 4 5 2 2" xfId="52346" xr:uid="{00000000-0005-0000-0000-000019000000}"/>
    <cellStyle name="Comma 2 2 6 4 5 3" xfId="37226" xr:uid="{00000000-0005-0000-0000-000019000000}"/>
    <cellStyle name="Comma 2 2 6 4 6" xfId="8498" xr:uid="{00000000-0005-0000-0000-000019000000}"/>
    <cellStyle name="Comma 2 2 6 4 6 2" xfId="23618" xr:uid="{00000000-0005-0000-0000-000019000000}"/>
    <cellStyle name="Comma 2 2 6 4 6 2 2" xfId="53858" xr:uid="{00000000-0005-0000-0000-000019000000}"/>
    <cellStyle name="Comma 2 2 6 4 6 3" xfId="38738" xr:uid="{00000000-0005-0000-0000-000019000000}"/>
    <cellStyle name="Comma 2 2 6 4 7" xfId="10010" xr:uid="{00000000-0005-0000-0000-000019000000}"/>
    <cellStyle name="Comma 2 2 6 4 7 2" xfId="25130" xr:uid="{00000000-0005-0000-0000-000019000000}"/>
    <cellStyle name="Comma 2 2 6 4 7 2 2" xfId="55370" xr:uid="{00000000-0005-0000-0000-000019000000}"/>
    <cellStyle name="Comma 2 2 6 4 7 3" xfId="40250" xr:uid="{00000000-0005-0000-0000-000019000000}"/>
    <cellStyle name="Comma 2 2 6 4 8" xfId="16058" xr:uid="{00000000-0005-0000-0000-000019000000}"/>
    <cellStyle name="Comma 2 2 6 4 8 2" xfId="46298" xr:uid="{00000000-0005-0000-0000-000019000000}"/>
    <cellStyle name="Comma 2 2 6 4 9" xfId="31178" xr:uid="{00000000-0005-0000-0000-000019000000}"/>
    <cellStyle name="Comma 2 2 6 5" xfId="1694" xr:uid="{00000000-0005-0000-0000-000019000000}"/>
    <cellStyle name="Comma 2 2 6 5 2" xfId="10766" xr:uid="{00000000-0005-0000-0000-000019000000}"/>
    <cellStyle name="Comma 2 2 6 5 2 2" xfId="25886" xr:uid="{00000000-0005-0000-0000-000019000000}"/>
    <cellStyle name="Comma 2 2 6 5 2 2 2" xfId="56126" xr:uid="{00000000-0005-0000-0000-000019000000}"/>
    <cellStyle name="Comma 2 2 6 5 2 3" xfId="41006" xr:uid="{00000000-0005-0000-0000-000019000000}"/>
    <cellStyle name="Comma 2 2 6 5 3" xfId="16814" xr:uid="{00000000-0005-0000-0000-000019000000}"/>
    <cellStyle name="Comma 2 2 6 5 3 2" xfId="47054" xr:uid="{00000000-0005-0000-0000-000019000000}"/>
    <cellStyle name="Comma 2 2 6 5 4" xfId="31934" xr:uid="{00000000-0005-0000-0000-000019000000}"/>
    <cellStyle name="Comma 2 2 6 6" xfId="3206" xr:uid="{00000000-0005-0000-0000-000019000000}"/>
    <cellStyle name="Comma 2 2 6 6 2" xfId="12278" xr:uid="{00000000-0005-0000-0000-000019000000}"/>
    <cellStyle name="Comma 2 2 6 6 2 2" xfId="27398" xr:uid="{00000000-0005-0000-0000-000019000000}"/>
    <cellStyle name="Comma 2 2 6 6 2 2 2" xfId="57638" xr:uid="{00000000-0005-0000-0000-000019000000}"/>
    <cellStyle name="Comma 2 2 6 6 2 3" xfId="42518" xr:uid="{00000000-0005-0000-0000-000019000000}"/>
    <cellStyle name="Comma 2 2 6 6 3" xfId="18326" xr:uid="{00000000-0005-0000-0000-000019000000}"/>
    <cellStyle name="Comma 2 2 6 6 3 2" xfId="48566" xr:uid="{00000000-0005-0000-0000-000019000000}"/>
    <cellStyle name="Comma 2 2 6 6 4" xfId="33446" xr:uid="{00000000-0005-0000-0000-000019000000}"/>
    <cellStyle name="Comma 2 2 6 7" xfId="4718" xr:uid="{00000000-0005-0000-0000-000019000000}"/>
    <cellStyle name="Comma 2 2 6 7 2" xfId="13790" xr:uid="{00000000-0005-0000-0000-000019000000}"/>
    <cellStyle name="Comma 2 2 6 7 2 2" xfId="28910" xr:uid="{00000000-0005-0000-0000-000019000000}"/>
    <cellStyle name="Comma 2 2 6 7 2 2 2" xfId="59150" xr:uid="{00000000-0005-0000-0000-000019000000}"/>
    <cellStyle name="Comma 2 2 6 7 2 3" xfId="44030" xr:uid="{00000000-0005-0000-0000-000019000000}"/>
    <cellStyle name="Comma 2 2 6 7 3" xfId="19838" xr:uid="{00000000-0005-0000-0000-000019000000}"/>
    <cellStyle name="Comma 2 2 6 7 3 2" xfId="50078" xr:uid="{00000000-0005-0000-0000-000019000000}"/>
    <cellStyle name="Comma 2 2 6 7 4" xfId="34958" xr:uid="{00000000-0005-0000-0000-000019000000}"/>
    <cellStyle name="Comma 2 2 6 8" xfId="6230" xr:uid="{00000000-0005-0000-0000-000019000000}"/>
    <cellStyle name="Comma 2 2 6 8 2" xfId="21350" xr:uid="{00000000-0005-0000-0000-000019000000}"/>
    <cellStyle name="Comma 2 2 6 8 2 2" xfId="51590" xr:uid="{00000000-0005-0000-0000-000019000000}"/>
    <cellStyle name="Comma 2 2 6 8 3" xfId="36470" xr:uid="{00000000-0005-0000-0000-000019000000}"/>
    <cellStyle name="Comma 2 2 6 9" xfId="7742" xr:uid="{00000000-0005-0000-0000-000019000000}"/>
    <cellStyle name="Comma 2 2 6 9 2" xfId="22862" xr:uid="{00000000-0005-0000-0000-000019000000}"/>
    <cellStyle name="Comma 2 2 6 9 2 2" xfId="53102" xr:uid="{00000000-0005-0000-0000-000019000000}"/>
    <cellStyle name="Comma 2 2 6 9 3" xfId="37982" xr:uid="{00000000-0005-0000-0000-000019000000}"/>
    <cellStyle name="Comma 2 2 7" xfId="266" xr:uid="{00000000-0005-0000-0000-000031000000}"/>
    <cellStyle name="Comma 2 2 7 10" xfId="30506" xr:uid="{00000000-0005-0000-0000-000031000000}"/>
    <cellStyle name="Comma 2 2 7 2" xfId="1022" xr:uid="{00000000-0005-0000-0000-000031000000}"/>
    <cellStyle name="Comma 2 2 7 2 2" xfId="2534" xr:uid="{00000000-0005-0000-0000-000031000000}"/>
    <cellStyle name="Comma 2 2 7 2 2 2" xfId="11606" xr:uid="{00000000-0005-0000-0000-000031000000}"/>
    <cellStyle name="Comma 2 2 7 2 2 2 2" xfId="26726" xr:uid="{00000000-0005-0000-0000-000031000000}"/>
    <cellStyle name="Comma 2 2 7 2 2 2 2 2" xfId="56966" xr:uid="{00000000-0005-0000-0000-000031000000}"/>
    <cellStyle name="Comma 2 2 7 2 2 2 3" xfId="41846" xr:uid="{00000000-0005-0000-0000-000031000000}"/>
    <cellStyle name="Comma 2 2 7 2 2 3" xfId="17654" xr:uid="{00000000-0005-0000-0000-000031000000}"/>
    <cellStyle name="Comma 2 2 7 2 2 3 2" xfId="47894" xr:uid="{00000000-0005-0000-0000-000031000000}"/>
    <cellStyle name="Comma 2 2 7 2 2 4" xfId="32774" xr:uid="{00000000-0005-0000-0000-000031000000}"/>
    <cellStyle name="Comma 2 2 7 2 3" xfId="4046" xr:uid="{00000000-0005-0000-0000-000031000000}"/>
    <cellStyle name="Comma 2 2 7 2 3 2" xfId="13118" xr:uid="{00000000-0005-0000-0000-000031000000}"/>
    <cellStyle name="Comma 2 2 7 2 3 2 2" xfId="28238" xr:uid="{00000000-0005-0000-0000-000031000000}"/>
    <cellStyle name="Comma 2 2 7 2 3 2 2 2" xfId="58478" xr:uid="{00000000-0005-0000-0000-000031000000}"/>
    <cellStyle name="Comma 2 2 7 2 3 2 3" xfId="43358" xr:uid="{00000000-0005-0000-0000-000031000000}"/>
    <cellStyle name="Comma 2 2 7 2 3 3" xfId="19166" xr:uid="{00000000-0005-0000-0000-000031000000}"/>
    <cellStyle name="Comma 2 2 7 2 3 3 2" xfId="49406" xr:uid="{00000000-0005-0000-0000-000031000000}"/>
    <cellStyle name="Comma 2 2 7 2 3 4" xfId="34286" xr:uid="{00000000-0005-0000-0000-000031000000}"/>
    <cellStyle name="Comma 2 2 7 2 4" xfId="5558" xr:uid="{00000000-0005-0000-0000-000031000000}"/>
    <cellStyle name="Comma 2 2 7 2 4 2" xfId="14630" xr:uid="{00000000-0005-0000-0000-000031000000}"/>
    <cellStyle name="Comma 2 2 7 2 4 2 2" xfId="29750" xr:uid="{00000000-0005-0000-0000-000031000000}"/>
    <cellStyle name="Comma 2 2 7 2 4 2 2 2" xfId="59990" xr:uid="{00000000-0005-0000-0000-000031000000}"/>
    <cellStyle name="Comma 2 2 7 2 4 2 3" xfId="44870" xr:uid="{00000000-0005-0000-0000-000031000000}"/>
    <cellStyle name="Comma 2 2 7 2 4 3" xfId="20678" xr:uid="{00000000-0005-0000-0000-000031000000}"/>
    <cellStyle name="Comma 2 2 7 2 4 3 2" xfId="50918" xr:uid="{00000000-0005-0000-0000-000031000000}"/>
    <cellStyle name="Comma 2 2 7 2 4 4" xfId="35798" xr:uid="{00000000-0005-0000-0000-000031000000}"/>
    <cellStyle name="Comma 2 2 7 2 5" xfId="7070" xr:uid="{00000000-0005-0000-0000-000031000000}"/>
    <cellStyle name="Comma 2 2 7 2 5 2" xfId="22190" xr:uid="{00000000-0005-0000-0000-000031000000}"/>
    <cellStyle name="Comma 2 2 7 2 5 2 2" xfId="52430" xr:uid="{00000000-0005-0000-0000-000031000000}"/>
    <cellStyle name="Comma 2 2 7 2 5 3" xfId="37310" xr:uid="{00000000-0005-0000-0000-000031000000}"/>
    <cellStyle name="Comma 2 2 7 2 6" xfId="8582" xr:uid="{00000000-0005-0000-0000-000031000000}"/>
    <cellStyle name="Comma 2 2 7 2 6 2" xfId="23702" xr:uid="{00000000-0005-0000-0000-000031000000}"/>
    <cellStyle name="Comma 2 2 7 2 6 2 2" xfId="53942" xr:uid="{00000000-0005-0000-0000-000031000000}"/>
    <cellStyle name="Comma 2 2 7 2 6 3" xfId="38822" xr:uid="{00000000-0005-0000-0000-000031000000}"/>
    <cellStyle name="Comma 2 2 7 2 7" xfId="10094" xr:uid="{00000000-0005-0000-0000-000031000000}"/>
    <cellStyle name="Comma 2 2 7 2 7 2" xfId="25214" xr:uid="{00000000-0005-0000-0000-000031000000}"/>
    <cellStyle name="Comma 2 2 7 2 7 2 2" xfId="55454" xr:uid="{00000000-0005-0000-0000-000031000000}"/>
    <cellStyle name="Comma 2 2 7 2 7 3" xfId="40334" xr:uid="{00000000-0005-0000-0000-000031000000}"/>
    <cellStyle name="Comma 2 2 7 2 8" xfId="16142" xr:uid="{00000000-0005-0000-0000-000031000000}"/>
    <cellStyle name="Comma 2 2 7 2 8 2" xfId="46382" xr:uid="{00000000-0005-0000-0000-000031000000}"/>
    <cellStyle name="Comma 2 2 7 2 9" xfId="31262" xr:uid="{00000000-0005-0000-0000-000031000000}"/>
    <cellStyle name="Comma 2 2 7 3" xfId="1778" xr:uid="{00000000-0005-0000-0000-000031000000}"/>
    <cellStyle name="Comma 2 2 7 3 2" xfId="10850" xr:uid="{00000000-0005-0000-0000-000031000000}"/>
    <cellStyle name="Comma 2 2 7 3 2 2" xfId="25970" xr:uid="{00000000-0005-0000-0000-000031000000}"/>
    <cellStyle name="Comma 2 2 7 3 2 2 2" xfId="56210" xr:uid="{00000000-0005-0000-0000-000031000000}"/>
    <cellStyle name="Comma 2 2 7 3 2 3" xfId="41090" xr:uid="{00000000-0005-0000-0000-000031000000}"/>
    <cellStyle name="Comma 2 2 7 3 3" xfId="16898" xr:uid="{00000000-0005-0000-0000-000031000000}"/>
    <cellStyle name="Comma 2 2 7 3 3 2" xfId="47138" xr:uid="{00000000-0005-0000-0000-000031000000}"/>
    <cellStyle name="Comma 2 2 7 3 4" xfId="32018" xr:uid="{00000000-0005-0000-0000-000031000000}"/>
    <cellStyle name="Comma 2 2 7 4" xfId="3290" xr:uid="{00000000-0005-0000-0000-000031000000}"/>
    <cellStyle name="Comma 2 2 7 4 2" xfId="12362" xr:uid="{00000000-0005-0000-0000-000031000000}"/>
    <cellStyle name="Comma 2 2 7 4 2 2" xfId="27482" xr:uid="{00000000-0005-0000-0000-000031000000}"/>
    <cellStyle name="Comma 2 2 7 4 2 2 2" xfId="57722" xr:uid="{00000000-0005-0000-0000-000031000000}"/>
    <cellStyle name="Comma 2 2 7 4 2 3" xfId="42602" xr:uid="{00000000-0005-0000-0000-000031000000}"/>
    <cellStyle name="Comma 2 2 7 4 3" xfId="18410" xr:uid="{00000000-0005-0000-0000-000031000000}"/>
    <cellStyle name="Comma 2 2 7 4 3 2" xfId="48650" xr:uid="{00000000-0005-0000-0000-000031000000}"/>
    <cellStyle name="Comma 2 2 7 4 4" xfId="33530" xr:uid="{00000000-0005-0000-0000-000031000000}"/>
    <cellStyle name="Comma 2 2 7 5" xfId="4802" xr:uid="{00000000-0005-0000-0000-000031000000}"/>
    <cellStyle name="Comma 2 2 7 5 2" xfId="13874" xr:uid="{00000000-0005-0000-0000-000031000000}"/>
    <cellStyle name="Comma 2 2 7 5 2 2" xfId="28994" xr:uid="{00000000-0005-0000-0000-000031000000}"/>
    <cellStyle name="Comma 2 2 7 5 2 2 2" xfId="59234" xr:uid="{00000000-0005-0000-0000-000031000000}"/>
    <cellStyle name="Comma 2 2 7 5 2 3" xfId="44114" xr:uid="{00000000-0005-0000-0000-000031000000}"/>
    <cellStyle name="Comma 2 2 7 5 3" xfId="19922" xr:uid="{00000000-0005-0000-0000-000031000000}"/>
    <cellStyle name="Comma 2 2 7 5 3 2" xfId="50162" xr:uid="{00000000-0005-0000-0000-000031000000}"/>
    <cellStyle name="Comma 2 2 7 5 4" xfId="35042" xr:uid="{00000000-0005-0000-0000-000031000000}"/>
    <cellStyle name="Comma 2 2 7 6" xfId="6314" xr:uid="{00000000-0005-0000-0000-000031000000}"/>
    <cellStyle name="Comma 2 2 7 6 2" xfId="21434" xr:uid="{00000000-0005-0000-0000-000031000000}"/>
    <cellStyle name="Comma 2 2 7 6 2 2" xfId="51674" xr:uid="{00000000-0005-0000-0000-000031000000}"/>
    <cellStyle name="Comma 2 2 7 6 3" xfId="36554" xr:uid="{00000000-0005-0000-0000-000031000000}"/>
    <cellStyle name="Comma 2 2 7 7" xfId="7826" xr:uid="{00000000-0005-0000-0000-000031000000}"/>
    <cellStyle name="Comma 2 2 7 7 2" xfId="22946" xr:uid="{00000000-0005-0000-0000-000031000000}"/>
    <cellStyle name="Comma 2 2 7 7 2 2" xfId="53186" xr:uid="{00000000-0005-0000-0000-000031000000}"/>
    <cellStyle name="Comma 2 2 7 7 3" xfId="38066" xr:uid="{00000000-0005-0000-0000-000031000000}"/>
    <cellStyle name="Comma 2 2 7 8" xfId="9338" xr:uid="{00000000-0005-0000-0000-000031000000}"/>
    <cellStyle name="Comma 2 2 7 8 2" xfId="24458" xr:uid="{00000000-0005-0000-0000-000031000000}"/>
    <cellStyle name="Comma 2 2 7 8 2 2" xfId="54698" xr:uid="{00000000-0005-0000-0000-000031000000}"/>
    <cellStyle name="Comma 2 2 7 8 3" xfId="39578" xr:uid="{00000000-0005-0000-0000-000031000000}"/>
    <cellStyle name="Comma 2 2 7 9" xfId="15386" xr:uid="{00000000-0005-0000-0000-000031000000}"/>
    <cellStyle name="Comma 2 2 7 9 2" xfId="45626" xr:uid="{00000000-0005-0000-0000-000031000000}"/>
    <cellStyle name="Comma 2 2 8" xfId="518" xr:uid="{00000000-0005-0000-0000-000049000000}"/>
    <cellStyle name="Comma 2 2 8 10" xfId="30758" xr:uid="{00000000-0005-0000-0000-000049000000}"/>
    <cellStyle name="Comma 2 2 8 2" xfId="1274" xr:uid="{00000000-0005-0000-0000-000049000000}"/>
    <cellStyle name="Comma 2 2 8 2 2" xfId="2786" xr:uid="{00000000-0005-0000-0000-000049000000}"/>
    <cellStyle name="Comma 2 2 8 2 2 2" xfId="11858" xr:uid="{00000000-0005-0000-0000-000049000000}"/>
    <cellStyle name="Comma 2 2 8 2 2 2 2" xfId="26978" xr:uid="{00000000-0005-0000-0000-000049000000}"/>
    <cellStyle name="Comma 2 2 8 2 2 2 2 2" xfId="57218" xr:uid="{00000000-0005-0000-0000-000049000000}"/>
    <cellStyle name="Comma 2 2 8 2 2 2 3" xfId="42098" xr:uid="{00000000-0005-0000-0000-000049000000}"/>
    <cellStyle name="Comma 2 2 8 2 2 3" xfId="17906" xr:uid="{00000000-0005-0000-0000-000049000000}"/>
    <cellStyle name="Comma 2 2 8 2 2 3 2" xfId="48146" xr:uid="{00000000-0005-0000-0000-000049000000}"/>
    <cellStyle name="Comma 2 2 8 2 2 4" xfId="33026" xr:uid="{00000000-0005-0000-0000-000049000000}"/>
    <cellStyle name="Comma 2 2 8 2 3" xfId="4298" xr:uid="{00000000-0005-0000-0000-000049000000}"/>
    <cellStyle name="Comma 2 2 8 2 3 2" xfId="13370" xr:uid="{00000000-0005-0000-0000-000049000000}"/>
    <cellStyle name="Comma 2 2 8 2 3 2 2" xfId="28490" xr:uid="{00000000-0005-0000-0000-000049000000}"/>
    <cellStyle name="Comma 2 2 8 2 3 2 2 2" xfId="58730" xr:uid="{00000000-0005-0000-0000-000049000000}"/>
    <cellStyle name="Comma 2 2 8 2 3 2 3" xfId="43610" xr:uid="{00000000-0005-0000-0000-000049000000}"/>
    <cellStyle name="Comma 2 2 8 2 3 3" xfId="19418" xr:uid="{00000000-0005-0000-0000-000049000000}"/>
    <cellStyle name="Comma 2 2 8 2 3 3 2" xfId="49658" xr:uid="{00000000-0005-0000-0000-000049000000}"/>
    <cellStyle name="Comma 2 2 8 2 3 4" xfId="34538" xr:uid="{00000000-0005-0000-0000-000049000000}"/>
    <cellStyle name="Comma 2 2 8 2 4" xfId="5810" xr:uid="{00000000-0005-0000-0000-000049000000}"/>
    <cellStyle name="Comma 2 2 8 2 4 2" xfId="14882" xr:uid="{00000000-0005-0000-0000-000049000000}"/>
    <cellStyle name="Comma 2 2 8 2 4 2 2" xfId="30002" xr:uid="{00000000-0005-0000-0000-000049000000}"/>
    <cellStyle name="Comma 2 2 8 2 4 2 2 2" xfId="60242" xr:uid="{00000000-0005-0000-0000-000049000000}"/>
    <cellStyle name="Comma 2 2 8 2 4 2 3" xfId="45122" xr:uid="{00000000-0005-0000-0000-000049000000}"/>
    <cellStyle name="Comma 2 2 8 2 4 3" xfId="20930" xr:uid="{00000000-0005-0000-0000-000049000000}"/>
    <cellStyle name="Comma 2 2 8 2 4 3 2" xfId="51170" xr:uid="{00000000-0005-0000-0000-000049000000}"/>
    <cellStyle name="Comma 2 2 8 2 4 4" xfId="36050" xr:uid="{00000000-0005-0000-0000-000049000000}"/>
    <cellStyle name="Comma 2 2 8 2 5" xfId="7322" xr:uid="{00000000-0005-0000-0000-000049000000}"/>
    <cellStyle name="Comma 2 2 8 2 5 2" xfId="22442" xr:uid="{00000000-0005-0000-0000-000049000000}"/>
    <cellStyle name="Comma 2 2 8 2 5 2 2" xfId="52682" xr:uid="{00000000-0005-0000-0000-000049000000}"/>
    <cellStyle name="Comma 2 2 8 2 5 3" xfId="37562" xr:uid="{00000000-0005-0000-0000-000049000000}"/>
    <cellStyle name="Comma 2 2 8 2 6" xfId="8834" xr:uid="{00000000-0005-0000-0000-000049000000}"/>
    <cellStyle name="Comma 2 2 8 2 6 2" xfId="23954" xr:uid="{00000000-0005-0000-0000-000049000000}"/>
    <cellStyle name="Comma 2 2 8 2 6 2 2" xfId="54194" xr:uid="{00000000-0005-0000-0000-000049000000}"/>
    <cellStyle name="Comma 2 2 8 2 6 3" xfId="39074" xr:uid="{00000000-0005-0000-0000-000049000000}"/>
    <cellStyle name="Comma 2 2 8 2 7" xfId="10346" xr:uid="{00000000-0005-0000-0000-000049000000}"/>
    <cellStyle name="Comma 2 2 8 2 7 2" xfId="25466" xr:uid="{00000000-0005-0000-0000-000049000000}"/>
    <cellStyle name="Comma 2 2 8 2 7 2 2" xfId="55706" xr:uid="{00000000-0005-0000-0000-000049000000}"/>
    <cellStyle name="Comma 2 2 8 2 7 3" xfId="40586" xr:uid="{00000000-0005-0000-0000-000049000000}"/>
    <cellStyle name="Comma 2 2 8 2 8" xfId="16394" xr:uid="{00000000-0005-0000-0000-000049000000}"/>
    <cellStyle name="Comma 2 2 8 2 8 2" xfId="46634" xr:uid="{00000000-0005-0000-0000-000049000000}"/>
    <cellStyle name="Comma 2 2 8 2 9" xfId="31514" xr:uid="{00000000-0005-0000-0000-000049000000}"/>
    <cellStyle name="Comma 2 2 8 3" xfId="2030" xr:uid="{00000000-0005-0000-0000-000049000000}"/>
    <cellStyle name="Comma 2 2 8 3 2" xfId="11102" xr:uid="{00000000-0005-0000-0000-000049000000}"/>
    <cellStyle name="Comma 2 2 8 3 2 2" xfId="26222" xr:uid="{00000000-0005-0000-0000-000049000000}"/>
    <cellStyle name="Comma 2 2 8 3 2 2 2" xfId="56462" xr:uid="{00000000-0005-0000-0000-000049000000}"/>
    <cellStyle name="Comma 2 2 8 3 2 3" xfId="41342" xr:uid="{00000000-0005-0000-0000-000049000000}"/>
    <cellStyle name="Comma 2 2 8 3 3" xfId="17150" xr:uid="{00000000-0005-0000-0000-000049000000}"/>
    <cellStyle name="Comma 2 2 8 3 3 2" xfId="47390" xr:uid="{00000000-0005-0000-0000-000049000000}"/>
    <cellStyle name="Comma 2 2 8 3 4" xfId="32270" xr:uid="{00000000-0005-0000-0000-000049000000}"/>
    <cellStyle name="Comma 2 2 8 4" xfId="3542" xr:uid="{00000000-0005-0000-0000-000049000000}"/>
    <cellStyle name="Comma 2 2 8 4 2" xfId="12614" xr:uid="{00000000-0005-0000-0000-000049000000}"/>
    <cellStyle name="Comma 2 2 8 4 2 2" xfId="27734" xr:uid="{00000000-0005-0000-0000-000049000000}"/>
    <cellStyle name="Comma 2 2 8 4 2 2 2" xfId="57974" xr:uid="{00000000-0005-0000-0000-000049000000}"/>
    <cellStyle name="Comma 2 2 8 4 2 3" xfId="42854" xr:uid="{00000000-0005-0000-0000-000049000000}"/>
    <cellStyle name="Comma 2 2 8 4 3" xfId="18662" xr:uid="{00000000-0005-0000-0000-000049000000}"/>
    <cellStyle name="Comma 2 2 8 4 3 2" xfId="48902" xr:uid="{00000000-0005-0000-0000-000049000000}"/>
    <cellStyle name="Comma 2 2 8 4 4" xfId="33782" xr:uid="{00000000-0005-0000-0000-000049000000}"/>
    <cellStyle name="Comma 2 2 8 5" xfId="5054" xr:uid="{00000000-0005-0000-0000-000049000000}"/>
    <cellStyle name="Comma 2 2 8 5 2" xfId="14126" xr:uid="{00000000-0005-0000-0000-000049000000}"/>
    <cellStyle name="Comma 2 2 8 5 2 2" xfId="29246" xr:uid="{00000000-0005-0000-0000-000049000000}"/>
    <cellStyle name="Comma 2 2 8 5 2 2 2" xfId="59486" xr:uid="{00000000-0005-0000-0000-000049000000}"/>
    <cellStyle name="Comma 2 2 8 5 2 3" xfId="44366" xr:uid="{00000000-0005-0000-0000-000049000000}"/>
    <cellStyle name="Comma 2 2 8 5 3" xfId="20174" xr:uid="{00000000-0005-0000-0000-000049000000}"/>
    <cellStyle name="Comma 2 2 8 5 3 2" xfId="50414" xr:uid="{00000000-0005-0000-0000-000049000000}"/>
    <cellStyle name="Comma 2 2 8 5 4" xfId="35294" xr:uid="{00000000-0005-0000-0000-000049000000}"/>
    <cellStyle name="Comma 2 2 8 6" xfId="6566" xr:uid="{00000000-0005-0000-0000-000049000000}"/>
    <cellStyle name="Comma 2 2 8 6 2" xfId="21686" xr:uid="{00000000-0005-0000-0000-000049000000}"/>
    <cellStyle name="Comma 2 2 8 6 2 2" xfId="51926" xr:uid="{00000000-0005-0000-0000-000049000000}"/>
    <cellStyle name="Comma 2 2 8 6 3" xfId="36806" xr:uid="{00000000-0005-0000-0000-000049000000}"/>
    <cellStyle name="Comma 2 2 8 7" xfId="8078" xr:uid="{00000000-0005-0000-0000-000049000000}"/>
    <cellStyle name="Comma 2 2 8 7 2" xfId="23198" xr:uid="{00000000-0005-0000-0000-000049000000}"/>
    <cellStyle name="Comma 2 2 8 7 2 2" xfId="53438" xr:uid="{00000000-0005-0000-0000-000049000000}"/>
    <cellStyle name="Comma 2 2 8 7 3" xfId="38318" xr:uid="{00000000-0005-0000-0000-000049000000}"/>
    <cellStyle name="Comma 2 2 8 8" xfId="9590" xr:uid="{00000000-0005-0000-0000-000049000000}"/>
    <cellStyle name="Comma 2 2 8 8 2" xfId="24710" xr:uid="{00000000-0005-0000-0000-000049000000}"/>
    <cellStyle name="Comma 2 2 8 8 2 2" xfId="54950" xr:uid="{00000000-0005-0000-0000-000049000000}"/>
    <cellStyle name="Comma 2 2 8 8 3" xfId="39830" xr:uid="{00000000-0005-0000-0000-000049000000}"/>
    <cellStyle name="Comma 2 2 8 9" xfId="15638" xr:uid="{00000000-0005-0000-0000-000049000000}"/>
    <cellStyle name="Comma 2 2 8 9 2" xfId="45878" xr:uid="{00000000-0005-0000-0000-000049000000}"/>
    <cellStyle name="Comma 2 2 9" xfId="770" xr:uid="{00000000-0005-0000-0000-000031000000}"/>
    <cellStyle name="Comma 2 2 9 2" xfId="2282" xr:uid="{00000000-0005-0000-0000-000031000000}"/>
    <cellStyle name="Comma 2 2 9 2 2" xfId="11354" xr:uid="{00000000-0005-0000-0000-000031000000}"/>
    <cellStyle name="Comma 2 2 9 2 2 2" xfId="26474" xr:uid="{00000000-0005-0000-0000-000031000000}"/>
    <cellStyle name="Comma 2 2 9 2 2 2 2" xfId="56714" xr:uid="{00000000-0005-0000-0000-000031000000}"/>
    <cellStyle name="Comma 2 2 9 2 2 3" xfId="41594" xr:uid="{00000000-0005-0000-0000-000031000000}"/>
    <cellStyle name="Comma 2 2 9 2 3" xfId="17402" xr:uid="{00000000-0005-0000-0000-000031000000}"/>
    <cellStyle name="Comma 2 2 9 2 3 2" xfId="47642" xr:uid="{00000000-0005-0000-0000-000031000000}"/>
    <cellStyle name="Comma 2 2 9 2 4" xfId="32522" xr:uid="{00000000-0005-0000-0000-000031000000}"/>
    <cellStyle name="Comma 2 2 9 3" xfId="3794" xr:uid="{00000000-0005-0000-0000-000031000000}"/>
    <cellStyle name="Comma 2 2 9 3 2" xfId="12866" xr:uid="{00000000-0005-0000-0000-000031000000}"/>
    <cellStyle name="Comma 2 2 9 3 2 2" xfId="27986" xr:uid="{00000000-0005-0000-0000-000031000000}"/>
    <cellStyle name="Comma 2 2 9 3 2 2 2" xfId="58226" xr:uid="{00000000-0005-0000-0000-000031000000}"/>
    <cellStyle name="Comma 2 2 9 3 2 3" xfId="43106" xr:uid="{00000000-0005-0000-0000-000031000000}"/>
    <cellStyle name="Comma 2 2 9 3 3" xfId="18914" xr:uid="{00000000-0005-0000-0000-000031000000}"/>
    <cellStyle name="Comma 2 2 9 3 3 2" xfId="49154" xr:uid="{00000000-0005-0000-0000-000031000000}"/>
    <cellStyle name="Comma 2 2 9 3 4" xfId="34034" xr:uid="{00000000-0005-0000-0000-000031000000}"/>
    <cellStyle name="Comma 2 2 9 4" xfId="5306" xr:uid="{00000000-0005-0000-0000-000031000000}"/>
    <cellStyle name="Comma 2 2 9 4 2" xfId="14378" xr:uid="{00000000-0005-0000-0000-000031000000}"/>
    <cellStyle name="Comma 2 2 9 4 2 2" xfId="29498" xr:uid="{00000000-0005-0000-0000-000031000000}"/>
    <cellStyle name="Comma 2 2 9 4 2 2 2" xfId="59738" xr:uid="{00000000-0005-0000-0000-000031000000}"/>
    <cellStyle name="Comma 2 2 9 4 2 3" xfId="44618" xr:uid="{00000000-0005-0000-0000-000031000000}"/>
    <cellStyle name="Comma 2 2 9 4 3" xfId="20426" xr:uid="{00000000-0005-0000-0000-000031000000}"/>
    <cellStyle name="Comma 2 2 9 4 3 2" xfId="50666" xr:uid="{00000000-0005-0000-0000-000031000000}"/>
    <cellStyle name="Comma 2 2 9 4 4" xfId="35546" xr:uid="{00000000-0005-0000-0000-000031000000}"/>
    <cellStyle name="Comma 2 2 9 5" xfId="6818" xr:uid="{00000000-0005-0000-0000-000031000000}"/>
    <cellStyle name="Comma 2 2 9 5 2" xfId="21938" xr:uid="{00000000-0005-0000-0000-000031000000}"/>
    <cellStyle name="Comma 2 2 9 5 2 2" xfId="52178" xr:uid="{00000000-0005-0000-0000-000031000000}"/>
    <cellStyle name="Comma 2 2 9 5 3" xfId="37058" xr:uid="{00000000-0005-0000-0000-000031000000}"/>
    <cellStyle name="Comma 2 2 9 6" xfId="8330" xr:uid="{00000000-0005-0000-0000-000031000000}"/>
    <cellStyle name="Comma 2 2 9 6 2" xfId="23450" xr:uid="{00000000-0005-0000-0000-000031000000}"/>
    <cellStyle name="Comma 2 2 9 6 2 2" xfId="53690" xr:uid="{00000000-0005-0000-0000-000031000000}"/>
    <cellStyle name="Comma 2 2 9 6 3" xfId="38570" xr:uid="{00000000-0005-0000-0000-000031000000}"/>
    <cellStyle name="Comma 2 2 9 7" xfId="9842" xr:uid="{00000000-0005-0000-0000-000031000000}"/>
    <cellStyle name="Comma 2 2 9 7 2" xfId="24962" xr:uid="{00000000-0005-0000-0000-000031000000}"/>
    <cellStyle name="Comma 2 2 9 7 2 2" xfId="55202" xr:uid="{00000000-0005-0000-0000-000031000000}"/>
    <cellStyle name="Comma 2 2 9 7 3" xfId="40082" xr:uid="{00000000-0005-0000-0000-000031000000}"/>
    <cellStyle name="Comma 2 2 9 8" xfId="15890" xr:uid="{00000000-0005-0000-0000-000031000000}"/>
    <cellStyle name="Comma 2 2 9 8 2" xfId="46130" xr:uid="{00000000-0005-0000-0000-000031000000}"/>
    <cellStyle name="Comma 2 2 9 9" xfId="31010" xr:uid="{00000000-0005-0000-0000-000031000000}"/>
    <cellStyle name="Comma 2 3" xfId="25" xr:uid="{00000000-0005-0000-0000-000031000000}"/>
    <cellStyle name="Comma 2 3 10" xfId="4561" xr:uid="{00000000-0005-0000-0000-000031000000}"/>
    <cellStyle name="Comma 2 3 10 2" xfId="13633" xr:uid="{00000000-0005-0000-0000-000031000000}"/>
    <cellStyle name="Comma 2 3 10 2 2" xfId="28753" xr:uid="{00000000-0005-0000-0000-000031000000}"/>
    <cellStyle name="Comma 2 3 10 2 2 2" xfId="58993" xr:uid="{00000000-0005-0000-0000-000031000000}"/>
    <cellStyle name="Comma 2 3 10 2 3" xfId="43873" xr:uid="{00000000-0005-0000-0000-000031000000}"/>
    <cellStyle name="Comma 2 3 10 3" xfId="19681" xr:uid="{00000000-0005-0000-0000-000031000000}"/>
    <cellStyle name="Comma 2 3 10 3 2" xfId="49921" xr:uid="{00000000-0005-0000-0000-000031000000}"/>
    <cellStyle name="Comma 2 3 10 4" xfId="34801" xr:uid="{00000000-0005-0000-0000-000031000000}"/>
    <cellStyle name="Comma 2 3 11" xfId="6073" xr:uid="{00000000-0005-0000-0000-000031000000}"/>
    <cellStyle name="Comma 2 3 11 2" xfId="21193" xr:uid="{00000000-0005-0000-0000-000031000000}"/>
    <cellStyle name="Comma 2 3 11 2 2" xfId="51433" xr:uid="{00000000-0005-0000-0000-000031000000}"/>
    <cellStyle name="Comma 2 3 11 3" xfId="36313" xr:uid="{00000000-0005-0000-0000-000031000000}"/>
    <cellStyle name="Comma 2 3 12" xfId="7585" xr:uid="{00000000-0005-0000-0000-000031000000}"/>
    <cellStyle name="Comma 2 3 12 2" xfId="22705" xr:uid="{00000000-0005-0000-0000-000031000000}"/>
    <cellStyle name="Comma 2 3 12 2 2" xfId="52945" xr:uid="{00000000-0005-0000-0000-000031000000}"/>
    <cellStyle name="Comma 2 3 12 3" xfId="37825" xr:uid="{00000000-0005-0000-0000-000031000000}"/>
    <cellStyle name="Comma 2 3 13" xfId="9097" xr:uid="{00000000-0005-0000-0000-000031000000}"/>
    <cellStyle name="Comma 2 3 13 2" xfId="24217" xr:uid="{00000000-0005-0000-0000-000031000000}"/>
    <cellStyle name="Comma 2 3 13 2 2" xfId="54457" xr:uid="{00000000-0005-0000-0000-000031000000}"/>
    <cellStyle name="Comma 2 3 13 3" xfId="39337" xr:uid="{00000000-0005-0000-0000-000031000000}"/>
    <cellStyle name="Comma 2 3 14" xfId="15145" xr:uid="{00000000-0005-0000-0000-000031000000}"/>
    <cellStyle name="Comma 2 3 14 2" xfId="45385" xr:uid="{00000000-0005-0000-0000-000031000000}"/>
    <cellStyle name="Comma 2 3 15" xfId="30265" xr:uid="{00000000-0005-0000-0000-000031000000}"/>
    <cellStyle name="Comma 2 3 2" xfId="67" xr:uid="{00000000-0005-0000-0000-000010000000}"/>
    <cellStyle name="Comma 2 3 2 10" xfId="6115" xr:uid="{00000000-0005-0000-0000-000010000000}"/>
    <cellStyle name="Comma 2 3 2 10 2" xfId="21235" xr:uid="{00000000-0005-0000-0000-000010000000}"/>
    <cellStyle name="Comma 2 3 2 10 2 2" xfId="51475" xr:uid="{00000000-0005-0000-0000-000010000000}"/>
    <cellStyle name="Comma 2 3 2 10 3" xfId="36355" xr:uid="{00000000-0005-0000-0000-000010000000}"/>
    <cellStyle name="Comma 2 3 2 11" xfId="7627" xr:uid="{00000000-0005-0000-0000-000010000000}"/>
    <cellStyle name="Comma 2 3 2 11 2" xfId="22747" xr:uid="{00000000-0005-0000-0000-000010000000}"/>
    <cellStyle name="Comma 2 3 2 11 2 2" xfId="52987" xr:uid="{00000000-0005-0000-0000-000010000000}"/>
    <cellStyle name="Comma 2 3 2 11 3" xfId="37867" xr:uid="{00000000-0005-0000-0000-000010000000}"/>
    <cellStyle name="Comma 2 3 2 12" xfId="9139" xr:uid="{00000000-0005-0000-0000-000010000000}"/>
    <cellStyle name="Comma 2 3 2 12 2" xfId="24259" xr:uid="{00000000-0005-0000-0000-000010000000}"/>
    <cellStyle name="Comma 2 3 2 12 2 2" xfId="54499" xr:uid="{00000000-0005-0000-0000-000010000000}"/>
    <cellStyle name="Comma 2 3 2 12 3" xfId="39379" xr:uid="{00000000-0005-0000-0000-000010000000}"/>
    <cellStyle name="Comma 2 3 2 13" xfId="15187" xr:uid="{00000000-0005-0000-0000-000010000000}"/>
    <cellStyle name="Comma 2 3 2 13 2" xfId="45427" xr:uid="{00000000-0005-0000-0000-000010000000}"/>
    <cellStyle name="Comma 2 3 2 14" xfId="30307" xr:uid="{00000000-0005-0000-0000-000010000000}"/>
    <cellStyle name="Comma 2 3 2 2" xfId="151" xr:uid="{00000000-0005-0000-0000-000020000000}"/>
    <cellStyle name="Comma 2 3 2 2 10" xfId="9223" xr:uid="{00000000-0005-0000-0000-000020000000}"/>
    <cellStyle name="Comma 2 3 2 2 10 2" xfId="24343" xr:uid="{00000000-0005-0000-0000-000020000000}"/>
    <cellStyle name="Comma 2 3 2 2 10 2 2" xfId="54583" xr:uid="{00000000-0005-0000-0000-000020000000}"/>
    <cellStyle name="Comma 2 3 2 2 10 3" xfId="39463" xr:uid="{00000000-0005-0000-0000-000020000000}"/>
    <cellStyle name="Comma 2 3 2 2 11" xfId="15271" xr:uid="{00000000-0005-0000-0000-000020000000}"/>
    <cellStyle name="Comma 2 3 2 2 11 2" xfId="45511" xr:uid="{00000000-0005-0000-0000-000020000000}"/>
    <cellStyle name="Comma 2 3 2 2 12" xfId="30391" xr:uid="{00000000-0005-0000-0000-000020000000}"/>
    <cellStyle name="Comma 2 3 2 2 2" xfId="403" xr:uid="{00000000-0005-0000-0000-000020000000}"/>
    <cellStyle name="Comma 2 3 2 2 2 10" xfId="30643" xr:uid="{00000000-0005-0000-0000-000020000000}"/>
    <cellStyle name="Comma 2 3 2 2 2 2" xfId="1159" xr:uid="{00000000-0005-0000-0000-000020000000}"/>
    <cellStyle name="Comma 2 3 2 2 2 2 2" xfId="2671" xr:uid="{00000000-0005-0000-0000-000020000000}"/>
    <cellStyle name="Comma 2 3 2 2 2 2 2 2" xfId="11743" xr:uid="{00000000-0005-0000-0000-000020000000}"/>
    <cellStyle name="Comma 2 3 2 2 2 2 2 2 2" xfId="26863" xr:uid="{00000000-0005-0000-0000-000020000000}"/>
    <cellStyle name="Comma 2 3 2 2 2 2 2 2 2 2" xfId="57103" xr:uid="{00000000-0005-0000-0000-000020000000}"/>
    <cellStyle name="Comma 2 3 2 2 2 2 2 2 3" xfId="41983" xr:uid="{00000000-0005-0000-0000-000020000000}"/>
    <cellStyle name="Comma 2 3 2 2 2 2 2 3" xfId="17791" xr:uid="{00000000-0005-0000-0000-000020000000}"/>
    <cellStyle name="Comma 2 3 2 2 2 2 2 3 2" xfId="48031" xr:uid="{00000000-0005-0000-0000-000020000000}"/>
    <cellStyle name="Comma 2 3 2 2 2 2 2 4" xfId="32911" xr:uid="{00000000-0005-0000-0000-000020000000}"/>
    <cellStyle name="Comma 2 3 2 2 2 2 3" xfId="4183" xr:uid="{00000000-0005-0000-0000-000020000000}"/>
    <cellStyle name="Comma 2 3 2 2 2 2 3 2" xfId="13255" xr:uid="{00000000-0005-0000-0000-000020000000}"/>
    <cellStyle name="Comma 2 3 2 2 2 2 3 2 2" xfId="28375" xr:uid="{00000000-0005-0000-0000-000020000000}"/>
    <cellStyle name="Comma 2 3 2 2 2 2 3 2 2 2" xfId="58615" xr:uid="{00000000-0005-0000-0000-000020000000}"/>
    <cellStyle name="Comma 2 3 2 2 2 2 3 2 3" xfId="43495" xr:uid="{00000000-0005-0000-0000-000020000000}"/>
    <cellStyle name="Comma 2 3 2 2 2 2 3 3" xfId="19303" xr:uid="{00000000-0005-0000-0000-000020000000}"/>
    <cellStyle name="Comma 2 3 2 2 2 2 3 3 2" xfId="49543" xr:uid="{00000000-0005-0000-0000-000020000000}"/>
    <cellStyle name="Comma 2 3 2 2 2 2 3 4" xfId="34423" xr:uid="{00000000-0005-0000-0000-000020000000}"/>
    <cellStyle name="Comma 2 3 2 2 2 2 4" xfId="5695" xr:uid="{00000000-0005-0000-0000-000020000000}"/>
    <cellStyle name="Comma 2 3 2 2 2 2 4 2" xfId="14767" xr:uid="{00000000-0005-0000-0000-000020000000}"/>
    <cellStyle name="Comma 2 3 2 2 2 2 4 2 2" xfId="29887" xr:uid="{00000000-0005-0000-0000-000020000000}"/>
    <cellStyle name="Comma 2 3 2 2 2 2 4 2 2 2" xfId="60127" xr:uid="{00000000-0005-0000-0000-000020000000}"/>
    <cellStyle name="Comma 2 3 2 2 2 2 4 2 3" xfId="45007" xr:uid="{00000000-0005-0000-0000-000020000000}"/>
    <cellStyle name="Comma 2 3 2 2 2 2 4 3" xfId="20815" xr:uid="{00000000-0005-0000-0000-000020000000}"/>
    <cellStyle name="Comma 2 3 2 2 2 2 4 3 2" xfId="51055" xr:uid="{00000000-0005-0000-0000-000020000000}"/>
    <cellStyle name="Comma 2 3 2 2 2 2 4 4" xfId="35935" xr:uid="{00000000-0005-0000-0000-000020000000}"/>
    <cellStyle name="Comma 2 3 2 2 2 2 5" xfId="7207" xr:uid="{00000000-0005-0000-0000-000020000000}"/>
    <cellStyle name="Comma 2 3 2 2 2 2 5 2" xfId="22327" xr:uid="{00000000-0005-0000-0000-000020000000}"/>
    <cellStyle name="Comma 2 3 2 2 2 2 5 2 2" xfId="52567" xr:uid="{00000000-0005-0000-0000-000020000000}"/>
    <cellStyle name="Comma 2 3 2 2 2 2 5 3" xfId="37447" xr:uid="{00000000-0005-0000-0000-000020000000}"/>
    <cellStyle name="Comma 2 3 2 2 2 2 6" xfId="8719" xr:uid="{00000000-0005-0000-0000-000020000000}"/>
    <cellStyle name="Comma 2 3 2 2 2 2 6 2" xfId="23839" xr:uid="{00000000-0005-0000-0000-000020000000}"/>
    <cellStyle name="Comma 2 3 2 2 2 2 6 2 2" xfId="54079" xr:uid="{00000000-0005-0000-0000-000020000000}"/>
    <cellStyle name="Comma 2 3 2 2 2 2 6 3" xfId="38959" xr:uid="{00000000-0005-0000-0000-000020000000}"/>
    <cellStyle name="Comma 2 3 2 2 2 2 7" xfId="10231" xr:uid="{00000000-0005-0000-0000-000020000000}"/>
    <cellStyle name="Comma 2 3 2 2 2 2 7 2" xfId="25351" xr:uid="{00000000-0005-0000-0000-000020000000}"/>
    <cellStyle name="Comma 2 3 2 2 2 2 7 2 2" xfId="55591" xr:uid="{00000000-0005-0000-0000-000020000000}"/>
    <cellStyle name="Comma 2 3 2 2 2 2 7 3" xfId="40471" xr:uid="{00000000-0005-0000-0000-000020000000}"/>
    <cellStyle name="Comma 2 3 2 2 2 2 8" xfId="16279" xr:uid="{00000000-0005-0000-0000-000020000000}"/>
    <cellStyle name="Comma 2 3 2 2 2 2 8 2" xfId="46519" xr:uid="{00000000-0005-0000-0000-000020000000}"/>
    <cellStyle name="Comma 2 3 2 2 2 2 9" xfId="31399" xr:uid="{00000000-0005-0000-0000-000020000000}"/>
    <cellStyle name="Comma 2 3 2 2 2 3" xfId="1915" xr:uid="{00000000-0005-0000-0000-000020000000}"/>
    <cellStyle name="Comma 2 3 2 2 2 3 2" xfId="10987" xr:uid="{00000000-0005-0000-0000-000020000000}"/>
    <cellStyle name="Comma 2 3 2 2 2 3 2 2" xfId="26107" xr:uid="{00000000-0005-0000-0000-000020000000}"/>
    <cellStyle name="Comma 2 3 2 2 2 3 2 2 2" xfId="56347" xr:uid="{00000000-0005-0000-0000-000020000000}"/>
    <cellStyle name="Comma 2 3 2 2 2 3 2 3" xfId="41227" xr:uid="{00000000-0005-0000-0000-000020000000}"/>
    <cellStyle name="Comma 2 3 2 2 2 3 3" xfId="17035" xr:uid="{00000000-0005-0000-0000-000020000000}"/>
    <cellStyle name="Comma 2 3 2 2 2 3 3 2" xfId="47275" xr:uid="{00000000-0005-0000-0000-000020000000}"/>
    <cellStyle name="Comma 2 3 2 2 2 3 4" xfId="32155" xr:uid="{00000000-0005-0000-0000-000020000000}"/>
    <cellStyle name="Comma 2 3 2 2 2 4" xfId="3427" xr:uid="{00000000-0005-0000-0000-000020000000}"/>
    <cellStyle name="Comma 2 3 2 2 2 4 2" xfId="12499" xr:uid="{00000000-0005-0000-0000-000020000000}"/>
    <cellStyle name="Comma 2 3 2 2 2 4 2 2" xfId="27619" xr:uid="{00000000-0005-0000-0000-000020000000}"/>
    <cellStyle name="Comma 2 3 2 2 2 4 2 2 2" xfId="57859" xr:uid="{00000000-0005-0000-0000-000020000000}"/>
    <cellStyle name="Comma 2 3 2 2 2 4 2 3" xfId="42739" xr:uid="{00000000-0005-0000-0000-000020000000}"/>
    <cellStyle name="Comma 2 3 2 2 2 4 3" xfId="18547" xr:uid="{00000000-0005-0000-0000-000020000000}"/>
    <cellStyle name="Comma 2 3 2 2 2 4 3 2" xfId="48787" xr:uid="{00000000-0005-0000-0000-000020000000}"/>
    <cellStyle name="Comma 2 3 2 2 2 4 4" xfId="33667" xr:uid="{00000000-0005-0000-0000-000020000000}"/>
    <cellStyle name="Comma 2 3 2 2 2 5" xfId="4939" xr:uid="{00000000-0005-0000-0000-000020000000}"/>
    <cellStyle name="Comma 2 3 2 2 2 5 2" xfId="14011" xr:uid="{00000000-0005-0000-0000-000020000000}"/>
    <cellStyle name="Comma 2 3 2 2 2 5 2 2" xfId="29131" xr:uid="{00000000-0005-0000-0000-000020000000}"/>
    <cellStyle name="Comma 2 3 2 2 2 5 2 2 2" xfId="59371" xr:uid="{00000000-0005-0000-0000-000020000000}"/>
    <cellStyle name="Comma 2 3 2 2 2 5 2 3" xfId="44251" xr:uid="{00000000-0005-0000-0000-000020000000}"/>
    <cellStyle name="Comma 2 3 2 2 2 5 3" xfId="20059" xr:uid="{00000000-0005-0000-0000-000020000000}"/>
    <cellStyle name="Comma 2 3 2 2 2 5 3 2" xfId="50299" xr:uid="{00000000-0005-0000-0000-000020000000}"/>
    <cellStyle name="Comma 2 3 2 2 2 5 4" xfId="35179" xr:uid="{00000000-0005-0000-0000-000020000000}"/>
    <cellStyle name="Comma 2 3 2 2 2 6" xfId="6451" xr:uid="{00000000-0005-0000-0000-000020000000}"/>
    <cellStyle name="Comma 2 3 2 2 2 6 2" xfId="21571" xr:uid="{00000000-0005-0000-0000-000020000000}"/>
    <cellStyle name="Comma 2 3 2 2 2 6 2 2" xfId="51811" xr:uid="{00000000-0005-0000-0000-000020000000}"/>
    <cellStyle name="Comma 2 3 2 2 2 6 3" xfId="36691" xr:uid="{00000000-0005-0000-0000-000020000000}"/>
    <cellStyle name="Comma 2 3 2 2 2 7" xfId="7963" xr:uid="{00000000-0005-0000-0000-000020000000}"/>
    <cellStyle name="Comma 2 3 2 2 2 7 2" xfId="23083" xr:uid="{00000000-0005-0000-0000-000020000000}"/>
    <cellStyle name="Comma 2 3 2 2 2 7 2 2" xfId="53323" xr:uid="{00000000-0005-0000-0000-000020000000}"/>
    <cellStyle name="Comma 2 3 2 2 2 7 3" xfId="38203" xr:uid="{00000000-0005-0000-0000-000020000000}"/>
    <cellStyle name="Comma 2 3 2 2 2 8" xfId="9475" xr:uid="{00000000-0005-0000-0000-000020000000}"/>
    <cellStyle name="Comma 2 3 2 2 2 8 2" xfId="24595" xr:uid="{00000000-0005-0000-0000-000020000000}"/>
    <cellStyle name="Comma 2 3 2 2 2 8 2 2" xfId="54835" xr:uid="{00000000-0005-0000-0000-000020000000}"/>
    <cellStyle name="Comma 2 3 2 2 2 8 3" xfId="39715" xr:uid="{00000000-0005-0000-0000-000020000000}"/>
    <cellStyle name="Comma 2 3 2 2 2 9" xfId="15523" xr:uid="{00000000-0005-0000-0000-000020000000}"/>
    <cellStyle name="Comma 2 3 2 2 2 9 2" xfId="45763" xr:uid="{00000000-0005-0000-0000-000020000000}"/>
    <cellStyle name="Comma 2 3 2 2 3" xfId="655" xr:uid="{00000000-0005-0000-0000-00005D000000}"/>
    <cellStyle name="Comma 2 3 2 2 3 10" xfId="30895" xr:uid="{00000000-0005-0000-0000-00005D000000}"/>
    <cellStyle name="Comma 2 3 2 2 3 2" xfId="1411" xr:uid="{00000000-0005-0000-0000-00005D000000}"/>
    <cellStyle name="Comma 2 3 2 2 3 2 2" xfId="2923" xr:uid="{00000000-0005-0000-0000-00005D000000}"/>
    <cellStyle name="Comma 2 3 2 2 3 2 2 2" xfId="11995" xr:uid="{00000000-0005-0000-0000-00005D000000}"/>
    <cellStyle name="Comma 2 3 2 2 3 2 2 2 2" xfId="27115" xr:uid="{00000000-0005-0000-0000-00005D000000}"/>
    <cellStyle name="Comma 2 3 2 2 3 2 2 2 2 2" xfId="57355" xr:uid="{00000000-0005-0000-0000-00005D000000}"/>
    <cellStyle name="Comma 2 3 2 2 3 2 2 2 3" xfId="42235" xr:uid="{00000000-0005-0000-0000-00005D000000}"/>
    <cellStyle name="Comma 2 3 2 2 3 2 2 3" xfId="18043" xr:uid="{00000000-0005-0000-0000-00005D000000}"/>
    <cellStyle name="Comma 2 3 2 2 3 2 2 3 2" xfId="48283" xr:uid="{00000000-0005-0000-0000-00005D000000}"/>
    <cellStyle name="Comma 2 3 2 2 3 2 2 4" xfId="33163" xr:uid="{00000000-0005-0000-0000-00005D000000}"/>
    <cellStyle name="Comma 2 3 2 2 3 2 3" xfId="4435" xr:uid="{00000000-0005-0000-0000-00005D000000}"/>
    <cellStyle name="Comma 2 3 2 2 3 2 3 2" xfId="13507" xr:uid="{00000000-0005-0000-0000-00005D000000}"/>
    <cellStyle name="Comma 2 3 2 2 3 2 3 2 2" xfId="28627" xr:uid="{00000000-0005-0000-0000-00005D000000}"/>
    <cellStyle name="Comma 2 3 2 2 3 2 3 2 2 2" xfId="58867" xr:uid="{00000000-0005-0000-0000-00005D000000}"/>
    <cellStyle name="Comma 2 3 2 2 3 2 3 2 3" xfId="43747" xr:uid="{00000000-0005-0000-0000-00005D000000}"/>
    <cellStyle name="Comma 2 3 2 2 3 2 3 3" xfId="19555" xr:uid="{00000000-0005-0000-0000-00005D000000}"/>
    <cellStyle name="Comma 2 3 2 2 3 2 3 3 2" xfId="49795" xr:uid="{00000000-0005-0000-0000-00005D000000}"/>
    <cellStyle name="Comma 2 3 2 2 3 2 3 4" xfId="34675" xr:uid="{00000000-0005-0000-0000-00005D000000}"/>
    <cellStyle name="Comma 2 3 2 2 3 2 4" xfId="5947" xr:uid="{00000000-0005-0000-0000-00005D000000}"/>
    <cellStyle name="Comma 2 3 2 2 3 2 4 2" xfId="15019" xr:uid="{00000000-0005-0000-0000-00005D000000}"/>
    <cellStyle name="Comma 2 3 2 2 3 2 4 2 2" xfId="30139" xr:uid="{00000000-0005-0000-0000-00005D000000}"/>
    <cellStyle name="Comma 2 3 2 2 3 2 4 2 2 2" xfId="60379" xr:uid="{00000000-0005-0000-0000-00005D000000}"/>
    <cellStyle name="Comma 2 3 2 2 3 2 4 2 3" xfId="45259" xr:uid="{00000000-0005-0000-0000-00005D000000}"/>
    <cellStyle name="Comma 2 3 2 2 3 2 4 3" xfId="21067" xr:uid="{00000000-0005-0000-0000-00005D000000}"/>
    <cellStyle name="Comma 2 3 2 2 3 2 4 3 2" xfId="51307" xr:uid="{00000000-0005-0000-0000-00005D000000}"/>
    <cellStyle name="Comma 2 3 2 2 3 2 4 4" xfId="36187" xr:uid="{00000000-0005-0000-0000-00005D000000}"/>
    <cellStyle name="Comma 2 3 2 2 3 2 5" xfId="7459" xr:uid="{00000000-0005-0000-0000-00005D000000}"/>
    <cellStyle name="Comma 2 3 2 2 3 2 5 2" xfId="22579" xr:uid="{00000000-0005-0000-0000-00005D000000}"/>
    <cellStyle name="Comma 2 3 2 2 3 2 5 2 2" xfId="52819" xr:uid="{00000000-0005-0000-0000-00005D000000}"/>
    <cellStyle name="Comma 2 3 2 2 3 2 5 3" xfId="37699" xr:uid="{00000000-0005-0000-0000-00005D000000}"/>
    <cellStyle name="Comma 2 3 2 2 3 2 6" xfId="8971" xr:uid="{00000000-0005-0000-0000-00005D000000}"/>
    <cellStyle name="Comma 2 3 2 2 3 2 6 2" xfId="24091" xr:uid="{00000000-0005-0000-0000-00005D000000}"/>
    <cellStyle name="Comma 2 3 2 2 3 2 6 2 2" xfId="54331" xr:uid="{00000000-0005-0000-0000-00005D000000}"/>
    <cellStyle name="Comma 2 3 2 2 3 2 6 3" xfId="39211" xr:uid="{00000000-0005-0000-0000-00005D000000}"/>
    <cellStyle name="Comma 2 3 2 2 3 2 7" xfId="10483" xr:uid="{00000000-0005-0000-0000-00005D000000}"/>
    <cellStyle name="Comma 2 3 2 2 3 2 7 2" xfId="25603" xr:uid="{00000000-0005-0000-0000-00005D000000}"/>
    <cellStyle name="Comma 2 3 2 2 3 2 7 2 2" xfId="55843" xr:uid="{00000000-0005-0000-0000-00005D000000}"/>
    <cellStyle name="Comma 2 3 2 2 3 2 7 3" xfId="40723" xr:uid="{00000000-0005-0000-0000-00005D000000}"/>
    <cellStyle name="Comma 2 3 2 2 3 2 8" xfId="16531" xr:uid="{00000000-0005-0000-0000-00005D000000}"/>
    <cellStyle name="Comma 2 3 2 2 3 2 8 2" xfId="46771" xr:uid="{00000000-0005-0000-0000-00005D000000}"/>
    <cellStyle name="Comma 2 3 2 2 3 2 9" xfId="31651" xr:uid="{00000000-0005-0000-0000-00005D000000}"/>
    <cellStyle name="Comma 2 3 2 2 3 3" xfId="2167" xr:uid="{00000000-0005-0000-0000-00005D000000}"/>
    <cellStyle name="Comma 2 3 2 2 3 3 2" xfId="11239" xr:uid="{00000000-0005-0000-0000-00005D000000}"/>
    <cellStyle name="Comma 2 3 2 2 3 3 2 2" xfId="26359" xr:uid="{00000000-0005-0000-0000-00005D000000}"/>
    <cellStyle name="Comma 2 3 2 2 3 3 2 2 2" xfId="56599" xr:uid="{00000000-0005-0000-0000-00005D000000}"/>
    <cellStyle name="Comma 2 3 2 2 3 3 2 3" xfId="41479" xr:uid="{00000000-0005-0000-0000-00005D000000}"/>
    <cellStyle name="Comma 2 3 2 2 3 3 3" xfId="17287" xr:uid="{00000000-0005-0000-0000-00005D000000}"/>
    <cellStyle name="Comma 2 3 2 2 3 3 3 2" xfId="47527" xr:uid="{00000000-0005-0000-0000-00005D000000}"/>
    <cellStyle name="Comma 2 3 2 2 3 3 4" xfId="32407" xr:uid="{00000000-0005-0000-0000-00005D000000}"/>
    <cellStyle name="Comma 2 3 2 2 3 4" xfId="3679" xr:uid="{00000000-0005-0000-0000-00005D000000}"/>
    <cellStyle name="Comma 2 3 2 2 3 4 2" xfId="12751" xr:uid="{00000000-0005-0000-0000-00005D000000}"/>
    <cellStyle name="Comma 2 3 2 2 3 4 2 2" xfId="27871" xr:uid="{00000000-0005-0000-0000-00005D000000}"/>
    <cellStyle name="Comma 2 3 2 2 3 4 2 2 2" xfId="58111" xr:uid="{00000000-0005-0000-0000-00005D000000}"/>
    <cellStyle name="Comma 2 3 2 2 3 4 2 3" xfId="42991" xr:uid="{00000000-0005-0000-0000-00005D000000}"/>
    <cellStyle name="Comma 2 3 2 2 3 4 3" xfId="18799" xr:uid="{00000000-0005-0000-0000-00005D000000}"/>
    <cellStyle name="Comma 2 3 2 2 3 4 3 2" xfId="49039" xr:uid="{00000000-0005-0000-0000-00005D000000}"/>
    <cellStyle name="Comma 2 3 2 2 3 4 4" xfId="33919" xr:uid="{00000000-0005-0000-0000-00005D000000}"/>
    <cellStyle name="Comma 2 3 2 2 3 5" xfId="5191" xr:uid="{00000000-0005-0000-0000-00005D000000}"/>
    <cellStyle name="Comma 2 3 2 2 3 5 2" xfId="14263" xr:uid="{00000000-0005-0000-0000-00005D000000}"/>
    <cellStyle name="Comma 2 3 2 2 3 5 2 2" xfId="29383" xr:uid="{00000000-0005-0000-0000-00005D000000}"/>
    <cellStyle name="Comma 2 3 2 2 3 5 2 2 2" xfId="59623" xr:uid="{00000000-0005-0000-0000-00005D000000}"/>
    <cellStyle name="Comma 2 3 2 2 3 5 2 3" xfId="44503" xr:uid="{00000000-0005-0000-0000-00005D000000}"/>
    <cellStyle name="Comma 2 3 2 2 3 5 3" xfId="20311" xr:uid="{00000000-0005-0000-0000-00005D000000}"/>
    <cellStyle name="Comma 2 3 2 2 3 5 3 2" xfId="50551" xr:uid="{00000000-0005-0000-0000-00005D000000}"/>
    <cellStyle name="Comma 2 3 2 2 3 5 4" xfId="35431" xr:uid="{00000000-0005-0000-0000-00005D000000}"/>
    <cellStyle name="Comma 2 3 2 2 3 6" xfId="6703" xr:uid="{00000000-0005-0000-0000-00005D000000}"/>
    <cellStyle name="Comma 2 3 2 2 3 6 2" xfId="21823" xr:uid="{00000000-0005-0000-0000-00005D000000}"/>
    <cellStyle name="Comma 2 3 2 2 3 6 2 2" xfId="52063" xr:uid="{00000000-0005-0000-0000-00005D000000}"/>
    <cellStyle name="Comma 2 3 2 2 3 6 3" xfId="36943" xr:uid="{00000000-0005-0000-0000-00005D000000}"/>
    <cellStyle name="Comma 2 3 2 2 3 7" xfId="8215" xr:uid="{00000000-0005-0000-0000-00005D000000}"/>
    <cellStyle name="Comma 2 3 2 2 3 7 2" xfId="23335" xr:uid="{00000000-0005-0000-0000-00005D000000}"/>
    <cellStyle name="Comma 2 3 2 2 3 7 2 2" xfId="53575" xr:uid="{00000000-0005-0000-0000-00005D000000}"/>
    <cellStyle name="Comma 2 3 2 2 3 7 3" xfId="38455" xr:uid="{00000000-0005-0000-0000-00005D000000}"/>
    <cellStyle name="Comma 2 3 2 2 3 8" xfId="9727" xr:uid="{00000000-0005-0000-0000-00005D000000}"/>
    <cellStyle name="Comma 2 3 2 2 3 8 2" xfId="24847" xr:uid="{00000000-0005-0000-0000-00005D000000}"/>
    <cellStyle name="Comma 2 3 2 2 3 8 2 2" xfId="55087" xr:uid="{00000000-0005-0000-0000-00005D000000}"/>
    <cellStyle name="Comma 2 3 2 2 3 8 3" xfId="39967" xr:uid="{00000000-0005-0000-0000-00005D000000}"/>
    <cellStyle name="Comma 2 3 2 2 3 9" xfId="15775" xr:uid="{00000000-0005-0000-0000-00005D000000}"/>
    <cellStyle name="Comma 2 3 2 2 3 9 2" xfId="46015" xr:uid="{00000000-0005-0000-0000-00005D000000}"/>
    <cellStyle name="Comma 2 3 2 2 4" xfId="907" xr:uid="{00000000-0005-0000-0000-000020000000}"/>
    <cellStyle name="Comma 2 3 2 2 4 2" xfId="2419" xr:uid="{00000000-0005-0000-0000-000020000000}"/>
    <cellStyle name="Comma 2 3 2 2 4 2 2" xfId="11491" xr:uid="{00000000-0005-0000-0000-000020000000}"/>
    <cellStyle name="Comma 2 3 2 2 4 2 2 2" xfId="26611" xr:uid="{00000000-0005-0000-0000-000020000000}"/>
    <cellStyle name="Comma 2 3 2 2 4 2 2 2 2" xfId="56851" xr:uid="{00000000-0005-0000-0000-000020000000}"/>
    <cellStyle name="Comma 2 3 2 2 4 2 2 3" xfId="41731" xr:uid="{00000000-0005-0000-0000-000020000000}"/>
    <cellStyle name="Comma 2 3 2 2 4 2 3" xfId="17539" xr:uid="{00000000-0005-0000-0000-000020000000}"/>
    <cellStyle name="Comma 2 3 2 2 4 2 3 2" xfId="47779" xr:uid="{00000000-0005-0000-0000-000020000000}"/>
    <cellStyle name="Comma 2 3 2 2 4 2 4" xfId="32659" xr:uid="{00000000-0005-0000-0000-000020000000}"/>
    <cellStyle name="Comma 2 3 2 2 4 3" xfId="3931" xr:uid="{00000000-0005-0000-0000-000020000000}"/>
    <cellStyle name="Comma 2 3 2 2 4 3 2" xfId="13003" xr:uid="{00000000-0005-0000-0000-000020000000}"/>
    <cellStyle name="Comma 2 3 2 2 4 3 2 2" xfId="28123" xr:uid="{00000000-0005-0000-0000-000020000000}"/>
    <cellStyle name="Comma 2 3 2 2 4 3 2 2 2" xfId="58363" xr:uid="{00000000-0005-0000-0000-000020000000}"/>
    <cellStyle name="Comma 2 3 2 2 4 3 2 3" xfId="43243" xr:uid="{00000000-0005-0000-0000-000020000000}"/>
    <cellStyle name="Comma 2 3 2 2 4 3 3" xfId="19051" xr:uid="{00000000-0005-0000-0000-000020000000}"/>
    <cellStyle name="Comma 2 3 2 2 4 3 3 2" xfId="49291" xr:uid="{00000000-0005-0000-0000-000020000000}"/>
    <cellStyle name="Comma 2 3 2 2 4 3 4" xfId="34171" xr:uid="{00000000-0005-0000-0000-000020000000}"/>
    <cellStyle name="Comma 2 3 2 2 4 4" xfId="5443" xr:uid="{00000000-0005-0000-0000-000020000000}"/>
    <cellStyle name="Comma 2 3 2 2 4 4 2" xfId="14515" xr:uid="{00000000-0005-0000-0000-000020000000}"/>
    <cellStyle name="Comma 2 3 2 2 4 4 2 2" xfId="29635" xr:uid="{00000000-0005-0000-0000-000020000000}"/>
    <cellStyle name="Comma 2 3 2 2 4 4 2 2 2" xfId="59875" xr:uid="{00000000-0005-0000-0000-000020000000}"/>
    <cellStyle name="Comma 2 3 2 2 4 4 2 3" xfId="44755" xr:uid="{00000000-0005-0000-0000-000020000000}"/>
    <cellStyle name="Comma 2 3 2 2 4 4 3" xfId="20563" xr:uid="{00000000-0005-0000-0000-000020000000}"/>
    <cellStyle name="Comma 2 3 2 2 4 4 3 2" xfId="50803" xr:uid="{00000000-0005-0000-0000-000020000000}"/>
    <cellStyle name="Comma 2 3 2 2 4 4 4" xfId="35683" xr:uid="{00000000-0005-0000-0000-000020000000}"/>
    <cellStyle name="Comma 2 3 2 2 4 5" xfId="6955" xr:uid="{00000000-0005-0000-0000-000020000000}"/>
    <cellStyle name="Comma 2 3 2 2 4 5 2" xfId="22075" xr:uid="{00000000-0005-0000-0000-000020000000}"/>
    <cellStyle name="Comma 2 3 2 2 4 5 2 2" xfId="52315" xr:uid="{00000000-0005-0000-0000-000020000000}"/>
    <cellStyle name="Comma 2 3 2 2 4 5 3" xfId="37195" xr:uid="{00000000-0005-0000-0000-000020000000}"/>
    <cellStyle name="Comma 2 3 2 2 4 6" xfId="8467" xr:uid="{00000000-0005-0000-0000-000020000000}"/>
    <cellStyle name="Comma 2 3 2 2 4 6 2" xfId="23587" xr:uid="{00000000-0005-0000-0000-000020000000}"/>
    <cellStyle name="Comma 2 3 2 2 4 6 2 2" xfId="53827" xr:uid="{00000000-0005-0000-0000-000020000000}"/>
    <cellStyle name="Comma 2 3 2 2 4 6 3" xfId="38707" xr:uid="{00000000-0005-0000-0000-000020000000}"/>
    <cellStyle name="Comma 2 3 2 2 4 7" xfId="9979" xr:uid="{00000000-0005-0000-0000-000020000000}"/>
    <cellStyle name="Comma 2 3 2 2 4 7 2" xfId="25099" xr:uid="{00000000-0005-0000-0000-000020000000}"/>
    <cellStyle name="Comma 2 3 2 2 4 7 2 2" xfId="55339" xr:uid="{00000000-0005-0000-0000-000020000000}"/>
    <cellStyle name="Comma 2 3 2 2 4 7 3" xfId="40219" xr:uid="{00000000-0005-0000-0000-000020000000}"/>
    <cellStyle name="Comma 2 3 2 2 4 8" xfId="16027" xr:uid="{00000000-0005-0000-0000-000020000000}"/>
    <cellStyle name="Comma 2 3 2 2 4 8 2" xfId="46267" xr:uid="{00000000-0005-0000-0000-000020000000}"/>
    <cellStyle name="Comma 2 3 2 2 4 9" xfId="31147" xr:uid="{00000000-0005-0000-0000-000020000000}"/>
    <cellStyle name="Comma 2 3 2 2 5" xfId="1663" xr:uid="{00000000-0005-0000-0000-000020000000}"/>
    <cellStyle name="Comma 2 3 2 2 5 2" xfId="10735" xr:uid="{00000000-0005-0000-0000-000020000000}"/>
    <cellStyle name="Comma 2 3 2 2 5 2 2" xfId="25855" xr:uid="{00000000-0005-0000-0000-000020000000}"/>
    <cellStyle name="Comma 2 3 2 2 5 2 2 2" xfId="56095" xr:uid="{00000000-0005-0000-0000-000020000000}"/>
    <cellStyle name="Comma 2 3 2 2 5 2 3" xfId="40975" xr:uid="{00000000-0005-0000-0000-000020000000}"/>
    <cellStyle name="Comma 2 3 2 2 5 3" xfId="16783" xr:uid="{00000000-0005-0000-0000-000020000000}"/>
    <cellStyle name="Comma 2 3 2 2 5 3 2" xfId="47023" xr:uid="{00000000-0005-0000-0000-000020000000}"/>
    <cellStyle name="Comma 2 3 2 2 5 4" xfId="31903" xr:uid="{00000000-0005-0000-0000-000020000000}"/>
    <cellStyle name="Comma 2 3 2 2 6" xfId="3175" xr:uid="{00000000-0005-0000-0000-000020000000}"/>
    <cellStyle name="Comma 2 3 2 2 6 2" xfId="12247" xr:uid="{00000000-0005-0000-0000-000020000000}"/>
    <cellStyle name="Comma 2 3 2 2 6 2 2" xfId="27367" xr:uid="{00000000-0005-0000-0000-000020000000}"/>
    <cellStyle name="Comma 2 3 2 2 6 2 2 2" xfId="57607" xr:uid="{00000000-0005-0000-0000-000020000000}"/>
    <cellStyle name="Comma 2 3 2 2 6 2 3" xfId="42487" xr:uid="{00000000-0005-0000-0000-000020000000}"/>
    <cellStyle name="Comma 2 3 2 2 6 3" xfId="18295" xr:uid="{00000000-0005-0000-0000-000020000000}"/>
    <cellStyle name="Comma 2 3 2 2 6 3 2" xfId="48535" xr:uid="{00000000-0005-0000-0000-000020000000}"/>
    <cellStyle name="Comma 2 3 2 2 6 4" xfId="33415" xr:uid="{00000000-0005-0000-0000-000020000000}"/>
    <cellStyle name="Comma 2 3 2 2 7" xfId="4687" xr:uid="{00000000-0005-0000-0000-000020000000}"/>
    <cellStyle name="Comma 2 3 2 2 7 2" xfId="13759" xr:uid="{00000000-0005-0000-0000-000020000000}"/>
    <cellStyle name="Comma 2 3 2 2 7 2 2" xfId="28879" xr:uid="{00000000-0005-0000-0000-000020000000}"/>
    <cellStyle name="Comma 2 3 2 2 7 2 2 2" xfId="59119" xr:uid="{00000000-0005-0000-0000-000020000000}"/>
    <cellStyle name="Comma 2 3 2 2 7 2 3" xfId="43999" xr:uid="{00000000-0005-0000-0000-000020000000}"/>
    <cellStyle name="Comma 2 3 2 2 7 3" xfId="19807" xr:uid="{00000000-0005-0000-0000-000020000000}"/>
    <cellStyle name="Comma 2 3 2 2 7 3 2" xfId="50047" xr:uid="{00000000-0005-0000-0000-000020000000}"/>
    <cellStyle name="Comma 2 3 2 2 7 4" xfId="34927" xr:uid="{00000000-0005-0000-0000-000020000000}"/>
    <cellStyle name="Comma 2 3 2 2 8" xfId="6199" xr:uid="{00000000-0005-0000-0000-000020000000}"/>
    <cellStyle name="Comma 2 3 2 2 8 2" xfId="21319" xr:uid="{00000000-0005-0000-0000-000020000000}"/>
    <cellStyle name="Comma 2 3 2 2 8 2 2" xfId="51559" xr:uid="{00000000-0005-0000-0000-000020000000}"/>
    <cellStyle name="Comma 2 3 2 2 8 3" xfId="36439" xr:uid="{00000000-0005-0000-0000-000020000000}"/>
    <cellStyle name="Comma 2 3 2 2 9" xfId="7711" xr:uid="{00000000-0005-0000-0000-000020000000}"/>
    <cellStyle name="Comma 2 3 2 2 9 2" xfId="22831" xr:uid="{00000000-0005-0000-0000-000020000000}"/>
    <cellStyle name="Comma 2 3 2 2 9 2 2" xfId="53071" xr:uid="{00000000-0005-0000-0000-000020000000}"/>
    <cellStyle name="Comma 2 3 2 2 9 3" xfId="37951" xr:uid="{00000000-0005-0000-0000-000020000000}"/>
    <cellStyle name="Comma 2 3 2 3" xfId="235" xr:uid="{00000000-0005-0000-0000-000020000000}"/>
    <cellStyle name="Comma 2 3 2 3 10" xfId="9307" xr:uid="{00000000-0005-0000-0000-000020000000}"/>
    <cellStyle name="Comma 2 3 2 3 10 2" xfId="24427" xr:uid="{00000000-0005-0000-0000-000020000000}"/>
    <cellStyle name="Comma 2 3 2 3 10 2 2" xfId="54667" xr:uid="{00000000-0005-0000-0000-000020000000}"/>
    <cellStyle name="Comma 2 3 2 3 10 3" xfId="39547" xr:uid="{00000000-0005-0000-0000-000020000000}"/>
    <cellStyle name="Comma 2 3 2 3 11" xfId="15355" xr:uid="{00000000-0005-0000-0000-000020000000}"/>
    <cellStyle name="Comma 2 3 2 3 11 2" xfId="45595" xr:uid="{00000000-0005-0000-0000-000020000000}"/>
    <cellStyle name="Comma 2 3 2 3 12" xfId="30475" xr:uid="{00000000-0005-0000-0000-000020000000}"/>
    <cellStyle name="Comma 2 3 2 3 2" xfId="487" xr:uid="{00000000-0005-0000-0000-000020000000}"/>
    <cellStyle name="Comma 2 3 2 3 2 10" xfId="30727" xr:uid="{00000000-0005-0000-0000-000020000000}"/>
    <cellStyle name="Comma 2 3 2 3 2 2" xfId="1243" xr:uid="{00000000-0005-0000-0000-000020000000}"/>
    <cellStyle name="Comma 2 3 2 3 2 2 2" xfId="2755" xr:uid="{00000000-0005-0000-0000-000020000000}"/>
    <cellStyle name="Comma 2 3 2 3 2 2 2 2" xfId="11827" xr:uid="{00000000-0005-0000-0000-000020000000}"/>
    <cellStyle name="Comma 2 3 2 3 2 2 2 2 2" xfId="26947" xr:uid="{00000000-0005-0000-0000-000020000000}"/>
    <cellStyle name="Comma 2 3 2 3 2 2 2 2 2 2" xfId="57187" xr:uid="{00000000-0005-0000-0000-000020000000}"/>
    <cellStyle name="Comma 2 3 2 3 2 2 2 2 3" xfId="42067" xr:uid="{00000000-0005-0000-0000-000020000000}"/>
    <cellStyle name="Comma 2 3 2 3 2 2 2 3" xfId="17875" xr:uid="{00000000-0005-0000-0000-000020000000}"/>
    <cellStyle name="Comma 2 3 2 3 2 2 2 3 2" xfId="48115" xr:uid="{00000000-0005-0000-0000-000020000000}"/>
    <cellStyle name="Comma 2 3 2 3 2 2 2 4" xfId="32995" xr:uid="{00000000-0005-0000-0000-000020000000}"/>
    <cellStyle name="Comma 2 3 2 3 2 2 3" xfId="4267" xr:uid="{00000000-0005-0000-0000-000020000000}"/>
    <cellStyle name="Comma 2 3 2 3 2 2 3 2" xfId="13339" xr:uid="{00000000-0005-0000-0000-000020000000}"/>
    <cellStyle name="Comma 2 3 2 3 2 2 3 2 2" xfId="28459" xr:uid="{00000000-0005-0000-0000-000020000000}"/>
    <cellStyle name="Comma 2 3 2 3 2 2 3 2 2 2" xfId="58699" xr:uid="{00000000-0005-0000-0000-000020000000}"/>
    <cellStyle name="Comma 2 3 2 3 2 2 3 2 3" xfId="43579" xr:uid="{00000000-0005-0000-0000-000020000000}"/>
    <cellStyle name="Comma 2 3 2 3 2 2 3 3" xfId="19387" xr:uid="{00000000-0005-0000-0000-000020000000}"/>
    <cellStyle name="Comma 2 3 2 3 2 2 3 3 2" xfId="49627" xr:uid="{00000000-0005-0000-0000-000020000000}"/>
    <cellStyle name="Comma 2 3 2 3 2 2 3 4" xfId="34507" xr:uid="{00000000-0005-0000-0000-000020000000}"/>
    <cellStyle name="Comma 2 3 2 3 2 2 4" xfId="5779" xr:uid="{00000000-0005-0000-0000-000020000000}"/>
    <cellStyle name="Comma 2 3 2 3 2 2 4 2" xfId="14851" xr:uid="{00000000-0005-0000-0000-000020000000}"/>
    <cellStyle name="Comma 2 3 2 3 2 2 4 2 2" xfId="29971" xr:uid="{00000000-0005-0000-0000-000020000000}"/>
    <cellStyle name="Comma 2 3 2 3 2 2 4 2 2 2" xfId="60211" xr:uid="{00000000-0005-0000-0000-000020000000}"/>
    <cellStyle name="Comma 2 3 2 3 2 2 4 2 3" xfId="45091" xr:uid="{00000000-0005-0000-0000-000020000000}"/>
    <cellStyle name="Comma 2 3 2 3 2 2 4 3" xfId="20899" xr:uid="{00000000-0005-0000-0000-000020000000}"/>
    <cellStyle name="Comma 2 3 2 3 2 2 4 3 2" xfId="51139" xr:uid="{00000000-0005-0000-0000-000020000000}"/>
    <cellStyle name="Comma 2 3 2 3 2 2 4 4" xfId="36019" xr:uid="{00000000-0005-0000-0000-000020000000}"/>
    <cellStyle name="Comma 2 3 2 3 2 2 5" xfId="7291" xr:uid="{00000000-0005-0000-0000-000020000000}"/>
    <cellStyle name="Comma 2 3 2 3 2 2 5 2" xfId="22411" xr:uid="{00000000-0005-0000-0000-000020000000}"/>
    <cellStyle name="Comma 2 3 2 3 2 2 5 2 2" xfId="52651" xr:uid="{00000000-0005-0000-0000-000020000000}"/>
    <cellStyle name="Comma 2 3 2 3 2 2 5 3" xfId="37531" xr:uid="{00000000-0005-0000-0000-000020000000}"/>
    <cellStyle name="Comma 2 3 2 3 2 2 6" xfId="8803" xr:uid="{00000000-0005-0000-0000-000020000000}"/>
    <cellStyle name="Comma 2 3 2 3 2 2 6 2" xfId="23923" xr:uid="{00000000-0005-0000-0000-000020000000}"/>
    <cellStyle name="Comma 2 3 2 3 2 2 6 2 2" xfId="54163" xr:uid="{00000000-0005-0000-0000-000020000000}"/>
    <cellStyle name="Comma 2 3 2 3 2 2 6 3" xfId="39043" xr:uid="{00000000-0005-0000-0000-000020000000}"/>
    <cellStyle name="Comma 2 3 2 3 2 2 7" xfId="10315" xr:uid="{00000000-0005-0000-0000-000020000000}"/>
    <cellStyle name="Comma 2 3 2 3 2 2 7 2" xfId="25435" xr:uid="{00000000-0005-0000-0000-000020000000}"/>
    <cellStyle name="Comma 2 3 2 3 2 2 7 2 2" xfId="55675" xr:uid="{00000000-0005-0000-0000-000020000000}"/>
    <cellStyle name="Comma 2 3 2 3 2 2 7 3" xfId="40555" xr:uid="{00000000-0005-0000-0000-000020000000}"/>
    <cellStyle name="Comma 2 3 2 3 2 2 8" xfId="16363" xr:uid="{00000000-0005-0000-0000-000020000000}"/>
    <cellStyle name="Comma 2 3 2 3 2 2 8 2" xfId="46603" xr:uid="{00000000-0005-0000-0000-000020000000}"/>
    <cellStyle name="Comma 2 3 2 3 2 2 9" xfId="31483" xr:uid="{00000000-0005-0000-0000-000020000000}"/>
    <cellStyle name="Comma 2 3 2 3 2 3" xfId="1999" xr:uid="{00000000-0005-0000-0000-000020000000}"/>
    <cellStyle name="Comma 2 3 2 3 2 3 2" xfId="11071" xr:uid="{00000000-0005-0000-0000-000020000000}"/>
    <cellStyle name="Comma 2 3 2 3 2 3 2 2" xfId="26191" xr:uid="{00000000-0005-0000-0000-000020000000}"/>
    <cellStyle name="Comma 2 3 2 3 2 3 2 2 2" xfId="56431" xr:uid="{00000000-0005-0000-0000-000020000000}"/>
    <cellStyle name="Comma 2 3 2 3 2 3 2 3" xfId="41311" xr:uid="{00000000-0005-0000-0000-000020000000}"/>
    <cellStyle name="Comma 2 3 2 3 2 3 3" xfId="17119" xr:uid="{00000000-0005-0000-0000-000020000000}"/>
    <cellStyle name="Comma 2 3 2 3 2 3 3 2" xfId="47359" xr:uid="{00000000-0005-0000-0000-000020000000}"/>
    <cellStyle name="Comma 2 3 2 3 2 3 4" xfId="32239" xr:uid="{00000000-0005-0000-0000-000020000000}"/>
    <cellStyle name="Comma 2 3 2 3 2 4" xfId="3511" xr:uid="{00000000-0005-0000-0000-000020000000}"/>
    <cellStyle name="Comma 2 3 2 3 2 4 2" xfId="12583" xr:uid="{00000000-0005-0000-0000-000020000000}"/>
    <cellStyle name="Comma 2 3 2 3 2 4 2 2" xfId="27703" xr:uid="{00000000-0005-0000-0000-000020000000}"/>
    <cellStyle name="Comma 2 3 2 3 2 4 2 2 2" xfId="57943" xr:uid="{00000000-0005-0000-0000-000020000000}"/>
    <cellStyle name="Comma 2 3 2 3 2 4 2 3" xfId="42823" xr:uid="{00000000-0005-0000-0000-000020000000}"/>
    <cellStyle name="Comma 2 3 2 3 2 4 3" xfId="18631" xr:uid="{00000000-0005-0000-0000-000020000000}"/>
    <cellStyle name="Comma 2 3 2 3 2 4 3 2" xfId="48871" xr:uid="{00000000-0005-0000-0000-000020000000}"/>
    <cellStyle name="Comma 2 3 2 3 2 4 4" xfId="33751" xr:uid="{00000000-0005-0000-0000-000020000000}"/>
    <cellStyle name="Comma 2 3 2 3 2 5" xfId="5023" xr:uid="{00000000-0005-0000-0000-000020000000}"/>
    <cellStyle name="Comma 2 3 2 3 2 5 2" xfId="14095" xr:uid="{00000000-0005-0000-0000-000020000000}"/>
    <cellStyle name="Comma 2 3 2 3 2 5 2 2" xfId="29215" xr:uid="{00000000-0005-0000-0000-000020000000}"/>
    <cellStyle name="Comma 2 3 2 3 2 5 2 2 2" xfId="59455" xr:uid="{00000000-0005-0000-0000-000020000000}"/>
    <cellStyle name="Comma 2 3 2 3 2 5 2 3" xfId="44335" xr:uid="{00000000-0005-0000-0000-000020000000}"/>
    <cellStyle name="Comma 2 3 2 3 2 5 3" xfId="20143" xr:uid="{00000000-0005-0000-0000-000020000000}"/>
    <cellStyle name="Comma 2 3 2 3 2 5 3 2" xfId="50383" xr:uid="{00000000-0005-0000-0000-000020000000}"/>
    <cellStyle name="Comma 2 3 2 3 2 5 4" xfId="35263" xr:uid="{00000000-0005-0000-0000-000020000000}"/>
    <cellStyle name="Comma 2 3 2 3 2 6" xfId="6535" xr:uid="{00000000-0005-0000-0000-000020000000}"/>
    <cellStyle name="Comma 2 3 2 3 2 6 2" xfId="21655" xr:uid="{00000000-0005-0000-0000-000020000000}"/>
    <cellStyle name="Comma 2 3 2 3 2 6 2 2" xfId="51895" xr:uid="{00000000-0005-0000-0000-000020000000}"/>
    <cellStyle name="Comma 2 3 2 3 2 6 3" xfId="36775" xr:uid="{00000000-0005-0000-0000-000020000000}"/>
    <cellStyle name="Comma 2 3 2 3 2 7" xfId="8047" xr:uid="{00000000-0005-0000-0000-000020000000}"/>
    <cellStyle name="Comma 2 3 2 3 2 7 2" xfId="23167" xr:uid="{00000000-0005-0000-0000-000020000000}"/>
    <cellStyle name="Comma 2 3 2 3 2 7 2 2" xfId="53407" xr:uid="{00000000-0005-0000-0000-000020000000}"/>
    <cellStyle name="Comma 2 3 2 3 2 7 3" xfId="38287" xr:uid="{00000000-0005-0000-0000-000020000000}"/>
    <cellStyle name="Comma 2 3 2 3 2 8" xfId="9559" xr:uid="{00000000-0005-0000-0000-000020000000}"/>
    <cellStyle name="Comma 2 3 2 3 2 8 2" xfId="24679" xr:uid="{00000000-0005-0000-0000-000020000000}"/>
    <cellStyle name="Comma 2 3 2 3 2 8 2 2" xfId="54919" xr:uid="{00000000-0005-0000-0000-000020000000}"/>
    <cellStyle name="Comma 2 3 2 3 2 8 3" xfId="39799" xr:uid="{00000000-0005-0000-0000-000020000000}"/>
    <cellStyle name="Comma 2 3 2 3 2 9" xfId="15607" xr:uid="{00000000-0005-0000-0000-000020000000}"/>
    <cellStyle name="Comma 2 3 2 3 2 9 2" xfId="45847" xr:uid="{00000000-0005-0000-0000-000020000000}"/>
    <cellStyle name="Comma 2 3 2 3 3" xfId="739" xr:uid="{00000000-0005-0000-0000-00005E000000}"/>
    <cellStyle name="Comma 2 3 2 3 3 10" xfId="30979" xr:uid="{00000000-0005-0000-0000-00005E000000}"/>
    <cellStyle name="Comma 2 3 2 3 3 2" xfId="1495" xr:uid="{00000000-0005-0000-0000-00005E000000}"/>
    <cellStyle name="Comma 2 3 2 3 3 2 2" xfId="3007" xr:uid="{00000000-0005-0000-0000-00005E000000}"/>
    <cellStyle name="Comma 2 3 2 3 3 2 2 2" xfId="12079" xr:uid="{00000000-0005-0000-0000-00005E000000}"/>
    <cellStyle name="Comma 2 3 2 3 3 2 2 2 2" xfId="27199" xr:uid="{00000000-0005-0000-0000-00005E000000}"/>
    <cellStyle name="Comma 2 3 2 3 3 2 2 2 2 2" xfId="57439" xr:uid="{00000000-0005-0000-0000-00005E000000}"/>
    <cellStyle name="Comma 2 3 2 3 3 2 2 2 3" xfId="42319" xr:uid="{00000000-0005-0000-0000-00005E000000}"/>
    <cellStyle name="Comma 2 3 2 3 3 2 2 3" xfId="18127" xr:uid="{00000000-0005-0000-0000-00005E000000}"/>
    <cellStyle name="Comma 2 3 2 3 3 2 2 3 2" xfId="48367" xr:uid="{00000000-0005-0000-0000-00005E000000}"/>
    <cellStyle name="Comma 2 3 2 3 3 2 2 4" xfId="33247" xr:uid="{00000000-0005-0000-0000-00005E000000}"/>
    <cellStyle name="Comma 2 3 2 3 3 2 3" xfId="4519" xr:uid="{00000000-0005-0000-0000-00005E000000}"/>
    <cellStyle name="Comma 2 3 2 3 3 2 3 2" xfId="13591" xr:uid="{00000000-0005-0000-0000-00005E000000}"/>
    <cellStyle name="Comma 2 3 2 3 3 2 3 2 2" xfId="28711" xr:uid="{00000000-0005-0000-0000-00005E000000}"/>
    <cellStyle name="Comma 2 3 2 3 3 2 3 2 2 2" xfId="58951" xr:uid="{00000000-0005-0000-0000-00005E000000}"/>
    <cellStyle name="Comma 2 3 2 3 3 2 3 2 3" xfId="43831" xr:uid="{00000000-0005-0000-0000-00005E000000}"/>
    <cellStyle name="Comma 2 3 2 3 3 2 3 3" xfId="19639" xr:uid="{00000000-0005-0000-0000-00005E000000}"/>
    <cellStyle name="Comma 2 3 2 3 3 2 3 3 2" xfId="49879" xr:uid="{00000000-0005-0000-0000-00005E000000}"/>
    <cellStyle name="Comma 2 3 2 3 3 2 3 4" xfId="34759" xr:uid="{00000000-0005-0000-0000-00005E000000}"/>
    <cellStyle name="Comma 2 3 2 3 3 2 4" xfId="6031" xr:uid="{00000000-0005-0000-0000-00005E000000}"/>
    <cellStyle name="Comma 2 3 2 3 3 2 4 2" xfId="15103" xr:uid="{00000000-0005-0000-0000-00005E000000}"/>
    <cellStyle name="Comma 2 3 2 3 3 2 4 2 2" xfId="30223" xr:uid="{00000000-0005-0000-0000-00005E000000}"/>
    <cellStyle name="Comma 2 3 2 3 3 2 4 2 2 2" xfId="60463" xr:uid="{00000000-0005-0000-0000-00005E000000}"/>
    <cellStyle name="Comma 2 3 2 3 3 2 4 2 3" xfId="45343" xr:uid="{00000000-0005-0000-0000-00005E000000}"/>
    <cellStyle name="Comma 2 3 2 3 3 2 4 3" xfId="21151" xr:uid="{00000000-0005-0000-0000-00005E000000}"/>
    <cellStyle name="Comma 2 3 2 3 3 2 4 3 2" xfId="51391" xr:uid="{00000000-0005-0000-0000-00005E000000}"/>
    <cellStyle name="Comma 2 3 2 3 3 2 4 4" xfId="36271" xr:uid="{00000000-0005-0000-0000-00005E000000}"/>
    <cellStyle name="Comma 2 3 2 3 3 2 5" xfId="7543" xr:uid="{00000000-0005-0000-0000-00005E000000}"/>
    <cellStyle name="Comma 2 3 2 3 3 2 5 2" xfId="22663" xr:uid="{00000000-0005-0000-0000-00005E000000}"/>
    <cellStyle name="Comma 2 3 2 3 3 2 5 2 2" xfId="52903" xr:uid="{00000000-0005-0000-0000-00005E000000}"/>
    <cellStyle name="Comma 2 3 2 3 3 2 5 3" xfId="37783" xr:uid="{00000000-0005-0000-0000-00005E000000}"/>
    <cellStyle name="Comma 2 3 2 3 3 2 6" xfId="9055" xr:uid="{00000000-0005-0000-0000-00005E000000}"/>
    <cellStyle name="Comma 2 3 2 3 3 2 6 2" xfId="24175" xr:uid="{00000000-0005-0000-0000-00005E000000}"/>
    <cellStyle name="Comma 2 3 2 3 3 2 6 2 2" xfId="54415" xr:uid="{00000000-0005-0000-0000-00005E000000}"/>
    <cellStyle name="Comma 2 3 2 3 3 2 6 3" xfId="39295" xr:uid="{00000000-0005-0000-0000-00005E000000}"/>
    <cellStyle name="Comma 2 3 2 3 3 2 7" xfId="10567" xr:uid="{00000000-0005-0000-0000-00005E000000}"/>
    <cellStyle name="Comma 2 3 2 3 3 2 7 2" xfId="25687" xr:uid="{00000000-0005-0000-0000-00005E000000}"/>
    <cellStyle name="Comma 2 3 2 3 3 2 7 2 2" xfId="55927" xr:uid="{00000000-0005-0000-0000-00005E000000}"/>
    <cellStyle name="Comma 2 3 2 3 3 2 7 3" xfId="40807" xr:uid="{00000000-0005-0000-0000-00005E000000}"/>
    <cellStyle name="Comma 2 3 2 3 3 2 8" xfId="16615" xr:uid="{00000000-0005-0000-0000-00005E000000}"/>
    <cellStyle name="Comma 2 3 2 3 3 2 8 2" xfId="46855" xr:uid="{00000000-0005-0000-0000-00005E000000}"/>
    <cellStyle name="Comma 2 3 2 3 3 2 9" xfId="31735" xr:uid="{00000000-0005-0000-0000-00005E000000}"/>
    <cellStyle name="Comma 2 3 2 3 3 3" xfId="2251" xr:uid="{00000000-0005-0000-0000-00005E000000}"/>
    <cellStyle name="Comma 2 3 2 3 3 3 2" xfId="11323" xr:uid="{00000000-0005-0000-0000-00005E000000}"/>
    <cellStyle name="Comma 2 3 2 3 3 3 2 2" xfId="26443" xr:uid="{00000000-0005-0000-0000-00005E000000}"/>
    <cellStyle name="Comma 2 3 2 3 3 3 2 2 2" xfId="56683" xr:uid="{00000000-0005-0000-0000-00005E000000}"/>
    <cellStyle name="Comma 2 3 2 3 3 3 2 3" xfId="41563" xr:uid="{00000000-0005-0000-0000-00005E000000}"/>
    <cellStyle name="Comma 2 3 2 3 3 3 3" xfId="17371" xr:uid="{00000000-0005-0000-0000-00005E000000}"/>
    <cellStyle name="Comma 2 3 2 3 3 3 3 2" xfId="47611" xr:uid="{00000000-0005-0000-0000-00005E000000}"/>
    <cellStyle name="Comma 2 3 2 3 3 3 4" xfId="32491" xr:uid="{00000000-0005-0000-0000-00005E000000}"/>
    <cellStyle name="Comma 2 3 2 3 3 4" xfId="3763" xr:uid="{00000000-0005-0000-0000-00005E000000}"/>
    <cellStyle name="Comma 2 3 2 3 3 4 2" xfId="12835" xr:uid="{00000000-0005-0000-0000-00005E000000}"/>
    <cellStyle name="Comma 2 3 2 3 3 4 2 2" xfId="27955" xr:uid="{00000000-0005-0000-0000-00005E000000}"/>
    <cellStyle name="Comma 2 3 2 3 3 4 2 2 2" xfId="58195" xr:uid="{00000000-0005-0000-0000-00005E000000}"/>
    <cellStyle name="Comma 2 3 2 3 3 4 2 3" xfId="43075" xr:uid="{00000000-0005-0000-0000-00005E000000}"/>
    <cellStyle name="Comma 2 3 2 3 3 4 3" xfId="18883" xr:uid="{00000000-0005-0000-0000-00005E000000}"/>
    <cellStyle name="Comma 2 3 2 3 3 4 3 2" xfId="49123" xr:uid="{00000000-0005-0000-0000-00005E000000}"/>
    <cellStyle name="Comma 2 3 2 3 3 4 4" xfId="34003" xr:uid="{00000000-0005-0000-0000-00005E000000}"/>
    <cellStyle name="Comma 2 3 2 3 3 5" xfId="5275" xr:uid="{00000000-0005-0000-0000-00005E000000}"/>
    <cellStyle name="Comma 2 3 2 3 3 5 2" xfId="14347" xr:uid="{00000000-0005-0000-0000-00005E000000}"/>
    <cellStyle name="Comma 2 3 2 3 3 5 2 2" xfId="29467" xr:uid="{00000000-0005-0000-0000-00005E000000}"/>
    <cellStyle name="Comma 2 3 2 3 3 5 2 2 2" xfId="59707" xr:uid="{00000000-0005-0000-0000-00005E000000}"/>
    <cellStyle name="Comma 2 3 2 3 3 5 2 3" xfId="44587" xr:uid="{00000000-0005-0000-0000-00005E000000}"/>
    <cellStyle name="Comma 2 3 2 3 3 5 3" xfId="20395" xr:uid="{00000000-0005-0000-0000-00005E000000}"/>
    <cellStyle name="Comma 2 3 2 3 3 5 3 2" xfId="50635" xr:uid="{00000000-0005-0000-0000-00005E000000}"/>
    <cellStyle name="Comma 2 3 2 3 3 5 4" xfId="35515" xr:uid="{00000000-0005-0000-0000-00005E000000}"/>
    <cellStyle name="Comma 2 3 2 3 3 6" xfId="6787" xr:uid="{00000000-0005-0000-0000-00005E000000}"/>
    <cellStyle name="Comma 2 3 2 3 3 6 2" xfId="21907" xr:uid="{00000000-0005-0000-0000-00005E000000}"/>
    <cellStyle name="Comma 2 3 2 3 3 6 2 2" xfId="52147" xr:uid="{00000000-0005-0000-0000-00005E000000}"/>
    <cellStyle name="Comma 2 3 2 3 3 6 3" xfId="37027" xr:uid="{00000000-0005-0000-0000-00005E000000}"/>
    <cellStyle name="Comma 2 3 2 3 3 7" xfId="8299" xr:uid="{00000000-0005-0000-0000-00005E000000}"/>
    <cellStyle name="Comma 2 3 2 3 3 7 2" xfId="23419" xr:uid="{00000000-0005-0000-0000-00005E000000}"/>
    <cellStyle name="Comma 2 3 2 3 3 7 2 2" xfId="53659" xr:uid="{00000000-0005-0000-0000-00005E000000}"/>
    <cellStyle name="Comma 2 3 2 3 3 7 3" xfId="38539" xr:uid="{00000000-0005-0000-0000-00005E000000}"/>
    <cellStyle name="Comma 2 3 2 3 3 8" xfId="9811" xr:uid="{00000000-0005-0000-0000-00005E000000}"/>
    <cellStyle name="Comma 2 3 2 3 3 8 2" xfId="24931" xr:uid="{00000000-0005-0000-0000-00005E000000}"/>
    <cellStyle name="Comma 2 3 2 3 3 8 2 2" xfId="55171" xr:uid="{00000000-0005-0000-0000-00005E000000}"/>
    <cellStyle name="Comma 2 3 2 3 3 8 3" xfId="40051" xr:uid="{00000000-0005-0000-0000-00005E000000}"/>
    <cellStyle name="Comma 2 3 2 3 3 9" xfId="15859" xr:uid="{00000000-0005-0000-0000-00005E000000}"/>
    <cellStyle name="Comma 2 3 2 3 3 9 2" xfId="46099" xr:uid="{00000000-0005-0000-0000-00005E000000}"/>
    <cellStyle name="Comma 2 3 2 3 4" xfId="991" xr:uid="{00000000-0005-0000-0000-000020000000}"/>
    <cellStyle name="Comma 2 3 2 3 4 2" xfId="2503" xr:uid="{00000000-0005-0000-0000-000020000000}"/>
    <cellStyle name="Comma 2 3 2 3 4 2 2" xfId="11575" xr:uid="{00000000-0005-0000-0000-000020000000}"/>
    <cellStyle name="Comma 2 3 2 3 4 2 2 2" xfId="26695" xr:uid="{00000000-0005-0000-0000-000020000000}"/>
    <cellStyle name="Comma 2 3 2 3 4 2 2 2 2" xfId="56935" xr:uid="{00000000-0005-0000-0000-000020000000}"/>
    <cellStyle name="Comma 2 3 2 3 4 2 2 3" xfId="41815" xr:uid="{00000000-0005-0000-0000-000020000000}"/>
    <cellStyle name="Comma 2 3 2 3 4 2 3" xfId="17623" xr:uid="{00000000-0005-0000-0000-000020000000}"/>
    <cellStyle name="Comma 2 3 2 3 4 2 3 2" xfId="47863" xr:uid="{00000000-0005-0000-0000-000020000000}"/>
    <cellStyle name="Comma 2 3 2 3 4 2 4" xfId="32743" xr:uid="{00000000-0005-0000-0000-000020000000}"/>
    <cellStyle name="Comma 2 3 2 3 4 3" xfId="4015" xr:uid="{00000000-0005-0000-0000-000020000000}"/>
    <cellStyle name="Comma 2 3 2 3 4 3 2" xfId="13087" xr:uid="{00000000-0005-0000-0000-000020000000}"/>
    <cellStyle name="Comma 2 3 2 3 4 3 2 2" xfId="28207" xr:uid="{00000000-0005-0000-0000-000020000000}"/>
    <cellStyle name="Comma 2 3 2 3 4 3 2 2 2" xfId="58447" xr:uid="{00000000-0005-0000-0000-000020000000}"/>
    <cellStyle name="Comma 2 3 2 3 4 3 2 3" xfId="43327" xr:uid="{00000000-0005-0000-0000-000020000000}"/>
    <cellStyle name="Comma 2 3 2 3 4 3 3" xfId="19135" xr:uid="{00000000-0005-0000-0000-000020000000}"/>
    <cellStyle name="Comma 2 3 2 3 4 3 3 2" xfId="49375" xr:uid="{00000000-0005-0000-0000-000020000000}"/>
    <cellStyle name="Comma 2 3 2 3 4 3 4" xfId="34255" xr:uid="{00000000-0005-0000-0000-000020000000}"/>
    <cellStyle name="Comma 2 3 2 3 4 4" xfId="5527" xr:uid="{00000000-0005-0000-0000-000020000000}"/>
    <cellStyle name="Comma 2 3 2 3 4 4 2" xfId="14599" xr:uid="{00000000-0005-0000-0000-000020000000}"/>
    <cellStyle name="Comma 2 3 2 3 4 4 2 2" xfId="29719" xr:uid="{00000000-0005-0000-0000-000020000000}"/>
    <cellStyle name="Comma 2 3 2 3 4 4 2 2 2" xfId="59959" xr:uid="{00000000-0005-0000-0000-000020000000}"/>
    <cellStyle name="Comma 2 3 2 3 4 4 2 3" xfId="44839" xr:uid="{00000000-0005-0000-0000-000020000000}"/>
    <cellStyle name="Comma 2 3 2 3 4 4 3" xfId="20647" xr:uid="{00000000-0005-0000-0000-000020000000}"/>
    <cellStyle name="Comma 2 3 2 3 4 4 3 2" xfId="50887" xr:uid="{00000000-0005-0000-0000-000020000000}"/>
    <cellStyle name="Comma 2 3 2 3 4 4 4" xfId="35767" xr:uid="{00000000-0005-0000-0000-000020000000}"/>
    <cellStyle name="Comma 2 3 2 3 4 5" xfId="7039" xr:uid="{00000000-0005-0000-0000-000020000000}"/>
    <cellStyle name="Comma 2 3 2 3 4 5 2" xfId="22159" xr:uid="{00000000-0005-0000-0000-000020000000}"/>
    <cellStyle name="Comma 2 3 2 3 4 5 2 2" xfId="52399" xr:uid="{00000000-0005-0000-0000-000020000000}"/>
    <cellStyle name="Comma 2 3 2 3 4 5 3" xfId="37279" xr:uid="{00000000-0005-0000-0000-000020000000}"/>
    <cellStyle name="Comma 2 3 2 3 4 6" xfId="8551" xr:uid="{00000000-0005-0000-0000-000020000000}"/>
    <cellStyle name="Comma 2 3 2 3 4 6 2" xfId="23671" xr:uid="{00000000-0005-0000-0000-000020000000}"/>
    <cellStyle name="Comma 2 3 2 3 4 6 2 2" xfId="53911" xr:uid="{00000000-0005-0000-0000-000020000000}"/>
    <cellStyle name="Comma 2 3 2 3 4 6 3" xfId="38791" xr:uid="{00000000-0005-0000-0000-000020000000}"/>
    <cellStyle name="Comma 2 3 2 3 4 7" xfId="10063" xr:uid="{00000000-0005-0000-0000-000020000000}"/>
    <cellStyle name="Comma 2 3 2 3 4 7 2" xfId="25183" xr:uid="{00000000-0005-0000-0000-000020000000}"/>
    <cellStyle name="Comma 2 3 2 3 4 7 2 2" xfId="55423" xr:uid="{00000000-0005-0000-0000-000020000000}"/>
    <cellStyle name="Comma 2 3 2 3 4 7 3" xfId="40303" xr:uid="{00000000-0005-0000-0000-000020000000}"/>
    <cellStyle name="Comma 2 3 2 3 4 8" xfId="16111" xr:uid="{00000000-0005-0000-0000-000020000000}"/>
    <cellStyle name="Comma 2 3 2 3 4 8 2" xfId="46351" xr:uid="{00000000-0005-0000-0000-000020000000}"/>
    <cellStyle name="Comma 2 3 2 3 4 9" xfId="31231" xr:uid="{00000000-0005-0000-0000-000020000000}"/>
    <cellStyle name="Comma 2 3 2 3 5" xfId="1747" xr:uid="{00000000-0005-0000-0000-000020000000}"/>
    <cellStyle name="Comma 2 3 2 3 5 2" xfId="10819" xr:uid="{00000000-0005-0000-0000-000020000000}"/>
    <cellStyle name="Comma 2 3 2 3 5 2 2" xfId="25939" xr:uid="{00000000-0005-0000-0000-000020000000}"/>
    <cellStyle name="Comma 2 3 2 3 5 2 2 2" xfId="56179" xr:uid="{00000000-0005-0000-0000-000020000000}"/>
    <cellStyle name="Comma 2 3 2 3 5 2 3" xfId="41059" xr:uid="{00000000-0005-0000-0000-000020000000}"/>
    <cellStyle name="Comma 2 3 2 3 5 3" xfId="16867" xr:uid="{00000000-0005-0000-0000-000020000000}"/>
    <cellStyle name="Comma 2 3 2 3 5 3 2" xfId="47107" xr:uid="{00000000-0005-0000-0000-000020000000}"/>
    <cellStyle name="Comma 2 3 2 3 5 4" xfId="31987" xr:uid="{00000000-0005-0000-0000-000020000000}"/>
    <cellStyle name="Comma 2 3 2 3 6" xfId="3259" xr:uid="{00000000-0005-0000-0000-000020000000}"/>
    <cellStyle name="Comma 2 3 2 3 6 2" xfId="12331" xr:uid="{00000000-0005-0000-0000-000020000000}"/>
    <cellStyle name="Comma 2 3 2 3 6 2 2" xfId="27451" xr:uid="{00000000-0005-0000-0000-000020000000}"/>
    <cellStyle name="Comma 2 3 2 3 6 2 2 2" xfId="57691" xr:uid="{00000000-0005-0000-0000-000020000000}"/>
    <cellStyle name="Comma 2 3 2 3 6 2 3" xfId="42571" xr:uid="{00000000-0005-0000-0000-000020000000}"/>
    <cellStyle name="Comma 2 3 2 3 6 3" xfId="18379" xr:uid="{00000000-0005-0000-0000-000020000000}"/>
    <cellStyle name="Comma 2 3 2 3 6 3 2" xfId="48619" xr:uid="{00000000-0005-0000-0000-000020000000}"/>
    <cellStyle name="Comma 2 3 2 3 6 4" xfId="33499" xr:uid="{00000000-0005-0000-0000-000020000000}"/>
    <cellStyle name="Comma 2 3 2 3 7" xfId="4771" xr:uid="{00000000-0005-0000-0000-000020000000}"/>
    <cellStyle name="Comma 2 3 2 3 7 2" xfId="13843" xr:uid="{00000000-0005-0000-0000-000020000000}"/>
    <cellStyle name="Comma 2 3 2 3 7 2 2" xfId="28963" xr:uid="{00000000-0005-0000-0000-000020000000}"/>
    <cellStyle name="Comma 2 3 2 3 7 2 2 2" xfId="59203" xr:uid="{00000000-0005-0000-0000-000020000000}"/>
    <cellStyle name="Comma 2 3 2 3 7 2 3" xfId="44083" xr:uid="{00000000-0005-0000-0000-000020000000}"/>
    <cellStyle name="Comma 2 3 2 3 7 3" xfId="19891" xr:uid="{00000000-0005-0000-0000-000020000000}"/>
    <cellStyle name="Comma 2 3 2 3 7 3 2" xfId="50131" xr:uid="{00000000-0005-0000-0000-000020000000}"/>
    <cellStyle name="Comma 2 3 2 3 7 4" xfId="35011" xr:uid="{00000000-0005-0000-0000-000020000000}"/>
    <cellStyle name="Comma 2 3 2 3 8" xfId="6283" xr:uid="{00000000-0005-0000-0000-000020000000}"/>
    <cellStyle name="Comma 2 3 2 3 8 2" xfId="21403" xr:uid="{00000000-0005-0000-0000-000020000000}"/>
    <cellStyle name="Comma 2 3 2 3 8 2 2" xfId="51643" xr:uid="{00000000-0005-0000-0000-000020000000}"/>
    <cellStyle name="Comma 2 3 2 3 8 3" xfId="36523" xr:uid="{00000000-0005-0000-0000-000020000000}"/>
    <cellStyle name="Comma 2 3 2 3 9" xfId="7795" xr:uid="{00000000-0005-0000-0000-000020000000}"/>
    <cellStyle name="Comma 2 3 2 3 9 2" xfId="22915" xr:uid="{00000000-0005-0000-0000-000020000000}"/>
    <cellStyle name="Comma 2 3 2 3 9 2 2" xfId="53155" xr:uid="{00000000-0005-0000-0000-000020000000}"/>
    <cellStyle name="Comma 2 3 2 3 9 3" xfId="38035" xr:uid="{00000000-0005-0000-0000-000020000000}"/>
    <cellStyle name="Comma 2 3 2 4" xfId="319" xr:uid="{00000000-0005-0000-0000-000010000000}"/>
    <cellStyle name="Comma 2 3 2 4 10" xfId="30559" xr:uid="{00000000-0005-0000-0000-000010000000}"/>
    <cellStyle name="Comma 2 3 2 4 2" xfId="1075" xr:uid="{00000000-0005-0000-0000-000010000000}"/>
    <cellStyle name="Comma 2 3 2 4 2 2" xfId="2587" xr:uid="{00000000-0005-0000-0000-000010000000}"/>
    <cellStyle name="Comma 2 3 2 4 2 2 2" xfId="11659" xr:uid="{00000000-0005-0000-0000-000010000000}"/>
    <cellStyle name="Comma 2 3 2 4 2 2 2 2" xfId="26779" xr:uid="{00000000-0005-0000-0000-000010000000}"/>
    <cellStyle name="Comma 2 3 2 4 2 2 2 2 2" xfId="57019" xr:uid="{00000000-0005-0000-0000-000010000000}"/>
    <cellStyle name="Comma 2 3 2 4 2 2 2 3" xfId="41899" xr:uid="{00000000-0005-0000-0000-000010000000}"/>
    <cellStyle name="Comma 2 3 2 4 2 2 3" xfId="17707" xr:uid="{00000000-0005-0000-0000-000010000000}"/>
    <cellStyle name="Comma 2 3 2 4 2 2 3 2" xfId="47947" xr:uid="{00000000-0005-0000-0000-000010000000}"/>
    <cellStyle name="Comma 2 3 2 4 2 2 4" xfId="32827" xr:uid="{00000000-0005-0000-0000-000010000000}"/>
    <cellStyle name="Comma 2 3 2 4 2 3" xfId="4099" xr:uid="{00000000-0005-0000-0000-000010000000}"/>
    <cellStyle name="Comma 2 3 2 4 2 3 2" xfId="13171" xr:uid="{00000000-0005-0000-0000-000010000000}"/>
    <cellStyle name="Comma 2 3 2 4 2 3 2 2" xfId="28291" xr:uid="{00000000-0005-0000-0000-000010000000}"/>
    <cellStyle name="Comma 2 3 2 4 2 3 2 2 2" xfId="58531" xr:uid="{00000000-0005-0000-0000-000010000000}"/>
    <cellStyle name="Comma 2 3 2 4 2 3 2 3" xfId="43411" xr:uid="{00000000-0005-0000-0000-000010000000}"/>
    <cellStyle name="Comma 2 3 2 4 2 3 3" xfId="19219" xr:uid="{00000000-0005-0000-0000-000010000000}"/>
    <cellStyle name="Comma 2 3 2 4 2 3 3 2" xfId="49459" xr:uid="{00000000-0005-0000-0000-000010000000}"/>
    <cellStyle name="Comma 2 3 2 4 2 3 4" xfId="34339" xr:uid="{00000000-0005-0000-0000-000010000000}"/>
    <cellStyle name="Comma 2 3 2 4 2 4" xfId="5611" xr:uid="{00000000-0005-0000-0000-000010000000}"/>
    <cellStyle name="Comma 2 3 2 4 2 4 2" xfId="14683" xr:uid="{00000000-0005-0000-0000-000010000000}"/>
    <cellStyle name="Comma 2 3 2 4 2 4 2 2" xfId="29803" xr:uid="{00000000-0005-0000-0000-000010000000}"/>
    <cellStyle name="Comma 2 3 2 4 2 4 2 2 2" xfId="60043" xr:uid="{00000000-0005-0000-0000-000010000000}"/>
    <cellStyle name="Comma 2 3 2 4 2 4 2 3" xfId="44923" xr:uid="{00000000-0005-0000-0000-000010000000}"/>
    <cellStyle name="Comma 2 3 2 4 2 4 3" xfId="20731" xr:uid="{00000000-0005-0000-0000-000010000000}"/>
    <cellStyle name="Comma 2 3 2 4 2 4 3 2" xfId="50971" xr:uid="{00000000-0005-0000-0000-000010000000}"/>
    <cellStyle name="Comma 2 3 2 4 2 4 4" xfId="35851" xr:uid="{00000000-0005-0000-0000-000010000000}"/>
    <cellStyle name="Comma 2 3 2 4 2 5" xfId="7123" xr:uid="{00000000-0005-0000-0000-000010000000}"/>
    <cellStyle name="Comma 2 3 2 4 2 5 2" xfId="22243" xr:uid="{00000000-0005-0000-0000-000010000000}"/>
    <cellStyle name="Comma 2 3 2 4 2 5 2 2" xfId="52483" xr:uid="{00000000-0005-0000-0000-000010000000}"/>
    <cellStyle name="Comma 2 3 2 4 2 5 3" xfId="37363" xr:uid="{00000000-0005-0000-0000-000010000000}"/>
    <cellStyle name="Comma 2 3 2 4 2 6" xfId="8635" xr:uid="{00000000-0005-0000-0000-000010000000}"/>
    <cellStyle name="Comma 2 3 2 4 2 6 2" xfId="23755" xr:uid="{00000000-0005-0000-0000-000010000000}"/>
    <cellStyle name="Comma 2 3 2 4 2 6 2 2" xfId="53995" xr:uid="{00000000-0005-0000-0000-000010000000}"/>
    <cellStyle name="Comma 2 3 2 4 2 6 3" xfId="38875" xr:uid="{00000000-0005-0000-0000-000010000000}"/>
    <cellStyle name="Comma 2 3 2 4 2 7" xfId="10147" xr:uid="{00000000-0005-0000-0000-000010000000}"/>
    <cellStyle name="Comma 2 3 2 4 2 7 2" xfId="25267" xr:uid="{00000000-0005-0000-0000-000010000000}"/>
    <cellStyle name="Comma 2 3 2 4 2 7 2 2" xfId="55507" xr:uid="{00000000-0005-0000-0000-000010000000}"/>
    <cellStyle name="Comma 2 3 2 4 2 7 3" xfId="40387" xr:uid="{00000000-0005-0000-0000-000010000000}"/>
    <cellStyle name="Comma 2 3 2 4 2 8" xfId="16195" xr:uid="{00000000-0005-0000-0000-000010000000}"/>
    <cellStyle name="Comma 2 3 2 4 2 8 2" xfId="46435" xr:uid="{00000000-0005-0000-0000-000010000000}"/>
    <cellStyle name="Comma 2 3 2 4 2 9" xfId="31315" xr:uid="{00000000-0005-0000-0000-000010000000}"/>
    <cellStyle name="Comma 2 3 2 4 3" xfId="1831" xr:uid="{00000000-0005-0000-0000-000010000000}"/>
    <cellStyle name="Comma 2 3 2 4 3 2" xfId="10903" xr:uid="{00000000-0005-0000-0000-000010000000}"/>
    <cellStyle name="Comma 2 3 2 4 3 2 2" xfId="26023" xr:uid="{00000000-0005-0000-0000-000010000000}"/>
    <cellStyle name="Comma 2 3 2 4 3 2 2 2" xfId="56263" xr:uid="{00000000-0005-0000-0000-000010000000}"/>
    <cellStyle name="Comma 2 3 2 4 3 2 3" xfId="41143" xr:uid="{00000000-0005-0000-0000-000010000000}"/>
    <cellStyle name="Comma 2 3 2 4 3 3" xfId="16951" xr:uid="{00000000-0005-0000-0000-000010000000}"/>
    <cellStyle name="Comma 2 3 2 4 3 3 2" xfId="47191" xr:uid="{00000000-0005-0000-0000-000010000000}"/>
    <cellStyle name="Comma 2 3 2 4 3 4" xfId="32071" xr:uid="{00000000-0005-0000-0000-000010000000}"/>
    <cellStyle name="Comma 2 3 2 4 4" xfId="3343" xr:uid="{00000000-0005-0000-0000-000010000000}"/>
    <cellStyle name="Comma 2 3 2 4 4 2" xfId="12415" xr:uid="{00000000-0005-0000-0000-000010000000}"/>
    <cellStyle name="Comma 2 3 2 4 4 2 2" xfId="27535" xr:uid="{00000000-0005-0000-0000-000010000000}"/>
    <cellStyle name="Comma 2 3 2 4 4 2 2 2" xfId="57775" xr:uid="{00000000-0005-0000-0000-000010000000}"/>
    <cellStyle name="Comma 2 3 2 4 4 2 3" xfId="42655" xr:uid="{00000000-0005-0000-0000-000010000000}"/>
    <cellStyle name="Comma 2 3 2 4 4 3" xfId="18463" xr:uid="{00000000-0005-0000-0000-000010000000}"/>
    <cellStyle name="Comma 2 3 2 4 4 3 2" xfId="48703" xr:uid="{00000000-0005-0000-0000-000010000000}"/>
    <cellStyle name="Comma 2 3 2 4 4 4" xfId="33583" xr:uid="{00000000-0005-0000-0000-000010000000}"/>
    <cellStyle name="Comma 2 3 2 4 5" xfId="4855" xr:uid="{00000000-0005-0000-0000-000010000000}"/>
    <cellStyle name="Comma 2 3 2 4 5 2" xfId="13927" xr:uid="{00000000-0005-0000-0000-000010000000}"/>
    <cellStyle name="Comma 2 3 2 4 5 2 2" xfId="29047" xr:uid="{00000000-0005-0000-0000-000010000000}"/>
    <cellStyle name="Comma 2 3 2 4 5 2 2 2" xfId="59287" xr:uid="{00000000-0005-0000-0000-000010000000}"/>
    <cellStyle name="Comma 2 3 2 4 5 2 3" xfId="44167" xr:uid="{00000000-0005-0000-0000-000010000000}"/>
    <cellStyle name="Comma 2 3 2 4 5 3" xfId="19975" xr:uid="{00000000-0005-0000-0000-000010000000}"/>
    <cellStyle name="Comma 2 3 2 4 5 3 2" xfId="50215" xr:uid="{00000000-0005-0000-0000-000010000000}"/>
    <cellStyle name="Comma 2 3 2 4 5 4" xfId="35095" xr:uid="{00000000-0005-0000-0000-000010000000}"/>
    <cellStyle name="Comma 2 3 2 4 6" xfId="6367" xr:uid="{00000000-0005-0000-0000-000010000000}"/>
    <cellStyle name="Comma 2 3 2 4 6 2" xfId="21487" xr:uid="{00000000-0005-0000-0000-000010000000}"/>
    <cellStyle name="Comma 2 3 2 4 6 2 2" xfId="51727" xr:uid="{00000000-0005-0000-0000-000010000000}"/>
    <cellStyle name="Comma 2 3 2 4 6 3" xfId="36607" xr:uid="{00000000-0005-0000-0000-000010000000}"/>
    <cellStyle name="Comma 2 3 2 4 7" xfId="7879" xr:uid="{00000000-0005-0000-0000-000010000000}"/>
    <cellStyle name="Comma 2 3 2 4 7 2" xfId="22999" xr:uid="{00000000-0005-0000-0000-000010000000}"/>
    <cellStyle name="Comma 2 3 2 4 7 2 2" xfId="53239" xr:uid="{00000000-0005-0000-0000-000010000000}"/>
    <cellStyle name="Comma 2 3 2 4 7 3" xfId="38119" xr:uid="{00000000-0005-0000-0000-000010000000}"/>
    <cellStyle name="Comma 2 3 2 4 8" xfId="9391" xr:uid="{00000000-0005-0000-0000-000010000000}"/>
    <cellStyle name="Comma 2 3 2 4 8 2" xfId="24511" xr:uid="{00000000-0005-0000-0000-000010000000}"/>
    <cellStyle name="Comma 2 3 2 4 8 2 2" xfId="54751" xr:uid="{00000000-0005-0000-0000-000010000000}"/>
    <cellStyle name="Comma 2 3 2 4 8 3" xfId="39631" xr:uid="{00000000-0005-0000-0000-000010000000}"/>
    <cellStyle name="Comma 2 3 2 4 9" xfId="15439" xr:uid="{00000000-0005-0000-0000-000010000000}"/>
    <cellStyle name="Comma 2 3 2 4 9 2" xfId="45679" xr:uid="{00000000-0005-0000-0000-000010000000}"/>
    <cellStyle name="Comma 2 3 2 5" xfId="571" xr:uid="{00000000-0005-0000-0000-00005C000000}"/>
    <cellStyle name="Comma 2 3 2 5 10" xfId="30811" xr:uid="{00000000-0005-0000-0000-00005C000000}"/>
    <cellStyle name="Comma 2 3 2 5 2" xfId="1327" xr:uid="{00000000-0005-0000-0000-00005C000000}"/>
    <cellStyle name="Comma 2 3 2 5 2 2" xfId="2839" xr:uid="{00000000-0005-0000-0000-00005C000000}"/>
    <cellStyle name="Comma 2 3 2 5 2 2 2" xfId="11911" xr:uid="{00000000-0005-0000-0000-00005C000000}"/>
    <cellStyle name="Comma 2 3 2 5 2 2 2 2" xfId="27031" xr:uid="{00000000-0005-0000-0000-00005C000000}"/>
    <cellStyle name="Comma 2 3 2 5 2 2 2 2 2" xfId="57271" xr:uid="{00000000-0005-0000-0000-00005C000000}"/>
    <cellStyle name="Comma 2 3 2 5 2 2 2 3" xfId="42151" xr:uid="{00000000-0005-0000-0000-00005C000000}"/>
    <cellStyle name="Comma 2 3 2 5 2 2 3" xfId="17959" xr:uid="{00000000-0005-0000-0000-00005C000000}"/>
    <cellStyle name="Comma 2 3 2 5 2 2 3 2" xfId="48199" xr:uid="{00000000-0005-0000-0000-00005C000000}"/>
    <cellStyle name="Comma 2 3 2 5 2 2 4" xfId="33079" xr:uid="{00000000-0005-0000-0000-00005C000000}"/>
    <cellStyle name="Comma 2 3 2 5 2 3" xfId="4351" xr:uid="{00000000-0005-0000-0000-00005C000000}"/>
    <cellStyle name="Comma 2 3 2 5 2 3 2" xfId="13423" xr:uid="{00000000-0005-0000-0000-00005C000000}"/>
    <cellStyle name="Comma 2 3 2 5 2 3 2 2" xfId="28543" xr:uid="{00000000-0005-0000-0000-00005C000000}"/>
    <cellStyle name="Comma 2 3 2 5 2 3 2 2 2" xfId="58783" xr:uid="{00000000-0005-0000-0000-00005C000000}"/>
    <cellStyle name="Comma 2 3 2 5 2 3 2 3" xfId="43663" xr:uid="{00000000-0005-0000-0000-00005C000000}"/>
    <cellStyle name="Comma 2 3 2 5 2 3 3" xfId="19471" xr:uid="{00000000-0005-0000-0000-00005C000000}"/>
    <cellStyle name="Comma 2 3 2 5 2 3 3 2" xfId="49711" xr:uid="{00000000-0005-0000-0000-00005C000000}"/>
    <cellStyle name="Comma 2 3 2 5 2 3 4" xfId="34591" xr:uid="{00000000-0005-0000-0000-00005C000000}"/>
    <cellStyle name="Comma 2 3 2 5 2 4" xfId="5863" xr:uid="{00000000-0005-0000-0000-00005C000000}"/>
    <cellStyle name="Comma 2 3 2 5 2 4 2" xfId="14935" xr:uid="{00000000-0005-0000-0000-00005C000000}"/>
    <cellStyle name="Comma 2 3 2 5 2 4 2 2" xfId="30055" xr:uid="{00000000-0005-0000-0000-00005C000000}"/>
    <cellStyle name="Comma 2 3 2 5 2 4 2 2 2" xfId="60295" xr:uid="{00000000-0005-0000-0000-00005C000000}"/>
    <cellStyle name="Comma 2 3 2 5 2 4 2 3" xfId="45175" xr:uid="{00000000-0005-0000-0000-00005C000000}"/>
    <cellStyle name="Comma 2 3 2 5 2 4 3" xfId="20983" xr:uid="{00000000-0005-0000-0000-00005C000000}"/>
    <cellStyle name="Comma 2 3 2 5 2 4 3 2" xfId="51223" xr:uid="{00000000-0005-0000-0000-00005C000000}"/>
    <cellStyle name="Comma 2 3 2 5 2 4 4" xfId="36103" xr:uid="{00000000-0005-0000-0000-00005C000000}"/>
    <cellStyle name="Comma 2 3 2 5 2 5" xfId="7375" xr:uid="{00000000-0005-0000-0000-00005C000000}"/>
    <cellStyle name="Comma 2 3 2 5 2 5 2" xfId="22495" xr:uid="{00000000-0005-0000-0000-00005C000000}"/>
    <cellStyle name="Comma 2 3 2 5 2 5 2 2" xfId="52735" xr:uid="{00000000-0005-0000-0000-00005C000000}"/>
    <cellStyle name="Comma 2 3 2 5 2 5 3" xfId="37615" xr:uid="{00000000-0005-0000-0000-00005C000000}"/>
    <cellStyle name="Comma 2 3 2 5 2 6" xfId="8887" xr:uid="{00000000-0005-0000-0000-00005C000000}"/>
    <cellStyle name="Comma 2 3 2 5 2 6 2" xfId="24007" xr:uid="{00000000-0005-0000-0000-00005C000000}"/>
    <cellStyle name="Comma 2 3 2 5 2 6 2 2" xfId="54247" xr:uid="{00000000-0005-0000-0000-00005C000000}"/>
    <cellStyle name="Comma 2 3 2 5 2 6 3" xfId="39127" xr:uid="{00000000-0005-0000-0000-00005C000000}"/>
    <cellStyle name="Comma 2 3 2 5 2 7" xfId="10399" xr:uid="{00000000-0005-0000-0000-00005C000000}"/>
    <cellStyle name="Comma 2 3 2 5 2 7 2" xfId="25519" xr:uid="{00000000-0005-0000-0000-00005C000000}"/>
    <cellStyle name="Comma 2 3 2 5 2 7 2 2" xfId="55759" xr:uid="{00000000-0005-0000-0000-00005C000000}"/>
    <cellStyle name="Comma 2 3 2 5 2 7 3" xfId="40639" xr:uid="{00000000-0005-0000-0000-00005C000000}"/>
    <cellStyle name="Comma 2 3 2 5 2 8" xfId="16447" xr:uid="{00000000-0005-0000-0000-00005C000000}"/>
    <cellStyle name="Comma 2 3 2 5 2 8 2" xfId="46687" xr:uid="{00000000-0005-0000-0000-00005C000000}"/>
    <cellStyle name="Comma 2 3 2 5 2 9" xfId="31567" xr:uid="{00000000-0005-0000-0000-00005C000000}"/>
    <cellStyle name="Comma 2 3 2 5 3" xfId="2083" xr:uid="{00000000-0005-0000-0000-00005C000000}"/>
    <cellStyle name="Comma 2 3 2 5 3 2" xfId="11155" xr:uid="{00000000-0005-0000-0000-00005C000000}"/>
    <cellStyle name="Comma 2 3 2 5 3 2 2" xfId="26275" xr:uid="{00000000-0005-0000-0000-00005C000000}"/>
    <cellStyle name="Comma 2 3 2 5 3 2 2 2" xfId="56515" xr:uid="{00000000-0005-0000-0000-00005C000000}"/>
    <cellStyle name="Comma 2 3 2 5 3 2 3" xfId="41395" xr:uid="{00000000-0005-0000-0000-00005C000000}"/>
    <cellStyle name="Comma 2 3 2 5 3 3" xfId="17203" xr:uid="{00000000-0005-0000-0000-00005C000000}"/>
    <cellStyle name="Comma 2 3 2 5 3 3 2" xfId="47443" xr:uid="{00000000-0005-0000-0000-00005C000000}"/>
    <cellStyle name="Comma 2 3 2 5 3 4" xfId="32323" xr:uid="{00000000-0005-0000-0000-00005C000000}"/>
    <cellStyle name="Comma 2 3 2 5 4" xfId="3595" xr:uid="{00000000-0005-0000-0000-00005C000000}"/>
    <cellStyle name="Comma 2 3 2 5 4 2" xfId="12667" xr:uid="{00000000-0005-0000-0000-00005C000000}"/>
    <cellStyle name="Comma 2 3 2 5 4 2 2" xfId="27787" xr:uid="{00000000-0005-0000-0000-00005C000000}"/>
    <cellStyle name="Comma 2 3 2 5 4 2 2 2" xfId="58027" xr:uid="{00000000-0005-0000-0000-00005C000000}"/>
    <cellStyle name="Comma 2 3 2 5 4 2 3" xfId="42907" xr:uid="{00000000-0005-0000-0000-00005C000000}"/>
    <cellStyle name="Comma 2 3 2 5 4 3" xfId="18715" xr:uid="{00000000-0005-0000-0000-00005C000000}"/>
    <cellStyle name="Comma 2 3 2 5 4 3 2" xfId="48955" xr:uid="{00000000-0005-0000-0000-00005C000000}"/>
    <cellStyle name="Comma 2 3 2 5 4 4" xfId="33835" xr:uid="{00000000-0005-0000-0000-00005C000000}"/>
    <cellStyle name="Comma 2 3 2 5 5" xfId="5107" xr:uid="{00000000-0005-0000-0000-00005C000000}"/>
    <cellStyle name="Comma 2 3 2 5 5 2" xfId="14179" xr:uid="{00000000-0005-0000-0000-00005C000000}"/>
    <cellStyle name="Comma 2 3 2 5 5 2 2" xfId="29299" xr:uid="{00000000-0005-0000-0000-00005C000000}"/>
    <cellStyle name="Comma 2 3 2 5 5 2 2 2" xfId="59539" xr:uid="{00000000-0005-0000-0000-00005C000000}"/>
    <cellStyle name="Comma 2 3 2 5 5 2 3" xfId="44419" xr:uid="{00000000-0005-0000-0000-00005C000000}"/>
    <cellStyle name="Comma 2 3 2 5 5 3" xfId="20227" xr:uid="{00000000-0005-0000-0000-00005C000000}"/>
    <cellStyle name="Comma 2 3 2 5 5 3 2" xfId="50467" xr:uid="{00000000-0005-0000-0000-00005C000000}"/>
    <cellStyle name="Comma 2 3 2 5 5 4" xfId="35347" xr:uid="{00000000-0005-0000-0000-00005C000000}"/>
    <cellStyle name="Comma 2 3 2 5 6" xfId="6619" xr:uid="{00000000-0005-0000-0000-00005C000000}"/>
    <cellStyle name="Comma 2 3 2 5 6 2" xfId="21739" xr:uid="{00000000-0005-0000-0000-00005C000000}"/>
    <cellStyle name="Comma 2 3 2 5 6 2 2" xfId="51979" xr:uid="{00000000-0005-0000-0000-00005C000000}"/>
    <cellStyle name="Comma 2 3 2 5 6 3" xfId="36859" xr:uid="{00000000-0005-0000-0000-00005C000000}"/>
    <cellStyle name="Comma 2 3 2 5 7" xfId="8131" xr:uid="{00000000-0005-0000-0000-00005C000000}"/>
    <cellStyle name="Comma 2 3 2 5 7 2" xfId="23251" xr:uid="{00000000-0005-0000-0000-00005C000000}"/>
    <cellStyle name="Comma 2 3 2 5 7 2 2" xfId="53491" xr:uid="{00000000-0005-0000-0000-00005C000000}"/>
    <cellStyle name="Comma 2 3 2 5 7 3" xfId="38371" xr:uid="{00000000-0005-0000-0000-00005C000000}"/>
    <cellStyle name="Comma 2 3 2 5 8" xfId="9643" xr:uid="{00000000-0005-0000-0000-00005C000000}"/>
    <cellStyle name="Comma 2 3 2 5 8 2" xfId="24763" xr:uid="{00000000-0005-0000-0000-00005C000000}"/>
    <cellStyle name="Comma 2 3 2 5 8 2 2" xfId="55003" xr:uid="{00000000-0005-0000-0000-00005C000000}"/>
    <cellStyle name="Comma 2 3 2 5 8 3" xfId="39883" xr:uid="{00000000-0005-0000-0000-00005C000000}"/>
    <cellStyle name="Comma 2 3 2 5 9" xfId="15691" xr:uid="{00000000-0005-0000-0000-00005C000000}"/>
    <cellStyle name="Comma 2 3 2 5 9 2" xfId="45931" xr:uid="{00000000-0005-0000-0000-00005C000000}"/>
    <cellStyle name="Comma 2 3 2 6" xfId="823" xr:uid="{00000000-0005-0000-0000-000010000000}"/>
    <cellStyle name="Comma 2 3 2 6 2" xfId="2335" xr:uid="{00000000-0005-0000-0000-000010000000}"/>
    <cellStyle name="Comma 2 3 2 6 2 2" xfId="11407" xr:uid="{00000000-0005-0000-0000-000010000000}"/>
    <cellStyle name="Comma 2 3 2 6 2 2 2" xfId="26527" xr:uid="{00000000-0005-0000-0000-000010000000}"/>
    <cellStyle name="Comma 2 3 2 6 2 2 2 2" xfId="56767" xr:uid="{00000000-0005-0000-0000-000010000000}"/>
    <cellStyle name="Comma 2 3 2 6 2 2 3" xfId="41647" xr:uid="{00000000-0005-0000-0000-000010000000}"/>
    <cellStyle name="Comma 2 3 2 6 2 3" xfId="17455" xr:uid="{00000000-0005-0000-0000-000010000000}"/>
    <cellStyle name="Comma 2 3 2 6 2 3 2" xfId="47695" xr:uid="{00000000-0005-0000-0000-000010000000}"/>
    <cellStyle name="Comma 2 3 2 6 2 4" xfId="32575" xr:uid="{00000000-0005-0000-0000-000010000000}"/>
    <cellStyle name="Comma 2 3 2 6 3" xfId="3847" xr:uid="{00000000-0005-0000-0000-000010000000}"/>
    <cellStyle name="Comma 2 3 2 6 3 2" xfId="12919" xr:uid="{00000000-0005-0000-0000-000010000000}"/>
    <cellStyle name="Comma 2 3 2 6 3 2 2" xfId="28039" xr:uid="{00000000-0005-0000-0000-000010000000}"/>
    <cellStyle name="Comma 2 3 2 6 3 2 2 2" xfId="58279" xr:uid="{00000000-0005-0000-0000-000010000000}"/>
    <cellStyle name="Comma 2 3 2 6 3 2 3" xfId="43159" xr:uid="{00000000-0005-0000-0000-000010000000}"/>
    <cellStyle name="Comma 2 3 2 6 3 3" xfId="18967" xr:uid="{00000000-0005-0000-0000-000010000000}"/>
    <cellStyle name="Comma 2 3 2 6 3 3 2" xfId="49207" xr:uid="{00000000-0005-0000-0000-000010000000}"/>
    <cellStyle name="Comma 2 3 2 6 3 4" xfId="34087" xr:uid="{00000000-0005-0000-0000-000010000000}"/>
    <cellStyle name="Comma 2 3 2 6 4" xfId="5359" xr:uid="{00000000-0005-0000-0000-000010000000}"/>
    <cellStyle name="Comma 2 3 2 6 4 2" xfId="14431" xr:uid="{00000000-0005-0000-0000-000010000000}"/>
    <cellStyle name="Comma 2 3 2 6 4 2 2" xfId="29551" xr:uid="{00000000-0005-0000-0000-000010000000}"/>
    <cellStyle name="Comma 2 3 2 6 4 2 2 2" xfId="59791" xr:uid="{00000000-0005-0000-0000-000010000000}"/>
    <cellStyle name="Comma 2 3 2 6 4 2 3" xfId="44671" xr:uid="{00000000-0005-0000-0000-000010000000}"/>
    <cellStyle name="Comma 2 3 2 6 4 3" xfId="20479" xr:uid="{00000000-0005-0000-0000-000010000000}"/>
    <cellStyle name="Comma 2 3 2 6 4 3 2" xfId="50719" xr:uid="{00000000-0005-0000-0000-000010000000}"/>
    <cellStyle name="Comma 2 3 2 6 4 4" xfId="35599" xr:uid="{00000000-0005-0000-0000-000010000000}"/>
    <cellStyle name="Comma 2 3 2 6 5" xfId="6871" xr:uid="{00000000-0005-0000-0000-000010000000}"/>
    <cellStyle name="Comma 2 3 2 6 5 2" xfId="21991" xr:uid="{00000000-0005-0000-0000-000010000000}"/>
    <cellStyle name="Comma 2 3 2 6 5 2 2" xfId="52231" xr:uid="{00000000-0005-0000-0000-000010000000}"/>
    <cellStyle name="Comma 2 3 2 6 5 3" xfId="37111" xr:uid="{00000000-0005-0000-0000-000010000000}"/>
    <cellStyle name="Comma 2 3 2 6 6" xfId="8383" xr:uid="{00000000-0005-0000-0000-000010000000}"/>
    <cellStyle name="Comma 2 3 2 6 6 2" xfId="23503" xr:uid="{00000000-0005-0000-0000-000010000000}"/>
    <cellStyle name="Comma 2 3 2 6 6 2 2" xfId="53743" xr:uid="{00000000-0005-0000-0000-000010000000}"/>
    <cellStyle name="Comma 2 3 2 6 6 3" xfId="38623" xr:uid="{00000000-0005-0000-0000-000010000000}"/>
    <cellStyle name="Comma 2 3 2 6 7" xfId="9895" xr:uid="{00000000-0005-0000-0000-000010000000}"/>
    <cellStyle name="Comma 2 3 2 6 7 2" xfId="25015" xr:uid="{00000000-0005-0000-0000-000010000000}"/>
    <cellStyle name="Comma 2 3 2 6 7 2 2" xfId="55255" xr:uid="{00000000-0005-0000-0000-000010000000}"/>
    <cellStyle name="Comma 2 3 2 6 7 3" xfId="40135" xr:uid="{00000000-0005-0000-0000-000010000000}"/>
    <cellStyle name="Comma 2 3 2 6 8" xfId="15943" xr:uid="{00000000-0005-0000-0000-000010000000}"/>
    <cellStyle name="Comma 2 3 2 6 8 2" xfId="46183" xr:uid="{00000000-0005-0000-0000-000010000000}"/>
    <cellStyle name="Comma 2 3 2 6 9" xfId="31063" xr:uid="{00000000-0005-0000-0000-000010000000}"/>
    <cellStyle name="Comma 2 3 2 7" xfId="1579" xr:uid="{00000000-0005-0000-0000-000010000000}"/>
    <cellStyle name="Comma 2 3 2 7 2" xfId="10651" xr:uid="{00000000-0005-0000-0000-000010000000}"/>
    <cellStyle name="Comma 2 3 2 7 2 2" xfId="25771" xr:uid="{00000000-0005-0000-0000-000010000000}"/>
    <cellStyle name="Comma 2 3 2 7 2 2 2" xfId="56011" xr:uid="{00000000-0005-0000-0000-000010000000}"/>
    <cellStyle name="Comma 2 3 2 7 2 3" xfId="40891" xr:uid="{00000000-0005-0000-0000-000010000000}"/>
    <cellStyle name="Comma 2 3 2 7 3" xfId="16699" xr:uid="{00000000-0005-0000-0000-000010000000}"/>
    <cellStyle name="Comma 2 3 2 7 3 2" xfId="46939" xr:uid="{00000000-0005-0000-0000-000010000000}"/>
    <cellStyle name="Comma 2 3 2 7 4" xfId="31819" xr:uid="{00000000-0005-0000-0000-000010000000}"/>
    <cellStyle name="Comma 2 3 2 8" xfId="3091" xr:uid="{00000000-0005-0000-0000-000010000000}"/>
    <cellStyle name="Comma 2 3 2 8 2" xfId="12163" xr:uid="{00000000-0005-0000-0000-000010000000}"/>
    <cellStyle name="Comma 2 3 2 8 2 2" xfId="27283" xr:uid="{00000000-0005-0000-0000-000010000000}"/>
    <cellStyle name="Comma 2 3 2 8 2 2 2" xfId="57523" xr:uid="{00000000-0005-0000-0000-000010000000}"/>
    <cellStyle name="Comma 2 3 2 8 2 3" xfId="42403" xr:uid="{00000000-0005-0000-0000-000010000000}"/>
    <cellStyle name="Comma 2 3 2 8 3" xfId="18211" xr:uid="{00000000-0005-0000-0000-000010000000}"/>
    <cellStyle name="Comma 2 3 2 8 3 2" xfId="48451" xr:uid="{00000000-0005-0000-0000-000010000000}"/>
    <cellStyle name="Comma 2 3 2 8 4" xfId="33331" xr:uid="{00000000-0005-0000-0000-000010000000}"/>
    <cellStyle name="Comma 2 3 2 9" xfId="4603" xr:uid="{00000000-0005-0000-0000-000010000000}"/>
    <cellStyle name="Comma 2 3 2 9 2" xfId="13675" xr:uid="{00000000-0005-0000-0000-000010000000}"/>
    <cellStyle name="Comma 2 3 2 9 2 2" xfId="28795" xr:uid="{00000000-0005-0000-0000-000010000000}"/>
    <cellStyle name="Comma 2 3 2 9 2 2 2" xfId="59035" xr:uid="{00000000-0005-0000-0000-000010000000}"/>
    <cellStyle name="Comma 2 3 2 9 2 3" xfId="43915" xr:uid="{00000000-0005-0000-0000-000010000000}"/>
    <cellStyle name="Comma 2 3 2 9 3" xfId="19723" xr:uid="{00000000-0005-0000-0000-000010000000}"/>
    <cellStyle name="Comma 2 3 2 9 3 2" xfId="49963" xr:uid="{00000000-0005-0000-0000-000010000000}"/>
    <cellStyle name="Comma 2 3 2 9 4" xfId="34843" xr:uid="{00000000-0005-0000-0000-000010000000}"/>
    <cellStyle name="Comma 2 3 3" xfId="109" xr:uid="{00000000-0005-0000-0000-00001F000000}"/>
    <cellStyle name="Comma 2 3 3 10" xfId="9181" xr:uid="{00000000-0005-0000-0000-00001F000000}"/>
    <cellStyle name="Comma 2 3 3 10 2" xfId="24301" xr:uid="{00000000-0005-0000-0000-00001F000000}"/>
    <cellStyle name="Comma 2 3 3 10 2 2" xfId="54541" xr:uid="{00000000-0005-0000-0000-00001F000000}"/>
    <cellStyle name="Comma 2 3 3 10 3" xfId="39421" xr:uid="{00000000-0005-0000-0000-00001F000000}"/>
    <cellStyle name="Comma 2 3 3 11" xfId="15229" xr:uid="{00000000-0005-0000-0000-00001F000000}"/>
    <cellStyle name="Comma 2 3 3 11 2" xfId="45469" xr:uid="{00000000-0005-0000-0000-00001F000000}"/>
    <cellStyle name="Comma 2 3 3 12" xfId="30349" xr:uid="{00000000-0005-0000-0000-00001F000000}"/>
    <cellStyle name="Comma 2 3 3 2" xfId="361" xr:uid="{00000000-0005-0000-0000-00001F000000}"/>
    <cellStyle name="Comma 2 3 3 2 10" xfId="30601" xr:uid="{00000000-0005-0000-0000-00001F000000}"/>
    <cellStyle name="Comma 2 3 3 2 2" xfId="1117" xr:uid="{00000000-0005-0000-0000-00001F000000}"/>
    <cellStyle name="Comma 2 3 3 2 2 2" xfId="2629" xr:uid="{00000000-0005-0000-0000-00001F000000}"/>
    <cellStyle name="Comma 2 3 3 2 2 2 2" xfId="11701" xr:uid="{00000000-0005-0000-0000-00001F000000}"/>
    <cellStyle name="Comma 2 3 3 2 2 2 2 2" xfId="26821" xr:uid="{00000000-0005-0000-0000-00001F000000}"/>
    <cellStyle name="Comma 2 3 3 2 2 2 2 2 2" xfId="57061" xr:uid="{00000000-0005-0000-0000-00001F000000}"/>
    <cellStyle name="Comma 2 3 3 2 2 2 2 3" xfId="41941" xr:uid="{00000000-0005-0000-0000-00001F000000}"/>
    <cellStyle name="Comma 2 3 3 2 2 2 3" xfId="17749" xr:uid="{00000000-0005-0000-0000-00001F000000}"/>
    <cellStyle name="Comma 2 3 3 2 2 2 3 2" xfId="47989" xr:uid="{00000000-0005-0000-0000-00001F000000}"/>
    <cellStyle name="Comma 2 3 3 2 2 2 4" xfId="32869" xr:uid="{00000000-0005-0000-0000-00001F000000}"/>
    <cellStyle name="Comma 2 3 3 2 2 3" xfId="4141" xr:uid="{00000000-0005-0000-0000-00001F000000}"/>
    <cellStyle name="Comma 2 3 3 2 2 3 2" xfId="13213" xr:uid="{00000000-0005-0000-0000-00001F000000}"/>
    <cellStyle name="Comma 2 3 3 2 2 3 2 2" xfId="28333" xr:uid="{00000000-0005-0000-0000-00001F000000}"/>
    <cellStyle name="Comma 2 3 3 2 2 3 2 2 2" xfId="58573" xr:uid="{00000000-0005-0000-0000-00001F000000}"/>
    <cellStyle name="Comma 2 3 3 2 2 3 2 3" xfId="43453" xr:uid="{00000000-0005-0000-0000-00001F000000}"/>
    <cellStyle name="Comma 2 3 3 2 2 3 3" xfId="19261" xr:uid="{00000000-0005-0000-0000-00001F000000}"/>
    <cellStyle name="Comma 2 3 3 2 2 3 3 2" xfId="49501" xr:uid="{00000000-0005-0000-0000-00001F000000}"/>
    <cellStyle name="Comma 2 3 3 2 2 3 4" xfId="34381" xr:uid="{00000000-0005-0000-0000-00001F000000}"/>
    <cellStyle name="Comma 2 3 3 2 2 4" xfId="5653" xr:uid="{00000000-0005-0000-0000-00001F000000}"/>
    <cellStyle name="Comma 2 3 3 2 2 4 2" xfId="14725" xr:uid="{00000000-0005-0000-0000-00001F000000}"/>
    <cellStyle name="Comma 2 3 3 2 2 4 2 2" xfId="29845" xr:uid="{00000000-0005-0000-0000-00001F000000}"/>
    <cellStyle name="Comma 2 3 3 2 2 4 2 2 2" xfId="60085" xr:uid="{00000000-0005-0000-0000-00001F000000}"/>
    <cellStyle name="Comma 2 3 3 2 2 4 2 3" xfId="44965" xr:uid="{00000000-0005-0000-0000-00001F000000}"/>
    <cellStyle name="Comma 2 3 3 2 2 4 3" xfId="20773" xr:uid="{00000000-0005-0000-0000-00001F000000}"/>
    <cellStyle name="Comma 2 3 3 2 2 4 3 2" xfId="51013" xr:uid="{00000000-0005-0000-0000-00001F000000}"/>
    <cellStyle name="Comma 2 3 3 2 2 4 4" xfId="35893" xr:uid="{00000000-0005-0000-0000-00001F000000}"/>
    <cellStyle name="Comma 2 3 3 2 2 5" xfId="7165" xr:uid="{00000000-0005-0000-0000-00001F000000}"/>
    <cellStyle name="Comma 2 3 3 2 2 5 2" xfId="22285" xr:uid="{00000000-0005-0000-0000-00001F000000}"/>
    <cellStyle name="Comma 2 3 3 2 2 5 2 2" xfId="52525" xr:uid="{00000000-0005-0000-0000-00001F000000}"/>
    <cellStyle name="Comma 2 3 3 2 2 5 3" xfId="37405" xr:uid="{00000000-0005-0000-0000-00001F000000}"/>
    <cellStyle name="Comma 2 3 3 2 2 6" xfId="8677" xr:uid="{00000000-0005-0000-0000-00001F000000}"/>
    <cellStyle name="Comma 2 3 3 2 2 6 2" xfId="23797" xr:uid="{00000000-0005-0000-0000-00001F000000}"/>
    <cellStyle name="Comma 2 3 3 2 2 6 2 2" xfId="54037" xr:uid="{00000000-0005-0000-0000-00001F000000}"/>
    <cellStyle name="Comma 2 3 3 2 2 6 3" xfId="38917" xr:uid="{00000000-0005-0000-0000-00001F000000}"/>
    <cellStyle name="Comma 2 3 3 2 2 7" xfId="10189" xr:uid="{00000000-0005-0000-0000-00001F000000}"/>
    <cellStyle name="Comma 2 3 3 2 2 7 2" xfId="25309" xr:uid="{00000000-0005-0000-0000-00001F000000}"/>
    <cellStyle name="Comma 2 3 3 2 2 7 2 2" xfId="55549" xr:uid="{00000000-0005-0000-0000-00001F000000}"/>
    <cellStyle name="Comma 2 3 3 2 2 7 3" xfId="40429" xr:uid="{00000000-0005-0000-0000-00001F000000}"/>
    <cellStyle name="Comma 2 3 3 2 2 8" xfId="16237" xr:uid="{00000000-0005-0000-0000-00001F000000}"/>
    <cellStyle name="Comma 2 3 3 2 2 8 2" xfId="46477" xr:uid="{00000000-0005-0000-0000-00001F000000}"/>
    <cellStyle name="Comma 2 3 3 2 2 9" xfId="31357" xr:uid="{00000000-0005-0000-0000-00001F000000}"/>
    <cellStyle name="Comma 2 3 3 2 3" xfId="1873" xr:uid="{00000000-0005-0000-0000-00001F000000}"/>
    <cellStyle name="Comma 2 3 3 2 3 2" xfId="10945" xr:uid="{00000000-0005-0000-0000-00001F000000}"/>
    <cellStyle name="Comma 2 3 3 2 3 2 2" xfId="26065" xr:uid="{00000000-0005-0000-0000-00001F000000}"/>
    <cellStyle name="Comma 2 3 3 2 3 2 2 2" xfId="56305" xr:uid="{00000000-0005-0000-0000-00001F000000}"/>
    <cellStyle name="Comma 2 3 3 2 3 2 3" xfId="41185" xr:uid="{00000000-0005-0000-0000-00001F000000}"/>
    <cellStyle name="Comma 2 3 3 2 3 3" xfId="16993" xr:uid="{00000000-0005-0000-0000-00001F000000}"/>
    <cellStyle name="Comma 2 3 3 2 3 3 2" xfId="47233" xr:uid="{00000000-0005-0000-0000-00001F000000}"/>
    <cellStyle name="Comma 2 3 3 2 3 4" xfId="32113" xr:uid="{00000000-0005-0000-0000-00001F000000}"/>
    <cellStyle name="Comma 2 3 3 2 4" xfId="3385" xr:uid="{00000000-0005-0000-0000-00001F000000}"/>
    <cellStyle name="Comma 2 3 3 2 4 2" xfId="12457" xr:uid="{00000000-0005-0000-0000-00001F000000}"/>
    <cellStyle name="Comma 2 3 3 2 4 2 2" xfId="27577" xr:uid="{00000000-0005-0000-0000-00001F000000}"/>
    <cellStyle name="Comma 2 3 3 2 4 2 2 2" xfId="57817" xr:uid="{00000000-0005-0000-0000-00001F000000}"/>
    <cellStyle name="Comma 2 3 3 2 4 2 3" xfId="42697" xr:uid="{00000000-0005-0000-0000-00001F000000}"/>
    <cellStyle name="Comma 2 3 3 2 4 3" xfId="18505" xr:uid="{00000000-0005-0000-0000-00001F000000}"/>
    <cellStyle name="Comma 2 3 3 2 4 3 2" xfId="48745" xr:uid="{00000000-0005-0000-0000-00001F000000}"/>
    <cellStyle name="Comma 2 3 3 2 4 4" xfId="33625" xr:uid="{00000000-0005-0000-0000-00001F000000}"/>
    <cellStyle name="Comma 2 3 3 2 5" xfId="4897" xr:uid="{00000000-0005-0000-0000-00001F000000}"/>
    <cellStyle name="Comma 2 3 3 2 5 2" xfId="13969" xr:uid="{00000000-0005-0000-0000-00001F000000}"/>
    <cellStyle name="Comma 2 3 3 2 5 2 2" xfId="29089" xr:uid="{00000000-0005-0000-0000-00001F000000}"/>
    <cellStyle name="Comma 2 3 3 2 5 2 2 2" xfId="59329" xr:uid="{00000000-0005-0000-0000-00001F000000}"/>
    <cellStyle name="Comma 2 3 3 2 5 2 3" xfId="44209" xr:uid="{00000000-0005-0000-0000-00001F000000}"/>
    <cellStyle name="Comma 2 3 3 2 5 3" xfId="20017" xr:uid="{00000000-0005-0000-0000-00001F000000}"/>
    <cellStyle name="Comma 2 3 3 2 5 3 2" xfId="50257" xr:uid="{00000000-0005-0000-0000-00001F000000}"/>
    <cellStyle name="Comma 2 3 3 2 5 4" xfId="35137" xr:uid="{00000000-0005-0000-0000-00001F000000}"/>
    <cellStyle name="Comma 2 3 3 2 6" xfId="6409" xr:uid="{00000000-0005-0000-0000-00001F000000}"/>
    <cellStyle name="Comma 2 3 3 2 6 2" xfId="21529" xr:uid="{00000000-0005-0000-0000-00001F000000}"/>
    <cellStyle name="Comma 2 3 3 2 6 2 2" xfId="51769" xr:uid="{00000000-0005-0000-0000-00001F000000}"/>
    <cellStyle name="Comma 2 3 3 2 6 3" xfId="36649" xr:uid="{00000000-0005-0000-0000-00001F000000}"/>
    <cellStyle name="Comma 2 3 3 2 7" xfId="7921" xr:uid="{00000000-0005-0000-0000-00001F000000}"/>
    <cellStyle name="Comma 2 3 3 2 7 2" xfId="23041" xr:uid="{00000000-0005-0000-0000-00001F000000}"/>
    <cellStyle name="Comma 2 3 3 2 7 2 2" xfId="53281" xr:uid="{00000000-0005-0000-0000-00001F000000}"/>
    <cellStyle name="Comma 2 3 3 2 7 3" xfId="38161" xr:uid="{00000000-0005-0000-0000-00001F000000}"/>
    <cellStyle name="Comma 2 3 3 2 8" xfId="9433" xr:uid="{00000000-0005-0000-0000-00001F000000}"/>
    <cellStyle name="Comma 2 3 3 2 8 2" xfId="24553" xr:uid="{00000000-0005-0000-0000-00001F000000}"/>
    <cellStyle name="Comma 2 3 3 2 8 2 2" xfId="54793" xr:uid="{00000000-0005-0000-0000-00001F000000}"/>
    <cellStyle name="Comma 2 3 3 2 8 3" xfId="39673" xr:uid="{00000000-0005-0000-0000-00001F000000}"/>
    <cellStyle name="Comma 2 3 3 2 9" xfId="15481" xr:uid="{00000000-0005-0000-0000-00001F000000}"/>
    <cellStyle name="Comma 2 3 3 2 9 2" xfId="45721" xr:uid="{00000000-0005-0000-0000-00001F000000}"/>
    <cellStyle name="Comma 2 3 3 3" xfId="613" xr:uid="{00000000-0005-0000-0000-00005F000000}"/>
    <cellStyle name="Comma 2 3 3 3 10" xfId="30853" xr:uid="{00000000-0005-0000-0000-00005F000000}"/>
    <cellStyle name="Comma 2 3 3 3 2" xfId="1369" xr:uid="{00000000-0005-0000-0000-00005F000000}"/>
    <cellStyle name="Comma 2 3 3 3 2 2" xfId="2881" xr:uid="{00000000-0005-0000-0000-00005F000000}"/>
    <cellStyle name="Comma 2 3 3 3 2 2 2" xfId="11953" xr:uid="{00000000-0005-0000-0000-00005F000000}"/>
    <cellStyle name="Comma 2 3 3 3 2 2 2 2" xfId="27073" xr:uid="{00000000-0005-0000-0000-00005F000000}"/>
    <cellStyle name="Comma 2 3 3 3 2 2 2 2 2" xfId="57313" xr:uid="{00000000-0005-0000-0000-00005F000000}"/>
    <cellStyle name="Comma 2 3 3 3 2 2 2 3" xfId="42193" xr:uid="{00000000-0005-0000-0000-00005F000000}"/>
    <cellStyle name="Comma 2 3 3 3 2 2 3" xfId="18001" xr:uid="{00000000-0005-0000-0000-00005F000000}"/>
    <cellStyle name="Comma 2 3 3 3 2 2 3 2" xfId="48241" xr:uid="{00000000-0005-0000-0000-00005F000000}"/>
    <cellStyle name="Comma 2 3 3 3 2 2 4" xfId="33121" xr:uid="{00000000-0005-0000-0000-00005F000000}"/>
    <cellStyle name="Comma 2 3 3 3 2 3" xfId="4393" xr:uid="{00000000-0005-0000-0000-00005F000000}"/>
    <cellStyle name="Comma 2 3 3 3 2 3 2" xfId="13465" xr:uid="{00000000-0005-0000-0000-00005F000000}"/>
    <cellStyle name="Comma 2 3 3 3 2 3 2 2" xfId="28585" xr:uid="{00000000-0005-0000-0000-00005F000000}"/>
    <cellStyle name="Comma 2 3 3 3 2 3 2 2 2" xfId="58825" xr:uid="{00000000-0005-0000-0000-00005F000000}"/>
    <cellStyle name="Comma 2 3 3 3 2 3 2 3" xfId="43705" xr:uid="{00000000-0005-0000-0000-00005F000000}"/>
    <cellStyle name="Comma 2 3 3 3 2 3 3" xfId="19513" xr:uid="{00000000-0005-0000-0000-00005F000000}"/>
    <cellStyle name="Comma 2 3 3 3 2 3 3 2" xfId="49753" xr:uid="{00000000-0005-0000-0000-00005F000000}"/>
    <cellStyle name="Comma 2 3 3 3 2 3 4" xfId="34633" xr:uid="{00000000-0005-0000-0000-00005F000000}"/>
    <cellStyle name="Comma 2 3 3 3 2 4" xfId="5905" xr:uid="{00000000-0005-0000-0000-00005F000000}"/>
    <cellStyle name="Comma 2 3 3 3 2 4 2" xfId="14977" xr:uid="{00000000-0005-0000-0000-00005F000000}"/>
    <cellStyle name="Comma 2 3 3 3 2 4 2 2" xfId="30097" xr:uid="{00000000-0005-0000-0000-00005F000000}"/>
    <cellStyle name="Comma 2 3 3 3 2 4 2 2 2" xfId="60337" xr:uid="{00000000-0005-0000-0000-00005F000000}"/>
    <cellStyle name="Comma 2 3 3 3 2 4 2 3" xfId="45217" xr:uid="{00000000-0005-0000-0000-00005F000000}"/>
    <cellStyle name="Comma 2 3 3 3 2 4 3" xfId="21025" xr:uid="{00000000-0005-0000-0000-00005F000000}"/>
    <cellStyle name="Comma 2 3 3 3 2 4 3 2" xfId="51265" xr:uid="{00000000-0005-0000-0000-00005F000000}"/>
    <cellStyle name="Comma 2 3 3 3 2 4 4" xfId="36145" xr:uid="{00000000-0005-0000-0000-00005F000000}"/>
    <cellStyle name="Comma 2 3 3 3 2 5" xfId="7417" xr:uid="{00000000-0005-0000-0000-00005F000000}"/>
    <cellStyle name="Comma 2 3 3 3 2 5 2" xfId="22537" xr:uid="{00000000-0005-0000-0000-00005F000000}"/>
    <cellStyle name="Comma 2 3 3 3 2 5 2 2" xfId="52777" xr:uid="{00000000-0005-0000-0000-00005F000000}"/>
    <cellStyle name="Comma 2 3 3 3 2 5 3" xfId="37657" xr:uid="{00000000-0005-0000-0000-00005F000000}"/>
    <cellStyle name="Comma 2 3 3 3 2 6" xfId="8929" xr:uid="{00000000-0005-0000-0000-00005F000000}"/>
    <cellStyle name="Comma 2 3 3 3 2 6 2" xfId="24049" xr:uid="{00000000-0005-0000-0000-00005F000000}"/>
    <cellStyle name="Comma 2 3 3 3 2 6 2 2" xfId="54289" xr:uid="{00000000-0005-0000-0000-00005F000000}"/>
    <cellStyle name="Comma 2 3 3 3 2 6 3" xfId="39169" xr:uid="{00000000-0005-0000-0000-00005F000000}"/>
    <cellStyle name="Comma 2 3 3 3 2 7" xfId="10441" xr:uid="{00000000-0005-0000-0000-00005F000000}"/>
    <cellStyle name="Comma 2 3 3 3 2 7 2" xfId="25561" xr:uid="{00000000-0005-0000-0000-00005F000000}"/>
    <cellStyle name="Comma 2 3 3 3 2 7 2 2" xfId="55801" xr:uid="{00000000-0005-0000-0000-00005F000000}"/>
    <cellStyle name="Comma 2 3 3 3 2 7 3" xfId="40681" xr:uid="{00000000-0005-0000-0000-00005F000000}"/>
    <cellStyle name="Comma 2 3 3 3 2 8" xfId="16489" xr:uid="{00000000-0005-0000-0000-00005F000000}"/>
    <cellStyle name="Comma 2 3 3 3 2 8 2" xfId="46729" xr:uid="{00000000-0005-0000-0000-00005F000000}"/>
    <cellStyle name="Comma 2 3 3 3 2 9" xfId="31609" xr:uid="{00000000-0005-0000-0000-00005F000000}"/>
    <cellStyle name="Comma 2 3 3 3 3" xfId="2125" xr:uid="{00000000-0005-0000-0000-00005F000000}"/>
    <cellStyle name="Comma 2 3 3 3 3 2" xfId="11197" xr:uid="{00000000-0005-0000-0000-00005F000000}"/>
    <cellStyle name="Comma 2 3 3 3 3 2 2" xfId="26317" xr:uid="{00000000-0005-0000-0000-00005F000000}"/>
    <cellStyle name="Comma 2 3 3 3 3 2 2 2" xfId="56557" xr:uid="{00000000-0005-0000-0000-00005F000000}"/>
    <cellStyle name="Comma 2 3 3 3 3 2 3" xfId="41437" xr:uid="{00000000-0005-0000-0000-00005F000000}"/>
    <cellStyle name="Comma 2 3 3 3 3 3" xfId="17245" xr:uid="{00000000-0005-0000-0000-00005F000000}"/>
    <cellStyle name="Comma 2 3 3 3 3 3 2" xfId="47485" xr:uid="{00000000-0005-0000-0000-00005F000000}"/>
    <cellStyle name="Comma 2 3 3 3 3 4" xfId="32365" xr:uid="{00000000-0005-0000-0000-00005F000000}"/>
    <cellStyle name="Comma 2 3 3 3 4" xfId="3637" xr:uid="{00000000-0005-0000-0000-00005F000000}"/>
    <cellStyle name="Comma 2 3 3 3 4 2" xfId="12709" xr:uid="{00000000-0005-0000-0000-00005F000000}"/>
    <cellStyle name="Comma 2 3 3 3 4 2 2" xfId="27829" xr:uid="{00000000-0005-0000-0000-00005F000000}"/>
    <cellStyle name="Comma 2 3 3 3 4 2 2 2" xfId="58069" xr:uid="{00000000-0005-0000-0000-00005F000000}"/>
    <cellStyle name="Comma 2 3 3 3 4 2 3" xfId="42949" xr:uid="{00000000-0005-0000-0000-00005F000000}"/>
    <cellStyle name="Comma 2 3 3 3 4 3" xfId="18757" xr:uid="{00000000-0005-0000-0000-00005F000000}"/>
    <cellStyle name="Comma 2 3 3 3 4 3 2" xfId="48997" xr:uid="{00000000-0005-0000-0000-00005F000000}"/>
    <cellStyle name="Comma 2 3 3 3 4 4" xfId="33877" xr:uid="{00000000-0005-0000-0000-00005F000000}"/>
    <cellStyle name="Comma 2 3 3 3 5" xfId="5149" xr:uid="{00000000-0005-0000-0000-00005F000000}"/>
    <cellStyle name="Comma 2 3 3 3 5 2" xfId="14221" xr:uid="{00000000-0005-0000-0000-00005F000000}"/>
    <cellStyle name="Comma 2 3 3 3 5 2 2" xfId="29341" xr:uid="{00000000-0005-0000-0000-00005F000000}"/>
    <cellStyle name="Comma 2 3 3 3 5 2 2 2" xfId="59581" xr:uid="{00000000-0005-0000-0000-00005F000000}"/>
    <cellStyle name="Comma 2 3 3 3 5 2 3" xfId="44461" xr:uid="{00000000-0005-0000-0000-00005F000000}"/>
    <cellStyle name="Comma 2 3 3 3 5 3" xfId="20269" xr:uid="{00000000-0005-0000-0000-00005F000000}"/>
    <cellStyle name="Comma 2 3 3 3 5 3 2" xfId="50509" xr:uid="{00000000-0005-0000-0000-00005F000000}"/>
    <cellStyle name="Comma 2 3 3 3 5 4" xfId="35389" xr:uid="{00000000-0005-0000-0000-00005F000000}"/>
    <cellStyle name="Comma 2 3 3 3 6" xfId="6661" xr:uid="{00000000-0005-0000-0000-00005F000000}"/>
    <cellStyle name="Comma 2 3 3 3 6 2" xfId="21781" xr:uid="{00000000-0005-0000-0000-00005F000000}"/>
    <cellStyle name="Comma 2 3 3 3 6 2 2" xfId="52021" xr:uid="{00000000-0005-0000-0000-00005F000000}"/>
    <cellStyle name="Comma 2 3 3 3 6 3" xfId="36901" xr:uid="{00000000-0005-0000-0000-00005F000000}"/>
    <cellStyle name="Comma 2 3 3 3 7" xfId="8173" xr:uid="{00000000-0005-0000-0000-00005F000000}"/>
    <cellStyle name="Comma 2 3 3 3 7 2" xfId="23293" xr:uid="{00000000-0005-0000-0000-00005F000000}"/>
    <cellStyle name="Comma 2 3 3 3 7 2 2" xfId="53533" xr:uid="{00000000-0005-0000-0000-00005F000000}"/>
    <cellStyle name="Comma 2 3 3 3 7 3" xfId="38413" xr:uid="{00000000-0005-0000-0000-00005F000000}"/>
    <cellStyle name="Comma 2 3 3 3 8" xfId="9685" xr:uid="{00000000-0005-0000-0000-00005F000000}"/>
    <cellStyle name="Comma 2 3 3 3 8 2" xfId="24805" xr:uid="{00000000-0005-0000-0000-00005F000000}"/>
    <cellStyle name="Comma 2 3 3 3 8 2 2" xfId="55045" xr:uid="{00000000-0005-0000-0000-00005F000000}"/>
    <cellStyle name="Comma 2 3 3 3 8 3" xfId="39925" xr:uid="{00000000-0005-0000-0000-00005F000000}"/>
    <cellStyle name="Comma 2 3 3 3 9" xfId="15733" xr:uid="{00000000-0005-0000-0000-00005F000000}"/>
    <cellStyle name="Comma 2 3 3 3 9 2" xfId="45973" xr:uid="{00000000-0005-0000-0000-00005F000000}"/>
    <cellStyle name="Comma 2 3 3 4" xfId="865" xr:uid="{00000000-0005-0000-0000-00001F000000}"/>
    <cellStyle name="Comma 2 3 3 4 2" xfId="2377" xr:uid="{00000000-0005-0000-0000-00001F000000}"/>
    <cellStyle name="Comma 2 3 3 4 2 2" xfId="11449" xr:uid="{00000000-0005-0000-0000-00001F000000}"/>
    <cellStyle name="Comma 2 3 3 4 2 2 2" xfId="26569" xr:uid="{00000000-0005-0000-0000-00001F000000}"/>
    <cellStyle name="Comma 2 3 3 4 2 2 2 2" xfId="56809" xr:uid="{00000000-0005-0000-0000-00001F000000}"/>
    <cellStyle name="Comma 2 3 3 4 2 2 3" xfId="41689" xr:uid="{00000000-0005-0000-0000-00001F000000}"/>
    <cellStyle name="Comma 2 3 3 4 2 3" xfId="17497" xr:uid="{00000000-0005-0000-0000-00001F000000}"/>
    <cellStyle name="Comma 2 3 3 4 2 3 2" xfId="47737" xr:uid="{00000000-0005-0000-0000-00001F000000}"/>
    <cellStyle name="Comma 2 3 3 4 2 4" xfId="32617" xr:uid="{00000000-0005-0000-0000-00001F000000}"/>
    <cellStyle name="Comma 2 3 3 4 3" xfId="3889" xr:uid="{00000000-0005-0000-0000-00001F000000}"/>
    <cellStyle name="Comma 2 3 3 4 3 2" xfId="12961" xr:uid="{00000000-0005-0000-0000-00001F000000}"/>
    <cellStyle name="Comma 2 3 3 4 3 2 2" xfId="28081" xr:uid="{00000000-0005-0000-0000-00001F000000}"/>
    <cellStyle name="Comma 2 3 3 4 3 2 2 2" xfId="58321" xr:uid="{00000000-0005-0000-0000-00001F000000}"/>
    <cellStyle name="Comma 2 3 3 4 3 2 3" xfId="43201" xr:uid="{00000000-0005-0000-0000-00001F000000}"/>
    <cellStyle name="Comma 2 3 3 4 3 3" xfId="19009" xr:uid="{00000000-0005-0000-0000-00001F000000}"/>
    <cellStyle name="Comma 2 3 3 4 3 3 2" xfId="49249" xr:uid="{00000000-0005-0000-0000-00001F000000}"/>
    <cellStyle name="Comma 2 3 3 4 3 4" xfId="34129" xr:uid="{00000000-0005-0000-0000-00001F000000}"/>
    <cellStyle name="Comma 2 3 3 4 4" xfId="5401" xr:uid="{00000000-0005-0000-0000-00001F000000}"/>
    <cellStyle name="Comma 2 3 3 4 4 2" xfId="14473" xr:uid="{00000000-0005-0000-0000-00001F000000}"/>
    <cellStyle name="Comma 2 3 3 4 4 2 2" xfId="29593" xr:uid="{00000000-0005-0000-0000-00001F000000}"/>
    <cellStyle name="Comma 2 3 3 4 4 2 2 2" xfId="59833" xr:uid="{00000000-0005-0000-0000-00001F000000}"/>
    <cellStyle name="Comma 2 3 3 4 4 2 3" xfId="44713" xr:uid="{00000000-0005-0000-0000-00001F000000}"/>
    <cellStyle name="Comma 2 3 3 4 4 3" xfId="20521" xr:uid="{00000000-0005-0000-0000-00001F000000}"/>
    <cellStyle name="Comma 2 3 3 4 4 3 2" xfId="50761" xr:uid="{00000000-0005-0000-0000-00001F000000}"/>
    <cellStyle name="Comma 2 3 3 4 4 4" xfId="35641" xr:uid="{00000000-0005-0000-0000-00001F000000}"/>
    <cellStyle name="Comma 2 3 3 4 5" xfId="6913" xr:uid="{00000000-0005-0000-0000-00001F000000}"/>
    <cellStyle name="Comma 2 3 3 4 5 2" xfId="22033" xr:uid="{00000000-0005-0000-0000-00001F000000}"/>
    <cellStyle name="Comma 2 3 3 4 5 2 2" xfId="52273" xr:uid="{00000000-0005-0000-0000-00001F000000}"/>
    <cellStyle name="Comma 2 3 3 4 5 3" xfId="37153" xr:uid="{00000000-0005-0000-0000-00001F000000}"/>
    <cellStyle name="Comma 2 3 3 4 6" xfId="8425" xr:uid="{00000000-0005-0000-0000-00001F000000}"/>
    <cellStyle name="Comma 2 3 3 4 6 2" xfId="23545" xr:uid="{00000000-0005-0000-0000-00001F000000}"/>
    <cellStyle name="Comma 2 3 3 4 6 2 2" xfId="53785" xr:uid="{00000000-0005-0000-0000-00001F000000}"/>
    <cellStyle name="Comma 2 3 3 4 6 3" xfId="38665" xr:uid="{00000000-0005-0000-0000-00001F000000}"/>
    <cellStyle name="Comma 2 3 3 4 7" xfId="9937" xr:uid="{00000000-0005-0000-0000-00001F000000}"/>
    <cellStyle name="Comma 2 3 3 4 7 2" xfId="25057" xr:uid="{00000000-0005-0000-0000-00001F000000}"/>
    <cellStyle name="Comma 2 3 3 4 7 2 2" xfId="55297" xr:uid="{00000000-0005-0000-0000-00001F000000}"/>
    <cellStyle name="Comma 2 3 3 4 7 3" xfId="40177" xr:uid="{00000000-0005-0000-0000-00001F000000}"/>
    <cellStyle name="Comma 2 3 3 4 8" xfId="15985" xr:uid="{00000000-0005-0000-0000-00001F000000}"/>
    <cellStyle name="Comma 2 3 3 4 8 2" xfId="46225" xr:uid="{00000000-0005-0000-0000-00001F000000}"/>
    <cellStyle name="Comma 2 3 3 4 9" xfId="31105" xr:uid="{00000000-0005-0000-0000-00001F000000}"/>
    <cellStyle name="Comma 2 3 3 5" xfId="1621" xr:uid="{00000000-0005-0000-0000-00001F000000}"/>
    <cellStyle name="Comma 2 3 3 5 2" xfId="10693" xr:uid="{00000000-0005-0000-0000-00001F000000}"/>
    <cellStyle name="Comma 2 3 3 5 2 2" xfId="25813" xr:uid="{00000000-0005-0000-0000-00001F000000}"/>
    <cellStyle name="Comma 2 3 3 5 2 2 2" xfId="56053" xr:uid="{00000000-0005-0000-0000-00001F000000}"/>
    <cellStyle name="Comma 2 3 3 5 2 3" xfId="40933" xr:uid="{00000000-0005-0000-0000-00001F000000}"/>
    <cellStyle name="Comma 2 3 3 5 3" xfId="16741" xr:uid="{00000000-0005-0000-0000-00001F000000}"/>
    <cellStyle name="Comma 2 3 3 5 3 2" xfId="46981" xr:uid="{00000000-0005-0000-0000-00001F000000}"/>
    <cellStyle name="Comma 2 3 3 5 4" xfId="31861" xr:uid="{00000000-0005-0000-0000-00001F000000}"/>
    <cellStyle name="Comma 2 3 3 6" xfId="3133" xr:uid="{00000000-0005-0000-0000-00001F000000}"/>
    <cellStyle name="Comma 2 3 3 6 2" xfId="12205" xr:uid="{00000000-0005-0000-0000-00001F000000}"/>
    <cellStyle name="Comma 2 3 3 6 2 2" xfId="27325" xr:uid="{00000000-0005-0000-0000-00001F000000}"/>
    <cellStyle name="Comma 2 3 3 6 2 2 2" xfId="57565" xr:uid="{00000000-0005-0000-0000-00001F000000}"/>
    <cellStyle name="Comma 2 3 3 6 2 3" xfId="42445" xr:uid="{00000000-0005-0000-0000-00001F000000}"/>
    <cellStyle name="Comma 2 3 3 6 3" xfId="18253" xr:uid="{00000000-0005-0000-0000-00001F000000}"/>
    <cellStyle name="Comma 2 3 3 6 3 2" xfId="48493" xr:uid="{00000000-0005-0000-0000-00001F000000}"/>
    <cellStyle name="Comma 2 3 3 6 4" xfId="33373" xr:uid="{00000000-0005-0000-0000-00001F000000}"/>
    <cellStyle name="Comma 2 3 3 7" xfId="4645" xr:uid="{00000000-0005-0000-0000-00001F000000}"/>
    <cellStyle name="Comma 2 3 3 7 2" xfId="13717" xr:uid="{00000000-0005-0000-0000-00001F000000}"/>
    <cellStyle name="Comma 2 3 3 7 2 2" xfId="28837" xr:uid="{00000000-0005-0000-0000-00001F000000}"/>
    <cellStyle name="Comma 2 3 3 7 2 2 2" xfId="59077" xr:uid="{00000000-0005-0000-0000-00001F000000}"/>
    <cellStyle name="Comma 2 3 3 7 2 3" xfId="43957" xr:uid="{00000000-0005-0000-0000-00001F000000}"/>
    <cellStyle name="Comma 2 3 3 7 3" xfId="19765" xr:uid="{00000000-0005-0000-0000-00001F000000}"/>
    <cellStyle name="Comma 2 3 3 7 3 2" xfId="50005" xr:uid="{00000000-0005-0000-0000-00001F000000}"/>
    <cellStyle name="Comma 2 3 3 7 4" xfId="34885" xr:uid="{00000000-0005-0000-0000-00001F000000}"/>
    <cellStyle name="Comma 2 3 3 8" xfId="6157" xr:uid="{00000000-0005-0000-0000-00001F000000}"/>
    <cellStyle name="Comma 2 3 3 8 2" xfId="21277" xr:uid="{00000000-0005-0000-0000-00001F000000}"/>
    <cellStyle name="Comma 2 3 3 8 2 2" xfId="51517" xr:uid="{00000000-0005-0000-0000-00001F000000}"/>
    <cellStyle name="Comma 2 3 3 8 3" xfId="36397" xr:uid="{00000000-0005-0000-0000-00001F000000}"/>
    <cellStyle name="Comma 2 3 3 9" xfId="7669" xr:uid="{00000000-0005-0000-0000-00001F000000}"/>
    <cellStyle name="Comma 2 3 3 9 2" xfId="22789" xr:uid="{00000000-0005-0000-0000-00001F000000}"/>
    <cellStyle name="Comma 2 3 3 9 2 2" xfId="53029" xr:uid="{00000000-0005-0000-0000-00001F000000}"/>
    <cellStyle name="Comma 2 3 3 9 3" xfId="37909" xr:uid="{00000000-0005-0000-0000-00001F000000}"/>
    <cellStyle name="Comma 2 3 4" xfId="193" xr:uid="{00000000-0005-0000-0000-00001F000000}"/>
    <cellStyle name="Comma 2 3 4 10" xfId="9265" xr:uid="{00000000-0005-0000-0000-00001F000000}"/>
    <cellStyle name="Comma 2 3 4 10 2" xfId="24385" xr:uid="{00000000-0005-0000-0000-00001F000000}"/>
    <cellStyle name="Comma 2 3 4 10 2 2" xfId="54625" xr:uid="{00000000-0005-0000-0000-00001F000000}"/>
    <cellStyle name="Comma 2 3 4 10 3" xfId="39505" xr:uid="{00000000-0005-0000-0000-00001F000000}"/>
    <cellStyle name="Comma 2 3 4 11" xfId="15313" xr:uid="{00000000-0005-0000-0000-00001F000000}"/>
    <cellStyle name="Comma 2 3 4 11 2" xfId="45553" xr:uid="{00000000-0005-0000-0000-00001F000000}"/>
    <cellStyle name="Comma 2 3 4 12" xfId="30433" xr:uid="{00000000-0005-0000-0000-00001F000000}"/>
    <cellStyle name="Comma 2 3 4 2" xfId="445" xr:uid="{00000000-0005-0000-0000-00001F000000}"/>
    <cellStyle name="Comma 2 3 4 2 10" xfId="30685" xr:uid="{00000000-0005-0000-0000-00001F000000}"/>
    <cellStyle name="Comma 2 3 4 2 2" xfId="1201" xr:uid="{00000000-0005-0000-0000-00001F000000}"/>
    <cellStyle name="Comma 2 3 4 2 2 2" xfId="2713" xr:uid="{00000000-0005-0000-0000-00001F000000}"/>
    <cellStyle name="Comma 2 3 4 2 2 2 2" xfId="11785" xr:uid="{00000000-0005-0000-0000-00001F000000}"/>
    <cellStyle name="Comma 2 3 4 2 2 2 2 2" xfId="26905" xr:uid="{00000000-0005-0000-0000-00001F000000}"/>
    <cellStyle name="Comma 2 3 4 2 2 2 2 2 2" xfId="57145" xr:uid="{00000000-0005-0000-0000-00001F000000}"/>
    <cellStyle name="Comma 2 3 4 2 2 2 2 3" xfId="42025" xr:uid="{00000000-0005-0000-0000-00001F000000}"/>
    <cellStyle name="Comma 2 3 4 2 2 2 3" xfId="17833" xr:uid="{00000000-0005-0000-0000-00001F000000}"/>
    <cellStyle name="Comma 2 3 4 2 2 2 3 2" xfId="48073" xr:uid="{00000000-0005-0000-0000-00001F000000}"/>
    <cellStyle name="Comma 2 3 4 2 2 2 4" xfId="32953" xr:uid="{00000000-0005-0000-0000-00001F000000}"/>
    <cellStyle name="Comma 2 3 4 2 2 3" xfId="4225" xr:uid="{00000000-0005-0000-0000-00001F000000}"/>
    <cellStyle name="Comma 2 3 4 2 2 3 2" xfId="13297" xr:uid="{00000000-0005-0000-0000-00001F000000}"/>
    <cellStyle name="Comma 2 3 4 2 2 3 2 2" xfId="28417" xr:uid="{00000000-0005-0000-0000-00001F000000}"/>
    <cellStyle name="Comma 2 3 4 2 2 3 2 2 2" xfId="58657" xr:uid="{00000000-0005-0000-0000-00001F000000}"/>
    <cellStyle name="Comma 2 3 4 2 2 3 2 3" xfId="43537" xr:uid="{00000000-0005-0000-0000-00001F000000}"/>
    <cellStyle name="Comma 2 3 4 2 2 3 3" xfId="19345" xr:uid="{00000000-0005-0000-0000-00001F000000}"/>
    <cellStyle name="Comma 2 3 4 2 2 3 3 2" xfId="49585" xr:uid="{00000000-0005-0000-0000-00001F000000}"/>
    <cellStyle name="Comma 2 3 4 2 2 3 4" xfId="34465" xr:uid="{00000000-0005-0000-0000-00001F000000}"/>
    <cellStyle name="Comma 2 3 4 2 2 4" xfId="5737" xr:uid="{00000000-0005-0000-0000-00001F000000}"/>
    <cellStyle name="Comma 2 3 4 2 2 4 2" xfId="14809" xr:uid="{00000000-0005-0000-0000-00001F000000}"/>
    <cellStyle name="Comma 2 3 4 2 2 4 2 2" xfId="29929" xr:uid="{00000000-0005-0000-0000-00001F000000}"/>
    <cellStyle name="Comma 2 3 4 2 2 4 2 2 2" xfId="60169" xr:uid="{00000000-0005-0000-0000-00001F000000}"/>
    <cellStyle name="Comma 2 3 4 2 2 4 2 3" xfId="45049" xr:uid="{00000000-0005-0000-0000-00001F000000}"/>
    <cellStyle name="Comma 2 3 4 2 2 4 3" xfId="20857" xr:uid="{00000000-0005-0000-0000-00001F000000}"/>
    <cellStyle name="Comma 2 3 4 2 2 4 3 2" xfId="51097" xr:uid="{00000000-0005-0000-0000-00001F000000}"/>
    <cellStyle name="Comma 2 3 4 2 2 4 4" xfId="35977" xr:uid="{00000000-0005-0000-0000-00001F000000}"/>
    <cellStyle name="Comma 2 3 4 2 2 5" xfId="7249" xr:uid="{00000000-0005-0000-0000-00001F000000}"/>
    <cellStyle name="Comma 2 3 4 2 2 5 2" xfId="22369" xr:uid="{00000000-0005-0000-0000-00001F000000}"/>
    <cellStyle name="Comma 2 3 4 2 2 5 2 2" xfId="52609" xr:uid="{00000000-0005-0000-0000-00001F000000}"/>
    <cellStyle name="Comma 2 3 4 2 2 5 3" xfId="37489" xr:uid="{00000000-0005-0000-0000-00001F000000}"/>
    <cellStyle name="Comma 2 3 4 2 2 6" xfId="8761" xr:uid="{00000000-0005-0000-0000-00001F000000}"/>
    <cellStyle name="Comma 2 3 4 2 2 6 2" xfId="23881" xr:uid="{00000000-0005-0000-0000-00001F000000}"/>
    <cellStyle name="Comma 2 3 4 2 2 6 2 2" xfId="54121" xr:uid="{00000000-0005-0000-0000-00001F000000}"/>
    <cellStyle name="Comma 2 3 4 2 2 6 3" xfId="39001" xr:uid="{00000000-0005-0000-0000-00001F000000}"/>
    <cellStyle name="Comma 2 3 4 2 2 7" xfId="10273" xr:uid="{00000000-0005-0000-0000-00001F000000}"/>
    <cellStyle name="Comma 2 3 4 2 2 7 2" xfId="25393" xr:uid="{00000000-0005-0000-0000-00001F000000}"/>
    <cellStyle name="Comma 2 3 4 2 2 7 2 2" xfId="55633" xr:uid="{00000000-0005-0000-0000-00001F000000}"/>
    <cellStyle name="Comma 2 3 4 2 2 7 3" xfId="40513" xr:uid="{00000000-0005-0000-0000-00001F000000}"/>
    <cellStyle name="Comma 2 3 4 2 2 8" xfId="16321" xr:uid="{00000000-0005-0000-0000-00001F000000}"/>
    <cellStyle name="Comma 2 3 4 2 2 8 2" xfId="46561" xr:uid="{00000000-0005-0000-0000-00001F000000}"/>
    <cellStyle name="Comma 2 3 4 2 2 9" xfId="31441" xr:uid="{00000000-0005-0000-0000-00001F000000}"/>
    <cellStyle name="Comma 2 3 4 2 3" xfId="1957" xr:uid="{00000000-0005-0000-0000-00001F000000}"/>
    <cellStyle name="Comma 2 3 4 2 3 2" xfId="11029" xr:uid="{00000000-0005-0000-0000-00001F000000}"/>
    <cellStyle name="Comma 2 3 4 2 3 2 2" xfId="26149" xr:uid="{00000000-0005-0000-0000-00001F000000}"/>
    <cellStyle name="Comma 2 3 4 2 3 2 2 2" xfId="56389" xr:uid="{00000000-0005-0000-0000-00001F000000}"/>
    <cellStyle name="Comma 2 3 4 2 3 2 3" xfId="41269" xr:uid="{00000000-0005-0000-0000-00001F000000}"/>
    <cellStyle name="Comma 2 3 4 2 3 3" xfId="17077" xr:uid="{00000000-0005-0000-0000-00001F000000}"/>
    <cellStyle name="Comma 2 3 4 2 3 3 2" xfId="47317" xr:uid="{00000000-0005-0000-0000-00001F000000}"/>
    <cellStyle name="Comma 2 3 4 2 3 4" xfId="32197" xr:uid="{00000000-0005-0000-0000-00001F000000}"/>
    <cellStyle name="Comma 2 3 4 2 4" xfId="3469" xr:uid="{00000000-0005-0000-0000-00001F000000}"/>
    <cellStyle name="Comma 2 3 4 2 4 2" xfId="12541" xr:uid="{00000000-0005-0000-0000-00001F000000}"/>
    <cellStyle name="Comma 2 3 4 2 4 2 2" xfId="27661" xr:uid="{00000000-0005-0000-0000-00001F000000}"/>
    <cellStyle name="Comma 2 3 4 2 4 2 2 2" xfId="57901" xr:uid="{00000000-0005-0000-0000-00001F000000}"/>
    <cellStyle name="Comma 2 3 4 2 4 2 3" xfId="42781" xr:uid="{00000000-0005-0000-0000-00001F000000}"/>
    <cellStyle name="Comma 2 3 4 2 4 3" xfId="18589" xr:uid="{00000000-0005-0000-0000-00001F000000}"/>
    <cellStyle name="Comma 2 3 4 2 4 3 2" xfId="48829" xr:uid="{00000000-0005-0000-0000-00001F000000}"/>
    <cellStyle name="Comma 2 3 4 2 4 4" xfId="33709" xr:uid="{00000000-0005-0000-0000-00001F000000}"/>
    <cellStyle name="Comma 2 3 4 2 5" xfId="4981" xr:uid="{00000000-0005-0000-0000-00001F000000}"/>
    <cellStyle name="Comma 2 3 4 2 5 2" xfId="14053" xr:uid="{00000000-0005-0000-0000-00001F000000}"/>
    <cellStyle name="Comma 2 3 4 2 5 2 2" xfId="29173" xr:uid="{00000000-0005-0000-0000-00001F000000}"/>
    <cellStyle name="Comma 2 3 4 2 5 2 2 2" xfId="59413" xr:uid="{00000000-0005-0000-0000-00001F000000}"/>
    <cellStyle name="Comma 2 3 4 2 5 2 3" xfId="44293" xr:uid="{00000000-0005-0000-0000-00001F000000}"/>
    <cellStyle name="Comma 2 3 4 2 5 3" xfId="20101" xr:uid="{00000000-0005-0000-0000-00001F000000}"/>
    <cellStyle name="Comma 2 3 4 2 5 3 2" xfId="50341" xr:uid="{00000000-0005-0000-0000-00001F000000}"/>
    <cellStyle name="Comma 2 3 4 2 5 4" xfId="35221" xr:uid="{00000000-0005-0000-0000-00001F000000}"/>
    <cellStyle name="Comma 2 3 4 2 6" xfId="6493" xr:uid="{00000000-0005-0000-0000-00001F000000}"/>
    <cellStyle name="Comma 2 3 4 2 6 2" xfId="21613" xr:uid="{00000000-0005-0000-0000-00001F000000}"/>
    <cellStyle name="Comma 2 3 4 2 6 2 2" xfId="51853" xr:uid="{00000000-0005-0000-0000-00001F000000}"/>
    <cellStyle name="Comma 2 3 4 2 6 3" xfId="36733" xr:uid="{00000000-0005-0000-0000-00001F000000}"/>
    <cellStyle name="Comma 2 3 4 2 7" xfId="8005" xr:uid="{00000000-0005-0000-0000-00001F000000}"/>
    <cellStyle name="Comma 2 3 4 2 7 2" xfId="23125" xr:uid="{00000000-0005-0000-0000-00001F000000}"/>
    <cellStyle name="Comma 2 3 4 2 7 2 2" xfId="53365" xr:uid="{00000000-0005-0000-0000-00001F000000}"/>
    <cellStyle name="Comma 2 3 4 2 7 3" xfId="38245" xr:uid="{00000000-0005-0000-0000-00001F000000}"/>
    <cellStyle name="Comma 2 3 4 2 8" xfId="9517" xr:uid="{00000000-0005-0000-0000-00001F000000}"/>
    <cellStyle name="Comma 2 3 4 2 8 2" xfId="24637" xr:uid="{00000000-0005-0000-0000-00001F000000}"/>
    <cellStyle name="Comma 2 3 4 2 8 2 2" xfId="54877" xr:uid="{00000000-0005-0000-0000-00001F000000}"/>
    <cellStyle name="Comma 2 3 4 2 8 3" xfId="39757" xr:uid="{00000000-0005-0000-0000-00001F000000}"/>
    <cellStyle name="Comma 2 3 4 2 9" xfId="15565" xr:uid="{00000000-0005-0000-0000-00001F000000}"/>
    <cellStyle name="Comma 2 3 4 2 9 2" xfId="45805" xr:uid="{00000000-0005-0000-0000-00001F000000}"/>
    <cellStyle name="Comma 2 3 4 3" xfId="697" xr:uid="{00000000-0005-0000-0000-000060000000}"/>
    <cellStyle name="Comma 2 3 4 3 10" xfId="30937" xr:uid="{00000000-0005-0000-0000-000060000000}"/>
    <cellStyle name="Comma 2 3 4 3 2" xfId="1453" xr:uid="{00000000-0005-0000-0000-000060000000}"/>
    <cellStyle name="Comma 2 3 4 3 2 2" xfId="2965" xr:uid="{00000000-0005-0000-0000-000060000000}"/>
    <cellStyle name="Comma 2 3 4 3 2 2 2" xfId="12037" xr:uid="{00000000-0005-0000-0000-000060000000}"/>
    <cellStyle name="Comma 2 3 4 3 2 2 2 2" xfId="27157" xr:uid="{00000000-0005-0000-0000-000060000000}"/>
    <cellStyle name="Comma 2 3 4 3 2 2 2 2 2" xfId="57397" xr:uid="{00000000-0005-0000-0000-000060000000}"/>
    <cellStyle name="Comma 2 3 4 3 2 2 2 3" xfId="42277" xr:uid="{00000000-0005-0000-0000-000060000000}"/>
    <cellStyle name="Comma 2 3 4 3 2 2 3" xfId="18085" xr:uid="{00000000-0005-0000-0000-000060000000}"/>
    <cellStyle name="Comma 2 3 4 3 2 2 3 2" xfId="48325" xr:uid="{00000000-0005-0000-0000-000060000000}"/>
    <cellStyle name="Comma 2 3 4 3 2 2 4" xfId="33205" xr:uid="{00000000-0005-0000-0000-000060000000}"/>
    <cellStyle name="Comma 2 3 4 3 2 3" xfId="4477" xr:uid="{00000000-0005-0000-0000-000060000000}"/>
    <cellStyle name="Comma 2 3 4 3 2 3 2" xfId="13549" xr:uid="{00000000-0005-0000-0000-000060000000}"/>
    <cellStyle name="Comma 2 3 4 3 2 3 2 2" xfId="28669" xr:uid="{00000000-0005-0000-0000-000060000000}"/>
    <cellStyle name="Comma 2 3 4 3 2 3 2 2 2" xfId="58909" xr:uid="{00000000-0005-0000-0000-000060000000}"/>
    <cellStyle name="Comma 2 3 4 3 2 3 2 3" xfId="43789" xr:uid="{00000000-0005-0000-0000-000060000000}"/>
    <cellStyle name="Comma 2 3 4 3 2 3 3" xfId="19597" xr:uid="{00000000-0005-0000-0000-000060000000}"/>
    <cellStyle name="Comma 2 3 4 3 2 3 3 2" xfId="49837" xr:uid="{00000000-0005-0000-0000-000060000000}"/>
    <cellStyle name="Comma 2 3 4 3 2 3 4" xfId="34717" xr:uid="{00000000-0005-0000-0000-000060000000}"/>
    <cellStyle name="Comma 2 3 4 3 2 4" xfId="5989" xr:uid="{00000000-0005-0000-0000-000060000000}"/>
    <cellStyle name="Comma 2 3 4 3 2 4 2" xfId="15061" xr:uid="{00000000-0005-0000-0000-000060000000}"/>
    <cellStyle name="Comma 2 3 4 3 2 4 2 2" xfId="30181" xr:uid="{00000000-0005-0000-0000-000060000000}"/>
    <cellStyle name="Comma 2 3 4 3 2 4 2 2 2" xfId="60421" xr:uid="{00000000-0005-0000-0000-000060000000}"/>
    <cellStyle name="Comma 2 3 4 3 2 4 2 3" xfId="45301" xr:uid="{00000000-0005-0000-0000-000060000000}"/>
    <cellStyle name="Comma 2 3 4 3 2 4 3" xfId="21109" xr:uid="{00000000-0005-0000-0000-000060000000}"/>
    <cellStyle name="Comma 2 3 4 3 2 4 3 2" xfId="51349" xr:uid="{00000000-0005-0000-0000-000060000000}"/>
    <cellStyle name="Comma 2 3 4 3 2 4 4" xfId="36229" xr:uid="{00000000-0005-0000-0000-000060000000}"/>
    <cellStyle name="Comma 2 3 4 3 2 5" xfId="7501" xr:uid="{00000000-0005-0000-0000-000060000000}"/>
    <cellStyle name="Comma 2 3 4 3 2 5 2" xfId="22621" xr:uid="{00000000-0005-0000-0000-000060000000}"/>
    <cellStyle name="Comma 2 3 4 3 2 5 2 2" xfId="52861" xr:uid="{00000000-0005-0000-0000-000060000000}"/>
    <cellStyle name="Comma 2 3 4 3 2 5 3" xfId="37741" xr:uid="{00000000-0005-0000-0000-000060000000}"/>
    <cellStyle name="Comma 2 3 4 3 2 6" xfId="9013" xr:uid="{00000000-0005-0000-0000-000060000000}"/>
    <cellStyle name="Comma 2 3 4 3 2 6 2" xfId="24133" xr:uid="{00000000-0005-0000-0000-000060000000}"/>
    <cellStyle name="Comma 2 3 4 3 2 6 2 2" xfId="54373" xr:uid="{00000000-0005-0000-0000-000060000000}"/>
    <cellStyle name="Comma 2 3 4 3 2 6 3" xfId="39253" xr:uid="{00000000-0005-0000-0000-000060000000}"/>
    <cellStyle name="Comma 2 3 4 3 2 7" xfId="10525" xr:uid="{00000000-0005-0000-0000-000060000000}"/>
    <cellStyle name="Comma 2 3 4 3 2 7 2" xfId="25645" xr:uid="{00000000-0005-0000-0000-000060000000}"/>
    <cellStyle name="Comma 2 3 4 3 2 7 2 2" xfId="55885" xr:uid="{00000000-0005-0000-0000-000060000000}"/>
    <cellStyle name="Comma 2 3 4 3 2 7 3" xfId="40765" xr:uid="{00000000-0005-0000-0000-000060000000}"/>
    <cellStyle name="Comma 2 3 4 3 2 8" xfId="16573" xr:uid="{00000000-0005-0000-0000-000060000000}"/>
    <cellStyle name="Comma 2 3 4 3 2 8 2" xfId="46813" xr:uid="{00000000-0005-0000-0000-000060000000}"/>
    <cellStyle name="Comma 2 3 4 3 2 9" xfId="31693" xr:uid="{00000000-0005-0000-0000-000060000000}"/>
    <cellStyle name="Comma 2 3 4 3 3" xfId="2209" xr:uid="{00000000-0005-0000-0000-000060000000}"/>
    <cellStyle name="Comma 2 3 4 3 3 2" xfId="11281" xr:uid="{00000000-0005-0000-0000-000060000000}"/>
    <cellStyle name="Comma 2 3 4 3 3 2 2" xfId="26401" xr:uid="{00000000-0005-0000-0000-000060000000}"/>
    <cellStyle name="Comma 2 3 4 3 3 2 2 2" xfId="56641" xr:uid="{00000000-0005-0000-0000-000060000000}"/>
    <cellStyle name="Comma 2 3 4 3 3 2 3" xfId="41521" xr:uid="{00000000-0005-0000-0000-000060000000}"/>
    <cellStyle name="Comma 2 3 4 3 3 3" xfId="17329" xr:uid="{00000000-0005-0000-0000-000060000000}"/>
    <cellStyle name="Comma 2 3 4 3 3 3 2" xfId="47569" xr:uid="{00000000-0005-0000-0000-000060000000}"/>
    <cellStyle name="Comma 2 3 4 3 3 4" xfId="32449" xr:uid="{00000000-0005-0000-0000-000060000000}"/>
    <cellStyle name="Comma 2 3 4 3 4" xfId="3721" xr:uid="{00000000-0005-0000-0000-000060000000}"/>
    <cellStyle name="Comma 2 3 4 3 4 2" xfId="12793" xr:uid="{00000000-0005-0000-0000-000060000000}"/>
    <cellStyle name="Comma 2 3 4 3 4 2 2" xfId="27913" xr:uid="{00000000-0005-0000-0000-000060000000}"/>
    <cellStyle name="Comma 2 3 4 3 4 2 2 2" xfId="58153" xr:uid="{00000000-0005-0000-0000-000060000000}"/>
    <cellStyle name="Comma 2 3 4 3 4 2 3" xfId="43033" xr:uid="{00000000-0005-0000-0000-000060000000}"/>
    <cellStyle name="Comma 2 3 4 3 4 3" xfId="18841" xr:uid="{00000000-0005-0000-0000-000060000000}"/>
    <cellStyle name="Comma 2 3 4 3 4 3 2" xfId="49081" xr:uid="{00000000-0005-0000-0000-000060000000}"/>
    <cellStyle name="Comma 2 3 4 3 4 4" xfId="33961" xr:uid="{00000000-0005-0000-0000-000060000000}"/>
    <cellStyle name="Comma 2 3 4 3 5" xfId="5233" xr:uid="{00000000-0005-0000-0000-000060000000}"/>
    <cellStyle name="Comma 2 3 4 3 5 2" xfId="14305" xr:uid="{00000000-0005-0000-0000-000060000000}"/>
    <cellStyle name="Comma 2 3 4 3 5 2 2" xfId="29425" xr:uid="{00000000-0005-0000-0000-000060000000}"/>
    <cellStyle name="Comma 2 3 4 3 5 2 2 2" xfId="59665" xr:uid="{00000000-0005-0000-0000-000060000000}"/>
    <cellStyle name="Comma 2 3 4 3 5 2 3" xfId="44545" xr:uid="{00000000-0005-0000-0000-000060000000}"/>
    <cellStyle name="Comma 2 3 4 3 5 3" xfId="20353" xr:uid="{00000000-0005-0000-0000-000060000000}"/>
    <cellStyle name="Comma 2 3 4 3 5 3 2" xfId="50593" xr:uid="{00000000-0005-0000-0000-000060000000}"/>
    <cellStyle name="Comma 2 3 4 3 5 4" xfId="35473" xr:uid="{00000000-0005-0000-0000-000060000000}"/>
    <cellStyle name="Comma 2 3 4 3 6" xfId="6745" xr:uid="{00000000-0005-0000-0000-000060000000}"/>
    <cellStyle name="Comma 2 3 4 3 6 2" xfId="21865" xr:uid="{00000000-0005-0000-0000-000060000000}"/>
    <cellStyle name="Comma 2 3 4 3 6 2 2" xfId="52105" xr:uid="{00000000-0005-0000-0000-000060000000}"/>
    <cellStyle name="Comma 2 3 4 3 6 3" xfId="36985" xr:uid="{00000000-0005-0000-0000-000060000000}"/>
    <cellStyle name="Comma 2 3 4 3 7" xfId="8257" xr:uid="{00000000-0005-0000-0000-000060000000}"/>
    <cellStyle name="Comma 2 3 4 3 7 2" xfId="23377" xr:uid="{00000000-0005-0000-0000-000060000000}"/>
    <cellStyle name="Comma 2 3 4 3 7 2 2" xfId="53617" xr:uid="{00000000-0005-0000-0000-000060000000}"/>
    <cellStyle name="Comma 2 3 4 3 7 3" xfId="38497" xr:uid="{00000000-0005-0000-0000-000060000000}"/>
    <cellStyle name="Comma 2 3 4 3 8" xfId="9769" xr:uid="{00000000-0005-0000-0000-000060000000}"/>
    <cellStyle name="Comma 2 3 4 3 8 2" xfId="24889" xr:uid="{00000000-0005-0000-0000-000060000000}"/>
    <cellStyle name="Comma 2 3 4 3 8 2 2" xfId="55129" xr:uid="{00000000-0005-0000-0000-000060000000}"/>
    <cellStyle name="Comma 2 3 4 3 8 3" xfId="40009" xr:uid="{00000000-0005-0000-0000-000060000000}"/>
    <cellStyle name="Comma 2 3 4 3 9" xfId="15817" xr:uid="{00000000-0005-0000-0000-000060000000}"/>
    <cellStyle name="Comma 2 3 4 3 9 2" xfId="46057" xr:uid="{00000000-0005-0000-0000-000060000000}"/>
    <cellStyle name="Comma 2 3 4 4" xfId="949" xr:uid="{00000000-0005-0000-0000-00001F000000}"/>
    <cellStyle name="Comma 2 3 4 4 2" xfId="2461" xr:uid="{00000000-0005-0000-0000-00001F000000}"/>
    <cellStyle name="Comma 2 3 4 4 2 2" xfId="11533" xr:uid="{00000000-0005-0000-0000-00001F000000}"/>
    <cellStyle name="Comma 2 3 4 4 2 2 2" xfId="26653" xr:uid="{00000000-0005-0000-0000-00001F000000}"/>
    <cellStyle name="Comma 2 3 4 4 2 2 2 2" xfId="56893" xr:uid="{00000000-0005-0000-0000-00001F000000}"/>
    <cellStyle name="Comma 2 3 4 4 2 2 3" xfId="41773" xr:uid="{00000000-0005-0000-0000-00001F000000}"/>
    <cellStyle name="Comma 2 3 4 4 2 3" xfId="17581" xr:uid="{00000000-0005-0000-0000-00001F000000}"/>
    <cellStyle name="Comma 2 3 4 4 2 3 2" xfId="47821" xr:uid="{00000000-0005-0000-0000-00001F000000}"/>
    <cellStyle name="Comma 2 3 4 4 2 4" xfId="32701" xr:uid="{00000000-0005-0000-0000-00001F000000}"/>
    <cellStyle name="Comma 2 3 4 4 3" xfId="3973" xr:uid="{00000000-0005-0000-0000-00001F000000}"/>
    <cellStyle name="Comma 2 3 4 4 3 2" xfId="13045" xr:uid="{00000000-0005-0000-0000-00001F000000}"/>
    <cellStyle name="Comma 2 3 4 4 3 2 2" xfId="28165" xr:uid="{00000000-0005-0000-0000-00001F000000}"/>
    <cellStyle name="Comma 2 3 4 4 3 2 2 2" xfId="58405" xr:uid="{00000000-0005-0000-0000-00001F000000}"/>
    <cellStyle name="Comma 2 3 4 4 3 2 3" xfId="43285" xr:uid="{00000000-0005-0000-0000-00001F000000}"/>
    <cellStyle name="Comma 2 3 4 4 3 3" xfId="19093" xr:uid="{00000000-0005-0000-0000-00001F000000}"/>
    <cellStyle name="Comma 2 3 4 4 3 3 2" xfId="49333" xr:uid="{00000000-0005-0000-0000-00001F000000}"/>
    <cellStyle name="Comma 2 3 4 4 3 4" xfId="34213" xr:uid="{00000000-0005-0000-0000-00001F000000}"/>
    <cellStyle name="Comma 2 3 4 4 4" xfId="5485" xr:uid="{00000000-0005-0000-0000-00001F000000}"/>
    <cellStyle name="Comma 2 3 4 4 4 2" xfId="14557" xr:uid="{00000000-0005-0000-0000-00001F000000}"/>
    <cellStyle name="Comma 2 3 4 4 4 2 2" xfId="29677" xr:uid="{00000000-0005-0000-0000-00001F000000}"/>
    <cellStyle name="Comma 2 3 4 4 4 2 2 2" xfId="59917" xr:uid="{00000000-0005-0000-0000-00001F000000}"/>
    <cellStyle name="Comma 2 3 4 4 4 2 3" xfId="44797" xr:uid="{00000000-0005-0000-0000-00001F000000}"/>
    <cellStyle name="Comma 2 3 4 4 4 3" xfId="20605" xr:uid="{00000000-0005-0000-0000-00001F000000}"/>
    <cellStyle name="Comma 2 3 4 4 4 3 2" xfId="50845" xr:uid="{00000000-0005-0000-0000-00001F000000}"/>
    <cellStyle name="Comma 2 3 4 4 4 4" xfId="35725" xr:uid="{00000000-0005-0000-0000-00001F000000}"/>
    <cellStyle name="Comma 2 3 4 4 5" xfId="6997" xr:uid="{00000000-0005-0000-0000-00001F000000}"/>
    <cellStyle name="Comma 2 3 4 4 5 2" xfId="22117" xr:uid="{00000000-0005-0000-0000-00001F000000}"/>
    <cellStyle name="Comma 2 3 4 4 5 2 2" xfId="52357" xr:uid="{00000000-0005-0000-0000-00001F000000}"/>
    <cellStyle name="Comma 2 3 4 4 5 3" xfId="37237" xr:uid="{00000000-0005-0000-0000-00001F000000}"/>
    <cellStyle name="Comma 2 3 4 4 6" xfId="8509" xr:uid="{00000000-0005-0000-0000-00001F000000}"/>
    <cellStyle name="Comma 2 3 4 4 6 2" xfId="23629" xr:uid="{00000000-0005-0000-0000-00001F000000}"/>
    <cellStyle name="Comma 2 3 4 4 6 2 2" xfId="53869" xr:uid="{00000000-0005-0000-0000-00001F000000}"/>
    <cellStyle name="Comma 2 3 4 4 6 3" xfId="38749" xr:uid="{00000000-0005-0000-0000-00001F000000}"/>
    <cellStyle name="Comma 2 3 4 4 7" xfId="10021" xr:uid="{00000000-0005-0000-0000-00001F000000}"/>
    <cellStyle name="Comma 2 3 4 4 7 2" xfId="25141" xr:uid="{00000000-0005-0000-0000-00001F000000}"/>
    <cellStyle name="Comma 2 3 4 4 7 2 2" xfId="55381" xr:uid="{00000000-0005-0000-0000-00001F000000}"/>
    <cellStyle name="Comma 2 3 4 4 7 3" xfId="40261" xr:uid="{00000000-0005-0000-0000-00001F000000}"/>
    <cellStyle name="Comma 2 3 4 4 8" xfId="16069" xr:uid="{00000000-0005-0000-0000-00001F000000}"/>
    <cellStyle name="Comma 2 3 4 4 8 2" xfId="46309" xr:uid="{00000000-0005-0000-0000-00001F000000}"/>
    <cellStyle name="Comma 2 3 4 4 9" xfId="31189" xr:uid="{00000000-0005-0000-0000-00001F000000}"/>
    <cellStyle name="Comma 2 3 4 5" xfId="1705" xr:uid="{00000000-0005-0000-0000-00001F000000}"/>
    <cellStyle name="Comma 2 3 4 5 2" xfId="10777" xr:uid="{00000000-0005-0000-0000-00001F000000}"/>
    <cellStyle name="Comma 2 3 4 5 2 2" xfId="25897" xr:uid="{00000000-0005-0000-0000-00001F000000}"/>
    <cellStyle name="Comma 2 3 4 5 2 2 2" xfId="56137" xr:uid="{00000000-0005-0000-0000-00001F000000}"/>
    <cellStyle name="Comma 2 3 4 5 2 3" xfId="41017" xr:uid="{00000000-0005-0000-0000-00001F000000}"/>
    <cellStyle name="Comma 2 3 4 5 3" xfId="16825" xr:uid="{00000000-0005-0000-0000-00001F000000}"/>
    <cellStyle name="Comma 2 3 4 5 3 2" xfId="47065" xr:uid="{00000000-0005-0000-0000-00001F000000}"/>
    <cellStyle name="Comma 2 3 4 5 4" xfId="31945" xr:uid="{00000000-0005-0000-0000-00001F000000}"/>
    <cellStyle name="Comma 2 3 4 6" xfId="3217" xr:uid="{00000000-0005-0000-0000-00001F000000}"/>
    <cellStyle name="Comma 2 3 4 6 2" xfId="12289" xr:uid="{00000000-0005-0000-0000-00001F000000}"/>
    <cellStyle name="Comma 2 3 4 6 2 2" xfId="27409" xr:uid="{00000000-0005-0000-0000-00001F000000}"/>
    <cellStyle name="Comma 2 3 4 6 2 2 2" xfId="57649" xr:uid="{00000000-0005-0000-0000-00001F000000}"/>
    <cellStyle name="Comma 2 3 4 6 2 3" xfId="42529" xr:uid="{00000000-0005-0000-0000-00001F000000}"/>
    <cellStyle name="Comma 2 3 4 6 3" xfId="18337" xr:uid="{00000000-0005-0000-0000-00001F000000}"/>
    <cellStyle name="Comma 2 3 4 6 3 2" xfId="48577" xr:uid="{00000000-0005-0000-0000-00001F000000}"/>
    <cellStyle name="Comma 2 3 4 6 4" xfId="33457" xr:uid="{00000000-0005-0000-0000-00001F000000}"/>
    <cellStyle name="Comma 2 3 4 7" xfId="4729" xr:uid="{00000000-0005-0000-0000-00001F000000}"/>
    <cellStyle name="Comma 2 3 4 7 2" xfId="13801" xr:uid="{00000000-0005-0000-0000-00001F000000}"/>
    <cellStyle name="Comma 2 3 4 7 2 2" xfId="28921" xr:uid="{00000000-0005-0000-0000-00001F000000}"/>
    <cellStyle name="Comma 2 3 4 7 2 2 2" xfId="59161" xr:uid="{00000000-0005-0000-0000-00001F000000}"/>
    <cellStyle name="Comma 2 3 4 7 2 3" xfId="44041" xr:uid="{00000000-0005-0000-0000-00001F000000}"/>
    <cellStyle name="Comma 2 3 4 7 3" xfId="19849" xr:uid="{00000000-0005-0000-0000-00001F000000}"/>
    <cellStyle name="Comma 2 3 4 7 3 2" xfId="50089" xr:uid="{00000000-0005-0000-0000-00001F000000}"/>
    <cellStyle name="Comma 2 3 4 7 4" xfId="34969" xr:uid="{00000000-0005-0000-0000-00001F000000}"/>
    <cellStyle name="Comma 2 3 4 8" xfId="6241" xr:uid="{00000000-0005-0000-0000-00001F000000}"/>
    <cellStyle name="Comma 2 3 4 8 2" xfId="21361" xr:uid="{00000000-0005-0000-0000-00001F000000}"/>
    <cellStyle name="Comma 2 3 4 8 2 2" xfId="51601" xr:uid="{00000000-0005-0000-0000-00001F000000}"/>
    <cellStyle name="Comma 2 3 4 8 3" xfId="36481" xr:uid="{00000000-0005-0000-0000-00001F000000}"/>
    <cellStyle name="Comma 2 3 4 9" xfId="7753" xr:uid="{00000000-0005-0000-0000-00001F000000}"/>
    <cellStyle name="Comma 2 3 4 9 2" xfId="22873" xr:uid="{00000000-0005-0000-0000-00001F000000}"/>
    <cellStyle name="Comma 2 3 4 9 2 2" xfId="53113" xr:uid="{00000000-0005-0000-0000-00001F000000}"/>
    <cellStyle name="Comma 2 3 4 9 3" xfId="37993" xr:uid="{00000000-0005-0000-0000-00001F000000}"/>
    <cellStyle name="Comma 2 3 5" xfId="277" xr:uid="{00000000-0005-0000-0000-000031000000}"/>
    <cellStyle name="Comma 2 3 5 10" xfId="30517" xr:uid="{00000000-0005-0000-0000-000031000000}"/>
    <cellStyle name="Comma 2 3 5 2" xfId="1033" xr:uid="{00000000-0005-0000-0000-000031000000}"/>
    <cellStyle name="Comma 2 3 5 2 2" xfId="2545" xr:uid="{00000000-0005-0000-0000-000031000000}"/>
    <cellStyle name="Comma 2 3 5 2 2 2" xfId="11617" xr:uid="{00000000-0005-0000-0000-000031000000}"/>
    <cellStyle name="Comma 2 3 5 2 2 2 2" xfId="26737" xr:uid="{00000000-0005-0000-0000-000031000000}"/>
    <cellStyle name="Comma 2 3 5 2 2 2 2 2" xfId="56977" xr:uid="{00000000-0005-0000-0000-000031000000}"/>
    <cellStyle name="Comma 2 3 5 2 2 2 3" xfId="41857" xr:uid="{00000000-0005-0000-0000-000031000000}"/>
    <cellStyle name="Comma 2 3 5 2 2 3" xfId="17665" xr:uid="{00000000-0005-0000-0000-000031000000}"/>
    <cellStyle name="Comma 2 3 5 2 2 3 2" xfId="47905" xr:uid="{00000000-0005-0000-0000-000031000000}"/>
    <cellStyle name="Comma 2 3 5 2 2 4" xfId="32785" xr:uid="{00000000-0005-0000-0000-000031000000}"/>
    <cellStyle name="Comma 2 3 5 2 3" xfId="4057" xr:uid="{00000000-0005-0000-0000-000031000000}"/>
    <cellStyle name="Comma 2 3 5 2 3 2" xfId="13129" xr:uid="{00000000-0005-0000-0000-000031000000}"/>
    <cellStyle name="Comma 2 3 5 2 3 2 2" xfId="28249" xr:uid="{00000000-0005-0000-0000-000031000000}"/>
    <cellStyle name="Comma 2 3 5 2 3 2 2 2" xfId="58489" xr:uid="{00000000-0005-0000-0000-000031000000}"/>
    <cellStyle name="Comma 2 3 5 2 3 2 3" xfId="43369" xr:uid="{00000000-0005-0000-0000-000031000000}"/>
    <cellStyle name="Comma 2 3 5 2 3 3" xfId="19177" xr:uid="{00000000-0005-0000-0000-000031000000}"/>
    <cellStyle name="Comma 2 3 5 2 3 3 2" xfId="49417" xr:uid="{00000000-0005-0000-0000-000031000000}"/>
    <cellStyle name="Comma 2 3 5 2 3 4" xfId="34297" xr:uid="{00000000-0005-0000-0000-000031000000}"/>
    <cellStyle name="Comma 2 3 5 2 4" xfId="5569" xr:uid="{00000000-0005-0000-0000-000031000000}"/>
    <cellStyle name="Comma 2 3 5 2 4 2" xfId="14641" xr:uid="{00000000-0005-0000-0000-000031000000}"/>
    <cellStyle name="Comma 2 3 5 2 4 2 2" xfId="29761" xr:uid="{00000000-0005-0000-0000-000031000000}"/>
    <cellStyle name="Comma 2 3 5 2 4 2 2 2" xfId="60001" xr:uid="{00000000-0005-0000-0000-000031000000}"/>
    <cellStyle name="Comma 2 3 5 2 4 2 3" xfId="44881" xr:uid="{00000000-0005-0000-0000-000031000000}"/>
    <cellStyle name="Comma 2 3 5 2 4 3" xfId="20689" xr:uid="{00000000-0005-0000-0000-000031000000}"/>
    <cellStyle name="Comma 2 3 5 2 4 3 2" xfId="50929" xr:uid="{00000000-0005-0000-0000-000031000000}"/>
    <cellStyle name="Comma 2 3 5 2 4 4" xfId="35809" xr:uid="{00000000-0005-0000-0000-000031000000}"/>
    <cellStyle name="Comma 2 3 5 2 5" xfId="7081" xr:uid="{00000000-0005-0000-0000-000031000000}"/>
    <cellStyle name="Comma 2 3 5 2 5 2" xfId="22201" xr:uid="{00000000-0005-0000-0000-000031000000}"/>
    <cellStyle name="Comma 2 3 5 2 5 2 2" xfId="52441" xr:uid="{00000000-0005-0000-0000-000031000000}"/>
    <cellStyle name="Comma 2 3 5 2 5 3" xfId="37321" xr:uid="{00000000-0005-0000-0000-000031000000}"/>
    <cellStyle name="Comma 2 3 5 2 6" xfId="8593" xr:uid="{00000000-0005-0000-0000-000031000000}"/>
    <cellStyle name="Comma 2 3 5 2 6 2" xfId="23713" xr:uid="{00000000-0005-0000-0000-000031000000}"/>
    <cellStyle name="Comma 2 3 5 2 6 2 2" xfId="53953" xr:uid="{00000000-0005-0000-0000-000031000000}"/>
    <cellStyle name="Comma 2 3 5 2 6 3" xfId="38833" xr:uid="{00000000-0005-0000-0000-000031000000}"/>
    <cellStyle name="Comma 2 3 5 2 7" xfId="10105" xr:uid="{00000000-0005-0000-0000-000031000000}"/>
    <cellStyle name="Comma 2 3 5 2 7 2" xfId="25225" xr:uid="{00000000-0005-0000-0000-000031000000}"/>
    <cellStyle name="Comma 2 3 5 2 7 2 2" xfId="55465" xr:uid="{00000000-0005-0000-0000-000031000000}"/>
    <cellStyle name="Comma 2 3 5 2 7 3" xfId="40345" xr:uid="{00000000-0005-0000-0000-000031000000}"/>
    <cellStyle name="Comma 2 3 5 2 8" xfId="16153" xr:uid="{00000000-0005-0000-0000-000031000000}"/>
    <cellStyle name="Comma 2 3 5 2 8 2" xfId="46393" xr:uid="{00000000-0005-0000-0000-000031000000}"/>
    <cellStyle name="Comma 2 3 5 2 9" xfId="31273" xr:uid="{00000000-0005-0000-0000-000031000000}"/>
    <cellStyle name="Comma 2 3 5 3" xfId="1789" xr:uid="{00000000-0005-0000-0000-000031000000}"/>
    <cellStyle name="Comma 2 3 5 3 2" xfId="10861" xr:uid="{00000000-0005-0000-0000-000031000000}"/>
    <cellStyle name="Comma 2 3 5 3 2 2" xfId="25981" xr:uid="{00000000-0005-0000-0000-000031000000}"/>
    <cellStyle name="Comma 2 3 5 3 2 2 2" xfId="56221" xr:uid="{00000000-0005-0000-0000-000031000000}"/>
    <cellStyle name="Comma 2 3 5 3 2 3" xfId="41101" xr:uid="{00000000-0005-0000-0000-000031000000}"/>
    <cellStyle name="Comma 2 3 5 3 3" xfId="16909" xr:uid="{00000000-0005-0000-0000-000031000000}"/>
    <cellStyle name="Comma 2 3 5 3 3 2" xfId="47149" xr:uid="{00000000-0005-0000-0000-000031000000}"/>
    <cellStyle name="Comma 2 3 5 3 4" xfId="32029" xr:uid="{00000000-0005-0000-0000-000031000000}"/>
    <cellStyle name="Comma 2 3 5 4" xfId="3301" xr:uid="{00000000-0005-0000-0000-000031000000}"/>
    <cellStyle name="Comma 2 3 5 4 2" xfId="12373" xr:uid="{00000000-0005-0000-0000-000031000000}"/>
    <cellStyle name="Comma 2 3 5 4 2 2" xfId="27493" xr:uid="{00000000-0005-0000-0000-000031000000}"/>
    <cellStyle name="Comma 2 3 5 4 2 2 2" xfId="57733" xr:uid="{00000000-0005-0000-0000-000031000000}"/>
    <cellStyle name="Comma 2 3 5 4 2 3" xfId="42613" xr:uid="{00000000-0005-0000-0000-000031000000}"/>
    <cellStyle name="Comma 2 3 5 4 3" xfId="18421" xr:uid="{00000000-0005-0000-0000-000031000000}"/>
    <cellStyle name="Comma 2 3 5 4 3 2" xfId="48661" xr:uid="{00000000-0005-0000-0000-000031000000}"/>
    <cellStyle name="Comma 2 3 5 4 4" xfId="33541" xr:uid="{00000000-0005-0000-0000-000031000000}"/>
    <cellStyle name="Comma 2 3 5 5" xfId="4813" xr:uid="{00000000-0005-0000-0000-000031000000}"/>
    <cellStyle name="Comma 2 3 5 5 2" xfId="13885" xr:uid="{00000000-0005-0000-0000-000031000000}"/>
    <cellStyle name="Comma 2 3 5 5 2 2" xfId="29005" xr:uid="{00000000-0005-0000-0000-000031000000}"/>
    <cellStyle name="Comma 2 3 5 5 2 2 2" xfId="59245" xr:uid="{00000000-0005-0000-0000-000031000000}"/>
    <cellStyle name="Comma 2 3 5 5 2 3" xfId="44125" xr:uid="{00000000-0005-0000-0000-000031000000}"/>
    <cellStyle name="Comma 2 3 5 5 3" xfId="19933" xr:uid="{00000000-0005-0000-0000-000031000000}"/>
    <cellStyle name="Comma 2 3 5 5 3 2" xfId="50173" xr:uid="{00000000-0005-0000-0000-000031000000}"/>
    <cellStyle name="Comma 2 3 5 5 4" xfId="35053" xr:uid="{00000000-0005-0000-0000-000031000000}"/>
    <cellStyle name="Comma 2 3 5 6" xfId="6325" xr:uid="{00000000-0005-0000-0000-000031000000}"/>
    <cellStyle name="Comma 2 3 5 6 2" xfId="21445" xr:uid="{00000000-0005-0000-0000-000031000000}"/>
    <cellStyle name="Comma 2 3 5 6 2 2" xfId="51685" xr:uid="{00000000-0005-0000-0000-000031000000}"/>
    <cellStyle name="Comma 2 3 5 6 3" xfId="36565" xr:uid="{00000000-0005-0000-0000-000031000000}"/>
    <cellStyle name="Comma 2 3 5 7" xfId="7837" xr:uid="{00000000-0005-0000-0000-000031000000}"/>
    <cellStyle name="Comma 2 3 5 7 2" xfId="22957" xr:uid="{00000000-0005-0000-0000-000031000000}"/>
    <cellStyle name="Comma 2 3 5 7 2 2" xfId="53197" xr:uid="{00000000-0005-0000-0000-000031000000}"/>
    <cellStyle name="Comma 2 3 5 7 3" xfId="38077" xr:uid="{00000000-0005-0000-0000-000031000000}"/>
    <cellStyle name="Comma 2 3 5 8" xfId="9349" xr:uid="{00000000-0005-0000-0000-000031000000}"/>
    <cellStyle name="Comma 2 3 5 8 2" xfId="24469" xr:uid="{00000000-0005-0000-0000-000031000000}"/>
    <cellStyle name="Comma 2 3 5 8 2 2" xfId="54709" xr:uid="{00000000-0005-0000-0000-000031000000}"/>
    <cellStyle name="Comma 2 3 5 8 3" xfId="39589" xr:uid="{00000000-0005-0000-0000-000031000000}"/>
    <cellStyle name="Comma 2 3 5 9" xfId="15397" xr:uid="{00000000-0005-0000-0000-000031000000}"/>
    <cellStyle name="Comma 2 3 5 9 2" xfId="45637" xr:uid="{00000000-0005-0000-0000-000031000000}"/>
    <cellStyle name="Comma 2 3 6" xfId="529" xr:uid="{00000000-0005-0000-0000-00005B000000}"/>
    <cellStyle name="Comma 2 3 6 10" xfId="30769" xr:uid="{00000000-0005-0000-0000-00005B000000}"/>
    <cellStyle name="Comma 2 3 6 2" xfId="1285" xr:uid="{00000000-0005-0000-0000-00005B000000}"/>
    <cellStyle name="Comma 2 3 6 2 2" xfId="2797" xr:uid="{00000000-0005-0000-0000-00005B000000}"/>
    <cellStyle name="Comma 2 3 6 2 2 2" xfId="11869" xr:uid="{00000000-0005-0000-0000-00005B000000}"/>
    <cellStyle name="Comma 2 3 6 2 2 2 2" xfId="26989" xr:uid="{00000000-0005-0000-0000-00005B000000}"/>
    <cellStyle name="Comma 2 3 6 2 2 2 2 2" xfId="57229" xr:uid="{00000000-0005-0000-0000-00005B000000}"/>
    <cellStyle name="Comma 2 3 6 2 2 2 3" xfId="42109" xr:uid="{00000000-0005-0000-0000-00005B000000}"/>
    <cellStyle name="Comma 2 3 6 2 2 3" xfId="17917" xr:uid="{00000000-0005-0000-0000-00005B000000}"/>
    <cellStyle name="Comma 2 3 6 2 2 3 2" xfId="48157" xr:uid="{00000000-0005-0000-0000-00005B000000}"/>
    <cellStyle name="Comma 2 3 6 2 2 4" xfId="33037" xr:uid="{00000000-0005-0000-0000-00005B000000}"/>
    <cellStyle name="Comma 2 3 6 2 3" xfId="4309" xr:uid="{00000000-0005-0000-0000-00005B000000}"/>
    <cellStyle name="Comma 2 3 6 2 3 2" xfId="13381" xr:uid="{00000000-0005-0000-0000-00005B000000}"/>
    <cellStyle name="Comma 2 3 6 2 3 2 2" xfId="28501" xr:uid="{00000000-0005-0000-0000-00005B000000}"/>
    <cellStyle name="Comma 2 3 6 2 3 2 2 2" xfId="58741" xr:uid="{00000000-0005-0000-0000-00005B000000}"/>
    <cellStyle name="Comma 2 3 6 2 3 2 3" xfId="43621" xr:uid="{00000000-0005-0000-0000-00005B000000}"/>
    <cellStyle name="Comma 2 3 6 2 3 3" xfId="19429" xr:uid="{00000000-0005-0000-0000-00005B000000}"/>
    <cellStyle name="Comma 2 3 6 2 3 3 2" xfId="49669" xr:uid="{00000000-0005-0000-0000-00005B000000}"/>
    <cellStyle name="Comma 2 3 6 2 3 4" xfId="34549" xr:uid="{00000000-0005-0000-0000-00005B000000}"/>
    <cellStyle name="Comma 2 3 6 2 4" xfId="5821" xr:uid="{00000000-0005-0000-0000-00005B000000}"/>
    <cellStyle name="Comma 2 3 6 2 4 2" xfId="14893" xr:uid="{00000000-0005-0000-0000-00005B000000}"/>
    <cellStyle name="Comma 2 3 6 2 4 2 2" xfId="30013" xr:uid="{00000000-0005-0000-0000-00005B000000}"/>
    <cellStyle name="Comma 2 3 6 2 4 2 2 2" xfId="60253" xr:uid="{00000000-0005-0000-0000-00005B000000}"/>
    <cellStyle name="Comma 2 3 6 2 4 2 3" xfId="45133" xr:uid="{00000000-0005-0000-0000-00005B000000}"/>
    <cellStyle name="Comma 2 3 6 2 4 3" xfId="20941" xr:uid="{00000000-0005-0000-0000-00005B000000}"/>
    <cellStyle name="Comma 2 3 6 2 4 3 2" xfId="51181" xr:uid="{00000000-0005-0000-0000-00005B000000}"/>
    <cellStyle name="Comma 2 3 6 2 4 4" xfId="36061" xr:uid="{00000000-0005-0000-0000-00005B000000}"/>
    <cellStyle name="Comma 2 3 6 2 5" xfId="7333" xr:uid="{00000000-0005-0000-0000-00005B000000}"/>
    <cellStyle name="Comma 2 3 6 2 5 2" xfId="22453" xr:uid="{00000000-0005-0000-0000-00005B000000}"/>
    <cellStyle name="Comma 2 3 6 2 5 2 2" xfId="52693" xr:uid="{00000000-0005-0000-0000-00005B000000}"/>
    <cellStyle name="Comma 2 3 6 2 5 3" xfId="37573" xr:uid="{00000000-0005-0000-0000-00005B000000}"/>
    <cellStyle name="Comma 2 3 6 2 6" xfId="8845" xr:uid="{00000000-0005-0000-0000-00005B000000}"/>
    <cellStyle name="Comma 2 3 6 2 6 2" xfId="23965" xr:uid="{00000000-0005-0000-0000-00005B000000}"/>
    <cellStyle name="Comma 2 3 6 2 6 2 2" xfId="54205" xr:uid="{00000000-0005-0000-0000-00005B000000}"/>
    <cellStyle name="Comma 2 3 6 2 6 3" xfId="39085" xr:uid="{00000000-0005-0000-0000-00005B000000}"/>
    <cellStyle name="Comma 2 3 6 2 7" xfId="10357" xr:uid="{00000000-0005-0000-0000-00005B000000}"/>
    <cellStyle name="Comma 2 3 6 2 7 2" xfId="25477" xr:uid="{00000000-0005-0000-0000-00005B000000}"/>
    <cellStyle name="Comma 2 3 6 2 7 2 2" xfId="55717" xr:uid="{00000000-0005-0000-0000-00005B000000}"/>
    <cellStyle name="Comma 2 3 6 2 7 3" xfId="40597" xr:uid="{00000000-0005-0000-0000-00005B000000}"/>
    <cellStyle name="Comma 2 3 6 2 8" xfId="16405" xr:uid="{00000000-0005-0000-0000-00005B000000}"/>
    <cellStyle name="Comma 2 3 6 2 8 2" xfId="46645" xr:uid="{00000000-0005-0000-0000-00005B000000}"/>
    <cellStyle name="Comma 2 3 6 2 9" xfId="31525" xr:uid="{00000000-0005-0000-0000-00005B000000}"/>
    <cellStyle name="Comma 2 3 6 3" xfId="2041" xr:uid="{00000000-0005-0000-0000-00005B000000}"/>
    <cellStyle name="Comma 2 3 6 3 2" xfId="11113" xr:uid="{00000000-0005-0000-0000-00005B000000}"/>
    <cellStyle name="Comma 2 3 6 3 2 2" xfId="26233" xr:uid="{00000000-0005-0000-0000-00005B000000}"/>
    <cellStyle name="Comma 2 3 6 3 2 2 2" xfId="56473" xr:uid="{00000000-0005-0000-0000-00005B000000}"/>
    <cellStyle name="Comma 2 3 6 3 2 3" xfId="41353" xr:uid="{00000000-0005-0000-0000-00005B000000}"/>
    <cellStyle name="Comma 2 3 6 3 3" xfId="17161" xr:uid="{00000000-0005-0000-0000-00005B000000}"/>
    <cellStyle name="Comma 2 3 6 3 3 2" xfId="47401" xr:uid="{00000000-0005-0000-0000-00005B000000}"/>
    <cellStyle name="Comma 2 3 6 3 4" xfId="32281" xr:uid="{00000000-0005-0000-0000-00005B000000}"/>
    <cellStyle name="Comma 2 3 6 4" xfId="3553" xr:uid="{00000000-0005-0000-0000-00005B000000}"/>
    <cellStyle name="Comma 2 3 6 4 2" xfId="12625" xr:uid="{00000000-0005-0000-0000-00005B000000}"/>
    <cellStyle name="Comma 2 3 6 4 2 2" xfId="27745" xr:uid="{00000000-0005-0000-0000-00005B000000}"/>
    <cellStyle name="Comma 2 3 6 4 2 2 2" xfId="57985" xr:uid="{00000000-0005-0000-0000-00005B000000}"/>
    <cellStyle name="Comma 2 3 6 4 2 3" xfId="42865" xr:uid="{00000000-0005-0000-0000-00005B000000}"/>
    <cellStyle name="Comma 2 3 6 4 3" xfId="18673" xr:uid="{00000000-0005-0000-0000-00005B000000}"/>
    <cellStyle name="Comma 2 3 6 4 3 2" xfId="48913" xr:uid="{00000000-0005-0000-0000-00005B000000}"/>
    <cellStyle name="Comma 2 3 6 4 4" xfId="33793" xr:uid="{00000000-0005-0000-0000-00005B000000}"/>
    <cellStyle name="Comma 2 3 6 5" xfId="5065" xr:uid="{00000000-0005-0000-0000-00005B000000}"/>
    <cellStyle name="Comma 2 3 6 5 2" xfId="14137" xr:uid="{00000000-0005-0000-0000-00005B000000}"/>
    <cellStyle name="Comma 2 3 6 5 2 2" xfId="29257" xr:uid="{00000000-0005-0000-0000-00005B000000}"/>
    <cellStyle name="Comma 2 3 6 5 2 2 2" xfId="59497" xr:uid="{00000000-0005-0000-0000-00005B000000}"/>
    <cellStyle name="Comma 2 3 6 5 2 3" xfId="44377" xr:uid="{00000000-0005-0000-0000-00005B000000}"/>
    <cellStyle name="Comma 2 3 6 5 3" xfId="20185" xr:uid="{00000000-0005-0000-0000-00005B000000}"/>
    <cellStyle name="Comma 2 3 6 5 3 2" xfId="50425" xr:uid="{00000000-0005-0000-0000-00005B000000}"/>
    <cellStyle name="Comma 2 3 6 5 4" xfId="35305" xr:uid="{00000000-0005-0000-0000-00005B000000}"/>
    <cellStyle name="Comma 2 3 6 6" xfId="6577" xr:uid="{00000000-0005-0000-0000-00005B000000}"/>
    <cellStyle name="Comma 2 3 6 6 2" xfId="21697" xr:uid="{00000000-0005-0000-0000-00005B000000}"/>
    <cellStyle name="Comma 2 3 6 6 2 2" xfId="51937" xr:uid="{00000000-0005-0000-0000-00005B000000}"/>
    <cellStyle name="Comma 2 3 6 6 3" xfId="36817" xr:uid="{00000000-0005-0000-0000-00005B000000}"/>
    <cellStyle name="Comma 2 3 6 7" xfId="8089" xr:uid="{00000000-0005-0000-0000-00005B000000}"/>
    <cellStyle name="Comma 2 3 6 7 2" xfId="23209" xr:uid="{00000000-0005-0000-0000-00005B000000}"/>
    <cellStyle name="Comma 2 3 6 7 2 2" xfId="53449" xr:uid="{00000000-0005-0000-0000-00005B000000}"/>
    <cellStyle name="Comma 2 3 6 7 3" xfId="38329" xr:uid="{00000000-0005-0000-0000-00005B000000}"/>
    <cellStyle name="Comma 2 3 6 8" xfId="9601" xr:uid="{00000000-0005-0000-0000-00005B000000}"/>
    <cellStyle name="Comma 2 3 6 8 2" xfId="24721" xr:uid="{00000000-0005-0000-0000-00005B000000}"/>
    <cellStyle name="Comma 2 3 6 8 2 2" xfId="54961" xr:uid="{00000000-0005-0000-0000-00005B000000}"/>
    <cellStyle name="Comma 2 3 6 8 3" xfId="39841" xr:uid="{00000000-0005-0000-0000-00005B000000}"/>
    <cellStyle name="Comma 2 3 6 9" xfId="15649" xr:uid="{00000000-0005-0000-0000-00005B000000}"/>
    <cellStyle name="Comma 2 3 6 9 2" xfId="45889" xr:uid="{00000000-0005-0000-0000-00005B000000}"/>
    <cellStyle name="Comma 2 3 7" xfId="781" xr:uid="{00000000-0005-0000-0000-000031000000}"/>
    <cellStyle name="Comma 2 3 7 2" xfId="2293" xr:uid="{00000000-0005-0000-0000-000031000000}"/>
    <cellStyle name="Comma 2 3 7 2 2" xfId="11365" xr:uid="{00000000-0005-0000-0000-000031000000}"/>
    <cellStyle name="Comma 2 3 7 2 2 2" xfId="26485" xr:uid="{00000000-0005-0000-0000-000031000000}"/>
    <cellStyle name="Comma 2 3 7 2 2 2 2" xfId="56725" xr:uid="{00000000-0005-0000-0000-000031000000}"/>
    <cellStyle name="Comma 2 3 7 2 2 3" xfId="41605" xr:uid="{00000000-0005-0000-0000-000031000000}"/>
    <cellStyle name="Comma 2 3 7 2 3" xfId="17413" xr:uid="{00000000-0005-0000-0000-000031000000}"/>
    <cellStyle name="Comma 2 3 7 2 3 2" xfId="47653" xr:uid="{00000000-0005-0000-0000-000031000000}"/>
    <cellStyle name="Comma 2 3 7 2 4" xfId="32533" xr:uid="{00000000-0005-0000-0000-000031000000}"/>
    <cellStyle name="Comma 2 3 7 3" xfId="3805" xr:uid="{00000000-0005-0000-0000-000031000000}"/>
    <cellStyle name="Comma 2 3 7 3 2" xfId="12877" xr:uid="{00000000-0005-0000-0000-000031000000}"/>
    <cellStyle name="Comma 2 3 7 3 2 2" xfId="27997" xr:uid="{00000000-0005-0000-0000-000031000000}"/>
    <cellStyle name="Comma 2 3 7 3 2 2 2" xfId="58237" xr:uid="{00000000-0005-0000-0000-000031000000}"/>
    <cellStyle name="Comma 2 3 7 3 2 3" xfId="43117" xr:uid="{00000000-0005-0000-0000-000031000000}"/>
    <cellStyle name="Comma 2 3 7 3 3" xfId="18925" xr:uid="{00000000-0005-0000-0000-000031000000}"/>
    <cellStyle name="Comma 2 3 7 3 3 2" xfId="49165" xr:uid="{00000000-0005-0000-0000-000031000000}"/>
    <cellStyle name="Comma 2 3 7 3 4" xfId="34045" xr:uid="{00000000-0005-0000-0000-000031000000}"/>
    <cellStyle name="Comma 2 3 7 4" xfId="5317" xr:uid="{00000000-0005-0000-0000-000031000000}"/>
    <cellStyle name="Comma 2 3 7 4 2" xfId="14389" xr:uid="{00000000-0005-0000-0000-000031000000}"/>
    <cellStyle name="Comma 2 3 7 4 2 2" xfId="29509" xr:uid="{00000000-0005-0000-0000-000031000000}"/>
    <cellStyle name="Comma 2 3 7 4 2 2 2" xfId="59749" xr:uid="{00000000-0005-0000-0000-000031000000}"/>
    <cellStyle name="Comma 2 3 7 4 2 3" xfId="44629" xr:uid="{00000000-0005-0000-0000-000031000000}"/>
    <cellStyle name="Comma 2 3 7 4 3" xfId="20437" xr:uid="{00000000-0005-0000-0000-000031000000}"/>
    <cellStyle name="Comma 2 3 7 4 3 2" xfId="50677" xr:uid="{00000000-0005-0000-0000-000031000000}"/>
    <cellStyle name="Comma 2 3 7 4 4" xfId="35557" xr:uid="{00000000-0005-0000-0000-000031000000}"/>
    <cellStyle name="Comma 2 3 7 5" xfId="6829" xr:uid="{00000000-0005-0000-0000-000031000000}"/>
    <cellStyle name="Comma 2 3 7 5 2" xfId="21949" xr:uid="{00000000-0005-0000-0000-000031000000}"/>
    <cellStyle name="Comma 2 3 7 5 2 2" xfId="52189" xr:uid="{00000000-0005-0000-0000-000031000000}"/>
    <cellStyle name="Comma 2 3 7 5 3" xfId="37069" xr:uid="{00000000-0005-0000-0000-000031000000}"/>
    <cellStyle name="Comma 2 3 7 6" xfId="8341" xr:uid="{00000000-0005-0000-0000-000031000000}"/>
    <cellStyle name="Comma 2 3 7 6 2" xfId="23461" xr:uid="{00000000-0005-0000-0000-000031000000}"/>
    <cellStyle name="Comma 2 3 7 6 2 2" xfId="53701" xr:uid="{00000000-0005-0000-0000-000031000000}"/>
    <cellStyle name="Comma 2 3 7 6 3" xfId="38581" xr:uid="{00000000-0005-0000-0000-000031000000}"/>
    <cellStyle name="Comma 2 3 7 7" xfId="9853" xr:uid="{00000000-0005-0000-0000-000031000000}"/>
    <cellStyle name="Comma 2 3 7 7 2" xfId="24973" xr:uid="{00000000-0005-0000-0000-000031000000}"/>
    <cellStyle name="Comma 2 3 7 7 2 2" xfId="55213" xr:uid="{00000000-0005-0000-0000-000031000000}"/>
    <cellStyle name="Comma 2 3 7 7 3" xfId="40093" xr:uid="{00000000-0005-0000-0000-000031000000}"/>
    <cellStyle name="Comma 2 3 7 8" xfId="15901" xr:uid="{00000000-0005-0000-0000-000031000000}"/>
    <cellStyle name="Comma 2 3 7 8 2" xfId="46141" xr:uid="{00000000-0005-0000-0000-000031000000}"/>
    <cellStyle name="Comma 2 3 7 9" xfId="31021" xr:uid="{00000000-0005-0000-0000-000031000000}"/>
    <cellStyle name="Comma 2 3 8" xfId="1537" xr:uid="{00000000-0005-0000-0000-000031000000}"/>
    <cellStyle name="Comma 2 3 8 2" xfId="10609" xr:uid="{00000000-0005-0000-0000-000031000000}"/>
    <cellStyle name="Comma 2 3 8 2 2" xfId="25729" xr:uid="{00000000-0005-0000-0000-000031000000}"/>
    <cellStyle name="Comma 2 3 8 2 2 2" xfId="55969" xr:uid="{00000000-0005-0000-0000-000031000000}"/>
    <cellStyle name="Comma 2 3 8 2 3" xfId="40849" xr:uid="{00000000-0005-0000-0000-000031000000}"/>
    <cellStyle name="Comma 2 3 8 3" xfId="16657" xr:uid="{00000000-0005-0000-0000-000031000000}"/>
    <cellStyle name="Comma 2 3 8 3 2" xfId="46897" xr:uid="{00000000-0005-0000-0000-000031000000}"/>
    <cellStyle name="Comma 2 3 8 4" xfId="31777" xr:uid="{00000000-0005-0000-0000-000031000000}"/>
    <cellStyle name="Comma 2 3 9" xfId="3049" xr:uid="{00000000-0005-0000-0000-000031000000}"/>
    <cellStyle name="Comma 2 3 9 2" xfId="12121" xr:uid="{00000000-0005-0000-0000-000031000000}"/>
    <cellStyle name="Comma 2 3 9 2 2" xfId="27241" xr:uid="{00000000-0005-0000-0000-000031000000}"/>
    <cellStyle name="Comma 2 3 9 2 2 2" xfId="57481" xr:uid="{00000000-0005-0000-0000-000031000000}"/>
    <cellStyle name="Comma 2 3 9 2 3" xfId="42361" xr:uid="{00000000-0005-0000-0000-000031000000}"/>
    <cellStyle name="Comma 2 3 9 3" xfId="18169" xr:uid="{00000000-0005-0000-0000-000031000000}"/>
    <cellStyle name="Comma 2 3 9 3 2" xfId="48409" xr:uid="{00000000-0005-0000-0000-000031000000}"/>
    <cellStyle name="Comma 2 3 9 4" xfId="33289" xr:uid="{00000000-0005-0000-0000-000031000000}"/>
    <cellStyle name="Comma 2 4" xfId="39" xr:uid="{00000000-0005-0000-0000-000004000000}"/>
    <cellStyle name="Comma 2 4 10" xfId="4575" xr:uid="{00000000-0005-0000-0000-000004000000}"/>
    <cellStyle name="Comma 2 4 10 2" xfId="13647" xr:uid="{00000000-0005-0000-0000-000004000000}"/>
    <cellStyle name="Comma 2 4 10 2 2" xfId="28767" xr:uid="{00000000-0005-0000-0000-000004000000}"/>
    <cellStyle name="Comma 2 4 10 2 2 2" xfId="59007" xr:uid="{00000000-0005-0000-0000-000004000000}"/>
    <cellStyle name="Comma 2 4 10 2 3" xfId="43887" xr:uid="{00000000-0005-0000-0000-000004000000}"/>
    <cellStyle name="Comma 2 4 10 3" xfId="19695" xr:uid="{00000000-0005-0000-0000-000004000000}"/>
    <cellStyle name="Comma 2 4 10 3 2" xfId="49935" xr:uid="{00000000-0005-0000-0000-000004000000}"/>
    <cellStyle name="Comma 2 4 10 4" xfId="34815" xr:uid="{00000000-0005-0000-0000-000004000000}"/>
    <cellStyle name="Comma 2 4 11" xfId="6087" xr:uid="{00000000-0005-0000-0000-000004000000}"/>
    <cellStyle name="Comma 2 4 11 2" xfId="21207" xr:uid="{00000000-0005-0000-0000-000004000000}"/>
    <cellStyle name="Comma 2 4 11 2 2" xfId="51447" xr:uid="{00000000-0005-0000-0000-000004000000}"/>
    <cellStyle name="Comma 2 4 11 3" xfId="36327" xr:uid="{00000000-0005-0000-0000-000004000000}"/>
    <cellStyle name="Comma 2 4 12" xfId="7599" xr:uid="{00000000-0005-0000-0000-000004000000}"/>
    <cellStyle name="Comma 2 4 12 2" xfId="22719" xr:uid="{00000000-0005-0000-0000-000004000000}"/>
    <cellStyle name="Comma 2 4 12 2 2" xfId="52959" xr:uid="{00000000-0005-0000-0000-000004000000}"/>
    <cellStyle name="Comma 2 4 12 3" xfId="37839" xr:uid="{00000000-0005-0000-0000-000004000000}"/>
    <cellStyle name="Comma 2 4 13" xfId="9111" xr:uid="{00000000-0005-0000-0000-000004000000}"/>
    <cellStyle name="Comma 2 4 13 2" xfId="24231" xr:uid="{00000000-0005-0000-0000-000004000000}"/>
    <cellStyle name="Comma 2 4 13 2 2" xfId="54471" xr:uid="{00000000-0005-0000-0000-000004000000}"/>
    <cellStyle name="Comma 2 4 13 3" xfId="39351" xr:uid="{00000000-0005-0000-0000-000004000000}"/>
    <cellStyle name="Comma 2 4 14" xfId="15159" xr:uid="{00000000-0005-0000-0000-000004000000}"/>
    <cellStyle name="Comma 2 4 14 2" xfId="45399" xr:uid="{00000000-0005-0000-0000-000004000000}"/>
    <cellStyle name="Comma 2 4 15" xfId="30279" xr:uid="{00000000-0005-0000-0000-000004000000}"/>
    <cellStyle name="Comma 2 4 2" xfId="81" xr:uid="{00000000-0005-0000-0000-000011000000}"/>
    <cellStyle name="Comma 2 4 2 10" xfId="6129" xr:uid="{00000000-0005-0000-0000-000011000000}"/>
    <cellStyle name="Comma 2 4 2 10 2" xfId="21249" xr:uid="{00000000-0005-0000-0000-000011000000}"/>
    <cellStyle name="Comma 2 4 2 10 2 2" xfId="51489" xr:uid="{00000000-0005-0000-0000-000011000000}"/>
    <cellStyle name="Comma 2 4 2 10 3" xfId="36369" xr:uid="{00000000-0005-0000-0000-000011000000}"/>
    <cellStyle name="Comma 2 4 2 11" xfId="7641" xr:uid="{00000000-0005-0000-0000-000011000000}"/>
    <cellStyle name="Comma 2 4 2 11 2" xfId="22761" xr:uid="{00000000-0005-0000-0000-000011000000}"/>
    <cellStyle name="Comma 2 4 2 11 2 2" xfId="53001" xr:uid="{00000000-0005-0000-0000-000011000000}"/>
    <cellStyle name="Comma 2 4 2 11 3" xfId="37881" xr:uid="{00000000-0005-0000-0000-000011000000}"/>
    <cellStyle name="Comma 2 4 2 12" xfId="9153" xr:uid="{00000000-0005-0000-0000-000011000000}"/>
    <cellStyle name="Comma 2 4 2 12 2" xfId="24273" xr:uid="{00000000-0005-0000-0000-000011000000}"/>
    <cellStyle name="Comma 2 4 2 12 2 2" xfId="54513" xr:uid="{00000000-0005-0000-0000-000011000000}"/>
    <cellStyle name="Comma 2 4 2 12 3" xfId="39393" xr:uid="{00000000-0005-0000-0000-000011000000}"/>
    <cellStyle name="Comma 2 4 2 13" xfId="15201" xr:uid="{00000000-0005-0000-0000-000011000000}"/>
    <cellStyle name="Comma 2 4 2 13 2" xfId="45441" xr:uid="{00000000-0005-0000-0000-000011000000}"/>
    <cellStyle name="Comma 2 4 2 14" xfId="30321" xr:uid="{00000000-0005-0000-0000-000011000000}"/>
    <cellStyle name="Comma 2 4 2 2" xfId="165" xr:uid="{00000000-0005-0000-0000-000022000000}"/>
    <cellStyle name="Comma 2 4 2 2 10" xfId="9237" xr:uid="{00000000-0005-0000-0000-000022000000}"/>
    <cellStyle name="Comma 2 4 2 2 10 2" xfId="24357" xr:uid="{00000000-0005-0000-0000-000022000000}"/>
    <cellStyle name="Comma 2 4 2 2 10 2 2" xfId="54597" xr:uid="{00000000-0005-0000-0000-000022000000}"/>
    <cellStyle name="Comma 2 4 2 2 10 3" xfId="39477" xr:uid="{00000000-0005-0000-0000-000022000000}"/>
    <cellStyle name="Comma 2 4 2 2 11" xfId="15285" xr:uid="{00000000-0005-0000-0000-000022000000}"/>
    <cellStyle name="Comma 2 4 2 2 11 2" xfId="45525" xr:uid="{00000000-0005-0000-0000-000022000000}"/>
    <cellStyle name="Comma 2 4 2 2 12" xfId="30405" xr:uid="{00000000-0005-0000-0000-000022000000}"/>
    <cellStyle name="Comma 2 4 2 2 2" xfId="417" xr:uid="{00000000-0005-0000-0000-000022000000}"/>
    <cellStyle name="Comma 2 4 2 2 2 10" xfId="30657" xr:uid="{00000000-0005-0000-0000-000022000000}"/>
    <cellStyle name="Comma 2 4 2 2 2 2" xfId="1173" xr:uid="{00000000-0005-0000-0000-000022000000}"/>
    <cellStyle name="Comma 2 4 2 2 2 2 2" xfId="2685" xr:uid="{00000000-0005-0000-0000-000022000000}"/>
    <cellStyle name="Comma 2 4 2 2 2 2 2 2" xfId="11757" xr:uid="{00000000-0005-0000-0000-000022000000}"/>
    <cellStyle name="Comma 2 4 2 2 2 2 2 2 2" xfId="26877" xr:uid="{00000000-0005-0000-0000-000022000000}"/>
    <cellStyle name="Comma 2 4 2 2 2 2 2 2 2 2" xfId="57117" xr:uid="{00000000-0005-0000-0000-000022000000}"/>
    <cellStyle name="Comma 2 4 2 2 2 2 2 2 3" xfId="41997" xr:uid="{00000000-0005-0000-0000-000022000000}"/>
    <cellStyle name="Comma 2 4 2 2 2 2 2 3" xfId="17805" xr:uid="{00000000-0005-0000-0000-000022000000}"/>
    <cellStyle name="Comma 2 4 2 2 2 2 2 3 2" xfId="48045" xr:uid="{00000000-0005-0000-0000-000022000000}"/>
    <cellStyle name="Comma 2 4 2 2 2 2 2 4" xfId="32925" xr:uid="{00000000-0005-0000-0000-000022000000}"/>
    <cellStyle name="Comma 2 4 2 2 2 2 3" xfId="4197" xr:uid="{00000000-0005-0000-0000-000022000000}"/>
    <cellStyle name="Comma 2 4 2 2 2 2 3 2" xfId="13269" xr:uid="{00000000-0005-0000-0000-000022000000}"/>
    <cellStyle name="Comma 2 4 2 2 2 2 3 2 2" xfId="28389" xr:uid="{00000000-0005-0000-0000-000022000000}"/>
    <cellStyle name="Comma 2 4 2 2 2 2 3 2 2 2" xfId="58629" xr:uid="{00000000-0005-0000-0000-000022000000}"/>
    <cellStyle name="Comma 2 4 2 2 2 2 3 2 3" xfId="43509" xr:uid="{00000000-0005-0000-0000-000022000000}"/>
    <cellStyle name="Comma 2 4 2 2 2 2 3 3" xfId="19317" xr:uid="{00000000-0005-0000-0000-000022000000}"/>
    <cellStyle name="Comma 2 4 2 2 2 2 3 3 2" xfId="49557" xr:uid="{00000000-0005-0000-0000-000022000000}"/>
    <cellStyle name="Comma 2 4 2 2 2 2 3 4" xfId="34437" xr:uid="{00000000-0005-0000-0000-000022000000}"/>
    <cellStyle name="Comma 2 4 2 2 2 2 4" xfId="5709" xr:uid="{00000000-0005-0000-0000-000022000000}"/>
    <cellStyle name="Comma 2 4 2 2 2 2 4 2" xfId="14781" xr:uid="{00000000-0005-0000-0000-000022000000}"/>
    <cellStyle name="Comma 2 4 2 2 2 2 4 2 2" xfId="29901" xr:uid="{00000000-0005-0000-0000-000022000000}"/>
    <cellStyle name="Comma 2 4 2 2 2 2 4 2 2 2" xfId="60141" xr:uid="{00000000-0005-0000-0000-000022000000}"/>
    <cellStyle name="Comma 2 4 2 2 2 2 4 2 3" xfId="45021" xr:uid="{00000000-0005-0000-0000-000022000000}"/>
    <cellStyle name="Comma 2 4 2 2 2 2 4 3" xfId="20829" xr:uid="{00000000-0005-0000-0000-000022000000}"/>
    <cellStyle name="Comma 2 4 2 2 2 2 4 3 2" xfId="51069" xr:uid="{00000000-0005-0000-0000-000022000000}"/>
    <cellStyle name="Comma 2 4 2 2 2 2 4 4" xfId="35949" xr:uid="{00000000-0005-0000-0000-000022000000}"/>
    <cellStyle name="Comma 2 4 2 2 2 2 5" xfId="7221" xr:uid="{00000000-0005-0000-0000-000022000000}"/>
    <cellStyle name="Comma 2 4 2 2 2 2 5 2" xfId="22341" xr:uid="{00000000-0005-0000-0000-000022000000}"/>
    <cellStyle name="Comma 2 4 2 2 2 2 5 2 2" xfId="52581" xr:uid="{00000000-0005-0000-0000-000022000000}"/>
    <cellStyle name="Comma 2 4 2 2 2 2 5 3" xfId="37461" xr:uid="{00000000-0005-0000-0000-000022000000}"/>
    <cellStyle name="Comma 2 4 2 2 2 2 6" xfId="8733" xr:uid="{00000000-0005-0000-0000-000022000000}"/>
    <cellStyle name="Comma 2 4 2 2 2 2 6 2" xfId="23853" xr:uid="{00000000-0005-0000-0000-000022000000}"/>
    <cellStyle name="Comma 2 4 2 2 2 2 6 2 2" xfId="54093" xr:uid="{00000000-0005-0000-0000-000022000000}"/>
    <cellStyle name="Comma 2 4 2 2 2 2 6 3" xfId="38973" xr:uid="{00000000-0005-0000-0000-000022000000}"/>
    <cellStyle name="Comma 2 4 2 2 2 2 7" xfId="10245" xr:uid="{00000000-0005-0000-0000-000022000000}"/>
    <cellStyle name="Comma 2 4 2 2 2 2 7 2" xfId="25365" xr:uid="{00000000-0005-0000-0000-000022000000}"/>
    <cellStyle name="Comma 2 4 2 2 2 2 7 2 2" xfId="55605" xr:uid="{00000000-0005-0000-0000-000022000000}"/>
    <cellStyle name="Comma 2 4 2 2 2 2 7 3" xfId="40485" xr:uid="{00000000-0005-0000-0000-000022000000}"/>
    <cellStyle name="Comma 2 4 2 2 2 2 8" xfId="16293" xr:uid="{00000000-0005-0000-0000-000022000000}"/>
    <cellStyle name="Comma 2 4 2 2 2 2 8 2" xfId="46533" xr:uid="{00000000-0005-0000-0000-000022000000}"/>
    <cellStyle name="Comma 2 4 2 2 2 2 9" xfId="31413" xr:uid="{00000000-0005-0000-0000-000022000000}"/>
    <cellStyle name="Comma 2 4 2 2 2 3" xfId="1929" xr:uid="{00000000-0005-0000-0000-000022000000}"/>
    <cellStyle name="Comma 2 4 2 2 2 3 2" xfId="11001" xr:uid="{00000000-0005-0000-0000-000022000000}"/>
    <cellStyle name="Comma 2 4 2 2 2 3 2 2" xfId="26121" xr:uid="{00000000-0005-0000-0000-000022000000}"/>
    <cellStyle name="Comma 2 4 2 2 2 3 2 2 2" xfId="56361" xr:uid="{00000000-0005-0000-0000-000022000000}"/>
    <cellStyle name="Comma 2 4 2 2 2 3 2 3" xfId="41241" xr:uid="{00000000-0005-0000-0000-000022000000}"/>
    <cellStyle name="Comma 2 4 2 2 2 3 3" xfId="17049" xr:uid="{00000000-0005-0000-0000-000022000000}"/>
    <cellStyle name="Comma 2 4 2 2 2 3 3 2" xfId="47289" xr:uid="{00000000-0005-0000-0000-000022000000}"/>
    <cellStyle name="Comma 2 4 2 2 2 3 4" xfId="32169" xr:uid="{00000000-0005-0000-0000-000022000000}"/>
    <cellStyle name="Comma 2 4 2 2 2 4" xfId="3441" xr:uid="{00000000-0005-0000-0000-000022000000}"/>
    <cellStyle name="Comma 2 4 2 2 2 4 2" xfId="12513" xr:uid="{00000000-0005-0000-0000-000022000000}"/>
    <cellStyle name="Comma 2 4 2 2 2 4 2 2" xfId="27633" xr:uid="{00000000-0005-0000-0000-000022000000}"/>
    <cellStyle name="Comma 2 4 2 2 2 4 2 2 2" xfId="57873" xr:uid="{00000000-0005-0000-0000-000022000000}"/>
    <cellStyle name="Comma 2 4 2 2 2 4 2 3" xfId="42753" xr:uid="{00000000-0005-0000-0000-000022000000}"/>
    <cellStyle name="Comma 2 4 2 2 2 4 3" xfId="18561" xr:uid="{00000000-0005-0000-0000-000022000000}"/>
    <cellStyle name="Comma 2 4 2 2 2 4 3 2" xfId="48801" xr:uid="{00000000-0005-0000-0000-000022000000}"/>
    <cellStyle name="Comma 2 4 2 2 2 4 4" xfId="33681" xr:uid="{00000000-0005-0000-0000-000022000000}"/>
    <cellStyle name="Comma 2 4 2 2 2 5" xfId="4953" xr:uid="{00000000-0005-0000-0000-000022000000}"/>
    <cellStyle name="Comma 2 4 2 2 2 5 2" xfId="14025" xr:uid="{00000000-0005-0000-0000-000022000000}"/>
    <cellStyle name="Comma 2 4 2 2 2 5 2 2" xfId="29145" xr:uid="{00000000-0005-0000-0000-000022000000}"/>
    <cellStyle name="Comma 2 4 2 2 2 5 2 2 2" xfId="59385" xr:uid="{00000000-0005-0000-0000-000022000000}"/>
    <cellStyle name="Comma 2 4 2 2 2 5 2 3" xfId="44265" xr:uid="{00000000-0005-0000-0000-000022000000}"/>
    <cellStyle name="Comma 2 4 2 2 2 5 3" xfId="20073" xr:uid="{00000000-0005-0000-0000-000022000000}"/>
    <cellStyle name="Comma 2 4 2 2 2 5 3 2" xfId="50313" xr:uid="{00000000-0005-0000-0000-000022000000}"/>
    <cellStyle name="Comma 2 4 2 2 2 5 4" xfId="35193" xr:uid="{00000000-0005-0000-0000-000022000000}"/>
    <cellStyle name="Comma 2 4 2 2 2 6" xfId="6465" xr:uid="{00000000-0005-0000-0000-000022000000}"/>
    <cellStyle name="Comma 2 4 2 2 2 6 2" xfId="21585" xr:uid="{00000000-0005-0000-0000-000022000000}"/>
    <cellStyle name="Comma 2 4 2 2 2 6 2 2" xfId="51825" xr:uid="{00000000-0005-0000-0000-000022000000}"/>
    <cellStyle name="Comma 2 4 2 2 2 6 3" xfId="36705" xr:uid="{00000000-0005-0000-0000-000022000000}"/>
    <cellStyle name="Comma 2 4 2 2 2 7" xfId="7977" xr:uid="{00000000-0005-0000-0000-000022000000}"/>
    <cellStyle name="Comma 2 4 2 2 2 7 2" xfId="23097" xr:uid="{00000000-0005-0000-0000-000022000000}"/>
    <cellStyle name="Comma 2 4 2 2 2 7 2 2" xfId="53337" xr:uid="{00000000-0005-0000-0000-000022000000}"/>
    <cellStyle name="Comma 2 4 2 2 2 7 3" xfId="38217" xr:uid="{00000000-0005-0000-0000-000022000000}"/>
    <cellStyle name="Comma 2 4 2 2 2 8" xfId="9489" xr:uid="{00000000-0005-0000-0000-000022000000}"/>
    <cellStyle name="Comma 2 4 2 2 2 8 2" xfId="24609" xr:uid="{00000000-0005-0000-0000-000022000000}"/>
    <cellStyle name="Comma 2 4 2 2 2 8 2 2" xfId="54849" xr:uid="{00000000-0005-0000-0000-000022000000}"/>
    <cellStyle name="Comma 2 4 2 2 2 8 3" xfId="39729" xr:uid="{00000000-0005-0000-0000-000022000000}"/>
    <cellStyle name="Comma 2 4 2 2 2 9" xfId="15537" xr:uid="{00000000-0005-0000-0000-000022000000}"/>
    <cellStyle name="Comma 2 4 2 2 2 9 2" xfId="45777" xr:uid="{00000000-0005-0000-0000-000022000000}"/>
    <cellStyle name="Comma 2 4 2 2 3" xfId="669" xr:uid="{00000000-0005-0000-0000-000063000000}"/>
    <cellStyle name="Comma 2 4 2 2 3 10" xfId="30909" xr:uid="{00000000-0005-0000-0000-000063000000}"/>
    <cellStyle name="Comma 2 4 2 2 3 2" xfId="1425" xr:uid="{00000000-0005-0000-0000-000063000000}"/>
    <cellStyle name="Comma 2 4 2 2 3 2 2" xfId="2937" xr:uid="{00000000-0005-0000-0000-000063000000}"/>
    <cellStyle name="Comma 2 4 2 2 3 2 2 2" xfId="12009" xr:uid="{00000000-0005-0000-0000-000063000000}"/>
    <cellStyle name="Comma 2 4 2 2 3 2 2 2 2" xfId="27129" xr:uid="{00000000-0005-0000-0000-000063000000}"/>
    <cellStyle name="Comma 2 4 2 2 3 2 2 2 2 2" xfId="57369" xr:uid="{00000000-0005-0000-0000-000063000000}"/>
    <cellStyle name="Comma 2 4 2 2 3 2 2 2 3" xfId="42249" xr:uid="{00000000-0005-0000-0000-000063000000}"/>
    <cellStyle name="Comma 2 4 2 2 3 2 2 3" xfId="18057" xr:uid="{00000000-0005-0000-0000-000063000000}"/>
    <cellStyle name="Comma 2 4 2 2 3 2 2 3 2" xfId="48297" xr:uid="{00000000-0005-0000-0000-000063000000}"/>
    <cellStyle name="Comma 2 4 2 2 3 2 2 4" xfId="33177" xr:uid="{00000000-0005-0000-0000-000063000000}"/>
    <cellStyle name="Comma 2 4 2 2 3 2 3" xfId="4449" xr:uid="{00000000-0005-0000-0000-000063000000}"/>
    <cellStyle name="Comma 2 4 2 2 3 2 3 2" xfId="13521" xr:uid="{00000000-0005-0000-0000-000063000000}"/>
    <cellStyle name="Comma 2 4 2 2 3 2 3 2 2" xfId="28641" xr:uid="{00000000-0005-0000-0000-000063000000}"/>
    <cellStyle name="Comma 2 4 2 2 3 2 3 2 2 2" xfId="58881" xr:uid="{00000000-0005-0000-0000-000063000000}"/>
    <cellStyle name="Comma 2 4 2 2 3 2 3 2 3" xfId="43761" xr:uid="{00000000-0005-0000-0000-000063000000}"/>
    <cellStyle name="Comma 2 4 2 2 3 2 3 3" xfId="19569" xr:uid="{00000000-0005-0000-0000-000063000000}"/>
    <cellStyle name="Comma 2 4 2 2 3 2 3 3 2" xfId="49809" xr:uid="{00000000-0005-0000-0000-000063000000}"/>
    <cellStyle name="Comma 2 4 2 2 3 2 3 4" xfId="34689" xr:uid="{00000000-0005-0000-0000-000063000000}"/>
    <cellStyle name="Comma 2 4 2 2 3 2 4" xfId="5961" xr:uid="{00000000-0005-0000-0000-000063000000}"/>
    <cellStyle name="Comma 2 4 2 2 3 2 4 2" xfId="15033" xr:uid="{00000000-0005-0000-0000-000063000000}"/>
    <cellStyle name="Comma 2 4 2 2 3 2 4 2 2" xfId="30153" xr:uid="{00000000-0005-0000-0000-000063000000}"/>
    <cellStyle name="Comma 2 4 2 2 3 2 4 2 2 2" xfId="60393" xr:uid="{00000000-0005-0000-0000-000063000000}"/>
    <cellStyle name="Comma 2 4 2 2 3 2 4 2 3" xfId="45273" xr:uid="{00000000-0005-0000-0000-000063000000}"/>
    <cellStyle name="Comma 2 4 2 2 3 2 4 3" xfId="21081" xr:uid="{00000000-0005-0000-0000-000063000000}"/>
    <cellStyle name="Comma 2 4 2 2 3 2 4 3 2" xfId="51321" xr:uid="{00000000-0005-0000-0000-000063000000}"/>
    <cellStyle name="Comma 2 4 2 2 3 2 4 4" xfId="36201" xr:uid="{00000000-0005-0000-0000-000063000000}"/>
    <cellStyle name="Comma 2 4 2 2 3 2 5" xfId="7473" xr:uid="{00000000-0005-0000-0000-000063000000}"/>
    <cellStyle name="Comma 2 4 2 2 3 2 5 2" xfId="22593" xr:uid="{00000000-0005-0000-0000-000063000000}"/>
    <cellStyle name="Comma 2 4 2 2 3 2 5 2 2" xfId="52833" xr:uid="{00000000-0005-0000-0000-000063000000}"/>
    <cellStyle name="Comma 2 4 2 2 3 2 5 3" xfId="37713" xr:uid="{00000000-0005-0000-0000-000063000000}"/>
    <cellStyle name="Comma 2 4 2 2 3 2 6" xfId="8985" xr:uid="{00000000-0005-0000-0000-000063000000}"/>
    <cellStyle name="Comma 2 4 2 2 3 2 6 2" xfId="24105" xr:uid="{00000000-0005-0000-0000-000063000000}"/>
    <cellStyle name="Comma 2 4 2 2 3 2 6 2 2" xfId="54345" xr:uid="{00000000-0005-0000-0000-000063000000}"/>
    <cellStyle name="Comma 2 4 2 2 3 2 6 3" xfId="39225" xr:uid="{00000000-0005-0000-0000-000063000000}"/>
    <cellStyle name="Comma 2 4 2 2 3 2 7" xfId="10497" xr:uid="{00000000-0005-0000-0000-000063000000}"/>
    <cellStyle name="Comma 2 4 2 2 3 2 7 2" xfId="25617" xr:uid="{00000000-0005-0000-0000-000063000000}"/>
    <cellStyle name="Comma 2 4 2 2 3 2 7 2 2" xfId="55857" xr:uid="{00000000-0005-0000-0000-000063000000}"/>
    <cellStyle name="Comma 2 4 2 2 3 2 7 3" xfId="40737" xr:uid="{00000000-0005-0000-0000-000063000000}"/>
    <cellStyle name="Comma 2 4 2 2 3 2 8" xfId="16545" xr:uid="{00000000-0005-0000-0000-000063000000}"/>
    <cellStyle name="Comma 2 4 2 2 3 2 8 2" xfId="46785" xr:uid="{00000000-0005-0000-0000-000063000000}"/>
    <cellStyle name="Comma 2 4 2 2 3 2 9" xfId="31665" xr:uid="{00000000-0005-0000-0000-000063000000}"/>
    <cellStyle name="Comma 2 4 2 2 3 3" xfId="2181" xr:uid="{00000000-0005-0000-0000-000063000000}"/>
    <cellStyle name="Comma 2 4 2 2 3 3 2" xfId="11253" xr:uid="{00000000-0005-0000-0000-000063000000}"/>
    <cellStyle name="Comma 2 4 2 2 3 3 2 2" xfId="26373" xr:uid="{00000000-0005-0000-0000-000063000000}"/>
    <cellStyle name="Comma 2 4 2 2 3 3 2 2 2" xfId="56613" xr:uid="{00000000-0005-0000-0000-000063000000}"/>
    <cellStyle name="Comma 2 4 2 2 3 3 2 3" xfId="41493" xr:uid="{00000000-0005-0000-0000-000063000000}"/>
    <cellStyle name="Comma 2 4 2 2 3 3 3" xfId="17301" xr:uid="{00000000-0005-0000-0000-000063000000}"/>
    <cellStyle name="Comma 2 4 2 2 3 3 3 2" xfId="47541" xr:uid="{00000000-0005-0000-0000-000063000000}"/>
    <cellStyle name="Comma 2 4 2 2 3 3 4" xfId="32421" xr:uid="{00000000-0005-0000-0000-000063000000}"/>
    <cellStyle name="Comma 2 4 2 2 3 4" xfId="3693" xr:uid="{00000000-0005-0000-0000-000063000000}"/>
    <cellStyle name="Comma 2 4 2 2 3 4 2" xfId="12765" xr:uid="{00000000-0005-0000-0000-000063000000}"/>
    <cellStyle name="Comma 2 4 2 2 3 4 2 2" xfId="27885" xr:uid="{00000000-0005-0000-0000-000063000000}"/>
    <cellStyle name="Comma 2 4 2 2 3 4 2 2 2" xfId="58125" xr:uid="{00000000-0005-0000-0000-000063000000}"/>
    <cellStyle name="Comma 2 4 2 2 3 4 2 3" xfId="43005" xr:uid="{00000000-0005-0000-0000-000063000000}"/>
    <cellStyle name="Comma 2 4 2 2 3 4 3" xfId="18813" xr:uid="{00000000-0005-0000-0000-000063000000}"/>
    <cellStyle name="Comma 2 4 2 2 3 4 3 2" xfId="49053" xr:uid="{00000000-0005-0000-0000-000063000000}"/>
    <cellStyle name="Comma 2 4 2 2 3 4 4" xfId="33933" xr:uid="{00000000-0005-0000-0000-000063000000}"/>
    <cellStyle name="Comma 2 4 2 2 3 5" xfId="5205" xr:uid="{00000000-0005-0000-0000-000063000000}"/>
    <cellStyle name="Comma 2 4 2 2 3 5 2" xfId="14277" xr:uid="{00000000-0005-0000-0000-000063000000}"/>
    <cellStyle name="Comma 2 4 2 2 3 5 2 2" xfId="29397" xr:uid="{00000000-0005-0000-0000-000063000000}"/>
    <cellStyle name="Comma 2 4 2 2 3 5 2 2 2" xfId="59637" xr:uid="{00000000-0005-0000-0000-000063000000}"/>
    <cellStyle name="Comma 2 4 2 2 3 5 2 3" xfId="44517" xr:uid="{00000000-0005-0000-0000-000063000000}"/>
    <cellStyle name="Comma 2 4 2 2 3 5 3" xfId="20325" xr:uid="{00000000-0005-0000-0000-000063000000}"/>
    <cellStyle name="Comma 2 4 2 2 3 5 3 2" xfId="50565" xr:uid="{00000000-0005-0000-0000-000063000000}"/>
    <cellStyle name="Comma 2 4 2 2 3 5 4" xfId="35445" xr:uid="{00000000-0005-0000-0000-000063000000}"/>
    <cellStyle name="Comma 2 4 2 2 3 6" xfId="6717" xr:uid="{00000000-0005-0000-0000-000063000000}"/>
    <cellStyle name="Comma 2 4 2 2 3 6 2" xfId="21837" xr:uid="{00000000-0005-0000-0000-000063000000}"/>
    <cellStyle name="Comma 2 4 2 2 3 6 2 2" xfId="52077" xr:uid="{00000000-0005-0000-0000-000063000000}"/>
    <cellStyle name="Comma 2 4 2 2 3 6 3" xfId="36957" xr:uid="{00000000-0005-0000-0000-000063000000}"/>
    <cellStyle name="Comma 2 4 2 2 3 7" xfId="8229" xr:uid="{00000000-0005-0000-0000-000063000000}"/>
    <cellStyle name="Comma 2 4 2 2 3 7 2" xfId="23349" xr:uid="{00000000-0005-0000-0000-000063000000}"/>
    <cellStyle name="Comma 2 4 2 2 3 7 2 2" xfId="53589" xr:uid="{00000000-0005-0000-0000-000063000000}"/>
    <cellStyle name="Comma 2 4 2 2 3 7 3" xfId="38469" xr:uid="{00000000-0005-0000-0000-000063000000}"/>
    <cellStyle name="Comma 2 4 2 2 3 8" xfId="9741" xr:uid="{00000000-0005-0000-0000-000063000000}"/>
    <cellStyle name="Comma 2 4 2 2 3 8 2" xfId="24861" xr:uid="{00000000-0005-0000-0000-000063000000}"/>
    <cellStyle name="Comma 2 4 2 2 3 8 2 2" xfId="55101" xr:uid="{00000000-0005-0000-0000-000063000000}"/>
    <cellStyle name="Comma 2 4 2 2 3 8 3" xfId="39981" xr:uid="{00000000-0005-0000-0000-000063000000}"/>
    <cellStyle name="Comma 2 4 2 2 3 9" xfId="15789" xr:uid="{00000000-0005-0000-0000-000063000000}"/>
    <cellStyle name="Comma 2 4 2 2 3 9 2" xfId="46029" xr:uid="{00000000-0005-0000-0000-000063000000}"/>
    <cellStyle name="Comma 2 4 2 2 4" xfId="921" xr:uid="{00000000-0005-0000-0000-000022000000}"/>
    <cellStyle name="Comma 2 4 2 2 4 2" xfId="2433" xr:uid="{00000000-0005-0000-0000-000022000000}"/>
    <cellStyle name="Comma 2 4 2 2 4 2 2" xfId="11505" xr:uid="{00000000-0005-0000-0000-000022000000}"/>
    <cellStyle name="Comma 2 4 2 2 4 2 2 2" xfId="26625" xr:uid="{00000000-0005-0000-0000-000022000000}"/>
    <cellStyle name="Comma 2 4 2 2 4 2 2 2 2" xfId="56865" xr:uid="{00000000-0005-0000-0000-000022000000}"/>
    <cellStyle name="Comma 2 4 2 2 4 2 2 3" xfId="41745" xr:uid="{00000000-0005-0000-0000-000022000000}"/>
    <cellStyle name="Comma 2 4 2 2 4 2 3" xfId="17553" xr:uid="{00000000-0005-0000-0000-000022000000}"/>
    <cellStyle name="Comma 2 4 2 2 4 2 3 2" xfId="47793" xr:uid="{00000000-0005-0000-0000-000022000000}"/>
    <cellStyle name="Comma 2 4 2 2 4 2 4" xfId="32673" xr:uid="{00000000-0005-0000-0000-000022000000}"/>
    <cellStyle name="Comma 2 4 2 2 4 3" xfId="3945" xr:uid="{00000000-0005-0000-0000-000022000000}"/>
    <cellStyle name="Comma 2 4 2 2 4 3 2" xfId="13017" xr:uid="{00000000-0005-0000-0000-000022000000}"/>
    <cellStyle name="Comma 2 4 2 2 4 3 2 2" xfId="28137" xr:uid="{00000000-0005-0000-0000-000022000000}"/>
    <cellStyle name="Comma 2 4 2 2 4 3 2 2 2" xfId="58377" xr:uid="{00000000-0005-0000-0000-000022000000}"/>
    <cellStyle name="Comma 2 4 2 2 4 3 2 3" xfId="43257" xr:uid="{00000000-0005-0000-0000-000022000000}"/>
    <cellStyle name="Comma 2 4 2 2 4 3 3" xfId="19065" xr:uid="{00000000-0005-0000-0000-000022000000}"/>
    <cellStyle name="Comma 2 4 2 2 4 3 3 2" xfId="49305" xr:uid="{00000000-0005-0000-0000-000022000000}"/>
    <cellStyle name="Comma 2 4 2 2 4 3 4" xfId="34185" xr:uid="{00000000-0005-0000-0000-000022000000}"/>
    <cellStyle name="Comma 2 4 2 2 4 4" xfId="5457" xr:uid="{00000000-0005-0000-0000-000022000000}"/>
    <cellStyle name="Comma 2 4 2 2 4 4 2" xfId="14529" xr:uid="{00000000-0005-0000-0000-000022000000}"/>
    <cellStyle name="Comma 2 4 2 2 4 4 2 2" xfId="29649" xr:uid="{00000000-0005-0000-0000-000022000000}"/>
    <cellStyle name="Comma 2 4 2 2 4 4 2 2 2" xfId="59889" xr:uid="{00000000-0005-0000-0000-000022000000}"/>
    <cellStyle name="Comma 2 4 2 2 4 4 2 3" xfId="44769" xr:uid="{00000000-0005-0000-0000-000022000000}"/>
    <cellStyle name="Comma 2 4 2 2 4 4 3" xfId="20577" xr:uid="{00000000-0005-0000-0000-000022000000}"/>
    <cellStyle name="Comma 2 4 2 2 4 4 3 2" xfId="50817" xr:uid="{00000000-0005-0000-0000-000022000000}"/>
    <cellStyle name="Comma 2 4 2 2 4 4 4" xfId="35697" xr:uid="{00000000-0005-0000-0000-000022000000}"/>
    <cellStyle name="Comma 2 4 2 2 4 5" xfId="6969" xr:uid="{00000000-0005-0000-0000-000022000000}"/>
    <cellStyle name="Comma 2 4 2 2 4 5 2" xfId="22089" xr:uid="{00000000-0005-0000-0000-000022000000}"/>
    <cellStyle name="Comma 2 4 2 2 4 5 2 2" xfId="52329" xr:uid="{00000000-0005-0000-0000-000022000000}"/>
    <cellStyle name="Comma 2 4 2 2 4 5 3" xfId="37209" xr:uid="{00000000-0005-0000-0000-000022000000}"/>
    <cellStyle name="Comma 2 4 2 2 4 6" xfId="8481" xr:uid="{00000000-0005-0000-0000-000022000000}"/>
    <cellStyle name="Comma 2 4 2 2 4 6 2" xfId="23601" xr:uid="{00000000-0005-0000-0000-000022000000}"/>
    <cellStyle name="Comma 2 4 2 2 4 6 2 2" xfId="53841" xr:uid="{00000000-0005-0000-0000-000022000000}"/>
    <cellStyle name="Comma 2 4 2 2 4 6 3" xfId="38721" xr:uid="{00000000-0005-0000-0000-000022000000}"/>
    <cellStyle name="Comma 2 4 2 2 4 7" xfId="9993" xr:uid="{00000000-0005-0000-0000-000022000000}"/>
    <cellStyle name="Comma 2 4 2 2 4 7 2" xfId="25113" xr:uid="{00000000-0005-0000-0000-000022000000}"/>
    <cellStyle name="Comma 2 4 2 2 4 7 2 2" xfId="55353" xr:uid="{00000000-0005-0000-0000-000022000000}"/>
    <cellStyle name="Comma 2 4 2 2 4 7 3" xfId="40233" xr:uid="{00000000-0005-0000-0000-000022000000}"/>
    <cellStyle name="Comma 2 4 2 2 4 8" xfId="16041" xr:uid="{00000000-0005-0000-0000-000022000000}"/>
    <cellStyle name="Comma 2 4 2 2 4 8 2" xfId="46281" xr:uid="{00000000-0005-0000-0000-000022000000}"/>
    <cellStyle name="Comma 2 4 2 2 4 9" xfId="31161" xr:uid="{00000000-0005-0000-0000-000022000000}"/>
    <cellStyle name="Comma 2 4 2 2 5" xfId="1677" xr:uid="{00000000-0005-0000-0000-000022000000}"/>
    <cellStyle name="Comma 2 4 2 2 5 2" xfId="10749" xr:uid="{00000000-0005-0000-0000-000022000000}"/>
    <cellStyle name="Comma 2 4 2 2 5 2 2" xfId="25869" xr:uid="{00000000-0005-0000-0000-000022000000}"/>
    <cellStyle name="Comma 2 4 2 2 5 2 2 2" xfId="56109" xr:uid="{00000000-0005-0000-0000-000022000000}"/>
    <cellStyle name="Comma 2 4 2 2 5 2 3" xfId="40989" xr:uid="{00000000-0005-0000-0000-000022000000}"/>
    <cellStyle name="Comma 2 4 2 2 5 3" xfId="16797" xr:uid="{00000000-0005-0000-0000-000022000000}"/>
    <cellStyle name="Comma 2 4 2 2 5 3 2" xfId="47037" xr:uid="{00000000-0005-0000-0000-000022000000}"/>
    <cellStyle name="Comma 2 4 2 2 5 4" xfId="31917" xr:uid="{00000000-0005-0000-0000-000022000000}"/>
    <cellStyle name="Comma 2 4 2 2 6" xfId="3189" xr:uid="{00000000-0005-0000-0000-000022000000}"/>
    <cellStyle name="Comma 2 4 2 2 6 2" xfId="12261" xr:uid="{00000000-0005-0000-0000-000022000000}"/>
    <cellStyle name="Comma 2 4 2 2 6 2 2" xfId="27381" xr:uid="{00000000-0005-0000-0000-000022000000}"/>
    <cellStyle name="Comma 2 4 2 2 6 2 2 2" xfId="57621" xr:uid="{00000000-0005-0000-0000-000022000000}"/>
    <cellStyle name="Comma 2 4 2 2 6 2 3" xfId="42501" xr:uid="{00000000-0005-0000-0000-000022000000}"/>
    <cellStyle name="Comma 2 4 2 2 6 3" xfId="18309" xr:uid="{00000000-0005-0000-0000-000022000000}"/>
    <cellStyle name="Comma 2 4 2 2 6 3 2" xfId="48549" xr:uid="{00000000-0005-0000-0000-000022000000}"/>
    <cellStyle name="Comma 2 4 2 2 6 4" xfId="33429" xr:uid="{00000000-0005-0000-0000-000022000000}"/>
    <cellStyle name="Comma 2 4 2 2 7" xfId="4701" xr:uid="{00000000-0005-0000-0000-000022000000}"/>
    <cellStyle name="Comma 2 4 2 2 7 2" xfId="13773" xr:uid="{00000000-0005-0000-0000-000022000000}"/>
    <cellStyle name="Comma 2 4 2 2 7 2 2" xfId="28893" xr:uid="{00000000-0005-0000-0000-000022000000}"/>
    <cellStyle name="Comma 2 4 2 2 7 2 2 2" xfId="59133" xr:uid="{00000000-0005-0000-0000-000022000000}"/>
    <cellStyle name="Comma 2 4 2 2 7 2 3" xfId="44013" xr:uid="{00000000-0005-0000-0000-000022000000}"/>
    <cellStyle name="Comma 2 4 2 2 7 3" xfId="19821" xr:uid="{00000000-0005-0000-0000-000022000000}"/>
    <cellStyle name="Comma 2 4 2 2 7 3 2" xfId="50061" xr:uid="{00000000-0005-0000-0000-000022000000}"/>
    <cellStyle name="Comma 2 4 2 2 7 4" xfId="34941" xr:uid="{00000000-0005-0000-0000-000022000000}"/>
    <cellStyle name="Comma 2 4 2 2 8" xfId="6213" xr:uid="{00000000-0005-0000-0000-000022000000}"/>
    <cellStyle name="Comma 2 4 2 2 8 2" xfId="21333" xr:uid="{00000000-0005-0000-0000-000022000000}"/>
    <cellStyle name="Comma 2 4 2 2 8 2 2" xfId="51573" xr:uid="{00000000-0005-0000-0000-000022000000}"/>
    <cellStyle name="Comma 2 4 2 2 8 3" xfId="36453" xr:uid="{00000000-0005-0000-0000-000022000000}"/>
    <cellStyle name="Comma 2 4 2 2 9" xfId="7725" xr:uid="{00000000-0005-0000-0000-000022000000}"/>
    <cellStyle name="Comma 2 4 2 2 9 2" xfId="22845" xr:uid="{00000000-0005-0000-0000-000022000000}"/>
    <cellStyle name="Comma 2 4 2 2 9 2 2" xfId="53085" xr:uid="{00000000-0005-0000-0000-000022000000}"/>
    <cellStyle name="Comma 2 4 2 2 9 3" xfId="37965" xr:uid="{00000000-0005-0000-0000-000022000000}"/>
    <cellStyle name="Comma 2 4 2 3" xfId="249" xr:uid="{00000000-0005-0000-0000-000022000000}"/>
    <cellStyle name="Comma 2 4 2 3 10" xfId="9321" xr:uid="{00000000-0005-0000-0000-000022000000}"/>
    <cellStyle name="Comma 2 4 2 3 10 2" xfId="24441" xr:uid="{00000000-0005-0000-0000-000022000000}"/>
    <cellStyle name="Comma 2 4 2 3 10 2 2" xfId="54681" xr:uid="{00000000-0005-0000-0000-000022000000}"/>
    <cellStyle name="Comma 2 4 2 3 10 3" xfId="39561" xr:uid="{00000000-0005-0000-0000-000022000000}"/>
    <cellStyle name="Comma 2 4 2 3 11" xfId="15369" xr:uid="{00000000-0005-0000-0000-000022000000}"/>
    <cellStyle name="Comma 2 4 2 3 11 2" xfId="45609" xr:uid="{00000000-0005-0000-0000-000022000000}"/>
    <cellStyle name="Comma 2 4 2 3 12" xfId="30489" xr:uid="{00000000-0005-0000-0000-000022000000}"/>
    <cellStyle name="Comma 2 4 2 3 2" xfId="501" xr:uid="{00000000-0005-0000-0000-000022000000}"/>
    <cellStyle name="Comma 2 4 2 3 2 10" xfId="30741" xr:uid="{00000000-0005-0000-0000-000022000000}"/>
    <cellStyle name="Comma 2 4 2 3 2 2" xfId="1257" xr:uid="{00000000-0005-0000-0000-000022000000}"/>
    <cellStyle name="Comma 2 4 2 3 2 2 2" xfId="2769" xr:uid="{00000000-0005-0000-0000-000022000000}"/>
    <cellStyle name="Comma 2 4 2 3 2 2 2 2" xfId="11841" xr:uid="{00000000-0005-0000-0000-000022000000}"/>
    <cellStyle name="Comma 2 4 2 3 2 2 2 2 2" xfId="26961" xr:uid="{00000000-0005-0000-0000-000022000000}"/>
    <cellStyle name="Comma 2 4 2 3 2 2 2 2 2 2" xfId="57201" xr:uid="{00000000-0005-0000-0000-000022000000}"/>
    <cellStyle name="Comma 2 4 2 3 2 2 2 2 3" xfId="42081" xr:uid="{00000000-0005-0000-0000-000022000000}"/>
    <cellStyle name="Comma 2 4 2 3 2 2 2 3" xfId="17889" xr:uid="{00000000-0005-0000-0000-000022000000}"/>
    <cellStyle name="Comma 2 4 2 3 2 2 2 3 2" xfId="48129" xr:uid="{00000000-0005-0000-0000-000022000000}"/>
    <cellStyle name="Comma 2 4 2 3 2 2 2 4" xfId="33009" xr:uid="{00000000-0005-0000-0000-000022000000}"/>
    <cellStyle name="Comma 2 4 2 3 2 2 3" xfId="4281" xr:uid="{00000000-0005-0000-0000-000022000000}"/>
    <cellStyle name="Comma 2 4 2 3 2 2 3 2" xfId="13353" xr:uid="{00000000-0005-0000-0000-000022000000}"/>
    <cellStyle name="Comma 2 4 2 3 2 2 3 2 2" xfId="28473" xr:uid="{00000000-0005-0000-0000-000022000000}"/>
    <cellStyle name="Comma 2 4 2 3 2 2 3 2 2 2" xfId="58713" xr:uid="{00000000-0005-0000-0000-000022000000}"/>
    <cellStyle name="Comma 2 4 2 3 2 2 3 2 3" xfId="43593" xr:uid="{00000000-0005-0000-0000-000022000000}"/>
    <cellStyle name="Comma 2 4 2 3 2 2 3 3" xfId="19401" xr:uid="{00000000-0005-0000-0000-000022000000}"/>
    <cellStyle name="Comma 2 4 2 3 2 2 3 3 2" xfId="49641" xr:uid="{00000000-0005-0000-0000-000022000000}"/>
    <cellStyle name="Comma 2 4 2 3 2 2 3 4" xfId="34521" xr:uid="{00000000-0005-0000-0000-000022000000}"/>
    <cellStyle name="Comma 2 4 2 3 2 2 4" xfId="5793" xr:uid="{00000000-0005-0000-0000-000022000000}"/>
    <cellStyle name="Comma 2 4 2 3 2 2 4 2" xfId="14865" xr:uid="{00000000-0005-0000-0000-000022000000}"/>
    <cellStyle name="Comma 2 4 2 3 2 2 4 2 2" xfId="29985" xr:uid="{00000000-0005-0000-0000-000022000000}"/>
    <cellStyle name="Comma 2 4 2 3 2 2 4 2 2 2" xfId="60225" xr:uid="{00000000-0005-0000-0000-000022000000}"/>
    <cellStyle name="Comma 2 4 2 3 2 2 4 2 3" xfId="45105" xr:uid="{00000000-0005-0000-0000-000022000000}"/>
    <cellStyle name="Comma 2 4 2 3 2 2 4 3" xfId="20913" xr:uid="{00000000-0005-0000-0000-000022000000}"/>
    <cellStyle name="Comma 2 4 2 3 2 2 4 3 2" xfId="51153" xr:uid="{00000000-0005-0000-0000-000022000000}"/>
    <cellStyle name="Comma 2 4 2 3 2 2 4 4" xfId="36033" xr:uid="{00000000-0005-0000-0000-000022000000}"/>
    <cellStyle name="Comma 2 4 2 3 2 2 5" xfId="7305" xr:uid="{00000000-0005-0000-0000-000022000000}"/>
    <cellStyle name="Comma 2 4 2 3 2 2 5 2" xfId="22425" xr:uid="{00000000-0005-0000-0000-000022000000}"/>
    <cellStyle name="Comma 2 4 2 3 2 2 5 2 2" xfId="52665" xr:uid="{00000000-0005-0000-0000-000022000000}"/>
    <cellStyle name="Comma 2 4 2 3 2 2 5 3" xfId="37545" xr:uid="{00000000-0005-0000-0000-000022000000}"/>
    <cellStyle name="Comma 2 4 2 3 2 2 6" xfId="8817" xr:uid="{00000000-0005-0000-0000-000022000000}"/>
    <cellStyle name="Comma 2 4 2 3 2 2 6 2" xfId="23937" xr:uid="{00000000-0005-0000-0000-000022000000}"/>
    <cellStyle name="Comma 2 4 2 3 2 2 6 2 2" xfId="54177" xr:uid="{00000000-0005-0000-0000-000022000000}"/>
    <cellStyle name="Comma 2 4 2 3 2 2 6 3" xfId="39057" xr:uid="{00000000-0005-0000-0000-000022000000}"/>
    <cellStyle name="Comma 2 4 2 3 2 2 7" xfId="10329" xr:uid="{00000000-0005-0000-0000-000022000000}"/>
    <cellStyle name="Comma 2 4 2 3 2 2 7 2" xfId="25449" xr:uid="{00000000-0005-0000-0000-000022000000}"/>
    <cellStyle name="Comma 2 4 2 3 2 2 7 2 2" xfId="55689" xr:uid="{00000000-0005-0000-0000-000022000000}"/>
    <cellStyle name="Comma 2 4 2 3 2 2 7 3" xfId="40569" xr:uid="{00000000-0005-0000-0000-000022000000}"/>
    <cellStyle name="Comma 2 4 2 3 2 2 8" xfId="16377" xr:uid="{00000000-0005-0000-0000-000022000000}"/>
    <cellStyle name="Comma 2 4 2 3 2 2 8 2" xfId="46617" xr:uid="{00000000-0005-0000-0000-000022000000}"/>
    <cellStyle name="Comma 2 4 2 3 2 2 9" xfId="31497" xr:uid="{00000000-0005-0000-0000-000022000000}"/>
    <cellStyle name="Comma 2 4 2 3 2 3" xfId="2013" xr:uid="{00000000-0005-0000-0000-000022000000}"/>
    <cellStyle name="Comma 2 4 2 3 2 3 2" xfId="11085" xr:uid="{00000000-0005-0000-0000-000022000000}"/>
    <cellStyle name="Comma 2 4 2 3 2 3 2 2" xfId="26205" xr:uid="{00000000-0005-0000-0000-000022000000}"/>
    <cellStyle name="Comma 2 4 2 3 2 3 2 2 2" xfId="56445" xr:uid="{00000000-0005-0000-0000-000022000000}"/>
    <cellStyle name="Comma 2 4 2 3 2 3 2 3" xfId="41325" xr:uid="{00000000-0005-0000-0000-000022000000}"/>
    <cellStyle name="Comma 2 4 2 3 2 3 3" xfId="17133" xr:uid="{00000000-0005-0000-0000-000022000000}"/>
    <cellStyle name="Comma 2 4 2 3 2 3 3 2" xfId="47373" xr:uid="{00000000-0005-0000-0000-000022000000}"/>
    <cellStyle name="Comma 2 4 2 3 2 3 4" xfId="32253" xr:uid="{00000000-0005-0000-0000-000022000000}"/>
    <cellStyle name="Comma 2 4 2 3 2 4" xfId="3525" xr:uid="{00000000-0005-0000-0000-000022000000}"/>
    <cellStyle name="Comma 2 4 2 3 2 4 2" xfId="12597" xr:uid="{00000000-0005-0000-0000-000022000000}"/>
    <cellStyle name="Comma 2 4 2 3 2 4 2 2" xfId="27717" xr:uid="{00000000-0005-0000-0000-000022000000}"/>
    <cellStyle name="Comma 2 4 2 3 2 4 2 2 2" xfId="57957" xr:uid="{00000000-0005-0000-0000-000022000000}"/>
    <cellStyle name="Comma 2 4 2 3 2 4 2 3" xfId="42837" xr:uid="{00000000-0005-0000-0000-000022000000}"/>
    <cellStyle name="Comma 2 4 2 3 2 4 3" xfId="18645" xr:uid="{00000000-0005-0000-0000-000022000000}"/>
    <cellStyle name="Comma 2 4 2 3 2 4 3 2" xfId="48885" xr:uid="{00000000-0005-0000-0000-000022000000}"/>
    <cellStyle name="Comma 2 4 2 3 2 4 4" xfId="33765" xr:uid="{00000000-0005-0000-0000-000022000000}"/>
    <cellStyle name="Comma 2 4 2 3 2 5" xfId="5037" xr:uid="{00000000-0005-0000-0000-000022000000}"/>
    <cellStyle name="Comma 2 4 2 3 2 5 2" xfId="14109" xr:uid="{00000000-0005-0000-0000-000022000000}"/>
    <cellStyle name="Comma 2 4 2 3 2 5 2 2" xfId="29229" xr:uid="{00000000-0005-0000-0000-000022000000}"/>
    <cellStyle name="Comma 2 4 2 3 2 5 2 2 2" xfId="59469" xr:uid="{00000000-0005-0000-0000-000022000000}"/>
    <cellStyle name="Comma 2 4 2 3 2 5 2 3" xfId="44349" xr:uid="{00000000-0005-0000-0000-000022000000}"/>
    <cellStyle name="Comma 2 4 2 3 2 5 3" xfId="20157" xr:uid="{00000000-0005-0000-0000-000022000000}"/>
    <cellStyle name="Comma 2 4 2 3 2 5 3 2" xfId="50397" xr:uid="{00000000-0005-0000-0000-000022000000}"/>
    <cellStyle name="Comma 2 4 2 3 2 5 4" xfId="35277" xr:uid="{00000000-0005-0000-0000-000022000000}"/>
    <cellStyle name="Comma 2 4 2 3 2 6" xfId="6549" xr:uid="{00000000-0005-0000-0000-000022000000}"/>
    <cellStyle name="Comma 2 4 2 3 2 6 2" xfId="21669" xr:uid="{00000000-0005-0000-0000-000022000000}"/>
    <cellStyle name="Comma 2 4 2 3 2 6 2 2" xfId="51909" xr:uid="{00000000-0005-0000-0000-000022000000}"/>
    <cellStyle name="Comma 2 4 2 3 2 6 3" xfId="36789" xr:uid="{00000000-0005-0000-0000-000022000000}"/>
    <cellStyle name="Comma 2 4 2 3 2 7" xfId="8061" xr:uid="{00000000-0005-0000-0000-000022000000}"/>
    <cellStyle name="Comma 2 4 2 3 2 7 2" xfId="23181" xr:uid="{00000000-0005-0000-0000-000022000000}"/>
    <cellStyle name="Comma 2 4 2 3 2 7 2 2" xfId="53421" xr:uid="{00000000-0005-0000-0000-000022000000}"/>
    <cellStyle name="Comma 2 4 2 3 2 7 3" xfId="38301" xr:uid="{00000000-0005-0000-0000-000022000000}"/>
    <cellStyle name="Comma 2 4 2 3 2 8" xfId="9573" xr:uid="{00000000-0005-0000-0000-000022000000}"/>
    <cellStyle name="Comma 2 4 2 3 2 8 2" xfId="24693" xr:uid="{00000000-0005-0000-0000-000022000000}"/>
    <cellStyle name="Comma 2 4 2 3 2 8 2 2" xfId="54933" xr:uid="{00000000-0005-0000-0000-000022000000}"/>
    <cellStyle name="Comma 2 4 2 3 2 8 3" xfId="39813" xr:uid="{00000000-0005-0000-0000-000022000000}"/>
    <cellStyle name="Comma 2 4 2 3 2 9" xfId="15621" xr:uid="{00000000-0005-0000-0000-000022000000}"/>
    <cellStyle name="Comma 2 4 2 3 2 9 2" xfId="45861" xr:uid="{00000000-0005-0000-0000-000022000000}"/>
    <cellStyle name="Comma 2 4 2 3 3" xfId="753" xr:uid="{00000000-0005-0000-0000-000064000000}"/>
    <cellStyle name="Comma 2 4 2 3 3 10" xfId="30993" xr:uid="{00000000-0005-0000-0000-000064000000}"/>
    <cellStyle name="Comma 2 4 2 3 3 2" xfId="1509" xr:uid="{00000000-0005-0000-0000-000064000000}"/>
    <cellStyle name="Comma 2 4 2 3 3 2 2" xfId="3021" xr:uid="{00000000-0005-0000-0000-000064000000}"/>
    <cellStyle name="Comma 2 4 2 3 3 2 2 2" xfId="12093" xr:uid="{00000000-0005-0000-0000-000064000000}"/>
    <cellStyle name="Comma 2 4 2 3 3 2 2 2 2" xfId="27213" xr:uid="{00000000-0005-0000-0000-000064000000}"/>
    <cellStyle name="Comma 2 4 2 3 3 2 2 2 2 2" xfId="57453" xr:uid="{00000000-0005-0000-0000-000064000000}"/>
    <cellStyle name="Comma 2 4 2 3 3 2 2 2 3" xfId="42333" xr:uid="{00000000-0005-0000-0000-000064000000}"/>
    <cellStyle name="Comma 2 4 2 3 3 2 2 3" xfId="18141" xr:uid="{00000000-0005-0000-0000-000064000000}"/>
    <cellStyle name="Comma 2 4 2 3 3 2 2 3 2" xfId="48381" xr:uid="{00000000-0005-0000-0000-000064000000}"/>
    <cellStyle name="Comma 2 4 2 3 3 2 2 4" xfId="33261" xr:uid="{00000000-0005-0000-0000-000064000000}"/>
    <cellStyle name="Comma 2 4 2 3 3 2 3" xfId="4533" xr:uid="{00000000-0005-0000-0000-000064000000}"/>
    <cellStyle name="Comma 2 4 2 3 3 2 3 2" xfId="13605" xr:uid="{00000000-0005-0000-0000-000064000000}"/>
    <cellStyle name="Comma 2 4 2 3 3 2 3 2 2" xfId="28725" xr:uid="{00000000-0005-0000-0000-000064000000}"/>
    <cellStyle name="Comma 2 4 2 3 3 2 3 2 2 2" xfId="58965" xr:uid="{00000000-0005-0000-0000-000064000000}"/>
    <cellStyle name="Comma 2 4 2 3 3 2 3 2 3" xfId="43845" xr:uid="{00000000-0005-0000-0000-000064000000}"/>
    <cellStyle name="Comma 2 4 2 3 3 2 3 3" xfId="19653" xr:uid="{00000000-0005-0000-0000-000064000000}"/>
    <cellStyle name="Comma 2 4 2 3 3 2 3 3 2" xfId="49893" xr:uid="{00000000-0005-0000-0000-000064000000}"/>
    <cellStyle name="Comma 2 4 2 3 3 2 3 4" xfId="34773" xr:uid="{00000000-0005-0000-0000-000064000000}"/>
    <cellStyle name="Comma 2 4 2 3 3 2 4" xfId="6045" xr:uid="{00000000-0005-0000-0000-000064000000}"/>
    <cellStyle name="Comma 2 4 2 3 3 2 4 2" xfId="15117" xr:uid="{00000000-0005-0000-0000-000064000000}"/>
    <cellStyle name="Comma 2 4 2 3 3 2 4 2 2" xfId="30237" xr:uid="{00000000-0005-0000-0000-000064000000}"/>
    <cellStyle name="Comma 2 4 2 3 3 2 4 2 2 2" xfId="60477" xr:uid="{00000000-0005-0000-0000-000064000000}"/>
    <cellStyle name="Comma 2 4 2 3 3 2 4 2 3" xfId="45357" xr:uid="{00000000-0005-0000-0000-000064000000}"/>
    <cellStyle name="Comma 2 4 2 3 3 2 4 3" xfId="21165" xr:uid="{00000000-0005-0000-0000-000064000000}"/>
    <cellStyle name="Comma 2 4 2 3 3 2 4 3 2" xfId="51405" xr:uid="{00000000-0005-0000-0000-000064000000}"/>
    <cellStyle name="Comma 2 4 2 3 3 2 4 4" xfId="36285" xr:uid="{00000000-0005-0000-0000-000064000000}"/>
    <cellStyle name="Comma 2 4 2 3 3 2 5" xfId="7557" xr:uid="{00000000-0005-0000-0000-000064000000}"/>
    <cellStyle name="Comma 2 4 2 3 3 2 5 2" xfId="22677" xr:uid="{00000000-0005-0000-0000-000064000000}"/>
    <cellStyle name="Comma 2 4 2 3 3 2 5 2 2" xfId="52917" xr:uid="{00000000-0005-0000-0000-000064000000}"/>
    <cellStyle name="Comma 2 4 2 3 3 2 5 3" xfId="37797" xr:uid="{00000000-0005-0000-0000-000064000000}"/>
    <cellStyle name="Comma 2 4 2 3 3 2 6" xfId="9069" xr:uid="{00000000-0005-0000-0000-000064000000}"/>
    <cellStyle name="Comma 2 4 2 3 3 2 6 2" xfId="24189" xr:uid="{00000000-0005-0000-0000-000064000000}"/>
    <cellStyle name="Comma 2 4 2 3 3 2 6 2 2" xfId="54429" xr:uid="{00000000-0005-0000-0000-000064000000}"/>
    <cellStyle name="Comma 2 4 2 3 3 2 6 3" xfId="39309" xr:uid="{00000000-0005-0000-0000-000064000000}"/>
    <cellStyle name="Comma 2 4 2 3 3 2 7" xfId="10581" xr:uid="{00000000-0005-0000-0000-000064000000}"/>
    <cellStyle name="Comma 2 4 2 3 3 2 7 2" xfId="25701" xr:uid="{00000000-0005-0000-0000-000064000000}"/>
    <cellStyle name="Comma 2 4 2 3 3 2 7 2 2" xfId="55941" xr:uid="{00000000-0005-0000-0000-000064000000}"/>
    <cellStyle name="Comma 2 4 2 3 3 2 7 3" xfId="40821" xr:uid="{00000000-0005-0000-0000-000064000000}"/>
    <cellStyle name="Comma 2 4 2 3 3 2 8" xfId="16629" xr:uid="{00000000-0005-0000-0000-000064000000}"/>
    <cellStyle name="Comma 2 4 2 3 3 2 8 2" xfId="46869" xr:uid="{00000000-0005-0000-0000-000064000000}"/>
    <cellStyle name="Comma 2 4 2 3 3 2 9" xfId="31749" xr:uid="{00000000-0005-0000-0000-000064000000}"/>
    <cellStyle name="Comma 2 4 2 3 3 3" xfId="2265" xr:uid="{00000000-0005-0000-0000-000064000000}"/>
    <cellStyle name="Comma 2 4 2 3 3 3 2" xfId="11337" xr:uid="{00000000-0005-0000-0000-000064000000}"/>
    <cellStyle name="Comma 2 4 2 3 3 3 2 2" xfId="26457" xr:uid="{00000000-0005-0000-0000-000064000000}"/>
    <cellStyle name="Comma 2 4 2 3 3 3 2 2 2" xfId="56697" xr:uid="{00000000-0005-0000-0000-000064000000}"/>
    <cellStyle name="Comma 2 4 2 3 3 3 2 3" xfId="41577" xr:uid="{00000000-0005-0000-0000-000064000000}"/>
    <cellStyle name="Comma 2 4 2 3 3 3 3" xfId="17385" xr:uid="{00000000-0005-0000-0000-000064000000}"/>
    <cellStyle name="Comma 2 4 2 3 3 3 3 2" xfId="47625" xr:uid="{00000000-0005-0000-0000-000064000000}"/>
    <cellStyle name="Comma 2 4 2 3 3 3 4" xfId="32505" xr:uid="{00000000-0005-0000-0000-000064000000}"/>
    <cellStyle name="Comma 2 4 2 3 3 4" xfId="3777" xr:uid="{00000000-0005-0000-0000-000064000000}"/>
    <cellStyle name="Comma 2 4 2 3 3 4 2" xfId="12849" xr:uid="{00000000-0005-0000-0000-000064000000}"/>
    <cellStyle name="Comma 2 4 2 3 3 4 2 2" xfId="27969" xr:uid="{00000000-0005-0000-0000-000064000000}"/>
    <cellStyle name="Comma 2 4 2 3 3 4 2 2 2" xfId="58209" xr:uid="{00000000-0005-0000-0000-000064000000}"/>
    <cellStyle name="Comma 2 4 2 3 3 4 2 3" xfId="43089" xr:uid="{00000000-0005-0000-0000-000064000000}"/>
    <cellStyle name="Comma 2 4 2 3 3 4 3" xfId="18897" xr:uid="{00000000-0005-0000-0000-000064000000}"/>
    <cellStyle name="Comma 2 4 2 3 3 4 3 2" xfId="49137" xr:uid="{00000000-0005-0000-0000-000064000000}"/>
    <cellStyle name="Comma 2 4 2 3 3 4 4" xfId="34017" xr:uid="{00000000-0005-0000-0000-000064000000}"/>
    <cellStyle name="Comma 2 4 2 3 3 5" xfId="5289" xr:uid="{00000000-0005-0000-0000-000064000000}"/>
    <cellStyle name="Comma 2 4 2 3 3 5 2" xfId="14361" xr:uid="{00000000-0005-0000-0000-000064000000}"/>
    <cellStyle name="Comma 2 4 2 3 3 5 2 2" xfId="29481" xr:uid="{00000000-0005-0000-0000-000064000000}"/>
    <cellStyle name="Comma 2 4 2 3 3 5 2 2 2" xfId="59721" xr:uid="{00000000-0005-0000-0000-000064000000}"/>
    <cellStyle name="Comma 2 4 2 3 3 5 2 3" xfId="44601" xr:uid="{00000000-0005-0000-0000-000064000000}"/>
    <cellStyle name="Comma 2 4 2 3 3 5 3" xfId="20409" xr:uid="{00000000-0005-0000-0000-000064000000}"/>
    <cellStyle name="Comma 2 4 2 3 3 5 3 2" xfId="50649" xr:uid="{00000000-0005-0000-0000-000064000000}"/>
    <cellStyle name="Comma 2 4 2 3 3 5 4" xfId="35529" xr:uid="{00000000-0005-0000-0000-000064000000}"/>
    <cellStyle name="Comma 2 4 2 3 3 6" xfId="6801" xr:uid="{00000000-0005-0000-0000-000064000000}"/>
    <cellStyle name="Comma 2 4 2 3 3 6 2" xfId="21921" xr:uid="{00000000-0005-0000-0000-000064000000}"/>
    <cellStyle name="Comma 2 4 2 3 3 6 2 2" xfId="52161" xr:uid="{00000000-0005-0000-0000-000064000000}"/>
    <cellStyle name="Comma 2 4 2 3 3 6 3" xfId="37041" xr:uid="{00000000-0005-0000-0000-000064000000}"/>
    <cellStyle name="Comma 2 4 2 3 3 7" xfId="8313" xr:uid="{00000000-0005-0000-0000-000064000000}"/>
    <cellStyle name="Comma 2 4 2 3 3 7 2" xfId="23433" xr:uid="{00000000-0005-0000-0000-000064000000}"/>
    <cellStyle name="Comma 2 4 2 3 3 7 2 2" xfId="53673" xr:uid="{00000000-0005-0000-0000-000064000000}"/>
    <cellStyle name="Comma 2 4 2 3 3 7 3" xfId="38553" xr:uid="{00000000-0005-0000-0000-000064000000}"/>
    <cellStyle name="Comma 2 4 2 3 3 8" xfId="9825" xr:uid="{00000000-0005-0000-0000-000064000000}"/>
    <cellStyle name="Comma 2 4 2 3 3 8 2" xfId="24945" xr:uid="{00000000-0005-0000-0000-000064000000}"/>
    <cellStyle name="Comma 2 4 2 3 3 8 2 2" xfId="55185" xr:uid="{00000000-0005-0000-0000-000064000000}"/>
    <cellStyle name="Comma 2 4 2 3 3 8 3" xfId="40065" xr:uid="{00000000-0005-0000-0000-000064000000}"/>
    <cellStyle name="Comma 2 4 2 3 3 9" xfId="15873" xr:uid="{00000000-0005-0000-0000-000064000000}"/>
    <cellStyle name="Comma 2 4 2 3 3 9 2" xfId="46113" xr:uid="{00000000-0005-0000-0000-000064000000}"/>
    <cellStyle name="Comma 2 4 2 3 4" xfId="1005" xr:uid="{00000000-0005-0000-0000-000022000000}"/>
    <cellStyle name="Comma 2 4 2 3 4 2" xfId="2517" xr:uid="{00000000-0005-0000-0000-000022000000}"/>
    <cellStyle name="Comma 2 4 2 3 4 2 2" xfId="11589" xr:uid="{00000000-0005-0000-0000-000022000000}"/>
    <cellStyle name="Comma 2 4 2 3 4 2 2 2" xfId="26709" xr:uid="{00000000-0005-0000-0000-000022000000}"/>
    <cellStyle name="Comma 2 4 2 3 4 2 2 2 2" xfId="56949" xr:uid="{00000000-0005-0000-0000-000022000000}"/>
    <cellStyle name="Comma 2 4 2 3 4 2 2 3" xfId="41829" xr:uid="{00000000-0005-0000-0000-000022000000}"/>
    <cellStyle name="Comma 2 4 2 3 4 2 3" xfId="17637" xr:uid="{00000000-0005-0000-0000-000022000000}"/>
    <cellStyle name="Comma 2 4 2 3 4 2 3 2" xfId="47877" xr:uid="{00000000-0005-0000-0000-000022000000}"/>
    <cellStyle name="Comma 2 4 2 3 4 2 4" xfId="32757" xr:uid="{00000000-0005-0000-0000-000022000000}"/>
    <cellStyle name="Comma 2 4 2 3 4 3" xfId="4029" xr:uid="{00000000-0005-0000-0000-000022000000}"/>
    <cellStyle name="Comma 2 4 2 3 4 3 2" xfId="13101" xr:uid="{00000000-0005-0000-0000-000022000000}"/>
    <cellStyle name="Comma 2 4 2 3 4 3 2 2" xfId="28221" xr:uid="{00000000-0005-0000-0000-000022000000}"/>
    <cellStyle name="Comma 2 4 2 3 4 3 2 2 2" xfId="58461" xr:uid="{00000000-0005-0000-0000-000022000000}"/>
    <cellStyle name="Comma 2 4 2 3 4 3 2 3" xfId="43341" xr:uid="{00000000-0005-0000-0000-000022000000}"/>
    <cellStyle name="Comma 2 4 2 3 4 3 3" xfId="19149" xr:uid="{00000000-0005-0000-0000-000022000000}"/>
    <cellStyle name="Comma 2 4 2 3 4 3 3 2" xfId="49389" xr:uid="{00000000-0005-0000-0000-000022000000}"/>
    <cellStyle name="Comma 2 4 2 3 4 3 4" xfId="34269" xr:uid="{00000000-0005-0000-0000-000022000000}"/>
    <cellStyle name="Comma 2 4 2 3 4 4" xfId="5541" xr:uid="{00000000-0005-0000-0000-000022000000}"/>
    <cellStyle name="Comma 2 4 2 3 4 4 2" xfId="14613" xr:uid="{00000000-0005-0000-0000-000022000000}"/>
    <cellStyle name="Comma 2 4 2 3 4 4 2 2" xfId="29733" xr:uid="{00000000-0005-0000-0000-000022000000}"/>
    <cellStyle name="Comma 2 4 2 3 4 4 2 2 2" xfId="59973" xr:uid="{00000000-0005-0000-0000-000022000000}"/>
    <cellStyle name="Comma 2 4 2 3 4 4 2 3" xfId="44853" xr:uid="{00000000-0005-0000-0000-000022000000}"/>
    <cellStyle name="Comma 2 4 2 3 4 4 3" xfId="20661" xr:uid="{00000000-0005-0000-0000-000022000000}"/>
    <cellStyle name="Comma 2 4 2 3 4 4 3 2" xfId="50901" xr:uid="{00000000-0005-0000-0000-000022000000}"/>
    <cellStyle name="Comma 2 4 2 3 4 4 4" xfId="35781" xr:uid="{00000000-0005-0000-0000-000022000000}"/>
    <cellStyle name="Comma 2 4 2 3 4 5" xfId="7053" xr:uid="{00000000-0005-0000-0000-000022000000}"/>
    <cellStyle name="Comma 2 4 2 3 4 5 2" xfId="22173" xr:uid="{00000000-0005-0000-0000-000022000000}"/>
    <cellStyle name="Comma 2 4 2 3 4 5 2 2" xfId="52413" xr:uid="{00000000-0005-0000-0000-000022000000}"/>
    <cellStyle name="Comma 2 4 2 3 4 5 3" xfId="37293" xr:uid="{00000000-0005-0000-0000-000022000000}"/>
    <cellStyle name="Comma 2 4 2 3 4 6" xfId="8565" xr:uid="{00000000-0005-0000-0000-000022000000}"/>
    <cellStyle name="Comma 2 4 2 3 4 6 2" xfId="23685" xr:uid="{00000000-0005-0000-0000-000022000000}"/>
    <cellStyle name="Comma 2 4 2 3 4 6 2 2" xfId="53925" xr:uid="{00000000-0005-0000-0000-000022000000}"/>
    <cellStyle name="Comma 2 4 2 3 4 6 3" xfId="38805" xr:uid="{00000000-0005-0000-0000-000022000000}"/>
    <cellStyle name="Comma 2 4 2 3 4 7" xfId="10077" xr:uid="{00000000-0005-0000-0000-000022000000}"/>
    <cellStyle name="Comma 2 4 2 3 4 7 2" xfId="25197" xr:uid="{00000000-0005-0000-0000-000022000000}"/>
    <cellStyle name="Comma 2 4 2 3 4 7 2 2" xfId="55437" xr:uid="{00000000-0005-0000-0000-000022000000}"/>
    <cellStyle name="Comma 2 4 2 3 4 7 3" xfId="40317" xr:uid="{00000000-0005-0000-0000-000022000000}"/>
    <cellStyle name="Comma 2 4 2 3 4 8" xfId="16125" xr:uid="{00000000-0005-0000-0000-000022000000}"/>
    <cellStyle name="Comma 2 4 2 3 4 8 2" xfId="46365" xr:uid="{00000000-0005-0000-0000-000022000000}"/>
    <cellStyle name="Comma 2 4 2 3 4 9" xfId="31245" xr:uid="{00000000-0005-0000-0000-000022000000}"/>
    <cellStyle name="Comma 2 4 2 3 5" xfId="1761" xr:uid="{00000000-0005-0000-0000-000022000000}"/>
    <cellStyle name="Comma 2 4 2 3 5 2" xfId="10833" xr:uid="{00000000-0005-0000-0000-000022000000}"/>
    <cellStyle name="Comma 2 4 2 3 5 2 2" xfId="25953" xr:uid="{00000000-0005-0000-0000-000022000000}"/>
    <cellStyle name="Comma 2 4 2 3 5 2 2 2" xfId="56193" xr:uid="{00000000-0005-0000-0000-000022000000}"/>
    <cellStyle name="Comma 2 4 2 3 5 2 3" xfId="41073" xr:uid="{00000000-0005-0000-0000-000022000000}"/>
    <cellStyle name="Comma 2 4 2 3 5 3" xfId="16881" xr:uid="{00000000-0005-0000-0000-000022000000}"/>
    <cellStyle name="Comma 2 4 2 3 5 3 2" xfId="47121" xr:uid="{00000000-0005-0000-0000-000022000000}"/>
    <cellStyle name="Comma 2 4 2 3 5 4" xfId="32001" xr:uid="{00000000-0005-0000-0000-000022000000}"/>
    <cellStyle name="Comma 2 4 2 3 6" xfId="3273" xr:uid="{00000000-0005-0000-0000-000022000000}"/>
    <cellStyle name="Comma 2 4 2 3 6 2" xfId="12345" xr:uid="{00000000-0005-0000-0000-000022000000}"/>
    <cellStyle name="Comma 2 4 2 3 6 2 2" xfId="27465" xr:uid="{00000000-0005-0000-0000-000022000000}"/>
    <cellStyle name="Comma 2 4 2 3 6 2 2 2" xfId="57705" xr:uid="{00000000-0005-0000-0000-000022000000}"/>
    <cellStyle name="Comma 2 4 2 3 6 2 3" xfId="42585" xr:uid="{00000000-0005-0000-0000-000022000000}"/>
    <cellStyle name="Comma 2 4 2 3 6 3" xfId="18393" xr:uid="{00000000-0005-0000-0000-000022000000}"/>
    <cellStyle name="Comma 2 4 2 3 6 3 2" xfId="48633" xr:uid="{00000000-0005-0000-0000-000022000000}"/>
    <cellStyle name="Comma 2 4 2 3 6 4" xfId="33513" xr:uid="{00000000-0005-0000-0000-000022000000}"/>
    <cellStyle name="Comma 2 4 2 3 7" xfId="4785" xr:uid="{00000000-0005-0000-0000-000022000000}"/>
    <cellStyle name="Comma 2 4 2 3 7 2" xfId="13857" xr:uid="{00000000-0005-0000-0000-000022000000}"/>
    <cellStyle name="Comma 2 4 2 3 7 2 2" xfId="28977" xr:uid="{00000000-0005-0000-0000-000022000000}"/>
    <cellStyle name="Comma 2 4 2 3 7 2 2 2" xfId="59217" xr:uid="{00000000-0005-0000-0000-000022000000}"/>
    <cellStyle name="Comma 2 4 2 3 7 2 3" xfId="44097" xr:uid="{00000000-0005-0000-0000-000022000000}"/>
    <cellStyle name="Comma 2 4 2 3 7 3" xfId="19905" xr:uid="{00000000-0005-0000-0000-000022000000}"/>
    <cellStyle name="Comma 2 4 2 3 7 3 2" xfId="50145" xr:uid="{00000000-0005-0000-0000-000022000000}"/>
    <cellStyle name="Comma 2 4 2 3 7 4" xfId="35025" xr:uid="{00000000-0005-0000-0000-000022000000}"/>
    <cellStyle name="Comma 2 4 2 3 8" xfId="6297" xr:uid="{00000000-0005-0000-0000-000022000000}"/>
    <cellStyle name="Comma 2 4 2 3 8 2" xfId="21417" xr:uid="{00000000-0005-0000-0000-000022000000}"/>
    <cellStyle name="Comma 2 4 2 3 8 2 2" xfId="51657" xr:uid="{00000000-0005-0000-0000-000022000000}"/>
    <cellStyle name="Comma 2 4 2 3 8 3" xfId="36537" xr:uid="{00000000-0005-0000-0000-000022000000}"/>
    <cellStyle name="Comma 2 4 2 3 9" xfId="7809" xr:uid="{00000000-0005-0000-0000-000022000000}"/>
    <cellStyle name="Comma 2 4 2 3 9 2" xfId="22929" xr:uid="{00000000-0005-0000-0000-000022000000}"/>
    <cellStyle name="Comma 2 4 2 3 9 2 2" xfId="53169" xr:uid="{00000000-0005-0000-0000-000022000000}"/>
    <cellStyle name="Comma 2 4 2 3 9 3" xfId="38049" xr:uid="{00000000-0005-0000-0000-000022000000}"/>
    <cellStyle name="Comma 2 4 2 4" xfId="333" xr:uid="{00000000-0005-0000-0000-000011000000}"/>
    <cellStyle name="Comma 2 4 2 4 10" xfId="30573" xr:uid="{00000000-0005-0000-0000-000011000000}"/>
    <cellStyle name="Comma 2 4 2 4 2" xfId="1089" xr:uid="{00000000-0005-0000-0000-000011000000}"/>
    <cellStyle name="Comma 2 4 2 4 2 2" xfId="2601" xr:uid="{00000000-0005-0000-0000-000011000000}"/>
    <cellStyle name="Comma 2 4 2 4 2 2 2" xfId="11673" xr:uid="{00000000-0005-0000-0000-000011000000}"/>
    <cellStyle name="Comma 2 4 2 4 2 2 2 2" xfId="26793" xr:uid="{00000000-0005-0000-0000-000011000000}"/>
    <cellStyle name="Comma 2 4 2 4 2 2 2 2 2" xfId="57033" xr:uid="{00000000-0005-0000-0000-000011000000}"/>
    <cellStyle name="Comma 2 4 2 4 2 2 2 3" xfId="41913" xr:uid="{00000000-0005-0000-0000-000011000000}"/>
    <cellStyle name="Comma 2 4 2 4 2 2 3" xfId="17721" xr:uid="{00000000-0005-0000-0000-000011000000}"/>
    <cellStyle name="Comma 2 4 2 4 2 2 3 2" xfId="47961" xr:uid="{00000000-0005-0000-0000-000011000000}"/>
    <cellStyle name="Comma 2 4 2 4 2 2 4" xfId="32841" xr:uid="{00000000-0005-0000-0000-000011000000}"/>
    <cellStyle name="Comma 2 4 2 4 2 3" xfId="4113" xr:uid="{00000000-0005-0000-0000-000011000000}"/>
    <cellStyle name="Comma 2 4 2 4 2 3 2" xfId="13185" xr:uid="{00000000-0005-0000-0000-000011000000}"/>
    <cellStyle name="Comma 2 4 2 4 2 3 2 2" xfId="28305" xr:uid="{00000000-0005-0000-0000-000011000000}"/>
    <cellStyle name="Comma 2 4 2 4 2 3 2 2 2" xfId="58545" xr:uid="{00000000-0005-0000-0000-000011000000}"/>
    <cellStyle name="Comma 2 4 2 4 2 3 2 3" xfId="43425" xr:uid="{00000000-0005-0000-0000-000011000000}"/>
    <cellStyle name="Comma 2 4 2 4 2 3 3" xfId="19233" xr:uid="{00000000-0005-0000-0000-000011000000}"/>
    <cellStyle name="Comma 2 4 2 4 2 3 3 2" xfId="49473" xr:uid="{00000000-0005-0000-0000-000011000000}"/>
    <cellStyle name="Comma 2 4 2 4 2 3 4" xfId="34353" xr:uid="{00000000-0005-0000-0000-000011000000}"/>
    <cellStyle name="Comma 2 4 2 4 2 4" xfId="5625" xr:uid="{00000000-0005-0000-0000-000011000000}"/>
    <cellStyle name="Comma 2 4 2 4 2 4 2" xfId="14697" xr:uid="{00000000-0005-0000-0000-000011000000}"/>
    <cellStyle name="Comma 2 4 2 4 2 4 2 2" xfId="29817" xr:uid="{00000000-0005-0000-0000-000011000000}"/>
    <cellStyle name="Comma 2 4 2 4 2 4 2 2 2" xfId="60057" xr:uid="{00000000-0005-0000-0000-000011000000}"/>
    <cellStyle name="Comma 2 4 2 4 2 4 2 3" xfId="44937" xr:uid="{00000000-0005-0000-0000-000011000000}"/>
    <cellStyle name="Comma 2 4 2 4 2 4 3" xfId="20745" xr:uid="{00000000-0005-0000-0000-000011000000}"/>
    <cellStyle name="Comma 2 4 2 4 2 4 3 2" xfId="50985" xr:uid="{00000000-0005-0000-0000-000011000000}"/>
    <cellStyle name="Comma 2 4 2 4 2 4 4" xfId="35865" xr:uid="{00000000-0005-0000-0000-000011000000}"/>
    <cellStyle name="Comma 2 4 2 4 2 5" xfId="7137" xr:uid="{00000000-0005-0000-0000-000011000000}"/>
    <cellStyle name="Comma 2 4 2 4 2 5 2" xfId="22257" xr:uid="{00000000-0005-0000-0000-000011000000}"/>
    <cellStyle name="Comma 2 4 2 4 2 5 2 2" xfId="52497" xr:uid="{00000000-0005-0000-0000-000011000000}"/>
    <cellStyle name="Comma 2 4 2 4 2 5 3" xfId="37377" xr:uid="{00000000-0005-0000-0000-000011000000}"/>
    <cellStyle name="Comma 2 4 2 4 2 6" xfId="8649" xr:uid="{00000000-0005-0000-0000-000011000000}"/>
    <cellStyle name="Comma 2 4 2 4 2 6 2" xfId="23769" xr:uid="{00000000-0005-0000-0000-000011000000}"/>
    <cellStyle name="Comma 2 4 2 4 2 6 2 2" xfId="54009" xr:uid="{00000000-0005-0000-0000-000011000000}"/>
    <cellStyle name="Comma 2 4 2 4 2 6 3" xfId="38889" xr:uid="{00000000-0005-0000-0000-000011000000}"/>
    <cellStyle name="Comma 2 4 2 4 2 7" xfId="10161" xr:uid="{00000000-0005-0000-0000-000011000000}"/>
    <cellStyle name="Comma 2 4 2 4 2 7 2" xfId="25281" xr:uid="{00000000-0005-0000-0000-000011000000}"/>
    <cellStyle name="Comma 2 4 2 4 2 7 2 2" xfId="55521" xr:uid="{00000000-0005-0000-0000-000011000000}"/>
    <cellStyle name="Comma 2 4 2 4 2 7 3" xfId="40401" xr:uid="{00000000-0005-0000-0000-000011000000}"/>
    <cellStyle name="Comma 2 4 2 4 2 8" xfId="16209" xr:uid="{00000000-0005-0000-0000-000011000000}"/>
    <cellStyle name="Comma 2 4 2 4 2 8 2" xfId="46449" xr:uid="{00000000-0005-0000-0000-000011000000}"/>
    <cellStyle name="Comma 2 4 2 4 2 9" xfId="31329" xr:uid="{00000000-0005-0000-0000-000011000000}"/>
    <cellStyle name="Comma 2 4 2 4 3" xfId="1845" xr:uid="{00000000-0005-0000-0000-000011000000}"/>
    <cellStyle name="Comma 2 4 2 4 3 2" xfId="10917" xr:uid="{00000000-0005-0000-0000-000011000000}"/>
    <cellStyle name="Comma 2 4 2 4 3 2 2" xfId="26037" xr:uid="{00000000-0005-0000-0000-000011000000}"/>
    <cellStyle name="Comma 2 4 2 4 3 2 2 2" xfId="56277" xr:uid="{00000000-0005-0000-0000-000011000000}"/>
    <cellStyle name="Comma 2 4 2 4 3 2 3" xfId="41157" xr:uid="{00000000-0005-0000-0000-000011000000}"/>
    <cellStyle name="Comma 2 4 2 4 3 3" xfId="16965" xr:uid="{00000000-0005-0000-0000-000011000000}"/>
    <cellStyle name="Comma 2 4 2 4 3 3 2" xfId="47205" xr:uid="{00000000-0005-0000-0000-000011000000}"/>
    <cellStyle name="Comma 2 4 2 4 3 4" xfId="32085" xr:uid="{00000000-0005-0000-0000-000011000000}"/>
    <cellStyle name="Comma 2 4 2 4 4" xfId="3357" xr:uid="{00000000-0005-0000-0000-000011000000}"/>
    <cellStyle name="Comma 2 4 2 4 4 2" xfId="12429" xr:uid="{00000000-0005-0000-0000-000011000000}"/>
    <cellStyle name="Comma 2 4 2 4 4 2 2" xfId="27549" xr:uid="{00000000-0005-0000-0000-000011000000}"/>
    <cellStyle name="Comma 2 4 2 4 4 2 2 2" xfId="57789" xr:uid="{00000000-0005-0000-0000-000011000000}"/>
    <cellStyle name="Comma 2 4 2 4 4 2 3" xfId="42669" xr:uid="{00000000-0005-0000-0000-000011000000}"/>
    <cellStyle name="Comma 2 4 2 4 4 3" xfId="18477" xr:uid="{00000000-0005-0000-0000-000011000000}"/>
    <cellStyle name="Comma 2 4 2 4 4 3 2" xfId="48717" xr:uid="{00000000-0005-0000-0000-000011000000}"/>
    <cellStyle name="Comma 2 4 2 4 4 4" xfId="33597" xr:uid="{00000000-0005-0000-0000-000011000000}"/>
    <cellStyle name="Comma 2 4 2 4 5" xfId="4869" xr:uid="{00000000-0005-0000-0000-000011000000}"/>
    <cellStyle name="Comma 2 4 2 4 5 2" xfId="13941" xr:uid="{00000000-0005-0000-0000-000011000000}"/>
    <cellStyle name="Comma 2 4 2 4 5 2 2" xfId="29061" xr:uid="{00000000-0005-0000-0000-000011000000}"/>
    <cellStyle name="Comma 2 4 2 4 5 2 2 2" xfId="59301" xr:uid="{00000000-0005-0000-0000-000011000000}"/>
    <cellStyle name="Comma 2 4 2 4 5 2 3" xfId="44181" xr:uid="{00000000-0005-0000-0000-000011000000}"/>
    <cellStyle name="Comma 2 4 2 4 5 3" xfId="19989" xr:uid="{00000000-0005-0000-0000-000011000000}"/>
    <cellStyle name="Comma 2 4 2 4 5 3 2" xfId="50229" xr:uid="{00000000-0005-0000-0000-000011000000}"/>
    <cellStyle name="Comma 2 4 2 4 5 4" xfId="35109" xr:uid="{00000000-0005-0000-0000-000011000000}"/>
    <cellStyle name="Comma 2 4 2 4 6" xfId="6381" xr:uid="{00000000-0005-0000-0000-000011000000}"/>
    <cellStyle name="Comma 2 4 2 4 6 2" xfId="21501" xr:uid="{00000000-0005-0000-0000-000011000000}"/>
    <cellStyle name="Comma 2 4 2 4 6 2 2" xfId="51741" xr:uid="{00000000-0005-0000-0000-000011000000}"/>
    <cellStyle name="Comma 2 4 2 4 6 3" xfId="36621" xr:uid="{00000000-0005-0000-0000-000011000000}"/>
    <cellStyle name="Comma 2 4 2 4 7" xfId="7893" xr:uid="{00000000-0005-0000-0000-000011000000}"/>
    <cellStyle name="Comma 2 4 2 4 7 2" xfId="23013" xr:uid="{00000000-0005-0000-0000-000011000000}"/>
    <cellStyle name="Comma 2 4 2 4 7 2 2" xfId="53253" xr:uid="{00000000-0005-0000-0000-000011000000}"/>
    <cellStyle name="Comma 2 4 2 4 7 3" xfId="38133" xr:uid="{00000000-0005-0000-0000-000011000000}"/>
    <cellStyle name="Comma 2 4 2 4 8" xfId="9405" xr:uid="{00000000-0005-0000-0000-000011000000}"/>
    <cellStyle name="Comma 2 4 2 4 8 2" xfId="24525" xr:uid="{00000000-0005-0000-0000-000011000000}"/>
    <cellStyle name="Comma 2 4 2 4 8 2 2" xfId="54765" xr:uid="{00000000-0005-0000-0000-000011000000}"/>
    <cellStyle name="Comma 2 4 2 4 8 3" xfId="39645" xr:uid="{00000000-0005-0000-0000-000011000000}"/>
    <cellStyle name="Comma 2 4 2 4 9" xfId="15453" xr:uid="{00000000-0005-0000-0000-000011000000}"/>
    <cellStyle name="Comma 2 4 2 4 9 2" xfId="45693" xr:uid="{00000000-0005-0000-0000-000011000000}"/>
    <cellStyle name="Comma 2 4 2 5" xfId="585" xr:uid="{00000000-0005-0000-0000-000062000000}"/>
    <cellStyle name="Comma 2 4 2 5 10" xfId="30825" xr:uid="{00000000-0005-0000-0000-000062000000}"/>
    <cellStyle name="Comma 2 4 2 5 2" xfId="1341" xr:uid="{00000000-0005-0000-0000-000062000000}"/>
    <cellStyle name="Comma 2 4 2 5 2 2" xfId="2853" xr:uid="{00000000-0005-0000-0000-000062000000}"/>
    <cellStyle name="Comma 2 4 2 5 2 2 2" xfId="11925" xr:uid="{00000000-0005-0000-0000-000062000000}"/>
    <cellStyle name="Comma 2 4 2 5 2 2 2 2" xfId="27045" xr:uid="{00000000-0005-0000-0000-000062000000}"/>
    <cellStyle name="Comma 2 4 2 5 2 2 2 2 2" xfId="57285" xr:uid="{00000000-0005-0000-0000-000062000000}"/>
    <cellStyle name="Comma 2 4 2 5 2 2 2 3" xfId="42165" xr:uid="{00000000-0005-0000-0000-000062000000}"/>
    <cellStyle name="Comma 2 4 2 5 2 2 3" xfId="17973" xr:uid="{00000000-0005-0000-0000-000062000000}"/>
    <cellStyle name="Comma 2 4 2 5 2 2 3 2" xfId="48213" xr:uid="{00000000-0005-0000-0000-000062000000}"/>
    <cellStyle name="Comma 2 4 2 5 2 2 4" xfId="33093" xr:uid="{00000000-0005-0000-0000-000062000000}"/>
    <cellStyle name="Comma 2 4 2 5 2 3" xfId="4365" xr:uid="{00000000-0005-0000-0000-000062000000}"/>
    <cellStyle name="Comma 2 4 2 5 2 3 2" xfId="13437" xr:uid="{00000000-0005-0000-0000-000062000000}"/>
    <cellStyle name="Comma 2 4 2 5 2 3 2 2" xfId="28557" xr:uid="{00000000-0005-0000-0000-000062000000}"/>
    <cellStyle name="Comma 2 4 2 5 2 3 2 2 2" xfId="58797" xr:uid="{00000000-0005-0000-0000-000062000000}"/>
    <cellStyle name="Comma 2 4 2 5 2 3 2 3" xfId="43677" xr:uid="{00000000-0005-0000-0000-000062000000}"/>
    <cellStyle name="Comma 2 4 2 5 2 3 3" xfId="19485" xr:uid="{00000000-0005-0000-0000-000062000000}"/>
    <cellStyle name="Comma 2 4 2 5 2 3 3 2" xfId="49725" xr:uid="{00000000-0005-0000-0000-000062000000}"/>
    <cellStyle name="Comma 2 4 2 5 2 3 4" xfId="34605" xr:uid="{00000000-0005-0000-0000-000062000000}"/>
    <cellStyle name="Comma 2 4 2 5 2 4" xfId="5877" xr:uid="{00000000-0005-0000-0000-000062000000}"/>
    <cellStyle name="Comma 2 4 2 5 2 4 2" xfId="14949" xr:uid="{00000000-0005-0000-0000-000062000000}"/>
    <cellStyle name="Comma 2 4 2 5 2 4 2 2" xfId="30069" xr:uid="{00000000-0005-0000-0000-000062000000}"/>
    <cellStyle name="Comma 2 4 2 5 2 4 2 2 2" xfId="60309" xr:uid="{00000000-0005-0000-0000-000062000000}"/>
    <cellStyle name="Comma 2 4 2 5 2 4 2 3" xfId="45189" xr:uid="{00000000-0005-0000-0000-000062000000}"/>
    <cellStyle name="Comma 2 4 2 5 2 4 3" xfId="20997" xr:uid="{00000000-0005-0000-0000-000062000000}"/>
    <cellStyle name="Comma 2 4 2 5 2 4 3 2" xfId="51237" xr:uid="{00000000-0005-0000-0000-000062000000}"/>
    <cellStyle name="Comma 2 4 2 5 2 4 4" xfId="36117" xr:uid="{00000000-0005-0000-0000-000062000000}"/>
    <cellStyle name="Comma 2 4 2 5 2 5" xfId="7389" xr:uid="{00000000-0005-0000-0000-000062000000}"/>
    <cellStyle name="Comma 2 4 2 5 2 5 2" xfId="22509" xr:uid="{00000000-0005-0000-0000-000062000000}"/>
    <cellStyle name="Comma 2 4 2 5 2 5 2 2" xfId="52749" xr:uid="{00000000-0005-0000-0000-000062000000}"/>
    <cellStyle name="Comma 2 4 2 5 2 5 3" xfId="37629" xr:uid="{00000000-0005-0000-0000-000062000000}"/>
    <cellStyle name="Comma 2 4 2 5 2 6" xfId="8901" xr:uid="{00000000-0005-0000-0000-000062000000}"/>
    <cellStyle name="Comma 2 4 2 5 2 6 2" xfId="24021" xr:uid="{00000000-0005-0000-0000-000062000000}"/>
    <cellStyle name="Comma 2 4 2 5 2 6 2 2" xfId="54261" xr:uid="{00000000-0005-0000-0000-000062000000}"/>
    <cellStyle name="Comma 2 4 2 5 2 6 3" xfId="39141" xr:uid="{00000000-0005-0000-0000-000062000000}"/>
    <cellStyle name="Comma 2 4 2 5 2 7" xfId="10413" xr:uid="{00000000-0005-0000-0000-000062000000}"/>
    <cellStyle name="Comma 2 4 2 5 2 7 2" xfId="25533" xr:uid="{00000000-0005-0000-0000-000062000000}"/>
    <cellStyle name="Comma 2 4 2 5 2 7 2 2" xfId="55773" xr:uid="{00000000-0005-0000-0000-000062000000}"/>
    <cellStyle name="Comma 2 4 2 5 2 7 3" xfId="40653" xr:uid="{00000000-0005-0000-0000-000062000000}"/>
    <cellStyle name="Comma 2 4 2 5 2 8" xfId="16461" xr:uid="{00000000-0005-0000-0000-000062000000}"/>
    <cellStyle name="Comma 2 4 2 5 2 8 2" xfId="46701" xr:uid="{00000000-0005-0000-0000-000062000000}"/>
    <cellStyle name="Comma 2 4 2 5 2 9" xfId="31581" xr:uid="{00000000-0005-0000-0000-000062000000}"/>
    <cellStyle name="Comma 2 4 2 5 3" xfId="2097" xr:uid="{00000000-0005-0000-0000-000062000000}"/>
    <cellStyle name="Comma 2 4 2 5 3 2" xfId="11169" xr:uid="{00000000-0005-0000-0000-000062000000}"/>
    <cellStyle name="Comma 2 4 2 5 3 2 2" xfId="26289" xr:uid="{00000000-0005-0000-0000-000062000000}"/>
    <cellStyle name="Comma 2 4 2 5 3 2 2 2" xfId="56529" xr:uid="{00000000-0005-0000-0000-000062000000}"/>
    <cellStyle name="Comma 2 4 2 5 3 2 3" xfId="41409" xr:uid="{00000000-0005-0000-0000-000062000000}"/>
    <cellStyle name="Comma 2 4 2 5 3 3" xfId="17217" xr:uid="{00000000-0005-0000-0000-000062000000}"/>
    <cellStyle name="Comma 2 4 2 5 3 3 2" xfId="47457" xr:uid="{00000000-0005-0000-0000-000062000000}"/>
    <cellStyle name="Comma 2 4 2 5 3 4" xfId="32337" xr:uid="{00000000-0005-0000-0000-000062000000}"/>
    <cellStyle name="Comma 2 4 2 5 4" xfId="3609" xr:uid="{00000000-0005-0000-0000-000062000000}"/>
    <cellStyle name="Comma 2 4 2 5 4 2" xfId="12681" xr:uid="{00000000-0005-0000-0000-000062000000}"/>
    <cellStyle name="Comma 2 4 2 5 4 2 2" xfId="27801" xr:uid="{00000000-0005-0000-0000-000062000000}"/>
    <cellStyle name="Comma 2 4 2 5 4 2 2 2" xfId="58041" xr:uid="{00000000-0005-0000-0000-000062000000}"/>
    <cellStyle name="Comma 2 4 2 5 4 2 3" xfId="42921" xr:uid="{00000000-0005-0000-0000-000062000000}"/>
    <cellStyle name="Comma 2 4 2 5 4 3" xfId="18729" xr:uid="{00000000-0005-0000-0000-000062000000}"/>
    <cellStyle name="Comma 2 4 2 5 4 3 2" xfId="48969" xr:uid="{00000000-0005-0000-0000-000062000000}"/>
    <cellStyle name="Comma 2 4 2 5 4 4" xfId="33849" xr:uid="{00000000-0005-0000-0000-000062000000}"/>
    <cellStyle name="Comma 2 4 2 5 5" xfId="5121" xr:uid="{00000000-0005-0000-0000-000062000000}"/>
    <cellStyle name="Comma 2 4 2 5 5 2" xfId="14193" xr:uid="{00000000-0005-0000-0000-000062000000}"/>
    <cellStyle name="Comma 2 4 2 5 5 2 2" xfId="29313" xr:uid="{00000000-0005-0000-0000-000062000000}"/>
    <cellStyle name="Comma 2 4 2 5 5 2 2 2" xfId="59553" xr:uid="{00000000-0005-0000-0000-000062000000}"/>
    <cellStyle name="Comma 2 4 2 5 5 2 3" xfId="44433" xr:uid="{00000000-0005-0000-0000-000062000000}"/>
    <cellStyle name="Comma 2 4 2 5 5 3" xfId="20241" xr:uid="{00000000-0005-0000-0000-000062000000}"/>
    <cellStyle name="Comma 2 4 2 5 5 3 2" xfId="50481" xr:uid="{00000000-0005-0000-0000-000062000000}"/>
    <cellStyle name="Comma 2 4 2 5 5 4" xfId="35361" xr:uid="{00000000-0005-0000-0000-000062000000}"/>
    <cellStyle name="Comma 2 4 2 5 6" xfId="6633" xr:uid="{00000000-0005-0000-0000-000062000000}"/>
    <cellStyle name="Comma 2 4 2 5 6 2" xfId="21753" xr:uid="{00000000-0005-0000-0000-000062000000}"/>
    <cellStyle name="Comma 2 4 2 5 6 2 2" xfId="51993" xr:uid="{00000000-0005-0000-0000-000062000000}"/>
    <cellStyle name="Comma 2 4 2 5 6 3" xfId="36873" xr:uid="{00000000-0005-0000-0000-000062000000}"/>
    <cellStyle name="Comma 2 4 2 5 7" xfId="8145" xr:uid="{00000000-0005-0000-0000-000062000000}"/>
    <cellStyle name="Comma 2 4 2 5 7 2" xfId="23265" xr:uid="{00000000-0005-0000-0000-000062000000}"/>
    <cellStyle name="Comma 2 4 2 5 7 2 2" xfId="53505" xr:uid="{00000000-0005-0000-0000-000062000000}"/>
    <cellStyle name="Comma 2 4 2 5 7 3" xfId="38385" xr:uid="{00000000-0005-0000-0000-000062000000}"/>
    <cellStyle name="Comma 2 4 2 5 8" xfId="9657" xr:uid="{00000000-0005-0000-0000-000062000000}"/>
    <cellStyle name="Comma 2 4 2 5 8 2" xfId="24777" xr:uid="{00000000-0005-0000-0000-000062000000}"/>
    <cellStyle name="Comma 2 4 2 5 8 2 2" xfId="55017" xr:uid="{00000000-0005-0000-0000-000062000000}"/>
    <cellStyle name="Comma 2 4 2 5 8 3" xfId="39897" xr:uid="{00000000-0005-0000-0000-000062000000}"/>
    <cellStyle name="Comma 2 4 2 5 9" xfId="15705" xr:uid="{00000000-0005-0000-0000-000062000000}"/>
    <cellStyle name="Comma 2 4 2 5 9 2" xfId="45945" xr:uid="{00000000-0005-0000-0000-000062000000}"/>
    <cellStyle name="Comma 2 4 2 6" xfId="837" xr:uid="{00000000-0005-0000-0000-000011000000}"/>
    <cellStyle name="Comma 2 4 2 6 2" xfId="2349" xr:uid="{00000000-0005-0000-0000-000011000000}"/>
    <cellStyle name="Comma 2 4 2 6 2 2" xfId="11421" xr:uid="{00000000-0005-0000-0000-000011000000}"/>
    <cellStyle name="Comma 2 4 2 6 2 2 2" xfId="26541" xr:uid="{00000000-0005-0000-0000-000011000000}"/>
    <cellStyle name="Comma 2 4 2 6 2 2 2 2" xfId="56781" xr:uid="{00000000-0005-0000-0000-000011000000}"/>
    <cellStyle name="Comma 2 4 2 6 2 2 3" xfId="41661" xr:uid="{00000000-0005-0000-0000-000011000000}"/>
    <cellStyle name="Comma 2 4 2 6 2 3" xfId="17469" xr:uid="{00000000-0005-0000-0000-000011000000}"/>
    <cellStyle name="Comma 2 4 2 6 2 3 2" xfId="47709" xr:uid="{00000000-0005-0000-0000-000011000000}"/>
    <cellStyle name="Comma 2 4 2 6 2 4" xfId="32589" xr:uid="{00000000-0005-0000-0000-000011000000}"/>
    <cellStyle name="Comma 2 4 2 6 3" xfId="3861" xr:uid="{00000000-0005-0000-0000-000011000000}"/>
    <cellStyle name="Comma 2 4 2 6 3 2" xfId="12933" xr:uid="{00000000-0005-0000-0000-000011000000}"/>
    <cellStyle name="Comma 2 4 2 6 3 2 2" xfId="28053" xr:uid="{00000000-0005-0000-0000-000011000000}"/>
    <cellStyle name="Comma 2 4 2 6 3 2 2 2" xfId="58293" xr:uid="{00000000-0005-0000-0000-000011000000}"/>
    <cellStyle name="Comma 2 4 2 6 3 2 3" xfId="43173" xr:uid="{00000000-0005-0000-0000-000011000000}"/>
    <cellStyle name="Comma 2 4 2 6 3 3" xfId="18981" xr:uid="{00000000-0005-0000-0000-000011000000}"/>
    <cellStyle name="Comma 2 4 2 6 3 3 2" xfId="49221" xr:uid="{00000000-0005-0000-0000-000011000000}"/>
    <cellStyle name="Comma 2 4 2 6 3 4" xfId="34101" xr:uid="{00000000-0005-0000-0000-000011000000}"/>
    <cellStyle name="Comma 2 4 2 6 4" xfId="5373" xr:uid="{00000000-0005-0000-0000-000011000000}"/>
    <cellStyle name="Comma 2 4 2 6 4 2" xfId="14445" xr:uid="{00000000-0005-0000-0000-000011000000}"/>
    <cellStyle name="Comma 2 4 2 6 4 2 2" xfId="29565" xr:uid="{00000000-0005-0000-0000-000011000000}"/>
    <cellStyle name="Comma 2 4 2 6 4 2 2 2" xfId="59805" xr:uid="{00000000-0005-0000-0000-000011000000}"/>
    <cellStyle name="Comma 2 4 2 6 4 2 3" xfId="44685" xr:uid="{00000000-0005-0000-0000-000011000000}"/>
    <cellStyle name="Comma 2 4 2 6 4 3" xfId="20493" xr:uid="{00000000-0005-0000-0000-000011000000}"/>
    <cellStyle name="Comma 2 4 2 6 4 3 2" xfId="50733" xr:uid="{00000000-0005-0000-0000-000011000000}"/>
    <cellStyle name="Comma 2 4 2 6 4 4" xfId="35613" xr:uid="{00000000-0005-0000-0000-000011000000}"/>
    <cellStyle name="Comma 2 4 2 6 5" xfId="6885" xr:uid="{00000000-0005-0000-0000-000011000000}"/>
    <cellStyle name="Comma 2 4 2 6 5 2" xfId="22005" xr:uid="{00000000-0005-0000-0000-000011000000}"/>
    <cellStyle name="Comma 2 4 2 6 5 2 2" xfId="52245" xr:uid="{00000000-0005-0000-0000-000011000000}"/>
    <cellStyle name="Comma 2 4 2 6 5 3" xfId="37125" xr:uid="{00000000-0005-0000-0000-000011000000}"/>
    <cellStyle name="Comma 2 4 2 6 6" xfId="8397" xr:uid="{00000000-0005-0000-0000-000011000000}"/>
    <cellStyle name="Comma 2 4 2 6 6 2" xfId="23517" xr:uid="{00000000-0005-0000-0000-000011000000}"/>
    <cellStyle name="Comma 2 4 2 6 6 2 2" xfId="53757" xr:uid="{00000000-0005-0000-0000-000011000000}"/>
    <cellStyle name="Comma 2 4 2 6 6 3" xfId="38637" xr:uid="{00000000-0005-0000-0000-000011000000}"/>
    <cellStyle name="Comma 2 4 2 6 7" xfId="9909" xr:uid="{00000000-0005-0000-0000-000011000000}"/>
    <cellStyle name="Comma 2 4 2 6 7 2" xfId="25029" xr:uid="{00000000-0005-0000-0000-000011000000}"/>
    <cellStyle name="Comma 2 4 2 6 7 2 2" xfId="55269" xr:uid="{00000000-0005-0000-0000-000011000000}"/>
    <cellStyle name="Comma 2 4 2 6 7 3" xfId="40149" xr:uid="{00000000-0005-0000-0000-000011000000}"/>
    <cellStyle name="Comma 2 4 2 6 8" xfId="15957" xr:uid="{00000000-0005-0000-0000-000011000000}"/>
    <cellStyle name="Comma 2 4 2 6 8 2" xfId="46197" xr:uid="{00000000-0005-0000-0000-000011000000}"/>
    <cellStyle name="Comma 2 4 2 6 9" xfId="31077" xr:uid="{00000000-0005-0000-0000-000011000000}"/>
    <cellStyle name="Comma 2 4 2 7" xfId="1593" xr:uid="{00000000-0005-0000-0000-000011000000}"/>
    <cellStyle name="Comma 2 4 2 7 2" xfId="10665" xr:uid="{00000000-0005-0000-0000-000011000000}"/>
    <cellStyle name="Comma 2 4 2 7 2 2" xfId="25785" xr:uid="{00000000-0005-0000-0000-000011000000}"/>
    <cellStyle name="Comma 2 4 2 7 2 2 2" xfId="56025" xr:uid="{00000000-0005-0000-0000-000011000000}"/>
    <cellStyle name="Comma 2 4 2 7 2 3" xfId="40905" xr:uid="{00000000-0005-0000-0000-000011000000}"/>
    <cellStyle name="Comma 2 4 2 7 3" xfId="16713" xr:uid="{00000000-0005-0000-0000-000011000000}"/>
    <cellStyle name="Comma 2 4 2 7 3 2" xfId="46953" xr:uid="{00000000-0005-0000-0000-000011000000}"/>
    <cellStyle name="Comma 2 4 2 7 4" xfId="31833" xr:uid="{00000000-0005-0000-0000-000011000000}"/>
    <cellStyle name="Comma 2 4 2 8" xfId="3105" xr:uid="{00000000-0005-0000-0000-000011000000}"/>
    <cellStyle name="Comma 2 4 2 8 2" xfId="12177" xr:uid="{00000000-0005-0000-0000-000011000000}"/>
    <cellStyle name="Comma 2 4 2 8 2 2" xfId="27297" xr:uid="{00000000-0005-0000-0000-000011000000}"/>
    <cellStyle name="Comma 2 4 2 8 2 2 2" xfId="57537" xr:uid="{00000000-0005-0000-0000-000011000000}"/>
    <cellStyle name="Comma 2 4 2 8 2 3" xfId="42417" xr:uid="{00000000-0005-0000-0000-000011000000}"/>
    <cellStyle name="Comma 2 4 2 8 3" xfId="18225" xr:uid="{00000000-0005-0000-0000-000011000000}"/>
    <cellStyle name="Comma 2 4 2 8 3 2" xfId="48465" xr:uid="{00000000-0005-0000-0000-000011000000}"/>
    <cellStyle name="Comma 2 4 2 8 4" xfId="33345" xr:uid="{00000000-0005-0000-0000-000011000000}"/>
    <cellStyle name="Comma 2 4 2 9" xfId="4617" xr:uid="{00000000-0005-0000-0000-000011000000}"/>
    <cellStyle name="Comma 2 4 2 9 2" xfId="13689" xr:uid="{00000000-0005-0000-0000-000011000000}"/>
    <cellStyle name="Comma 2 4 2 9 2 2" xfId="28809" xr:uid="{00000000-0005-0000-0000-000011000000}"/>
    <cellStyle name="Comma 2 4 2 9 2 2 2" xfId="59049" xr:uid="{00000000-0005-0000-0000-000011000000}"/>
    <cellStyle name="Comma 2 4 2 9 2 3" xfId="43929" xr:uid="{00000000-0005-0000-0000-000011000000}"/>
    <cellStyle name="Comma 2 4 2 9 3" xfId="19737" xr:uid="{00000000-0005-0000-0000-000011000000}"/>
    <cellStyle name="Comma 2 4 2 9 3 2" xfId="49977" xr:uid="{00000000-0005-0000-0000-000011000000}"/>
    <cellStyle name="Comma 2 4 2 9 4" xfId="34857" xr:uid="{00000000-0005-0000-0000-000011000000}"/>
    <cellStyle name="Comma 2 4 3" xfId="123" xr:uid="{00000000-0005-0000-0000-000021000000}"/>
    <cellStyle name="Comma 2 4 3 10" xfId="9195" xr:uid="{00000000-0005-0000-0000-000021000000}"/>
    <cellStyle name="Comma 2 4 3 10 2" xfId="24315" xr:uid="{00000000-0005-0000-0000-000021000000}"/>
    <cellStyle name="Comma 2 4 3 10 2 2" xfId="54555" xr:uid="{00000000-0005-0000-0000-000021000000}"/>
    <cellStyle name="Comma 2 4 3 10 3" xfId="39435" xr:uid="{00000000-0005-0000-0000-000021000000}"/>
    <cellStyle name="Comma 2 4 3 11" xfId="15243" xr:uid="{00000000-0005-0000-0000-000021000000}"/>
    <cellStyle name="Comma 2 4 3 11 2" xfId="45483" xr:uid="{00000000-0005-0000-0000-000021000000}"/>
    <cellStyle name="Comma 2 4 3 12" xfId="30363" xr:uid="{00000000-0005-0000-0000-000021000000}"/>
    <cellStyle name="Comma 2 4 3 2" xfId="375" xr:uid="{00000000-0005-0000-0000-000021000000}"/>
    <cellStyle name="Comma 2 4 3 2 10" xfId="30615" xr:uid="{00000000-0005-0000-0000-000021000000}"/>
    <cellStyle name="Comma 2 4 3 2 2" xfId="1131" xr:uid="{00000000-0005-0000-0000-000021000000}"/>
    <cellStyle name="Comma 2 4 3 2 2 2" xfId="2643" xr:uid="{00000000-0005-0000-0000-000021000000}"/>
    <cellStyle name="Comma 2 4 3 2 2 2 2" xfId="11715" xr:uid="{00000000-0005-0000-0000-000021000000}"/>
    <cellStyle name="Comma 2 4 3 2 2 2 2 2" xfId="26835" xr:uid="{00000000-0005-0000-0000-000021000000}"/>
    <cellStyle name="Comma 2 4 3 2 2 2 2 2 2" xfId="57075" xr:uid="{00000000-0005-0000-0000-000021000000}"/>
    <cellStyle name="Comma 2 4 3 2 2 2 2 3" xfId="41955" xr:uid="{00000000-0005-0000-0000-000021000000}"/>
    <cellStyle name="Comma 2 4 3 2 2 2 3" xfId="17763" xr:uid="{00000000-0005-0000-0000-000021000000}"/>
    <cellStyle name="Comma 2 4 3 2 2 2 3 2" xfId="48003" xr:uid="{00000000-0005-0000-0000-000021000000}"/>
    <cellStyle name="Comma 2 4 3 2 2 2 4" xfId="32883" xr:uid="{00000000-0005-0000-0000-000021000000}"/>
    <cellStyle name="Comma 2 4 3 2 2 3" xfId="4155" xr:uid="{00000000-0005-0000-0000-000021000000}"/>
    <cellStyle name="Comma 2 4 3 2 2 3 2" xfId="13227" xr:uid="{00000000-0005-0000-0000-000021000000}"/>
    <cellStyle name="Comma 2 4 3 2 2 3 2 2" xfId="28347" xr:uid="{00000000-0005-0000-0000-000021000000}"/>
    <cellStyle name="Comma 2 4 3 2 2 3 2 2 2" xfId="58587" xr:uid="{00000000-0005-0000-0000-000021000000}"/>
    <cellStyle name="Comma 2 4 3 2 2 3 2 3" xfId="43467" xr:uid="{00000000-0005-0000-0000-000021000000}"/>
    <cellStyle name="Comma 2 4 3 2 2 3 3" xfId="19275" xr:uid="{00000000-0005-0000-0000-000021000000}"/>
    <cellStyle name="Comma 2 4 3 2 2 3 3 2" xfId="49515" xr:uid="{00000000-0005-0000-0000-000021000000}"/>
    <cellStyle name="Comma 2 4 3 2 2 3 4" xfId="34395" xr:uid="{00000000-0005-0000-0000-000021000000}"/>
    <cellStyle name="Comma 2 4 3 2 2 4" xfId="5667" xr:uid="{00000000-0005-0000-0000-000021000000}"/>
    <cellStyle name="Comma 2 4 3 2 2 4 2" xfId="14739" xr:uid="{00000000-0005-0000-0000-000021000000}"/>
    <cellStyle name="Comma 2 4 3 2 2 4 2 2" xfId="29859" xr:uid="{00000000-0005-0000-0000-000021000000}"/>
    <cellStyle name="Comma 2 4 3 2 2 4 2 2 2" xfId="60099" xr:uid="{00000000-0005-0000-0000-000021000000}"/>
    <cellStyle name="Comma 2 4 3 2 2 4 2 3" xfId="44979" xr:uid="{00000000-0005-0000-0000-000021000000}"/>
    <cellStyle name="Comma 2 4 3 2 2 4 3" xfId="20787" xr:uid="{00000000-0005-0000-0000-000021000000}"/>
    <cellStyle name="Comma 2 4 3 2 2 4 3 2" xfId="51027" xr:uid="{00000000-0005-0000-0000-000021000000}"/>
    <cellStyle name="Comma 2 4 3 2 2 4 4" xfId="35907" xr:uid="{00000000-0005-0000-0000-000021000000}"/>
    <cellStyle name="Comma 2 4 3 2 2 5" xfId="7179" xr:uid="{00000000-0005-0000-0000-000021000000}"/>
    <cellStyle name="Comma 2 4 3 2 2 5 2" xfId="22299" xr:uid="{00000000-0005-0000-0000-000021000000}"/>
    <cellStyle name="Comma 2 4 3 2 2 5 2 2" xfId="52539" xr:uid="{00000000-0005-0000-0000-000021000000}"/>
    <cellStyle name="Comma 2 4 3 2 2 5 3" xfId="37419" xr:uid="{00000000-0005-0000-0000-000021000000}"/>
    <cellStyle name="Comma 2 4 3 2 2 6" xfId="8691" xr:uid="{00000000-0005-0000-0000-000021000000}"/>
    <cellStyle name="Comma 2 4 3 2 2 6 2" xfId="23811" xr:uid="{00000000-0005-0000-0000-000021000000}"/>
    <cellStyle name="Comma 2 4 3 2 2 6 2 2" xfId="54051" xr:uid="{00000000-0005-0000-0000-000021000000}"/>
    <cellStyle name="Comma 2 4 3 2 2 6 3" xfId="38931" xr:uid="{00000000-0005-0000-0000-000021000000}"/>
    <cellStyle name="Comma 2 4 3 2 2 7" xfId="10203" xr:uid="{00000000-0005-0000-0000-000021000000}"/>
    <cellStyle name="Comma 2 4 3 2 2 7 2" xfId="25323" xr:uid="{00000000-0005-0000-0000-000021000000}"/>
    <cellStyle name="Comma 2 4 3 2 2 7 2 2" xfId="55563" xr:uid="{00000000-0005-0000-0000-000021000000}"/>
    <cellStyle name="Comma 2 4 3 2 2 7 3" xfId="40443" xr:uid="{00000000-0005-0000-0000-000021000000}"/>
    <cellStyle name="Comma 2 4 3 2 2 8" xfId="16251" xr:uid="{00000000-0005-0000-0000-000021000000}"/>
    <cellStyle name="Comma 2 4 3 2 2 8 2" xfId="46491" xr:uid="{00000000-0005-0000-0000-000021000000}"/>
    <cellStyle name="Comma 2 4 3 2 2 9" xfId="31371" xr:uid="{00000000-0005-0000-0000-000021000000}"/>
    <cellStyle name="Comma 2 4 3 2 3" xfId="1887" xr:uid="{00000000-0005-0000-0000-000021000000}"/>
    <cellStyle name="Comma 2 4 3 2 3 2" xfId="10959" xr:uid="{00000000-0005-0000-0000-000021000000}"/>
    <cellStyle name="Comma 2 4 3 2 3 2 2" xfId="26079" xr:uid="{00000000-0005-0000-0000-000021000000}"/>
    <cellStyle name="Comma 2 4 3 2 3 2 2 2" xfId="56319" xr:uid="{00000000-0005-0000-0000-000021000000}"/>
    <cellStyle name="Comma 2 4 3 2 3 2 3" xfId="41199" xr:uid="{00000000-0005-0000-0000-000021000000}"/>
    <cellStyle name="Comma 2 4 3 2 3 3" xfId="17007" xr:uid="{00000000-0005-0000-0000-000021000000}"/>
    <cellStyle name="Comma 2 4 3 2 3 3 2" xfId="47247" xr:uid="{00000000-0005-0000-0000-000021000000}"/>
    <cellStyle name="Comma 2 4 3 2 3 4" xfId="32127" xr:uid="{00000000-0005-0000-0000-000021000000}"/>
    <cellStyle name="Comma 2 4 3 2 4" xfId="3399" xr:uid="{00000000-0005-0000-0000-000021000000}"/>
    <cellStyle name="Comma 2 4 3 2 4 2" xfId="12471" xr:uid="{00000000-0005-0000-0000-000021000000}"/>
    <cellStyle name="Comma 2 4 3 2 4 2 2" xfId="27591" xr:uid="{00000000-0005-0000-0000-000021000000}"/>
    <cellStyle name="Comma 2 4 3 2 4 2 2 2" xfId="57831" xr:uid="{00000000-0005-0000-0000-000021000000}"/>
    <cellStyle name="Comma 2 4 3 2 4 2 3" xfId="42711" xr:uid="{00000000-0005-0000-0000-000021000000}"/>
    <cellStyle name="Comma 2 4 3 2 4 3" xfId="18519" xr:uid="{00000000-0005-0000-0000-000021000000}"/>
    <cellStyle name="Comma 2 4 3 2 4 3 2" xfId="48759" xr:uid="{00000000-0005-0000-0000-000021000000}"/>
    <cellStyle name="Comma 2 4 3 2 4 4" xfId="33639" xr:uid="{00000000-0005-0000-0000-000021000000}"/>
    <cellStyle name="Comma 2 4 3 2 5" xfId="4911" xr:uid="{00000000-0005-0000-0000-000021000000}"/>
    <cellStyle name="Comma 2 4 3 2 5 2" xfId="13983" xr:uid="{00000000-0005-0000-0000-000021000000}"/>
    <cellStyle name="Comma 2 4 3 2 5 2 2" xfId="29103" xr:uid="{00000000-0005-0000-0000-000021000000}"/>
    <cellStyle name="Comma 2 4 3 2 5 2 2 2" xfId="59343" xr:uid="{00000000-0005-0000-0000-000021000000}"/>
    <cellStyle name="Comma 2 4 3 2 5 2 3" xfId="44223" xr:uid="{00000000-0005-0000-0000-000021000000}"/>
    <cellStyle name="Comma 2 4 3 2 5 3" xfId="20031" xr:uid="{00000000-0005-0000-0000-000021000000}"/>
    <cellStyle name="Comma 2 4 3 2 5 3 2" xfId="50271" xr:uid="{00000000-0005-0000-0000-000021000000}"/>
    <cellStyle name="Comma 2 4 3 2 5 4" xfId="35151" xr:uid="{00000000-0005-0000-0000-000021000000}"/>
    <cellStyle name="Comma 2 4 3 2 6" xfId="6423" xr:uid="{00000000-0005-0000-0000-000021000000}"/>
    <cellStyle name="Comma 2 4 3 2 6 2" xfId="21543" xr:uid="{00000000-0005-0000-0000-000021000000}"/>
    <cellStyle name="Comma 2 4 3 2 6 2 2" xfId="51783" xr:uid="{00000000-0005-0000-0000-000021000000}"/>
    <cellStyle name="Comma 2 4 3 2 6 3" xfId="36663" xr:uid="{00000000-0005-0000-0000-000021000000}"/>
    <cellStyle name="Comma 2 4 3 2 7" xfId="7935" xr:uid="{00000000-0005-0000-0000-000021000000}"/>
    <cellStyle name="Comma 2 4 3 2 7 2" xfId="23055" xr:uid="{00000000-0005-0000-0000-000021000000}"/>
    <cellStyle name="Comma 2 4 3 2 7 2 2" xfId="53295" xr:uid="{00000000-0005-0000-0000-000021000000}"/>
    <cellStyle name="Comma 2 4 3 2 7 3" xfId="38175" xr:uid="{00000000-0005-0000-0000-000021000000}"/>
    <cellStyle name="Comma 2 4 3 2 8" xfId="9447" xr:uid="{00000000-0005-0000-0000-000021000000}"/>
    <cellStyle name="Comma 2 4 3 2 8 2" xfId="24567" xr:uid="{00000000-0005-0000-0000-000021000000}"/>
    <cellStyle name="Comma 2 4 3 2 8 2 2" xfId="54807" xr:uid="{00000000-0005-0000-0000-000021000000}"/>
    <cellStyle name="Comma 2 4 3 2 8 3" xfId="39687" xr:uid="{00000000-0005-0000-0000-000021000000}"/>
    <cellStyle name="Comma 2 4 3 2 9" xfId="15495" xr:uid="{00000000-0005-0000-0000-000021000000}"/>
    <cellStyle name="Comma 2 4 3 2 9 2" xfId="45735" xr:uid="{00000000-0005-0000-0000-000021000000}"/>
    <cellStyle name="Comma 2 4 3 3" xfId="627" xr:uid="{00000000-0005-0000-0000-000065000000}"/>
    <cellStyle name="Comma 2 4 3 3 10" xfId="30867" xr:uid="{00000000-0005-0000-0000-000065000000}"/>
    <cellStyle name="Comma 2 4 3 3 2" xfId="1383" xr:uid="{00000000-0005-0000-0000-000065000000}"/>
    <cellStyle name="Comma 2 4 3 3 2 2" xfId="2895" xr:uid="{00000000-0005-0000-0000-000065000000}"/>
    <cellStyle name="Comma 2 4 3 3 2 2 2" xfId="11967" xr:uid="{00000000-0005-0000-0000-000065000000}"/>
    <cellStyle name="Comma 2 4 3 3 2 2 2 2" xfId="27087" xr:uid="{00000000-0005-0000-0000-000065000000}"/>
    <cellStyle name="Comma 2 4 3 3 2 2 2 2 2" xfId="57327" xr:uid="{00000000-0005-0000-0000-000065000000}"/>
    <cellStyle name="Comma 2 4 3 3 2 2 2 3" xfId="42207" xr:uid="{00000000-0005-0000-0000-000065000000}"/>
    <cellStyle name="Comma 2 4 3 3 2 2 3" xfId="18015" xr:uid="{00000000-0005-0000-0000-000065000000}"/>
    <cellStyle name="Comma 2 4 3 3 2 2 3 2" xfId="48255" xr:uid="{00000000-0005-0000-0000-000065000000}"/>
    <cellStyle name="Comma 2 4 3 3 2 2 4" xfId="33135" xr:uid="{00000000-0005-0000-0000-000065000000}"/>
    <cellStyle name="Comma 2 4 3 3 2 3" xfId="4407" xr:uid="{00000000-0005-0000-0000-000065000000}"/>
    <cellStyle name="Comma 2 4 3 3 2 3 2" xfId="13479" xr:uid="{00000000-0005-0000-0000-000065000000}"/>
    <cellStyle name="Comma 2 4 3 3 2 3 2 2" xfId="28599" xr:uid="{00000000-0005-0000-0000-000065000000}"/>
    <cellStyle name="Comma 2 4 3 3 2 3 2 2 2" xfId="58839" xr:uid="{00000000-0005-0000-0000-000065000000}"/>
    <cellStyle name="Comma 2 4 3 3 2 3 2 3" xfId="43719" xr:uid="{00000000-0005-0000-0000-000065000000}"/>
    <cellStyle name="Comma 2 4 3 3 2 3 3" xfId="19527" xr:uid="{00000000-0005-0000-0000-000065000000}"/>
    <cellStyle name="Comma 2 4 3 3 2 3 3 2" xfId="49767" xr:uid="{00000000-0005-0000-0000-000065000000}"/>
    <cellStyle name="Comma 2 4 3 3 2 3 4" xfId="34647" xr:uid="{00000000-0005-0000-0000-000065000000}"/>
    <cellStyle name="Comma 2 4 3 3 2 4" xfId="5919" xr:uid="{00000000-0005-0000-0000-000065000000}"/>
    <cellStyle name="Comma 2 4 3 3 2 4 2" xfId="14991" xr:uid="{00000000-0005-0000-0000-000065000000}"/>
    <cellStyle name="Comma 2 4 3 3 2 4 2 2" xfId="30111" xr:uid="{00000000-0005-0000-0000-000065000000}"/>
    <cellStyle name="Comma 2 4 3 3 2 4 2 2 2" xfId="60351" xr:uid="{00000000-0005-0000-0000-000065000000}"/>
    <cellStyle name="Comma 2 4 3 3 2 4 2 3" xfId="45231" xr:uid="{00000000-0005-0000-0000-000065000000}"/>
    <cellStyle name="Comma 2 4 3 3 2 4 3" xfId="21039" xr:uid="{00000000-0005-0000-0000-000065000000}"/>
    <cellStyle name="Comma 2 4 3 3 2 4 3 2" xfId="51279" xr:uid="{00000000-0005-0000-0000-000065000000}"/>
    <cellStyle name="Comma 2 4 3 3 2 4 4" xfId="36159" xr:uid="{00000000-0005-0000-0000-000065000000}"/>
    <cellStyle name="Comma 2 4 3 3 2 5" xfId="7431" xr:uid="{00000000-0005-0000-0000-000065000000}"/>
    <cellStyle name="Comma 2 4 3 3 2 5 2" xfId="22551" xr:uid="{00000000-0005-0000-0000-000065000000}"/>
    <cellStyle name="Comma 2 4 3 3 2 5 2 2" xfId="52791" xr:uid="{00000000-0005-0000-0000-000065000000}"/>
    <cellStyle name="Comma 2 4 3 3 2 5 3" xfId="37671" xr:uid="{00000000-0005-0000-0000-000065000000}"/>
    <cellStyle name="Comma 2 4 3 3 2 6" xfId="8943" xr:uid="{00000000-0005-0000-0000-000065000000}"/>
    <cellStyle name="Comma 2 4 3 3 2 6 2" xfId="24063" xr:uid="{00000000-0005-0000-0000-000065000000}"/>
    <cellStyle name="Comma 2 4 3 3 2 6 2 2" xfId="54303" xr:uid="{00000000-0005-0000-0000-000065000000}"/>
    <cellStyle name="Comma 2 4 3 3 2 6 3" xfId="39183" xr:uid="{00000000-0005-0000-0000-000065000000}"/>
    <cellStyle name="Comma 2 4 3 3 2 7" xfId="10455" xr:uid="{00000000-0005-0000-0000-000065000000}"/>
    <cellStyle name="Comma 2 4 3 3 2 7 2" xfId="25575" xr:uid="{00000000-0005-0000-0000-000065000000}"/>
    <cellStyle name="Comma 2 4 3 3 2 7 2 2" xfId="55815" xr:uid="{00000000-0005-0000-0000-000065000000}"/>
    <cellStyle name="Comma 2 4 3 3 2 7 3" xfId="40695" xr:uid="{00000000-0005-0000-0000-000065000000}"/>
    <cellStyle name="Comma 2 4 3 3 2 8" xfId="16503" xr:uid="{00000000-0005-0000-0000-000065000000}"/>
    <cellStyle name="Comma 2 4 3 3 2 8 2" xfId="46743" xr:uid="{00000000-0005-0000-0000-000065000000}"/>
    <cellStyle name="Comma 2 4 3 3 2 9" xfId="31623" xr:uid="{00000000-0005-0000-0000-000065000000}"/>
    <cellStyle name="Comma 2 4 3 3 3" xfId="2139" xr:uid="{00000000-0005-0000-0000-000065000000}"/>
    <cellStyle name="Comma 2 4 3 3 3 2" xfId="11211" xr:uid="{00000000-0005-0000-0000-000065000000}"/>
    <cellStyle name="Comma 2 4 3 3 3 2 2" xfId="26331" xr:uid="{00000000-0005-0000-0000-000065000000}"/>
    <cellStyle name="Comma 2 4 3 3 3 2 2 2" xfId="56571" xr:uid="{00000000-0005-0000-0000-000065000000}"/>
    <cellStyle name="Comma 2 4 3 3 3 2 3" xfId="41451" xr:uid="{00000000-0005-0000-0000-000065000000}"/>
    <cellStyle name="Comma 2 4 3 3 3 3" xfId="17259" xr:uid="{00000000-0005-0000-0000-000065000000}"/>
    <cellStyle name="Comma 2 4 3 3 3 3 2" xfId="47499" xr:uid="{00000000-0005-0000-0000-000065000000}"/>
    <cellStyle name="Comma 2 4 3 3 3 4" xfId="32379" xr:uid="{00000000-0005-0000-0000-000065000000}"/>
    <cellStyle name="Comma 2 4 3 3 4" xfId="3651" xr:uid="{00000000-0005-0000-0000-000065000000}"/>
    <cellStyle name="Comma 2 4 3 3 4 2" xfId="12723" xr:uid="{00000000-0005-0000-0000-000065000000}"/>
    <cellStyle name="Comma 2 4 3 3 4 2 2" xfId="27843" xr:uid="{00000000-0005-0000-0000-000065000000}"/>
    <cellStyle name="Comma 2 4 3 3 4 2 2 2" xfId="58083" xr:uid="{00000000-0005-0000-0000-000065000000}"/>
    <cellStyle name="Comma 2 4 3 3 4 2 3" xfId="42963" xr:uid="{00000000-0005-0000-0000-000065000000}"/>
    <cellStyle name="Comma 2 4 3 3 4 3" xfId="18771" xr:uid="{00000000-0005-0000-0000-000065000000}"/>
    <cellStyle name="Comma 2 4 3 3 4 3 2" xfId="49011" xr:uid="{00000000-0005-0000-0000-000065000000}"/>
    <cellStyle name="Comma 2 4 3 3 4 4" xfId="33891" xr:uid="{00000000-0005-0000-0000-000065000000}"/>
    <cellStyle name="Comma 2 4 3 3 5" xfId="5163" xr:uid="{00000000-0005-0000-0000-000065000000}"/>
    <cellStyle name="Comma 2 4 3 3 5 2" xfId="14235" xr:uid="{00000000-0005-0000-0000-000065000000}"/>
    <cellStyle name="Comma 2 4 3 3 5 2 2" xfId="29355" xr:uid="{00000000-0005-0000-0000-000065000000}"/>
    <cellStyle name="Comma 2 4 3 3 5 2 2 2" xfId="59595" xr:uid="{00000000-0005-0000-0000-000065000000}"/>
    <cellStyle name="Comma 2 4 3 3 5 2 3" xfId="44475" xr:uid="{00000000-0005-0000-0000-000065000000}"/>
    <cellStyle name="Comma 2 4 3 3 5 3" xfId="20283" xr:uid="{00000000-0005-0000-0000-000065000000}"/>
    <cellStyle name="Comma 2 4 3 3 5 3 2" xfId="50523" xr:uid="{00000000-0005-0000-0000-000065000000}"/>
    <cellStyle name="Comma 2 4 3 3 5 4" xfId="35403" xr:uid="{00000000-0005-0000-0000-000065000000}"/>
    <cellStyle name="Comma 2 4 3 3 6" xfId="6675" xr:uid="{00000000-0005-0000-0000-000065000000}"/>
    <cellStyle name="Comma 2 4 3 3 6 2" xfId="21795" xr:uid="{00000000-0005-0000-0000-000065000000}"/>
    <cellStyle name="Comma 2 4 3 3 6 2 2" xfId="52035" xr:uid="{00000000-0005-0000-0000-000065000000}"/>
    <cellStyle name="Comma 2 4 3 3 6 3" xfId="36915" xr:uid="{00000000-0005-0000-0000-000065000000}"/>
    <cellStyle name="Comma 2 4 3 3 7" xfId="8187" xr:uid="{00000000-0005-0000-0000-000065000000}"/>
    <cellStyle name="Comma 2 4 3 3 7 2" xfId="23307" xr:uid="{00000000-0005-0000-0000-000065000000}"/>
    <cellStyle name="Comma 2 4 3 3 7 2 2" xfId="53547" xr:uid="{00000000-0005-0000-0000-000065000000}"/>
    <cellStyle name="Comma 2 4 3 3 7 3" xfId="38427" xr:uid="{00000000-0005-0000-0000-000065000000}"/>
    <cellStyle name="Comma 2 4 3 3 8" xfId="9699" xr:uid="{00000000-0005-0000-0000-000065000000}"/>
    <cellStyle name="Comma 2 4 3 3 8 2" xfId="24819" xr:uid="{00000000-0005-0000-0000-000065000000}"/>
    <cellStyle name="Comma 2 4 3 3 8 2 2" xfId="55059" xr:uid="{00000000-0005-0000-0000-000065000000}"/>
    <cellStyle name="Comma 2 4 3 3 8 3" xfId="39939" xr:uid="{00000000-0005-0000-0000-000065000000}"/>
    <cellStyle name="Comma 2 4 3 3 9" xfId="15747" xr:uid="{00000000-0005-0000-0000-000065000000}"/>
    <cellStyle name="Comma 2 4 3 3 9 2" xfId="45987" xr:uid="{00000000-0005-0000-0000-000065000000}"/>
    <cellStyle name="Comma 2 4 3 4" xfId="879" xr:uid="{00000000-0005-0000-0000-000021000000}"/>
    <cellStyle name="Comma 2 4 3 4 2" xfId="2391" xr:uid="{00000000-0005-0000-0000-000021000000}"/>
    <cellStyle name="Comma 2 4 3 4 2 2" xfId="11463" xr:uid="{00000000-0005-0000-0000-000021000000}"/>
    <cellStyle name="Comma 2 4 3 4 2 2 2" xfId="26583" xr:uid="{00000000-0005-0000-0000-000021000000}"/>
    <cellStyle name="Comma 2 4 3 4 2 2 2 2" xfId="56823" xr:uid="{00000000-0005-0000-0000-000021000000}"/>
    <cellStyle name="Comma 2 4 3 4 2 2 3" xfId="41703" xr:uid="{00000000-0005-0000-0000-000021000000}"/>
    <cellStyle name="Comma 2 4 3 4 2 3" xfId="17511" xr:uid="{00000000-0005-0000-0000-000021000000}"/>
    <cellStyle name="Comma 2 4 3 4 2 3 2" xfId="47751" xr:uid="{00000000-0005-0000-0000-000021000000}"/>
    <cellStyle name="Comma 2 4 3 4 2 4" xfId="32631" xr:uid="{00000000-0005-0000-0000-000021000000}"/>
    <cellStyle name="Comma 2 4 3 4 3" xfId="3903" xr:uid="{00000000-0005-0000-0000-000021000000}"/>
    <cellStyle name="Comma 2 4 3 4 3 2" xfId="12975" xr:uid="{00000000-0005-0000-0000-000021000000}"/>
    <cellStyle name="Comma 2 4 3 4 3 2 2" xfId="28095" xr:uid="{00000000-0005-0000-0000-000021000000}"/>
    <cellStyle name="Comma 2 4 3 4 3 2 2 2" xfId="58335" xr:uid="{00000000-0005-0000-0000-000021000000}"/>
    <cellStyle name="Comma 2 4 3 4 3 2 3" xfId="43215" xr:uid="{00000000-0005-0000-0000-000021000000}"/>
    <cellStyle name="Comma 2 4 3 4 3 3" xfId="19023" xr:uid="{00000000-0005-0000-0000-000021000000}"/>
    <cellStyle name="Comma 2 4 3 4 3 3 2" xfId="49263" xr:uid="{00000000-0005-0000-0000-000021000000}"/>
    <cellStyle name="Comma 2 4 3 4 3 4" xfId="34143" xr:uid="{00000000-0005-0000-0000-000021000000}"/>
    <cellStyle name="Comma 2 4 3 4 4" xfId="5415" xr:uid="{00000000-0005-0000-0000-000021000000}"/>
    <cellStyle name="Comma 2 4 3 4 4 2" xfId="14487" xr:uid="{00000000-0005-0000-0000-000021000000}"/>
    <cellStyle name="Comma 2 4 3 4 4 2 2" xfId="29607" xr:uid="{00000000-0005-0000-0000-000021000000}"/>
    <cellStyle name="Comma 2 4 3 4 4 2 2 2" xfId="59847" xr:uid="{00000000-0005-0000-0000-000021000000}"/>
    <cellStyle name="Comma 2 4 3 4 4 2 3" xfId="44727" xr:uid="{00000000-0005-0000-0000-000021000000}"/>
    <cellStyle name="Comma 2 4 3 4 4 3" xfId="20535" xr:uid="{00000000-0005-0000-0000-000021000000}"/>
    <cellStyle name="Comma 2 4 3 4 4 3 2" xfId="50775" xr:uid="{00000000-0005-0000-0000-000021000000}"/>
    <cellStyle name="Comma 2 4 3 4 4 4" xfId="35655" xr:uid="{00000000-0005-0000-0000-000021000000}"/>
    <cellStyle name="Comma 2 4 3 4 5" xfId="6927" xr:uid="{00000000-0005-0000-0000-000021000000}"/>
    <cellStyle name="Comma 2 4 3 4 5 2" xfId="22047" xr:uid="{00000000-0005-0000-0000-000021000000}"/>
    <cellStyle name="Comma 2 4 3 4 5 2 2" xfId="52287" xr:uid="{00000000-0005-0000-0000-000021000000}"/>
    <cellStyle name="Comma 2 4 3 4 5 3" xfId="37167" xr:uid="{00000000-0005-0000-0000-000021000000}"/>
    <cellStyle name="Comma 2 4 3 4 6" xfId="8439" xr:uid="{00000000-0005-0000-0000-000021000000}"/>
    <cellStyle name="Comma 2 4 3 4 6 2" xfId="23559" xr:uid="{00000000-0005-0000-0000-000021000000}"/>
    <cellStyle name="Comma 2 4 3 4 6 2 2" xfId="53799" xr:uid="{00000000-0005-0000-0000-000021000000}"/>
    <cellStyle name="Comma 2 4 3 4 6 3" xfId="38679" xr:uid="{00000000-0005-0000-0000-000021000000}"/>
    <cellStyle name="Comma 2 4 3 4 7" xfId="9951" xr:uid="{00000000-0005-0000-0000-000021000000}"/>
    <cellStyle name="Comma 2 4 3 4 7 2" xfId="25071" xr:uid="{00000000-0005-0000-0000-000021000000}"/>
    <cellStyle name="Comma 2 4 3 4 7 2 2" xfId="55311" xr:uid="{00000000-0005-0000-0000-000021000000}"/>
    <cellStyle name="Comma 2 4 3 4 7 3" xfId="40191" xr:uid="{00000000-0005-0000-0000-000021000000}"/>
    <cellStyle name="Comma 2 4 3 4 8" xfId="15999" xr:uid="{00000000-0005-0000-0000-000021000000}"/>
    <cellStyle name="Comma 2 4 3 4 8 2" xfId="46239" xr:uid="{00000000-0005-0000-0000-000021000000}"/>
    <cellStyle name="Comma 2 4 3 4 9" xfId="31119" xr:uid="{00000000-0005-0000-0000-000021000000}"/>
    <cellStyle name="Comma 2 4 3 5" xfId="1635" xr:uid="{00000000-0005-0000-0000-000021000000}"/>
    <cellStyle name="Comma 2 4 3 5 2" xfId="10707" xr:uid="{00000000-0005-0000-0000-000021000000}"/>
    <cellStyle name="Comma 2 4 3 5 2 2" xfId="25827" xr:uid="{00000000-0005-0000-0000-000021000000}"/>
    <cellStyle name="Comma 2 4 3 5 2 2 2" xfId="56067" xr:uid="{00000000-0005-0000-0000-000021000000}"/>
    <cellStyle name="Comma 2 4 3 5 2 3" xfId="40947" xr:uid="{00000000-0005-0000-0000-000021000000}"/>
    <cellStyle name="Comma 2 4 3 5 3" xfId="16755" xr:uid="{00000000-0005-0000-0000-000021000000}"/>
    <cellStyle name="Comma 2 4 3 5 3 2" xfId="46995" xr:uid="{00000000-0005-0000-0000-000021000000}"/>
    <cellStyle name="Comma 2 4 3 5 4" xfId="31875" xr:uid="{00000000-0005-0000-0000-000021000000}"/>
    <cellStyle name="Comma 2 4 3 6" xfId="3147" xr:uid="{00000000-0005-0000-0000-000021000000}"/>
    <cellStyle name="Comma 2 4 3 6 2" xfId="12219" xr:uid="{00000000-0005-0000-0000-000021000000}"/>
    <cellStyle name="Comma 2 4 3 6 2 2" xfId="27339" xr:uid="{00000000-0005-0000-0000-000021000000}"/>
    <cellStyle name="Comma 2 4 3 6 2 2 2" xfId="57579" xr:uid="{00000000-0005-0000-0000-000021000000}"/>
    <cellStyle name="Comma 2 4 3 6 2 3" xfId="42459" xr:uid="{00000000-0005-0000-0000-000021000000}"/>
    <cellStyle name="Comma 2 4 3 6 3" xfId="18267" xr:uid="{00000000-0005-0000-0000-000021000000}"/>
    <cellStyle name="Comma 2 4 3 6 3 2" xfId="48507" xr:uid="{00000000-0005-0000-0000-000021000000}"/>
    <cellStyle name="Comma 2 4 3 6 4" xfId="33387" xr:uid="{00000000-0005-0000-0000-000021000000}"/>
    <cellStyle name="Comma 2 4 3 7" xfId="4659" xr:uid="{00000000-0005-0000-0000-000021000000}"/>
    <cellStyle name="Comma 2 4 3 7 2" xfId="13731" xr:uid="{00000000-0005-0000-0000-000021000000}"/>
    <cellStyle name="Comma 2 4 3 7 2 2" xfId="28851" xr:uid="{00000000-0005-0000-0000-000021000000}"/>
    <cellStyle name="Comma 2 4 3 7 2 2 2" xfId="59091" xr:uid="{00000000-0005-0000-0000-000021000000}"/>
    <cellStyle name="Comma 2 4 3 7 2 3" xfId="43971" xr:uid="{00000000-0005-0000-0000-000021000000}"/>
    <cellStyle name="Comma 2 4 3 7 3" xfId="19779" xr:uid="{00000000-0005-0000-0000-000021000000}"/>
    <cellStyle name="Comma 2 4 3 7 3 2" xfId="50019" xr:uid="{00000000-0005-0000-0000-000021000000}"/>
    <cellStyle name="Comma 2 4 3 7 4" xfId="34899" xr:uid="{00000000-0005-0000-0000-000021000000}"/>
    <cellStyle name="Comma 2 4 3 8" xfId="6171" xr:uid="{00000000-0005-0000-0000-000021000000}"/>
    <cellStyle name="Comma 2 4 3 8 2" xfId="21291" xr:uid="{00000000-0005-0000-0000-000021000000}"/>
    <cellStyle name="Comma 2 4 3 8 2 2" xfId="51531" xr:uid="{00000000-0005-0000-0000-000021000000}"/>
    <cellStyle name="Comma 2 4 3 8 3" xfId="36411" xr:uid="{00000000-0005-0000-0000-000021000000}"/>
    <cellStyle name="Comma 2 4 3 9" xfId="7683" xr:uid="{00000000-0005-0000-0000-000021000000}"/>
    <cellStyle name="Comma 2 4 3 9 2" xfId="22803" xr:uid="{00000000-0005-0000-0000-000021000000}"/>
    <cellStyle name="Comma 2 4 3 9 2 2" xfId="53043" xr:uid="{00000000-0005-0000-0000-000021000000}"/>
    <cellStyle name="Comma 2 4 3 9 3" xfId="37923" xr:uid="{00000000-0005-0000-0000-000021000000}"/>
    <cellStyle name="Comma 2 4 4" xfId="207" xr:uid="{00000000-0005-0000-0000-000021000000}"/>
    <cellStyle name="Comma 2 4 4 10" xfId="9279" xr:uid="{00000000-0005-0000-0000-000021000000}"/>
    <cellStyle name="Comma 2 4 4 10 2" xfId="24399" xr:uid="{00000000-0005-0000-0000-000021000000}"/>
    <cellStyle name="Comma 2 4 4 10 2 2" xfId="54639" xr:uid="{00000000-0005-0000-0000-000021000000}"/>
    <cellStyle name="Comma 2 4 4 10 3" xfId="39519" xr:uid="{00000000-0005-0000-0000-000021000000}"/>
    <cellStyle name="Comma 2 4 4 11" xfId="15327" xr:uid="{00000000-0005-0000-0000-000021000000}"/>
    <cellStyle name="Comma 2 4 4 11 2" xfId="45567" xr:uid="{00000000-0005-0000-0000-000021000000}"/>
    <cellStyle name="Comma 2 4 4 12" xfId="30447" xr:uid="{00000000-0005-0000-0000-000021000000}"/>
    <cellStyle name="Comma 2 4 4 2" xfId="459" xr:uid="{00000000-0005-0000-0000-000021000000}"/>
    <cellStyle name="Comma 2 4 4 2 10" xfId="30699" xr:uid="{00000000-0005-0000-0000-000021000000}"/>
    <cellStyle name="Comma 2 4 4 2 2" xfId="1215" xr:uid="{00000000-0005-0000-0000-000021000000}"/>
    <cellStyle name="Comma 2 4 4 2 2 2" xfId="2727" xr:uid="{00000000-0005-0000-0000-000021000000}"/>
    <cellStyle name="Comma 2 4 4 2 2 2 2" xfId="11799" xr:uid="{00000000-0005-0000-0000-000021000000}"/>
    <cellStyle name="Comma 2 4 4 2 2 2 2 2" xfId="26919" xr:uid="{00000000-0005-0000-0000-000021000000}"/>
    <cellStyle name="Comma 2 4 4 2 2 2 2 2 2" xfId="57159" xr:uid="{00000000-0005-0000-0000-000021000000}"/>
    <cellStyle name="Comma 2 4 4 2 2 2 2 3" xfId="42039" xr:uid="{00000000-0005-0000-0000-000021000000}"/>
    <cellStyle name="Comma 2 4 4 2 2 2 3" xfId="17847" xr:uid="{00000000-0005-0000-0000-000021000000}"/>
    <cellStyle name="Comma 2 4 4 2 2 2 3 2" xfId="48087" xr:uid="{00000000-0005-0000-0000-000021000000}"/>
    <cellStyle name="Comma 2 4 4 2 2 2 4" xfId="32967" xr:uid="{00000000-0005-0000-0000-000021000000}"/>
    <cellStyle name="Comma 2 4 4 2 2 3" xfId="4239" xr:uid="{00000000-0005-0000-0000-000021000000}"/>
    <cellStyle name="Comma 2 4 4 2 2 3 2" xfId="13311" xr:uid="{00000000-0005-0000-0000-000021000000}"/>
    <cellStyle name="Comma 2 4 4 2 2 3 2 2" xfId="28431" xr:uid="{00000000-0005-0000-0000-000021000000}"/>
    <cellStyle name="Comma 2 4 4 2 2 3 2 2 2" xfId="58671" xr:uid="{00000000-0005-0000-0000-000021000000}"/>
    <cellStyle name="Comma 2 4 4 2 2 3 2 3" xfId="43551" xr:uid="{00000000-0005-0000-0000-000021000000}"/>
    <cellStyle name="Comma 2 4 4 2 2 3 3" xfId="19359" xr:uid="{00000000-0005-0000-0000-000021000000}"/>
    <cellStyle name="Comma 2 4 4 2 2 3 3 2" xfId="49599" xr:uid="{00000000-0005-0000-0000-000021000000}"/>
    <cellStyle name="Comma 2 4 4 2 2 3 4" xfId="34479" xr:uid="{00000000-0005-0000-0000-000021000000}"/>
    <cellStyle name="Comma 2 4 4 2 2 4" xfId="5751" xr:uid="{00000000-0005-0000-0000-000021000000}"/>
    <cellStyle name="Comma 2 4 4 2 2 4 2" xfId="14823" xr:uid="{00000000-0005-0000-0000-000021000000}"/>
    <cellStyle name="Comma 2 4 4 2 2 4 2 2" xfId="29943" xr:uid="{00000000-0005-0000-0000-000021000000}"/>
    <cellStyle name="Comma 2 4 4 2 2 4 2 2 2" xfId="60183" xr:uid="{00000000-0005-0000-0000-000021000000}"/>
    <cellStyle name="Comma 2 4 4 2 2 4 2 3" xfId="45063" xr:uid="{00000000-0005-0000-0000-000021000000}"/>
    <cellStyle name="Comma 2 4 4 2 2 4 3" xfId="20871" xr:uid="{00000000-0005-0000-0000-000021000000}"/>
    <cellStyle name="Comma 2 4 4 2 2 4 3 2" xfId="51111" xr:uid="{00000000-0005-0000-0000-000021000000}"/>
    <cellStyle name="Comma 2 4 4 2 2 4 4" xfId="35991" xr:uid="{00000000-0005-0000-0000-000021000000}"/>
    <cellStyle name="Comma 2 4 4 2 2 5" xfId="7263" xr:uid="{00000000-0005-0000-0000-000021000000}"/>
    <cellStyle name="Comma 2 4 4 2 2 5 2" xfId="22383" xr:uid="{00000000-0005-0000-0000-000021000000}"/>
    <cellStyle name="Comma 2 4 4 2 2 5 2 2" xfId="52623" xr:uid="{00000000-0005-0000-0000-000021000000}"/>
    <cellStyle name="Comma 2 4 4 2 2 5 3" xfId="37503" xr:uid="{00000000-0005-0000-0000-000021000000}"/>
    <cellStyle name="Comma 2 4 4 2 2 6" xfId="8775" xr:uid="{00000000-0005-0000-0000-000021000000}"/>
    <cellStyle name="Comma 2 4 4 2 2 6 2" xfId="23895" xr:uid="{00000000-0005-0000-0000-000021000000}"/>
    <cellStyle name="Comma 2 4 4 2 2 6 2 2" xfId="54135" xr:uid="{00000000-0005-0000-0000-000021000000}"/>
    <cellStyle name="Comma 2 4 4 2 2 6 3" xfId="39015" xr:uid="{00000000-0005-0000-0000-000021000000}"/>
    <cellStyle name="Comma 2 4 4 2 2 7" xfId="10287" xr:uid="{00000000-0005-0000-0000-000021000000}"/>
    <cellStyle name="Comma 2 4 4 2 2 7 2" xfId="25407" xr:uid="{00000000-0005-0000-0000-000021000000}"/>
    <cellStyle name="Comma 2 4 4 2 2 7 2 2" xfId="55647" xr:uid="{00000000-0005-0000-0000-000021000000}"/>
    <cellStyle name="Comma 2 4 4 2 2 7 3" xfId="40527" xr:uid="{00000000-0005-0000-0000-000021000000}"/>
    <cellStyle name="Comma 2 4 4 2 2 8" xfId="16335" xr:uid="{00000000-0005-0000-0000-000021000000}"/>
    <cellStyle name="Comma 2 4 4 2 2 8 2" xfId="46575" xr:uid="{00000000-0005-0000-0000-000021000000}"/>
    <cellStyle name="Comma 2 4 4 2 2 9" xfId="31455" xr:uid="{00000000-0005-0000-0000-000021000000}"/>
    <cellStyle name="Comma 2 4 4 2 3" xfId="1971" xr:uid="{00000000-0005-0000-0000-000021000000}"/>
    <cellStyle name="Comma 2 4 4 2 3 2" xfId="11043" xr:uid="{00000000-0005-0000-0000-000021000000}"/>
    <cellStyle name="Comma 2 4 4 2 3 2 2" xfId="26163" xr:uid="{00000000-0005-0000-0000-000021000000}"/>
    <cellStyle name="Comma 2 4 4 2 3 2 2 2" xfId="56403" xr:uid="{00000000-0005-0000-0000-000021000000}"/>
    <cellStyle name="Comma 2 4 4 2 3 2 3" xfId="41283" xr:uid="{00000000-0005-0000-0000-000021000000}"/>
    <cellStyle name="Comma 2 4 4 2 3 3" xfId="17091" xr:uid="{00000000-0005-0000-0000-000021000000}"/>
    <cellStyle name="Comma 2 4 4 2 3 3 2" xfId="47331" xr:uid="{00000000-0005-0000-0000-000021000000}"/>
    <cellStyle name="Comma 2 4 4 2 3 4" xfId="32211" xr:uid="{00000000-0005-0000-0000-000021000000}"/>
    <cellStyle name="Comma 2 4 4 2 4" xfId="3483" xr:uid="{00000000-0005-0000-0000-000021000000}"/>
    <cellStyle name="Comma 2 4 4 2 4 2" xfId="12555" xr:uid="{00000000-0005-0000-0000-000021000000}"/>
    <cellStyle name="Comma 2 4 4 2 4 2 2" xfId="27675" xr:uid="{00000000-0005-0000-0000-000021000000}"/>
    <cellStyle name="Comma 2 4 4 2 4 2 2 2" xfId="57915" xr:uid="{00000000-0005-0000-0000-000021000000}"/>
    <cellStyle name="Comma 2 4 4 2 4 2 3" xfId="42795" xr:uid="{00000000-0005-0000-0000-000021000000}"/>
    <cellStyle name="Comma 2 4 4 2 4 3" xfId="18603" xr:uid="{00000000-0005-0000-0000-000021000000}"/>
    <cellStyle name="Comma 2 4 4 2 4 3 2" xfId="48843" xr:uid="{00000000-0005-0000-0000-000021000000}"/>
    <cellStyle name="Comma 2 4 4 2 4 4" xfId="33723" xr:uid="{00000000-0005-0000-0000-000021000000}"/>
    <cellStyle name="Comma 2 4 4 2 5" xfId="4995" xr:uid="{00000000-0005-0000-0000-000021000000}"/>
    <cellStyle name="Comma 2 4 4 2 5 2" xfId="14067" xr:uid="{00000000-0005-0000-0000-000021000000}"/>
    <cellStyle name="Comma 2 4 4 2 5 2 2" xfId="29187" xr:uid="{00000000-0005-0000-0000-000021000000}"/>
    <cellStyle name="Comma 2 4 4 2 5 2 2 2" xfId="59427" xr:uid="{00000000-0005-0000-0000-000021000000}"/>
    <cellStyle name="Comma 2 4 4 2 5 2 3" xfId="44307" xr:uid="{00000000-0005-0000-0000-000021000000}"/>
    <cellStyle name="Comma 2 4 4 2 5 3" xfId="20115" xr:uid="{00000000-0005-0000-0000-000021000000}"/>
    <cellStyle name="Comma 2 4 4 2 5 3 2" xfId="50355" xr:uid="{00000000-0005-0000-0000-000021000000}"/>
    <cellStyle name="Comma 2 4 4 2 5 4" xfId="35235" xr:uid="{00000000-0005-0000-0000-000021000000}"/>
    <cellStyle name="Comma 2 4 4 2 6" xfId="6507" xr:uid="{00000000-0005-0000-0000-000021000000}"/>
    <cellStyle name="Comma 2 4 4 2 6 2" xfId="21627" xr:uid="{00000000-0005-0000-0000-000021000000}"/>
    <cellStyle name="Comma 2 4 4 2 6 2 2" xfId="51867" xr:uid="{00000000-0005-0000-0000-000021000000}"/>
    <cellStyle name="Comma 2 4 4 2 6 3" xfId="36747" xr:uid="{00000000-0005-0000-0000-000021000000}"/>
    <cellStyle name="Comma 2 4 4 2 7" xfId="8019" xr:uid="{00000000-0005-0000-0000-000021000000}"/>
    <cellStyle name="Comma 2 4 4 2 7 2" xfId="23139" xr:uid="{00000000-0005-0000-0000-000021000000}"/>
    <cellStyle name="Comma 2 4 4 2 7 2 2" xfId="53379" xr:uid="{00000000-0005-0000-0000-000021000000}"/>
    <cellStyle name="Comma 2 4 4 2 7 3" xfId="38259" xr:uid="{00000000-0005-0000-0000-000021000000}"/>
    <cellStyle name="Comma 2 4 4 2 8" xfId="9531" xr:uid="{00000000-0005-0000-0000-000021000000}"/>
    <cellStyle name="Comma 2 4 4 2 8 2" xfId="24651" xr:uid="{00000000-0005-0000-0000-000021000000}"/>
    <cellStyle name="Comma 2 4 4 2 8 2 2" xfId="54891" xr:uid="{00000000-0005-0000-0000-000021000000}"/>
    <cellStyle name="Comma 2 4 4 2 8 3" xfId="39771" xr:uid="{00000000-0005-0000-0000-000021000000}"/>
    <cellStyle name="Comma 2 4 4 2 9" xfId="15579" xr:uid="{00000000-0005-0000-0000-000021000000}"/>
    <cellStyle name="Comma 2 4 4 2 9 2" xfId="45819" xr:uid="{00000000-0005-0000-0000-000021000000}"/>
    <cellStyle name="Comma 2 4 4 3" xfId="711" xr:uid="{00000000-0005-0000-0000-000066000000}"/>
    <cellStyle name="Comma 2 4 4 3 10" xfId="30951" xr:uid="{00000000-0005-0000-0000-000066000000}"/>
    <cellStyle name="Comma 2 4 4 3 2" xfId="1467" xr:uid="{00000000-0005-0000-0000-000066000000}"/>
    <cellStyle name="Comma 2 4 4 3 2 2" xfId="2979" xr:uid="{00000000-0005-0000-0000-000066000000}"/>
    <cellStyle name="Comma 2 4 4 3 2 2 2" xfId="12051" xr:uid="{00000000-0005-0000-0000-000066000000}"/>
    <cellStyle name="Comma 2 4 4 3 2 2 2 2" xfId="27171" xr:uid="{00000000-0005-0000-0000-000066000000}"/>
    <cellStyle name="Comma 2 4 4 3 2 2 2 2 2" xfId="57411" xr:uid="{00000000-0005-0000-0000-000066000000}"/>
    <cellStyle name="Comma 2 4 4 3 2 2 2 3" xfId="42291" xr:uid="{00000000-0005-0000-0000-000066000000}"/>
    <cellStyle name="Comma 2 4 4 3 2 2 3" xfId="18099" xr:uid="{00000000-0005-0000-0000-000066000000}"/>
    <cellStyle name="Comma 2 4 4 3 2 2 3 2" xfId="48339" xr:uid="{00000000-0005-0000-0000-000066000000}"/>
    <cellStyle name="Comma 2 4 4 3 2 2 4" xfId="33219" xr:uid="{00000000-0005-0000-0000-000066000000}"/>
    <cellStyle name="Comma 2 4 4 3 2 3" xfId="4491" xr:uid="{00000000-0005-0000-0000-000066000000}"/>
    <cellStyle name="Comma 2 4 4 3 2 3 2" xfId="13563" xr:uid="{00000000-0005-0000-0000-000066000000}"/>
    <cellStyle name="Comma 2 4 4 3 2 3 2 2" xfId="28683" xr:uid="{00000000-0005-0000-0000-000066000000}"/>
    <cellStyle name="Comma 2 4 4 3 2 3 2 2 2" xfId="58923" xr:uid="{00000000-0005-0000-0000-000066000000}"/>
    <cellStyle name="Comma 2 4 4 3 2 3 2 3" xfId="43803" xr:uid="{00000000-0005-0000-0000-000066000000}"/>
    <cellStyle name="Comma 2 4 4 3 2 3 3" xfId="19611" xr:uid="{00000000-0005-0000-0000-000066000000}"/>
    <cellStyle name="Comma 2 4 4 3 2 3 3 2" xfId="49851" xr:uid="{00000000-0005-0000-0000-000066000000}"/>
    <cellStyle name="Comma 2 4 4 3 2 3 4" xfId="34731" xr:uid="{00000000-0005-0000-0000-000066000000}"/>
    <cellStyle name="Comma 2 4 4 3 2 4" xfId="6003" xr:uid="{00000000-0005-0000-0000-000066000000}"/>
    <cellStyle name="Comma 2 4 4 3 2 4 2" xfId="15075" xr:uid="{00000000-0005-0000-0000-000066000000}"/>
    <cellStyle name="Comma 2 4 4 3 2 4 2 2" xfId="30195" xr:uid="{00000000-0005-0000-0000-000066000000}"/>
    <cellStyle name="Comma 2 4 4 3 2 4 2 2 2" xfId="60435" xr:uid="{00000000-0005-0000-0000-000066000000}"/>
    <cellStyle name="Comma 2 4 4 3 2 4 2 3" xfId="45315" xr:uid="{00000000-0005-0000-0000-000066000000}"/>
    <cellStyle name="Comma 2 4 4 3 2 4 3" xfId="21123" xr:uid="{00000000-0005-0000-0000-000066000000}"/>
    <cellStyle name="Comma 2 4 4 3 2 4 3 2" xfId="51363" xr:uid="{00000000-0005-0000-0000-000066000000}"/>
    <cellStyle name="Comma 2 4 4 3 2 4 4" xfId="36243" xr:uid="{00000000-0005-0000-0000-000066000000}"/>
    <cellStyle name="Comma 2 4 4 3 2 5" xfId="7515" xr:uid="{00000000-0005-0000-0000-000066000000}"/>
    <cellStyle name="Comma 2 4 4 3 2 5 2" xfId="22635" xr:uid="{00000000-0005-0000-0000-000066000000}"/>
    <cellStyle name="Comma 2 4 4 3 2 5 2 2" xfId="52875" xr:uid="{00000000-0005-0000-0000-000066000000}"/>
    <cellStyle name="Comma 2 4 4 3 2 5 3" xfId="37755" xr:uid="{00000000-0005-0000-0000-000066000000}"/>
    <cellStyle name="Comma 2 4 4 3 2 6" xfId="9027" xr:uid="{00000000-0005-0000-0000-000066000000}"/>
    <cellStyle name="Comma 2 4 4 3 2 6 2" xfId="24147" xr:uid="{00000000-0005-0000-0000-000066000000}"/>
    <cellStyle name="Comma 2 4 4 3 2 6 2 2" xfId="54387" xr:uid="{00000000-0005-0000-0000-000066000000}"/>
    <cellStyle name="Comma 2 4 4 3 2 6 3" xfId="39267" xr:uid="{00000000-0005-0000-0000-000066000000}"/>
    <cellStyle name="Comma 2 4 4 3 2 7" xfId="10539" xr:uid="{00000000-0005-0000-0000-000066000000}"/>
    <cellStyle name="Comma 2 4 4 3 2 7 2" xfId="25659" xr:uid="{00000000-0005-0000-0000-000066000000}"/>
    <cellStyle name="Comma 2 4 4 3 2 7 2 2" xfId="55899" xr:uid="{00000000-0005-0000-0000-000066000000}"/>
    <cellStyle name="Comma 2 4 4 3 2 7 3" xfId="40779" xr:uid="{00000000-0005-0000-0000-000066000000}"/>
    <cellStyle name="Comma 2 4 4 3 2 8" xfId="16587" xr:uid="{00000000-0005-0000-0000-000066000000}"/>
    <cellStyle name="Comma 2 4 4 3 2 8 2" xfId="46827" xr:uid="{00000000-0005-0000-0000-000066000000}"/>
    <cellStyle name="Comma 2 4 4 3 2 9" xfId="31707" xr:uid="{00000000-0005-0000-0000-000066000000}"/>
    <cellStyle name="Comma 2 4 4 3 3" xfId="2223" xr:uid="{00000000-0005-0000-0000-000066000000}"/>
    <cellStyle name="Comma 2 4 4 3 3 2" xfId="11295" xr:uid="{00000000-0005-0000-0000-000066000000}"/>
    <cellStyle name="Comma 2 4 4 3 3 2 2" xfId="26415" xr:uid="{00000000-0005-0000-0000-000066000000}"/>
    <cellStyle name="Comma 2 4 4 3 3 2 2 2" xfId="56655" xr:uid="{00000000-0005-0000-0000-000066000000}"/>
    <cellStyle name="Comma 2 4 4 3 3 2 3" xfId="41535" xr:uid="{00000000-0005-0000-0000-000066000000}"/>
    <cellStyle name="Comma 2 4 4 3 3 3" xfId="17343" xr:uid="{00000000-0005-0000-0000-000066000000}"/>
    <cellStyle name="Comma 2 4 4 3 3 3 2" xfId="47583" xr:uid="{00000000-0005-0000-0000-000066000000}"/>
    <cellStyle name="Comma 2 4 4 3 3 4" xfId="32463" xr:uid="{00000000-0005-0000-0000-000066000000}"/>
    <cellStyle name="Comma 2 4 4 3 4" xfId="3735" xr:uid="{00000000-0005-0000-0000-000066000000}"/>
    <cellStyle name="Comma 2 4 4 3 4 2" xfId="12807" xr:uid="{00000000-0005-0000-0000-000066000000}"/>
    <cellStyle name="Comma 2 4 4 3 4 2 2" xfId="27927" xr:uid="{00000000-0005-0000-0000-000066000000}"/>
    <cellStyle name="Comma 2 4 4 3 4 2 2 2" xfId="58167" xr:uid="{00000000-0005-0000-0000-000066000000}"/>
    <cellStyle name="Comma 2 4 4 3 4 2 3" xfId="43047" xr:uid="{00000000-0005-0000-0000-000066000000}"/>
    <cellStyle name="Comma 2 4 4 3 4 3" xfId="18855" xr:uid="{00000000-0005-0000-0000-000066000000}"/>
    <cellStyle name="Comma 2 4 4 3 4 3 2" xfId="49095" xr:uid="{00000000-0005-0000-0000-000066000000}"/>
    <cellStyle name="Comma 2 4 4 3 4 4" xfId="33975" xr:uid="{00000000-0005-0000-0000-000066000000}"/>
    <cellStyle name="Comma 2 4 4 3 5" xfId="5247" xr:uid="{00000000-0005-0000-0000-000066000000}"/>
    <cellStyle name="Comma 2 4 4 3 5 2" xfId="14319" xr:uid="{00000000-0005-0000-0000-000066000000}"/>
    <cellStyle name="Comma 2 4 4 3 5 2 2" xfId="29439" xr:uid="{00000000-0005-0000-0000-000066000000}"/>
    <cellStyle name="Comma 2 4 4 3 5 2 2 2" xfId="59679" xr:uid="{00000000-0005-0000-0000-000066000000}"/>
    <cellStyle name="Comma 2 4 4 3 5 2 3" xfId="44559" xr:uid="{00000000-0005-0000-0000-000066000000}"/>
    <cellStyle name="Comma 2 4 4 3 5 3" xfId="20367" xr:uid="{00000000-0005-0000-0000-000066000000}"/>
    <cellStyle name="Comma 2 4 4 3 5 3 2" xfId="50607" xr:uid="{00000000-0005-0000-0000-000066000000}"/>
    <cellStyle name="Comma 2 4 4 3 5 4" xfId="35487" xr:uid="{00000000-0005-0000-0000-000066000000}"/>
    <cellStyle name="Comma 2 4 4 3 6" xfId="6759" xr:uid="{00000000-0005-0000-0000-000066000000}"/>
    <cellStyle name="Comma 2 4 4 3 6 2" xfId="21879" xr:uid="{00000000-0005-0000-0000-000066000000}"/>
    <cellStyle name="Comma 2 4 4 3 6 2 2" xfId="52119" xr:uid="{00000000-0005-0000-0000-000066000000}"/>
    <cellStyle name="Comma 2 4 4 3 6 3" xfId="36999" xr:uid="{00000000-0005-0000-0000-000066000000}"/>
    <cellStyle name="Comma 2 4 4 3 7" xfId="8271" xr:uid="{00000000-0005-0000-0000-000066000000}"/>
    <cellStyle name="Comma 2 4 4 3 7 2" xfId="23391" xr:uid="{00000000-0005-0000-0000-000066000000}"/>
    <cellStyle name="Comma 2 4 4 3 7 2 2" xfId="53631" xr:uid="{00000000-0005-0000-0000-000066000000}"/>
    <cellStyle name="Comma 2 4 4 3 7 3" xfId="38511" xr:uid="{00000000-0005-0000-0000-000066000000}"/>
    <cellStyle name="Comma 2 4 4 3 8" xfId="9783" xr:uid="{00000000-0005-0000-0000-000066000000}"/>
    <cellStyle name="Comma 2 4 4 3 8 2" xfId="24903" xr:uid="{00000000-0005-0000-0000-000066000000}"/>
    <cellStyle name="Comma 2 4 4 3 8 2 2" xfId="55143" xr:uid="{00000000-0005-0000-0000-000066000000}"/>
    <cellStyle name="Comma 2 4 4 3 8 3" xfId="40023" xr:uid="{00000000-0005-0000-0000-000066000000}"/>
    <cellStyle name="Comma 2 4 4 3 9" xfId="15831" xr:uid="{00000000-0005-0000-0000-000066000000}"/>
    <cellStyle name="Comma 2 4 4 3 9 2" xfId="46071" xr:uid="{00000000-0005-0000-0000-000066000000}"/>
    <cellStyle name="Comma 2 4 4 4" xfId="963" xr:uid="{00000000-0005-0000-0000-000021000000}"/>
    <cellStyle name="Comma 2 4 4 4 2" xfId="2475" xr:uid="{00000000-0005-0000-0000-000021000000}"/>
    <cellStyle name="Comma 2 4 4 4 2 2" xfId="11547" xr:uid="{00000000-0005-0000-0000-000021000000}"/>
    <cellStyle name="Comma 2 4 4 4 2 2 2" xfId="26667" xr:uid="{00000000-0005-0000-0000-000021000000}"/>
    <cellStyle name="Comma 2 4 4 4 2 2 2 2" xfId="56907" xr:uid="{00000000-0005-0000-0000-000021000000}"/>
    <cellStyle name="Comma 2 4 4 4 2 2 3" xfId="41787" xr:uid="{00000000-0005-0000-0000-000021000000}"/>
    <cellStyle name="Comma 2 4 4 4 2 3" xfId="17595" xr:uid="{00000000-0005-0000-0000-000021000000}"/>
    <cellStyle name="Comma 2 4 4 4 2 3 2" xfId="47835" xr:uid="{00000000-0005-0000-0000-000021000000}"/>
    <cellStyle name="Comma 2 4 4 4 2 4" xfId="32715" xr:uid="{00000000-0005-0000-0000-000021000000}"/>
    <cellStyle name="Comma 2 4 4 4 3" xfId="3987" xr:uid="{00000000-0005-0000-0000-000021000000}"/>
    <cellStyle name="Comma 2 4 4 4 3 2" xfId="13059" xr:uid="{00000000-0005-0000-0000-000021000000}"/>
    <cellStyle name="Comma 2 4 4 4 3 2 2" xfId="28179" xr:uid="{00000000-0005-0000-0000-000021000000}"/>
    <cellStyle name="Comma 2 4 4 4 3 2 2 2" xfId="58419" xr:uid="{00000000-0005-0000-0000-000021000000}"/>
    <cellStyle name="Comma 2 4 4 4 3 2 3" xfId="43299" xr:uid="{00000000-0005-0000-0000-000021000000}"/>
    <cellStyle name="Comma 2 4 4 4 3 3" xfId="19107" xr:uid="{00000000-0005-0000-0000-000021000000}"/>
    <cellStyle name="Comma 2 4 4 4 3 3 2" xfId="49347" xr:uid="{00000000-0005-0000-0000-000021000000}"/>
    <cellStyle name="Comma 2 4 4 4 3 4" xfId="34227" xr:uid="{00000000-0005-0000-0000-000021000000}"/>
    <cellStyle name="Comma 2 4 4 4 4" xfId="5499" xr:uid="{00000000-0005-0000-0000-000021000000}"/>
    <cellStyle name="Comma 2 4 4 4 4 2" xfId="14571" xr:uid="{00000000-0005-0000-0000-000021000000}"/>
    <cellStyle name="Comma 2 4 4 4 4 2 2" xfId="29691" xr:uid="{00000000-0005-0000-0000-000021000000}"/>
    <cellStyle name="Comma 2 4 4 4 4 2 2 2" xfId="59931" xr:uid="{00000000-0005-0000-0000-000021000000}"/>
    <cellStyle name="Comma 2 4 4 4 4 2 3" xfId="44811" xr:uid="{00000000-0005-0000-0000-000021000000}"/>
    <cellStyle name="Comma 2 4 4 4 4 3" xfId="20619" xr:uid="{00000000-0005-0000-0000-000021000000}"/>
    <cellStyle name="Comma 2 4 4 4 4 3 2" xfId="50859" xr:uid="{00000000-0005-0000-0000-000021000000}"/>
    <cellStyle name="Comma 2 4 4 4 4 4" xfId="35739" xr:uid="{00000000-0005-0000-0000-000021000000}"/>
    <cellStyle name="Comma 2 4 4 4 5" xfId="7011" xr:uid="{00000000-0005-0000-0000-000021000000}"/>
    <cellStyle name="Comma 2 4 4 4 5 2" xfId="22131" xr:uid="{00000000-0005-0000-0000-000021000000}"/>
    <cellStyle name="Comma 2 4 4 4 5 2 2" xfId="52371" xr:uid="{00000000-0005-0000-0000-000021000000}"/>
    <cellStyle name="Comma 2 4 4 4 5 3" xfId="37251" xr:uid="{00000000-0005-0000-0000-000021000000}"/>
    <cellStyle name="Comma 2 4 4 4 6" xfId="8523" xr:uid="{00000000-0005-0000-0000-000021000000}"/>
    <cellStyle name="Comma 2 4 4 4 6 2" xfId="23643" xr:uid="{00000000-0005-0000-0000-000021000000}"/>
    <cellStyle name="Comma 2 4 4 4 6 2 2" xfId="53883" xr:uid="{00000000-0005-0000-0000-000021000000}"/>
    <cellStyle name="Comma 2 4 4 4 6 3" xfId="38763" xr:uid="{00000000-0005-0000-0000-000021000000}"/>
    <cellStyle name="Comma 2 4 4 4 7" xfId="10035" xr:uid="{00000000-0005-0000-0000-000021000000}"/>
    <cellStyle name="Comma 2 4 4 4 7 2" xfId="25155" xr:uid="{00000000-0005-0000-0000-000021000000}"/>
    <cellStyle name="Comma 2 4 4 4 7 2 2" xfId="55395" xr:uid="{00000000-0005-0000-0000-000021000000}"/>
    <cellStyle name="Comma 2 4 4 4 7 3" xfId="40275" xr:uid="{00000000-0005-0000-0000-000021000000}"/>
    <cellStyle name="Comma 2 4 4 4 8" xfId="16083" xr:uid="{00000000-0005-0000-0000-000021000000}"/>
    <cellStyle name="Comma 2 4 4 4 8 2" xfId="46323" xr:uid="{00000000-0005-0000-0000-000021000000}"/>
    <cellStyle name="Comma 2 4 4 4 9" xfId="31203" xr:uid="{00000000-0005-0000-0000-000021000000}"/>
    <cellStyle name="Comma 2 4 4 5" xfId="1719" xr:uid="{00000000-0005-0000-0000-000021000000}"/>
    <cellStyle name="Comma 2 4 4 5 2" xfId="10791" xr:uid="{00000000-0005-0000-0000-000021000000}"/>
    <cellStyle name="Comma 2 4 4 5 2 2" xfId="25911" xr:uid="{00000000-0005-0000-0000-000021000000}"/>
    <cellStyle name="Comma 2 4 4 5 2 2 2" xfId="56151" xr:uid="{00000000-0005-0000-0000-000021000000}"/>
    <cellStyle name="Comma 2 4 4 5 2 3" xfId="41031" xr:uid="{00000000-0005-0000-0000-000021000000}"/>
    <cellStyle name="Comma 2 4 4 5 3" xfId="16839" xr:uid="{00000000-0005-0000-0000-000021000000}"/>
    <cellStyle name="Comma 2 4 4 5 3 2" xfId="47079" xr:uid="{00000000-0005-0000-0000-000021000000}"/>
    <cellStyle name="Comma 2 4 4 5 4" xfId="31959" xr:uid="{00000000-0005-0000-0000-000021000000}"/>
    <cellStyle name="Comma 2 4 4 6" xfId="3231" xr:uid="{00000000-0005-0000-0000-000021000000}"/>
    <cellStyle name="Comma 2 4 4 6 2" xfId="12303" xr:uid="{00000000-0005-0000-0000-000021000000}"/>
    <cellStyle name="Comma 2 4 4 6 2 2" xfId="27423" xr:uid="{00000000-0005-0000-0000-000021000000}"/>
    <cellStyle name="Comma 2 4 4 6 2 2 2" xfId="57663" xr:uid="{00000000-0005-0000-0000-000021000000}"/>
    <cellStyle name="Comma 2 4 4 6 2 3" xfId="42543" xr:uid="{00000000-0005-0000-0000-000021000000}"/>
    <cellStyle name="Comma 2 4 4 6 3" xfId="18351" xr:uid="{00000000-0005-0000-0000-000021000000}"/>
    <cellStyle name="Comma 2 4 4 6 3 2" xfId="48591" xr:uid="{00000000-0005-0000-0000-000021000000}"/>
    <cellStyle name="Comma 2 4 4 6 4" xfId="33471" xr:uid="{00000000-0005-0000-0000-000021000000}"/>
    <cellStyle name="Comma 2 4 4 7" xfId="4743" xr:uid="{00000000-0005-0000-0000-000021000000}"/>
    <cellStyle name="Comma 2 4 4 7 2" xfId="13815" xr:uid="{00000000-0005-0000-0000-000021000000}"/>
    <cellStyle name="Comma 2 4 4 7 2 2" xfId="28935" xr:uid="{00000000-0005-0000-0000-000021000000}"/>
    <cellStyle name="Comma 2 4 4 7 2 2 2" xfId="59175" xr:uid="{00000000-0005-0000-0000-000021000000}"/>
    <cellStyle name="Comma 2 4 4 7 2 3" xfId="44055" xr:uid="{00000000-0005-0000-0000-000021000000}"/>
    <cellStyle name="Comma 2 4 4 7 3" xfId="19863" xr:uid="{00000000-0005-0000-0000-000021000000}"/>
    <cellStyle name="Comma 2 4 4 7 3 2" xfId="50103" xr:uid="{00000000-0005-0000-0000-000021000000}"/>
    <cellStyle name="Comma 2 4 4 7 4" xfId="34983" xr:uid="{00000000-0005-0000-0000-000021000000}"/>
    <cellStyle name="Comma 2 4 4 8" xfId="6255" xr:uid="{00000000-0005-0000-0000-000021000000}"/>
    <cellStyle name="Comma 2 4 4 8 2" xfId="21375" xr:uid="{00000000-0005-0000-0000-000021000000}"/>
    <cellStyle name="Comma 2 4 4 8 2 2" xfId="51615" xr:uid="{00000000-0005-0000-0000-000021000000}"/>
    <cellStyle name="Comma 2 4 4 8 3" xfId="36495" xr:uid="{00000000-0005-0000-0000-000021000000}"/>
    <cellStyle name="Comma 2 4 4 9" xfId="7767" xr:uid="{00000000-0005-0000-0000-000021000000}"/>
    <cellStyle name="Comma 2 4 4 9 2" xfId="22887" xr:uid="{00000000-0005-0000-0000-000021000000}"/>
    <cellStyle name="Comma 2 4 4 9 2 2" xfId="53127" xr:uid="{00000000-0005-0000-0000-000021000000}"/>
    <cellStyle name="Comma 2 4 4 9 3" xfId="38007" xr:uid="{00000000-0005-0000-0000-000021000000}"/>
    <cellStyle name="Comma 2 4 5" xfId="291" xr:uid="{00000000-0005-0000-0000-000004000000}"/>
    <cellStyle name="Comma 2 4 5 10" xfId="30531" xr:uid="{00000000-0005-0000-0000-000004000000}"/>
    <cellStyle name="Comma 2 4 5 2" xfId="1047" xr:uid="{00000000-0005-0000-0000-000004000000}"/>
    <cellStyle name="Comma 2 4 5 2 2" xfId="2559" xr:uid="{00000000-0005-0000-0000-000004000000}"/>
    <cellStyle name="Comma 2 4 5 2 2 2" xfId="11631" xr:uid="{00000000-0005-0000-0000-000004000000}"/>
    <cellStyle name="Comma 2 4 5 2 2 2 2" xfId="26751" xr:uid="{00000000-0005-0000-0000-000004000000}"/>
    <cellStyle name="Comma 2 4 5 2 2 2 2 2" xfId="56991" xr:uid="{00000000-0005-0000-0000-000004000000}"/>
    <cellStyle name="Comma 2 4 5 2 2 2 3" xfId="41871" xr:uid="{00000000-0005-0000-0000-000004000000}"/>
    <cellStyle name="Comma 2 4 5 2 2 3" xfId="17679" xr:uid="{00000000-0005-0000-0000-000004000000}"/>
    <cellStyle name="Comma 2 4 5 2 2 3 2" xfId="47919" xr:uid="{00000000-0005-0000-0000-000004000000}"/>
    <cellStyle name="Comma 2 4 5 2 2 4" xfId="32799" xr:uid="{00000000-0005-0000-0000-000004000000}"/>
    <cellStyle name="Comma 2 4 5 2 3" xfId="4071" xr:uid="{00000000-0005-0000-0000-000004000000}"/>
    <cellStyle name="Comma 2 4 5 2 3 2" xfId="13143" xr:uid="{00000000-0005-0000-0000-000004000000}"/>
    <cellStyle name="Comma 2 4 5 2 3 2 2" xfId="28263" xr:uid="{00000000-0005-0000-0000-000004000000}"/>
    <cellStyle name="Comma 2 4 5 2 3 2 2 2" xfId="58503" xr:uid="{00000000-0005-0000-0000-000004000000}"/>
    <cellStyle name="Comma 2 4 5 2 3 2 3" xfId="43383" xr:uid="{00000000-0005-0000-0000-000004000000}"/>
    <cellStyle name="Comma 2 4 5 2 3 3" xfId="19191" xr:uid="{00000000-0005-0000-0000-000004000000}"/>
    <cellStyle name="Comma 2 4 5 2 3 3 2" xfId="49431" xr:uid="{00000000-0005-0000-0000-000004000000}"/>
    <cellStyle name="Comma 2 4 5 2 3 4" xfId="34311" xr:uid="{00000000-0005-0000-0000-000004000000}"/>
    <cellStyle name="Comma 2 4 5 2 4" xfId="5583" xr:uid="{00000000-0005-0000-0000-000004000000}"/>
    <cellStyle name="Comma 2 4 5 2 4 2" xfId="14655" xr:uid="{00000000-0005-0000-0000-000004000000}"/>
    <cellStyle name="Comma 2 4 5 2 4 2 2" xfId="29775" xr:uid="{00000000-0005-0000-0000-000004000000}"/>
    <cellStyle name="Comma 2 4 5 2 4 2 2 2" xfId="60015" xr:uid="{00000000-0005-0000-0000-000004000000}"/>
    <cellStyle name="Comma 2 4 5 2 4 2 3" xfId="44895" xr:uid="{00000000-0005-0000-0000-000004000000}"/>
    <cellStyle name="Comma 2 4 5 2 4 3" xfId="20703" xr:uid="{00000000-0005-0000-0000-000004000000}"/>
    <cellStyle name="Comma 2 4 5 2 4 3 2" xfId="50943" xr:uid="{00000000-0005-0000-0000-000004000000}"/>
    <cellStyle name="Comma 2 4 5 2 4 4" xfId="35823" xr:uid="{00000000-0005-0000-0000-000004000000}"/>
    <cellStyle name="Comma 2 4 5 2 5" xfId="7095" xr:uid="{00000000-0005-0000-0000-000004000000}"/>
    <cellStyle name="Comma 2 4 5 2 5 2" xfId="22215" xr:uid="{00000000-0005-0000-0000-000004000000}"/>
    <cellStyle name="Comma 2 4 5 2 5 2 2" xfId="52455" xr:uid="{00000000-0005-0000-0000-000004000000}"/>
    <cellStyle name="Comma 2 4 5 2 5 3" xfId="37335" xr:uid="{00000000-0005-0000-0000-000004000000}"/>
    <cellStyle name="Comma 2 4 5 2 6" xfId="8607" xr:uid="{00000000-0005-0000-0000-000004000000}"/>
    <cellStyle name="Comma 2 4 5 2 6 2" xfId="23727" xr:uid="{00000000-0005-0000-0000-000004000000}"/>
    <cellStyle name="Comma 2 4 5 2 6 2 2" xfId="53967" xr:uid="{00000000-0005-0000-0000-000004000000}"/>
    <cellStyle name="Comma 2 4 5 2 6 3" xfId="38847" xr:uid="{00000000-0005-0000-0000-000004000000}"/>
    <cellStyle name="Comma 2 4 5 2 7" xfId="10119" xr:uid="{00000000-0005-0000-0000-000004000000}"/>
    <cellStyle name="Comma 2 4 5 2 7 2" xfId="25239" xr:uid="{00000000-0005-0000-0000-000004000000}"/>
    <cellStyle name="Comma 2 4 5 2 7 2 2" xfId="55479" xr:uid="{00000000-0005-0000-0000-000004000000}"/>
    <cellStyle name="Comma 2 4 5 2 7 3" xfId="40359" xr:uid="{00000000-0005-0000-0000-000004000000}"/>
    <cellStyle name="Comma 2 4 5 2 8" xfId="16167" xr:uid="{00000000-0005-0000-0000-000004000000}"/>
    <cellStyle name="Comma 2 4 5 2 8 2" xfId="46407" xr:uid="{00000000-0005-0000-0000-000004000000}"/>
    <cellStyle name="Comma 2 4 5 2 9" xfId="31287" xr:uid="{00000000-0005-0000-0000-000004000000}"/>
    <cellStyle name="Comma 2 4 5 3" xfId="1803" xr:uid="{00000000-0005-0000-0000-000004000000}"/>
    <cellStyle name="Comma 2 4 5 3 2" xfId="10875" xr:uid="{00000000-0005-0000-0000-000004000000}"/>
    <cellStyle name="Comma 2 4 5 3 2 2" xfId="25995" xr:uid="{00000000-0005-0000-0000-000004000000}"/>
    <cellStyle name="Comma 2 4 5 3 2 2 2" xfId="56235" xr:uid="{00000000-0005-0000-0000-000004000000}"/>
    <cellStyle name="Comma 2 4 5 3 2 3" xfId="41115" xr:uid="{00000000-0005-0000-0000-000004000000}"/>
    <cellStyle name="Comma 2 4 5 3 3" xfId="16923" xr:uid="{00000000-0005-0000-0000-000004000000}"/>
    <cellStyle name="Comma 2 4 5 3 3 2" xfId="47163" xr:uid="{00000000-0005-0000-0000-000004000000}"/>
    <cellStyle name="Comma 2 4 5 3 4" xfId="32043" xr:uid="{00000000-0005-0000-0000-000004000000}"/>
    <cellStyle name="Comma 2 4 5 4" xfId="3315" xr:uid="{00000000-0005-0000-0000-000004000000}"/>
    <cellStyle name="Comma 2 4 5 4 2" xfId="12387" xr:uid="{00000000-0005-0000-0000-000004000000}"/>
    <cellStyle name="Comma 2 4 5 4 2 2" xfId="27507" xr:uid="{00000000-0005-0000-0000-000004000000}"/>
    <cellStyle name="Comma 2 4 5 4 2 2 2" xfId="57747" xr:uid="{00000000-0005-0000-0000-000004000000}"/>
    <cellStyle name="Comma 2 4 5 4 2 3" xfId="42627" xr:uid="{00000000-0005-0000-0000-000004000000}"/>
    <cellStyle name="Comma 2 4 5 4 3" xfId="18435" xr:uid="{00000000-0005-0000-0000-000004000000}"/>
    <cellStyle name="Comma 2 4 5 4 3 2" xfId="48675" xr:uid="{00000000-0005-0000-0000-000004000000}"/>
    <cellStyle name="Comma 2 4 5 4 4" xfId="33555" xr:uid="{00000000-0005-0000-0000-000004000000}"/>
    <cellStyle name="Comma 2 4 5 5" xfId="4827" xr:uid="{00000000-0005-0000-0000-000004000000}"/>
    <cellStyle name="Comma 2 4 5 5 2" xfId="13899" xr:uid="{00000000-0005-0000-0000-000004000000}"/>
    <cellStyle name="Comma 2 4 5 5 2 2" xfId="29019" xr:uid="{00000000-0005-0000-0000-000004000000}"/>
    <cellStyle name="Comma 2 4 5 5 2 2 2" xfId="59259" xr:uid="{00000000-0005-0000-0000-000004000000}"/>
    <cellStyle name="Comma 2 4 5 5 2 3" xfId="44139" xr:uid="{00000000-0005-0000-0000-000004000000}"/>
    <cellStyle name="Comma 2 4 5 5 3" xfId="19947" xr:uid="{00000000-0005-0000-0000-000004000000}"/>
    <cellStyle name="Comma 2 4 5 5 3 2" xfId="50187" xr:uid="{00000000-0005-0000-0000-000004000000}"/>
    <cellStyle name="Comma 2 4 5 5 4" xfId="35067" xr:uid="{00000000-0005-0000-0000-000004000000}"/>
    <cellStyle name="Comma 2 4 5 6" xfId="6339" xr:uid="{00000000-0005-0000-0000-000004000000}"/>
    <cellStyle name="Comma 2 4 5 6 2" xfId="21459" xr:uid="{00000000-0005-0000-0000-000004000000}"/>
    <cellStyle name="Comma 2 4 5 6 2 2" xfId="51699" xr:uid="{00000000-0005-0000-0000-000004000000}"/>
    <cellStyle name="Comma 2 4 5 6 3" xfId="36579" xr:uid="{00000000-0005-0000-0000-000004000000}"/>
    <cellStyle name="Comma 2 4 5 7" xfId="7851" xr:uid="{00000000-0005-0000-0000-000004000000}"/>
    <cellStyle name="Comma 2 4 5 7 2" xfId="22971" xr:uid="{00000000-0005-0000-0000-000004000000}"/>
    <cellStyle name="Comma 2 4 5 7 2 2" xfId="53211" xr:uid="{00000000-0005-0000-0000-000004000000}"/>
    <cellStyle name="Comma 2 4 5 7 3" xfId="38091" xr:uid="{00000000-0005-0000-0000-000004000000}"/>
    <cellStyle name="Comma 2 4 5 8" xfId="9363" xr:uid="{00000000-0005-0000-0000-000004000000}"/>
    <cellStyle name="Comma 2 4 5 8 2" xfId="24483" xr:uid="{00000000-0005-0000-0000-000004000000}"/>
    <cellStyle name="Comma 2 4 5 8 2 2" xfId="54723" xr:uid="{00000000-0005-0000-0000-000004000000}"/>
    <cellStyle name="Comma 2 4 5 8 3" xfId="39603" xr:uid="{00000000-0005-0000-0000-000004000000}"/>
    <cellStyle name="Comma 2 4 5 9" xfId="15411" xr:uid="{00000000-0005-0000-0000-000004000000}"/>
    <cellStyle name="Comma 2 4 5 9 2" xfId="45651" xr:uid="{00000000-0005-0000-0000-000004000000}"/>
    <cellStyle name="Comma 2 4 6" xfId="543" xr:uid="{00000000-0005-0000-0000-000061000000}"/>
    <cellStyle name="Comma 2 4 6 10" xfId="30783" xr:uid="{00000000-0005-0000-0000-000061000000}"/>
    <cellStyle name="Comma 2 4 6 2" xfId="1299" xr:uid="{00000000-0005-0000-0000-000061000000}"/>
    <cellStyle name="Comma 2 4 6 2 2" xfId="2811" xr:uid="{00000000-0005-0000-0000-000061000000}"/>
    <cellStyle name="Comma 2 4 6 2 2 2" xfId="11883" xr:uid="{00000000-0005-0000-0000-000061000000}"/>
    <cellStyle name="Comma 2 4 6 2 2 2 2" xfId="27003" xr:uid="{00000000-0005-0000-0000-000061000000}"/>
    <cellStyle name="Comma 2 4 6 2 2 2 2 2" xfId="57243" xr:uid="{00000000-0005-0000-0000-000061000000}"/>
    <cellStyle name="Comma 2 4 6 2 2 2 3" xfId="42123" xr:uid="{00000000-0005-0000-0000-000061000000}"/>
    <cellStyle name="Comma 2 4 6 2 2 3" xfId="17931" xr:uid="{00000000-0005-0000-0000-000061000000}"/>
    <cellStyle name="Comma 2 4 6 2 2 3 2" xfId="48171" xr:uid="{00000000-0005-0000-0000-000061000000}"/>
    <cellStyle name="Comma 2 4 6 2 2 4" xfId="33051" xr:uid="{00000000-0005-0000-0000-000061000000}"/>
    <cellStyle name="Comma 2 4 6 2 3" xfId="4323" xr:uid="{00000000-0005-0000-0000-000061000000}"/>
    <cellStyle name="Comma 2 4 6 2 3 2" xfId="13395" xr:uid="{00000000-0005-0000-0000-000061000000}"/>
    <cellStyle name="Comma 2 4 6 2 3 2 2" xfId="28515" xr:uid="{00000000-0005-0000-0000-000061000000}"/>
    <cellStyle name="Comma 2 4 6 2 3 2 2 2" xfId="58755" xr:uid="{00000000-0005-0000-0000-000061000000}"/>
    <cellStyle name="Comma 2 4 6 2 3 2 3" xfId="43635" xr:uid="{00000000-0005-0000-0000-000061000000}"/>
    <cellStyle name="Comma 2 4 6 2 3 3" xfId="19443" xr:uid="{00000000-0005-0000-0000-000061000000}"/>
    <cellStyle name="Comma 2 4 6 2 3 3 2" xfId="49683" xr:uid="{00000000-0005-0000-0000-000061000000}"/>
    <cellStyle name="Comma 2 4 6 2 3 4" xfId="34563" xr:uid="{00000000-0005-0000-0000-000061000000}"/>
    <cellStyle name="Comma 2 4 6 2 4" xfId="5835" xr:uid="{00000000-0005-0000-0000-000061000000}"/>
    <cellStyle name="Comma 2 4 6 2 4 2" xfId="14907" xr:uid="{00000000-0005-0000-0000-000061000000}"/>
    <cellStyle name="Comma 2 4 6 2 4 2 2" xfId="30027" xr:uid="{00000000-0005-0000-0000-000061000000}"/>
    <cellStyle name="Comma 2 4 6 2 4 2 2 2" xfId="60267" xr:uid="{00000000-0005-0000-0000-000061000000}"/>
    <cellStyle name="Comma 2 4 6 2 4 2 3" xfId="45147" xr:uid="{00000000-0005-0000-0000-000061000000}"/>
    <cellStyle name="Comma 2 4 6 2 4 3" xfId="20955" xr:uid="{00000000-0005-0000-0000-000061000000}"/>
    <cellStyle name="Comma 2 4 6 2 4 3 2" xfId="51195" xr:uid="{00000000-0005-0000-0000-000061000000}"/>
    <cellStyle name="Comma 2 4 6 2 4 4" xfId="36075" xr:uid="{00000000-0005-0000-0000-000061000000}"/>
    <cellStyle name="Comma 2 4 6 2 5" xfId="7347" xr:uid="{00000000-0005-0000-0000-000061000000}"/>
    <cellStyle name="Comma 2 4 6 2 5 2" xfId="22467" xr:uid="{00000000-0005-0000-0000-000061000000}"/>
    <cellStyle name="Comma 2 4 6 2 5 2 2" xfId="52707" xr:uid="{00000000-0005-0000-0000-000061000000}"/>
    <cellStyle name="Comma 2 4 6 2 5 3" xfId="37587" xr:uid="{00000000-0005-0000-0000-000061000000}"/>
    <cellStyle name="Comma 2 4 6 2 6" xfId="8859" xr:uid="{00000000-0005-0000-0000-000061000000}"/>
    <cellStyle name="Comma 2 4 6 2 6 2" xfId="23979" xr:uid="{00000000-0005-0000-0000-000061000000}"/>
    <cellStyle name="Comma 2 4 6 2 6 2 2" xfId="54219" xr:uid="{00000000-0005-0000-0000-000061000000}"/>
    <cellStyle name="Comma 2 4 6 2 6 3" xfId="39099" xr:uid="{00000000-0005-0000-0000-000061000000}"/>
    <cellStyle name="Comma 2 4 6 2 7" xfId="10371" xr:uid="{00000000-0005-0000-0000-000061000000}"/>
    <cellStyle name="Comma 2 4 6 2 7 2" xfId="25491" xr:uid="{00000000-0005-0000-0000-000061000000}"/>
    <cellStyle name="Comma 2 4 6 2 7 2 2" xfId="55731" xr:uid="{00000000-0005-0000-0000-000061000000}"/>
    <cellStyle name="Comma 2 4 6 2 7 3" xfId="40611" xr:uid="{00000000-0005-0000-0000-000061000000}"/>
    <cellStyle name="Comma 2 4 6 2 8" xfId="16419" xr:uid="{00000000-0005-0000-0000-000061000000}"/>
    <cellStyle name="Comma 2 4 6 2 8 2" xfId="46659" xr:uid="{00000000-0005-0000-0000-000061000000}"/>
    <cellStyle name="Comma 2 4 6 2 9" xfId="31539" xr:uid="{00000000-0005-0000-0000-000061000000}"/>
    <cellStyle name="Comma 2 4 6 3" xfId="2055" xr:uid="{00000000-0005-0000-0000-000061000000}"/>
    <cellStyle name="Comma 2 4 6 3 2" xfId="11127" xr:uid="{00000000-0005-0000-0000-000061000000}"/>
    <cellStyle name="Comma 2 4 6 3 2 2" xfId="26247" xr:uid="{00000000-0005-0000-0000-000061000000}"/>
    <cellStyle name="Comma 2 4 6 3 2 2 2" xfId="56487" xr:uid="{00000000-0005-0000-0000-000061000000}"/>
    <cellStyle name="Comma 2 4 6 3 2 3" xfId="41367" xr:uid="{00000000-0005-0000-0000-000061000000}"/>
    <cellStyle name="Comma 2 4 6 3 3" xfId="17175" xr:uid="{00000000-0005-0000-0000-000061000000}"/>
    <cellStyle name="Comma 2 4 6 3 3 2" xfId="47415" xr:uid="{00000000-0005-0000-0000-000061000000}"/>
    <cellStyle name="Comma 2 4 6 3 4" xfId="32295" xr:uid="{00000000-0005-0000-0000-000061000000}"/>
    <cellStyle name="Comma 2 4 6 4" xfId="3567" xr:uid="{00000000-0005-0000-0000-000061000000}"/>
    <cellStyle name="Comma 2 4 6 4 2" xfId="12639" xr:uid="{00000000-0005-0000-0000-000061000000}"/>
    <cellStyle name="Comma 2 4 6 4 2 2" xfId="27759" xr:uid="{00000000-0005-0000-0000-000061000000}"/>
    <cellStyle name="Comma 2 4 6 4 2 2 2" xfId="57999" xr:uid="{00000000-0005-0000-0000-000061000000}"/>
    <cellStyle name="Comma 2 4 6 4 2 3" xfId="42879" xr:uid="{00000000-0005-0000-0000-000061000000}"/>
    <cellStyle name="Comma 2 4 6 4 3" xfId="18687" xr:uid="{00000000-0005-0000-0000-000061000000}"/>
    <cellStyle name="Comma 2 4 6 4 3 2" xfId="48927" xr:uid="{00000000-0005-0000-0000-000061000000}"/>
    <cellStyle name="Comma 2 4 6 4 4" xfId="33807" xr:uid="{00000000-0005-0000-0000-000061000000}"/>
    <cellStyle name="Comma 2 4 6 5" xfId="5079" xr:uid="{00000000-0005-0000-0000-000061000000}"/>
    <cellStyle name="Comma 2 4 6 5 2" xfId="14151" xr:uid="{00000000-0005-0000-0000-000061000000}"/>
    <cellStyle name="Comma 2 4 6 5 2 2" xfId="29271" xr:uid="{00000000-0005-0000-0000-000061000000}"/>
    <cellStyle name="Comma 2 4 6 5 2 2 2" xfId="59511" xr:uid="{00000000-0005-0000-0000-000061000000}"/>
    <cellStyle name="Comma 2 4 6 5 2 3" xfId="44391" xr:uid="{00000000-0005-0000-0000-000061000000}"/>
    <cellStyle name="Comma 2 4 6 5 3" xfId="20199" xr:uid="{00000000-0005-0000-0000-000061000000}"/>
    <cellStyle name="Comma 2 4 6 5 3 2" xfId="50439" xr:uid="{00000000-0005-0000-0000-000061000000}"/>
    <cellStyle name="Comma 2 4 6 5 4" xfId="35319" xr:uid="{00000000-0005-0000-0000-000061000000}"/>
    <cellStyle name="Comma 2 4 6 6" xfId="6591" xr:uid="{00000000-0005-0000-0000-000061000000}"/>
    <cellStyle name="Comma 2 4 6 6 2" xfId="21711" xr:uid="{00000000-0005-0000-0000-000061000000}"/>
    <cellStyle name="Comma 2 4 6 6 2 2" xfId="51951" xr:uid="{00000000-0005-0000-0000-000061000000}"/>
    <cellStyle name="Comma 2 4 6 6 3" xfId="36831" xr:uid="{00000000-0005-0000-0000-000061000000}"/>
    <cellStyle name="Comma 2 4 6 7" xfId="8103" xr:uid="{00000000-0005-0000-0000-000061000000}"/>
    <cellStyle name="Comma 2 4 6 7 2" xfId="23223" xr:uid="{00000000-0005-0000-0000-000061000000}"/>
    <cellStyle name="Comma 2 4 6 7 2 2" xfId="53463" xr:uid="{00000000-0005-0000-0000-000061000000}"/>
    <cellStyle name="Comma 2 4 6 7 3" xfId="38343" xr:uid="{00000000-0005-0000-0000-000061000000}"/>
    <cellStyle name="Comma 2 4 6 8" xfId="9615" xr:uid="{00000000-0005-0000-0000-000061000000}"/>
    <cellStyle name="Comma 2 4 6 8 2" xfId="24735" xr:uid="{00000000-0005-0000-0000-000061000000}"/>
    <cellStyle name="Comma 2 4 6 8 2 2" xfId="54975" xr:uid="{00000000-0005-0000-0000-000061000000}"/>
    <cellStyle name="Comma 2 4 6 8 3" xfId="39855" xr:uid="{00000000-0005-0000-0000-000061000000}"/>
    <cellStyle name="Comma 2 4 6 9" xfId="15663" xr:uid="{00000000-0005-0000-0000-000061000000}"/>
    <cellStyle name="Comma 2 4 6 9 2" xfId="45903" xr:uid="{00000000-0005-0000-0000-000061000000}"/>
    <cellStyle name="Comma 2 4 7" xfId="795" xr:uid="{00000000-0005-0000-0000-000004000000}"/>
    <cellStyle name="Comma 2 4 7 2" xfId="2307" xr:uid="{00000000-0005-0000-0000-000004000000}"/>
    <cellStyle name="Comma 2 4 7 2 2" xfId="11379" xr:uid="{00000000-0005-0000-0000-000004000000}"/>
    <cellStyle name="Comma 2 4 7 2 2 2" xfId="26499" xr:uid="{00000000-0005-0000-0000-000004000000}"/>
    <cellStyle name="Comma 2 4 7 2 2 2 2" xfId="56739" xr:uid="{00000000-0005-0000-0000-000004000000}"/>
    <cellStyle name="Comma 2 4 7 2 2 3" xfId="41619" xr:uid="{00000000-0005-0000-0000-000004000000}"/>
    <cellStyle name="Comma 2 4 7 2 3" xfId="17427" xr:uid="{00000000-0005-0000-0000-000004000000}"/>
    <cellStyle name="Comma 2 4 7 2 3 2" xfId="47667" xr:uid="{00000000-0005-0000-0000-000004000000}"/>
    <cellStyle name="Comma 2 4 7 2 4" xfId="32547" xr:uid="{00000000-0005-0000-0000-000004000000}"/>
    <cellStyle name="Comma 2 4 7 3" xfId="3819" xr:uid="{00000000-0005-0000-0000-000004000000}"/>
    <cellStyle name="Comma 2 4 7 3 2" xfId="12891" xr:uid="{00000000-0005-0000-0000-000004000000}"/>
    <cellStyle name="Comma 2 4 7 3 2 2" xfId="28011" xr:uid="{00000000-0005-0000-0000-000004000000}"/>
    <cellStyle name="Comma 2 4 7 3 2 2 2" xfId="58251" xr:uid="{00000000-0005-0000-0000-000004000000}"/>
    <cellStyle name="Comma 2 4 7 3 2 3" xfId="43131" xr:uid="{00000000-0005-0000-0000-000004000000}"/>
    <cellStyle name="Comma 2 4 7 3 3" xfId="18939" xr:uid="{00000000-0005-0000-0000-000004000000}"/>
    <cellStyle name="Comma 2 4 7 3 3 2" xfId="49179" xr:uid="{00000000-0005-0000-0000-000004000000}"/>
    <cellStyle name="Comma 2 4 7 3 4" xfId="34059" xr:uid="{00000000-0005-0000-0000-000004000000}"/>
    <cellStyle name="Comma 2 4 7 4" xfId="5331" xr:uid="{00000000-0005-0000-0000-000004000000}"/>
    <cellStyle name="Comma 2 4 7 4 2" xfId="14403" xr:uid="{00000000-0005-0000-0000-000004000000}"/>
    <cellStyle name="Comma 2 4 7 4 2 2" xfId="29523" xr:uid="{00000000-0005-0000-0000-000004000000}"/>
    <cellStyle name="Comma 2 4 7 4 2 2 2" xfId="59763" xr:uid="{00000000-0005-0000-0000-000004000000}"/>
    <cellStyle name="Comma 2 4 7 4 2 3" xfId="44643" xr:uid="{00000000-0005-0000-0000-000004000000}"/>
    <cellStyle name="Comma 2 4 7 4 3" xfId="20451" xr:uid="{00000000-0005-0000-0000-000004000000}"/>
    <cellStyle name="Comma 2 4 7 4 3 2" xfId="50691" xr:uid="{00000000-0005-0000-0000-000004000000}"/>
    <cellStyle name="Comma 2 4 7 4 4" xfId="35571" xr:uid="{00000000-0005-0000-0000-000004000000}"/>
    <cellStyle name="Comma 2 4 7 5" xfId="6843" xr:uid="{00000000-0005-0000-0000-000004000000}"/>
    <cellStyle name="Comma 2 4 7 5 2" xfId="21963" xr:uid="{00000000-0005-0000-0000-000004000000}"/>
    <cellStyle name="Comma 2 4 7 5 2 2" xfId="52203" xr:uid="{00000000-0005-0000-0000-000004000000}"/>
    <cellStyle name="Comma 2 4 7 5 3" xfId="37083" xr:uid="{00000000-0005-0000-0000-000004000000}"/>
    <cellStyle name="Comma 2 4 7 6" xfId="8355" xr:uid="{00000000-0005-0000-0000-000004000000}"/>
    <cellStyle name="Comma 2 4 7 6 2" xfId="23475" xr:uid="{00000000-0005-0000-0000-000004000000}"/>
    <cellStyle name="Comma 2 4 7 6 2 2" xfId="53715" xr:uid="{00000000-0005-0000-0000-000004000000}"/>
    <cellStyle name="Comma 2 4 7 6 3" xfId="38595" xr:uid="{00000000-0005-0000-0000-000004000000}"/>
    <cellStyle name="Comma 2 4 7 7" xfId="9867" xr:uid="{00000000-0005-0000-0000-000004000000}"/>
    <cellStyle name="Comma 2 4 7 7 2" xfId="24987" xr:uid="{00000000-0005-0000-0000-000004000000}"/>
    <cellStyle name="Comma 2 4 7 7 2 2" xfId="55227" xr:uid="{00000000-0005-0000-0000-000004000000}"/>
    <cellStyle name="Comma 2 4 7 7 3" xfId="40107" xr:uid="{00000000-0005-0000-0000-000004000000}"/>
    <cellStyle name="Comma 2 4 7 8" xfId="15915" xr:uid="{00000000-0005-0000-0000-000004000000}"/>
    <cellStyle name="Comma 2 4 7 8 2" xfId="46155" xr:uid="{00000000-0005-0000-0000-000004000000}"/>
    <cellStyle name="Comma 2 4 7 9" xfId="31035" xr:uid="{00000000-0005-0000-0000-000004000000}"/>
    <cellStyle name="Comma 2 4 8" xfId="1551" xr:uid="{00000000-0005-0000-0000-000004000000}"/>
    <cellStyle name="Comma 2 4 8 2" xfId="10623" xr:uid="{00000000-0005-0000-0000-000004000000}"/>
    <cellStyle name="Comma 2 4 8 2 2" xfId="25743" xr:uid="{00000000-0005-0000-0000-000004000000}"/>
    <cellStyle name="Comma 2 4 8 2 2 2" xfId="55983" xr:uid="{00000000-0005-0000-0000-000004000000}"/>
    <cellStyle name="Comma 2 4 8 2 3" xfId="40863" xr:uid="{00000000-0005-0000-0000-000004000000}"/>
    <cellStyle name="Comma 2 4 8 3" xfId="16671" xr:uid="{00000000-0005-0000-0000-000004000000}"/>
    <cellStyle name="Comma 2 4 8 3 2" xfId="46911" xr:uid="{00000000-0005-0000-0000-000004000000}"/>
    <cellStyle name="Comma 2 4 8 4" xfId="31791" xr:uid="{00000000-0005-0000-0000-000004000000}"/>
    <cellStyle name="Comma 2 4 9" xfId="3063" xr:uid="{00000000-0005-0000-0000-000004000000}"/>
    <cellStyle name="Comma 2 4 9 2" xfId="12135" xr:uid="{00000000-0005-0000-0000-000004000000}"/>
    <cellStyle name="Comma 2 4 9 2 2" xfId="27255" xr:uid="{00000000-0005-0000-0000-000004000000}"/>
    <cellStyle name="Comma 2 4 9 2 2 2" xfId="57495" xr:uid="{00000000-0005-0000-0000-000004000000}"/>
    <cellStyle name="Comma 2 4 9 2 3" xfId="42375" xr:uid="{00000000-0005-0000-0000-000004000000}"/>
    <cellStyle name="Comma 2 4 9 3" xfId="18183" xr:uid="{00000000-0005-0000-0000-000004000000}"/>
    <cellStyle name="Comma 2 4 9 3 2" xfId="48423" xr:uid="{00000000-0005-0000-0000-000004000000}"/>
    <cellStyle name="Comma 2 4 9 4" xfId="33303" xr:uid="{00000000-0005-0000-0000-000004000000}"/>
    <cellStyle name="Comma 2 5" xfId="53" xr:uid="{00000000-0005-0000-0000-00000C000000}"/>
    <cellStyle name="Comma 2 5 10" xfId="6101" xr:uid="{00000000-0005-0000-0000-00000C000000}"/>
    <cellStyle name="Comma 2 5 10 2" xfId="21221" xr:uid="{00000000-0005-0000-0000-00000C000000}"/>
    <cellStyle name="Comma 2 5 10 2 2" xfId="51461" xr:uid="{00000000-0005-0000-0000-00000C000000}"/>
    <cellStyle name="Comma 2 5 10 3" xfId="36341" xr:uid="{00000000-0005-0000-0000-00000C000000}"/>
    <cellStyle name="Comma 2 5 11" xfId="7613" xr:uid="{00000000-0005-0000-0000-00000C000000}"/>
    <cellStyle name="Comma 2 5 11 2" xfId="22733" xr:uid="{00000000-0005-0000-0000-00000C000000}"/>
    <cellStyle name="Comma 2 5 11 2 2" xfId="52973" xr:uid="{00000000-0005-0000-0000-00000C000000}"/>
    <cellStyle name="Comma 2 5 11 3" xfId="37853" xr:uid="{00000000-0005-0000-0000-00000C000000}"/>
    <cellStyle name="Comma 2 5 12" xfId="9125" xr:uid="{00000000-0005-0000-0000-00000C000000}"/>
    <cellStyle name="Comma 2 5 12 2" xfId="24245" xr:uid="{00000000-0005-0000-0000-00000C000000}"/>
    <cellStyle name="Comma 2 5 12 2 2" xfId="54485" xr:uid="{00000000-0005-0000-0000-00000C000000}"/>
    <cellStyle name="Comma 2 5 12 3" xfId="39365" xr:uid="{00000000-0005-0000-0000-00000C000000}"/>
    <cellStyle name="Comma 2 5 13" xfId="15173" xr:uid="{00000000-0005-0000-0000-00000C000000}"/>
    <cellStyle name="Comma 2 5 13 2" xfId="45413" xr:uid="{00000000-0005-0000-0000-00000C000000}"/>
    <cellStyle name="Comma 2 5 14" xfId="30293" xr:uid="{00000000-0005-0000-0000-00000C000000}"/>
    <cellStyle name="Comma 2 5 2" xfId="137" xr:uid="{00000000-0005-0000-0000-000023000000}"/>
    <cellStyle name="Comma 2 5 2 10" xfId="9209" xr:uid="{00000000-0005-0000-0000-000023000000}"/>
    <cellStyle name="Comma 2 5 2 10 2" xfId="24329" xr:uid="{00000000-0005-0000-0000-000023000000}"/>
    <cellStyle name="Comma 2 5 2 10 2 2" xfId="54569" xr:uid="{00000000-0005-0000-0000-000023000000}"/>
    <cellStyle name="Comma 2 5 2 10 3" xfId="39449" xr:uid="{00000000-0005-0000-0000-000023000000}"/>
    <cellStyle name="Comma 2 5 2 11" xfId="15257" xr:uid="{00000000-0005-0000-0000-000023000000}"/>
    <cellStyle name="Comma 2 5 2 11 2" xfId="45497" xr:uid="{00000000-0005-0000-0000-000023000000}"/>
    <cellStyle name="Comma 2 5 2 12" xfId="30377" xr:uid="{00000000-0005-0000-0000-000023000000}"/>
    <cellStyle name="Comma 2 5 2 2" xfId="389" xr:uid="{00000000-0005-0000-0000-000023000000}"/>
    <cellStyle name="Comma 2 5 2 2 10" xfId="30629" xr:uid="{00000000-0005-0000-0000-000023000000}"/>
    <cellStyle name="Comma 2 5 2 2 2" xfId="1145" xr:uid="{00000000-0005-0000-0000-000023000000}"/>
    <cellStyle name="Comma 2 5 2 2 2 2" xfId="2657" xr:uid="{00000000-0005-0000-0000-000023000000}"/>
    <cellStyle name="Comma 2 5 2 2 2 2 2" xfId="11729" xr:uid="{00000000-0005-0000-0000-000023000000}"/>
    <cellStyle name="Comma 2 5 2 2 2 2 2 2" xfId="26849" xr:uid="{00000000-0005-0000-0000-000023000000}"/>
    <cellStyle name="Comma 2 5 2 2 2 2 2 2 2" xfId="57089" xr:uid="{00000000-0005-0000-0000-000023000000}"/>
    <cellStyle name="Comma 2 5 2 2 2 2 2 3" xfId="41969" xr:uid="{00000000-0005-0000-0000-000023000000}"/>
    <cellStyle name="Comma 2 5 2 2 2 2 3" xfId="17777" xr:uid="{00000000-0005-0000-0000-000023000000}"/>
    <cellStyle name="Comma 2 5 2 2 2 2 3 2" xfId="48017" xr:uid="{00000000-0005-0000-0000-000023000000}"/>
    <cellStyle name="Comma 2 5 2 2 2 2 4" xfId="32897" xr:uid="{00000000-0005-0000-0000-000023000000}"/>
    <cellStyle name="Comma 2 5 2 2 2 3" xfId="4169" xr:uid="{00000000-0005-0000-0000-000023000000}"/>
    <cellStyle name="Comma 2 5 2 2 2 3 2" xfId="13241" xr:uid="{00000000-0005-0000-0000-000023000000}"/>
    <cellStyle name="Comma 2 5 2 2 2 3 2 2" xfId="28361" xr:uid="{00000000-0005-0000-0000-000023000000}"/>
    <cellStyle name="Comma 2 5 2 2 2 3 2 2 2" xfId="58601" xr:uid="{00000000-0005-0000-0000-000023000000}"/>
    <cellStyle name="Comma 2 5 2 2 2 3 2 3" xfId="43481" xr:uid="{00000000-0005-0000-0000-000023000000}"/>
    <cellStyle name="Comma 2 5 2 2 2 3 3" xfId="19289" xr:uid="{00000000-0005-0000-0000-000023000000}"/>
    <cellStyle name="Comma 2 5 2 2 2 3 3 2" xfId="49529" xr:uid="{00000000-0005-0000-0000-000023000000}"/>
    <cellStyle name="Comma 2 5 2 2 2 3 4" xfId="34409" xr:uid="{00000000-0005-0000-0000-000023000000}"/>
    <cellStyle name="Comma 2 5 2 2 2 4" xfId="5681" xr:uid="{00000000-0005-0000-0000-000023000000}"/>
    <cellStyle name="Comma 2 5 2 2 2 4 2" xfId="14753" xr:uid="{00000000-0005-0000-0000-000023000000}"/>
    <cellStyle name="Comma 2 5 2 2 2 4 2 2" xfId="29873" xr:uid="{00000000-0005-0000-0000-000023000000}"/>
    <cellStyle name="Comma 2 5 2 2 2 4 2 2 2" xfId="60113" xr:uid="{00000000-0005-0000-0000-000023000000}"/>
    <cellStyle name="Comma 2 5 2 2 2 4 2 3" xfId="44993" xr:uid="{00000000-0005-0000-0000-000023000000}"/>
    <cellStyle name="Comma 2 5 2 2 2 4 3" xfId="20801" xr:uid="{00000000-0005-0000-0000-000023000000}"/>
    <cellStyle name="Comma 2 5 2 2 2 4 3 2" xfId="51041" xr:uid="{00000000-0005-0000-0000-000023000000}"/>
    <cellStyle name="Comma 2 5 2 2 2 4 4" xfId="35921" xr:uid="{00000000-0005-0000-0000-000023000000}"/>
    <cellStyle name="Comma 2 5 2 2 2 5" xfId="7193" xr:uid="{00000000-0005-0000-0000-000023000000}"/>
    <cellStyle name="Comma 2 5 2 2 2 5 2" xfId="22313" xr:uid="{00000000-0005-0000-0000-000023000000}"/>
    <cellStyle name="Comma 2 5 2 2 2 5 2 2" xfId="52553" xr:uid="{00000000-0005-0000-0000-000023000000}"/>
    <cellStyle name="Comma 2 5 2 2 2 5 3" xfId="37433" xr:uid="{00000000-0005-0000-0000-000023000000}"/>
    <cellStyle name="Comma 2 5 2 2 2 6" xfId="8705" xr:uid="{00000000-0005-0000-0000-000023000000}"/>
    <cellStyle name="Comma 2 5 2 2 2 6 2" xfId="23825" xr:uid="{00000000-0005-0000-0000-000023000000}"/>
    <cellStyle name="Comma 2 5 2 2 2 6 2 2" xfId="54065" xr:uid="{00000000-0005-0000-0000-000023000000}"/>
    <cellStyle name="Comma 2 5 2 2 2 6 3" xfId="38945" xr:uid="{00000000-0005-0000-0000-000023000000}"/>
    <cellStyle name="Comma 2 5 2 2 2 7" xfId="10217" xr:uid="{00000000-0005-0000-0000-000023000000}"/>
    <cellStyle name="Comma 2 5 2 2 2 7 2" xfId="25337" xr:uid="{00000000-0005-0000-0000-000023000000}"/>
    <cellStyle name="Comma 2 5 2 2 2 7 2 2" xfId="55577" xr:uid="{00000000-0005-0000-0000-000023000000}"/>
    <cellStyle name="Comma 2 5 2 2 2 7 3" xfId="40457" xr:uid="{00000000-0005-0000-0000-000023000000}"/>
    <cellStyle name="Comma 2 5 2 2 2 8" xfId="16265" xr:uid="{00000000-0005-0000-0000-000023000000}"/>
    <cellStyle name="Comma 2 5 2 2 2 8 2" xfId="46505" xr:uid="{00000000-0005-0000-0000-000023000000}"/>
    <cellStyle name="Comma 2 5 2 2 2 9" xfId="31385" xr:uid="{00000000-0005-0000-0000-000023000000}"/>
    <cellStyle name="Comma 2 5 2 2 3" xfId="1901" xr:uid="{00000000-0005-0000-0000-000023000000}"/>
    <cellStyle name="Comma 2 5 2 2 3 2" xfId="10973" xr:uid="{00000000-0005-0000-0000-000023000000}"/>
    <cellStyle name="Comma 2 5 2 2 3 2 2" xfId="26093" xr:uid="{00000000-0005-0000-0000-000023000000}"/>
    <cellStyle name="Comma 2 5 2 2 3 2 2 2" xfId="56333" xr:uid="{00000000-0005-0000-0000-000023000000}"/>
    <cellStyle name="Comma 2 5 2 2 3 2 3" xfId="41213" xr:uid="{00000000-0005-0000-0000-000023000000}"/>
    <cellStyle name="Comma 2 5 2 2 3 3" xfId="17021" xr:uid="{00000000-0005-0000-0000-000023000000}"/>
    <cellStyle name="Comma 2 5 2 2 3 3 2" xfId="47261" xr:uid="{00000000-0005-0000-0000-000023000000}"/>
    <cellStyle name="Comma 2 5 2 2 3 4" xfId="32141" xr:uid="{00000000-0005-0000-0000-000023000000}"/>
    <cellStyle name="Comma 2 5 2 2 4" xfId="3413" xr:uid="{00000000-0005-0000-0000-000023000000}"/>
    <cellStyle name="Comma 2 5 2 2 4 2" xfId="12485" xr:uid="{00000000-0005-0000-0000-000023000000}"/>
    <cellStyle name="Comma 2 5 2 2 4 2 2" xfId="27605" xr:uid="{00000000-0005-0000-0000-000023000000}"/>
    <cellStyle name="Comma 2 5 2 2 4 2 2 2" xfId="57845" xr:uid="{00000000-0005-0000-0000-000023000000}"/>
    <cellStyle name="Comma 2 5 2 2 4 2 3" xfId="42725" xr:uid="{00000000-0005-0000-0000-000023000000}"/>
    <cellStyle name="Comma 2 5 2 2 4 3" xfId="18533" xr:uid="{00000000-0005-0000-0000-000023000000}"/>
    <cellStyle name="Comma 2 5 2 2 4 3 2" xfId="48773" xr:uid="{00000000-0005-0000-0000-000023000000}"/>
    <cellStyle name="Comma 2 5 2 2 4 4" xfId="33653" xr:uid="{00000000-0005-0000-0000-000023000000}"/>
    <cellStyle name="Comma 2 5 2 2 5" xfId="4925" xr:uid="{00000000-0005-0000-0000-000023000000}"/>
    <cellStyle name="Comma 2 5 2 2 5 2" xfId="13997" xr:uid="{00000000-0005-0000-0000-000023000000}"/>
    <cellStyle name="Comma 2 5 2 2 5 2 2" xfId="29117" xr:uid="{00000000-0005-0000-0000-000023000000}"/>
    <cellStyle name="Comma 2 5 2 2 5 2 2 2" xfId="59357" xr:uid="{00000000-0005-0000-0000-000023000000}"/>
    <cellStyle name="Comma 2 5 2 2 5 2 3" xfId="44237" xr:uid="{00000000-0005-0000-0000-000023000000}"/>
    <cellStyle name="Comma 2 5 2 2 5 3" xfId="20045" xr:uid="{00000000-0005-0000-0000-000023000000}"/>
    <cellStyle name="Comma 2 5 2 2 5 3 2" xfId="50285" xr:uid="{00000000-0005-0000-0000-000023000000}"/>
    <cellStyle name="Comma 2 5 2 2 5 4" xfId="35165" xr:uid="{00000000-0005-0000-0000-000023000000}"/>
    <cellStyle name="Comma 2 5 2 2 6" xfId="6437" xr:uid="{00000000-0005-0000-0000-000023000000}"/>
    <cellStyle name="Comma 2 5 2 2 6 2" xfId="21557" xr:uid="{00000000-0005-0000-0000-000023000000}"/>
    <cellStyle name="Comma 2 5 2 2 6 2 2" xfId="51797" xr:uid="{00000000-0005-0000-0000-000023000000}"/>
    <cellStyle name="Comma 2 5 2 2 6 3" xfId="36677" xr:uid="{00000000-0005-0000-0000-000023000000}"/>
    <cellStyle name="Comma 2 5 2 2 7" xfId="7949" xr:uid="{00000000-0005-0000-0000-000023000000}"/>
    <cellStyle name="Comma 2 5 2 2 7 2" xfId="23069" xr:uid="{00000000-0005-0000-0000-000023000000}"/>
    <cellStyle name="Comma 2 5 2 2 7 2 2" xfId="53309" xr:uid="{00000000-0005-0000-0000-000023000000}"/>
    <cellStyle name="Comma 2 5 2 2 7 3" xfId="38189" xr:uid="{00000000-0005-0000-0000-000023000000}"/>
    <cellStyle name="Comma 2 5 2 2 8" xfId="9461" xr:uid="{00000000-0005-0000-0000-000023000000}"/>
    <cellStyle name="Comma 2 5 2 2 8 2" xfId="24581" xr:uid="{00000000-0005-0000-0000-000023000000}"/>
    <cellStyle name="Comma 2 5 2 2 8 2 2" xfId="54821" xr:uid="{00000000-0005-0000-0000-000023000000}"/>
    <cellStyle name="Comma 2 5 2 2 8 3" xfId="39701" xr:uid="{00000000-0005-0000-0000-000023000000}"/>
    <cellStyle name="Comma 2 5 2 2 9" xfId="15509" xr:uid="{00000000-0005-0000-0000-000023000000}"/>
    <cellStyle name="Comma 2 5 2 2 9 2" xfId="45749" xr:uid="{00000000-0005-0000-0000-000023000000}"/>
    <cellStyle name="Comma 2 5 2 3" xfId="641" xr:uid="{00000000-0005-0000-0000-000068000000}"/>
    <cellStyle name="Comma 2 5 2 3 10" xfId="30881" xr:uid="{00000000-0005-0000-0000-000068000000}"/>
    <cellStyle name="Comma 2 5 2 3 2" xfId="1397" xr:uid="{00000000-0005-0000-0000-000068000000}"/>
    <cellStyle name="Comma 2 5 2 3 2 2" xfId="2909" xr:uid="{00000000-0005-0000-0000-000068000000}"/>
    <cellStyle name="Comma 2 5 2 3 2 2 2" xfId="11981" xr:uid="{00000000-0005-0000-0000-000068000000}"/>
    <cellStyle name="Comma 2 5 2 3 2 2 2 2" xfId="27101" xr:uid="{00000000-0005-0000-0000-000068000000}"/>
    <cellStyle name="Comma 2 5 2 3 2 2 2 2 2" xfId="57341" xr:uid="{00000000-0005-0000-0000-000068000000}"/>
    <cellStyle name="Comma 2 5 2 3 2 2 2 3" xfId="42221" xr:uid="{00000000-0005-0000-0000-000068000000}"/>
    <cellStyle name="Comma 2 5 2 3 2 2 3" xfId="18029" xr:uid="{00000000-0005-0000-0000-000068000000}"/>
    <cellStyle name="Comma 2 5 2 3 2 2 3 2" xfId="48269" xr:uid="{00000000-0005-0000-0000-000068000000}"/>
    <cellStyle name="Comma 2 5 2 3 2 2 4" xfId="33149" xr:uid="{00000000-0005-0000-0000-000068000000}"/>
    <cellStyle name="Comma 2 5 2 3 2 3" xfId="4421" xr:uid="{00000000-0005-0000-0000-000068000000}"/>
    <cellStyle name="Comma 2 5 2 3 2 3 2" xfId="13493" xr:uid="{00000000-0005-0000-0000-000068000000}"/>
    <cellStyle name="Comma 2 5 2 3 2 3 2 2" xfId="28613" xr:uid="{00000000-0005-0000-0000-000068000000}"/>
    <cellStyle name="Comma 2 5 2 3 2 3 2 2 2" xfId="58853" xr:uid="{00000000-0005-0000-0000-000068000000}"/>
    <cellStyle name="Comma 2 5 2 3 2 3 2 3" xfId="43733" xr:uid="{00000000-0005-0000-0000-000068000000}"/>
    <cellStyle name="Comma 2 5 2 3 2 3 3" xfId="19541" xr:uid="{00000000-0005-0000-0000-000068000000}"/>
    <cellStyle name="Comma 2 5 2 3 2 3 3 2" xfId="49781" xr:uid="{00000000-0005-0000-0000-000068000000}"/>
    <cellStyle name="Comma 2 5 2 3 2 3 4" xfId="34661" xr:uid="{00000000-0005-0000-0000-000068000000}"/>
    <cellStyle name="Comma 2 5 2 3 2 4" xfId="5933" xr:uid="{00000000-0005-0000-0000-000068000000}"/>
    <cellStyle name="Comma 2 5 2 3 2 4 2" xfId="15005" xr:uid="{00000000-0005-0000-0000-000068000000}"/>
    <cellStyle name="Comma 2 5 2 3 2 4 2 2" xfId="30125" xr:uid="{00000000-0005-0000-0000-000068000000}"/>
    <cellStyle name="Comma 2 5 2 3 2 4 2 2 2" xfId="60365" xr:uid="{00000000-0005-0000-0000-000068000000}"/>
    <cellStyle name="Comma 2 5 2 3 2 4 2 3" xfId="45245" xr:uid="{00000000-0005-0000-0000-000068000000}"/>
    <cellStyle name="Comma 2 5 2 3 2 4 3" xfId="21053" xr:uid="{00000000-0005-0000-0000-000068000000}"/>
    <cellStyle name="Comma 2 5 2 3 2 4 3 2" xfId="51293" xr:uid="{00000000-0005-0000-0000-000068000000}"/>
    <cellStyle name="Comma 2 5 2 3 2 4 4" xfId="36173" xr:uid="{00000000-0005-0000-0000-000068000000}"/>
    <cellStyle name="Comma 2 5 2 3 2 5" xfId="7445" xr:uid="{00000000-0005-0000-0000-000068000000}"/>
    <cellStyle name="Comma 2 5 2 3 2 5 2" xfId="22565" xr:uid="{00000000-0005-0000-0000-000068000000}"/>
    <cellStyle name="Comma 2 5 2 3 2 5 2 2" xfId="52805" xr:uid="{00000000-0005-0000-0000-000068000000}"/>
    <cellStyle name="Comma 2 5 2 3 2 5 3" xfId="37685" xr:uid="{00000000-0005-0000-0000-000068000000}"/>
    <cellStyle name="Comma 2 5 2 3 2 6" xfId="8957" xr:uid="{00000000-0005-0000-0000-000068000000}"/>
    <cellStyle name="Comma 2 5 2 3 2 6 2" xfId="24077" xr:uid="{00000000-0005-0000-0000-000068000000}"/>
    <cellStyle name="Comma 2 5 2 3 2 6 2 2" xfId="54317" xr:uid="{00000000-0005-0000-0000-000068000000}"/>
    <cellStyle name="Comma 2 5 2 3 2 6 3" xfId="39197" xr:uid="{00000000-0005-0000-0000-000068000000}"/>
    <cellStyle name="Comma 2 5 2 3 2 7" xfId="10469" xr:uid="{00000000-0005-0000-0000-000068000000}"/>
    <cellStyle name="Comma 2 5 2 3 2 7 2" xfId="25589" xr:uid="{00000000-0005-0000-0000-000068000000}"/>
    <cellStyle name="Comma 2 5 2 3 2 7 2 2" xfId="55829" xr:uid="{00000000-0005-0000-0000-000068000000}"/>
    <cellStyle name="Comma 2 5 2 3 2 7 3" xfId="40709" xr:uid="{00000000-0005-0000-0000-000068000000}"/>
    <cellStyle name="Comma 2 5 2 3 2 8" xfId="16517" xr:uid="{00000000-0005-0000-0000-000068000000}"/>
    <cellStyle name="Comma 2 5 2 3 2 8 2" xfId="46757" xr:uid="{00000000-0005-0000-0000-000068000000}"/>
    <cellStyle name="Comma 2 5 2 3 2 9" xfId="31637" xr:uid="{00000000-0005-0000-0000-000068000000}"/>
    <cellStyle name="Comma 2 5 2 3 3" xfId="2153" xr:uid="{00000000-0005-0000-0000-000068000000}"/>
    <cellStyle name="Comma 2 5 2 3 3 2" xfId="11225" xr:uid="{00000000-0005-0000-0000-000068000000}"/>
    <cellStyle name="Comma 2 5 2 3 3 2 2" xfId="26345" xr:uid="{00000000-0005-0000-0000-000068000000}"/>
    <cellStyle name="Comma 2 5 2 3 3 2 2 2" xfId="56585" xr:uid="{00000000-0005-0000-0000-000068000000}"/>
    <cellStyle name="Comma 2 5 2 3 3 2 3" xfId="41465" xr:uid="{00000000-0005-0000-0000-000068000000}"/>
    <cellStyle name="Comma 2 5 2 3 3 3" xfId="17273" xr:uid="{00000000-0005-0000-0000-000068000000}"/>
    <cellStyle name="Comma 2 5 2 3 3 3 2" xfId="47513" xr:uid="{00000000-0005-0000-0000-000068000000}"/>
    <cellStyle name="Comma 2 5 2 3 3 4" xfId="32393" xr:uid="{00000000-0005-0000-0000-000068000000}"/>
    <cellStyle name="Comma 2 5 2 3 4" xfId="3665" xr:uid="{00000000-0005-0000-0000-000068000000}"/>
    <cellStyle name="Comma 2 5 2 3 4 2" xfId="12737" xr:uid="{00000000-0005-0000-0000-000068000000}"/>
    <cellStyle name="Comma 2 5 2 3 4 2 2" xfId="27857" xr:uid="{00000000-0005-0000-0000-000068000000}"/>
    <cellStyle name="Comma 2 5 2 3 4 2 2 2" xfId="58097" xr:uid="{00000000-0005-0000-0000-000068000000}"/>
    <cellStyle name="Comma 2 5 2 3 4 2 3" xfId="42977" xr:uid="{00000000-0005-0000-0000-000068000000}"/>
    <cellStyle name="Comma 2 5 2 3 4 3" xfId="18785" xr:uid="{00000000-0005-0000-0000-000068000000}"/>
    <cellStyle name="Comma 2 5 2 3 4 3 2" xfId="49025" xr:uid="{00000000-0005-0000-0000-000068000000}"/>
    <cellStyle name="Comma 2 5 2 3 4 4" xfId="33905" xr:uid="{00000000-0005-0000-0000-000068000000}"/>
    <cellStyle name="Comma 2 5 2 3 5" xfId="5177" xr:uid="{00000000-0005-0000-0000-000068000000}"/>
    <cellStyle name="Comma 2 5 2 3 5 2" xfId="14249" xr:uid="{00000000-0005-0000-0000-000068000000}"/>
    <cellStyle name="Comma 2 5 2 3 5 2 2" xfId="29369" xr:uid="{00000000-0005-0000-0000-000068000000}"/>
    <cellStyle name="Comma 2 5 2 3 5 2 2 2" xfId="59609" xr:uid="{00000000-0005-0000-0000-000068000000}"/>
    <cellStyle name="Comma 2 5 2 3 5 2 3" xfId="44489" xr:uid="{00000000-0005-0000-0000-000068000000}"/>
    <cellStyle name="Comma 2 5 2 3 5 3" xfId="20297" xr:uid="{00000000-0005-0000-0000-000068000000}"/>
    <cellStyle name="Comma 2 5 2 3 5 3 2" xfId="50537" xr:uid="{00000000-0005-0000-0000-000068000000}"/>
    <cellStyle name="Comma 2 5 2 3 5 4" xfId="35417" xr:uid="{00000000-0005-0000-0000-000068000000}"/>
    <cellStyle name="Comma 2 5 2 3 6" xfId="6689" xr:uid="{00000000-0005-0000-0000-000068000000}"/>
    <cellStyle name="Comma 2 5 2 3 6 2" xfId="21809" xr:uid="{00000000-0005-0000-0000-000068000000}"/>
    <cellStyle name="Comma 2 5 2 3 6 2 2" xfId="52049" xr:uid="{00000000-0005-0000-0000-000068000000}"/>
    <cellStyle name="Comma 2 5 2 3 6 3" xfId="36929" xr:uid="{00000000-0005-0000-0000-000068000000}"/>
    <cellStyle name="Comma 2 5 2 3 7" xfId="8201" xr:uid="{00000000-0005-0000-0000-000068000000}"/>
    <cellStyle name="Comma 2 5 2 3 7 2" xfId="23321" xr:uid="{00000000-0005-0000-0000-000068000000}"/>
    <cellStyle name="Comma 2 5 2 3 7 2 2" xfId="53561" xr:uid="{00000000-0005-0000-0000-000068000000}"/>
    <cellStyle name="Comma 2 5 2 3 7 3" xfId="38441" xr:uid="{00000000-0005-0000-0000-000068000000}"/>
    <cellStyle name="Comma 2 5 2 3 8" xfId="9713" xr:uid="{00000000-0005-0000-0000-000068000000}"/>
    <cellStyle name="Comma 2 5 2 3 8 2" xfId="24833" xr:uid="{00000000-0005-0000-0000-000068000000}"/>
    <cellStyle name="Comma 2 5 2 3 8 2 2" xfId="55073" xr:uid="{00000000-0005-0000-0000-000068000000}"/>
    <cellStyle name="Comma 2 5 2 3 8 3" xfId="39953" xr:uid="{00000000-0005-0000-0000-000068000000}"/>
    <cellStyle name="Comma 2 5 2 3 9" xfId="15761" xr:uid="{00000000-0005-0000-0000-000068000000}"/>
    <cellStyle name="Comma 2 5 2 3 9 2" xfId="46001" xr:uid="{00000000-0005-0000-0000-000068000000}"/>
    <cellStyle name="Comma 2 5 2 4" xfId="893" xr:uid="{00000000-0005-0000-0000-000023000000}"/>
    <cellStyle name="Comma 2 5 2 4 2" xfId="2405" xr:uid="{00000000-0005-0000-0000-000023000000}"/>
    <cellStyle name="Comma 2 5 2 4 2 2" xfId="11477" xr:uid="{00000000-0005-0000-0000-000023000000}"/>
    <cellStyle name="Comma 2 5 2 4 2 2 2" xfId="26597" xr:uid="{00000000-0005-0000-0000-000023000000}"/>
    <cellStyle name="Comma 2 5 2 4 2 2 2 2" xfId="56837" xr:uid="{00000000-0005-0000-0000-000023000000}"/>
    <cellStyle name="Comma 2 5 2 4 2 2 3" xfId="41717" xr:uid="{00000000-0005-0000-0000-000023000000}"/>
    <cellStyle name="Comma 2 5 2 4 2 3" xfId="17525" xr:uid="{00000000-0005-0000-0000-000023000000}"/>
    <cellStyle name="Comma 2 5 2 4 2 3 2" xfId="47765" xr:uid="{00000000-0005-0000-0000-000023000000}"/>
    <cellStyle name="Comma 2 5 2 4 2 4" xfId="32645" xr:uid="{00000000-0005-0000-0000-000023000000}"/>
    <cellStyle name="Comma 2 5 2 4 3" xfId="3917" xr:uid="{00000000-0005-0000-0000-000023000000}"/>
    <cellStyle name="Comma 2 5 2 4 3 2" xfId="12989" xr:uid="{00000000-0005-0000-0000-000023000000}"/>
    <cellStyle name="Comma 2 5 2 4 3 2 2" xfId="28109" xr:uid="{00000000-0005-0000-0000-000023000000}"/>
    <cellStyle name="Comma 2 5 2 4 3 2 2 2" xfId="58349" xr:uid="{00000000-0005-0000-0000-000023000000}"/>
    <cellStyle name="Comma 2 5 2 4 3 2 3" xfId="43229" xr:uid="{00000000-0005-0000-0000-000023000000}"/>
    <cellStyle name="Comma 2 5 2 4 3 3" xfId="19037" xr:uid="{00000000-0005-0000-0000-000023000000}"/>
    <cellStyle name="Comma 2 5 2 4 3 3 2" xfId="49277" xr:uid="{00000000-0005-0000-0000-000023000000}"/>
    <cellStyle name="Comma 2 5 2 4 3 4" xfId="34157" xr:uid="{00000000-0005-0000-0000-000023000000}"/>
    <cellStyle name="Comma 2 5 2 4 4" xfId="5429" xr:uid="{00000000-0005-0000-0000-000023000000}"/>
    <cellStyle name="Comma 2 5 2 4 4 2" xfId="14501" xr:uid="{00000000-0005-0000-0000-000023000000}"/>
    <cellStyle name="Comma 2 5 2 4 4 2 2" xfId="29621" xr:uid="{00000000-0005-0000-0000-000023000000}"/>
    <cellStyle name="Comma 2 5 2 4 4 2 2 2" xfId="59861" xr:uid="{00000000-0005-0000-0000-000023000000}"/>
    <cellStyle name="Comma 2 5 2 4 4 2 3" xfId="44741" xr:uid="{00000000-0005-0000-0000-000023000000}"/>
    <cellStyle name="Comma 2 5 2 4 4 3" xfId="20549" xr:uid="{00000000-0005-0000-0000-000023000000}"/>
    <cellStyle name="Comma 2 5 2 4 4 3 2" xfId="50789" xr:uid="{00000000-0005-0000-0000-000023000000}"/>
    <cellStyle name="Comma 2 5 2 4 4 4" xfId="35669" xr:uid="{00000000-0005-0000-0000-000023000000}"/>
    <cellStyle name="Comma 2 5 2 4 5" xfId="6941" xr:uid="{00000000-0005-0000-0000-000023000000}"/>
    <cellStyle name="Comma 2 5 2 4 5 2" xfId="22061" xr:uid="{00000000-0005-0000-0000-000023000000}"/>
    <cellStyle name="Comma 2 5 2 4 5 2 2" xfId="52301" xr:uid="{00000000-0005-0000-0000-000023000000}"/>
    <cellStyle name="Comma 2 5 2 4 5 3" xfId="37181" xr:uid="{00000000-0005-0000-0000-000023000000}"/>
    <cellStyle name="Comma 2 5 2 4 6" xfId="8453" xr:uid="{00000000-0005-0000-0000-000023000000}"/>
    <cellStyle name="Comma 2 5 2 4 6 2" xfId="23573" xr:uid="{00000000-0005-0000-0000-000023000000}"/>
    <cellStyle name="Comma 2 5 2 4 6 2 2" xfId="53813" xr:uid="{00000000-0005-0000-0000-000023000000}"/>
    <cellStyle name="Comma 2 5 2 4 6 3" xfId="38693" xr:uid="{00000000-0005-0000-0000-000023000000}"/>
    <cellStyle name="Comma 2 5 2 4 7" xfId="9965" xr:uid="{00000000-0005-0000-0000-000023000000}"/>
    <cellStyle name="Comma 2 5 2 4 7 2" xfId="25085" xr:uid="{00000000-0005-0000-0000-000023000000}"/>
    <cellStyle name="Comma 2 5 2 4 7 2 2" xfId="55325" xr:uid="{00000000-0005-0000-0000-000023000000}"/>
    <cellStyle name="Comma 2 5 2 4 7 3" xfId="40205" xr:uid="{00000000-0005-0000-0000-000023000000}"/>
    <cellStyle name="Comma 2 5 2 4 8" xfId="16013" xr:uid="{00000000-0005-0000-0000-000023000000}"/>
    <cellStyle name="Comma 2 5 2 4 8 2" xfId="46253" xr:uid="{00000000-0005-0000-0000-000023000000}"/>
    <cellStyle name="Comma 2 5 2 4 9" xfId="31133" xr:uid="{00000000-0005-0000-0000-000023000000}"/>
    <cellStyle name="Comma 2 5 2 5" xfId="1649" xr:uid="{00000000-0005-0000-0000-000023000000}"/>
    <cellStyle name="Comma 2 5 2 5 2" xfId="10721" xr:uid="{00000000-0005-0000-0000-000023000000}"/>
    <cellStyle name="Comma 2 5 2 5 2 2" xfId="25841" xr:uid="{00000000-0005-0000-0000-000023000000}"/>
    <cellStyle name="Comma 2 5 2 5 2 2 2" xfId="56081" xr:uid="{00000000-0005-0000-0000-000023000000}"/>
    <cellStyle name="Comma 2 5 2 5 2 3" xfId="40961" xr:uid="{00000000-0005-0000-0000-000023000000}"/>
    <cellStyle name="Comma 2 5 2 5 3" xfId="16769" xr:uid="{00000000-0005-0000-0000-000023000000}"/>
    <cellStyle name="Comma 2 5 2 5 3 2" xfId="47009" xr:uid="{00000000-0005-0000-0000-000023000000}"/>
    <cellStyle name="Comma 2 5 2 5 4" xfId="31889" xr:uid="{00000000-0005-0000-0000-000023000000}"/>
    <cellStyle name="Comma 2 5 2 6" xfId="3161" xr:uid="{00000000-0005-0000-0000-000023000000}"/>
    <cellStyle name="Comma 2 5 2 6 2" xfId="12233" xr:uid="{00000000-0005-0000-0000-000023000000}"/>
    <cellStyle name="Comma 2 5 2 6 2 2" xfId="27353" xr:uid="{00000000-0005-0000-0000-000023000000}"/>
    <cellStyle name="Comma 2 5 2 6 2 2 2" xfId="57593" xr:uid="{00000000-0005-0000-0000-000023000000}"/>
    <cellStyle name="Comma 2 5 2 6 2 3" xfId="42473" xr:uid="{00000000-0005-0000-0000-000023000000}"/>
    <cellStyle name="Comma 2 5 2 6 3" xfId="18281" xr:uid="{00000000-0005-0000-0000-000023000000}"/>
    <cellStyle name="Comma 2 5 2 6 3 2" xfId="48521" xr:uid="{00000000-0005-0000-0000-000023000000}"/>
    <cellStyle name="Comma 2 5 2 6 4" xfId="33401" xr:uid="{00000000-0005-0000-0000-000023000000}"/>
    <cellStyle name="Comma 2 5 2 7" xfId="4673" xr:uid="{00000000-0005-0000-0000-000023000000}"/>
    <cellStyle name="Comma 2 5 2 7 2" xfId="13745" xr:uid="{00000000-0005-0000-0000-000023000000}"/>
    <cellStyle name="Comma 2 5 2 7 2 2" xfId="28865" xr:uid="{00000000-0005-0000-0000-000023000000}"/>
    <cellStyle name="Comma 2 5 2 7 2 2 2" xfId="59105" xr:uid="{00000000-0005-0000-0000-000023000000}"/>
    <cellStyle name="Comma 2 5 2 7 2 3" xfId="43985" xr:uid="{00000000-0005-0000-0000-000023000000}"/>
    <cellStyle name="Comma 2 5 2 7 3" xfId="19793" xr:uid="{00000000-0005-0000-0000-000023000000}"/>
    <cellStyle name="Comma 2 5 2 7 3 2" xfId="50033" xr:uid="{00000000-0005-0000-0000-000023000000}"/>
    <cellStyle name="Comma 2 5 2 7 4" xfId="34913" xr:uid="{00000000-0005-0000-0000-000023000000}"/>
    <cellStyle name="Comma 2 5 2 8" xfId="6185" xr:uid="{00000000-0005-0000-0000-000023000000}"/>
    <cellStyle name="Comma 2 5 2 8 2" xfId="21305" xr:uid="{00000000-0005-0000-0000-000023000000}"/>
    <cellStyle name="Comma 2 5 2 8 2 2" xfId="51545" xr:uid="{00000000-0005-0000-0000-000023000000}"/>
    <cellStyle name="Comma 2 5 2 8 3" xfId="36425" xr:uid="{00000000-0005-0000-0000-000023000000}"/>
    <cellStyle name="Comma 2 5 2 9" xfId="7697" xr:uid="{00000000-0005-0000-0000-000023000000}"/>
    <cellStyle name="Comma 2 5 2 9 2" xfId="22817" xr:uid="{00000000-0005-0000-0000-000023000000}"/>
    <cellStyle name="Comma 2 5 2 9 2 2" xfId="53057" xr:uid="{00000000-0005-0000-0000-000023000000}"/>
    <cellStyle name="Comma 2 5 2 9 3" xfId="37937" xr:uid="{00000000-0005-0000-0000-000023000000}"/>
    <cellStyle name="Comma 2 5 3" xfId="221" xr:uid="{00000000-0005-0000-0000-000023000000}"/>
    <cellStyle name="Comma 2 5 3 10" xfId="9293" xr:uid="{00000000-0005-0000-0000-000023000000}"/>
    <cellStyle name="Comma 2 5 3 10 2" xfId="24413" xr:uid="{00000000-0005-0000-0000-000023000000}"/>
    <cellStyle name="Comma 2 5 3 10 2 2" xfId="54653" xr:uid="{00000000-0005-0000-0000-000023000000}"/>
    <cellStyle name="Comma 2 5 3 10 3" xfId="39533" xr:uid="{00000000-0005-0000-0000-000023000000}"/>
    <cellStyle name="Comma 2 5 3 11" xfId="15341" xr:uid="{00000000-0005-0000-0000-000023000000}"/>
    <cellStyle name="Comma 2 5 3 11 2" xfId="45581" xr:uid="{00000000-0005-0000-0000-000023000000}"/>
    <cellStyle name="Comma 2 5 3 12" xfId="30461" xr:uid="{00000000-0005-0000-0000-000023000000}"/>
    <cellStyle name="Comma 2 5 3 2" xfId="473" xr:uid="{00000000-0005-0000-0000-000023000000}"/>
    <cellStyle name="Comma 2 5 3 2 10" xfId="30713" xr:uid="{00000000-0005-0000-0000-000023000000}"/>
    <cellStyle name="Comma 2 5 3 2 2" xfId="1229" xr:uid="{00000000-0005-0000-0000-000023000000}"/>
    <cellStyle name="Comma 2 5 3 2 2 2" xfId="2741" xr:uid="{00000000-0005-0000-0000-000023000000}"/>
    <cellStyle name="Comma 2 5 3 2 2 2 2" xfId="11813" xr:uid="{00000000-0005-0000-0000-000023000000}"/>
    <cellStyle name="Comma 2 5 3 2 2 2 2 2" xfId="26933" xr:uid="{00000000-0005-0000-0000-000023000000}"/>
    <cellStyle name="Comma 2 5 3 2 2 2 2 2 2" xfId="57173" xr:uid="{00000000-0005-0000-0000-000023000000}"/>
    <cellStyle name="Comma 2 5 3 2 2 2 2 3" xfId="42053" xr:uid="{00000000-0005-0000-0000-000023000000}"/>
    <cellStyle name="Comma 2 5 3 2 2 2 3" xfId="17861" xr:uid="{00000000-0005-0000-0000-000023000000}"/>
    <cellStyle name="Comma 2 5 3 2 2 2 3 2" xfId="48101" xr:uid="{00000000-0005-0000-0000-000023000000}"/>
    <cellStyle name="Comma 2 5 3 2 2 2 4" xfId="32981" xr:uid="{00000000-0005-0000-0000-000023000000}"/>
    <cellStyle name="Comma 2 5 3 2 2 3" xfId="4253" xr:uid="{00000000-0005-0000-0000-000023000000}"/>
    <cellStyle name="Comma 2 5 3 2 2 3 2" xfId="13325" xr:uid="{00000000-0005-0000-0000-000023000000}"/>
    <cellStyle name="Comma 2 5 3 2 2 3 2 2" xfId="28445" xr:uid="{00000000-0005-0000-0000-000023000000}"/>
    <cellStyle name="Comma 2 5 3 2 2 3 2 2 2" xfId="58685" xr:uid="{00000000-0005-0000-0000-000023000000}"/>
    <cellStyle name="Comma 2 5 3 2 2 3 2 3" xfId="43565" xr:uid="{00000000-0005-0000-0000-000023000000}"/>
    <cellStyle name="Comma 2 5 3 2 2 3 3" xfId="19373" xr:uid="{00000000-0005-0000-0000-000023000000}"/>
    <cellStyle name="Comma 2 5 3 2 2 3 3 2" xfId="49613" xr:uid="{00000000-0005-0000-0000-000023000000}"/>
    <cellStyle name="Comma 2 5 3 2 2 3 4" xfId="34493" xr:uid="{00000000-0005-0000-0000-000023000000}"/>
    <cellStyle name="Comma 2 5 3 2 2 4" xfId="5765" xr:uid="{00000000-0005-0000-0000-000023000000}"/>
    <cellStyle name="Comma 2 5 3 2 2 4 2" xfId="14837" xr:uid="{00000000-0005-0000-0000-000023000000}"/>
    <cellStyle name="Comma 2 5 3 2 2 4 2 2" xfId="29957" xr:uid="{00000000-0005-0000-0000-000023000000}"/>
    <cellStyle name="Comma 2 5 3 2 2 4 2 2 2" xfId="60197" xr:uid="{00000000-0005-0000-0000-000023000000}"/>
    <cellStyle name="Comma 2 5 3 2 2 4 2 3" xfId="45077" xr:uid="{00000000-0005-0000-0000-000023000000}"/>
    <cellStyle name="Comma 2 5 3 2 2 4 3" xfId="20885" xr:uid="{00000000-0005-0000-0000-000023000000}"/>
    <cellStyle name="Comma 2 5 3 2 2 4 3 2" xfId="51125" xr:uid="{00000000-0005-0000-0000-000023000000}"/>
    <cellStyle name="Comma 2 5 3 2 2 4 4" xfId="36005" xr:uid="{00000000-0005-0000-0000-000023000000}"/>
    <cellStyle name="Comma 2 5 3 2 2 5" xfId="7277" xr:uid="{00000000-0005-0000-0000-000023000000}"/>
    <cellStyle name="Comma 2 5 3 2 2 5 2" xfId="22397" xr:uid="{00000000-0005-0000-0000-000023000000}"/>
    <cellStyle name="Comma 2 5 3 2 2 5 2 2" xfId="52637" xr:uid="{00000000-0005-0000-0000-000023000000}"/>
    <cellStyle name="Comma 2 5 3 2 2 5 3" xfId="37517" xr:uid="{00000000-0005-0000-0000-000023000000}"/>
    <cellStyle name="Comma 2 5 3 2 2 6" xfId="8789" xr:uid="{00000000-0005-0000-0000-000023000000}"/>
    <cellStyle name="Comma 2 5 3 2 2 6 2" xfId="23909" xr:uid="{00000000-0005-0000-0000-000023000000}"/>
    <cellStyle name="Comma 2 5 3 2 2 6 2 2" xfId="54149" xr:uid="{00000000-0005-0000-0000-000023000000}"/>
    <cellStyle name="Comma 2 5 3 2 2 6 3" xfId="39029" xr:uid="{00000000-0005-0000-0000-000023000000}"/>
    <cellStyle name="Comma 2 5 3 2 2 7" xfId="10301" xr:uid="{00000000-0005-0000-0000-000023000000}"/>
    <cellStyle name="Comma 2 5 3 2 2 7 2" xfId="25421" xr:uid="{00000000-0005-0000-0000-000023000000}"/>
    <cellStyle name="Comma 2 5 3 2 2 7 2 2" xfId="55661" xr:uid="{00000000-0005-0000-0000-000023000000}"/>
    <cellStyle name="Comma 2 5 3 2 2 7 3" xfId="40541" xr:uid="{00000000-0005-0000-0000-000023000000}"/>
    <cellStyle name="Comma 2 5 3 2 2 8" xfId="16349" xr:uid="{00000000-0005-0000-0000-000023000000}"/>
    <cellStyle name="Comma 2 5 3 2 2 8 2" xfId="46589" xr:uid="{00000000-0005-0000-0000-000023000000}"/>
    <cellStyle name="Comma 2 5 3 2 2 9" xfId="31469" xr:uid="{00000000-0005-0000-0000-000023000000}"/>
    <cellStyle name="Comma 2 5 3 2 3" xfId="1985" xr:uid="{00000000-0005-0000-0000-000023000000}"/>
    <cellStyle name="Comma 2 5 3 2 3 2" xfId="11057" xr:uid="{00000000-0005-0000-0000-000023000000}"/>
    <cellStyle name="Comma 2 5 3 2 3 2 2" xfId="26177" xr:uid="{00000000-0005-0000-0000-000023000000}"/>
    <cellStyle name="Comma 2 5 3 2 3 2 2 2" xfId="56417" xr:uid="{00000000-0005-0000-0000-000023000000}"/>
    <cellStyle name="Comma 2 5 3 2 3 2 3" xfId="41297" xr:uid="{00000000-0005-0000-0000-000023000000}"/>
    <cellStyle name="Comma 2 5 3 2 3 3" xfId="17105" xr:uid="{00000000-0005-0000-0000-000023000000}"/>
    <cellStyle name="Comma 2 5 3 2 3 3 2" xfId="47345" xr:uid="{00000000-0005-0000-0000-000023000000}"/>
    <cellStyle name="Comma 2 5 3 2 3 4" xfId="32225" xr:uid="{00000000-0005-0000-0000-000023000000}"/>
    <cellStyle name="Comma 2 5 3 2 4" xfId="3497" xr:uid="{00000000-0005-0000-0000-000023000000}"/>
    <cellStyle name="Comma 2 5 3 2 4 2" xfId="12569" xr:uid="{00000000-0005-0000-0000-000023000000}"/>
    <cellStyle name="Comma 2 5 3 2 4 2 2" xfId="27689" xr:uid="{00000000-0005-0000-0000-000023000000}"/>
    <cellStyle name="Comma 2 5 3 2 4 2 2 2" xfId="57929" xr:uid="{00000000-0005-0000-0000-000023000000}"/>
    <cellStyle name="Comma 2 5 3 2 4 2 3" xfId="42809" xr:uid="{00000000-0005-0000-0000-000023000000}"/>
    <cellStyle name="Comma 2 5 3 2 4 3" xfId="18617" xr:uid="{00000000-0005-0000-0000-000023000000}"/>
    <cellStyle name="Comma 2 5 3 2 4 3 2" xfId="48857" xr:uid="{00000000-0005-0000-0000-000023000000}"/>
    <cellStyle name="Comma 2 5 3 2 4 4" xfId="33737" xr:uid="{00000000-0005-0000-0000-000023000000}"/>
    <cellStyle name="Comma 2 5 3 2 5" xfId="5009" xr:uid="{00000000-0005-0000-0000-000023000000}"/>
    <cellStyle name="Comma 2 5 3 2 5 2" xfId="14081" xr:uid="{00000000-0005-0000-0000-000023000000}"/>
    <cellStyle name="Comma 2 5 3 2 5 2 2" xfId="29201" xr:uid="{00000000-0005-0000-0000-000023000000}"/>
    <cellStyle name="Comma 2 5 3 2 5 2 2 2" xfId="59441" xr:uid="{00000000-0005-0000-0000-000023000000}"/>
    <cellStyle name="Comma 2 5 3 2 5 2 3" xfId="44321" xr:uid="{00000000-0005-0000-0000-000023000000}"/>
    <cellStyle name="Comma 2 5 3 2 5 3" xfId="20129" xr:uid="{00000000-0005-0000-0000-000023000000}"/>
    <cellStyle name="Comma 2 5 3 2 5 3 2" xfId="50369" xr:uid="{00000000-0005-0000-0000-000023000000}"/>
    <cellStyle name="Comma 2 5 3 2 5 4" xfId="35249" xr:uid="{00000000-0005-0000-0000-000023000000}"/>
    <cellStyle name="Comma 2 5 3 2 6" xfId="6521" xr:uid="{00000000-0005-0000-0000-000023000000}"/>
    <cellStyle name="Comma 2 5 3 2 6 2" xfId="21641" xr:uid="{00000000-0005-0000-0000-000023000000}"/>
    <cellStyle name="Comma 2 5 3 2 6 2 2" xfId="51881" xr:uid="{00000000-0005-0000-0000-000023000000}"/>
    <cellStyle name="Comma 2 5 3 2 6 3" xfId="36761" xr:uid="{00000000-0005-0000-0000-000023000000}"/>
    <cellStyle name="Comma 2 5 3 2 7" xfId="8033" xr:uid="{00000000-0005-0000-0000-000023000000}"/>
    <cellStyle name="Comma 2 5 3 2 7 2" xfId="23153" xr:uid="{00000000-0005-0000-0000-000023000000}"/>
    <cellStyle name="Comma 2 5 3 2 7 2 2" xfId="53393" xr:uid="{00000000-0005-0000-0000-000023000000}"/>
    <cellStyle name="Comma 2 5 3 2 7 3" xfId="38273" xr:uid="{00000000-0005-0000-0000-000023000000}"/>
    <cellStyle name="Comma 2 5 3 2 8" xfId="9545" xr:uid="{00000000-0005-0000-0000-000023000000}"/>
    <cellStyle name="Comma 2 5 3 2 8 2" xfId="24665" xr:uid="{00000000-0005-0000-0000-000023000000}"/>
    <cellStyle name="Comma 2 5 3 2 8 2 2" xfId="54905" xr:uid="{00000000-0005-0000-0000-000023000000}"/>
    <cellStyle name="Comma 2 5 3 2 8 3" xfId="39785" xr:uid="{00000000-0005-0000-0000-000023000000}"/>
    <cellStyle name="Comma 2 5 3 2 9" xfId="15593" xr:uid="{00000000-0005-0000-0000-000023000000}"/>
    <cellStyle name="Comma 2 5 3 2 9 2" xfId="45833" xr:uid="{00000000-0005-0000-0000-000023000000}"/>
    <cellStyle name="Comma 2 5 3 3" xfId="725" xr:uid="{00000000-0005-0000-0000-000069000000}"/>
    <cellStyle name="Comma 2 5 3 3 10" xfId="30965" xr:uid="{00000000-0005-0000-0000-000069000000}"/>
    <cellStyle name="Comma 2 5 3 3 2" xfId="1481" xr:uid="{00000000-0005-0000-0000-000069000000}"/>
    <cellStyle name="Comma 2 5 3 3 2 2" xfId="2993" xr:uid="{00000000-0005-0000-0000-000069000000}"/>
    <cellStyle name="Comma 2 5 3 3 2 2 2" xfId="12065" xr:uid="{00000000-0005-0000-0000-000069000000}"/>
    <cellStyle name="Comma 2 5 3 3 2 2 2 2" xfId="27185" xr:uid="{00000000-0005-0000-0000-000069000000}"/>
    <cellStyle name="Comma 2 5 3 3 2 2 2 2 2" xfId="57425" xr:uid="{00000000-0005-0000-0000-000069000000}"/>
    <cellStyle name="Comma 2 5 3 3 2 2 2 3" xfId="42305" xr:uid="{00000000-0005-0000-0000-000069000000}"/>
    <cellStyle name="Comma 2 5 3 3 2 2 3" xfId="18113" xr:uid="{00000000-0005-0000-0000-000069000000}"/>
    <cellStyle name="Comma 2 5 3 3 2 2 3 2" xfId="48353" xr:uid="{00000000-0005-0000-0000-000069000000}"/>
    <cellStyle name="Comma 2 5 3 3 2 2 4" xfId="33233" xr:uid="{00000000-0005-0000-0000-000069000000}"/>
    <cellStyle name="Comma 2 5 3 3 2 3" xfId="4505" xr:uid="{00000000-0005-0000-0000-000069000000}"/>
    <cellStyle name="Comma 2 5 3 3 2 3 2" xfId="13577" xr:uid="{00000000-0005-0000-0000-000069000000}"/>
    <cellStyle name="Comma 2 5 3 3 2 3 2 2" xfId="28697" xr:uid="{00000000-0005-0000-0000-000069000000}"/>
    <cellStyle name="Comma 2 5 3 3 2 3 2 2 2" xfId="58937" xr:uid="{00000000-0005-0000-0000-000069000000}"/>
    <cellStyle name="Comma 2 5 3 3 2 3 2 3" xfId="43817" xr:uid="{00000000-0005-0000-0000-000069000000}"/>
    <cellStyle name="Comma 2 5 3 3 2 3 3" xfId="19625" xr:uid="{00000000-0005-0000-0000-000069000000}"/>
    <cellStyle name="Comma 2 5 3 3 2 3 3 2" xfId="49865" xr:uid="{00000000-0005-0000-0000-000069000000}"/>
    <cellStyle name="Comma 2 5 3 3 2 3 4" xfId="34745" xr:uid="{00000000-0005-0000-0000-000069000000}"/>
    <cellStyle name="Comma 2 5 3 3 2 4" xfId="6017" xr:uid="{00000000-0005-0000-0000-000069000000}"/>
    <cellStyle name="Comma 2 5 3 3 2 4 2" xfId="15089" xr:uid="{00000000-0005-0000-0000-000069000000}"/>
    <cellStyle name="Comma 2 5 3 3 2 4 2 2" xfId="30209" xr:uid="{00000000-0005-0000-0000-000069000000}"/>
    <cellStyle name="Comma 2 5 3 3 2 4 2 2 2" xfId="60449" xr:uid="{00000000-0005-0000-0000-000069000000}"/>
    <cellStyle name="Comma 2 5 3 3 2 4 2 3" xfId="45329" xr:uid="{00000000-0005-0000-0000-000069000000}"/>
    <cellStyle name="Comma 2 5 3 3 2 4 3" xfId="21137" xr:uid="{00000000-0005-0000-0000-000069000000}"/>
    <cellStyle name="Comma 2 5 3 3 2 4 3 2" xfId="51377" xr:uid="{00000000-0005-0000-0000-000069000000}"/>
    <cellStyle name="Comma 2 5 3 3 2 4 4" xfId="36257" xr:uid="{00000000-0005-0000-0000-000069000000}"/>
    <cellStyle name="Comma 2 5 3 3 2 5" xfId="7529" xr:uid="{00000000-0005-0000-0000-000069000000}"/>
    <cellStyle name="Comma 2 5 3 3 2 5 2" xfId="22649" xr:uid="{00000000-0005-0000-0000-000069000000}"/>
    <cellStyle name="Comma 2 5 3 3 2 5 2 2" xfId="52889" xr:uid="{00000000-0005-0000-0000-000069000000}"/>
    <cellStyle name="Comma 2 5 3 3 2 5 3" xfId="37769" xr:uid="{00000000-0005-0000-0000-000069000000}"/>
    <cellStyle name="Comma 2 5 3 3 2 6" xfId="9041" xr:uid="{00000000-0005-0000-0000-000069000000}"/>
    <cellStyle name="Comma 2 5 3 3 2 6 2" xfId="24161" xr:uid="{00000000-0005-0000-0000-000069000000}"/>
    <cellStyle name="Comma 2 5 3 3 2 6 2 2" xfId="54401" xr:uid="{00000000-0005-0000-0000-000069000000}"/>
    <cellStyle name="Comma 2 5 3 3 2 6 3" xfId="39281" xr:uid="{00000000-0005-0000-0000-000069000000}"/>
    <cellStyle name="Comma 2 5 3 3 2 7" xfId="10553" xr:uid="{00000000-0005-0000-0000-000069000000}"/>
    <cellStyle name="Comma 2 5 3 3 2 7 2" xfId="25673" xr:uid="{00000000-0005-0000-0000-000069000000}"/>
    <cellStyle name="Comma 2 5 3 3 2 7 2 2" xfId="55913" xr:uid="{00000000-0005-0000-0000-000069000000}"/>
    <cellStyle name="Comma 2 5 3 3 2 7 3" xfId="40793" xr:uid="{00000000-0005-0000-0000-000069000000}"/>
    <cellStyle name="Comma 2 5 3 3 2 8" xfId="16601" xr:uid="{00000000-0005-0000-0000-000069000000}"/>
    <cellStyle name="Comma 2 5 3 3 2 8 2" xfId="46841" xr:uid="{00000000-0005-0000-0000-000069000000}"/>
    <cellStyle name="Comma 2 5 3 3 2 9" xfId="31721" xr:uid="{00000000-0005-0000-0000-000069000000}"/>
    <cellStyle name="Comma 2 5 3 3 3" xfId="2237" xr:uid="{00000000-0005-0000-0000-000069000000}"/>
    <cellStyle name="Comma 2 5 3 3 3 2" xfId="11309" xr:uid="{00000000-0005-0000-0000-000069000000}"/>
    <cellStyle name="Comma 2 5 3 3 3 2 2" xfId="26429" xr:uid="{00000000-0005-0000-0000-000069000000}"/>
    <cellStyle name="Comma 2 5 3 3 3 2 2 2" xfId="56669" xr:uid="{00000000-0005-0000-0000-000069000000}"/>
    <cellStyle name="Comma 2 5 3 3 3 2 3" xfId="41549" xr:uid="{00000000-0005-0000-0000-000069000000}"/>
    <cellStyle name="Comma 2 5 3 3 3 3" xfId="17357" xr:uid="{00000000-0005-0000-0000-000069000000}"/>
    <cellStyle name="Comma 2 5 3 3 3 3 2" xfId="47597" xr:uid="{00000000-0005-0000-0000-000069000000}"/>
    <cellStyle name="Comma 2 5 3 3 3 4" xfId="32477" xr:uid="{00000000-0005-0000-0000-000069000000}"/>
    <cellStyle name="Comma 2 5 3 3 4" xfId="3749" xr:uid="{00000000-0005-0000-0000-000069000000}"/>
    <cellStyle name="Comma 2 5 3 3 4 2" xfId="12821" xr:uid="{00000000-0005-0000-0000-000069000000}"/>
    <cellStyle name="Comma 2 5 3 3 4 2 2" xfId="27941" xr:uid="{00000000-0005-0000-0000-000069000000}"/>
    <cellStyle name="Comma 2 5 3 3 4 2 2 2" xfId="58181" xr:uid="{00000000-0005-0000-0000-000069000000}"/>
    <cellStyle name="Comma 2 5 3 3 4 2 3" xfId="43061" xr:uid="{00000000-0005-0000-0000-000069000000}"/>
    <cellStyle name="Comma 2 5 3 3 4 3" xfId="18869" xr:uid="{00000000-0005-0000-0000-000069000000}"/>
    <cellStyle name="Comma 2 5 3 3 4 3 2" xfId="49109" xr:uid="{00000000-0005-0000-0000-000069000000}"/>
    <cellStyle name="Comma 2 5 3 3 4 4" xfId="33989" xr:uid="{00000000-0005-0000-0000-000069000000}"/>
    <cellStyle name="Comma 2 5 3 3 5" xfId="5261" xr:uid="{00000000-0005-0000-0000-000069000000}"/>
    <cellStyle name="Comma 2 5 3 3 5 2" xfId="14333" xr:uid="{00000000-0005-0000-0000-000069000000}"/>
    <cellStyle name="Comma 2 5 3 3 5 2 2" xfId="29453" xr:uid="{00000000-0005-0000-0000-000069000000}"/>
    <cellStyle name="Comma 2 5 3 3 5 2 2 2" xfId="59693" xr:uid="{00000000-0005-0000-0000-000069000000}"/>
    <cellStyle name="Comma 2 5 3 3 5 2 3" xfId="44573" xr:uid="{00000000-0005-0000-0000-000069000000}"/>
    <cellStyle name="Comma 2 5 3 3 5 3" xfId="20381" xr:uid="{00000000-0005-0000-0000-000069000000}"/>
    <cellStyle name="Comma 2 5 3 3 5 3 2" xfId="50621" xr:uid="{00000000-0005-0000-0000-000069000000}"/>
    <cellStyle name="Comma 2 5 3 3 5 4" xfId="35501" xr:uid="{00000000-0005-0000-0000-000069000000}"/>
    <cellStyle name="Comma 2 5 3 3 6" xfId="6773" xr:uid="{00000000-0005-0000-0000-000069000000}"/>
    <cellStyle name="Comma 2 5 3 3 6 2" xfId="21893" xr:uid="{00000000-0005-0000-0000-000069000000}"/>
    <cellStyle name="Comma 2 5 3 3 6 2 2" xfId="52133" xr:uid="{00000000-0005-0000-0000-000069000000}"/>
    <cellStyle name="Comma 2 5 3 3 6 3" xfId="37013" xr:uid="{00000000-0005-0000-0000-000069000000}"/>
    <cellStyle name="Comma 2 5 3 3 7" xfId="8285" xr:uid="{00000000-0005-0000-0000-000069000000}"/>
    <cellStyle name="Comma 2 5 3 3 7 2" xfId="23405" xr:uid="{00000000-0005-0000-0000-000069000000}"/>
    <cellStyle name="Comma 2 5 3 3 7 2 2" xfId="53645" xr:uid="{00000000-0005-0000-0000-000069000000}"/>
    <cellStyle name="Comma 2 5 3 3 7 3" xfId="38525" xr:uid="{00000000-0005-0000-0000-000069000000}"/>
    <cellStyle name="Comma 2 5 3 3 8" xfId="9797" xr:uid="{00000000-0005-0000-0000-000069000000}"/>
    <cellStyle name="Comma 2 5 3 3 8 2" xfId="24917" xr:uid="{00000000-0005-0000-0000-000069000000}"/>
    <cellStyle name="Comma 2 5 3 3 8 2 2" xfId="55157" xr:uid="{00000000-0005-0000-0000-000069000000}"/>
    <cellStyle name="Comma 2 5 3 3 8 3" xfId="40037" xr:uid="{00000000-0005-0000-0000-000069000000}"/>
    <cellStyle name="Comma 2 5 3 3 9" xfId="15845" xr:uid="{00000000-0005-0000-0000-000069000000}"/>
    <cellStyle name="Comma 2 5 3 3 9 2" xfId="46085" xr:uid="{00000000-0005-0000-0000-000069000000}"/>
    <cellStyle name="Comma 2 5 3 4" xfId="977" xr:uid="{00000000-0005-0000-0000-000023000000}"/>
    <cellStyle name="Comma 2 5 3 4 2" xfId="2489" xr:uid="{00000000-0005-0000-0000-000023000000}"/>
    <cellStyle name="Comma 2 5 3 4 2 2" xfId="11561" xr:uid="{00000000-0005-0000-0000-000023000000}"/>
    <cellStyle name="Comma 2 5 3 4 2 2 2" xfId="26681" xr:uid="{00000000-0005-0000-0000-000023000000}"/>
    <cellStyle name="Comma 2 5 3 4 2 2 2 2" xfId="56921" xr:uid="{00000000-0005-0000-0000-000023000000}"/>
    <cellStyle name="Comma 2 5 3 4 2 2 3" xfId="41801" xr:uid="{00000000-0005-0000-0000-000023000000}"/>
    <cellStyle name="Comma 2 5 3 4 2 3" xfId="17609" xr:uid="{00000000-0005-0000-0000-000023000000}"/>
    <cellStyle name="Comma 2 5 3 4 2 3 2" xfId="47849" xr:uid="{00000000-0005-0000-0000-000023000000}"/>
    <cellStyle name="Comma 2 5 3 4 2 4" xfId="32729" xr:uid="{00000000-0005-0000-0000-000023000000}"/>
    <cellStyle name="Comma 2 5 3 4 3" xfId="4001" xr:uid="{00000000-0005-0000-0000-000023000000}"/>
    <cellStyle name="Comma 2 5 3 4 3 2" xfId="13073" xr:uid="{00000000-0005-0000-0000-000023000000}"/>
    <cellStyle name="Comma 2 5 3 4 3 2 2" xfId="28193" xr:uid="{00000000-0005-0000-0000-000023000000}"/>
    <cellStyle name="Comma 2 5 3 4 3 2 2 2" xfId="58433" xr:uid="{00000000-0005-0000-0000-000023000000}"/>
    <cellStyle name="Comma 2 5 3 4 3 2 3" xfId="43313" xr:uid="{00000000-0005-0000-0000-000023000000}"/>
    <cellStyle name="Comma 2 5 3 4 3 3" xfId="19121" xr:uid="{00000000-0005-0000-0000-000023000000}"/>
    <cellStyle name="Comma 2 5 3 4 3 3 2" xfId="49361" xr:uid="{00000000-0005-0000-0000-000023000000}"/>
    <cellStyle name="Comma 2 5 3 4 3 4" xfId="34241" xr:uid="{00000000-0005-0000-0000-000023000000}"/>
    <cellStyle name="Comma 2 5 3 4 4" xfId="5513" xr:uid="{00000000-0005-0000-0000-000023000000}"/>
    <cellStyle name="Comma 2 5 3 4 4 2" xfId="14585" xr:uid="{00000000-0005-0000-0000-000023000000}"/>
    <cellStyle name="Comma 2 5 3 4 4 2 2" xfId="29705" xr:uid="{00000000-0005-0000-0000-000023000000}"/>
    <cellStyle name="Comma 2 5 3 4 4 2 2 2" xfId="59945" xr:uid="{00000000-0005-0000-0000-000023000000}"/>
    <cellStyle name="Comma 2 5 3 4 4 2 3" xfId="44825" xr:uid="{00000000-0005-0000-0000-000023000000}"/>
    <cellStyle name="Comma 2 5 3 4 4 3" xfId="20633" xr:uid="{00000000-0005-0000-0000-000023000000}"/>
    <cellStyle name="Comma 2 5 3 4 4 3 2" xfId="50873" xr:uid="{00000000-0005-0000-0000-000023000000}"/>
    <cellStyle name="Comma 2 5 3 4 4 4" xfId="35753" xr:uid="{00000000-0005-0000-0000-000023000000}"/>
    <cellStyle name="Comma 2 5 3 4 5" xfId="7025" xr:uid="{00000000-0005-0000-0000-000023000000}"/>
    <cellStyle name="Comma 2 5 3 4 5 2" xfId="22145" xr:uid="{00000000-0005-0000-0000-000023000000}"/>
    <cellStyle name="Comma 2 5 3 4 5 2 2" xfId="52385" xr:uid="{00000000-0005-0000-0000-000023000000}"/>
    <cellStyle name="Comma 2 5 3 4 5 3" xfId="37265" xr:uid="{00000000-0005-0000-0000-000023000000}"/>
    <cellStyle name="Comma 2 5 3 4 6" xfId="8537" xr:uid="{00000000-0005-0000-0000-000023000000}"/>
    <cellStyle name="Comma 2 5 3 4 6 2" xfId="23657" xr:uid="{00000000-0005-0000-0000-000023000000}"/>
    <cellStyle name="Comma 2 5 3 4 6 2 2" xfId="53897" xr:uid="{00000000-0005-0000-0000-000023000000}"/>
    <cellStyle name="Comma 2 5 3 4 6 3" xfId="38777" xr:uid="{00000000-0005-0000-0000-000023000000}"/>
    <cellStyle name="Comma 2 5 3 4 7" xfId="10049" xr:uid="{00000000-0005-0000-0000-000023000000}"/>
    <cellStyle name="Comma 2 5 3 4 7 2" xfId="25169" xr:uid="{00000000-0005-0000-0000-000023000000}"/>
    <cellStyle name="Comma 2 5 3 4 7 2 2" xfId="55409" xr:uid="{00000000-0005-0000-0000-000023000000}"/>
    <cellStyle name="Comma 2 5 3 4 7 3" xfId="40289" xr:uid="{00000000-0005-0000-0000-000023000000}"/>
    <cellStyle name="Comma 2 5 3 4 8" xfId="16097" xr:uid="{00000000-0005-0000-0000-000023000000}"/>
    <cellStyle name="Comma 2 5 3 4 8 2" xfId="46337" xr:uid="{00000000-0005-0000-0000-000023000000}"/>
    <cellStyle name="Comma 2 5 3 4 9" xfId="31217" xr:uid="{00000000-0005-0000-0000-000023000000}"/>
    <cellStyle name="Comma 2 5 3 5" xfId="1733" xr:uid="{00000000-0005-0000-0000-000023000000}"/>
    <cellStyle name="Comma 2 5 3 5 2" xfId="10805" xr:uid="{00000000-0005-0000-0000-000023000000}"/>
    <cellStyle name="Comma 2 5 3 5 2 2" xfId="25925" xr:uid="{00000000-0005-0000-0000-000023000000}"/>
    <cellStyle name="Comma 2 5 3 5 2 2 2" xfId="56165" xr:uid="{00000000-0005-0000-0000-000023000000}"/>
    <cellStyle name="Comma 2 5 3 5 2 3" xfId="41045" xr:uid="{00000000-0005-0000-0000-000023000000}"/>
    <cellStyle name="Comma 2 5 3 5 3" xfId="16853" xr:uid="{00000000-0005-0000-0000-000023000000}"/>
    <cellStyle name="Comma 2 5 3 5 3 2" xfId="47093" xr:uid="{00000000-0005-0000-0000-000023000000}"/>
    <cellStyle name="Comma 2 5 3 5 4" xfId="31973" xr:uid="{00000000-0005-0000-0000-000023000000}"/>
    <cellStyle name="Comma 2 5 3 6" xfId="3245" xr:uid="{00000000-0005-0000-0000-000023000000}"/>
    <cellStyle name="Comma 2 5 3 6 2" xfId="12317" xr:uid="{00000000-0005-0000-0000-000023000000}"/>
    <cellStyle name="Comma 2 5 3 6 2 2" xfId="27437" xr:uid="{00000000-0005-0000-0000-000023000000}"/>
    <cellStyle name="Comma 2 5 3 6 2 2 2" xfId="57677" xr:uid="{00000000-0005-0000-0000-000023000000}"/>
    <cellStyle name="Comma 2 5 3 6 2 3" xfId="42557" xr:uid="{00000000-0005-0000-0000-000023000000}"/>
    <cellStyle name="Comma 2 5 3 6 3" xfId="18365" xr:uid="{00000000-0005-0000-0000-000023000000}"/>
    <cellStyle name="Comma 2 5 3 6 3 2" xfId="48605" xr:uid="{00000000-0005-0000-0000-000023000000}"/>
    <cellStyle name="Comma 2 5 3 6 4" xfId="33485" xr:uid="{00000000-0005-0000-0000-000023000000}"/>
    <cellStyle name="Comma 2 5 3 7" xfId="4757" xr:uid="{00000000-0005-0000-0000-000023000000}"/>
    <cellStyle name="Comma 2 5 3 7 2" xfId="13829" xr:uid="{00000000-0005-0000-0000-000023000000}"/>
    <cellStyle name="Comma 2 5 3 7 2 2" xfId="28949" xr:uid="{00000000-0005-0000-0000-000023000000}"/>
    <cellStyle name="Comma 2 5 3 7 2 2 2" xfId="59189" xr:uid="{00000000-0005-0000-0000-000023000000}"/>
    <cellStyle name="Comma 2 5 3 7 2 3" xfId="44069" xr:uid="{00000000-0005-0000-0000-000023000000}"/>
    <cellStyle name="Comma 2 5 3 7 3" xfId="19877" xr:uid="{00000000-0005-0000-0000-000023000000}"/>
    <cellStyle name="Comma 2 5 3 7 3 2" xfId="50117" xr:uid="{00000000-0005-0000-0000-000023000000}"/>
    <cellStyle name="Comma 2 5 3 7 4" xfId="34997" xr:uid="{00000000-0005-0000-0000-000023000000}"/>
    <cellStyle name="Comma 2 5 3 8" xfId="6269" xr:uid="{00000000-0005-0000-0000-000023000000}"/>
    <cellStyle name="Comma 2 5 3 8 2" xfId="21389" xr:uid="{00000000-0005-0000-0000-000023000000}"/>
    <cellStyle name="Comma 2 5 3 8 2 2" xfId="51629" xr:uid="{00000000-0005-0000-0000-000023000000}"/>
    <cellStyle name="Comma 2 5 3 8 3" xfId="36509" xr:uid="{00000000-0005-0000-0000-000023000000}"/>
    <cellStyle name="Comma 2 5 3 9" xfId="7781" xr:uid="{00000000-0005-0000-0000-000023000000}"/>
    <cellStyle name="Comma 2 5 3 9 2" xfId="22901" xr:uid="{00000000-0005-0000-0000-000023000000}"/>
    <cellStyle name="Comma 2 5 3 9 2 2" xfId="53141" xr:uid="{00000000-0005-0000-0000-000023000000}"/>
    <cellStyle name="Comma 2 5 3 9 3" xfId="38021" xr:uid="{00000000-0005-0000-0000-000023000000}"/>
    <cellStyle name="Comma 2 5 4" xfId="305" xr:uid="{00000000-0005-0000-0000-00000C000000}"/>
    <cellStyle name="Comma 2 5 4 10" xfId="30545" xr:uid="{00000000-0005-0000-0000-00000C000000}"/>
    <cellStyle name="Comma 2 5 4 2" xfId="1061" xr:uid="{00000000-0005-0000-0000-00000C000000}"/>
    <cellStyle name="Comma 2 5 4 2 2" xfId="2573" xr:uid="{00000000-0005-0000-0000-00000C000000}"/>
    <cellStyle name="Comma 2 5 4 2 2 2" xfId="11645" xr:uid="{00000000-0005-0000-0000-00000C000000}"/>
    <cellStyle name="Comma 2 5 4 2 2 2 2" xfId="26765" xr:uid="{00000000-0005-0000-0000-00000C000000}"/>
    <cellStyle name="Comma 2 5 4 2 2 2 2 2" xfId="57005" xr:uid="{00000000-0005-0000-0000-00000C000000}"/>
    <cellStyle name="Comma 2 5 4 2 2 2 3" xfId="41885" xr:uid="{00000000-0005-0000-0000-00000C000000}"/>
    <cellStyle name="Comma 2 5 4 2 2 3" xfId="17693" xr:uid="{00000000-0005-0000-0000-00000C000000}"/>
    <cellStyle name="Comma 2 5 4 2 2 3 2" xfId="47933" xr:uid="{00000000-0005-0000-0000-00000C000000}"/>
    <cellStyle name="Comma 2 5 4 2 2 4" xfId="32813" xr:uid="{00000000-0005-0000-0000-00000C000000}"/>
    <cellStyle name="Comma 2 5 4 2 3" xfId="4085" xr:uid="{00000000-0005-0000-0000-00000C000000}"/>
    <cellStyle name="Comma 2 5 4 2 3 2" xfId="13157" xr:uid="{00000000-0005-0000-0000-00000C000000}"/>
    <cellStyle name="Comma 2 5 4 2 3 2 2" xfId="28277" xr:uid="{00000000-0005-0000-0000-00000C000000}"/>
    <cellStyle name="Comma 2 5 4 2 3 2 2 2" xfId="58517" xr:uid="{00000000-0005-0000-0000-00000C000000}"/>
    <cellStyle name="Comma 2 5 4 2 3 2 3" xfId="43397" xr:uid="{00000000-0005-0000-0000-00000C000000}"/>
    <cellStyle name="Comma 2 5 4 2 3 3" xfId="19205" xr:uid="{00000000-0005-0000-0000-00000C000000}"/>
    <cellStyle name="Comma 2 5 4 2 3 3 2" xfId="49445" xr:uid="{00000000-0005-0000-0000-00000C000000}"/>
    <cellStyle name="Comma 2 5 4 2 3 4" xfId="34325" xr:uid="{00000000-0005-0000-0000-00000C000000}"/>
    <cellStyle name="Comma 2 5 4 2 4" xfId="5597" xr:uid="{00000000-0005-0000-0000-00000C000000}"/>
    <cellStyle name="Comma 2 5 4 2 4 2" xfId="14669" xr:uid="{00000000-0005-0000-0000-00000C000000}"/>
    <cellStyle name="Comma 2 5 4 2 4 2 2" xfId="29789" xr:uid="{00000000-0005-0000-0000-00000C000000}"/>
    <cellStyle name="Comma 2 5 4 2 4 2 2 2" xfId="60029" xr:uid="{00000000-0005-0000-0000-00000C000000}"/>
    <cellStyle name="Comma 2 5 4 2 4 2 3" xfId="44909" xr:uid="{00000000-0005-0000-0000-00000C000000}"/>
    <cellStyle name="Comma 2 5 4 2 4 3" xfId="20717" xr:uid="{00000000-0005-0000-0000-00000C000000}"/>
    <cellStyle name="Comma 2 5 4 2 4 3 2" xfId="50957" xr:uid="{00000000-0005-0000-0000-00000C000000}"/>
    <cellStyle name="Comma 2 5 4 2 4 4" xfId="35837" xr:uid="{00000000-0005-0000-0000-00000C000000}"/>
    <cellStyle name="Comma 2 5 4 2 5" xfId="7109" xr:uid="{00000000-0005-0000-0000-00000C000000}"/>
    <cellStyle name="Comma 2 5 4 2 5 2" xfId="22229" xr:uid="{00000000-0005-0000-0000-00000C000000}"/>
    <cellStyle name="Comma 2 5 4 2 5 2 2" xfId="52469" xr:uid="{00000000-0005-0000-0000-00000C000000}"/>
    <cellStyle name="Comma 2 5 4 2 5 3" xfId="37349" xr:uid="{00000000-0005-0000-0000-00000C000000}"/>
    <cellStyle name="Comma 2 5 4 2 6" xfId="8621" xr:uid="{00000000-0005-0000-0000-00000C000000}"/>
    <cellStyle name="Comma 2 5 4 2 6 2" xfId="23741" xr:uid="{00000000-0005-0000-0000-00000C000000}"/>
    <cellStyle name="Comma 2 5 4 2 6 2 2" xfId="53981" xr:uid="{00000000-0005-0000-0000-00000C000000}"/>
    <cellStyle name="Comma 2 5 4 2 6 3" xfId="38861" xr:uid="{00000000-0005-0000-0000-00000C000000}"/>
    <cellStyle name="Comma 2 5 4 2 7" xfId="10133" xr:uid="{00000000-0005-0000-0000-00000C000000}"/>
    <cellStyle name="Comma 2 5 4 2 7 2" xfId="25253" xr:uid="{00000000-0005-0000-0000-00000C000000}"/>
    <cellStyle name="Comma 2 5 4 2 7 2 2" xfId="55493" xr:uid="{00000000-0005-0000-0000-00000C000000}"/>
    <cellStyle name="Comma 2 5 4 2 7 3" xfId="40373" xr:uid="{00000000-0005-0000-0000-00000C000000}"/>
    <cellStyle name="Comma 2 5 4 2 8" xfId="16181" xr:uid="{00000000-0005-0000-0000-00000C000000}"/>
    <cellStyle name="Comma 2 5 4 2 8 2" xfId="46421" xr:uid="{00000000-0005-0000-0000-00000C000000}"/>
    <cellStyle name="Comma 2 5 4 2 9" xfId="31301" xr:uid="{00000000-0005-0000-0000-00000C000000}"/>
    <cellStyle name="Comma 2 5 4 3" xfId="1817" xr:uid="{00000000-0005-0000-0000-00000C000000}"/>
    <cellStyle name="Comma 2 5 4 3 2" xfId="10889" xr:uid="{00000000-0005-0000-0000-00000C000000}"/>
    <cellStyle name="Comma 2 5 4 3 2 2" xfId="26009" xr:uid="{00000000-0005-0000-0000-00000C000000}"/>
    <cellStyle name="Comma 2 5 4 3 2 2 2" xfId="56249" xr:uid="{00000000-0005-0000-0000-00000C000000}"/>
    <cellStyle name="Comma 2 5 4 3 2 3" xfId="41129" xr:uid="{00000000-0005-0000-0000-00000C000000}"/>
    <cellStyle name="Comma 2 5 4 3 3" xfId="16937" xr:uid="{00000000-0005-0000-0000-00000C000000}"/>
    <cellStyle name="Comma 2 5 4 3 3 2" xfId="47177" xr:uid="{00000000-0005-0000-0000-00000C000000}"/>
    <cellStyle name="Comma 2 5 4 3 4" xfId="32057" xr:uid="{00000000-0005-0000-0000-00000C000000}"/>
    <cellStyle name="Comma 2 5 4 4" xfId="3329" xr:uid="{00000000-0005-0000-0000-00000C000000}"/>
    <cellStyle name="Comma 2 5 4 4 2" xfId="12401" xr:uid="{00000000-0005-0000-0000-00000C000000}"/>
    <cellStyle name="Comma 2 5 4 4 2 2" xfId="27521" xr:uid="{00000000-0005-0000-0000-00000C000000}"/>
    <cellStyle name="Comma 2 5 4 4 2 2 2" xfId="57761" xr:uid="{00000000-0005-0000-0000-00000C000000}"/>
    <cellStyle name="Comma 2 5 4 4 2 3" xfId="42641" xr:uid="{00000000-0005-0000-0000-00000C000000}"/>
    <cellStyle name="Comma 2 5 4 4 3" xfId="18449" xr:uid="{00000000-0005-0000-0000-00000C000000}"/>
    <cellStyle name="Comma 2 5 4 4 3 2" xfId="48689" xr:uid="{00000000-0005-0000-0000-00000C000000}"/>
    <cellStyle name="Comma 2 5 4 4 4" xfId="33569" xr:uid="{00000000-0005-0000-0000-00000C000000}"/>
    <cellStyle name="Comma 2 5 4 5" xfId="4841" xr:uid="{00000000-0005-0000-0000-00000C000000}"/>
    <cellStyle name="Comma 2 5 4 5 2" xfId="13913" xr:uid="{00000000-0005-0000-0000-00000C000000}"/>
    <cellStyle name="Comma 2 5 4 5 2 2" xfId="29033" xr:uid="{00000000-0005-0000-0000-00000C000000}"/>
    <cellStyle name="Comma 2 5 4 5 2 2 2" xfId="59273" xr:uid="{00000000-0005-0000-0000-00000C000000}"/>
    <cellStyle name="Comma 2 5 4 5 2 3" xfId="44153" xr:uid="{00000000-0005-0000-0000-00000C000000}"/>
    <cellStyle name="Comma 2 5 4 5 3" xfId="19961" xr:uid="{00000000-0005-0000-0000-00000C000000}"/>
    <cellStyle name="Comma 2 5 4 5 3 2" xfId="50201" xr:uid="{00000000-0005-0000-0000-00000C000000}"/>
    <cellStyle name="Comma 2 5 4 5 4" xfId="35081" xr:uid="{00000000-0005-0000-0000-00000C000000}"/>
    <cellStyle name="Comma 2 5 4 6" xfId="6353" xr:uid="{00000000-0005-0000-0000-00000C000000}"/>
    <cellStyle name="Comma 2 5 4 6 2" xfId="21473" xr:uid="{00000000-0005-0000-0000-00000C000000}"/>
    <cellStyle name="Comma 2 5 4 6 2 2" xfId="51713" xr:uid="{00000000-0005-0000-0000-00000C000000}"/>
    <cellStyle name="Comma 2 5 4 6 3" xfId="36593" xr:uid="{00000000-0005-0000-0000-00000C000000}"/>
    <cellStyle name="Comma 2 5 4 7" xfId="7865" xr:uid="{00000000-0005-0000-0000-00000C000000}"/>
    <cellStyle name="Comma 2 5 4 7 2" xfId="22985" xr:uid="{00000000-0005-0000-0000-00000C000000}"/>
    <cellStyle name="Comma 2 5 4 7 2 2" xfId="53225" xr:uid="{00000000-0005-0000-0000-00000C000000}"/>
    <cellStyle name="Comma 2 5 4 7 3" xfId="38105" xr:uid="{00000000-0005-0000-0000-00000C000000}"/>
    <cellStyle name="Comma 2 5 4 8" xfId="9377" xr:uid="{00000000-0005-0000-0000-00000C000000}"/>
    <cellStyle name="Comma 2 5 4 8 2" xfId="24497" xr:uid="{00000000-0005-0000-0000-00000C000000}"/>
    <cellStyle name="Comma 2 5 4 8 2 2" xfId="54737" xr:uid="{00000000-0005-0000-0000-00000C000000}"/>
    <cellStyle name="Comma 2 5 4 8 3" xfId="39617" xr:uid="{00000000-0005-0000-0000-00000C000000}"/>
    <cellStyle name="Comma 2 5 4 9" xfId="15425" xr:uid="{00000000-0005-0000-0000-00000C000000}"/>
    <cellStyle name="Comma 2 5 4 9 2" xfId="45665" xr:uid="{00000000-0005-0000-0000-00000C000000}"/>
    <cellStyle name="Comma 2 5 5" xfId="557" xr:uid="{00000000-0005-0000-0000-000067000000}"/>
    <cellStyle name="Comma 2 5 5 10" xfId="30797" xr:uid="{00000000-0005-0000-0000-000067000000}"/>
    <cellStyle name="Comma 2 5 5 2" xfId="1313" xr:uid="{00000000-0005-0000-0000-000067000000}"/>
    <cellStyle name="Comma 2 5 5 2 2" xfId="2825" xr:uid="{00000000-0005-0000-0000-000067000000}"/>
    <cellStyle name="Comma 2 5 5 2 2 2" xfId="11897" xr:uid="{00000000-0005-0000-0000-000067000000}"/>
    <cellStyle name="Comma 2 5 5 2 2 2 2" xfId="27017" xr:uid="{00000000-0005-0000-0000-000067000000}"/>
    <cellStyle name="Comma 2 5 5 2 2 2 2 2" xfId="57257" xr:uid="{00000000-0005-0000-0000-000067000000}"/>
    <cellStyle name="Comma 2 5 5 2 2 2 3" xfId="42137" xr:uid="{00000000-0005-0000-0000-000067000000}"/>
    <cellStyle name="Comma 2 5 5 2 2 3" xfId="17945" xr:uid="{00000000-0005-0000-0000-000067000000}"/>
    <cellStyle name="Comma 2 5 5 2 2 3 2" xfId="48185" xr:uid="{00000000-0005-0000-0000-000067000000}"/>
    <cellStyle name="Comma 2 5 5 2 2 4" xfId="33065" xr:uid="{00000000-0005-0000-0000-000067000000}"/>
    <cellStyle name="Comma 2 5 5 2 3" xfId="4337" xr:uid="{00000000-0005-0000-0000-000067000000}"/>
    <cellStyle name="Comma 2 5 5 2 3 2" xfId="13409" xr:uid="{00000000-0005-0000-0000-000067000000}"/>
    <cellStyle name="Comma 2 5 5 2 3 2 2" xfId="28529" xr:uid="{00000000-0005-0000-0000-000067000000}"/>
    <cellStyle name="Comma 2 5 5 2 3 2 2 2" xfId="58769" xr:uid="{00000000-0005-0000-0000-000067000000}"/>
    <cellStyle name="Comma 2 5 5 2 3 2 3" xfId="43649" xr:uid="{00000000-0005-0000-0000-000067000000}"/>
    <cellStyle name="Comma 2 5 5 2 3 3" xfId="19457" xr:uid="{00000000-0005-0000-0000-000067000000}"/>
    <cellStyle name="Comma 2 5 5 2 3 3 2" xfId="49697" xr:uid="{00000000-0005-0000-0000-000067000000}"/>
    <cellStyle name="Comma 2 5 5 2 3 4" xfId="34577" xr:uid="{00000000-0005-0000-0000-000067000000}"/>
    <cellStyle name="Comma 2 5 5 2 4" xfId="5849" xr:uid="{00000000-0005-0000-0000-000067000000}"/>
    <cellStyle name="Comma 2 5 5 2 4 2" xfId="14921" xr:uid="{00000000-0005-0000-0000-000067000000}"/>
    <cellStyle name="Comma 2 5 5 2 4 2 2" xfId="30041" xr:uid="{00000000-0005-0000-0000-000067000000}"/>
    <cellStyle name="Comma 2 5 5 2 4 2 2 2" xfId="60281" xr:uid="{00000000-0005-0000-0000-000067000000}"/>
    <cellStyle name="Comma 2 5 5 2 4 2 3" xfId="45161" xr:uid="{00000000-0005-0000-0000-000067000000}"/>
    <cellStyle name="Comma 2 5 5 2 4 3" xfId="20969" xr:uid="{00000000-0005-0000-0000-000067000000}"/>
    <cellStyle name="Comma 2 5 5 2 4 3 2" xfId="51209" xr:uid="{00000000-0005-0000-0000-000067000000}"/>
    <cellStyle name="Comma 2 5 5 2 4 4" xfId="36089" xr:uid="{00000000-0005-0000-0000-000067000000}"/>
    <cellStyle name="Comma 2 5 5 2 5" xfId="7361" xr:uid="{00000000-0005-0000-0000-000067000000}"/>
    <cellStyle name="Comma 2 5 5 2 5 2" xfId="22481" xr:uid="{00000000-0005-0000-0000-000067000000}"/>
    <cellStyle name="Comma 2 5 5 2 5 2 2" xfId="52721" xr:uid="{00000000-0005-0000-0000-000067000000}"/>
    <cellStyle name="Comma 2 5 5 2 5 3" xfId="37601" xr:uid="{00000000-0005-0000-0000-000067000000}"/>
    <cellStyle name="Comma 2 5 5 2 6" xfId="8873" xr:uid="{00000000-0005-0000-0000-000067000000}"/>
    <cellStyle name="Comma 2 5 5 2 6 2" xfId="23993" xr:uid="{00000000-0005-0000-0000-000067000000}"/>
    <cellStyle name="Comma 2 5 5 2 6 2 2" xfId="54233" xr:uid="{00000000-0005-0000-0000-000067000000}"/>
    <cellStyle name="Comma 2 5 5 2 6 3" xfId="39113" xr:uid="{00000000-0005-0000-0000-000067000000}"/>
    <cellStyle name="Comma 2 5 5 2 7" xfId="10385" xr:uid="{00000000-0005-0000-0000-000067000000}"/>
    <cellStyle name="Comma 2 5 5 2 7 2" xfId="25505" xr:uid="{00000000-0005-0000-0000-000067000000}"/>
    <cellStyle name="Comma 2 5 5 2 7 2 2" xfId="55745" xr:uid="{00000000-0005-0000-0000-000067000000}"/>
    <cellStyle name="Comma 2 5 5 2 7 3" xfId="40625" xr:uid="{00000000-0005-0000-0000-000067000000}"/>
    <cellStyle name="Comma 2 5 5 2 8" xfId="16433" xr:uid="{00000000-0005-0000-0000-000067000000}"/>
    <cellStyle name="Comma 2 5 5 2 8 2" xfId="46673" xr:uid="{00000000-0005-0000-0000-000067000000}"/>
    <cellStyle name="Comma 2 5 5 2 9" xfId="31553" xr:uid="{00000000-0005-0000-0000-000067000000}"/>
    <cellStyle name="Comma 2 5 5 3" xfId="2069" xr:uid="{00000000-0005-0000-0000-000067000000}"/>
    <cellStyle name="Comma 2 5 5 3 2" xfId="11141" xr:uid="{00000000-0005-0000-0000-000067000000}"/>
    <cellStyle name="Comma 2 5 5 3 2 2" xfId="26261" xr:uid="{00000000-0005-0000-0000-000067000000}"/>
    <cellStyle name="Comma 2 5 5 3 2 2 2" xfId="56501" xr:uid="{00000000-0005-0000-0000-000067000000}"/>
    <cellStyle name="Comma 2 5 5 3 2 3" xfId="41381" xr:uid="{00000000-0005-0000-0000-000067000000}"/>
    <cellStyle name="Comma 2 5 5 3 3" xfId="17189" xr:uid="{00000000-0005-0000-0000-000067000000}"/>
    <cellStyle name="Comma 2 5 5 3 3 2" xfId="47429" xr:uid="{00000000-0005-0000-0000-000067000000}"/>
    <cellStyle name="Comma 2 5 5 3 4" xfId="32309" xr:uid="{00000000-0005-0000-0000-000067000000}"/>
    <cellStyle name="Comma 2 5 5 4" xfId="3581" xr:uid="{00000000-0005-0000-0000-000067000000}"/>
    <cellStyle name="Comma 2 5 5 4 2" xfId="12653" xr:uid="{00000000-0005-0000-0000-000067000000}"/>
    <cellStyle name="Comma 2 5 5 4 2 2" xfId="27773" xr:uid="{00000000-0005-0000-0000-000067000000}"/>
    <cellStyle name="Comma 2 5 5 4 2 2 2" xfId="58013" xr:uid="{00000000-0005-0000-0000-000067000000}"/>
    <cellStyle name="Comma 2 5 5 4 2 3" xfId="42893" xr:uid="{00000000-0005-0000-0000-000067000000}"/>
    <cellStyle name="Comma 2 5 5 4 3" xfId="18701" xr:uid="{00000000-0005-0000-0000-000067000000}"/>
    <cellStyle name="Comma 2 5 5 4 3 2" xfId="48941" xr:uid="{00000000-0005-0000-0000-000067000000}"/>
    <cellStyle name="Comma 2 5 5 4 4" xfId="33821" xr:uid="{00000000-0005-0000-0000-000067000000}"/>
    <cellStyle name="Comma 2 5 5 5" xfId="5093" xr:uid="{00000000-0005-0000-0000-000067000000}"/>
    <cellStyle name="Comma 2 5 5 5 2" xfId="14165" xr:uid="{00000000-0005-0000-0000-000067000000}"/>
    <cellStyle name="Comma 2 5 5 5 2 2" xfId="29285" xr:uid="{00000000-0005-0000-0000-000067000000}"/>
    <cellStyle name="Comma 2 5 5 5 2 2 2" xfId="59525" xr:uid="{00000000-0005-0000-0000-000067000000}"/>
    <cellStyle name="Comma 2 5 5 5 2 3" xfId="44405" xr:uid="{00000000-0005-0000-0000-000067000000}"/>
    <cellStyle name="Comma 2 5 5 5 3" xfId="20213" xr:uid="{00000000-0005-0000-0000-000067000000}"/>
    <cellStyle name="Comma 2 5 5 5 3 2" xfId="50453" xr:uid="{00000000-0005-0000-0000-000067000000}"/>
    <cellStyle name="Comma 2 5 5 5 4" xfId="35333" xr:uid="{00000000-0005-0000-0000-000067000000}"/>
    <cellStyle name="Comma 2 5 5 6" xfId="6605" xr:uid="{00000000-0005-0000-0000-000067000000}"/>
    <cellStyle name="Comma 2 5 5 6 2" xfId="21725" xr:uid="{00000000-0005-0000-0000-000067000000}"/>
    <cellStyle name="Comma 2 5 5 6 2 2" xfId="51965" xr:uid="{00000000-0005-0000-0000-000067000000}"/>
    <cellStyle name="Comma 2 5 5 6 3" xfId="36845" xr:uid="{00000000-0005-0000-0000-000067000000}"/>
    <cellStyle name="Comma 2 5 5 7" xfId="8117" xr:uid="{00000000-0005-0000-0000-000067000000}"/>
    <cellStyle name="Comma 2 5 5 7 2" xfId="23237" xr:uid="{00000000-0005-0000-0000-000067000000}"/>
    <cellStyle name="Comma 2 5 5 7 2 2" xfId="53477" xr:uid="{00000000-0005-0000-0000-000067000000}"/>
    <cellStyle name="Comma 2 5 5 7 3" xfId="38357" xr:uid="{00000000-0005-0000-0000-000067000000}"/>
    <cellStyle name="Comma 2 5 5 8" xfId="9629" xr:uid="{00000000-0005-0000-0000-000067000000}"/>
    <cellStyle name="Comma 2 5 5 8 2" xfId="24749" xr:uid="{00000000-0005-0000-0000-000067000000}"/>
    <cellStyle name="Comma 2 5 5 8 2 2" xfId="54989" xr:uid="{00000000-0005-0000-0000-000067000000}"/>
    <cellStyle name="Comma 2 5 5 8 3" xfId="39869" xr:uid="{00000000-0005-0000-0000-000067000000}"/>
    <cellStyle name="Comma 2 5 5 9" xfId="15677" xr:uid="{00000000-0005-0000-0000-000067000000}"/>
    <cellStyle name="Comma 2 5 5 9 2" xfId="45917" xr:uid="{00000000-0005-0000-0000-000067000000}"/>
    <cellStyle name="Comma 2 5 6" xfId="809" xr:uid="{00000000-0005-0000-0000-00000C000000}"/>
    <cellStyle name="Comma 2 5 6 2" xfId="2321" xr:uid="{00000000-0005-0000-0000-00000C000000}"/>
    <cellStyle name="Comma 2 5 6 2 2" xfId="11393" xr:uid="{00000000-0005-0000-0000-00000C000000}"/>
    <cellStyle name="Comma 2 5 6 2 2 2" xfId="26513" xr:uid="{00000000-0005-0000-0000-00000C000000}"/>
    <cellStyle name="Comma 2 5 6 2 2 2 2" xfId="56753" xr:uid="{00000000-0005-0000-0000-00000C000000}"/>
    <cellStyle name="Comma 2 5 6 2 2 3" xfId="41633" xr:uid="{00000000-0005-0000-0000-00000C000000}"/>
    <cellStyle name="Comma 2 5 6 2 3" xfId="17441" xr:uid="{00000000-0005-0000-0000-00000C000000}"/>
    <cellStyle name="Comma 2 5 6 2 3 2" xfId="47681" xr:uid="{00000000-0005-0000-0000-00000C000000}"/>
    <cellStyle name="Comma 2 5 6 2 4" xfId="32561" xr:uid="{00000000-0005-0000-0000-00000C000000}"/>
    <cellStyle name="Comma 2 5 6 3" xfId="3833" xr:uid="{00000000-0005-0000-0000-00000C000000}"/>
    <cellStyle name="Comma 2 5 6 3 2" xfId="12905" xr:uid="{00000000-0005-0000-0000-00000C000000}"/>
    <cellStyle name="Comma 2 5 6 3 2 2" xfId="28025" xr:uid="{00000000-0005-0000-0000-00000C000000}"/>
    <cellStyle name="Comma 2 5 6 3 2 2 2" xfId="58265" xr:uid="{00000000-0005-0000-0000-00000C000000}"/>
    <cellStyle name="Comma 2 5 6 3 2 3" xfId="43145" xr:uid="{00000000-0005-0000-0000-00000C000000}"/>
    <cellStyle name="Comma 2 5 6 3 3" xfId="18953" xr:uid="{00000000-0005-0000-0000-00000C000000}"/>
    <cellStyle name="Comma 2 5 6 3 3 2" xfId="49193" xr:uid="{00000000-0005-0000-0000-00000C000000}"/>
    <cellStyle name="Comma 2 5 6 3 4" xfId="34073" xr:uid="{00000000-0005-0000-0000-00000C000000}"/>
    <cellStyle name="Comma 2 5 6 4" xfId="5345" xr:uid="{00000000-0005-0000-0000-00000C000000}"/>
    <cellStyle name="Comma 2 5 6 4 2" xfId="14417" xr:uid="{00000000-0005-0000-0000-00000C000000}"/>
    <cellStyle name="Comma 2 5 6 4 2 2" xfId="29537" xr:uid="{00000000-0005-0000-0000-00000C000000}"/>
    <cellStyle name="Comma 2 5 6 4 2 2 2" xfId="59777" xr:uid="{00000000-0005-0000-0000-00000C000000}"/>
    <cellStyle name="Comma 2 5 6 4 2 3" xfId="44657" xr:uid="{00000000-0005-0000-0000-00000C000000}"/>
    <cellStyle name="Comma 2 5 6 4 3" xfId="20465" xr:uid="{00000000-0005-0000-0000-00000C000000}"/>
    <cellStyle name="Comma 2 5 6 4 3 2" xfId="50705" xr:uid="{00000000-0005-0000-0000-00000C000000}"/>
    <cellStyle name="Comma 2 5 6 4 4" xfId="35585" xr:uid="{00000000-0005-0000-0000-00000C000000}"/>
    <cellStyle name="Comma 2 5 6 5" xfId="6857" xr:uid="{00000000-0005-0000-0000-00000C000000}"/>
    <cellStyle name="Comma 2 5 6 5 2" xfId="21977" xr:uid="{00000000-0005-0000-0000-00000C000000}"/>
    <cellStyle name="Comma 2 5 6 5 2 2" xfId="52217" xr:uid="{00000000-0005-0000-0000-00000C000000}"/>
    <cellStyle name="Comma 2 5 6 5 3" xfId="37097" xr:uid="{00000000-0005-0000-0000-00000C000000}"/>
    <cellStyle name="Comma 2 5 6 6" xfId="8369" xr:uid="{00000000-0005-0000-0000-00000C000000}"/>
    <cellStyle name="Comma 2 5 6 6 2" xfId="23489" xr:uid="{00000000-0005-0000-0000-00000C000000}"/>
    <cellStyle name="Comma 2 5 6 6 2 2" xfId="53729" xr:uid="{00000000-0005-0000-0000-00000C000000}"/>
    <cellStyle name="Comma 2 5 6 6 3" xfId="38609" xr:uid="{00000000-0005-0000-0000-00000C000000}"/>
    <cellStyle name="Comma 2 5 6 7" xfId="9881" xr:uid="{00000000-0005-0000-0000-00000C000000}"/>
    <cellStyle name="Comma 2 5 6 7 2" xfId="25001" xr:uid="{00000000-0005-0000-0000-00000C000000}"/>
    <cellStyle name="Comma 2 5 6 7 2 2" xfId="55241" xr:uid="{00000000-0005-0000-0000-00000C000000}"/>
    <cellStyle name="Comma 2 5 6 7 3" xfId="40121" xr:uid="{00000000-0005-0000-0000-00000C000000}"/>
    <cellStyle name="Comma 2 5 6 8" xfId="15929" xr:uid="{00000000-0005-0000-0000-00000C000000}"/>
    <cellStyle name="Comma 2 5 6 8 2" xfId="46169" xr:uid="{00000000-0005-0000-0000-00000C000000}"/>
    <cellStyle name="Comma 2 5 6 9" xfId="31049" xr:uid="{00000000-0005-0000-0000-00000C000000}"/>
    <cellStyle name="Comma 2 5 7" xfId="1565" xr:uid="{00000000-0005-0000-0000-00000C000000}"/>
    <cellStyle name="Comma 2 5 7 2" xfId="10637" xr:uid="{00000000-0005-0000-0000-00000C000000}"/>
    <cellStyle name="Comma 2 5 7 2 2" xfId="25757" xr:uid="{00000000-0005-0000-0000-00000C000000}"/>
    <cellStyle name="Comma 2 5 7 2 2 2" xfId="55997" xr:uid="{00000000-0005-0000-0000-00000C000000}"/>
    <cellStyle name="Comma 2 5 7 2 3" xfId="40877" xr:uid="{00000000-0005-0000-0000-00000C000000}"/>
    <cellStyle name="Comma 2 5 7 3" xfId="16685" xr:uid="{00000000-0005-0000-0000-00000C000000}"/>
    <cellStyle name="Comma 2 5 7 3 2" xfId="46925" xr:uid="{00000000-0005-0000-0000-00000C000000}"/>
    <cellStyle name="Comma 2 5 7 4" xfId="31805" xr:uid="{00000000-0005-0000-0000-00000C000000}"/>
    <cellStyle name="Comma 2 5 8" xfId="3077" xr:uid="{00000000-0005-0000-0000-00000C000000}"/>
    <cellStyle name="Comma 2 5 8 2" xfId="12149" xr:uid="{00000000-0005-0000-0000-00000C000000}"/>
    <cellStyle name="Comma 2 5 8 2 2" xfId="27269" xr:uid="{00000000-0005-0000-0000-00000C000000}"/>
    <cellStyle name="Comma 2 5 8 2 2 2" xfId="57509" xr:uid="{00000000-0005-0000-0000-00000C000000}"/>
    <cellStyle name="Comma 2 5 8 2 3" xfId="42389" xr:uid="{00000000-0005-0000-0000-00000C000000}"/>
    <cellStyle name="Comma 2 5 8 3" xfId="18197" xr:uid="{00000000-0005-0000-0000-00000C000000}"/>
    <cellStyle name="Comma 2 5 8 3 2" xfId="48437" xr:uid="{00000000-0005-0000-0000-00000C000000}"/>
    <cellStyle name="Comma 2 5 8 4" xfId="33317" xr:uid="{00000000-0005-0000-0000-00000C000000}"/>
    <cellStyle name="Comma 2 5 9" xfId="4589" xr:uid="{00000000-0005-0000-0000-00000C000000}"/>
    <cellStyle name="Comma 2 5 9 2" xfId="13661" xr:uid="{00000000-0005-0000-0000-00000C000000}"/>
    <cellStyle name="Comma 2 5 9 2 2" xfId="28781" xr:uid="{00000000-0005-0000-0000-00000C000000}"/>
    <cellStyle name="Comma 2 5 9 2 2 2" xfId="59021" xr:uid="{00000000-0005-0000-0000-00000C000000}"/>
    <cellStyle name="Comma 2 5 9 2 3" xfId="43901" xr:uid="{00000000-0005-0000-0000-00000C000000}"/>
    <cellStyle name="Comma 2 5 9 3" xfId="19709" xr:uid="{00000000-0005-0000-0000-00000C000000}"/>
    <cellStyle name="Comma 2 5 9 3 2" xfId="49949" xr:uid="{00000000-0005-0000-0000-00000C000000}"/>
    <cellStyle name="Comma 2 5 9 4" xfId="34829" xr:uid="{00000000-0005-0000-0000-00000C000000}"/>
    <cellStyle name="Comma 2 6" xfId="95" xr:uid="{00000000-0005-0000-0000-000018000000}"/>
    <cellStyle name="Comma 2 6 10" xfId="9167" xr:uid="{00000000-0005-0000-0000-000018000000}"/>
    <cellStyle name="Comma 2 6 10 2" xfId="24287" xr:uid="{00000000-0005-0000-0000-000018000000}"/>
    <cellStyle name="Comma 2 6 10 2 2" xfId="54527" xr:uid="{00000000-0005-0000-0000-000018000000}"/>
    <cellStyle name="Comma 2 6 10 3" xfId="39407" xr:uid="{00000000-0005-0000-0000-000018000000}"/>
    <cellStyle name="Comma 2 6 11" xfId="15215" xr:uid="{00000000-0005-0000-0000-000018000000}"/>
    <cellStyle name="Comma 2 6 11 2" xfId="45455" xr:uid="{00000000-0005-0000-0000-000018000000}"/>
    <cellStyle name="Comma 2 6 12" xfId="30335" xr:uid="{00000000-0005-0000-0000-000018000000}"/>
    <cellStyle name="Comma 2 6 2" xfId="347" xr:uid="{00000000-0005-0000-0000-000018000000}"/>
    <cellStyle name="Comma 2 6 2 10" xfId="30587" xr:uid="{00000000-0005-0000-0000-000018000000}"/>
    <cellStyle name="Comma 2 6 2 2" xfId="1103" xr:uid="{00000000-0005-0000-0000-000018000000}"/>
    <cellStyle name="Comma 2 6 2 2 2" xfId="2615" xr:uid="{00000000-0005-0000-0000-000018000000}"/>
    <cellStyle name="Comma 2 6 2 2 2 2" xfId="11687" xr:uid="{00000000-0005-0000-0000-000018000000}"/>
    <cellStyle name="Comma 2 6 2 2 2 2 2" xfId="26807" xr:uid="{00000000-0005-0000-0000-000018000000}"/>
    <cellStyle name="Comma 2 6 2 2 2 2 2 2" xfId="57047" xr:uid="{00000000-0005-0000-0000-000018000000}"/>
    <cellStyle name="Comma 2 6 2 2 2 2 3" xfId="41927" xr:uid="{00000000-0005-0000-0000-000018000000}"/>
    <cellStyle name="Comma 2 6 2 2 2 3" xfId="17735" xr:uid="{00000000-0005-0000-0000-000018000000}"/>
    <cellStyle name="Comma 2 6 2 2 2 3 2" xfId="47975" xr:uid="{00000000-0005-0000-0000-000018000000}"/>
    <cellStyle name="Comma 2 6 2 2 2 4" xfId="32855" xr:uid="{00000000-0005-0000-0000-000018000000}"/>
    <cellStyle name="Comma 2 6 2 2 3" xfId="4127" xr:uid="{00000000-0005-0000-0000-000018000000}"/>
    <cellStyle name="Comma 2 6 2 2 3 2" xfId="13199" xr:uid="{00000000-0005-0000-0000-000018000000}"/>
    <cellStyle name="Comma 2 6 2 2 3 2 2" xfId="28319" xr:uid="{00000000-0005-0000-0000-000018000000}"/>
    <cellStyle name="Comma 2 6 2 2 3 2 2 2" xfId="58559" xr:uid="{00000000-0005-0000-0000-000018000000}"/>
    <cellStyle name="Comma 2 6 2 2 3 2 3" xfId="43439" xr:uid="{00000000-0005-0000-0000-000018000000}"/>
    <cellStyle name="Comma 2 6 2 2 3 3" xfId="19247" xr:uid="{00000000-0005-0000-0000-000018000000}"/>
    <cellStyle name="Comma 2 6 2 2 3 3 2" xfId="49487" xr:uid="{00000000-0005-0000-0000-000018000000}"/>
    <cellStyle name="Comma 2 6 2 2 3 4" xfId="34367" xr:uid="{00000000-0005-0000-0000-000018000000}"/>
    <cellStyle name="Comma 2 6 2 2 4" xfId="5639" xr:uid="{00000000-0005-0000-0000-000018000000}"/>
    <cellStyle name="Comma 2 6 2 2 4 2" xfId="14711" xr:uid="{00000000-0005-0000-0000-000018000000}"/>
    <cellStyle name="Comma 2 6 2 2 4 2 2" xfId="29831" xr:uid="{00000000-0005-0000-0000-000018000000}"/>
    <cellStyle name="Comma 2 6 2 2 4 2 2 2" xfId="60071" xr:uid="{00000000-0005-0000-0000-000018000000}"/>
    <cellStyle name="Comma 2 6 2 2 4 2 3" xfId="44951" xr:uid="{00000000-0005-0000-0000-000018000000}"/>
    <cellStyle name="Comma 2 6 2 2 4 3" xfId="20759" xr:uid="{00000000-0005-0000-0000-000018000000}"/>
    <cellStyle name="Comma 2 6 2 2 4 3 2" xfId="50999" xr:uid="{00000000-0005-0000-0000-000018000000}"/>
    <cellStyle name="Comma 2 6 2 2 4 4" xfId="35879" xr:uid="{00000000-0005-0000-0000-000018000000}"/>
    <cellStyle name="Comma 2 6 2 2 5" xfId="7151" xr:uid="{00000000-0005-0000-0000-000018000000}"/>
    <cellStyle name="Comma 2 6 2 2 5 2" xfId="22271" xr:uid="{00000000-0005-0000-0000-000018000000}"/>
    <cellStyle name="Comma 2 6 2 2 5 2 2" xfId="52511" xr:uid="{00000000-0005-0000-0000-000018000000}"/>
    <cellStyle name="Comma 2 6 2 2 5 3" xfId="37391" xr:uid="{00000000-0005-0000-0000-000018000000}"/>
    <cellStyle name="Comma 2 6 2 2 6" xfId="8663" xr:uid="{00000000-0005-0000-0000-000018000000}"/>
    <cellStyle name="Comma 2 6 2 2 6 2" xfId="23783" xr:uid="{00000000-0005-0000-0000-000018000000}"/>
    <cellStyle name="Comma 2 6 2 2 6 2 2" xfId="54023" xr:uid="{00000000-0005-0000-0000-000018000000}"/>
    <cellStyle name="Comma 2 6 2 2 6 3" xfId="38903" xr:uid="{00000000-0005-0000-0000-000018000000}"/>
    <cellStyle name="Comma 2 6 2 2 7" xfId="10175" xr:uid="{00000000-0005-0000-0000-000018000000}"/>
    <cellStyle name="Comma 2 6 2 2 7 2" xfId="25295" xr:uid="{00000000-0005-0000-0000-000018000000}"/>
    <cellStyle name="Comma 2 6 2 2 7 2 2" xfId="55535" xr:uid="{00000000-0005-0000-0000-000018000000}"/>
    <cellStyle name="Comma 2 6 2 2 7 3" xfId="40415" xr:uid="{00000000-0005-0000-0000-000018000000}"/>
    <cellStyle name="Comma 2 6 2 2 8" xfId="16223" xr:uid="{00000000-0005-0000-0000-000018000000}"/>
    <cellStyle name="Comma 2 6 2 2 8 2" xfId="46463" xr:uid="{00000000-0005-0000-0000-000018000000}"/>
    <cellStyle name="Comma 2 6 2 2 9" xfId="31343" xr:uid="{00000000-0005-0000-0000-000018000000}"/>
    <cellStyle name="Comma 2 6 2 3" xfId="1859" xr:uid="{00000000-0005-0000-0000-000018000000}"/>
    <cellStyle name="Comma 2 6 2 3 2" xfId="10931" xr:uid="{00000000-0005-0000-0000-000018000000}"/>
    <cellStyle name="Comma 2 6 2 3 2 2" xfId="26051" xr:uid="{00000000-0005-0000-0000-000018000000}"/>
    <cellStyle name="Comma 2 6 2 3 2 2 2" xfId="56291" xr:uid="{00000000-0005-0000-0000-000018000000}"/>
    <cellStyle name="Comma 2 6 2 3 2 3" xfId="41171" xr:uid="{00000000-0005-0000-0000-000018000000}"/>
    <cellStyle name="Comma 2 6 2 3 3" xfId="16979" xr:uid="{00000000-0005-0000-0000-000018000000}"/>
    <cellStyle name="Comma 2 6 2 3 3 2" xfId="47219" xr:uid="{00000000-0005-0000-0000-000018000000}"/>
    <cellStyle name="Comma 2 6 2 3 4" xfId="32099" xr:uid="{00000000-0005-0000-0000-000018000000}"/>
    <cellStyle name="Comma 2 6 2 4" xfId="3371" xr:uid="{00000000-0005-0000-0000-000018000000}"/>
    <cellStyle name="Comma 2 6 2 4 2" xfId="12443" xr:uid="{00000000-0005-0000-0000-000018000000}"/>
    <cellStyle name="Comma 2 6 2 4 2 2" xfId="27563" xr:uid="{00000000-0005-0000-0000-000018000000}"/>
    <cellStyle name="Comma 2 6 2 4 2 2 2" xfId="57803" xr:uid="{00000000-0005-0000-0000-000018000000}"/>
    <cellStyle name="Comma 2 6 2 4 2 3" xfId="42683" xr:uid="{00000000-0005-0000-0000-000018000000}"/>
    <cellStyle name="Comma 2 6 2 4 3" xfId="18491" xr:uid="{00000000-0005-0000-0000-000018000000}"/>
    <cellStyle name="Comma 2 6 2 4 3 2" xfId="48731" xr:uid="{00000000-0005-0000-0000-000018000000}"/>
    <cellStyle name="Comma 2 6 2 4 4" xfId="33611" xr:uid="{00000000-0005-0000-0000-000018000000}"/>
    <cellStyle name="Comma 2 6 2 5" xfId="4883" xr:uid="{00000000-0005-0000-0000-000018000000}"/>
    <cellStyle name="Comma 2 6 2 5 2" xfId="13955" xr:uid="{00000000-0005-0000-0000-000018000000}"/>
    <cellStyle name="Comma 2 6 2 5 2 2" xfId="29075" xr:uid="{00000000-0005-0000-0000-000018000000}"/>
    <cellStyle name="Comma 2 6 2 5 2 2 2" xfId="59315" xr:uid="{00000000-0005-0000-0000-000018000000}"/>
    <cellStyle name="Comma 2 6 2 5 2 3" xfId="44195" xr:uid="{00000000-0005-0000-0000-000018000000}"/>
    <cellStyle name="Comma 2 6 2 5 3" xfId="20003" xr:uid="{00000000-0005-0000-0000-000018000000}"/>
    <cellStyle name="Comma 2 6 2 5 3 2" xfId="50243" xr:uid="{00000000-0005-0000-0000-000018000000}"/>
    <cellStyle name="Comma 2 6 2 5 4" xfId="35123" xr:uid="{00000000-0005-0000-0000-000018000000}"/>
    <cellStyle name="Comma 2 6 2 6" xfId="6395" xr:uid="{00000000-0005-0000-0000-000018000000}"/>
    <cellStyle name="Comma 2 6 2 6 2" xfId="21515" xr:uid="{00000000-0005-0000-0000-000018000000}"/>
    <cellStyle name="Comma 2 6 2 6 2 2" xfId="51755" xr:uid="{00000000-0005-0000-0000-000018000000}"/>
    <cellStyle name="Comma 2 6 2 6 3" xfId="36635" xr:uid="{00000000-0005-0000-0000-000018000000}"/>
    <cellStyle name="Comma 2 6 2 7" xfId="7907" xr:uid="{00000000-0005-0000-0000-000018000000}"/>
    <cellStyle name="Comma 2 6 2 7 2" xfId="23027" xr:uid="{00000000-0005-0000-0000-000018000000}"/>
    <cellStyle name="Comma 2 6 2 7 2 2" xfId="53267" xr:uid="{00000000-0005-0000-0000-000018000000}"/>
    <cellStyle name="Comma 2 6 2 7 3" xfId="38147" xr:uid="{00000000-0005-0000-0000-000018000000}"/>
    <cellStyle name="Comma 2 6 2 8" xfId="9419" xr:uid="{00000000-0005-0000-0000-000018000000}"/>
    <cellStyle name="Comma 2 6 2 8 2" xfId="24539" xr:uid="{00000000-0005-0000-0000-000018000000}"/>
    <cellStyle name="Comma 2 6 2 8 2 2" xfId="54779" xr:uid="{00000000-0005-0000-0000-000018000000}"/>
    <cellStyle name="Comma 2 6 2 8 3" xfId="39659" xr:uid="{00000000-0005-0000-0000-000018000000}"/>
    <cellStyle name="Comma 2 6 2 9" xfId="15467" xr:uid="{00000000-0005-0000-0000-000018000000}"/>
    <cellStyle name="Comma 2 6 2 9 2" xfId="45707" xr:uid="{00000000-0005-0000-0000-000018000000}"/>
    <cellStyle name="Comma 2 6 3" xfId="599" xr:uid="{00000000-0005-0000-0000-00006A000000}"/>
    <cellStyle name="Comma 2 6 3 10" xfId="30839" xr:uid="{00000000-0005-0000-0000-00006A000000}"/>
    <cellStyle name="Comma 2 6 3 2" xfId="1355" xr:uid="{00000000-0005-0000-0000-00006A000000}"/>
    <cellStyle name="Comma 2 6 3 2 2" xfId="2867" xr:uid="{00000000-0005-0000-0000-00006A000000}"/>
    <cellStyle name="Comma 2 6 3 2 2 2" xfId="11939" xr:uid="{00000000-0005-0000-0000-00006A000000}"/>
    <cellStyle name="Comma 2 6 3 2 2 2 2" xfId="27059" xr:uid="{00000000-0005-0000-0000-00006A000000}"/>
    <cellStyle name="Comma 2 6 3 2 2 2 2 2" xfId="57299" xr:uid="{00000000-0005-0000-0000-00006A000000}"/>
    <cellStyle name="Comma 2 6 3 2 2 2 3" xfId="42179" xr:uid="{00000000-0005-0000-0000-00006A000000}"/>
    <cellStyle name="Comma 2 6 3 2 2 3" xfId="17987" xr:uid="{00000000-0005-0000-0000-00006A000000}"/>
    <cellStyle name="Comma 2 6 3 2 2 3 2" xfId="48227" xr:uid="{00000000-0005-0000-0000-00006A000000}"/>
    <cellStyle name="Comma 2 6 3 2 2 4" xfId="33107" xr:uid="{00000000-0005-0000-0000-00006A000000}"/>
    <cellStyle name="Comma 2 6 3 2 3" xfId="4379" xr:uid="{00000000-0005-0000-0000-00006A000000}"/>
    <cellStyle name="Comma 2 6 3 2 3 2" xfId="13451" xr:uid="{00000000-0005-0000-0000-00006A000000}"/>
    <cellStyle name="Comma 2 6 3 2 3 2 2" xfId="28571" xr:uid="{00000000-0005-0000-0000-00006A000000}"/>
    <cellStyle name="Comma 2 6 3 2 3 2 2 2" xfId="58811" xr:uid="{00000000-0005-0000-0000-00006A000000}"/>
    <cellStyle name="Comma 2 6 3 2 3 2 3" xfId="43691" xr:uid="{00000000-0005-0000-0000-00006A000000}"/>
    <cellStyle name="Comma 2 6 3 2 3 3" xfId="19499" xr:uid="{00000000-0005-0000-0000-00006A000000}"/>
    <cellStyle name="Comma 2 6 3 2 3 3 2" xfId="49739" xr:uid="{00000000-0005-0000-0000-00006A000000}"/>
    <cellStyle name="Comma 2 6 3 2 3 4" xfId="34619" xr:uid="{00000000-0005-0000-0000-00006A000000}"/>
    <cellStyle name="Comma 2 6 3 2 4" xfId="5891" xr:uid="{00000000-0005-0000-0000-00006A000000}"/>
    <cellStyle name="Comma 2 6 3 2 4 2" xfId="14963" xr:uid="{00000000-0005-0000-0000-00006A000000}"/>
    <cellStyle name="Comma 2 6 3 2 4 2 2" xfId="30083" xr:uid="{00000000-0005-0000-0000-00006A000000}"/>
    <cellStyle name="Comma 2 6 3 2 4 2 2 2" xfId="60323" xr:uid="{00000000-0005-0000-0000-00006A000000}"/>
    <cellStyle name="Comma 2 6 3 2 4 2 3" xfId="45203" xr:uid="{00000000-0005-0000-0000-00006A000000}"/>
    <cellStyle name="Comma 2 6 3 2 4 3" xfId="21011" xr:uid="{00000000-0005-0000-0000-00006A000000}"/>
    <cellStyle name="Comma 2 6 3 2 4 3 2" xfId="51251" xr:uid="{00000000-0005-0000-0000-00006A000000}"/>
    <cellStyle name="Comma 2 6 3 2 4 4" xfId="36131" xr:uid="{00000000-0005-0000-0000-00006A000000}"/>
    <cellStyle name="Comma 2 6 3 2 5" xfId="7403" xr:uid="{00000000-0005-0000-0000-00006A000000}"/>
    <cellStyle name="Comma 2 6 3 2 5 2" xfId="22523" xr:uid="{00000000-0005-0000-0000-00006A000000}"/>
    <cellStyle name="Comma 2 6 3 2 5 2 2" xfId="52763" xr:uid="{00000000-0005-0000-0000-00006A000000}"/>
    <cellStyle name="Comma 2 6 3 2 5 3" xfId="37643" xr:uid="{00000000-0005-0000-0000-00006A000000}"/>
    <cellStyle name="Comma 2 6 3 2 6" xfId="8915" xr:uid="{00000000-0005-0000-0000-00006A000000}"/>
    <cellStyle name="Comma 2 6 3 2 6 2" xfId="24035" xr:uid="{00000000-0005-0000-0000-00006A000000}"/>
    <cellStyle name="Comma 2 6 3 2 6 2 2" xfId="54275" xr:uid="{00000000-0005-0000-0000-00006A000000}"/>
    <cellStyle name="Comma 2 6 3 2 6 3" xfId="39155" xr:uid="{00000000-0005-0000-0000-00006A000000}"/>
    <cellStyle name="Comma 2 6 3 2 7" xfId="10427" xr:uid="{00000000-0005-0000-0000-00006A000000}"/>
    <cellStyle name="Comma 2 6 3 2 7 2" xfId="25547" xr:uid="{00000000-0005-0000-0000-00006A000000}"/>
    <cellStyle name="Comma 2 6 3 2 7 2 2" xfId="55787" xr:uid="{00000000-0005-0000-0000-00006A000000}"/>
    <cellStyle name="Comma 2 6 3 2 7 3" xfId="40667" xr:uid="{00000000-0005-0000-0000-00006A000000}"/>
    <cellStyle name="Comma 2 6 3 2 8" xfId="16475" xr:uid="{00000000-0005-0000-0000-00006A000000}"/>
    <cellStyle name="Comma 2 6 3 2 8 2" xfId="46715" xr:uid="{00000000-0005-0000-0000-00006A000000}"/>
    <cellStyle name="Comma 2 6 3 2 9" xfId="31595" xr:uid="{00000000-0005-0000-0000-00006A000000}"/>
    <cellStyle name="Comma 2 6 3 3" xfId="2111" xr:uid="{00000000-0005-0000-0000-00006A000000}"/>
    <cellStyle name="Comma 2 6 3 3 2" xfId="11183" xr:uid="{00000000-0005-0000-0000-00006A000000}"/>
    <cellStyle name="Comma 2 6 3 3 2 2" xfId="26303" xr:uid="{00000000-0005-0000-0000-00006A000000}"/>
    <cellStyle name="Comma 2 6 3 3 2 2 2" xfId="56543" xr:uid="{00000000-0005-0000-0000-00006A000000}"/>
    <cellStyle name="Comma 2 6 3 3 2 3" xfId="41423" xr:uid="{00000000-0005-0000-0000-00006A000000}"/>
    <cellStyle name="Comma 2 6 3 3 3" xfId="17231" xr:uid="{00000000-0005-0000-0000-00006A000000}"/>
    <cellStyle name="Comma 2 6 3 3 3 2" xfId="47471" xr:uid="{00000000-0005-0000-0000-00006A000000}"/>
    <cellStyle name="Comma 2 6 3 3 4" xfId="32351" xr:uid="{00000000-0005-0000-0000-00006A000000}"/>
    <cellStyle name="Comma 2 6 3 4" xfId="3623" xr:uid="{00000000-0005-0000-0000-00006A000000}"/>
    <cellStyle name="Comma 2 6 3 4 2" xfId="12695" xr:uid="{00000000-0005-0000-0000-00006A000000}"/>
    <cellStyle name="Comma 2 6 3 4 2 2" xfId="27815" xr:uid="{00000000-0005-0000-0000-00006A000000}"/>
    <cellStyle name="Comma 2 6 3 4 2 2 2" xfId="58055" xr:uid="{00000000-0005-0000-0000-00006A000000}"/>
    <cellStyle name="Comma 2 6 3 4 2 3" xfId="42935" xr:uid="{00000000-0005-0000-0000-00006A000000}"/>
    <cellStyle name="Comma 2 6 3 4 3" xfId="18743" xr:uid="{00000000-0005-0000-0000-00006A000000}"/>
    <cellStyle name="Comma 2 6 3 4 3 2" xfId="48983" xr:uid="{00000000-0005-0000-0000-00006A000000}"/>
    <cellStyle name="Comma 2 6 3 4 4" xfId="33863" xr:uid="{00000000-0005-0000-0000-00006A000000}"/>
    <cellStyle name="Comma 2 6 3 5" xfId="5135" xr:uid="{00000000-0005-0000-0000-00006A000000}"/>
    <cellStyle name="Comma 2 6 3 5 2" xfId="14207" xr:uid="{00000000-0005-0000-0000-00006A000000}"/>
    <cellStyle name="Comma 2 6 3 5 2 2" xfId="29327" xr:uid="{00000000-0005-0000-0000-00006A000000}"/>
    <cellStyle name="Comma 2 6 3 5 2 2 2" xfId="59567" xr:uid="{00000000-0005-0000-0000-00006A000000}"/>
    <cellStyle name="Comma 2 6 3 5 2 3" xfId="44447" xr:uid="{00000000-0005-0000-0000-00006A000000}"/>
    <cellStyle name="Comma 2 6 3 5 3" xfId="20255" xr:uid="{00000000-0005-0000-0000-00006A000000}"/>
    <cellStyle name="Comma 2 6 3 5 3 2" xfId="50495" xr:uid="{00000000-0005-0000-0000-00006A000000}"/>
    <cellStyle name="Comma 2 6 3 5 4" xfId="35375" xr:uid="{00000000-0005-0000-0000-00006A000000}"/>
    <cellStyle name="Comma 2 6 3 6" xfId="6647" xr:uid="{00000000-0005-0000-0000-00006A000000}"/>
    <cellStyle name="Comma 2 6 3 6 2" xfId="21767" xr:uid="{00000000-0005-0000-0000-00006A000000}"/>
    <cellStyle name="Comma 2 6 3 6 2 2" xfId="52007" xr:uid="{00000000-0005-0000-0000-00006A000000}"/>
    <cellStyle name="Comma 2 6 3 6 3" xfId="36887" xr:uid="{00000000-0005-0000-0000-00006A000000}"/>
    <cellStyle name="Comma 2 6 3 7" xfId="8159" xr:uid="{00000000-0005-0000-0000-00006A000000}"/>
    <cellStyle name="Comma 2 6 3 7 2" xfId="23279" xr:uid="{00000000-0005-0000-0000-00006A000000}"/>
    <cellStyle name="Comma 2 6 3 7 2 2" xfId="53519" xr:uid="{00000000-0005-0000-0000-00006A000000}"/>
    <cellStyle name="Comma 2 6 3 7 3" xfId="38399" xr:uid="{00000000-0005-0000-0000-00006A000000}"/>
    <cellStyle name="Comma 2 6 3 8" xfId="9671" xr:uid="{00000000-0005-0000-0000-00006A000000}"/>
    <cellStyle name="Comma 2 6 3 8 2" xfId="24791" xr:uid="{00000000-0005-0000-0000-00006A000000}"/>
    <cellStyle name="Comma 2 6 3 8 2 2" xfId="55031" xr:uid="{00000000-0005-0000-0000-00006A000000}"/>
    <cellStyle name="Comma 2 6 3 8 3" xfId="39911" xr:uid="{00000000-0005-0000-0000-00006A000000}"/>
    <cellStyle name="Comma 2 6 3 9" xfId="15719" xr:uid="{00000000-0005-0000-0000-00006A000000}"/>
    <cellStyle name="Comma 2 6 3 9 2" xfId="45959" xr:uid="{00000000-0005-0000-0000-00006A000000}"/>
    <cellStyle name="Comma 2 6 4" xfId="851" xr:uid="{00000000-0005-0000-0000-000018000000}"/>
    <cellStyle name="Comma 2 6 4 2" xfId="2363" xr:uid="{00000000-0005-0000-0000-000018000000}"/>
    <cellStyle name="Comma 2 6 4 2 2" xfId="11435" xr:uid="{00000000-0005-0000-0000-000018000000}"/>
    <cellStyle name="Comma 2 6 4 2 2 2" xfId="26555" xr:uid="{00000000-0005-0000-0000-000018000000}"/>
    <cellStyle name="Comma 2 6 4 2 2 2 2" xfId="56795" xr:uid="{00000000-0005-0000-0000-000018000000}"/>
    <cellStyle name="Comma 2 6 4 2 2 3" xfId="41675" xr:uid="{00000000-0005-0000-0000-000018000000}"/>
    <cellStyle name="Comma 2 6 4 2 3" xfId="17483" xr:uid="{00000000-0005-0000-0000-000018000000}"/>
    <cellStyle name="Comma 2 6 4 2 3 2" xfId="47723" xr:uid="{00000000-0005-0000-0000-000018000000}"/>
    <cellStyle name="Comma 2 6 4 2 4" xfId="32603" xr:uid="{00000000-0005-0000-0000-000018000000}"/>
    <cellStyle name="Comma 2 6 4 3" xfId="3875" xr:uid="{00000000-0005-0000-0000-000018000000}"/>
    <cellStyle name="Comma 2 6 4 3 2" xfId="12947" xr:uid="{00000000-0005-0000-0000-000018000000}"/>
    <cellStyle name="Comma 2 6 4 3 2 2" xfId="28067" xr:uid="{00000000-0005-0000-0000-000018000000}"/>
    <cellStyle name="Comma 2 6 4 3 2 2 2" xfId="58307" xr:uid="{00000000-0005-0000-0000-000018000000}"/>
    <cellStyle name="Comma 2 6 4 3 2 3" xfId="43187" xr:uid="{00000000-0005-0000-0000-000018000000}"/>
    <cellStyle name="Comma 2 6 4 3 3" xfId="18995" xr:uid="{00000000-0005-0000-0000-000018000000}"/>
    <cellStyle name="Comma 2 6 4 3 3 2" xfId="49235" xr:uid="{00000000-0005-0000-0000-000018000000}"/>
    <cellStyle name="Comma 2 6 4 3 4" xfId="34115" xr:uid="{00000000-0005-0000-0000-000018000000}"/>
    <cellStyle name="Comma 2 6 4 4" xfId="5387" xr:uid="{00000000-0005-0000-0000-000018000000}"/>
    <cellStyle name="Comma 2 6 4 4 2" xfId="14459" xr:uid="{00000000-0005-0000-0000-000018000000}"/>
    <cellStyle name="Comma 2 6 4 4 2 2" xfId="29579" xr:uid="{00000000-0005-0000-0000-000018000000}"/>
    <cellStyle name="Comma 2 6 4 4 2 2 2" xfId="59819" xr:uid="{00000000-0005-0000-0000-000018000000}"/>
    <cellStyle name="Comma 2 6 4 4 2 3" xfId="44699" xr:uid="{00000000-0005-0000-0000-000018000000}"/>
    <cellStyle name="Comma 2 6 4 4 3" xfId="20507" xr:uid="{00000000-0005-0000-0000-000018000000}"/>
    <cellStyle name="Comma 2 6 4 4 3 2" xfId="50747" xr:uid="{00000000-0005-0000-0000-000018000000}"/>
    <cellStyle name="Comma 2 6 4 4 4" xfId="35627" xr:uid="{00000000-0005-0000-0000-000018000000}"/>
    <cellStyle name="Comma 2 6 4 5" xfId="6899" xr:uid="{00000000-0005-0000-0000-000018000000}"/>
    <cellStyle name="Comma 2 6 4 5 2" xfId="22019" xr:uid="{00000000-0005-0000-0000-000018000000}"/>
    <cellStyle name="Comma 2 6 4 5 2 2" xfId="52259" xr:uid="{00000000-0005-0000-0000-000018000000}"/>
    <cellStyle name="Comma 2 6 4 5 3" xfId="37139" xr:uid="{00000000-0005-0000-0000-000018000000}"/>
    <cellStyle name="Comma 2 6 4 6" xfId="8411" xr:uid="{00000000-0005-0000-0000-000018000000}"/>
    <cellStyle name="Comma 2 6 4 6 2" xfId="23531" xr:uid="{00000000-0005-0000-0000-000018000000}"/>
    <cellStyle name="Comma 2 6 4 6 2 2" xfId="53771" xr:uid="{00000000-0005-0000-0000-000018000000}"/>
    <cellStyle name="Comma 2 6 4 6 3" xfId="38651" xr:uid="{00000000-0005-0000-0000-000018000000}"/>
    <cellStyle name="Comma 2 6 4 7" xfId="9923" xr:uid="{00000000-0005-0000-0000-000018000000}"/>
    <cellStyle name="Comma 2 6 4 7 2" xfId="25043" xr:uid="{00000000-0005-0000-0000-000018000000}"/>
    <cellStyle name="Comma 2 6 4 7 2 2" xfId="55283" xr:uid="{00000000-0005-0000-0000-000018000000}"/>
    <cellStyle name="Comma 2 6 4 7 3" xfId="40163" xr:uid="{00000000-0005-0000-0000-000018000000}"/>
    <cellStyle name="Comma 2 6 4 8" xfId="15971" xr:uid="{00000000-0005-0000-0000-000018000000}"/>
    <cellStyle name="Comma 2 6 4 8 2" xfId="46211" xr:uid="{00000000-0005-0000-0000-000018000000}"/>
    <cellStyle name="Comma 2 6 4 9" xfId="31091" xr:uid="{00000000-0005-0000-0000-000018000000}"/>
    <cellStyle name="Comma 2 6 5" xfId="1607" xr:uid="{00000000-0005-0000-0000-000018000000}"/>
    <cellStyle name="Comma 2 6 5 2" xfId="10679" xr:uid="{00000000-0005-0000-0000-000018000000}"/>
    <cellStyle name="Comma 2 6 5 2 2" xfId="25799" xr:uid="{00000000-0005-0000-0000-000018000000}"/>
    <cellStyle name="Comma 2 6 5 2 2 2" xfId="56039" xr:uid="{00000000-0005-0000-0000-000018000000}"/>
    <cellStyle name="Comma 2 6 5 2 3" xfId="40919" xr:uid="{00000000-0005-0000-0000-000018000000}"/>
    <cellStyle name="Comma 2 6 5 3" xfId="16727" xr:uid="{00000000-0005-0000-0000-000018000000}"/>
    <cellStyle name="Comma 2 6 5 3 2" xfId="46967" xr:uid="{00000000-0005-0000-0000-000018000000}"/>
    <cellStyle name="Comma 2 6 5 4" xfId="31847" xr:uid="{00000000-0005-0000-0000-000018000000}"/>
    <cellStyle name="Comma 2 6 6" xfId="3119" xr:uid="{00000000-0005-0000-0000-000018000000}"/>
    <cellStyle name="Comma 2 6 6 2" xfId="12191" xr:uid="{00000000-0005-0000-0000-000018000000}"/>
    <cellStyle name="Comma 2 6 6 2 2" xfId="27311" xr:uid="{00000000-0005-0000-0000-000018000000}"/>
    <cellStyle name="Comma 2 6 6 2 2 2" xfId="57551" xr:uid="{00000000-0005-0000-0000-000018000000}"/>
    <cellStyle name="Comma 2 6 6 2 3" xfId="42431" xr:uid="{00000000-0005-0000-0000-000018000000}"/>
    <cellStyle name="Comma 2 6 6 3" xfId="18239" xr:uid="{00000000-0005-0000-0000-000018000000}"/>
    <cellStyle name="Comma 2 6 6 3 2" xfId="48479" xr:uid="{00000000-0005-0000-0000-000018000000}"/>
    <cellStyle name="Comma 2 6 6 4" xfId="33359" xr:uid="{00000000-0005-0000-0000-000018000000}"/>
    <cellStyle name="Comma 2 6 7" xfId="4631" xr:uid="{00000000-0005-0000-0000-000018000000}"/>
    <cellStyle name="Comma 2 6 7 2" xfId="13703" xr:uid="{00000000-0005-0000-0000-000018000000}"/>
    <cellStyle name="Comma 2 6 7 2 2" xfId="28823" xr:uid="{00000000-0005-0000-0000-000018000000}"/>
    <cellStyle name="Comma 2 6 7 2 2 2" xfId="59063" xr:uid="{00000000-0005-0000-0000-000018000000}"/>
    <cellStyle name="Comma 2 6 7 2 3" xfId="43943" xr:uid="{00000000-0005-0000-0000-000018000000}"/>
    <cellStyle name="Comma 2 6 7 3" xfId="19751" xr:uid="{00000000-0005-0000-0000-000018000000}"/>
    <cellStyle name="Comma 2 6 7 3 2" xfId="49991" xr:uid="{00000000-0005-0000-0000-000018000000}"/>
    <cellStyle name="Comma 2 6 7 4" xfId="34871" xr:uid="{00000000-0005-0000-0000-000018000000}"/>
    <cellStyle name="Comma 2 6 8" xfId="6143" xr:uid="{00000000-0005-0000-0000-000018000000}"/>
    <cellStyle name="Comma 2 6 8 2" xfId="21263" xr:uid="{00000000-0005-0000-0000-000018000000}"/>
    <cellStyle name="Comma 2 6 8 2 2" xfId="51503" xr:uid="{00000000-0005-0000-0000-000018000000}"/>
    <cellStyle name="Comma 2 6 8 3" xfId="36383" xr:uid="{00000000-0005-0000-0000-000018000000}"/>
    <cellStyle name="Comma 2 6 9" xfId="7655" xr:uid="{00000000-0005-0000-0000-000018000000}"/>
    <cellStyle name="Comma 2 6 9 2" xfId="22775" xr:uid="{00000000-0005-0000-0000-000018000000}"/>
    <cellStyle name="Comma 2 6 9 2 2" xfId="53015" xr:uid="{00000000-0005-0000-0000-000018000000}"/>
    <cellStyle name="Comma 2 6 9 3" xfId="37895" xr:uid="{00000000-0005-0000-0000-000018000000}"/>
    <cellStyle name="Comma 2 7" xfId="179" xr:uid="{00000000-0005-0000-0000-000018000000}"/>
    <cellStyle name="Comma 2 7 10" xfId="9251" xr:uid="{00000000-0005-0000-0000-000018000000}"/>
    <cellStyle name="Comma 2 7 10 2" xfId="24371" xr:uid="{00000000-0005-0000-0000-000018000000}"/>
    <cellStyle name="Comma 2 7 10 2 2" xfId="54611" xr:uid="{00000000-0005-0000-0000-000018000000}"/>
    <cellStyle name="Comma 2 7 10 3" xfId="39491" xr:uid="{00000000-0005-0000-0000-000018000000}"/>
    <cellStyle name="Comma 2 7 11" xfId="15299" xr:uid="{00000000-0005-0000-0000-000018000000}"/>
    <cellStyle name="Comma 2 7 11 2" xfId="45539" xr:uid="{00000000-0005-0000-0000-000018000000}"/>
    <cellStyle name="Comma 2 7 12" xfId="30419" xr:uid="{00000000-0005-0000-0000-000018000000}"/>
    <cellStyle name="Comma 2 7 2" xfId="431" xr:uid="{00000000-0005-0000-0000-000018000000}"/>
    <cellStyle name="Comma 2 7 2 10" xfId="30671" xr:uid="{00000000-0005-0000-0000-000018000000}"/>
    <cellStyle name="Comma 2 7 2 2" xfId="1187" xr:uid="{00000000-0005-0000-0000-000018000000}"/>
    <cellStyle name="Comma 2 7 2 2 2" xfId="2699" xr:uid="{00000000-0005-0000-0000-000018000000}"/>
    <cellStyle name="Comma 2 7 2 2 2 2" xfId="11771" xr:uid="{00000000-0005-0000-0000-000018000000}"/>
    <cellStyle name="Comma 2 7 2 2 2 2 2" xfId="26891" xr:uid="{00000000-0005-0000-0000-000018000000}"/>
    <cellStyle name="Comma 2 7 2 2 2 2 2 2" xfId="57131" xr:uid="{00000000-0005-0000-0000-000018000000}"/>
    <cellStyle name="Comma 2 7 2 2 2 2 3" xfId="42011" xr:uid="{00000000-0005-0000-0000-000018000000}"/>
    <cellStyle name="Comma 2 7 2 2 2 3" xfId="17819" xr:uid="{00000000-0005-0000-0000-000018000000}"/>
    <cellStyle name="Comma 2 7 2 2 2 3 2" xfId="48059" xr:uid="{00000000-0005-0000-0000-000018000000}"/>
    <cellStyle name="Comma 2 7 2 2 2 4" xfId="32939" xr:uid="{00000000-0005-0000-0000-000018000000}"/>
    <cellStyle name="Comma 2 7 2 2 3" xfId="4211" xr:uid="{00000000-0005-0000-0000-000018000000}"/>
    <cellStyle name="Comma 2 7 2 2 3 2" xfId="13283" xr:uid="{00000000-0005-0000-0000-000018000000}"/>
    <cellStyle name="Comma 2 7 2 2 3 2 2" xfId="28403" xr:uid="{00000000-0005-0000-0000-000018000000}"/>
    <cellStyle name="Comma 2 7 2 2 3 2 2 2" xfId="58643" xr:uid="{00000000-0005-0000-0000-000018000000}"/>
    <cellStyle name="Comma 2 7 2 2 3 2 3" xfId="43523" xr:uid="{00000000-0005-0000-0000-000018000000}"/>
    <cellStyle name="Comma 2 7 2 2 3 3" xfId="19331" xr:uid="{00000000-0005-0000-0000-000018000000}"/>
    <cellStyle name="Comma 2 7 2 2 3 3 2" xfId="49571" xr:uid="{00000000-0005-0000-0000-000018000000}"/>
    <cellStyle name="Comma 2 7 2 2 3 4" xfId="34451" xr:uid="{00000000-0005-0000-0000-000018000000}"/>
    <cellStyle name="Comma 2 7 2 2 4" xfId="5723" xr:uid="{00000000-0005-0000-0000-000018000000}"/>
    <cellStyle name="Comma 2 7 2 2 4 2" xfId="14795" xr:uid="{00000000-0005-0000-0000-000018000000}"/>
    <cellStyle name="Comma 2 7 2 2 4 2 2" xfId="29915" xr:uid="{00000000-0005-0000-0000-000018000000}"/>
    <cellStyle name="Comma 2 7 2 2 4 2 2 2" xfId="60155" xr:uid="{00000000-0005-0000-0000-000018000000}"/>
    <cellStyle name="Comma 2 7 2 2 4 2 3" xfId="45035" xr:uid="{00000000-0005-0000-0000-000018000000}"/>
    <cellStyle name="Comma 2 7 2 2 4 3" xfId="20843" xr:uid="{00000000-0005-0000-0000-000018000000}"/>
    <cellStyle name="Comma 2 7 2 2 4 3 2" xfId="51083" xr:uid="{00000000-0005-0000-0000-000018000000}"/>
    <cellStyle name="Comma 2 7 2 2 4 4" xfId="35963" xr:uid="{00000000-0005-0000-0000-000018000000}"/>
    <cellStyle name="Comma 2 7 2 2 5" xfId="7235" xr:uid="{00000000-0005-0000-0000-000018000000}"/>
    <cellStyle name="Comma 2 7 2 2 5 2" xfId="22355" xr:uid="{00000000-0005-0000-0000-000018000000}"/>
    <cellStyle name="Comma 2 7 2 2 5 2 2" xfId="52595" xr:uid="{00000000-0005-0000-0000-000018000000}"/>
    <cellStyle name="Comma 2 7 2 2 5 3" xfId="37475" xr:uid="{00000000-0005-0000-0000-000018000000}"/>
    <cellStyle name="Comma 2 7 2 2 6" xfId="8747" xr:uid="{00000000-0005-0000-0000-000018000000}"/>
    <cellStyle name="Comma 2 7 2 2 6 2" xfId="23867" xr:uid="{00000000-0005-0000-0000-000018000000}"/>
    <cellStyle name="Comma 2 7 2 2 6 2 2" xfId="54107" xr:uid="{00000000-0005-0000-0000-000018000000}"/>
    <cellStyle name="Comma 2 7 2 2 6 3" xfId="38987" xr:uid="{00000000-0005-0000-0000-000018000000}"/>
    <cellStyle name="Comma 2 7 2 2 7" xfId="10259" xr:uid="{00000000-0005-0000-0000-000018000000}"/>
    <cellStyle name="Comma 2 7 2 2 7 2" xfId="25379" xr:uid="{00000000-0005-0000-0000-000018000000}"/>
    <cellStyle name="Comma 2 7 2 2 7 2 2" xfId="55619" xr:uid="{00000000-0005-0000-0000-000018000000}"/>
    <cellStyle name="Comma 2 7 2 2 7 3" xfId="40499" xr:uid="{00000000-0005-0000-0000-000018000000}"/>
    <cellStyle name="Comma 2 7 2 2 8" xfId="16307" xr:uid="{00000000-0005-0000-0000-000018000000}"/>
    <cellStyle name="Comma 2 7 2 2 8 2" xfId="46547" xr:uid="{00000000-0005-0000-0000-000018000000}"/>
    <cellStyle name="Comma 2 7 2 2 9" xfId="31427" xr:uid="{00000000-0005-0000-0000-000018000000}"/>
    <cellStyle name="Comma 2 7 2 3" xfId="1943" xr:uid="{00000000-0005-0000-0000-000018000000}"/>
    <cellStyle name="Comma 2 7 2 3 2" xfId="11015" xr:uid="{00000000-0005-0000-0000-000018000000}"/>
    <cellStyle name="Comma 2 7 2 3 2 2" xfId="26135" xr:uid="{00000000-0005-0000-0000-000018000000}"/>
    <cellStyle name="Comma 2 7 2 3 2 2 2" xfId="56375" xr:uid="{00000000-0005-0000-0000-000018000000}"/>
    <cellStyle name="Comma 2 7 2 3 2 3" xfId="41255" xr:uid="{00000000-0005-0000-0000-000018000000}"/>
    <cellStyle name="Comma 2 7 2 3 3" xfId="17063" xr:uid="{00000000-0005-0000-0000-000018000000}"/>
    <cellStyle name="Comma 2 7 2 3 3 2" xfId="47303" xr:uid="{00000000-0005-0000-0000-000018000000}"/>
    <cellStyle name="Comma 2 7 2 3 4" xfId="32183" xr:uid="{00000000-0005-0000-0000-000018000000}"/>
    <cellStyle name="Comma 2 7 2 4" xfId="3455" xr:uid="{00000000-0005-0000-0000-000018000000}"/>
    <cellStyle name="Comma 2 7 2 4 2" xfId="12527" xr:uid="{00000000-0005-0000-0000-000018000000}"/>
    <cellStyle name="Comma 2 7 2 4 2 2" xfId="27647" xr:uid="{00000000-0005-0000-0000-000018000000}"/>
    <cellStyle name="Comma 2 7 2 4 2 2 2" xfId="57887" xr:uid="{00000000-0005-0000-0000-000018000000}"/>
    <cellStyle name="Comma 2 7 2 4 2 3" xfId="42767" xr:uid="{00000000-0005-0000-0000-000018000000}"/>
    <cellStyle name="Comma 2 7 2 4 3" xfId="18575" xr:uid="{00000000-0005-0000-0000-000018000000}"/>
    <cellStyle name="Comma 2 7 2 4 3 2" xfId="48815" xr:uid="{00000000-0005-0000-0000-000018000000}"/>
    <cellStyle name="Comma 2 7 2 4 4" xfId="33695" xr:uid="{00000000-0005-0000-0000-000018000000}"/>
    <cellStyle name="Comma 2 7 2 5" xfId="4967" xr:uid="{00000000-0005-0000-0000-000018000000}"/>
    <cellStyle name="Comma 2 7 2 5 2" xfId="14039" xr:uid="{00000000-0005-0000-0000-000018000000}"/>
    <cellStyle name="Comma 2 7 2 5 2 2" xfId="29159" xr:uid="{00000000-0005-0000-0000-000018000000}"/>
    <cellStyle name="Comma 2 7 2 5 2 2 2" xfId="59399" xr:uid="{00000000-0005-0000-0000-000018000000}"/>
    <cellStyle name="Comma 2 7 2 5 2 3" xfId="44279" xr:uid="{00000000-0005-0000-0000-000018000000}"/>
    <cellStyle name="Comma 2 7 2 5 3" xfId="20087" xr:uid="{00000000-0005-0000-0000-000018000000}"/>
    <cellStyle name="Comma 2 7 2 5 3 2" xfId="50327" xr:uid="{00000000-0005-0000-0000-000018000000}"/>
    <cellStyle name="Comma 2 7 2 5 4" xfId="35207" xr:uid="{00000000-0005-0000-0000-000018000000}"/>
    <cellStyle name="Comma 2 7 2 6" xfId="6479" xr:uid="{00000000-0005-0000-0000-000018000000}"/>
    <cellStyle name="Comma 2 7 2 6 2" xfId="21599" xr:uid="{00000000-0005-0000-0000-000018000000}"/>
    <cellStyle name="Comma 2 7 2 6 2 2" xfId="51839" xr:uid="{00000000-0005-0000-0000-000018000000}"/>
    <cellStyle name="Comma 2 7 2 6 3" xfId="36719" xr:uid="{00000000-0005-0000-0000-000018000000}"/>
    <cellStyle name="Comma 2 7 2 7" xfId="7991" xr:uid="{00000000-0005-0000-0000-000018000000}"/>
    <cellStyle name="Comma 2 7 2 7 2" xfId="23111" xr:uid="{00000000-0005-0000-0000-000018000000}"/>
    <cellStyle name="Comma 2 7 2 7 2 2" xfId="53351" xr:uid="{00000000-0005-0000-0000-000018000000}"/>
    <cellStyle name="Comma 2 7 2 7 3" xfId="38231" xr:uid="{00000000-0005-0000-0000-000018000000}"/>
    <cellStyle name="Comma 2 7 2 8" xfId="9503" xr:uid="{00000000-0005-0000-0000-000018000000}"/>
    <cellStyle name="Comma 2 7 2 8 2" xfId="24623" xr:uid="{00000000-0005-0000-0000-000018000000}"/>
    <cellStyle name="Comma 2 7 2 8 2 2" xfId="54863" xr:uid="{00000000-0005-0000-0000-000018000000}"/>
    <cellStyle name="Comma 2 7 2 8 3" xfId="39743" xr:uid="{00000000-0005-0000-0000-000018000000}"/>
    <cellStyle name="Comma 2 7 2 9" xfId="15551" xr:uid="{00000000-0005-0000-0000-000018000000}"/>
    <cellStyle name="Comma 2 7 2 9 2" xfId="45791" xr:uid="{00000000-0005-0000-0000-000018000000}"/>
    <cellStyle name="Comma 2 7 3" xfId="683" xr:uid="{00000000-0005-0000-0000-00006B000000}"/>
    <cellStyle name="Comma 2 7 3 10" xfId="30923" xr:uid="{00000000-0005-0000-0000-00006B000000}"/>
    <cellStyle name="Comma 2 7 3 2" xfId="1439" xr:uid="{00000000-0005-0000-0000-00006B000000}"/>
    <cellStyle name="Comma 2 7 3 2 2" xfId="2951" xr:uid="{00000000-0005-0000-0000-00006B000000}"/>
    <cellStyle name="Comma 2 7 3 2 2 2" xfId="12023" xr:uid="{00000000-0005-0000-0000-00006B000000}"/>
    <cellStyle name="Comma 2 7 3 2 2 2 2" xfId="27143" xr:uid="{00000000-0005-0000-0000-00006B000000}"/>
    <cellStyle name="Comma 2 7 3 2 2 2 2 2" xfId="57383" xr:uid="{00000000-0005-0000-0000-00006B000000}"/>
    <cellStyle name="Comma 2 7 3 2 2 2 3" xfId="42263" xr:uid="{00000000-0005-0000-0000-00006B000000}"/>
    <cellStyle name="Comma 2 7 3 2 2 3" xfId="18071" xr:uid="{00000000-0005-0000-0000-00006B000000}"/>
    <cellStyle name="Comma 2 7 3 2 2 3 2" xfId="48311" xr:uid="{00000000-0005-0000-0000-00006B000000}"/>
    <cellStyle name="Comma 2 7 3 2 2 4" xfId="33191" xr:uid="{00000000-0005-0000-0000-00006B000000}"/>
    <cellStyle name="Comma 2 7 3 2 3" xfId="4463" xr:uid="{00000000-0005-0000-0000-00006B000000}"/>
    <cellStyle name="Comma 2 7 3 2 3 2" xfId="13535" xr:uid="{00000000-0005-0000-0000-00006B000000}"/>
    <cellStyle name="Comma 2 7 3 2 3 2 2" xfId="28655" xr:uid="{00000000-0005-0000-0000-00006B000000}"/>
    <cellStyle name="Comma 2 7 3 2 3 2 2 2" xfId="58895" xr:uid="{00000000-0005-0000-0000-00006B000000}"/>
    <cellStyle name="Comma 2 7 3 2 3 2 3" xfId="43775" xr:uid="{00000000-0005-0000-0000-00006B000000}"/>
    <cellStyle name="Comma 2 7 3 2 3 3" xfId="19583" xr:uid="{00000000-0005-0000-0000-00006B000000}"/>
    <cellStyle name="Comma 2 7 3 2 3 3 2" xfId="49823" xr:uid="{00000000-0005-0000-0000-00006B000000}"/>
    <cellStyle name="Comma 2 7 3 2 3 4" xfId="34703" xr:uid="{00000000-0005-0000-0000-00006B000000}"/>
    <cellStyle name="Comma 2 7 3 2 4" xfId="5975" xr:uid="{00000000-0005-0000-0000-00006B000000}"/>
    <cellStyle name="Comma 2 7 3 2 4 2" xfId="15047" xr:uid="{00000000-0005-0000-0000-00006B000000}"/>
    <cellStyle name="Comma 2 7 3 2 4 2 2" xfId="30167" xr:uid="{00000000-0005-0000-0000-00006B000000}"/>
    <cellStyle name="Comma 2 7 3 2 4 2 2 2" xfId="60407" xr:uid="{00000000-0005-0000-0000-00006B000000}"/>
    <cellStyle name="Comma 2 7 3 2 4 2 3" xfId="45287" xr:uid="{00000000-0005-0000-0000-00006B000000}"/>
    <cellStyle name="Comma 2 7 3 2 4 3" xfId="21095" xr:uid="{00000000-0005-0000-0000-00006B000000}"/>
    <cellStyle name="Comma 2 7 3 2 4 3 2" xfId="51335" xr:uid="{00000000-0005-0000-0000-00006B000000}"/>
    <cellStyle name="Comma 2 7 3 2 4 4" xfId="36215" xr:uid="{00000000-0005-0000-0000-00006B000000}"/>
    <cellStyle name="Comma 2 7 3 2 5" xfId="7487" xr:uid="{00000000-0005-0000-0000-00006B000000}"/>
    <cellStyle name="Comma 2 7 3 2 5 2" xfId="22607" xr:uid="{00000000-0005-0000-0000-00006B000000}"/>
    <cellStyle name="Comma 2 7 3 2 5 2 2" xfId="52847" xr:uid="{00000000-0005-0000-0000-00006B000000}"/>
    <cellStyle name="Comma 2 7 3 2 5 3" xfId="37727" xr:uid="{00000000-0005-0000-0000-00006B000000}"/>
    <cellStyle name="Comma 2 7 3 2 6" xfId="8999" xr:uid="{00000000-0005-0000-0000-00006B000000}"/>
    <cellStyle name="Comma 2 7 3 2 6 2" xfId="24119" xr:uid="{00000000-0005-0000-0000-00006B000000}"/>
    <cellStyle name="Comma 2 7 3 2 6 2 2" xfId="54359" xr:uid="{00000000-0005-0000-0000-00006B000000}"/>
    <cellStyle name="Comma 2 7 3 2 6 3" xfId="39239" xr:uid="{00000000-0005-0000-0000-00006B000000}"/>
    <cellStyle name="Comma 2 7 3 2 7" xfId="10511" xr:uid="{00000000-0005-0000-0000-00006B000000}"/>
    <cellStyle name="Comma 2 7 3 2 7 2" xfId="25631" xr:uid="{00000000-0005-0000-0000-00006B000000}"/>
    <cellStyle name="Comma 2 7 3 2 7 2 2" xfId="55871" xr:uid="{00000000-0005-0000-0000-00006B000000}"/>
    <cellStyle name="Comma 2 7 3 2 7 3" xfId="40751" xr:uid="{00000000-0005-0000-0000-00006B000000}"/>
    <cellStyle name="Comma 2 7 3 2 8" xfId="16559" xr:uid="{00000000-0005-0000-0000-00006B000000}"/>
    <cellStyle name="Comma 2 7 3 2 8 2" xfId="46799" xr:uid="{00000000-0005-0000-0000-00006B000000}"/>
    <cellStyle name="Comma 2 7 3 2 9" xfId="31679" xr:uid="{00000000-0005-0000-0000-00006B000000}"/>
    <cellStyle name="Comma 2 7 3 3" xfId="2195" xr:uid="{00000000-0005-0000-0000-00006B000000}"/>
    <cellStyle name="Comma 2 7 3 3 2" xfId="11267" xr:uid="{00000000-0005-0000-0000-00006B000000}"/>
    <cellStyle name="Comma 2 7 3 3 2 2" xfId="26387" xr:uid="{00000000-0005-0000-0000-00006B000000}"/>
    <cellStyle name="Comma 2 7 3 3 2 2 2" xfId="56627" xr:uid="{00000000-0005-0000-0000-00006B000000}"/>
    <cellStyle name="Comma 2 7 3 3 2 3" xfId="41507" xr:uid="{00000000-0005-0000-0000-00006B000000}"/>
    <cellStyle name="Comma 2 7 3 3 3" xfId="17315" xr:uid="{00000000-0005-0000-0000-00006B000000}"/>
    <cellStyle name="Comma 2 7 3 3 3 2" xfId="47555" xr:uid="{00000000-0005-0000-0000-00006B000000}"/>
    <cellStyle name="Comma 2 7 3 3 4" xfId="32435" xr:uid="{00000000-0005-0000-0000-00006B000000}"/>
    <cellStyle name="Comma 2 7 3 4" xfId="3707" xr:uid="{00000000-0005-0000-0000-00006B000000}"/>
    <cellStyle name="Comma 2 7 3 4 2" xfId="12779" xr:uid="{00000000-0005-0000-0000-00006B000000}"/>
    <cellStyle name="Comma 2 7 3 4 2 2" xfId="27899" xr:uid="{00000000-0005-0000-0000-00006B000000}"/>
    <cellStyle name="Comma 2 7 3 4 2 2 2" xfId="58139" xr:uid="{00000000-0005-0000-0000-00006B000000}"/>
    <cellStyle name="Comma 2 7 3 4 2 3" xfId="43019" xr:uid="{00000000-0005-0000-0000-00006B000000}"/>
    <cellStyle name="Comma 2 7 3 4 3" xfId="18827" xr:uid="{00000000-0005-0000-0000-00006B000000}"/>
    <cellStyle name="Comma 2 7 3 4 3 2" xfId="49067" xr:uid="{00000000-0005-0000-0000-00006B000000}"/>
    <cellStyle name="Comma 2 7 3 4 4" xfId="33947" xr:uid="{00000000-0005-0000-0000-00006B000000}"/>
    <cellStyle name="Comma 2 7 3 5" xfId="5219" xr:uid="{00000000-0005-0000-0000-00006B000000}"/>
    <cellStyle name="Comma 2 7 3 5 2" xfId="14291" xr:uid="{00000000-0005-0000-0000-00006B000000}"/>
    <cellStyle name="Comma 2 7 3 5 2 2" xfId="29411" xr:uid="{00000000-0005-0000-0000-00006B000000}"/>
    <cellStyle name="Comma 2 7 3 5 2 2 2" xfId="59651" xr:uid="{00000000-0005-0000-0000-00006B000000}"/>
    <cellStyle name="Comma 2 7 3 5 2 3" xfId="44531" xr:uid="{00000000-0005-0000-0000-00006B000000}"/>
    <cellStyle name="Comma 2 7 3 5 3" xfId="20339" xr:uid="{00000000-0005-0000-0000-00006B000000}"/>
    <cellStyle name="Comma 2 7 3 5 3 2" xfId="50579" xr:uid="{00000000-0005-0000-0000-00006B000000}"/>
    <cellStyle name="Comma 2 7 3 5 4" xfId="35459" xr:uid="{00000000-0005-0000-0000-00006B000000}"/>
    <cellStyle name="Comma 2 7 3 6" xfId="6731" xr:uid="{00000000-0005-0000-0000-00006B000000}"/>
    <cellStyle name="Comma 2 7 3 6 2" xfId="21851" xr:uid="{00000000-0005-0000-0000-00006B000000}"/>
    <cellStyle name="Comma 2 7 3 6 2 2" xfId="52091" xr:uid="{00000000-0005-0000-0000-00006B000000}"/>
    <cellStyle name="Comma 2 7 3 6 3" xfId="36971" xr:uid="{00000000-0005-0000-0000-00006B000000}"/>
    <cellStyle name="Comma 2 7 3 7" xfId="8243" xr:uid="{00000000-0005-0000-0000-00006B000000}"/>
    <cellStyle name="Comma 2 7 3 7 2" xfId="23363" xr:uid="{00000000-0005-0000-0000-00006B000000}"/>
    <cellStyle name="Comma 2 7 3 7 2 2" xfId="53603" xr:uid="{00000000-0005-0000-0000-00006B000000}"/>
    <cellStyle name="Comma 2 7 3 7 3" xfId="38483" xr:uid="{00000000-0005-0000-0000-00006B000000}"/>
    <cellStyle name="Comma 2 7 3 8" xfId="9755" xr:uid="{00000000-0005-0000-0000-00006B000000}"/>
    <cellStyle name="Comma 2 7 3 8 2" xfId="24875" xr:uid="{00000000-0005-0000-0000-00006B000000}"/>
    <cellStyle name="Comma 2 7 3 8 2 2" xfId="55115" xr:uid="{00000000-0005-0000-0000-00006B000000}"/>
    <cellStyle name="Comma 2 7 3 8 3" xfId="39995" xr:uid="{00000000-0005-0000-0000-00006B000000}"/>
    <cellStyle name="Comma 2 7 3 9" xfId="15803" xr:uid="{00000000-0005-0000-0000-00006B000000}"/>
    <cellStyle name="Comma 2 7 3 9 2" xfId="46043" xr:uid="{00000000-0005-0000-0000-00006B000000}"/>
    <cellStyle name="Comma 2 7 4" xfId="935" xr:uid="{00000000-0005-0000-0000-000018000000}"/>
    <cellStyle name="Comma 2 7 4 2" xfId="2447" xr:uid="{00000000-0005-0000-0000-000018000000}"/>
    <cellStyle name="Comma 2 7 4 2 2" xfId="11519" xr:uid="{00000000-0005-0000-0000-000018000000}"/>
    <cellStyle name="Comma 2 7 4 2 2 2" xfId="26639" xr:uid="{00000000-0005-0000-0000-000018000000}"/>
    <cellStyle name="Comma 2 7 4 2 2 2 2" xfId="56879" xr:uid="{00000000-0005-0000-0000-000018000000}"/>
    <cellStyle name="Comma 2 7 4 2 2 3" xfId="41759" xr:uid="{00000000-0005-0000-0000-000018000000}"/>
    <cellStyle name="Comma 2 7 4 2 3" xfId="17567" xr:uid="{00000000-0005-0000-0000-000018000000}"/>
    <cellStyle name="Comma 2 7 4 2 3 2" xfId="47807" xr:uid="{00000000-0005-0000-0000-000018000000}"/>
    <cellStyle name="Comma 2 7 4 2 4" xfId="32687" xr:uid="{00000000-0005-0000-0000-000018000000}"/>
    <cellStyle name="Comma 2 7 4 3" xfId="3959" xr:uid="{00000000-0005-0000-0000-000018000000}"/>
    <cellStyle name="Comma 2 7 4 3 2" xfId="13031" xr:uid="{00000000-0005-0000-0000-000018000000}"/>
    <cellStyle name="Comma 2 7 4 3 2 2" xfId="28151" xr:uid="{00000000-0005-0000-0000-000018000000}"/>
    <cellStyle name="Comma 2 7 4 3 2 2 2" xfId="58391" xr:uid="{00000000-0005-0000-0000-000018000000}"/>
    <cellStyle name="Comma 2 7 4 3 2 3" xfId="43271" xr:uid="{00000000-0005-0000-0000-000018000000}"/>
    <cellStyle name="Comma 2 7 4 3 3" xfId="19079" xr:uid="{00000000-0005-0000-0000-000018000000}"/>
    <cellStyle name="Comma 2 7 4 3 3 2" xfId="49319" xr:uid="{00000000-0005-0000-0000-000018000000}"/>
    <cellStyle name="Comma 2 7 4 3 4" xfId="34199" xr:uid="{00000000-0005-0000-0000-000018000000}"/>
    <cellStyle name="Comma 2 7 4 4" xfId="5471" xr:uid="{00000000-0005-0000-0000-000018000000}"/>
    <cellStyle name="Comma 2 7 4 4 2" xfId="14543" xr:uid="{00000000-0005-0000-0000-000018000000}"/>
    <cellStyle name="Comma 2 7 4 4 2 2" xfId="29663" xr:uid="{00000000-0005-0000-0000-000018000000}"/>
    <cellStyle name="Comma 2 7 4 4 2 2 2" xfId="59903" xr:uid="{00000000-0005-0000-0000-000018000000}"/>
    <cellStyle name="Comma 2 7 4 4 2 3" xfId="44783" xr:uid="{00000000-0005-0000-0000-000018000000}"/>
    <cellStyle name="Comma 2 7 4 4 3" xfId="20591" xr:uid="{00000000-0005-0000-0000-000018000000}"/>
    <cellStyle name="Comma 2 7 4 4 3 2" xfId="50831" xr:uid="{00000000-0005-0000-0000-000018000000}"/>
    <cellStyle name="Comma 2 7 4 4 4" xfId="35711" xr:uid="{00000000-0005-0000-0000-000018000000}"/>
    <cellStyle name="Comma 2 7 4 5" xfId="6983" xr:uid="{00000000-0005-0000-0000-000018000000}"/>
    <cellStyle name="Comma 2 7 4 5 2" xfId="22103" xr:uid="{00000000-0005-0000-0000-000018000000}"/>
    <cellStyle name="Comma 2 7 4 5 2 2" xfId="52343" xr:uid="{00000000-0005-0000-0000-000018000000}"/>
    <cellStyle name="Comma 2 7 4 5 3" xfId="37223" xr:uid="{00000000-0005-0000-0000-000018000000}"/>
    <cellStyle name="Comma 2 7 4 6" xfId="8495" xr:uid="{00000000-0005-0000-0000-000018000000}"/>
    <cellStyle name="Comma 2 7 4 6 2" xfId="23615" xr:uid="{00000000-0005-0000-0000-000018000000}"/>
    <cellStyle name="Comma 2 7 4 6 2 2" xfId="53855" xr:uid="{00000000-0005-0000-0000-000018000000}"/>
    <cellStyle name="Comma 2 7 4 6 3" xfId="38735" xr:uid="{00000000-0005-0000-0000-000018000000}"/>
    <cellStyle name="Comma 2 7 4 7" xfId="10007" xr:uid="{00000000-0005-0000-0000-000018000000}"/>
    <cellStyle name="Comma 2 7 4 7 2" xfId="25127" xr:uid="{00000000-0005-0000-0000-000018000000}"/>
    <cellStyle name="Comma 2 7 4 7 2 2" xfId="55367" xr:uid="{00000000-0005-0000-0000-000018000000}"/>
    <cellStyle name="Comma 2 7 4 7 3" xfId="40247" xr:uid="{00000000-0005-0000-0000-000018000000}"/>
    <cellStyle name="Comma 2 7 4 8" xfId="16055" xr:uid="{00000000-0005-0000-0000-000018000000}"/>
    <cellStyle name="Comma 2 7 4 8 2" xfId="46295" xr:uid="{00000000-0005-0000-0000-000018000000}"/>
    <cellStyle name="Comma 2 7 4 9" xfId="31175" xr:uid="{00000000-0005-0000-0000-000018000000}"/>
    <cellStyle name="Comma 2 7 5" xfId="1691" xr:uid="{00000000-0005-0000-0000-000018000000}"/>
    <cellStyle name="Comma 2 7 5 2" xfId="10763" xr:uid="{00000000-0005-0000-0000-000018000000}"/>
    <cellStyle name="Comma 2 7 5 2 2" xfId="25883" xr:uid="{00000000-0005-0000-0000-000018000000}"/>
    <cellStyle name="Comma 2 7 5 2 2 2" xfId="56123" xr:uid="{00000000-0005-0000-0000-000018000000}"/>
    <cellStyle name="Comma 2 7 5 2 3" xfId="41003" xr:uid="{00000000-0005-0000-0000-000018000000}"/>
    <cellStyle name="Comma 2 7 5 3" xfId="16811" xr:uid="{00000000-0005-0000-0000-000018000000}"/>
    <cellStyle name="Comma 2 7 5 3 2" xfId="47051" xr:uid="{00000000-0005-0000-0000-000018000000}"/>
    <cellStyle name="Comma 2 7 5 4" xfId="31931" xr:uid="{00000000-0005-0000-0000-000018000000}"/>
    <cellStyle name="Comma 2 7 6" xfId="3203" xr:uid="{00000000-0005-0000-0000-000018000000}"/>
    <cellStyle name="Comma 2 7 6 2" xfId="12275" xr:uid="{00000000-0005-0000-0000-000018000000}"/>
    <cellStyle name="Comma 2 7 6 2 2" xfId="27395" xr:uid="{00000000-0005-0000-0000-000018000000}"/>
    <cellStyle name="Comma 2 7 6 2 2 2" xfId="57635" xr:uid="{00000000-0005-0000-0000-000018000000}"/>
    <cellStyle name="Comma 2 7 6 2 3" xfId="42515" xr:uid="{00000000-0005-0000-0000-000018000000}"/>
    <cellStyle name="Comma 2 7 6 3" xfId="18323" xr:uid="{00000000-0005-0000-0000-000018000000}"/>
    <cellStyle name="Comma 2 7 6 3 2" xfId="48563" xr:uid="{00000000-0005-0000-0000-000018000000}"/>
    <cellStyle name="Comma 2 7 6 4" xfId="33443" xr:uid="{00000000-0005-0000-0000-000018000000}"/>
    <cellStyle name="Comma 2 7 7" xfId="4715" xr:uid="{00000000-0005-0000-0000-000018000000}"/>
    <cellStyle name="Comma 2 7 7 2" xfId="13787" xr:uid="{00000000-0005-0000-0000-000018000000}"/>
    <cellStyle name="Comma 2 7 7 2 2" xfId="28907" xr:uid="{00000000-0005-0000-0000-000018000000}"/>
    <cellStyle name="Comma 2 7 7 2 2 2" xfId="59147" xr:uid="{00000000-0005-0000-0000-000018000000}"/>
    <cellStyle name="Comma 2 7 7 2 3" xfId="44027" xr:uid="{00000000-0005-0000-0000-000018000000}"/>
    <cellStyle name="Comma 2 7 7 3" xfId="19835" xr:uid="{00000000-0005-0000-0000-000018000000}"/>
    <cellStyle name="Comma 2 7 7 3 2" xfId="50075" xr:uid="{00000000-0005-0000-0000-000018000000}"/>
    <cellStyle name="Comma 2 7 7 4" xfId="34955" xr:uid="{00000000-0005-0000-0000-000018000000}"/>
    <cellStyle name="Comma 2 7 8" xfId="6227" xr:uid="{00000000-0005-0000-0000-000018000000}"/>
    <cellStyle name="Comma 2 7 8 2" xfId="21347" xr:uid="{00000000-0005-0000-0000-000018000000}"/>
    <cellStyle name="Comma 2 7 8 2 2" xfId="51587" xr:uid="{00000000-0005-0000-0000-000018000000}"/>
    <cellStyle name="Comma 2 7 8 3" xfId="36467" xr:uid="{00000000-0005-0000-0000-000018000000}"/>
    <cellStyle name="Comma 2 7 9" xfId="7739" xr:uid="{00000000-0005-0000-0000-000018000000}"/>
    <cellStyle name="Comma 2 7 9 2" xfId="22859" xr:uid="{00000000-0005-0000-0000-000018000000}"/>
    <cellStyle name="Comma 2 7 9 2 2" xfId="53099" xr:uid="{00000000-0005-0000-0000-000018000000}"/>
    <cellStyle name="Comma 2 7 9 3" xfId="37979" xr:uid="{00000000-0005-0000-0000-000018000000}"/>
    <cellStyle name="Comma 2 8" xfId="263" xr:uid="{00000000-0005-0000-0000-000031000000}"/>
    <cellStyle name="Comma 2 8 10" xfId="30503" xr:uid="{00000000-0005-0000-0000-000031000000}"/>
    <cellStyle name="Comma 2 8 2" xfId="1019" xr:uid="{00000000-0005-0000-0000-000031000000}"/>
    <cellStyle name="Comma 2 8 2 2" xfId="2531" xr:uid="{00000000-0005-0000-0000-000031000000}"/>
    <cellStyle name="Comma 2 8 2 2 2" xfId="11603" xr:uid="{00000000-0005-0000-0000-000031000000}"/>
    <cellStyle name="Comma 2 8 2 2 2 2" xfId="26723" xr:uid="{00000000-0005-0000-0000-000031000000}"/>
    <cellStyle name="Comma 2 8 2 2 2 2 2" xfId="56963" xr:uid="{00000000-0005-0000-0000-000031000000}"/>
    <cellStyle name="Comma 2 8 2 2 2 3" xfId="41843" xr:uid="{00000000-0005-0000-0000-000031000000}"/>
    <cellStyle name="Comma 2 8 2 2 3" xfId="17651" xr:uid="{00000000-0005-0000-0000-000031000000}"/>
    <cellStyle name="Comma 2 8 2 2 3 2" xfId="47891" xr:uid="{00000000-0005-0000-0000-000031000000}"/>
    <cellStyle name="Comma 2 8 2 2 4" xfId="32771" xr:uid="{00000000-0005-0000-0000-000031000000}"/>
    <cellStyle name="Comma 2 8 2 3" xfId="4043" xr:uid="{00000000-0005-0000-0000-000031000000}"/>
    <cellStyle name="Comma 2 8 2 3 2" xfId="13115" xr:uid="{00000000-0005-0000-0000-000031000000}"/>
    <cellStyle name="Comma 2 8 2 3 2 2" xfId="28235" xr:uid="{00000000-0005-0000-0000-000031000000}"/>
    <cellStyle name="Comma 2 8 2 3 2 2 2" xfId="58475" xr:uid="{00000000-0005-0000-0000-000031000000}"/>
    <cellStyle name="Comma 2 8 2 3 2 3" xfId="43355" xr:uid="{00000000-0005-0000-0000-000031000000}"/>
    <cellStyle name="Comma 2 8 2 3 3" xfId="19163" xr:uid="{00000000-0005-0000-0000-000031000000}"/>
    <cellStyle name="Comma 2 8 2 3 3 2" xfId="49403" xr:uid="{00000000-0005-0000-0000-000031000000}"/>
    <cellStyle name="Comma 2 8 2 3 4" xfId="34283" xr:uid="{00000000-0005-0000-0000-000031000000}"/>
    <cellStyle name="Comma 2 8 2 4" xfId="5555" xr:uid="{00000000-0005-0000-0000-000031000000}"/>
    <cellStyle name="Comma 2 8 2 4 2" xfId="14627" xr:uid="{00000000-0005-0000-0000-000031000000}"/>
    <cellStyle name="Comma 2 8 2 4 2 2" xfId="29747" xr:uid="{00000000-0005-0000-0000-000031000000}"/>
    <cellStyle name="Comma 2 8 2 4 2 2 2" xfId="59987" xr:uid="{00000000-0005-0000-0000-000031000000}"/>
    <cellStyle name="Comma 2 8 2 4 2 3" xfId="44867" xr:uid="{00000000-0005-0000-0000-000031000000}"/>
    <cellStyle name="Comma 2 8 2 4 3" xfId="20675" xr:uid="{00000000-0005-0000-0000-000031000000}"/>
    <cellStyle name="Comma 2 8 2 4 3 2" xfId="50915" xr:uid="{00000000-0005-0000-0000-000031000000}"/>
    <cellStyle name="Comma 2 8 2 4 4" xfId="35795" xr:uid="{00000000-0005-0000-0000-000031000000}"/>
    <cellStyle name="Comma 2 8 2 5" xfId="7067" xr:uid="{00000000-0005-0000-0000-000031000000}"/>
    <cellStyle name="Comma 2 8 2 5 2" xfId="22187" xr:uid="{00000000-0005-0000-0000-000031000000}"/>
    <cellStyle name="Comma 2 8 2 5 2 2" xfId="52427" xr:uid="{00000000-0005-0000-0000-000031000000}"/>
    <cellStyle name="Comma 2 8 2 5 3" xfId="37307" xr:uid="{00000000-0005-0000-0000-000031000000}"/>
    <cellStyle name="Comma 2 8 2 6" xfId="8579" xr:uid="{00000000-0005-0000-0000-000031000000}"/>
    <cellStyle name="Comma 2 8 2 6 2" xfId="23699" xr:uid="{00000000-0005-0000-0000-000031000000}"/>
    <cellStyle name="Comma 2 8 2 6 2 2" xfId="53939" xr:uid="{00000000-0005-0000-0000-000031000000}"/>
    <cellStyle name="Comma 2 8 2 6 3" xfId="38819" xr:uid="{00000000-0005-0000-0000-000031000000}"/>
    <cellStyle name="Comma 2 8 2 7" xfId="10091" xr:uid="{00000000-0005-0000-0000-000031000000}"/>
    <cellStyle name="Comma 2 8 2 7 2" xfId="25211" xr:uid="{00000000-0005-0000-0000-000031000000}"/>
    <cellStyle name="Comma 2 8 2 7 2 2" xfId="55451" xr:uid="{00000000-0005-0000-0000-000031000000}"/>
    <cellStyle name="Comma 2 8 2 7 3" xfId="40331" xr:uid="{00000000-0005-0000-0000-000031000000}"/>
    <cellStyle name="Comma 2 8 2 8" xfId="16139" xr:uid="{00000000-0005-0000-0000-000031000000}"/>
    <cellStyle name="Comma 2 8 2 8 2" xfId="46379" xr:uid="{00000000-0005-0000-0000-000031000000}"/>
    <cellStyle name="Comma 2 8 2 9" xfId="31259" xr:uid="{00000000-0005-0000-0000-000031000000}"/>
    <cellStyle name="Comma 2 8 3" xfId="1775" xr:uid="{00000000-0005-0000-0000-000031000000}"/>
    <cellStyle name="Comma 2 8 3 2" xfId="10847" xr:uid="{00000000-0005-0000-0000-000031000000}"/>
    <cellStyle name="Comma 2 8 3 2 2" xfId="25967" xr:uid="{00000000-0005-0000-0000-000031000000}"/>
    <cellStyle name="Comma 2 8 3 2 2 2" xfId="56207" xr:uid="{00000000-0005-0000-0000-000031000000}"/>
    <cellStyle name="Comma 2 8 3 2 3" xfId="41087" xr:uid="{00000000-0005-0000-0000-000031000000}"/>
    <cellStyle name="Comma 2 8 3 3" xfId="16895" xr:uid="{00000000-0005-0000-0000-000031000000}"/>
    <cellStyle name="Comma 2 8 3 3 2" xfId="47135" xr:uid="{00000000-0005-0000-0000-000031000000}"/>
    <cellStyle name="Comma 2 8 3 4" xfId="32015" xr:uid="{00000000-0005-0000-0000-000031000000}"/>
    <cellStyle name="Comma 2 8 4" xfId="3287" xr:uid="{00000000-0005-0000-0000-000031000000}"/>
    <cellStyle name="Comma 2 8 4 2" xfId="12359" xr:uid="{00000000-0005-0000-0000-000031000000}"/>
    <cellStyle name="Comma 2 8 4 2 2" xfId="27479" xr:uid="{00000000-0005-0000-0000-000031000000}"/>
    <cellStyle name="Comma 2 8 4 2 2 2" xfId="57719" xr:uid="{00000000-0005-0000-0000-000031000000}"/>
    <cellStyle name="Comma 2 8 4 2 3" xfId="42599" xr:uid="{00000000-0005-0000-0000-000031000000}"/>
    <cellStyle name="Comma 2 8 4 3" xfId="18407" xr:uid="{00000000-0005-0000-0000-000031000000}"/>
    <cellStyle name="Comma 2 8 4 3 2" xfId="48647" xr:uid="{00000000-0005-0000-0000-000031000000}"/>
    <cellStyle name="Comma 2 8 4 4" xfId="33527" xr:uid="{00000000-0005-0000-0000-000031000000}"/>
    <cellStyle name="Comma 2 8 5" xfId="4799" xr:uid="{00000000-0005-0000-0000-000031000000}"/>
    <cellStyle name="Comma 2 8 5 2" xfId="13871" xr:uid="{00000000-0005-0000-0000-000031000000}"/>
    <cellStyle name="Comma 2 8 5 2 2" xfId="28991" xr:uid="{00000000-0005-0000-0000-000031000000}"/>
    <cellStyle name="Comma 2 8 5 2 2 2" xfId="59231" xr:uid="{00000000-0005-0000-0000-000031000000}"/>
    <cellStyle name="Comma 2 8 5 2 3" xfId="44111" xr:uid="{00000000-0005-0000-0000-000031000000}"/>
    <cellStyle name="Comma 2 8 5 3" xfId="19919" xr:uid="{00000000-0005-0000-0000-000031000000}"/>
    <cellStyle name="Comma 2 8 5 3 2" xfId="50159" xr:uid="{00000000-0005-0000-0000-000031000000}"/>
    <cellStyle name="Comma 2 8 5 4" xfId="35039" xr:uid="{00000000-0005-0000-0000-000031000000}"/>
    <cellStyle name="Comma 2 8 6" xfId="6311" xr:uid="{00000000-0005-0000-0000-000031000000}"/>
    <cellStyle name="Comma 2 8 6 2" xfId="21431" xr:uid="{00000000-0005-0000-0000-000031000000}"/>
    <cellStyle name="Comma 2 8 6 2 2" xfId="51671" xr:uid="{00000000-0005-0000-0000-000031000000}"/>
    <cellStyle name="Comma 2 8 6 3" xfId="36551" xr:uid="{00000000-0005-0000-0000-000031000000}"/>
    <cellStyle name="Comma 2 8 7" xfId="7823" xr:uid="{00000000-0005-0000-0000-000031000000}"/>
    <cellStyle name="Comma 2 8 7 2" xfId="22943" xr:uid="{00000000-0005-0000-0000-000031000000}"/>
    <cellStyle name="Comma 2 8 7 2 2" xfId="53183" xr:uid="{00000000-0005-0000-0000-000031000000}"/>
    <cellStyle name="Comma 2 8 7 3" xfId="38063" xr:uid="{00000000-0005-0000-0000-000031000000}"/>
    <cellStyle name="Comma 2 8 8" xfId="9335" xr:uid="{00000000-0005-0000-0000-000031000000}"/>
    <cellStyle name="Comma 2 8 8 2" xfId="24455" xr:uid="{00000000-0005-0000-0000-000031000000}"/>
    <cellStyle name="Comma 2 8 8 2 2" xfId="54695" xr:uid="{00000000-0005-0000-0000-000031000000}"/>
    <cellStyle name="Comma 2 8 8 3" xfId="39575" xr:uid="{00000000-0005-0000-0000-000031000000}"/>
    <cellStyle name="Comma 2 8 9" xfId="15383" xr:uid="{00000000-0005-0000-0000-000031000000}"/>
    <cellStyle name="Comma 2 8 9 2" xfId="45623" xr:uid="{00000000-0005-0000-0000-000031000000}"/>
    <cellStyle name="Comma 2 9" xfId="515" xr:uid="{00000000-0005-0000-0000-000048000000}"/>
    <cellStyle name="Comma 2 9 10" xfId="30755" xr:uid="{00000000-0005-0000-0000-000048000000}"/>
    <cellStyle name="Comma 2 9 2" xfId="1271" xr:uid="{00000000-0005-0000-0000-000048000000}"/>
    <cellStyle name="Comma 2 9 2 2" xfId="2783" xr:uid="{00000000-0005-0000-0000-000048000000}"/>
    <cellStyle name="Comma 2 9 2 2 2" xfId="11855" xr:uid="{00000000-0005-0000-0000-000048000000}"/>
    <cellStyle name="Comma 2 9 2 2 2 2" xfId="26975" xr:uid="{00000000-0005-0000-0000-000048000000}"/>
    <cellStyle name="Comma 2 9 2 2 2 2 2" xfId="57215" xr:uid="{00000000-0005-0000-0000-000048000000}"/>
    <cellStyle name="Comma 2 9 2 2 2 3" xfId="42095" xr:uid="{00000000-0005-0000-0000-000048000000}"/>
    <cellStyle name="Comma 2 9 2 2 3" xfId="17903" xr:uid="{00000000-0005-0000-0000-000048000000}"/>
    <cellStyle name="Comma 2 9 2 2 3 2" xfId="48143" xr:uid="{00000000-0005-0000-0000-000048000000}"/>
    <cellStyle name="Comma 2 9 2 2 4" xfId="33023" xr:uid="{00000000-0005-0000-0000-000048000000}"/>
    <cellStyle name="Comma 2 9 2 3" xfId="4295" xr:uid="{00000000-0005-0000-0000-000048000000}"/>
    <cellStyle name="Comma 2 9 2 3 2" xfId="13367" xr:uid="{00000000-0005-0000-0000-000048000000}"/>
    <cellStyle name="Comma 2 9 2 3 2 2" xfId="28487" xr:uid="{00000000-0005-0000-0000-000048000000}"/>
    <cellStyle name="Comma 2 9 2 3 2 2 2" xfId="58727" xr:uid="{00000000-0005-0000-0000-000048000000}"/>
    <cellStyle name="Comma 2 9 2 3 2 3" xfId="43607" xr:uid="{00000000-0005-0000-0000-000048000000}"/>
    <cellStyle name="Comma 2 9 2 3 3" xfId="19415" xr:uid="{00000000-0005-0000-0000-000048000000}"/>
    <cellStyle name="Comma 2 9 2 3 3 2" xfId="49655" xr:uid="{00000000-0005-0000-0000-000048000000}"/>
    <cellStyle name="Comma 2 9 2 3 4" xfId="34535" xr:uid="{00000000-0005-0000-0000-000048000000}"/>
    <cellStyle name="Comma 2 9 2 4" xfId="5807" xr:uid="{00000000-0005-0000-0000-000048000000}"/>
    <cellStyle name="Comma 2 9 2 4 2" xfId="14879" xr:uid="{00000000-0005-0000-0000-000048000000}"/>
    <cellStyle name="Comma 2 9 2 4 2 2" xfId="29999" xr:uid="{00000000-0005-0000-0000-000048000000}"/>
    <cellStyle name="Comma 2 9 2 4 2 2 2" xfId="60239" xr:uid="{00000000-0005-0000-0000-000048000000}"/>
    <cellStyle name="Comma 2 9 2 4 2 3" xfId="45119" xr:uid="{00000000-0005-0000-0000-000048000000}"/>
    <cellStyle name="Comma 2 9 2 4 3" xfId="20927" xr:uid="{00000000-0005-0000-0000-000048000000}"/>
    <cellStyle name="Comma 2 9 2 4 3 2" xfId="51167" xr:uid="{00000000-0005-0000-0000-000048000000}"/>
    <cellStyle name="Comma 2 9 2 4 4" xfId="36047" xr:uid="{00000000-0005-0000-0000-000048000000}"/>
    <cellStyle name="Comma 2 9 2 5" xfId="7319" xr:uid="{00000000-0005-0000-0000-000048000000}"/>
    <cellStyle name="Comma 2 9 2 5 2" xfId="22439" xr:uid="{00000000-0005-0000-0000-000048000000}"/>
    <cellStyle name="Comma 2 9 2 5 2 2" xfId="52679" xr:uid="{00000000-0005-0000-0000-000048000000}"/>
    <cellStyle name="Comma 2 9 2 5 3" xfId="37559" xr:uid="{00000000-0005-0000-0000-000048000000}"/>
    <cellStyle name="Comma 2 9 2 6" xfId="8831" xr:uid="{00000000-0005-0000-0000-000048000000}"/>
    <cellStyle name="Comma 2 9 2 6 2" xfId="23951" xr:uid="{00000000-0005-0000-0000-000048000000}"/>
    <cellStyle name="Comma 2 9 2 6 2 2" xfId="54191" xr:uid="{00000000-0005-0000-0000-000048000000}"/>
    <cellStyle name="Comma 2 9 2 6 3" xfId="39071" xr:uid="{00000000-0005-0000-0000-000048000000}"/>
    <cellStyle name="Comma 2 9 2 7" xfId="10343" xr:uid="{00000000-0005-0000-0000-000048000000}"/>
    <cellStyle name="Comma 2 9 2 7 2" xfId="25463" xr:uid="{00000000-0005-0000-0000-000048000000}"/>
    <cellStyle name="Comma 2 9 2 7 2 2" xfId="55703" xr:uid="{00000000-0005-0000-0000-000048000000}"/>
    <cellStyle name="Comma 2 9 2 7 3" xfId="40583" xr:uid="{00000000-0005-0000-0000-000048000000}"/>
    <cellStyle name="Comma 2 9 2 8" xfId="16391" xr:uid="{00000000-0005-0000-0000-000048000000}"/>
    <cellStyle name="Comma 2 9 2 8 2" xfId="46631" xr:uid="{00000000-0005-0000-0000-000048000000}"/>
    <cellStyle name="Comma 2 9 2 9" xfId="31511" xr:uid="{00000000-0005-0000-0000-000048000000}"/>
    <cellStyle name="Comma 2 9 3" xfId="2027" xr:uid="{00000000-0005-0000-0000-000048000000}"/>
    <cellStyle name="Comma 2 9 3 2" xfId="11099" xr:uid="{00000000-0005-0000-0000-000048000000}"/>
    <cellStyle name="Comma 2 9 3 2 2" xfId="26219" xr:uid="{00000000-0005-0000-0000-000048000000}"/>
    <cellStyle name="Comma 2 9 3 2 2 2" xfId="56459" xr:uid="{00000000-0005-0000-0000-000048000000}"/>
    <cellStyle name="Comma 2 9 3 2 3" xfId="41339" xr:uid="{00000000-0005-0000-0000-000048000000}"/>
    <cellStyle name="Comma 2 9 3 3" xfId="17147" xr:uid="{00000000-0005-0000-0000-000048000000}"/>
    <cellStyle name="Comma 2 9 3 3 2" xfId="47387" xr:uid="{00000000-0005-0000-0000-000048000000}"/>
    <cellStyle name="Comma 2 9 3 4" xfId="32267" xr:uid="{00000000-0005-0000-0000-000048000000}"/>
    <cellStyle name="Comma 2 9 4" xfId="3539" xr:uid="{00000000-0005-0000-0000-000048000000}"/>
    <cellStyle name="Comma 2 9 4 2" xfId="12611" xr:uid="{00000000-0005-0000-0000-000048000000}"/>
    <cellStyle name="Comma 2 9 4 2 2" xfId="27731" xr:uid="{00000000-0005-0000-0000-000048000000}"/>
    <cellStyle name="Comma 2 9 4 2 2 2" xfId="57971" xr:uid="{00000000-0005-0000-0000-000048000000}"/>
    <cellStyle name="Comma 2 9 4 2 3" xfId="42851" xr:uid="{00000000-0005-0000-0000-000048000000}"/>
    <cellStyle name="Comma 2 9 4 3" xfId="18659" xr:uid="{00000000-0005-0000-0000-000048000000}"/>
    <cellStyle name="Comma 2 9 4 3 2" xfId="48899" xr:uid="{00000000-0005-0000-0000-000048000000}"/>
    <cellStyle name="Comma 2 9 4 4" xfId="33779" xr:uid="{00000000-0005-0000-0000-000048000000}"/>
    <cellStyle name="Comma 2 9 5" xfId="5051" xr:uid="{00000000-0005-0000-0000-000048000000}"/>
    <cellStyle name="Comma 2 9 5 2" xfId="14123" xr:uid="{00000000-0005-0000-0000-000048000000}"/>
    <cellStyle name="Comma 2 9 5 2 2" xfId="29243" xr:uid="{00000000-0005-0000-0000-000048000000}"/>
    <cellStyle name="Comma 2 9 5 2 2 2" xfId="59483" xr:uid="{00000000-0005-0000-0000-000048000000}"/>
    <cellStyle name="Comma 2 9 5 2 3" xfId="44363" xr:uid="{00000000-0005-0000-0000-000048000000}"/>
    <cellStyle name="Comma 2 9 5 3" xfId="20171" xr:uid="{00000000-0005-0000-0000-000048000000}"/>
    <cellStyle name="Comma 2 9 5 3 2" xfId="50411" xr:uid="{00000000-0005-0000-0000-000048000000}"/>
    <cellStyle name="Comma 2 9 5 4" xfId="35291" xr:uid="{00000000-0005-0000-0000-000048000000}"/>
    <cellStyle name="Comma 2 9 6" xfId="6563" xr:uid="{00000000-0005-0000-0000-000048000000}"/>
    <cellStyle name="Comma 2 9 6 2" xfId="21683" xr:uid="{00000000-0005-0000-0000-000048000000}"/>
    <cellStyle name="Comma 2 9 6 2 2" xfId="51923" xr:uid="{00000000-0005-0000-0000-000048000000}"/>
    <cellStyle name="Comma 2 9 6 3" xfId="36803" xr:uid="{00000000-0005-0000-0000-000048000000}"/>
    <cellStyle name="Comma 2 9 7" xfId="8075" xr:uid="{00000000-0005-0000-0000-000048000000}"/>
    <cellStyle name="Comma 2 9 7 2" xfId="23195" xr:uid="{00000000-0005-0000-0000-000048000000}"/>
    <cellStyle name="Comma 2 9 7 2 2" xfId="53435" xr:uid="{00000000-0005-0000-0000-000048000000}"/>
    <cellStyle name="Comma 2 9 7 3" xfId="38315" xr:uid="{00000000-0005-0000-0000-000048000000}"/>
    <cellStyle name="Comma 2 9 8" xfId="9587" xr:uid="{00000000-0005-0000-0000-000048000000}"/>
    <cellStyle name="Comma 2 9 8 2" xfId="24707" xr:uid="{00000000-0005-0000-0000-000048000000}"/>
    <cellStyle name="Comma 2 9 8 2 2" xfId="54947" xr:uid="{00000000-0005-0000-0000-000048000000}"/>
    <cellStyle name="Comma 2 9 8 3" xfId="39827" xr:uid="{00000000-0005-0000-0000-000048000000}"/>
    <cellStyle name="Comma 2 9 9" xfId="15635" xr:uid="{00000000-0005-0000-0000-000048000000}"/>
    <cellStyle name="Comma 2 9 9 2" xfId="45875" xr:uid="{00000000-0005-0000-0000-000048000000}"/>
    <cellStyle name="Comma 20" xfId="766" xr:uid="{00000000-0005-0000-0000-000024030000}"/>
    <cellStyle name="Comma 20 2" xfId="2278" xr:uid="{00000000-0005-0000-0000-000024030000}"/>
    <cellStyle name="Comma 20 2 2" xfId="11350" xr:uid="{00000000-0005-0000-0000-000024030000}"/>
    <cellStyle name="Comma 20 2 2 2" xfId="26470" xr:uid="{00000000-0005-0000-0000-000024030000}"/>
    <cellStyle name="Comma 20 2 2 2 2" xfId="56710" xr:uid="{00000000-0005-0000-0000-000024030000}"/>
    <cellStyle name="Comma 20 2 2 3" xfId="41590" xr:uid="{00000000-0005-0000-0000-000024030000}"/>
    <cellStyle name="Comma 20 2 3" xfId="17398" xr:uid="{00000000-0005-0000-0000-000024030000}"/>
    <cellStyle name="Comma 20 2 3 2" xfId="47638" xr:uid="{00000000-0005-0000-0000-000024030000}"/>
    <cellStyle name="Comma 20 2 4" xfId="32518" xr:uid="{00000000-0005-0000-0000-000024030000}"/>
    <cellStyle name="Comma 20 3" xfId="3790" xr:uid="{00000000-0005-0000-0000-000024030000}"/>
    <cellStyle name="Comma 20 3 2" xfId="12862" xr:uid="{00000000-0005-0000-0000-000024030000}"/>
    <cellStyle name="Comma 20 3 2 2" xfId="27982" xr:uid="{00000000-0005-0000-0000-000024030000}"/>
    <cellStyle name="Comma 20 3 2 2 2" xfId="58222" xr:uid="{00000000-0005-0000-0000-000024030000}"/>
    <cellStyle name="Comma 20 3 2 3" xfId="43102" xr:uid="{00000000-0005-0000-0000-000024030000}"/>
    <cellStyle name="Comma 20 3 3" xfId="18910" xr:uid="{00000000-0005-0000-0000-000024030000}"/>
    <cellStyle name="Comma 20 3 3 2" xfId="49150" xr:uid="{00000000-0005-0000-0000-000024030000}"/>
    <cellStyle name="Comma 20 3 4" xfId="34030" xr:uid="{00000000-0005-0000-0000-000024030000}"/>
    <cellStyle name="Comma 20 4" xfId="5302" xr:uid="{00000000-0005-0000-0000-000024030000}"/>
    <cellStyle name="Comma 20 4 2" xfId="14374" xr:uid="{00000000-0005-0000-0000-000024030000}"/>
    <cellStyle name="Comma 20 4 2 2" xfId="29494" xr:uid="{00000000-0005-0000-0000-000024030000}"/>
    <cellStyle name="Comma 20 4 2 2 2" xfId="59734" xr:uid="{00000000-0005-0000-0000-000024030000}"/>
    <cellStyle name="Comma 20 4 2 3" xfId="44614" xr:uid="{00000000-0005-0000-0000-000024030000}"/>
    <cellStyle name="Comma 20 4 3" xfId="20422" xr:uid="{00000000-0005-0000-0000-000024030000}"/>
    <cellStyle name="Comma 20 4 3 2" xfId="50662" xr:uid="{00000000-0005-0000-0000-000024030000}"/>
    <cellStyle name="Comma 20 4 4" xfId="35542" xr:uid="{00000000-0005-0000-0000-000024030000}"/>
    <cellStyle name="Comma 20 5" xfId="6814" xr:uid="{00000000-0005-0000-0000-000024030000}"/>
    <cellStyle name="Comma 20 5 2" xfId="21934" xr:uid="{00000000-0005-0000-0000-000024030000}"/>
    <cellStyle name="Comma 20 5 2 2" xfId="52174" xr:uid="{00000000-0005-0000-0000-000024030000}"/>
    <cellStyle name="Comma 20 5 3" xfId="37054" xr:uid="{00000000-0005-0000-0000-000024030000}"/>
    <cellStyle name="Comma 20 6" xfId="8326" xr:uid="{00000000-0005-0000-0000-000024030000}"/>
    <cellStyle name="Comma 20 6 2" xfId="23446" xr:uid="{00000000-0005-0000-0000-000024030000}"/>
    <cellStyle name="Comma 20 6 2 2" xfId="53686" xr:uid="{00000000-0005-0000-0000-000024030000}"/>
    <cellStyle name="Comma 20 6 3" xfId="38566" xr:uid="{00000000-0005-0000-0000-000024030000}"/>
    <cellStyle name="Comma 20 7" xfId="9838" xr:uid="{00000000-0005-0000-0000-000024030000}"/>
    <cellStyle name="Comma 20 7 2" xfId="24958" xr:uid="{00000000-0005-0000-0000-000024030000}"/>
    <cellStyle name="Comma 20 7 2 2" xfId="55198" xr:uid="{00000000-0005-0000-0000-000024030000}"/>
    <cellStyle name="Comma 20 7 3" xfId="40078" xr:uid="{00000000-0005-0000-0000-000024030000}"/>
    <cellStyle name="Comma 20 8" xfId="15886" xr:uid="{00000000-0005-0000-0000-000024030000}"/>
    <cellStyle name="Comma 20 8 2" xfId="46126" xr:uid="{00000000-0005-0000-0000-000024030000}"/>
    <cellStyle name="Comma 20 9" xfId="31006" xr:uid="{00000000-0005-0000-0000-000024030000}"/>
    <cellStyle name="Comma 21" xfId="1522" xr:uid="{00000000-0005-0000-0000-000018060000}"/>
    <cellStyle name="Comma 21 2" xfId="10594" xr:uid="{00000000-0005-0000-0000-000018060000}"/>
    <cellStyle name="Comma 21 2 2" xfId="25714" xr:uid="{00000000-0005-0000-0000-000018060000}"/>
    <cellStyle name="Comma 21 2 2 2" xfId="55954" xr:uid="{00000000-0005-0000-0000-000018060000}"/>
    <cellStyle name="Comma 21 2 3" xfId="40834" xr:uid="{00000000-0005-0000-0000-000018060000}"/>
    <cellStyle name="Comma 21 3" xfId="16642" xr:uid="{00000000-0005-0000-0000-000018060000}"/>
    <cellStyle name="Comma 21 3 2" xfId="46882" xr:uid="{00000000-0005-0000-0000-000018060000}"/>
    <cellStyle name="Comma 21 4" xfId="31762" xr:uid="{00000000-0005-0000-0000-000018060000}"/>
    <cellStyle name="Comma 22" xfId="3034" xr:uid="{00000000-0005-0000-0000-0000000C0000}"/>
    <cellStyle name="Comma 22 2" xfId="12106" xr:uid="{00000000-0005-0000-0000-0000000C0000}"/>
    <cellStyle name="Comma 22 2 2" xfId="27226" xr:uid="{00000000-0005-0000-0000-0000000C0000}"/>
    <cellStyle name="Comma 22 2 2 2" xfId="57466" xr:uid="{00000000-0005-0000-0000-0000000C0000}"/>
    <cellStyle name="Comma 22 2 3" xfId="42346" xr:uid="{00000000-0005-0000-0000-0000000C0000}"/>
    <cellStyle name="Comma 22 3" xfId="18154" xr:uid="{00000000-0005-0000-0000-0000000C0000}"/>
    <cellStyle name="Comma 22 3 2" xfId="48394" xr:uid="{00000000-0005-0000-0000-0000000C0000}"/>
    <cellStyle name="Comma 22 4" xfId="33274" xr:uid="{00000000-0005-0000-0000-0000000C0000}"/>
    <cellStyle name="Comma 23" xfId="4546" xr:uid="{00000000-0005-0000-0000-0000E8110000}"/>
    <cellStyle name="Comma 23 2" xfId="13618" xr:uid="{00000000-0005-0000-0000-0000E8110000}"/>
    <cellStyle name="Comma 23 2 2" xfId="28738" xr:uid="{00000000-0005-0000-0000-0000E8110000}"/>
    <cellStyle name="Comma 23 2 2 2" xfId="58978" xr:uid="{00000000-0005-0000-0000-0000E8110000}"/>
    <cellStyle name="Comma 23 2 3" xfId="43858" xr:uid="{00000000-0005-0000-0000-0000E8110000}"/>
    <cellStyle name="Comma 23 3" xfId="19666" xr:uid="{00000000-0005-0000-0000-0000E8110000}"/>
    <cellStyle name="Comma 23 3 2" xfId="49906" xr:uid="{00000000-0005-0000-0000-0000E8110000}"/>
    <cellStyle name="Comma 23 4" xfId="34786" xr:uid="{00000000-0005-0000-0000-0000E8110000}"/>
    <cellStyle name="Comma 24" xfId="6058" xr:uid="{00000000-0005-0000-0000-0000D0170000}"/>
    <cellStyle name="Comma 24 2" xfId="21178" xr:uid="{00000000-0005-0000-0000-0000D0170000}"/>
    <cellStyle name="Comma 24 2 2" xfId="51418" xr:uid="{00000000-0005-0000-0000-0000D0170000}"/>
    <cellStyle name="Comma 24 3" xfId="36298" xr:uid="{00000000-0005-0000-0000-0000D0170000}"/>
    <cellStyle name="Comma 25" xfId="7570" xr:uid="{00000000-0005-0000-0000-0000B81D0000}"/>
    <cellStyle name="Comma 25 2" xfId="22690" xr:uid="{00000000-0005-0000-0000-0000B81D0000}"/>
    <cellStyle name="Comma 25 2 2" xfId="52930" xr:uid="{00000000-0005-0000-0000-0000B81D0000}"/>
    <cellStyle name="Comma 25 3" xfId="37810" xr:uid="{00000000-0005-0000-0000-0000B81D0000}"/>
    <cellStyle name="Comma 26" xfId="9082" xr:uid="{00000000-0005-0000-0000-0000A0230000}"/>
    <cellStyle name="Comma 26 2" xfId="24202" xr:uid="{00000000-0005-0000-0000-0000A0230000}"/>
    <cellStyle name="Comma 26 2 2" xfId="54442" xr:uid="{00000000-0005-0000-0000-0000A0230000}"/>
    <cellStyle name="Comma 26 3" xfId="39322" xr:uid="{00000000-0005-0000-0000-0000A0230000}"/>
    <cellStyle name="Comma 27" xfId="15130" xr:uid="{00000000-0005-0000-0000-0000403B0000}"/>
    <cellStyle name="Comma 27 2" xfId="45370" xr:uid="{00000000-0005-0000-0000-0000403B0000}"/>
    <cellStyle name="Comma 28" xfId="30250" xr:uid="{00000000-0005-0000-0000-000050760000}"/>
    <cellStyle name="Comma 3" xfId="4" xr:uid="{00000000-0005-0000-0000-000002000000}"/>
    <cellStyle name="Comma 3 10" xfId="768" xr:uid="{00000000-0005-0000-0000-000032000000}"/>
    <cellStyle name="Comma 3 10 2" xfId="2280" xr:uid="{00000000-0005-0000-0000-000032000000}"/>
    <cellStyle name="Comma 3 10 2 2" xfId="11352" xr:uid="{00000000-0005-0000-0000-000032000000}"/>
    <cellStyle name="Comma 3 10 2 2 2" xfId="26472" xr:uid="{00000000-0005-0000-0000-000032000000}"/>
    <cellStyle name="Comma 3 10 2 2 2 2" xfId="56712" xr:uid="{00000000-0005-0000-0000-000032000000}"/>
    <cellStyle name="Comma 3 10 2 2 3" xfId="41592" xr:uid="{00000000-0005-0000-0000-000032000000}"/>
    <cellStyle name="Comma 3 10 2 3" xfId="17400" xr:uid="{00000000-0005-0000-0000-000032000000}"/>
    <cellStyle name="Comma 3 10 2 3 2" xfId="47640" xr:uid="{00000000-0005-0000-0000-000032000000}"/>
    <cellStyle name="Comma 3 10 2 4" xfId="32520" xr:uid="{00000000-0005-0000-0000-000032000000}"/>
    <cellStyle name="Comma 3 10 3" xfId="3792" xr:uid="{00000000-0005-0000-0000-000032000000}"/>
    <cellStyle name="Comma 3 10 3 2" xfId="12864" xr:uid="{00000000-0005-0000-0000-000032000000}"/>
    <cellStyle name="Comma 3 10 3 2 2" xfId="27984" xr:uid="{00000000-0005-0000-0000-000032000000}"/>
    <cellStyle name="Comma 3 10 3 2 2 2" xfId="58224" xr:uid="{00000000-0005-0000-0000-000032000000}"/>
    <cellStyle name="Comma 3 10 3 2 3" xfId="43104" xr:uid="{00000000-0005-0000-0000-000032000000}"/>
    <cellStyle name="Comma 3 10 3 3" xfId="18912" xr:uid="{00000000-0005-0000-0000-000032000000}"/>
    <cellStyle name="Comma 3 10 3 3 2" xfId="49152" xr:uid="{00000000-0005-0000-0000-000032000000}"/>
    <cellStyle name="Comma 3 10 3 4" xfId="34032" xr:uid="{00000000-0005-0000-0000-000032000000}"/>
    <cellStyle name="Comma 3 10 4" xfId="5304" xr:uid="{00000000-0005-0000-0000-000032000000}"/>
    <cellStyle name="Comma 3 10 4 2" xfId="14376" xr:uid="{00000000-0005-0000-0000-000032000000}"/>
    <cellStyle name="Comma 3 10 4 2 2" xfId="29496" xr:uid="{00000000-0005-0000-0000-000032000000}"/>
    <cellStyle name="Comma 3 10 4 2 2 2" xfId="59736" xr:uid="{00000000-0005-0000-0000-000032000000}"/>
    <cellStyle name="Comma 3 10 4 2 3" xfId="44616" xr:uid="{00000000-0005-0000-0000-000032000000}"/>
    <cellStyle name="Comma 3 10 4 3" xfId="20424" xr:uid="{00000000-0005-0000-0000-000032000000}"/>
    <cellStyle name="Comma 3 10 4 3 2" xfId="50664" xr:uid="{00000000-0005-0000-0000-000032000000}"/>
    <cellStyle name="Comma 3 10 4 4" xfId="35544" xr:uid="{00000000-0005-0000-0000-000032000000}"/>
    <cellStyle name="Comma 3 10 5" xfId="6816" xr:uid="{00000000-0005-0000-0000-000032000000}"/>
    <cellStyle name="Comma 3 10 5 2" xfId="21936" xr:uid="{00000000-0005-0000-0000-000032000000}"/>
    <cellStyle name="Comma 3 10 5 2 2" xfId="52176" xr:uid="{00000000-0005-0000-0000-000032000000}"/>
    <cellStyle name="Comma 3 10 5 3" xfId="37056" xr:uid="{00000000-0005-0000-0000-000032000000}"/>
    <cellStyle name="Comma 3 10 6" xfId="8328" xr:uid="{00000000-0005-0000-0000-000032000000}"/>
    <cellStyle name="Comma 3 10 6 2" xfId="23448" xr:uid="{00000000-0005-0000-0000-000032000000}"/>
    <cellStyle name="Comma 3 10 6 2 2" xfId="53688" xr:uid="{00000000-0005-0000-0000-000032000000}"/>
    <cellStyle name="Comma 3 10 6 3" xfId="38568" xr:uid="{00000000-0005-0000-0000-000032000000}"/>
    <cellStyle name="Comma 3 10 7" xfId="9840" xr:uid="{00000000-0005-0000-0000-000032000000}"/>
    <cellStyle name="Comma 3 10 7 2" xfId="24960" xr:uid="{00000000-0005-0000-0000-000032000000}"/>
    <cellStyle name="Comma 3 10 7 2 2" xfId="55200" xr:uid="{00000000-0005-0000-0000-000032000000}"/>
    <cellStyle name="Comma 3 10 7 3" xfId="40080" xr:uid="{00000000-0005-0000-0000-000032000000}"/>
    <cellStyle name="Comma 3 10 8" xfId="15888" xr:uid="{00000000-0005-0000-0000-000032000000}"/>
    <cellStyle name="Comma 3 10 8 2" xfId="46128" xr:uid="{00000000-0005-0000-0000-000032000000}"/>
    <cellStyle name="Comma 3 10 9" xfId="31008" xr:uid="{00000000-0005-0000-0000-000032000000}"/>
    <cellStyle name="Comma 3 11" xfId="1524" xr:uid="{00000000-0005-0000-0000-000032000000}"/>
    <cellStyle name="Comma 3 11 2" xfId="10596" xr:uid="{00000000-0005-0000-0000-000032000000}"/>
    <cellStyle name="Comma 3 11 2 2" xfId="25716" xr:uid="{00000000-0005-0000-0000-000032000000}"/>
    <cellStyle name="Comma 3 11 2 2 2" xfId="55956" xr:uid="{00000000-0005-0000-0000-000032000000}"/>
    <cellStyle name="Comma 3 11 2 3" xfId="40836" xr:uid="{00000000-0005-0000-0000-000032000000}"/>
    <cellStyle name="Comma 3 11 3" xfId="16644" xr:uid="{00000000-0005-0000-0000-000032000000}"/>
    <cellStyle name="Comma 3 11 3 2" xfId="46884" xr:uid="{00000000-0005-0000-0000-000032000000}"/>
    <cellStyle name="Comma 3 11 4" xfId="31764" xr:uid="{00000000-0005-0000-0000-000032000000}"/>
    <cellStyle name="Comma 3 12" xfId="3036" xr:uid="{00000000-0005-0000-0000-000032000000}"/>
    <cellStyle name="Comma 3 12 2" xfId="12108" xr:uid="{00000000-0005-0000-0000-000032000000}"/>
    <cellStyle name="Comma 3 12 2 2" xfId="27228" xr:uid="{00000000-0005-0000-0000-000032000000}"/>
    <cellStyle name="Comma 3 12 2 2 2" xfId="57468" xr:uid="{00000000-0005-0000-0000-000032000000}"/>
    <cellStyle name="Comma 3 12 2 3" xfId="42348" xr:uid="{00000000-0005-0000-0000-000032000000}"/>
    <cellStyle name="Comma 3 12 3" xfId="18156" xr:uid="{00000000-0005-0000-0000-000032000000}"/>
    <cellStyle name="Comma 3 12 3 2" xfId="48396" xr:uid="{00000000-0005-0000-0000-000032000000}"/>
    <cellStyle name="Comma 3 12 4" xfId="33276" xr:uid="{00000000-0005-0000-0000-000032000000}"/>
    <cellStyle name="Comma 3 13" xfId="4548" xr:uid="{00000000-0005-0000-0000-000032000000}"/>
    <cellStyle name="Comma 3 13 2" xfId="13620" xr:uid="{00000000-0005-0000-0000-000032000000}"/>
    <cellStyle name="Comma 3 13 2 2" xfId="28740" xr:uid="{00000000-0005-0000-0000-000032000000}"/>
    <cellStyle name="Comma 3 13 2 2 2" xfId="58980" xr:uid="{00000000-0005-0000-0000-000032000000}"/>
    <cellStyle name="Comma 3 13 2 3" xfId="43860" xr:uid="{00000000-0005-0000-0000-000032000000}"/>
    <cellStyle name="Comma 3 13 3" xfId="19668" xr:uid="{00000000-0005-0000-0000-000032000000}"/>
    <cellStyle name="Comma 3 13 3 2" xfId="49908" xr:uid="{00000000-0005-0000-0000-000032000000}"/>
    <cellStyle name="Comma 3 13 4" xfId="34788" xr:uid="{00000000-0005-0000-0000-000032000000}"/>
    <cellStyle name="Comma 3 14" xfId="6060" xr:uid="{00000000-0005-0000-0000-000032000000}"/>
    <cellStyle name="Comma 3 14 2" xfId="21180" xr:uid="{00000000-0005-0000-0000-000032000000}"/>
    <cellStyle name="Comma 3 14 2 2" xfId="51420" xr:uid="{00000000-0005-0000-0000-000032000000}"/>
    <cellStyle name="Comma 3 14 3" xfId="36300" xr:uid="{00000000-0005-0000-0000-000032000000}"/>
    <cellStyle name="Comma 3 15" xfId="7572" xr:uid="{00000000-0005-0000-0000-000032000000}"/>
    <cellStyle name="Comma 3 15 2" xfId="22692" xr:uid="{00000000-0005-0000-0000-000032000000}"/>
    <cellStyle name="Comma 3 15 2 2" xfId="52932" xr:uid="{00000000-0005-0000-0000-000032000000}"/>
    <cellStyle name="Comma 3 15 3" xfId="37812" xr:uid="{00000000-0005-0000-0000-000032000000}"/>
    <cellStyle name="Comma 3 16" xfId="9084" xr:uid="{00000000-0005-0000-0000-000032000000}"/>
    <cellStyle name="Comma 3 16 2" xfId="24204" xr:uid="{00000000-0005-0000-0000-000032000000}"/>
    <cellStyle name="Comma 3 16 2 2" xfId="54444" xr:uid="{00000000-0005-0000-0000-000032000000}"/>
    <cellStyle name="Comma 3 16 3" xfId="39324" xr:uid="{00000000-0005-0000-0000-000032000000}"/>
    <cellStyle name="Comma 3 17" xfId="15132" xr:uid="{00000000-0005-0000-0000-000032000000}"/>
    <cellStyle name="Comma 3 17 2" xfId="45372" xr:uid="{00000000-0005-0000-0000-000032000000}"/>
    <cellStyle name="Comma 3 18" xfId="30252" xr:uid="{00000000-0005-0000-0000-000032000000}"/>
    <cellStyle name="Comma 3 19" xfId="11" xr:uid="{00000000-0005-0000-0000-000002000000}"/>
    <cellStyle name="Comma 3 2" xfId="8" xr:uid="{00000000-0005-0000-0000-000003000000}"/>
    <cellStyle name="Comma 3 2 10" xfId="1527" xr:uid="{00000000-0005-0000-0000-000032000000}"/>
    <cellStyle name="Comma 3 2 10 2" xfId="10599" xr:uid="{00000000-0005-0000-0000-000032000000}"/>
    <cellStyle name="Comma 3 2 10 2 2" xfId="25719" xr:uid="{00000000-0005-0000-0000-000032000000}"/>
    <cellStyle name="Comma 3 2 10 2 2 2" xfId="55959" xr:uid="{00000000-0005-0000-0000-000032000000}"/>
    <cellStyle name="Comma 3 2 10 2 3" xfId="40839" xr:uid="{00000000-0005-0000-0000-000032000000}"/>
    <cellStyle name="Comma 3 2 10 3" xfId="16647" xr:uid="{00000000-0005-0000-0000-000032000000}"/>
    <cellStyle name="Comma 3 2 10 3 2" xfId="46887" xr:uid="{00000000-0005-0000-0000-000032000000}"/>
    <cellStyle name="Comma 3 2 10 4" xfId="31767" xr:uid="{00000000-0005-0000-0000-000032000000}"/>
    <cellStyle name="Comma 3 2 11" xfId="3039" xr:uid="{00000000-0005-0000-0000-000032000000}"/>
    <cellStyle name="Comma 3 2 11 2" xfId="12111" xr:uid="{00000000-0005-0000-0000-000032000000}"/>
    <cellStyle name="Comma 3 2 11 2 2" xfId="27231" xr:uid="{00000000-0005-0000-0000-000032000000}"/>
    <cellStyle name="Comma 3 2 11 2 2 2" xfId="57471" xr:uid="{00000000-0005-0000-0000-000032000000}"/>
    <cellStyle name="Comma 3 2 11 2 3" xfId="42351" xr:uid="{00000000-0005-0000-0000-000032000000}"/>
    <cellStyle name="Comma 3 2 11 3" xfId="18159" xr:uid="{00000000-0005-0000-0000-000032000000}"/>
    <cellStyle name="Comma 3 2 11 3 2" xfId="48399" xr:uid="{00000000-0005-0000-0000-000032000000}"/>
    <cellStyle name="Comma 3 2 11 4" xfId="33279" xr:uid="{00000000-0005-0000-0000-000032000000}"/>
    <cellStyle name="Comma 3 2 12" xfId="4551" xr:uid="{00000000-0005-0000-0000-000032000000}"/>
    <cellStyle name="Comma 3 2 12 2" xfId="13623" xr:uid="{00000000-0005-0000-0000-000032000000}"/>
    <cellStyle name="Comma 3 2 12 2 2" xfId="28743" xr:uid="{00000000-0005-0000-0000-000032000000}"/>
    <cellStyle name="Comma 3 2 12 2 2 2" xfId="58983" xr:uid="{00000000-0005-0000-0000-000032000000}"/>
    <cellStyle name="Comma 3 2 12 2 3" xfId="43863" xr:uid="{00000000-0005-0000-0000-000032000000}"/>
    <cellStyle name="Comma 3 2 12 3" xfId="19671" xr:uid="{00000000-0005-0000-0000-000032000000}"/>
    <cellStyle name="Comma 3 2 12 3 2" xfId="49911" xr:uid="{00000000-0005-0000-0000-000032000000}"/>
    <cellStyle name="Comma 3 2 12 4" xfId="34791" xr:uid="{00000000-0005-0000-0000-000032000000}"/>
    <cellStyle name="Comma 3 2 13" xfId="6063" xr:uid="{00000000-0005-0000-0000-000032000000}"/>
    <cellStyle name="Comma 3 2 13 2" xfId="21183" xr:uid="{00000000-0005-0000-0000-000032000000}"/>
    <cellStyle name="Comma 3 2 13 2 2" xfId="51423" xr:uid="{00000000-0005-0000-0000-000032000000}"/>
    <cellStyle name="Comma 3 2 13 3" xfId="36303" xr:uid="{00000000-0005-0000-0000-000032000000}"/>
    <cellStyle name="Comma 3 2 14" xfId="7575" xr:uid="{00000000-0005-0000-0000-000032000000}"/>
    <cellStyle name="Comma 3 2 14 2" xfId="22695" xr:uid="{00000000-0005-0000-0000-000032000000}"/>
    <cellStyle name="Comma 3 2 14 2 2" xfId="52935" xr:uid="{00000000-0005-0000-0000-000032000000}"/>
    <cellStyle name="Comma 3 2 14 3" xfId="37815" xr:uid="{00000000-0005-0000-0000-000032000000}"/>
    <cellStyle name="Comma 3 2 15" xfId="9087" xr:uid="{00000000-0005-0000-0000-000032000000}"/>
    <cellStyle name="Comma 3 2 15 2" xfId="24207" xr:uid="{00000000-0005-0000-0000-000032000000}"/>
    <cellStyle name="Comma 3 2 15 2 2" xfId="54447" xr:uid="{00000000-0005-0000-0000-000032000000}"/>
    <cellStyle name="Comma 3 2 15 3" xfId="39327" xr:uid="{00000000-0005-0000-0000-000032000000}"/>
    <cellStyle name="Comma 3 2 16" xfId="15135" xr:uid="{00000000-0005-0000-0000-000032000000}"/>
    <cellStyle name="Comma 3 2 16 2" xfId="45375" xr:uid="{00000000-0005-0000-0000-000032000000}"/>
    <cellStyle name="Comma 3 2 17" xfId="30255" xr:uid="{00000000-0005-0000-0000-000032000000}"/>
    <cellStyle name="Comma 3 2 18" xfId="13" xr:uid="{00000000-0005-0000-0000-000003000000}"/>
    <cellStyle name="Comma 3 2 2" xfId="29" xr:uid="{00000000-0005-0000-0000-000032000000}"/>
    <cellStyle name="Comma 3 2 2 10" xfId="4565" xr:uid="{00000000-0005-0000-0000-000032000000}"/>
    <cellStyle name="Comma 3 2 2 10 2" xfId="13637" xr:uid="{00000000-0005-0000-0000-000032000000}"/>
    <cellStyle name="Comma 3 2 2 10 2 2" xfId="28757" xr:uid="{00000000-0005-0000-0000-000032000000}"/>
    <cellStyle name="Comma 3 2 2 10 2 2 2" xfId="58997" xr:uid="{00000000-0005-0000-0000-000032000000}"/>
    <cellStyle name="Comma 3 2 2 10 2 3" xfId="43877" xr:uid="{00000000-0005-0000-0000-000032000000}"/>
    <cellStyle name="Comma 3 2 2 10 3" xfId="19685" xr:uid="{00000000-0005-0000-0000-000032000000}"/>
    <cellStyle name="Comma 3 2 2 10 3 2" xfId="49925" xr:uid="{00000000-0005-0000-0000-000032000000}"/>
    <cellStyle name="Comma 3 2 2 10 4" xfId="34805" xr:uid="{00000000-0005-0000-0000-000032000000}"/>
    <cellStyle name="Comma 3 2 2 11" xfId="6077" xr:uid="{00000000-0005-0000-0000-000032000000}"/>
    <cellStyle name="Comma 3 2 2 11 2" xfId="21197" xr:uid="{00000000-0005-0000-0000-000032000000}"/>
    <cellStyle name="Comma 3 2 2 11 2 2" xfId="51437" xr:uid="{00000000-0005-0000-0000-000032000000}"/>
    <cellStyle name="Comma 3 2 2 11 3" xfId="36317" xr:uid="{00000000-0005-0000-0000-000032000000}"/>
    <cellStyle name="Comma 3 2 2 12" xfId="7589" xr:uid="{00000000-0005-0000-0000-000032000000}"/>
    <cellStyle name="Comma 3 2 2 12 2" xfId="22709" xr:uid="{00000000-0005-0000-0000-000032000000}"/>
    <cellStyle name="Comma 3 2 2 12 2 2" xfId="52949" xr:uid="{00000000-0005-0000-0000-000032000000}"/>
    <cellStyle name="Comma 3 2 2 12 3" xfId="37829" xr:uid="{00000000-0005-0000-0000-000032000000}"/>
    <cellStyle name="Comma 3 2 2 13" xfId="9101" xr:uid="{00000000-0005-0000-0000-000032000000}"/>
    <cellStyle name="Comma 3 2 2 13 2" xfId="24221" xr:uid="{00000000-0005-0000-0000-000032000000}"/>
    <cellStyle name="Comma 3 2 2 13 2 2" xfId="54461" xr:uid="{00000000-0005-0000-0000-000032000000}"/>
    <cellStyle name="Comma 3 2 2 13 3" xfId="39341" xr:uid="{00000000-0005-0000-0000-000032000000}"/>
    <cellStyle name="Comma 3 2 2 14" xfId="15149" xr:uid="{00000000-0005-0000-0000-000032000000}"/>
    <cellStyle name="Comma 3 2 2 14 2" xfId="45389" xr:uid="{00000000-0005-0000-0000-000032000000}"/>
    <cellStyle name="Comma 3 2 2 15" xfId="30269" xr:uid="{00000000-0005-0000-0000-000032000000}"/>
    <cellStyle name="Comma 3 2 2 2" xfId="71" xr:uid="{00000000-0005-0000-0000-000014000000}"/>
    <cellStyle name="Comma 3 2 2 2 10" xfId="6119" xr:uid="{00000000-0005-0000-0000-000014000000}"/>
    <cellStyle name="Comma 3 2 2 2 10 2" xfId="21239" xr:uid="{00000000-0005-0000-0000-000014000000}"/>
    <cellStyle name="Comma 3 2 2 2 10 2 2" xfId="51479" xr:uid="{00000000-0005-0000-0000-000014000000}"/>
    <cellStyle name="Comma 3 2 2 2 10 3" xfId="36359" xr:uid="{00000000-0005-0000-0000-000014000000}"/>
    <cellStyle name="Comma 3 2 2 2 11" xfId="7631" xr:uid="{00000000-0005-0000-0000-000014000000}"/>
    <cellStyle name="Comma 3 2 2 2 11 2" xfId="22751" xr:uid="{00000000-0005-0000-0000-000014000000}"/>
    <cellStyle name="Comma 3 2 2 2 11 2 2" xfId="52991" xr:uid="{00000000-0005-0000-0000-000014000000}"/>
    <cellStyle name="Comma 3 2 2 2 11 3" xfId="37871" xr:uid="{00000000-0005-0000-0000-000014000000}"/>
    <cellStyle name="Comma 3 2 2 2 12" xfId="9143" xr:uid="{00000000-0005-0000-0000-000014000000}"/>
    <cellStyle name="Comma 3 2 2 2 12 2" xfId="24263" xr:uid="{00000000-0005-0000-0000-000014000000}"/>
    <cellStyle name="Comma 3 2 2 2 12 2 2" xfId="54503" xr:uid="{00000000-0005-0000-0000-000014000000}"/>
    <cellStyle name="Comma 3 2 2 2 12 3" xfId="39383" xr:uid="{00000000-0005-0000-0000-000014000000}"/>
    <cellStyle name="Comma 3 2 2 2 13" xfId="15191" xr:uid="{00000000-0005-0000-0000-000014000000}"/>
    <cellStyle name="Comma 3 2 2 2 13 2" xfId="45431" xr:uid="{00000000-0005-0000-0000-000014000000}"/>
    <cellStyle name="Comma 3 2 2 2 14" xfId="30311" xr:uid="{00000000-0005-0000-0000-000014000000}"/>
    <cellStyle name="Comma 3 2 2 2 2" xfId="155" xr:uid="{00000000-0005-0000-0000-000027000000}"/>
    <cellStyle name="Comma 3 2 2 2 2 10" xfId="9227" xr:uid="{00000000-0005-0000-0000-000027000000}"/>
    <cellStyle name="Comma 3 2 2 2 2 10 2" xfId="24347" xr:uid="{00000000-0005-0000-0000-000027000000}"/>
    <cellStyle name="Comma 3 2 2 2 2 10 2 2" xfId="54587" xr:uid="{00000000-0005-0000-0000-000027000000}"/>
    <cellStyle name="Comma 3 2 2 2 2 10 3" xfId="39467" xr:uid="{00000000-0005-0000-0000-000027000000}"/>
    <cellStyle name="Comma 3 2 2 2 2 11" xfId="15275" xr:uid="{00000000-0005-0000-0000-000027000000}"/>
    <cellStyle name="Comma 3 2 2 2 2 11 2" xfId="45515" xr:uid="{00000000-0005-0000-0000-000027000000}"/>
    <cellStyle name="Comma 3 2 2 2 2 12" xfId="30395" xr:uid="{00000000-0005-0000-0000-000027000000}"/>
    <cellStyle name="Comma 3 2 2 2 2 2" xfId="407" xr:uid="{00000000-0005-0000-0000-000027000000}"/>
    <cellStyle name="Comma 3 2 2 2 2 2 10" xfId="30647" xr:uid="{00000000-0005-0000-0000-000027000000}"/>
    <cellStyle name="Comma 3 2 2 2 2 2 2" xfId="1163" xr:uid="{00000000-0005-0000-0000-000027000000}"/>
    <cellStyle name="Comma 3 2 2 2 2 2 2 2" xfId="2675" xr:uid="{00000000-0005-0000-0000-000027000000}"/>
    <cellStyle name="Comma 3 2 2 2 2 2 2 2 2" xfId="11747" xr:uid="{00000000-0005-0000-0000-000027000000}"/>
    <cellStyle name="Comma 3 2 2 2 2 2 2 2 2 2" xfId="26867" xr:uid="{00000000-0005-0000-0000-000027000000}"/>
    <cellStyle name="Comma 3 2 2 2 2 2 2 2 2 2 2" xfId="57107" xr:uid="{00000000-0005-0000-0000-000027000000}"/>
    <cellStyle name="Comma 3 2 2 2 2 2 2 2 2 3" xfId="41987" xr:uid="{00000000-0005-0000-0000-000027000000}"/>
    <cellStyle name="Comma 3 2 2 2 2 2 2 2 3" xfId="17795" xr:uid="{00000000-0005-0000-0000-000027000000}"/>
    <cellStyle name="Comma 3 2 2 2 2 2 2 2 3 2" xfId="48035" xr:uid="{00000000-0005-0000-0000-000027000000}"/>
    <cellStyle name="Comma 3 2 2 2 2 2 2 2 4" xfId="32915" xr:uid="{00000000-0005-0000-0000-000027000000}"/>
    <cellStyle name="Comma 3 2 2 2 2 2 2 3" xfId="4187" xr:uid="{00000000-0005-0000-0000-000027000000}"/>
    <cellStyle name="Comma 3 2 2 2 2 2 2 3 2" xfId="13259" xr:uid="{00000000-0005-0000-0000-000027000000}"/>
    <cellStyle name="Comma 3 2 2 2 2 2 2 3 2 2" xfId="28379" xr:uid="{00000000-0005-0000-0000-000027000000}"/>
    <cellStyle name="Comma 3 2 2 2 2 2 2 3 2 2 2" xfId="58619" xr:uid="{00000000-0005-0000-0000-000027000000}"/>
    <cellStyle name="Comma 3 2 2 2 2 2 2 3 2 3" xfId="43499" xr:uid="{00000000-0005-0000-0000-000027000000}"/>
    <cellStyle name="Comma 3 2 2 2 2 2 2 3 3" xfId="19307" xr:uid="{00000000-0005-0000-0000-000027000000}"/>
    <cellStyle name="Comma 3 2 2 2 2 2 2 3 3 2" xfId="49547" xr:uid="{00000000-0005-0000-0000-000027000000}"/>
    <cellStyle name="Comma 3 2 2 2 2 2 2 3 4" xfId="34427" xr:uid="{00000000-0005-0000-0000-000027000000}"/>
    <cellStyle name="Comma 3 2 2 2 2 2 2 4" xfId="5699" xr:uid="{00000000-0005-0000-0000-000027000000}"/>
    <cellStyle name="Comma 3 2 2 2 2 2 2 4 2" xfId="14771" xr:uid="{00000000-0005-0000-0000-000027000000}"/>
    <cellStyle name="Comma 3 2 2 2 2 2 2 4 2 2" xfId="29891" xr:uid="{00000000-0005-0000-0000-000027000000}"/>
    <cellStyle name="Comma 3 2 2 2 2 2 2 4 2 2 2" xfId="60131" xr:uid="{00000000-0005-0000-0000-000027000000}"/>
    <cellStyle name="Comma 3 2 2 2 2 2 2 4 2 3" xfId="45011" xr:uid="{00000000-0005-0000-0000-000027000000}"/>
    <cellStyle name="Comma 3 2 2 2 2 2 2 4 3" xfId="20819" xr:uid="{00000000-0005-0000-0000-000027000000}"/>
    <cellStyle name="Comma 3 2 2 2 2 2 2 4 3 2" xfId="51059" xr:uid="{00000000-0005-0000-0000-000027000000}"/>
    <cellStyle name="Comma 3 2 2 2 2 2 2 4 4" xfId="35939" xr:uid="{00000000-0005-0000-0000-000027000000}"/>
    <cellStyle name="Comma 3 2 2 2 2 2 2 5" xfId="7211" xr:uid="{00000000-0005-0000-0000-000027000000}"/>
    <cellStyle name="Comma 3 2 2 2 2 2 2 5 2" xfId="22331" xr:uid="{00000000-0005-0000-0000-000027000000}"/>
    <cellStyle name="Comma 3 2 2 2 2 2 2 5 2 2" xfId="52571" xr:uid="{00000000-0005-0000-0000-000027000000}"/>
    <cellStyle name="Comma 3 2 2 2 2 2 2 5 3" xfId="37451" xr:uid="{00000000-0005-0000-0000-000027000000}"/>
    <cellStyle name="Comma 3 2 2 2 2 2 2 6" xfId="8723" xr:uid="{00000000-0005-0000-0000-000027000000}"/>
    <cellStyle name="Comma 3 2 2 2 2 2 2 6 2" xfId="23843" xr:uid="{00000000-0005-0000-0000-000027000000}"/>
    <cellStyle name="Comma 3 2 2 2 2 2 2 6 2 2" xfId="54083" xr:uid="{00000000-0005-0000-0000-000027000000}"/>
    <cellStyle name="Comma 3 2 2 2 2 2 2 6 3" xfId="38963" xr:uid="{00000000-0005-0000-0000-000027000000}"/>
    <cellStyle name="Comma 3 2 2 2 2 2 2 7" xfId="10235" xr:uid="{00000000-0005-0000-0000-000027000000}"/>
    <cellStyle name="Comma 3 2 2 2 2 2 2 7 2" xfId="25355" xr:uid="{00000000-0005-0000-0000-000027000000}"/>
    <cellStyle name="Comma 3 2 2 2 2 2 2 7 2 2" xfId="55595" xr:uid="{00000000-0005-0000-0000-000027000000}"/>
    <cellStyle name="Comma 3 2 2 2 2 2 2 7 3" xfId="40475" xr:uid="{00000000-0005-0000-0000-000027000000}"/>
    <cellStyle name="Comma 3 2 2 2 2 2 2 8" xfId="16283" xr:uid="{00000000-0005-0000-0000-000027000000}"/>
    <cellStyle name="Comma 3 2 2 2 2 2 2 8 2" xfId="46523" xr:uid="{00000000-0005-0000-0000-000027000000}"/>
    <cellStyle name="Comma 3 2 2 2 2 2 2 9" xfId="31403" xr:uid="{00000000-0005-0000-0000-000027000000}"/>
    <cellStyle name="Comma 3 2 2 2 2 2 3" xfId="1919" xr:uid="{00000000-0005-0000-0000-000027000000}"/>
    <cellStyle name="Comma 3 2 2 2 2 2 3 2" xfId="10991" xr:uid="{00000000-0005-0000-0000-000027000000}"/>
    <cellStyle name="Comma 3 2 2 2 2 2 3 2 2" xfId="26111" xr:uid="{00000000-0005-0000-0000-000027000000}"/>
    <cellStyle name="Comma 3 2 2 2 2 2 3 2 2 2" xfId="56351" xr:uid="{00000000-0005-0000-0000-000027000000}"/>
    <cellStyle name="Comma 3 2 2 2 2 2 3 2 3" xfId="41231" xr:uid="{00000000-0005-0000-0000-000027000000}"/>
    <cellStyle name="Comma 3 2 2 2 2 2 3 3" xfId="17039" xr:uid="{00000000-0005-0000-0000-000027000000}"/>
    <cellStyle name="Comma 3 2 2 2 2 2 3 3 2" xfId="47279" xr:uid="{00000000-0005-0000-0000-000027000000}"/>
    <cellStyle name="Comma 3 2 2 2 2 2 3 4" xfId="32159" xr:uid="{00000000-0005-0000-0000-000027000000}"/>
    <cellStyle name="Comma 3 2 2 2 2 2 4" xfId="3431" xr:uid="{00000000-0005-0000-0000-000027000000}"/>
    <cellStyle name="Comma 3 2 2 2 2 2 4 2" xfId="12503" xr:uid="{00000000-0005-0000-0000-000027000000}"/>
    <cellStyle name="Comma 3 2 2 2 2 2 4 2 2" xfId="27623" xr:uid="{00000000-0005-0000-0000-000027000000}"/>
    <cellStyle name="Comma 3 2 2 2 2 2 4 2 2 2" xfId="57863" xr:uid="{00000000-0005-0000-0000-000027000000}"/>
    <cellStyle name="Comma 3 2 2 2 2 2 4 2 3" xfId="42743" xr:uid="{00000000-0005-0000-0000-000027000000}"/>
    <cellStyle name="Comma 3 2 2 2 2 2 4 3" xfId="18551" xr:uid="{00000000-0005-0000-0000-000027000000}"/>
    <cellStyle name="Comma 3 2 2 2 2 2 4 3 2" xfId="48791" xr:uid="{00000000-0005-0000-0000-000027000000}"/>
    <cellStyle name="Comma 3 2 2 2 2 2 4 4" xfId="33671" xr:uid="{00000000-0005-0000-0000-000027000000}"/>
    <cellStyle name="Comma 3 2 2 2 2 2 5" xfId="4943" xr:uid="{00000000-0005-0000-0000-000027000000}"/>
    <cellStyle name="Comma 3 2 2 2 2 2 5 2" xfId="14015" xr:uid="{00000000-0005-0000-0000-000027000000}"/>
    <cellStyle name="Comma 3 2 2 2 2 2 5 2 2" xfId="29135" xr:uid="{00000000-0005-0000-0000-000027000000}"/>
    <cellStyle name="Comma 3 2 2 2 2 2 5 2 2 2" xfId="59375" xr:uid="{00000000-0005-0000-0000-000027000000}"/>
    <cellStyle name="Comma 3 2 2 2 2 2 5 2 3" xfId="44255" xr:uid="{00000000-0005-0000-0000-000027000000}"/>
    <cellStyle name="Comma 3 2 2 2 2 2 5 3" xfId="20063" xr:uid="{00000000-0005-0000-0000-000027000000}"/>
    <cellStyle name="Comma 3 2 2 2 2 2 5 3 2" xfId="50303" xr:uid="{00000000-0005-0000-0000-000027000000}"/>
    <cellStyle name="Comma 3 2 2 2 2 2 5 4" xfId="35183" xr:uid="{00000000-0005-0000-0000-000027000000}"/>
    <cellStyle name="Comma 3 2 2 2 2 2 6" xfId="6455" xr:uid="{00000000-0005-0000-0000-000027000000}"/>
    <cellStyle name="Comma 3 2 2 2 2 2 6 2" xfId="21575" xr:uid="{00000000-0005-0000-0000-000027000000}"/>
    <cellStyle name="Comma 3 2 2 2 2 2 6 2 2" xfId="51815" xr:uid="{00000000-0005-0000-0000-000027000000}"/>
    <cellStyle name="Comma 3 2 2 2 2 2 6 3" xfId="36695" xr:uid="{00000000-0005-0000-0000-000027000000}"/>
    <cellStyle name="Comma 3 2 2 2 2 2 7" xfId="7967" xr:uid="{00000000-0005-0000-0000-000027000000}"/>
    <cellStyle name="Comma 3 2 2 2 2 2 7 2" xfId="23087" xr:uid="{00000000-0005-0000-0000-000027000000}"/>
    <cellStyle name="Comma 3 2 2 2 2 2 7 2 2" xfId="53327" xr:uid="{00000000-0005-0000-0000-000027000000}"/>
    <cellStyle name="Comma 3 2 2 2 2 2 7 3" xfId="38207" xr:uid="{00000000-0005-0000-0000-000027000000}"/>
    <cellStyle name="Comma 3 2 2 2 2 2 8" xfId="9479" xr:uid="{00000000-0005-0000-0000-000027000000}"/>
    <cellStyle name="Comma 3 2 2 2 2 2 8 2" xfId="24599" xr:uid="{00000000-0005-0000-0000-000027000000}"/>
    <cellStyle name="Comma 3 2 2 2 2 2 8 2 2" xfId="54839" xr:uid="{00000000-0005-0000-0000-000027000000}"/>
    <cellStyle name="Comma 3 2 2 2 2 2 8 3" xfId="39719" xr:uid="{00000000-0005-0000-0000-000027000000}"/>
    <cellStyle name="Comma 3 2 2 2 2 2 9" xfId="15527" xr:uid="{00000000-0005-0000-0000-000027000000}"/>
    <cellStyle name="Comma 3 2 2 2 2 2 9 2" xfId="45767" xr:uid="{00000000-0005-0000-0000-000027000000}"/>
    <cellStyle name="Comma 3 2 2 2 2 3" xfId="659" xr:uid="{00000000-0005-0000-0000-000070000000}"/>
    <cellStyle name="Comma 3 2 2 2 2 3 10" xfId="30899" xr:uid="{00000000-0005-0000-0000-000070000000}"/>
    <cellStyle name="Comma 3 2 2 2 2 3 2" xfId="1415" xr:uid="{00000000-0005-0000-0000-000070000000}"/>
    <cellStyle name="Comma 3 2 2 2 2 3 2 2" xfId="2927" xr:uid="{00000000-0005-0000-0000-000070000000}"/>
    <cellStyle name="Comma 3 2 2 2 2 3 2 2 2" xfId="11999" xr:uid="{00000000-0005-0000-0000-000070000000}"/>
    <cellStyle name="Comma 3 2 2 2 2 3 2 2 2 2" xfId="27119" xr:uid="{00000000-0005-0000-0000-000070000000}"/>
    <cellStyle name="Comma 3 2 2 2 2 3 2 2 2 2 2" xfId="57359" xr:uid="{00000000-0005-0000-0000-000070000000}"/>
    <cellStyle name="Comma 3 2 2 2 2 3 2 2 2 3" xfId="42239" xr:uid="{00000000-0005-0000-0000-000070000000}"/>
    <cellStyle name="Comma 3 2 2 2 2 3 2 2 3" xfId="18047" xr:uid="{00000000-0005-0000-0000-000070000000}"/>
    <cellStyle name="Comma 3 2 2 2 2 3 2 2 3 2" xfId="48287" xr:uid="{00000000-0005-0000-0000-000070000000}"/>
    <cellStyle name="Comma 3 2 2 2 2 3 2 2 4" xfId="33167" xr:uid="{00000000-0005-0000-0000-000070000000}"/>
    <cellStyle name="Comma 3 2 2 2 2 3 2 3" xfId="4439" xr:uid="{00000000-0005-0000-0000-000070000000}"/>
    <cellStyle name="Comma 3 2 2 2 2 3 2 3 2" xfId="13511" xr:uid="{00000000-0005-0000-0000-000070000000}"/>
    <cellStyle name="Comma 3 2 2 2 2 3 2 3 2 2" xfId="28631" xr:uid="{00000000-0005-0000-0000-000070000000}"/>
    <cellStyle name="Comma 3 2 2 2 2 3 2 3 2 2 2" xfId="58871" xr:uid="{00000000-0005-0000-0000-000070000000}"/>
    <cellStyle name="Comma 3 2 2 2 2 3 2 3 2 3" xfId="43751" xr:uid="{00000000-0005-0000-0000-000070000000}"/>
    <cellStyle name="Comma 3 2 2 2 2 3 2 3 3" xfId="19559" xr:uid="{00000000-0005-0000-0000-000070000000}"/>
    <cellStyle name="Comma 3 2 2 2 2 3 2 3 3 2" xfId="49799" xr:uid="{00000000-0005-0000-0000-000070000000}"/>
    <cellStyle name="Comma 3 2 2 2 2 3 2 3 4" xfId="34679" xr:uid="{00000000-0005-0000-0000-000070000000}"/>
    <cellStyle name="Comma 3 2 2 2 2 3 2 4" xfId="5951" xr:uid="{00000000-0005-0000-0000-000070000000}"/>
    <cellStyle name="Comma 3 2 2 2 2 3 2 4 2" xfId="15023" xr:uid="{00000000-0005-0000-0000-000070000000}"/>
    <cellStyle name="Comma 3 2 2 2 2 3 2 4 2 2" xfId="30143" xr:uid="{00000000-0005-0000-0000-000070000000}"/>
    <cellStyle name="Comma 3 2 2 2 2 3 2 4 2 2 2" xfId="60383" xr:uid="{00000000-0005-0000-0000-000070000000}"/>
    <cellStyle name="Comma 3 2 2 2 2 3 2 4 2 3" xfId="45263" xr:uid="{00000000-0005-0000-0000-000070000000}"/>
    <cellStyle name="Comma 3 2 2 2 2 3 2 4 3" xfId="21071" xr:uid="{00000000-0005-0000-0000-000070000000}"/>
    <cellStyle name="Comma 3 2 2 2 2 3 2 4 3 2" xfId="51311" xr:uid="{00000000-0005-0000-0000-000070000000}"/>
    <cellStyle name="Comma 3 2 2 2 2 3 2 4 4" xfId="36191" xr:uid="{00000000-0005-0000-0000-000070000000}"/>
    <cellStyle name="Comma 3 2 2 2 2 3 2 5" xfId="7463" xr:uid="{00000000-0005-0000-0000-000070000000}"/>
    <cellStyle name="Comma 3 2 2 2 2 3 2 5 2" xfId="22583" xr:uid="{00000000-0005-0000-0000-000070000000}"/>
    <cellStyle name="Comma 3 2 2 2 2 3 2 5 2 2" xfId="52823" xr:uid="{00000000-0005-0000-0000-000070000000}"/>
    <cellStyle name="Comma 3 2 2 2 2 3 2 5 3" xfId="37703" xr:uid="{00000000-0005-0000-0000-000070000000}"/>
    <cellStyle name="Comma 3 2 2 2 2 3 2 6" xfId="8975" xr:uid="{00000000-0005-0000-0000-000070000000}"/>
    <cellStyle name="Comma 3 2 2 2 2 3 2 6 2" xfId="24095" xr:uid="{00000000-0005-0000-0000-000070000000}"/>
    <cellStyle name="Comma 3 2 2 2 2 3 2 6 2 2" xfId="54335" xr:uid="{00000000-0005-0000-0000-000070000000}"/>
    <cellStyle name="Comma 3 2 2 2 2 3 2 6 3" xfId="39215" xr:uid="{00000000-0005-0000-0000-000070000000}"/>
    <cellStyle name="Comma 3 2 2 2 2 3 2 7" xfId="10487" xr:uid="{00000000-0005-0000-0000-000070000000}"/>
    <cellStyle name="Comma 3 2 2 2 2 3 2 7 2" xfId="25607" xr:uid="{00000000-0005-0000-0000-000070000000}"/>
    <cellStyle name="Comma 3 2 2 2 2 3 2 7 2 2" xfId="55847" xr:uid="{00000000-0005-0000-0000-000070000000}"/>
    <cellStyle name="Comma 3 2 2 2 2 3 2 7 3" xfId="40727" xr:uid="{00000000-0005-0000-0000-000070000000}"/>
    <cellStyle name="Comma 3 2 2 2 2 3 2 8" xfId="16535" xr:uid="{00000000-0005-0000-0000-000070000000}"/>
    <cellStyle name="Comma 3 2 2 2 2 3 2 8 2" xfId="46775" xr:uid="{00000000-0005-0000-0000-000070000000}"/>
    <cellStyle name="Comma 3 2 2 2 2 3 2 9" xfId="31655" xr:uid="{00000000-0005-0000-0000-000070000000}"/>
    <cellStyle name="Comma 3 2 2 2 2 3 3" xfId="2171" xr:uid="{00000000-0005-0000-0000-000070000000}"/>
    <cellStyle name="Comma 3 2 2 2 2 3 3 2" xfId="11243" xr:uid="{00000000-0005-0000-0000-000070000000}"/>
    <cellStyle name="Comma 3 2 2 2 2 3 3 2 2" xfId="26363" xr:uid="{00000000-0005-0000-0000-000070000000}"/>
    <cellStyle name="Comma 3 2 2 2 2 3 3 2 2 2" xfId="56603" xr:uid="{00000000-0005-0000-0000-000070000000}"/>
    <cellStyle name="Comma 3 2 2 2 2 3 3 2 3" xfId="41483" xr:uid="{00000000-0005-0000-0000-000070000000}"/>
    <cellStyle name="Comma 3 2 2 2 2 3 3 3" xfId="17291" xr:uid="{00000000-0005-0000-0000-000070000000}"/>
    <cellStyle name="Comma 3 2 2 2 2 3 3 3 2" xfId="47531" xr:uid="{00000000-0005-0000-0000-000070000000}"/>
    <cellStyle name="Comma 3 2 2 2 2 3 3 4" xfId="32411" xr:uid="{00000000-0005-0000-0000-000070000000}"/>
    <cellStyle name="Comma 3 2 2 2 2 3 4" xfId="3683" xr:uid="{00000000-0005-0000-0000-000070000000}"/>
    <cellStyle name="Comma 3 2 2 2 2 3 4 2" xfId="12755" xr:uid="{00000000-0005-0000-0000-000070000000}"/>
    <cellStyle name="Comma 3 2 2 2 2 3 4 2 2" xfId="27875" xr:uid="{00000000-0005-0000-0000-000070000000}"/>
    <cellStyle name="Comma 3 2 2 2 2 3 4 2 2 2" xfId="58115" xr:uid="{00000000-0005-0000-0000-000070000000}"/>
    <cellStyle name="Comma 3 2 2 2 2 3 4 2 3" xfId="42995" xr:uid="{00000000-0005-0000-0000-000070000000}"/>
    <cellStyle name="Comma 3 2 2 2 2 3 4 3" xfId="18803" xr:uid="{00000000-0005-0000-0000-000070000000}"/>
    <cellStyle name="Comma 3 2 2 2 2 3 4 3 2" xfId="49043" xr:uid="{00000000-0005-0000-0000-000070000000}"/>
    <cellStyle name="Comma 3 2 2 2 2 3 4 4" xfId="33923" xr:uid="{00000000-0005-0000-0000-000070000000}"/>
    <cellStyle name="Comma 3 2 2 2 2 3 5" xfId="5195" xr:uid="{00000000-0005-0000-0000-000070000000}"/>
    <cellStyle name="Comma 3 2 2 2 2 3 5 2" xfId="14267" xr:uid="{00000000-0005-0000-0000-000070000000}"/>
    <cellStyle name="Comma 3 2 2 2 2 3 5 2 2" xfId="29387" xr:uid="{00000000-0005-0000-0000-000070000000}"/>
    <cellStyle name="Comma 3 2 2 2 2 3 5 2 2 2" xfId="59627" xr:uid="{00000000-0005-0000-0000-000070000000}"/>
    <cellStyle name="Comma 3 2 2 2 2 3 5 2 3" xfId="44507" xr:uid="{00000000-0005-0000-0000-000070000000}"/>
    <cellStyle name="Comma 3 2 2 2 2 3 5 3" xfId="20315" xr:uid="{00000000-0005-0000-0000-000070000000}"/>
    <cellStyle name="Comma 3 2 2 2 2 3 5 3 2" xfId="50555" xr:uid="{00000000-0005-0000-0000-000070000000}"/>
    <cellStyle name="Comma 3 2 2 2 2 3 5 4" xfId="35435" xr:uid="{00000000-0005-0000-0000-000070000000}"/>
    <cellStyle name="Comma 3 2 2 2 2 3 6" xfId="6707" xr:uid="{00000000-0005-0000-0000-000070000000}"/>
    <cellStyle name="Comma 3 2 2 2 2 3 6 2" xfId="21827" xr:uid="{00000000-0005-0000-0000-000070000000}"/>
    <cellStyle name="Comma 3 2 2 2 2 3 6 2 2" xfId="52067" xr:uid="{00000000-0005-0000-0000-000070000000}"/>
    <cellStyle name="Comma 3 2 2 2 2 3 6 3" xfId="36947" xr:uid="{00000000-0005-0000-0000-000070000000}"/>
    <cellStyle name="Comma 3 2 2 2 2 3 7" xfId="8219" xr:uid="{00000000-0005-0000-0000-000070000000}"/>
    <cellStyle name="Comma 3 2 2 2 2 3 7 2" xfId="23339" xr:uid="{00000000-0005-0000-0000-000070000000}"/>
    <cellStyle name="Comma 3 2 2 2 2 3 7 2 2" xfId="53579" xr:uid="{00000000-0005-0000-0000-000070000000}"/>
    <cellStyle name="Comma 3 2 2 2 2 3 7 3" xfId="38459" xr:uid="{00000000-0005-0000-0000-000070000000}"/>
    <cellStyle name="Comma 3 2 2 2 2 3 8" xfId="9731" xr:uid="{00000000-0005-0000-0000-000070000000}"/>
    <cellStyle name="Comma 3 2 2 2 2 3 8 2" xfId="24851" xr:uid="{00000000-0005-0000-0000-000070000000}"/>
    <cellStyle name="Comma 3 2 2 2 2 3 8 2 2" xfId="55091" xr:uid="{00000000-0005-0000-0000-000070000000}"/>
    <cellStyle name="Comma 3 2 2 2 2 3 8 3" xfId="39971" xr:uid="{00000000-0005-0000-0000-000070000000}"/>
    <cellStyle name="Comma 3 2 2 2 2 3 9" xfId="15779" xr:uid="{00000000-0005-0000-0000-000070000000}"/>
    <cellStyle name="Comma 3 2 2 2 2 3 9 2" xfId="46019" xr:uid="{00000000-0005-0000-0000-000070000000}"/>
    <cellStyle name="Comma 3 2 2 2 2 4" xfId="911" xr:uid="{00000000-0005-0000-0000-000027000000}"/>
    <cellStyle name="Comma 3 2 2 2 2 4 2" xfId="2423" xr:uid="{00000000-0005-0000-0000-000027000000}"/>
    <cellStyle name="Comma 3 2 2 2 2 4 2 2" xfId="11495" xr:uid="{00000000-0005-0000-0000-000027000000}"/>
    <cellStyle name="Comma 3 2 2 2 2 4 2 2 2" xfId="26615" xr:uid="{00000000-0005-0000-0000-000027000000}"/>
    <cellStyle name="Comma 3 2 2 2 2 4 2 2 2 2" xfId="56855" xr:uid="{00000000-0005-0000-0000-000027000000}"/>
    <cellStyle name="Comma 3 2 2 2 2 4 2 2 3" xfId="41735" xr:uid="{00000000-0005-0000-0000-000027000000}"/>
    <cellStyle name="Comma 3 2 2 2 2 4 2 3" xfId="17543" xr:uid="{00000000-0005-0000-0000-000027000000}"/>
    <cellStyle name="Comma 3 2 2 2 2 4 2 3 2" xfId="47783" xr:uid="{00000000-0005-0000-0000-000027000000}"/>
    <cellStyle name="Comma 3 2 2 2 2 4 2 4" xfId="32663" xr:uid="{00000000-0005-0000-0000-000027000000}"/>
    <cellStyle name="Comma 3 2 2 2 2 4 3" xfId="3935" xr:uid="{00000000-0005-0000-0000-000027000000}"/>
    <cellStyle name="Comma 3 2 2 2 2 4 3 2" xfId="13007" xr:uid="{00000000-0005-0000-0000-000027000000}"/>
    <cellStyle name="Comma 3 2 2 2 2 4 3 2 2" xfId="28127" xr:uid="{00000000-0005-0000-0000-000027000000}"/>
    <cellStyle name="Comma 3 2 2 2 2 4 3 2 2 2" xfId="58367" xr:uid="{00000000-0005-0000-0000-000027000000}"/>
    <cellStyle name="Comma 3 2 2 2 2 4 3 2 3" xfId="43247" xr:uid="{00000000-0005-0000-0000-000027000000}"/>
    <cellStyle name="Comma 3 2 2 2 2 4 3 3" xfId="19055" xr:uid="{00000000-0005-0000-0000-000027000000}"/>
    <cellStyle name="Comma 3 2 2 2 2 4 3 3 2" xfId="49295" xr:uid="{00000000-0005-0000-0000-000027000000}"/>
    <cellStyle name="Comma 3 2 2 2 2 4 3 4" xfId="34175" xr:uid="{00000000-0005-0000-0000-000027000000}"/>
    <cellStyle name="Comma 3 2 2 2 2 4 4" xfId="5447" xr:uid="{00000000-0005-0000-0000-000027000000}"/>
    <cellStyle name="Comma 3 2 2 2 2 4 4 2" xfId="14519" xr:uid="{00000000-0005-0000-0000-000027000000}"/>
    <cellStyle name="Comma 3 2 2 2 2 4 4 2 2" xfId="29639" xr:uid="{00000000-0005-0000-0000-000027000000}"/>
    <cellStyle name="Comma 3 2 2 2 2 4 4 2 2 2" xfId="59879" xr:uid="{00000000-0005-0000-0000-000027000000}"/>
    <cellStyle name="Comma 3 2 2 2 2 4 4 2 3" xfId="44759" xr:uid="{00000000-0005-0000-0000-000027000000}"/>
    <cellStyle name="Comma 3 2 2 2 2 4 4 3" xfId="20567" xr:uid="{00000000-0005-0000-0000-000027000000}"/>
    <cellStyle name="Comma 3 2 2 2 2 4 4 3 2" xfId="50807" xr:uid="{00000000-0005-0000-0000-000027000000}"/>
    <cellStyle name="Comma 3 2 2 2 2 4 4 4" xfId="35687" xr:uid="{00000000-0005-0000-0000-000027000000}"/>
    <cellStyle name="Comma 3 2 2 2 2 4 5" xfId="6959" xr:uid="{00000000-0005-0000-0000-000027000000}"/>
    <cellStyle name="Comma 3 2 2 2 2 4 5 2" xfId="22079" xr:uid="{00000000-0005-0000-0000-000027000000}"/>
    <cellStyle name="Comma 3 2 2 2 2 4 5 2 2" xfId="52319" xr:uid="{00000000-0005-0000-0000-000027000000}"/>
    <cellStyle name="Comma 3 2 2 2 2 4 5 3" xfId="37199" xr:uid="{00000000-0005-0000-0000-000027000000}"/>
    <cellStyle name="Comma 3 2 2 2 2 4 6" xfId="8471" xr:uid="{00000000-0005-0000-0000-000027000000}"/>
    <cellStyle name="Comma 3 2 2 2 2 4 6 2" xfId="23591" xr:uid="{00000000-0005-0000-0000-000027000000}"/>
    <cellStyle name="Comma 3 2 2 2 2 4 6 2 2" xfId="53831" xr:uid="{00000000-0005-0000-0000-000027000000}"/>
    <cellStyle name="Comma 3 2 2 2 2 4 6 3" xfId="38711" xr:uid="{00000000-0005-0000-0000-000027000000}"/>
    <cellStyle name="Comma 3 2 2 2 2 4 7" xfId="9983" xr:uid="{00000000-0005-0000-0000-000027000000}"/>
    <cellStyle name="Comma 3 2 2 2 2 4 7 2" xfId="25103" xr:uid="{00000000-0005-0000-0000-000027000000}"/>
    <cellStyle name="Comma 3 2 2 2 2 4 7 2 2" xfId="55343" xr:uid="{00000000-0005-0000-0000-000027000000}"/>
    <cellStyle name="Comma 3 2 2 2 2 4 7 3" xfId="40223" xr:uid="{00000000-0005-0000-0000-000027000000}"/>
    <cellStyle name="Comma 3 2 2 2 2 4 8" xfId="16031" xr:uid="{00000000-0005-0000-0000-000027000000}"/>
    <cellStyle name="Comma 3 2 2 2 2 4 8 2" xfId="46271" xr:uid="{00000000-0005-0000-0000-000027000000}"/>
    <cellStyle name="Comma 3 2 2 2 2 4 9" xfId="31151" xr:uid="{00000000-0005-0000-0000-000027000000}"/>
    <cellStyle name="Comma 3 2 2 2 2 5" xfId="1667" xr:uid="{00000000-0005-0000-0000-000027000000}"/>
    <cellStyle name="Comma 3 2 2 2 2 5 2" xfId="10739" xr:uid="{00000000-0005-0000-0000-000027000000}"/>
    <cellStyle name="Comma 3 2 2 2 2 5 2 2" xfId="25859" xr:uid="{00000000-0005-0000-0000-000027000000}"/>
    <cellStyle name="Comma 3 2 2 2 2 5 2 2 2" xfId="56099" xr:uid="{00000000-0005-0000-0000-000027000000}"/>
    <cellStyle name="Comma 3 2 2 2 2 5 2 3" xfId="40979" xr:uid="{00000000-0005-0000-0000-000027000000}"/>
    <cellStyle name="Comma 3 2 2 2 2 5 3" xfId="16787" xr:uid="{00000000-0005-0000-0000-000027000000}"/>
    <cellStyle name="Comma 3 2 2 2 2 5 3 2" xfId="47027" xr:uid="{00000000-0005-0000-0000-000027000000}"/>
    <cellStyle name="Comma 3 2 2 2 2 5 4" xfId="31907" xr:uid="{00000000-0005-0000-0000-000027000000}"/>
    <cellStyle name="Comma 3 2 2 2 2 6" xfId="3179" xr:uid="{00000000-0005-0000-0000-000027000000}"/>
    <cellStyle name="Comma 3 2 2 2 2 6 2" xfId="12251" xr:uid="{00000000-0005-0000-0000-000027000000}"/>
    <cellStyle name="Comma 3 2 2 2 2 6 2 2" xfId="27371" xr:uid="{00000000-0005-0000-0000-000027000000}"/>
    <cellStyle name="Comma 3 2 2 2 2 6 2 2 2" xfId="57611" xr:uid="{00000000-0005-0000-0000-000027000000}"/>
    <cellStyle name="Comma 3 2 2 2 2 6 2 3" xfId="42491" xr:uid="{00000000-0005-0000-0000-000027000000}"/>
    <cellStyle name="Comma 3 2 2 2 2 6 3" xfId="18299" xr:uid="{00000000-0005-0000-0000-000027000000}"/>
    <cellStyle name="Comma 3 2 2 2 2 6 3 2" xfId="48539" xr:uid="{00000000-0005-0000-0000-000027000000}"/>
    <cellStyle name="Comma 3 2 2 2 2 6 4" xfId="33419" xr:uid="{00000000-0005-0000-0000-000027000000}"/>
    <cellStyle name="Comma 3 2 2 2 2 7" xfId="4691" xr:uid="{00000000-0005-0000-0000-000027000000}"/>
    <cellStyle name="Comma 3 2 2 2 2 7 2" xfId="13763" xr:uid="{00000000-0005-0000-0000-000027000000}"/>
    <cellStyle name="Comma 3 2 2 2 2 7 2 2" xfId="28883" xr:uid="{00000000-0005-0000-0000-000027000000}"/>
    <cellStyle name="Comma 3 2 2 2 2 7 2 2 2" xfId="59123" xr:uid="{00000000-0005-0000-0000-000027000000}"/>
    <cellStyle name="Comma 3 2 2 2 2 7 2 3" xfId="44003" xr:uid="{00000000-0005-0000-0000-000027000000}"/>
    <cellStyle name="Comma 3 2 2 2 2 7 3" xfId="19811" xr:uid="{00000000-0005-0000-0000-000027000000}"/>
    <cellStyle name="Comma 3 2 2 2 2 7 3 2" xfId="50051" xr:uid="{00000000-0005-0000-0000-000027000000}"/>
    <cellStyle name="Comma 3 2 2 2 2 7 4" xfId="34931" xr:uid="{00000000-0005-0000-0000-000027000000}"/>
    <cellStyle name="Comma 3 2 2 2 2 8" xfId="6203" xr:uid="{00000000-0005-0000-0000-000027000000}"/>
    <cellStyle name="Comma 3 2 2 2 2 8 2" xfId="21323" xr:uid="{00000000-0005-0000-0000-000027000000}"/>
    <cellStyle name="Comma 3 2 2 2 2 8 2 2" xfId="51563" xr:uid="{00000000-0005-0000-0000-000027000000}"/>
    <cellStyle name="Comma 3 2 2 2 2 8 3" xfId="36443" xr:uid="{00000000-0005-0000-0000-000027000000}"/>
    <cellStyle name="Comma 3 2 2 2 2 9" xfId="7715" xr:uid="{00000000-0005-0000-0000-000027000000}"/>
    <cellStyle name="Comma 3 2 2 2 2 9 2" xfId="22835" xr:uid="{00000000-0005-0000-0000-000027000000}"/>
    <cellStyle name="Comma 3 2 2 2 2 9 2 2" xfId="53075" xr:uid="{00000000-0005-0000-0000-000027000000}"/>
    <cellStyle name="Comma 3 2 2 2 2 9 3" xfId="37955" xr:uid="{00000000-0005-0000-0000-000027000000}"/>
    <cellStyle name="Comma 3 2 2 2 3" xfId="239" xr:uid="{00000000-0005-0000-0000-000027000000}"/>
    <cellStyle name="Comma 3 2 2 2 3 10" xfId="9311" xr:uid="{00000000-0005-0000-0000-000027000000}"/>
    <cellStyle name="Comma 3 2 2 2 3 10 2" xfId="24431" xr:uid="{00000000-0005-0000-0000-000027000000}"/>
    <cellStyle name="Comma 3 2 2 2 3 10 2 2" xfId="54671" xr:uid="{00000000-0005-0000-0000-000027000000}"/>
    <cellStyle name="Comma 3 2 2 2 3 10 3" xfId="39551" xr:uid="{00000000-0005-0000-0000-000027000000}"/>
    <cellStyle name="Comma 3 2 2 2 3 11" xfId="15359" xr:uid="{00000000-0005-0000-0000-000027000000}"/>
    <cellStyle name="Comma 3 2 2 2 3 11 2" xfId="45599" xr:uid="{00000000-0005-0000-0000-000027000000}"/>
    <cellStyle name="Comma 3 2 2 2 3 12" xfId="30479" xr:uid="{00000000-0005-0000-0000-000027000000}"/>
    <cellStyle name="Comma 3 2 2 2 3 2" xfId="491" xr:uid="{00000000-0005-0000-0000-000027000000}"/>
    <cellStyle name="Comma 3 2 2 2 3 2 10" xfId="30731" xr:uid="{00000000-0005-0000-0000-000027000000}"/>
    <cellStyle name="Comma 3 2 2 2 3 2 2" xfId="1247" xr:uid="{00000000-0005-0000-0000-000027000000}"/>
    <cellStyle name="Comma 3 2 2 2 3 2 2 2" xfId="2759" xr:uid="{00000000-0005-0000-0000-000027000000}"/>
    <cellStyle name="Comma 3 2 2 2 3 2 2 2 2" xfId="11831" xr:uid="{00000000-0005-0000-0000-000027000000}"/>
    <cellStyle name="Comma 3 2 2 2 3 2 2 2 2 2" xfId="26951" xr:uid="{00000000-0005-0000-0000-000027000000}"/>
    <cellStyle name="Comma 3 2 2 2 3 2 2 2 2 2 2" xfId="57191" xr:uid="{00000000-0005-0000-0000-000027000000}"/>
    <cellStyle name="Comma 3 2 2 2 3 2 2 2 2 3" xfId="42071" xr:uid="{00000000-0005-0000-0000-000027000000}"/>
    <cellStyle name="Comma 3 2 2 2 3 2 2 2 3" xfId="17879" xr:uid="{00000000-0005-0000-0000-000027000000}"/>
    <cellStyle name="Comma 3 2 2 2 3 2 2 2 3 2" xfId="48119" xr:uid="{00000000-0005-0000-0000-000027000000}"/>
    <cellStyle name="Comma 3 2 2 2 3 2 2 2 4" xfId="32999" xr:uid="{00000000-0005-0000-0000-000027000000}"/>
    <cellStyle name="Comma 3 2 2 2 3 2 2 3" xfId="4271" xr:uid="{00000000-0005-0000-0000-000027000000}"/>
    <cellStyle name="Comma 3 2 2 2 3 2 2 3 2" xfId="13343" xr:uid="{00000000-0005-0000-0000-000027000000}"/>
    <cellStyle name="Comma 3 2 2 2 3 2 2 3 2 2" xfId="28463" xr:uid="{00000000-0005-0000-0000-000027000000}"/>
    <cellStyle name="Comma 3 2 2 2 3 2 2 3 2 2 2" xfId="58703" xr:uid="{00000000-0005-0000-0000-000027000000}"/>
    <cellStyle name="Comma 3 2 2 2 3 2 2 3 2 3" xfId="43583" xr:uid="{00000000-0005-0000-0000-000027000000}"/>
    <cellStyle name="Comma 3 2 2 2 3 2 2 3 3" xfId="19391" xr:uid="{00000000-0005-0000-0000-000027000000}"/>
    <cellStyle name="Comma 3 2 2 2 3 2 2 3 3 2" xfId="49631" xr:uid="{00000000-0005-0000-0000-000027000000}"/>
    <cellStyle name="Comma 3 2 2 2 3 2 2 3 4" xfId="34511" xr:uid="{00000000-0005-0000-0000-000027000000}"/>
    <cellStyle name="Comma 3 2 2 2 3 2 2 4" xfId="5783" xr:uid="{00000000-0005-0000-0000-000027000000}"/>
    <cellStyle name="Comma 3 2 2 2 3 2 2 4 2" xfId="14855" xr:uid="{00000000-0005-0000-0000-000027000000}"/>
    <cellStyle name="Comma 3 2 2 2 3 2 2 4 2 2" xfId="29975" xr:uid="{00000000-0005-0000-0000-000027000000}"/>
    <cellStyle name="Comma 3 2 2 2 3 2 2 4 2 2 2" xfId="60215" xr:uid="{00000000-0005-0000-0000-000027000000}"/>
    <cellStyle name="Comma 3 2 2 2 3 2 2 4 2 3" xfId="45095" xr:uid="{00000000-0005-0000-0000-000027000000}"/>
    <cellStyle name="Comma 3 2 2 2 3 2 2 4 3" xfId="20903" xr:uid="{00000000-0005-0000-0000-000027000000}"/>
    <cellStyle name="Comma 3 2 2 2 3 2 2 4 3 2" xfId="51143" xr:uid="{00000000-0005-0000-0000-000027000000}"/>
    <cellStyle name="Comma 3 2 2 2 3 2 2 4 4" xfId="36023" xr:uid="{00000000-0005-0000-0000-000027000000}"/>
    <cellStyle name="Comma 3 2 2 2 3 2 2 5" xfId="7295" xr:uid="{00000000-0005-0000-0000-000027000000}"/>
    <cellStyle name="Comma 3 2 2 2 3 2 2 5 2" xfId="22415" xr:uid="{00000000-0005-0000-0000-000027000000}"/>
    <cellStyle name="Comma 3 2 2 2 3 2 2 5 2 2" xfId="52655" xr:uid="{00000000-0005-0000-0000-000027000000}"/>
    <cellStyle name="Comma 3 2 2 2 3 2 2 5 3" xfId="37535" xr:uid="{00000000-0005-0000-0000-000027000000}"/>
    <cellStyle name="Comma 3 2 2 2 3 2 2 6" xfId="8807" xr:uid="{00000000-0005-0000-0000-000027000000}"/>
    <cellStyle name="Comma 3 2 2 2 3 2 2 6 2" xfId="23927" xr:uid="{00000000-0005-0000-0000-000027000000}"/>
    <cellStyle name="Comma 3 2 2 2 3 2 2 6 2 2" xfId="54167" xr:uid="{00000000-0005-0000-0000-000027000000}"/>
    <cellStyle name="Comma 3 2 2 2 3 2 2 6 3" xfId="39047" xr:uid="{00000000-0005-0000-0000-000027000000}"/>
    <cellStyle name="Comma 3 2 2 2 3 2 2 7" xfId="10319" xr:uid="{00000000-0005-0000-0000-000027000000}"/>
    <cellStyle name="Comma 3 2 2 2 3 2 2 7 2" xfId="25439" xr:uid="{00000000-0005-0000-0000-000027000000}"/>
    <cellStyle name="Comma 3 2 2 2 3 2 2 7 2 2" xfId="55679" xr:uid="{00000000-0005-0000-0000-000027000000}"/>
    <cellStyle name="Comma 3 2 2 2 3 2 2 7 3" xfId="40559" xr:uid="{00000000-0005-0000-0000-000027000000}"/>
    <cellStyle name="Comma 3 2 2 2 3 2 2 8" xfId="16367" xr:uid="{00000000-0005-0000-0000-000027000000}"/>
    <cellStyle name="Comma 3 2 2 2 3 2 2 8 2" xfId="46607" xr:uid="{00000000-0005-0000-0000-000027000000}"/>
    <cellStyle name="Comma 3 2 2 2 3 2 2 9" xfId="31487" xr:uid="{00000000-0005-0000-0000-000027000000}"/>
    <cellStyle name="Comma 3 2 2 2 3 2 3" xfId="2003" xr:uid="{00000000-0005-0000-0000-000027000000}"/>
    <cellStyle name="Comma 3 2 2 2 3 2 3 2" xfId="11075" xr:uid="{00000000-0005-0000-0000-000027000000}"/>
    <cellStyle name="Comma 3 2 2 2 3 2 3 2 2" xfId="26195" xr:uid="{00000000-0005-0000-0000-000027000000}"/>
    <cellStyle name="Comma 3 2 2 2 3 2 3 2 2 2" xfId="56435" xr:uid="{00000000-0005-0000-0000-000027000000}"/>
    <cellStyle name="Comma 3 2 2 2 3 2 3 2 3" xfId="41315" xr:uid="{00000000-0005-0000-0000-000027000000}"/>
    <cellStyle name="Comma 3 2 2 2 3 2 3 3" xfId="17123" xr:uid="{00000000-0005-0000-0000-000027000000}"/>
    <cellStyle name="Comma 3 2 2 2 3 2 3 3 2" xfId="47363" xr:uid="{00000000-0005-0000-0000-000027000000}"/>
    <cellStyle name="Comma 3 2 2 2 3 2 3 4" xfId="32243" xr:uid="{00000000-0005-0000-0000-000027000000}"/>
    <cellStyle name="Comma 3 2 2 2 3 2 4" xfId="3515" xr:uid="{00000000-0005-0000-0000-000027000000}"/>
    <cellStyle name="Comma 3 2 2 2 3 2 4 2" xfId="12587" xr:uid="{00000000-0005-0000-0000-000027000000}"/>
    <cellStyle name="Comma 3 2 2 2 3 2 4 2 2" xfId="27707" xr:uid="{00000000-0005-0000-0000-000027000000}"/>
    <cellStyle name="Comma 3 2 2 2 3 2 4 2 2 2" xfId="57947" xr:uid="{00000000-0005-0000-0000-000027000000}"/>
    <cellStyle name="Comma 3 2 2 2 3 2 4 2 3" xfId="42827" xr:uid="{00000000-0005-0000-0000-000027000000}"/>
    <cellStyle name="Comma 3 2 2 2 3 2 4 3" xfId="18635" xr:uid="{00000000-0005-0000-0000-000027000000}"/>
    <cellStyle name="Comma 3 2 2 2 3 2 4 3 2" xfId="48875" xr:uid="{00000000-0005-0000-0000-000027000000}"/>
    <cellStyle name="Comma 3 2 2 2 3 2 4 4" xfId="33755" xr:uid="{00000000-0005-0000-0000-000027000000}"/>
    <cellStyle name="Comma 3 2 2 2 3 2 5" xfId="5027" xr:uid="{00000000-0005-0000-0000-000027000000}"/>
    <cellStyle name="Comma 3 2 2 2 3 2 5 2" xfId="14099" xr:uid="{00000000-0005-0000-0000-000027000000}"/>
    <cellStyle name="Comma 3 2 2 2 3 2 5 2 2" xfId="29219" xr:uid="{00000000-0005-0000-0000-000027000000}"/>
    <cellStyle name="Comma 3 2 2 2 3 2 5 2 2 2" xfId="59459" xr:uid="{00000000-0005-0000-0000-000027000000}"/>
    <cellStyle name="Comma 3 2 2 2 3 2 5 2 3" xfId="44339" xr:uid="{00000000-0005-0000-0000-000027000000}"/>
    <cellStyle name="Comma 3 2 2 2 3 2 5 3" xfId="20147" xr:uid="{00000000-0005-0000-0000-000027000000}"/>
    <cellStyle name="Comma 3 2 2 2 3 2 5 3 2" xfId="50387" xr:uid="{00000000-0005-0000-0000-000027000000}"/>
    <cellStyle name="Comma 3 2 2 2 3 2 5 4" xfId="35267" xr:uid="{00000000-0005-0000-0000-000027000000}"/>
    <cellStyle name="Comma 3 2 2 2 3 2 6" xfId="6539" xr:uid="{00000000-0005-0000-0000-000027000000}"/>
    <cellStyle name="Comma 3 2 2 2 3 2 6 2" xfId="21659" xr:uid="{00000000-0005-0000-0000-000027000000}"/>
    <cellStyle name="Comma 3 2 2 2 3 2 6 2 2" xfId="51899" xr:uid="{00000000-0005-0000-0000-000027000000}"/>
    <cellStyle name="Comma 3 2 2 2 3 2 6 3" xfId="36779" xr:uid="{00000000-0005-0000-0000-000027000000}"/>
    <cellStyle name="Comma 3 2 2 2 3 2 7" xfId="8051" xr:uid="{00000000-0005-0000-0000-000027000000}"/>
    <cellStyle name="Comma 3 2 2 2 3 2 7 2" xfId="23171" xr:uid="{00000000-0005-0000-0000-000027000000}"/>
    <cellStyle name="Comma 3 2 2 2 3 2 7 2 2" xfId="53411" xr:uid="{00000000-0005-0000-0000-000027000000}"/>
    <cellStyle name="Comma 3 2 2 2 3 2 7 3" xfId="38291" xr:uid="{00000000-0005-0000-0000-000027000000}"/>
    <cellStyle name="Comma 3 2 2 2 3 2 8" xfId="9563" xr:uid="{00000000-0005-0000-0000-000027000000}"/>
    <cellStyle name="Comma 3 2 2 2 3 2 8 2" xfId="24683" xr:uid="{00000000-0005-0000-0000-000027000000}"/>
    <cellStyle name="Comma 3 2 2 2 3 2 8 2 2" xfId="54923" xr:uid="{00000000-0005-0000-0000-000027000000}"/>
    <cellStyle name="Comma 3 2 2 2 3 2 8 3" xfId="39803" xr:uid="{00000000-0005-0000-0000-000027000000}"/>
    <cellStyle name="Comma 3 2 2 2 3 2 9" xfId="15611" xr:uid="{00000000-0005-0000-0000-000027000000}"/>
    <cellStyle name="Comma 3 2 2 2 3 2 9 2" xfId="45851" xr:uid="{00000000-0005-0000-0000-000027000000}"/>
    <cellStyle name="Comma 3 2 2 2 3 3" xfId="743" xr:uid="{00000000-0005-0000-0000-000071000000}"/>
    <cellStyle name="Comma 3 2 2 2 3 3 10" xfId="30983" xr:uid="{00000000-0005-0000-0000-000071000000}"/>
    <cellStyle name="Comma 3 2 2 2 3 3 2" xfId="1499" xr:uid="{00000000-0005-0000-0000-000071000000}"/>
    <cellStyle name="Comma 3 2 2 2 3 3 2 2" xfId="3011" xr:uid="{00000000-0005-0000-0000-000071000000}"/>
    <cellStyle name="Comma 3 2 2 2 3 3 2 2 2" xfId="12083" xr:uid="{00000000-0005-0000-0000-000071000000}"/>
    <cellStyle name="Comma 3 2 2 2 3 3 2 2 2 2" xfId="27203" xr:uid="{00000000-0005-0000-0000-000071000000}"/>
    <cellStyle name="Comma 3 2 2 2 3 3 2 2 2 2 2" xfId="57443" xr:uid="{00000000-0005-0000-0000-000071000000}"/>
    <cellStyle name="Comma 3 2 2 2 3 3 2 2 2 3" xfId="42323" xr:uid="{00000000-0005-0000-0000-000071000000}"/>
    <cellStyle name="Comma 3 2 2 2 3 3 2 2 3" xfId="18131" xr:uid="{00000000-0005-0000-0000-000071000000}"/>
    <cellStyle name="Comma 3 2 2 2 3 3 2 2 3 2" xfId="48371" xr:uid="{00000000-0005-0000-0000-000071000000}"/>
    <cellStyle name="Comma 3 2 2 2 3 3 2 2 4" xfId="33251" xr:uid="{00000000-0005-0000-0000-000071000000}"/>
    <cellStyle name="Comma 3 2 2 2 3 3 2 3" xfId="4523" xr:uid="{00000000-0005-0000-0000-000071000000}"/>
    <cellStyle name="Comma 3 2 2 2 3 3 2 3 2" xfId="13595" xr:uid="{00000000-0005-0000-0000-000071000000}"/>
    <cellStyle name="Comma 3 2 2 2 3 3 2 3 2 2" xfId="28715" xr:uid="{00000000-0005-0000-0000-000071000000}"/>
    <cellStyle name="Comma 3 2 2 2 3 3 2 3 2 2 2" xfId="58955" xr:uid="{00000000-0005-0000-0000-000071000000}"/>
    <cellStyle name="Comma 3 2 2 2 3 3 2 3 2 3" xfId="43835" xr:uid="{00000000-0005-0000-0000-000071000000}"/>
    <cellStyle name="Comma 3 2 2 2 3 3 2 3 3" xfId="19643" xr:uid="{00000000-0005-0000-0000-000071000000}"/>
    <cellStyle name="Comma 3 2 2 2 3 3 2 3 3 2" xfId="49883" xr:uid="{00000000-0005-0000-0000-000071000000}"/>
    <cellStyle name="Comma 3 2 2 2 3 3 2 3 4" xfId="34763" xr:uid="{00000000-0005-0000-0000-000071000000}"/>
    <cellStyle name="Comma 3 2 2 2 3 3 2 4" xfId="6035" xr:uid="{00000000-0005-0000-0000-000071000000}"/>
    <cellStyle name="Comma 3 2 2 2 3 3 2 4 2" xfId="15107" xr:uid="{00000000-0005-0000-0000-000071000000}"/>
    <cellStyle name="Comma 3 2 2 2 3 3 2 4 2 2" xfId="30227" xr:uid="{00000000-0005-0000-0000-000071000000}"/>
    <cellStyle name="Comma 3 2 2 2 3 3 2 4 2 2 2" xfId="60467" xr:uid="{00000000-0005-0000-0000-000071000000}"/>
    <cellStyle name="Comma 3 2 2 2 3 3 2 4 2 3" xfId="45347" xr:uid="{00000000-0005-0000-0000-000071000000}"/>
    <cellStyle name="Comma 3 2 2 2 3 3 2 4 3" xfId="21155" xr:uid="{00000000-0005-0000-0000-000071000000}"/>
    <cellStyle name="Comma 3 2 2 2 3 3 2 4 3 2" xfId="51395" xr:uid="{00000000-0005-0000-0000-000071000000}"/>
    <cellStyle name="Comma 3 2 2 2 3 3 2 4 4" xfId="36275" xr:uid="{00000000-0005-0000-0000-000071000000}"/>
    <cellStyle name="Comma 3 2 2 2 3 3 2 5" xfId="7547" xr:uid="{00000000-0005-0000-0000-000071000000}"/>
    <cellStyle name="Comma 3 2 2 2 3 3 2 5 2" xfId="22667" xr:uid="{00000000-0005-0000-0000-000071000000}"/>
    <cellStyle name="Comma 3 2 2 2 3 3 2 5 2 2" xfId="52907" xr:uid="{00000000-0005-0000-0000-000071000000}"/>
    <cellStyle name="Comma 3 2 2 2 3 3 2 5 3" xfId="37787" xr:uid="{00000000-0005-0000-0000-000071000000}"/>
    <cellStyle name="Comma 3 2 2 2 3 3 2 6" xfId="9059" xr:uid="{00000000-0005-0000-0000-000071000000}"/>
    <cellStyle name="Comma 3 2 2 2 3 3 2 6 2" xfId="24179" xr:uid="{00000000-0005-0000-0000-000071000000}"/>
    <cellStyle name="Comma 3 2 2 2 3 3 2 6 2 2" xfId="54419" xr:uid="{00000000-0005-0000-0000-000071000000}"/>
    <cellStyle name="Comma 3 2 2 2 3 3 2 6 3" xfId="39299" xr:uid="{00000000-0005-0000-0000-000071000000}"/>
    <cellStyle name="Comma 3 2 2 2 3 3 2 7" xfId="10571" xr:uid="{00000000-0005-0000-0000-000071000000}"/>
    <cellStyle name="Comma 3 2 2 2 3 3 2 7 2" xfId="25691" xr:uid="{00000000-0005-0000-0000-000071000000}"/>
    <cellStyle name="Comma 3 2 2 2 3 3 2 7 2 2" xfId="55931" xr:uid="{00000000-0005-0000-0000-000071000000}"/>
    <cellStyle name="Comma 3 2 2 2 3 3 2 7 3" xfId="40811" xr:uid="{00000000-0005-0000-0000-000071000000}"/>
    <cellStyle name="Comma 3 2 2 2 3 3 2 8" xfId="16619" xr:uid="{00000000-0005-0000-0000-000071000000}"/>
    <cellStyle name="Comma 3 2 2 2 3 3 2 8 2" xfId="46859" xr:uid="{00000000-0005-0000-0000-000071000000}"/>
    <cellStyle name="Comma 3 2 2 2 3 3 2 9" xfId="31739" xr:uid="{00000000-0005-0000-0000-000071000000}"/>
    <cellStyle name="Comma 3 2 2 2 3 3 3" xfId="2255" xr:uid="{00000000-0005-0000-0000-000071000000}"/>
    <cellStyle name="Comma 3 2 2 2 3 3 3 2" xfId="11327" xr:uid="{00000000-0005-0000-0000-000071000000}"/>
    <cellStyle name="Comma 3 2 2 2 3 3 3 2 2" xfId="26447" xr:uid="{00000000-0005-0000-0000-000071000000}"/>
    <cellStyle name="Comma 3 2 2 2 3 3 3 2 2 2" xfId="56687" xr:uid="{00000000-0005-0000-0000-000071000000}"/>
    <cellStyle name="Comma 3 2 2 2 3 3 3 2 3" xfId="41567" xr:uid="{00000000-0005-0000-0000-000071000000}"/>
    <cellStyle name="Comma 3 2 2 2 3 3 3 3" xfId="17375" xr:uid="{00000000-0005-0000-0000-000071000000}"/>
    <cellStyle name="Comma 3 2 2 2 3 3 3 3 2" xfId="47615" xr:uid="{00000000-0005-0000-0000-000071000000}"/>
    <cellStyle name="Comma 3 2 2 2 3 3 3 4" xfId="32495" xr:uid="{00000000-0005-0000-0000-000071000000}"/>
    <cellStyle name="Comma 3 2 2 2 3 3 4" xfId="3767" xr:uid="{00000000-0005-0000-0000-000071000000}"/>
    <cellStyle name="Comma 3 2 2 2 3 3 4 2" xfId="12839" xr:uid="{00000000-0005-0000-0000-000071000000}"/>
    <cellStyle name="Comma 3 2 2 2 3 3 4 2 2" xfId="27959" xr:uid="{00000000-0005-0000-0000-000071000000}"/>
    <cellStyle name="Comma 3 2 2 2 3 3 4 2 2 2" xfId="58199" xr:uid="{00000000-0005-0000-0000-000071000000}"/>
    <cellStyle name="Comma 3 2 2 2 3 3 4 2 3" xfId="43079" xr:uid="{00000000-0005-0000-0000-000071000000}"/>
    <cellStyle name="Comma 3 2 2 2 3 3 4 3" xfId="18887" xr:uid="{00000000-0005-0000-0000-000071000000}"/>
    <cellStyle name="Comma 3 2 2 2 3 3 4 3 2" xfId="49127" xr:uid="{00000000-0005-0000-0000-000071000000}"/>
    <cellStyle name="Comma 3 2 2 2 3 3 4 4" xfId="34007" xr:uid="{00000000-0005-0000-0000-000071000000}"/>
    <cellStyle name="Comma 3 2 2 2 3 3 5" xfId="5279" xr:uid="{00000000-0005-0000-0000-000071000000}"/>
    <cellStyle name="Comma 3 2 2 2 3 3 5 2" xfId="14351" xr:uid="{00000000-0005-0000-0000-000071000000}"/>
    <cellStyle name="Comma 3 2 2 2 3 3 5 2 2" xfId="29471" xr:uid="{00000000-0005-0000-0000-000071000000}"/>
    <cellStyle name="Comma 3 2 2 2 3 3 5 2 2 2" xfId="59711" xr:uid="{00000000-0005-0000-0000-000071000000}"/>
    <cellStyle name="Comma 3 2 2 2 3 3 5 2 3" xfId="44591" xr:uid="{00000000-0005-0000-0000-000071000000}"/>
    <cellStyle name="Comma 3 2 2 2 3 3 5 3" xfId="20399" xr:uid="{00000000-0005-0000-0000-000071000000}"/>
    <cellStyle name="Comma 3 2 2 2 3 3 5 3 2" xfId="50639" xr:uid="{00000000-0005-0000-0000-000071000000}"/>
    <cellStyle name="Comma 3 2 2 2 3 3 5 4" xfId="35519" xr:uid="{00000000-0005-0000-0000-000071000000}"/>
    <cellStyle name="Comma 3 2 2 2 3 3 6" xfId="6791" xr:uid="{00000000-0005-0000-0000-000071000000}"/>
    <cellStyle name="Comma 3 2 2 2 3 3 6 2" xfId="21911" xr:uid="{00000000-0005-0000-0000-000071000000}"/>
    <cellStyle name="Comma 3 2 2 2 3 3 6 2 2" xfId="52151" xr:uid="{00000000-0005-0000-0000-000071000000}"/>
    <cellStyle name="Comma 3 2 2 2 3 3 6 3" xfId="37031" xr:uid="{00000000-0005-0000-0000-000071000000}"/>
    <cellStyle name="Comma 3 2 2 2 3 3 7" xfId="8303" xr:uid="{00000000-0005-0000-0000-000071000000}"/>
    <cellStyle name="Comma 3 2 2 2 3 3 7 2" xfId="23423" xr:uid="{00000000-0005-0000-0000-000071000000}"/>
    <cellStyle name="Comma 3 2 2 2 3 3 7 2 2" xfId="53663" xr:uid="{00000000-0005-0000-0000-000071000000}"/>
    <cellStyle name="Comma 3 2 2 2 3 3 7 3" xfId="38543" xr:uid="{00000000-0005-0000-0000-000071000000}"/>
    <cellStyle name="Comma 3 2 2 2 3 3 8" xfId="9815" xr:uid="{00000000-0005-0000-0000-000071000000}"/>
    <cellStyle name="Comma 3 2 2 2 3 3 8 2" xfId="24935" xr:uid="{00000000-0005-0000-0000-000071000000}"/>
    <cellStyle name="Comma 3 2 2 2 3 3 8 2 2" xfId="55175" xr:uid="{00000000-0005-0000-0000-000071000000}"/>
    <cellStyle name="Comma 3 2 2 2 3 3 8 3" xfId="40055" xr:uid="{00000000-0005-0000-0000-000071000000}"/>
    <cellStyle name="Comma 3 2 2 2 3 3 9" xfId="15863" xr:uid="{00000000-0005-0000-0000-000071000000}"/>
    <cellStyle name="Comma 3 2 2 2 3 3 9 2" xfId="46103" xr:uid="{00000000-0005-0000-0000-000071000000}"/>
    <cellStyle name="Comma 3 2 2 2 3 4" xfId="995" xr:uid="{00000000-0005-0000-0000-000027000000}"/>
    <cellStyle name="Comma 3 2 2 2 3 4 2" xfId="2507" xr:uid="{00000000-0005-0000-0000-000027000000}"/>
    <cellStyle name="Comma 3 2 2 2 3 4 2 2" xfId="11579" xr:uid="{00000000-0005-0000-0000-000027000000}"/>
    <cellStyle name="Comma 3 2 2 2 3 4 2 2 2" xfId="26699" xr:uid="{00000000-0005-0000-0000-000027000000}"/>
    <cellStyle name="Comma 3 2 2 2 3 4 2 2 2 2" xfId="56939" xr:uid="{00000000-0005-0000-0000-000027000000}"/>
    <cellStyle name="Comma 3 2 2 2 3 4 2 2 3" xfId="41819" xr:uid="{00000000-0005-0000-0000-000027000000}"/>
    <cellStyle name="Comma 3 2 2 2 3 4 2 3" xfId="17627" xr:uid="{00000000-0005-0000-0000-000027000000}"/>
    <cellStyle name="Comma 3 2 2 2 3 4 2 3 2" xfId="47867" xr:uid="{00000000-0005-0000-0000-000027000000}"/>
    <cellStyle name="Comma 3 2 2 2 3 4 2 4" xfId="32747" xr:uid="{00000000-0005-0000-0000-000027000000}"/>
    <cellStyle name="Comma 3 2 2 2 3 4 3" xfId="4019" xr:uid="{00000000-0005-0000-0000-000027000000}"/>
    <cellStyle name="Comma 3 2 2 2 3 4 3 2" xfId="13091" xr:uid="{00000000-0005-0000-0000-000027000000}"/>
    <cellStyle name="Comma 3 2 2 2 3 4 3 2 2" xfId="28211" xr:uid="{00000000-0005-0000-0000-000027000000}"/>
    <cellStyle name="Comma 3 2 2 2 3 4 3 2 2 2" xfId="58451" xr:uid="{00000000-0005-0000-0000-000027000000}"/>
    <cellStyle name="Comma 3 2 2 2 3 4 3 2 3" xfId="43331" xr:uid="{00000000-0005-0000-0000-000027000000}"/>
    <cellStyle name="Comma 3 2 2 2 3 4 3 3" xfId="19139" xr:uid="{00000000-0005-0000-0000-000027000000}"/>
    <cellStyle name="Comma 3 2 2 2 3 4 3 3 2" xfId="49379" xr:uid="{00000000-0005-0000-0000-000027000000}"/>
    <cellStyle name="Comma 3 2 2 2 3 4 3 4" xfId="34259" xr:uid="{00000000-0005-0000-0000-000027000000}"/>
    <cellStyle name="Comma 3 2 2 2 3 4 4" xfId="5531" xr:uid="{00000000-0005-0000-0000-000027000000}"/>
    <cellStyle name="Comma 3 2 2 2 3 4 4 2" xfId="14603" xr:uid="{00000000-0005-0000-0000-000027000000}"/>
    <cellStyle name="Comma 3 2 2 2 3 4 4 2 2" xfId="29723" xr:uid="{00000000-0005-0000-0000-000027000000}"/>
    <cellStyle name="Comma 3 2 2 2 3 4 4 2 2 2" xfId="59963" xr:uid="{00000000-0005-0000-0000-000027000000}"/>
    <cellStyle name="Comma 3 2 2 2 3 4 4 2 3" xfId="44843" xr:uid="{00000000-0005-0000-0000-000027000000}"/>
    <cellStyle name="Comma 3 2 2 2 3 4 4 3" xfId="20651" xr:uid="{00000000-0005-0000-0000-000027000000}"/>
    <cellStyle name="Comma 3 2 2 2 3 4 4 3 2" xfId="50891" xr:uid="{00000000-0005-0000-0000-000027000000}"/>
    <cellStyle name="Comma 3 2 2 2 3 4 4 4" xfId="35771" xr:uid="{00000000-0005-0000-0000-000027000000}"/>
    <cellStyle name="Comma 3 2 2 2 3 4 5" xfId="7043" xr:uid="{00000000-0005-0000-0000-000027000000}"/>
    <cellStyle name="Comma 3 2 2 2 3 4 5 2" xfId="22163" xr:uid="{00000000-0005-0000-0000-000027000000}"/>
    <cellStyle name="Comma 3 2 2 2 3 4 5 2 2" xfId="52403" xr:uid="{00000000-0005-0000-0000-000027000000}"/>
    <cellStyle name="Comma 3 2 2 2 3 4 5 3" xfId="37283" xr:uid="{00000000-0005-0000-0000-000027000000}"/>
    <cellStyle name="Comma 3 2 2 2 3 4 6" xfId="8555" xr:uid="{00000000-0005-0000-0000-000027000000}"/>
    <cellStyle name="Comma 3 2 2 2 3 4 6 2" xfId="23675" xr:uid="{00000000-0005-0000-0000-000027000000}"/>
    <cellStyle name="Comma 3 2 2 2 3 4 6 2 2" xfId="53915" xr:uid="{00000000-0005-0000-0000-000027000000}"/>
    <cellStyle name="Comma 3 2 2 2 3 4 6 3" xfId="38795" xr:uid="{00000000-0005-0000-0000-000027000000}"/>
    <cellStyle name="Comma 3 2 2 2 3 4 7" xfId="10067" xr:uid="{00000000-0005-0000-0000-000027000000}"/>
    <cellStyle name="Comma 3 2 2 2 3 4 7 2" xfId="25187" xr:uid="{00000000-0005-0000-0000-000027000000}"/>
    <cellStyle name="Comma 3 2 2 2 3 4 7 2 2" xfId="55427" xr:uid="{00000000-0005-0000-0000-000027000000}"/>
    <cellStyle name="Comma 3 2 2 2 3 4 7 3" xfId="40307" xr:uid="{00000000-0005-0000-0000-000027000000}"/>
    <cellStyle name="Comma 3 2 2 2 3 4 8" xfId="16115" xr:uid="{00000000-0005-0000-0000-000027000000}"/>
    <cellStyle name="Comma 3 2 2 2 3 4 8 2" xfId="46355" xr:uid="{00000000-0005-0000-0000-000027000000}"/>
    <cellStyle name="Comma 3 2 2 2 3 4 9" xfId="31235" xr:uid="{00000000-0005-0000-0000-000027000000}"/>
    <cellStyle name="Comma 3 2 2 2 3 5" xfId="1751" xr:uid="{00000000-0005-0000-0000-000027000000}"/>
    <cellStyle name="Comma 3 2 2 2 3 5 2" xfId="10823" xr:uid="{00000000-0005-0000-0000-000027000000}"/>
    <cellStyle name="Comma 3 2 2 2 3 5 2 2" xfId="25943" xr:uid="{00000000-0005-0000-0000-000027000000}"/>
    <cellStyle name="Comma 3 2 2 2 3 5 2 2 2" xfId="56183" xr:uid="{00000000-0005-0000-0000-000027000000}"/>
    <cellStyle name="Comma 3 2 2 2 3 5 2 3" xfId="41063" xr:uid="{00000000-0005-0000-0000-000027000000}"/>
    <cellStyle name="Comma 3 2 2 2 3 5 3" xfId="16871" xr:uid="{00000000-0005-0000-0000-000027000000}"/>
    <cellStyle name="Comma 3 2 2 2 3 5 3 2" xfId="47111" xr:uid="{00000000-0005-0000-0000-000027000000}"/>
    <cellStyle name="Comma 3 2 2 2 3 5 4" xfId="31991" xr:uid="{00000000-0005-0000-0000-000027000000}"/>
    <cellStyle name="Comma 3 2 2 2 3 6" xfId="3263" xr:uid="{00000000-0005-0000-0000-000027000000}"/>
    <cellStyle name="Comma 3 2 2 2 3 6 2" xfId="12335" xr:uid="{00000000-0005-0000-0000-000027000000}"/>
    <cellStyle name="Comma 3 2 2 2 3 6 2 2" xfId="27455" xr:uid="{00000000-0005-0000-0000-000027000000}"/>
    <cellStyle name="Comma 3 2 2 2 3 6 2 2 2" xfId="57695" xr:uid="{00000000-0005-0000-0000-000027000000}"/>
    <cellStyle name="Comma 3 2 2 2 3 6 2 3" xfId="42575" xr:uid="{00000000-0005-0000-0000-000027000000}"/>
    <cellStyle name="Comma 3 2 2 2 3 6 3" xfId="18383" xr:uid="{00000000-0005-0000-0000-000027000000}"/>
    <cellStyle name="Comma 3 2 2 2 3 6 3 2" xfId="48623" xr:uid="{00000000-0005-0000-0000-000027000000}"/>
    <cellStyle name="Comma 3 2 2 2 3 6 4" xfId="33503" xr:uid="{00000000-0005-0000-0000-000027000000}"/>
    <cellStyle name="Comma 3 2 2 2 3 7" xfId="4775" xr:uid="{00000000-0005-0000-0000-000027000000}"/>
    <cellStyle name="Comma 3 2 2 2 3 7 2" xfId="13847" xr:uid="{00000000-0005-0000-0000-000027000000}"/>
    <cellStyle name="Comma 3 2 2 2 3 7 2 2" xfId="28967" xr:uid="{00000000-0005-0000-0000-000027000000}"/>
    <cellStyle name="Comma 3 2 2 2 3 7 2 2 2" xfId="59207" xr:uid="{00000000-0005-0000-0000-000027000000}"/>
    <cellStyle name="Comma 3 2 2 2 3 7 2 3" xfId="44087" xr:uid="{00000000-0005-0000-0000-000027000000}"/>
    <cellStyle name="Comma 3 2 2 2 3 7 3" xfId="19895" xr:uid="{00000000-0005-0000-0000-000027000000}"/>
    <cellStyle name="Comma 3 2 2 2 3 7 3 2" xfId="50135" xr:uid="{00000000-0005-0000-0000-000027000000}"/>
    <cellStyle name="Comma 3 2 2 2 3 7 4" xfId="35015" xr:uid="{00000000-0005-0000-0000-000027000000}"/>
    <cellStyle name="Comma 3 2 2 2 3 8" xfId="6287" xr:uid="{00000000-0005-0000-0000-000027000000}"/>
    <cellStyle name="Comma 3 2 2 2 3 8 2" xfId="21407" xr:uid="{00000000-0005-0000-0000-000027000000}"/>
    <cellStyle name="Comma 3 2 2 2 3 8 2 2" xfId="51647" xr:uid="{00000000-0005-0000-0000-000027000000}"/>
    <cellStyle name="Comma 3 2 2 2 3 8 3" xfId="36527" xr:uid="{00000000-0005-0000-0000-000027000000}"/>
    <cellStyle name="Comma 3 2 2 2 3 9" xfId="7799" xr:uid="{00000000-0005-0000-0000-000027000000}"/>
    <cellStyle name="Comma 3 2 2 2 3 9 2" xfId="22919" xr:uid="{00000000-0005-0000-0000-000027000000}"/>
    <cellStyle name="Comma 3 2 2 2 3 9 2 2" xfId="53159" xr:uid="{00000000-0005-0000-0000-000027000000}"/>
    <cellStyle name="Comma 3 2 2 2 3 9 3" xfId="38039" xr:uid="{00000000-0005-0000-0000-000027000000}"/>
    <cellStyle name="Comma 3 2 2 2 4" xfId="323" xr:uid="{00000000-0005-0000-0000-000014000000}"/>
    <cellStyle name="Comma 3 2 2 2 4 10" xfId="30563" xr:uid="{00000000-0005-0000-0000-000014000000}"/>
    <cellStyle name="Comma 3 2 2 2 4 2" xfId="1079" xr:uid="{00000000-0005-0000-0000-000014000000}"/>
    <cellStyle name="Comma 3 2 2 2 4 2 2" xfId="2591" xr:uid="{00000000-0005-0000-0000-000014000000}"/>
    <cellStyle name="Comma 3 2 2 2 4 2 2 2" xfId="11663" xr:uid="{00000000-0005-0000-0000-000014000000}"/>
    <cellStyle name="Comma 3 2 2 2 4 2 2 2 2" xfId="26783" xr:uid="{00000000-0005-0000-0000-000014000000}"/>
    <cellStyle name="Comma 3 2 2 2 4 2 2 2 2 2" xfId="57023" xr:uid="{00000000-0005-0000-0000-000014000000}"/>
    <cellStyle name="Comma 3 2 2 2 4 2 2 2 3" xfId="41903" xr:uid="{00000000-0005-0000-0000-000014000000}"/>
    <cellStyle name="Comma 3 2 2 2 4 2 2 3" xfId="17711" xr:uid="{00000000-0005-0000-0000-000014000000}"/>
    <cellStyle name="Comma 3 2 2 2 4 2 2 3 2" xfId="47951" xr:uid="{00000000-0005-0000-0000-000014000000}"/>
    <cellStyle name="Comma 3 2 2 2 4 2 2 4" xfId="32831" xr:uid="{00000000-0005-0000-0000-000014000000}"/>
    <cellStyle name="Comma 3 2 2 2 4 2 3" xfId="4103" xr:uid="{00000000-0005-0000-0000-000014000000}"/>
    <cellStyle name="Comma 3 2 2 2 4 2 3 2" xfId="13175" xr:uid="{00000000-0005-0000-0000-000014000000}"/>
    <cellStyle name="Comma 3 2 2 2 4 2 3 2 2" xfId="28295" xr:uid="{00000000-0005-0000-0000-000014000000}"/>
    <cellStyle name="Comma 3 2 2 2 4 2 3 2 2 2" xfId="58535" xr:uid="{00000000-0005-0000-0000-000014000000}"/>
    <cellStyle name="Comma 3 2 2 2 4 2 3 2 3" xfId="43415" xr:uid="{00000000-0005-0000-0000-000014000000}"/>
    <cellStyle name="Comma 3 2 2 2 4 2 3 3" xfId="19223" xr:uid="{00000000-0005-0000-0000-000014000000}"/>
    <cellStyle name="Comma 3 2 2 2 4 2 3 3 2" xfId="49463" xr:uid="{00000000-0005-0000-0000-000014000000}"/>
    <cellStyle name="Comma 3 2 2 2 4 2 3 4" xfId="34343" xr:uid="{00000000-0005-0000-0000-000014000000}"/>
    <cellStyle name="Comma 3 2 2 2 4 2 4" xfId="5615" xr:uid="{00000000-0005-0000-0000-000014000000}"/>
    <cellStyle name="Comma 3 2 2 2 4 2 4 2" xfId="14687" xr:uid="{00000000-0005-0000-0000-000014000000}"/>
    <cellStyle name="Comma 3 2 2 2 4 2 4 2 2" xfId="29807" xr:uid="{00000000-0005-0000-0000-000014000000}"/>
    <cellStyle name="Comma 3 2 2 2 4 2 4 2 2 2" xfId="60047" xr:uid="{00000000-0005-0000-0000-000014000000}"/>
    <cellStyle name="Comma 3 2 2 2 4 2 4 2 3" xfId="44927" xr:uid="{00000000-0005-0000-0000-000014000000}"/>
    <cellStyle name="Comma 3 2 2 2 4 2 4 3" xfId="20735" xr:uid="{00000000-0005-0000-0000-000014000000}"/>
    <cellStyle name="Comma 3 2 2 2 4 2 4 3 2" xfId="50975" xr:uid="{00000000-0005-0000-0000-000014000000}"/>
    <cellStyle name="Comma 3 2 2 2 4 2 4 4" xfId="35855" xr:uid="{00000000-0005-0000-0000-000014000000}"/>
    <cellStyle name="Comma 3 2 2 2 4 2 5" xfId="7127" xr:uid="{00000000-0005-0000-0000-000014000000}"/>
    <cellStyle name="Comma 3 2 2 2 4 2 5 2" xfId="22247" xr:uid="{00000000-0005-0000-0000-000014000000}"/>
    <cellStyle name="Comma 3 2 2 2 4 2 5 2 2" xfId="52487" xr:uid="{00000000-0005-0000-0000-000014000000}"/>
    <cellStyle name="Comma 3 2 2 2 4 2 5 3" xfId="37367" xr:uid="{00000000-0005-0000-0000-000014000000}"/>
    <cellStyle name="Comma 3 2 2 2 4 2 6" xfId="8639" xr:uid="{00000000-0005-0000-0000-000014000000}"/>
    <cellStyle name="Comma 3 2 2 2 4 2 6 2" xfId="23759" xr:uid="{00000000-0005-0000-0000-000014000000}"/>
    <cellStyle name="Comma 3 2 2 2 4 2 6 2 2" xfId="53999" xr:uid="{00000000-0005-0000-0000-000014000000}"/>
    <cellStyle name="Comma 3 2 2 2 4 2 6 3" xfId="38879" xr:uid="{00000000-0005-0000-0000-000014000000}"/>
    <cellStyle name="Comma 3 2 2 2 4 2 7" xfId="10151" xr:uid="{00000000-0005-0000-0000-000014000000}"/>
    <cellStyle name="Comma 3 2 2 2 4 2 7 2" xfId="25271" xr:uid="{00000000-0005-0000-0000-000014000000}"/>
    <cellStyle name="Comma 3 2 2 2 4 2 7 2 2" xfId="55511" xr:uid="{00000000-0005-0000-0000-000014000000}"/>
    <cellStyle name="Comma 3 2 2 2 4 2 7 3" xfId="40391" xr:uid="{00000000-0005-0000-0000-000014000000}"/>
    <cellStyle name="Comma 3 2 2 2 4 2 8" xfId="16199" xr:uid="{00000000-0005-0000-0000-000014000000}"/>
    <cellStyle name="Comma 3 2 2 2 4 2 8 2" xfId="46439" xr:uid="{00000000-0005-0000-0000-000014000000}"/>
    <cellStyle name="Comma 3 2 2 2 4 2 9" xfId="31319" xr:uid="{00000000-0005-0000-0000-000014000000}"/>
    <cellStyle name="Comma 3 2 2 2 4 3" xfId="1835" xr:uid="{00000000-0005-0000-0000-000014000000}"/>
    <cellStyle name="Comma 3 2 2 2 4 3 2" xfId="10907" xr:uid="{00000000-0005-0000-0000-000014000000}"/>
    <cellStyle name="Comma 3 2 2 2 4 3 2 2" xfId="26027" xr:uid="{00000000-0005-0000-0000-000014000000}"/>
    <cellStyle name="Comma 3 2 2 2 4 3 2 2 2" xfId="56267" xr:uid="{00000000-0005-0000-0000-000014000000}"/>
    <cellStyle name="Comma 3 2 2 2 4 3 2 3" xfId="41147" xr:uid="{00000000-0005-0000-0000-000014000000}"/>
    <cellStyle name="Comma 3 2 2 2 4 3 3" xfId="16955" xr:uid="{00000000-0005-0000-0000-000014000000}"/>
    <cellStyle name="Comma 3 2 2 2 4 3 3 2" xfId="47195" xr:uid="{00000000-0005-0000-0000-000014000000}"/>
    <cellStyle name="Comma 3 2 2 2 4 3 4" xfId="32075" xr:uid="{00000000-0005-0000-0000-000014000000}"/>
    <cellStyle name="Comma 3 2 2 2 4 4" xfId="3347" xr:uid="{00000000-0005-0000-0000-000014000000}"/>
    <cellStyle name="Comma 3 2 2 2 4 4 2" xfId="12419" xr:uid="{00000000-0005-0000-0000-000014000000}"/>
    <cellStyle name="Comma 3 2 2 2 4 4 2 2" xfId="27539" xr:uid="{00000000-0005-0000-0000-000014000000}"/>
    <cellStyle name="Comma 3 2 2 2 4 4 2 2 2" xfId="57779" xr:uid="{00000000-0005-0000-0000-000014000000}"/>
    <cellStyle name="Comma 3 2 2 2 4 4 2 3" xfId="42659" xr:uid="{00000000-0005-0000-0000-000014000000}"/>
    <cellStyle name="Comma 3 2 2 2 4 4 3" xfId="18467" xr:uid="{00000000-0005-0000-0000-000014000000}"/>
    <cellStyle name="Comma 3 2 2 2 4 4 3 2" xfId="48707" xr:uid="{00000000-0005-0000-0000-000014000000}"/>
    <cellStyle name="Comma 3 2 2 2 4 4 4" xfId="33587" xr:uid="{00000000-0005-0000-0000-000014000000}"/>
    <cellStyle name="Comma 3 2 2 2 4 5" xfId="4859" xr:uid="{00000000-0005-0000-0000-000014000000}"/>
    <cellStyle name="Comma 3 2 2 2 4 5 2" xfId="13931" xr:uid="{00000000-0005-0000-0000-000014000000}"/>
    <cellStyle name="Comma 3 2 2 2 4 5 2 2" xfId="29051" xr:uid="{00000000-0005-0000-0000-000014000000}"/>
    <cellStyle name="Comma 3 2 2 2 4 5 2 2 2" xfId="59291" xr:uid="{00000000-0005-0000-0000-000014000000}"/>
    <cellStyle name="Comma 3 2 2 2 4 5 2 3" xfId="44171" xr:uid="{00000000-0005-0000-0000-000014000000}"/>
    <cellStyle name="Comma 3 2 2 2 4 5 3" xfId="19979" xr:uid="{00000000-0005-0000-0000-000014000000}"/>
    <cellStyle name="Comma 3 2 2 2 4 5 3 2" xfId="50219" xr:uid="{00000000-0005-0000-0000-000014000000}"/>
    <cellStyle name="Comma 3 2 2 2 4 5 4" xfId="35099" xr:uid="{00000000-0005-0000-0000-000014000000}"/>
    <cellStyle name="Comma 3 2 2 2 4 6" xfId="6371" xr:uid="{00000000-0005-0000-0000-000014000000}"/>
    <cellStyle name="Comma 3 2 2 2 4 6 2" xfId="21491" xr:uid="{00000000-0005-0000-0000-000014000000}"/>
    <cellStyle name="Comma 3 2 2 2 4 6 2 2" xfId="51731" xr:uid="{00000000-0005-0000-0000-000014000000}"/>
    <cellStyle name="Comma 3 2 2 2 4 6 3" xfId="36611" xr:uid="{00000000-0005-0000-0000-000014000000}"/>
    <cellStyle name="Comma 3 2 2 2 4 7" xfId="7883" xr:uid="{00000000-0005-0000-0000-000014000000}"/>
    <cellStyle name="Comma 3 2 2 2 4 7 2" xfId="23003" xr:uid="{00000000-0005-0000-0000-000014000000}"/>
    <cellStyle name="Comma 3 2 2 2 4 7 2 2" xfId="53243" xr:uid="{00000000-0005-0000-0000-000014000000}"/>
    <cellStyle name="Comma 3 2 2 2 4 7 3" xfId="38123" xr:uid="{00000000-0005-0000-0000-000014000000}"/>
    <cellStyle name="Comma 3 2 2 2 4 8" xfId="9395" xr:uid="{00000000-0005-0000-0000-000014000000}"/>
    <cellStyle name="Comma 3 2 2 2 4 8 2" xfId="24515" xr:uid="{00000000-0005-0000-0000-000014000000}"/>
    <cellStyle name="Comma 3 2 2 2 4 8 2 2" xfId="54755" xr:uid="{00000000-0005-0000-0000-000014000000}"/>
    <cellStyle name="Comma 3 2 2 2 4 8 3" xfId="39635" xr:uid="{00000000-0005-0000-0000-000014000000}"/>
    <cellStyle name="Comma 3 2 2 2 4 9" xfId="15443" xr:uid="{00000000-0005-0000-0000-000014000000}"/>
    <cellStyle name="Comma 3 2 2 2 4 9 2" xfId="45683" xr:uid="{00000000-0005-0000-0000-000014000000}"/>
    <cellStyle name="Comma 3 2 2 2 5" xfId="575" xr:uid="{00000000-0005-0000-0000-00006F000000}"/>
    <cellStyle name="Comma 3 2 2 2 5 10" xfId="30815" xr:uid="{00000000-0005-0000-0000-00006F000000}"/>
    <cellStyle name="Comma 3 2 2 2 5 2" xfId="1331" xr:uid="{00000000-0005-0000-0000-00006F000000}"/>
    <cellStyle name="Comma 3 2 2 2 5 2 2" xfId="2843" xr:uid="{00000000-0005-0000-0000-00006F000000}"/>
    <cellStyle name="Comma 3 2 2 2 5 2 2 2" xfId="11915" xr:uid="{00000000-0005-0000-0000-00006F000000}"/>
    <cellStyle name="Comma 3 2 2 2 5 2 2 2 2" xfId="27035" xr:uid="{00000000-0005-0000-0000-00006F000000}"/>
    <cellStyle name="Comma 3 2 2 2 5 2 2 2 2 2" xfId="57275" xr:uid="{00000000-0005-0000-0000-00006F000000}"/>
    <cellStyle name="Comma 3 2 2 2 5 2 2 2 3" xfId="42155" xr:uid="{00000000-0005-0000-0000-00006F000000}"/>
    <cellStyle name="Comma 3 2 2 2 5 2 2 3" xfId="17963" xr:uid="{00000000-0005-0000-0000-00006F000000}"/>
    <cellStyle name="Comma 3 2 2 2 5 2 2 3 2" xfId="48203" xr:uid="{00000000-0005-0000-0000-00006F000000}"/>
    <cellStyle name="Comma 3 2 2 2 5 2 2 4" xfId="33083" xr:uid="{00000000-0005-0000-0000-00006F000000}"/>
    <cellStyle name="Comma 3 2 2 2 5 2 3" xfId="4355" xr:uid="{00000000-0005-0000-0000-00006F000000}"/>
    <cellStyle name="Comma 3 2 2 2 5 2 3 2" xfId="13427" xr:uid="{00000000-0005-0000-0000-00006F000000}"/>
    <cellStyle name="Comma 3 2 2 2 5 2 3 2 2" xfId="28547" xr:uid="{00000000-0005-0000-0000-00006F000000}"/>
    <cellStyle name="Comma 3 2 2 2 5 2 3 2 2 2" xfId="58787" xr:uid="{00000000-0005-0000-0000-00006F000000}"/>
    <cellStyle name="Comma 3 2 2 2 5 2 3 2 3" xfId="43667" xr:uid="{00000000-0005-0000-0000-00006F000000}"/>
    <cellStyle name="Comma 3 2 2 2 5 2 3 3" xfId="19475" xr:uid="{00000000-0005-0000-0000-00006F000000}"/>
    <cellStyle name="Comma 3 2 2 2 5 2 3 3 2" xfId="49715" xr:uid="{00000000-0005-0000-0000-00006F000000}"/>
    <cellStyle name="Comma 3 2 2 2 5 2 3 4" xfId="34595" xr:uid="{00000000-0005-0000-0000-00006F000000}"/>
    <cellStyle name="Comma 3 2 2 2 5 2 4" xfId="5867" xr:uid="{00000000-0005-0000-0000-00006F000000}"/>
    <cellStyle name="Comma 3 2 2 2 5 2 4 2" xfId="14939" xr:uid="{00000000-0005-0000-0000-00006F000000}"/>
    <cellStyle name="Comma 3 2 2 2 5 2 4 2 2" xfId="30059" xr:uid="{00000000-0005-0000-0000-00006F000000}"/>
    <cellStyle name="Comma 3 2 2 2 5 2 4 2 2 2" xfId="60299" xr:uid="{00000000-0005-0000-0000-00006F000000}"/>
    <cellStyle name="Comma 3 2 2 2 5 2 4 2 3" xfId="45179" xr:uid="{00000000-0005-0000-0000-00006F000000}"/>
    <cellStyle name="Comma 3 2 2 2 5 2 4 3" xfId="20987" xr:uid="{00000000-0005-0000-0000-00006F000000}"/>
    <cellStyle name="Comma 3 2 2 2 5 2 4 3 2" xfId="51227" xr:uid="{00000000-0005-0000-0000-00006F000000}"/>
    <cellStyle name="Comma 3 2 2 2 5 2 4 4" xfId="36107" xr:uid="{00000000-0005-0000-0000-00006F000000}"/>
    <cellStyle name="Comma 3 2 2 2 5 2 5" xfId="7379" xr:uid="{00000000-0005-0000-0000-00006F000000}"/>
    <cellStyle name="Comma 3 2 2 2 5 2 5 2" xfId="22499" xr:uid="{00000000-0005-0000-0000-00006F000000}"/>
    <cellStyle name="Comma 3 2 2 2 5 2 5 2 2" xfId="52739" xr:uid="{00000000-0005-0000-0000-00006F000000}"/>
    <cellStyle name="Comma 3 2 2 2 5 2 5 3" xfId="37619" xr:uid="{00000000-0005-0000-0000-00006F000000}"/>
    <cellStyle name="Comma 3 2 2 2 5 2 6" xfId="8891" xr:uid="{00000000-0005-0000-0000-00006F000000}"/>
    <cellStyle name="Comma 3 2 2 2 5 2 6 2" xfId="24011" xr:uid="{00000000-0005-0000-0000-00006F000000}"/>
    <cellStyle name="Comma 3 2 2 2 5 2 6 2 2" xfId="54251" xr:uid="{00000000-0005-0000-0000-00006F000000}"/>
    <cellStyle name="Comma 3 2 2 2 5 2 6 3" xfId="39131" xr:uid="{00000000-0005-0000-0000-00006F000000}"/>
    <cellStyle name="Comma 3 2 2 2 5 2 7" xfId="10403" xr:uid="{00000000-0005-0000-0000-00006F000000}"/>
    <cellStyle name="Comma 3 2 2 2 5 2 7 2" xfId="25523" xr:uid="{00000000-0005-0000-0000-00006F000000}"/>
    <cellStyle name="Comma 3 2 2 2 5 2 7 2 2" xfId="55763" xr:uid="{00000000-0005-0000-0000-00006F000000}"/>
    <cellStyle name="Comma 3 2 2 2 5 2 7 3" xfId="40643" xr:uid="{00000000-0005-0000-0000-00006F000000}"/>
    <cellStyle name="Comma 3 2 2 2 5 2 8" xfId="16451" xr:uid="{00000000-0005-0000-0000-00006F000000}"/>
    <cellStyle name="Comma 3 2 2 2 5 2 8 2" xfId="46691" xr:uid="{00000000-0005-0000-0000-00006F000000}"/>
    <cellStyle name="Comma 3 2 2 2 5 2 9" xfId="31571" xr:uid="{00000000-0005-0000-0000-00006F000000}"/>
    <cellStyle name="Comma 3 2 2 2 5 3" xfId="2087" xr:uid="{00000000-0005-0000-0000-00006F000000}"/>
    <cellStyle name="Comma 3 2 2 2 5 3 2" xfId="11159" xr:uid="{00000000-0005-0000-0000-00006F000000}"/>
    <cellStyle name="Comma 3 2 2 2 5 3 2 2" xfId="26279" xr:uid="{00000000-0005-0000-0000-00006F000000}"/>
    <cellStyle name="Comma 3 2 2 2 5 3 2 2 2" xfId="56519" xr:uid="{00000000-0005-0000-0000-00006F000000}"/>
    <cellStyle name="Comma 3 2 2 2 5 3 2 3" xfId="41399" xr:uid="{00000000-0005-0000-0000-00006F000000}"/>
    <cellStyle name="Comma 3 2 2 2 5 3 3" xfId="17207" xr:uid="{00000000-0005-0000-0000-00006F000000}"/>
    <cellStyle name="Comma 3 2 2 2 5 3 3 2" xfId="47447" xr:uid="{00000000-0005-0000-0000-00006F000000}"/>
    <cellStyle name="Comma 3 2 2 2 5 3 4" xfId="32327" xr:uid="{00000000-0005-0000-0000-00006F000000}"/>
    <cellStyle name="Comma 3 2 2 2 5 4" xfId="3599" xr:uid="{00000000-0005-0000-0000-00006F000000}"/>
    <cellStyle name="Comma 3 2 2 2 5 4 2" xfId="12671" xr:uid="{00000000-0005-0000-0000-00006F000000}"/>
    <cellStyle name="Comma 3 2 2 2 5 4 2 2" xfId="27791" xr:uid="{00000000-0005-0000-0000-00006F000000}"/>
    <cellStyle name="Comma 3 2 2 2 5 4 2 2 2" xfId="58031" xr:uid="{00000000-0005-0000-0000-00006F000000}"/>
    <cellStyle name="Comma 3 2 2 2 5 4 2 3" xfId="42911" xr:uid="{00000000-0005-0000-0000-00006F000000}"/>
    <cellStyle name="Comma 3 2 2 2 5 4 3" xfId="18719" xr:uid="{00000000-0005-0000-0000-00006F000000}"/>
    <cellStyle name="Comma 3 2 2 2 5 4 3 2" xfId="48959" xr:uid="{00000000-0005-0000-0000-00006F000000}"/>
    <cellStyle name="Comma 3 2 2 2 5 4 4" xfId="33839" xr:uid="{00000000-0005-0000-0000-00006F000000}"/>
    <cellStyle name="Comma 3 2 2 2 5 5" xfId="5111" xr:uid="{00000000-0005-0000-0000-00006F000000}"/>
    <cellStyle name="Comma 3 2 2 2 5 5 2" xfId="14183" xr:uid="{00000000-0005-0000-0000-00006F000000}"/>
    <cellStyle name="Comma 3 2 2 2 5 5 2 2" xfId="29303" xr:uid="{00000000-0005-0000-0000-00006F000000}"/>
    <cellStyle name="Comma 3 2 2 2 5 5 2 2 2" xfId="59543" xr:uid="{00000000-0005-0000-0000-00006F000000}"/>
    <cellStyle name="Comma 3 2 2 2 5 5 2 3" xfId="44423" xr:uid="{00000000-0005-0000-0000-00006F000000}"/>
    <cellStyle name="Comma 3 2 2 2 5 5 3" xfId="20231" xr:uid="{00000000-0005-0000-0000-00006F000000}"/>
    <cellStyle name="Comma 3 2 2 2 5 5 3 2" xfId="50471" xr:uid="{00000000-0005-0000-0000-00006F000000}"/>
    <cellStyle name="Comma 3 2 2 2 5 5 4" xfId="35351" xr:uid="{00000000-0005-0000-0000-00006F000000}"/>
    <cellStyle name="Comma 3 2 2 2 5 6" xfId="6623" xr:uid="{00000000-0005-0000-0000-00006F000000}"/>
    <cellStyle name="Comma 3 2 2 2 5 6 2" xfId="21743" xr:uid="{00000000-0005-0000-0000-00006F000000}"/>
    <cellStyle name="Comma 3 2 2 2 5 6 2 2" xfId="51983" xr:uid="{00000000-0005-0000-0000-00006F000000}"/>
    <cellStyle name="Comma 3 2 2 2 5 6 3" xfId="36863" xr:uid="{00000000-0005-0000-0000-00006F000000}"/>
    <cellStyle name="Comma 3 2 2 2 5 7" xfId="8135" xr:uid="{00000000-0005-0000-0000-00006F000000}"/>
    <cellStyle name="Comma 3 2 2 2 5 7 2" xfId="23255" xr:uid="{00000000-0005-0000-0000-00006F000000}"/>
    <cellStyle name="Comma 3 2 2 2 5 7 2 2" xfId="53495" xr:uid="{00000000-0005-0000-0000-00006F000000}"/>
    <cellStyle name="Comma 3 2 2 2 5 7 3" xfId="38375" xr:uid="{00000000-0005-0000-0000-00006F000000}"/>
    <cellStyle name="Comma 3 2 2 2 5 8" xfId="9647" xr:uid="{00000000-0005-0000-0000-00006F000000}"/>
    <cellStyle name="Comma 3 2 2 2 5 8 2" xfId="24767" xr:uid="{00000000-0005-0000-0000-00006F000000}"/>
    <cellStyle name="Comma 3 2 2 2 5 8 2 2" xfId="55007" xr:uid="{00000000-0005-0000-0000-00006F000000}"/>
    <cellStyle name="Comma 3 2 2 2 5 8 3" xfId="39887" xr:uid="{00000000-0005-0000-0000-00006F000000}"/>
    <cellStyle name="Comma 3 2 2 2 5 9" xfId="15695" xr:uid="{00000000-0005-0000-0000-00006F000000}"/>
    <cellStyle name="Comma 3 2 2 2 5 9 2" xfId="45935" xr:uid="{00000000-0005-0000-0000-00006F000000}"/>
    <cellStyle name="Comma 3 2 2 2 6" xfId="827" xr:uid="{00000000-0005-0000-0000-000014000000}"/>
    <cellStyle name="Comma 3 2 2 2 6 2" xfId="2339" xr:uid="{00000000-0005-0000-0000-000014000000}"/>
    <cellStyle name="Comma 3 2 2 2 6 2 2" xfId="11411" xr:uid="{00000000-0005-0000-0000-000014000000}"/>
    <cellStyle name="Comma 3 2 2 2 6 2 2 2" xfId="26531" xr:uid="{00000000-0005-0000-0000-000014000000}"/>
    <cellStyle name="Comma 3 2 2 2 6 2 2 2 2" xfId="56771" xr:uid="{00000000-0005-0000-0000-000014000000}"/>
    <cellStyle name="Comma 3 2 2 2 6 2 2 3" xfId="41651" xr:uid="{00000000-0005-0000-0000-000014000000}"/>
    <cellStyle name="Comma 3 2 2 2 6 2 3" xfId="17459" xr:uid="{00000000-0005-0000-0000-000014000000}"/>
    <cellStyle name="Comma 3 2 2 2 6 2 3 2" xfId="47699" xr:uid="{00000000-0005-0000-0000-000014000000}"/>
    <cellStyle name="Comma 3 2 2 2 6 2 4" xfId="32579" xr:uid="{00000000-0005-0000-0000-000014000000}"/>
    <cellStyle name="Comma 3 2 2 2 6 3" xfId="3851" xr:uid="{00000000-0005-0000-0000-000014000000}"/>
    <cellStyle name="Comma 3 2 2 2 6 3 2" xfId="12923" xr:uid="{00000000-0005-0000-0000-000014000000}"/>
    <cellStyle name="Comma 3 2 2 2 6 3 2 2" xfId="28043" xr:uid="{00000000-0005-0000-0000-000014000000}"/>
    <cellStyle name="Comma 3 2 2 2 6 3 2 2 2" xfId="58283" xr:uid="{00000000-0005-0000-0000-000014000000}"/>
    <cellStyle name="Comma 3 2 2 2 6 3 2 3" xfId="43163" xr:uid="{00000000-0005-0000-0000-000014000000}"/>
    <cellStyle name="Comma 3 2 2 2 6 3 3" xfId="18971" xr:uid="{00000000-0005-0000-0000-000014000000}"/>
    <cellStyle name="Comma 3 2 2 2 6 3 3 2" xfId="49211" xr:uid="{00000000-0005-0000-0000-000014000000}"/>
    <cellStyle name="Comma 3 2 2 2 6 3 4" xfId="34091" xr:uid="{00000000-0005-0000-0000-000014000000}"/>
    <cellStyle name="Comma 3 2 2 2 6 4" xfId="5363" xr:uid="{00000000-0005-0000-0000-000014000000}"/>
    <cellStyle name="Comma 3 2 2 2 6 4 2" xfId="14435" xr:uid="{00000000-0005-0000-0000-000014000000}"/>
    <cellStyle name="Comma 3 2 2 2 6 4 2 2" xfId="29555" xr:uid="{00000000-0005-0000-0000-000014000000}"/>
    <cellStyle name="Comma 3 2 2 2 6 4 2 2 2" xfId="59795" xr:uid="{00000000-0005-0000-0000-000014000000}"/>
    <cellStyle name="Comma 3 2 2 2 6 4 2 3" xfId="44675" xr:uid="{00000000-0005-0000-0000-000014000000}"/>
    <cellStyle name="Comma 3 2 2 2 6 4 3" xfId="20483" xr:uid="{00000000-0005-0000-0000-000014000000}"/>
    <cellStyle name="Comma 3 2 2 2 6 4 3 2" xfId="50723" xr:uid="{00000000-0005-0000-0000-000014000000}"/>
    <cellStyle name="Comma 3 2 2 2 6 4 4" xfId="35603" xr:uid="{00000000-0005-0000-0000-000014000000}"/>
    <cellStyle name="Comma 3 2 2 2 6 5" xfId="6875" xr:uid="{00000000-0005-0000-0000-000014000000}"/>
    <cellStyle name="Comma 3 2 2 2 6 5 2" xfId="21995" xr:uid="{00000000-0005-0000-0000-000014000000}"/>
    <cellStyle name="Comma 3 2 2 2 6 5 2 2" xfId="52235" xr:uid="{00000000-0005-0000-0000-000014000000}"/>
    <cellStyle name="Comma 3 2 2 2 6 5 3" xfId="37115" xr:uid="{00000000-0005-0000-0000-000014000000}"/>
    <cellStyle name="Comma 3 2 2 2 6 6" xfId="8387" xr:uid="{00000000-0005-0000-0000-000014000000}"/>
    <cellStyle name="Comma 3 2 2 2 6 6 2" xfId="23507" xr:uid="{00000000-0005-0000-0000-000014000000}"/>
    <cellStyle name="Comma 3 2 2 2 6 6 2 2" xfId="53747" xr:uid="{00000000-0005-0000-0000-000014000000}"/>
    <cellStyle name="Comma 3 2 2 2 6 6 3" xfId="38627" xr:uid="{00000000-0005-0000-0000-000014000000}"/>
    <cellStyle name="Comma 3 2 2 2 6 7" xfId="9899" xr:uid="{00000000-0005-0000-0000-000014000000}"/>
    <cellStyle name="Comma 3 2 2 2 6 7 2" xfId="25019" xr:uid="{00000000-0005-0000-0000-000014000000}"/>
    <cellStyle name="Comma 3 2 2 2 6 7 2 2" xfId="55259" xr:uid="{00000000-0005-0000-0000-000014000000}"/>
    <cellStyle name="Comma 3 2 2 2 6 7 3" xfId="40139" xr:uid="{00000000-0005-0000-0000-000014000000}"/>
    <cellStyle name="Comma 3 2 2 2 6 8" xfId="15947" xr:uid="{00000000-0005-0000-0000-000014000000}"/>
    <cellStyle name="Comma 3 2 2 2 6 8 2" xfId="46187" xr:uid="{00000000-0005-0000-0000-000014000000}"/>
    <cellStyle name="Comma 3 2 2 2 6 9" xfId="31067" xr:uid="{00000000-0005-0000-0000-000014000000}"/>
    <cellStyle name="Comma 3 2 2 2 7" xfId="1583" xr:uid="{00000000-0005-0000-0000-000014000000}"/>
    <cellStyle name="Comma 3 2 2 2 7 2" xfId="10655" xr:uid="{00000000-0005-0000-0000-000014000000}"/>
    <cellStyle name="Comma 3 2 2 2 7 2 2" xfId="25775" xr:uid="{00000000-0005-0000-0000-000014000000}"/>
    <cellStyle name="Comma 3 2 2 2 7 2 2 2" xfId="56015" xr:uid="{00000000-0005-0000-0000-000014000000}"/>
    <cellStyle name="Comma 3 2 2 2 7 2 3" xfId="40895" xr:uid="{00000000-0005-0000-0000-000014000000}"/>
    <cellStyle name="Comma 3 2 2 2 7 3" xfId="16703" xr:uid="{00000000-0005-0000-0000-000014000000}"/>
    <cellStyle name="Comma 3 2 2 2 7 3 2" xfId="46943" xr:uid="{00000000-0005-0000-0000-000014000000}"/>
    <cellStyle name="Comma 3 2 2 2 7 4" xfId="31823" xr:uid="{00000000-0005-0000-0000-000014000000}"/>
    <cellStyle name="Comma 3 2 2 2 8" xfId="3095" xr:uid="{00000000-0005-0000-0000-000014000000}"/>
    <cellStyle name="Comma 3 2 2 2 8 2" xfId="12167" xr:uid="{00000000-0005-0000-0000-000014000000}"/>
    <cellStyle name="Comma 3 2 2 2 8 2 2" xfId="27287" xr:uid="{00000000-0005-0000-0000-000014000000}"/>
    <cellStyle name="Comma 3 2 2 2 8 2 2 2" xfId="57527" xr:uid="{00000000-0005-0000-0000-000014000000}"/>
    <cellStyle name="Comma 3 2 2 2 8 2 3" xfId="42407" xr:uid="{00000000-0005-0000-0000-000014000000}"/>
    <cellStyle name="Comma 3 2 2 2 8 3" xfId="18215" xr:uid="{00000000-0005-0000-0000-000014000000}"/>
    <cellStyle name="Comma 3 2 2 2 8 3 2" xfId="48455" xr:uid="{00000000-0005-0000-0000-000014000000}"/>
    <cellStyle name="Comma 3 2 2 2 8 4" xfId="33335" xr:uid="{00000000-0005-0000-0000-000014000000}"/>
    <cellStyle name="Comma 3 2 2 2 9" xfId="4607" xr:uid="{00000000-0005-0000-0000-000014000000}"/>
    <cellStyle name="Comma 3 2 2 2 9 2" xfId="13679" xr:uid="{00000000-0005-0000-0000-000014000000}"/>
    <cellStyle name="Comma 3 2 2 2 9 2 2" xfId="28799" xr:uid="{00000000-0005-0000-0000-000014000000}"/>
    <cellStyle name="Comma 3 2 2 2 9 2 2 2" xfId="59039" xr:uid="{00000000-0005-0000-0000-000014000000}"/>
    <cellStyle name="Comma 3 2 2 2 9 2 3" xfId="43919" xr:uid="{00000000-0005-0000-0000-000014000000}"/>
    <cellStyle name="Comma 3 2 2 2 9 3" xfId="19727" xr:uid="{00000000-0005-0000-0000-000014000000}"/>
    <cellStyle name="Comma 3 2 2 2 9 3 2" xfId="49967" xr:uid="{00000000-0005-0000-0000-000014000000}"/>
    <cellStyle name="Comma 3 2 2 2 9 4" xfId="34847" xr:uid="{00000000-0005-0000-0000-000014000000}"/>
    <cellStyle name="Comma 3 2 2 3" xfId="113" xr:uid="{00000000-0005-0000-0000-000026000000}"/>
    <cellStyle name="Comma 3 2 2 3 10" xfId="9185" xr:uid="{00000000-0005-0000-0000-000026000000}"/>
    <cellStyle name="Comma 3 2 2 3 10 2" xfId="24305" xr:uid="{00000000-0005-0000-0000-000026000000}"/>
    <cellStyle name="Comma 3 2 2 3 10 2 2" xfId="54545" xr:uid="{00000000-0005-0000-0000-000026000000}"/>
    <cellStyle name="Comma 3 2 2 3 10 3" xfId="39425" xr:uid="{00000000-0005-0000-0000-000026000000}"/>
    <cellStyle name="Comma 3 2 2 3 11" xfId="15233" xr:uid="{00000000-0005-0000-0000-000026000000}"/>
    <cellStyle name="Comma 3 2 2 3 11 2" xfId="45473" xr:uid="{00000000-0005-0000-0000-000026000000}"/>
    <cellStyle name="Comma 3 2 2 3 12" xfId="30353" xr:uid="{00000000-0005-0000-0000-000026000000}"/>
    <cellStyle name="Comma 3 2 2 3 2" xfId="365" xr:uid="{00000000-0005-0000-0000-000026000000}"/>
    <cellStyle name="Comma 3 2 2 3 2 10" xfId="30605" xr:uid="{00000000-0005-0000-0000-000026000000}"/>
    <cellStyle name="Comma 3 2 2 3 2 2" xfId="1121" xr:uid="{00000000-0005-0000-0000-000026000000}"/>
    <cellStyle name="Comma 3 2 2 3 2 2 2" xfId="2633" xr:uid="{00000000-0005-0000-0000-000026000000}"/>
    <cellStyle name="Comma 3 2 2 3 2 2 2 2" xfId="11705" xr:uid="{00000000-0005-0000-0000-000026000000}"/>
    <cellStyle name="Comma 3 2 2 3 2 2 2 2 2" xfId="26825" xr:uid="{00000000-0005-0000-0000-000026000000}"/>
    <cellStyle name="Comma 3 2 2 3 2 2 2 2 2 2" xfId="57065" xr:uid="{00000000-0005-0000-0000-000026000000}"/>
    <cellStyle name="Comma 3 2 2 3 2 2 2 2 3" xfId="41945" xr:uid="{00000000-0005-0000-0000-000026000000}"/>
    <cellStyle name="Comma 3 2 2 3 2 2 2 3" xfId="17753" xr:uid="{00000000-0005-0000-0000-000026000000}"/>
    <cellStyle name="Comma 3 2 2 3 2 2 2 3 2" xfId="47993" xr:uid="{00000000-0005-0000-0000-000026000000}"/>
    <cellStyle name="Comma 3 2 2 3 2 2 2 4" xfId="32873" xr:uid="{00000000-0005-0000-0000-000026000000}"/>
    <cellStyle name="Comma 3 2 2 3 2 2 3" xfId="4145" xr:uid="{00000000-0005-0000-0000-000026000000}"/>
    <cellStyle name="Comma 3 2 2 3 2 2 3 2" xfId="13217" xr:uid="{00000000-0005-0000-0000-000026000000}"/>
    <cellStyle name="Comma 3 2 2 3 2 2 3 2 2" xfId="28337" xr:uid="{00000000-0005-0000-0000-000026000000}"/>
    <cellStyle name="Comma 3 2 2 3 2 2 3 2 2 2" xfId="58577" xr:uid="{00000000-0005-0000-0000-000026000000}"/>
    <cellStyle name="Comma 3 2 2 3 2 2 3 2 3" xfId="43457" xr:uid="{00000000-0005-0000-0000-000026000000}"/>
    <cellStyle name="Comma 3 2 2 3 2 2 3 3" xfId="19265" xr:uid="{00000000-0005-0000-0000-000026000000}"/>
    <cellStyle name="Comma 3 2 2 3 2 2 3 3 2" xfId="49505" xr:uid="{00000000-0005-0000-0000-000026000000}"/>
    <cellStyle name="Comma 3 2 2 3 2 2 3 4" xfId="34385" xr:uid="{00000000-0005-0000-0000-000026000000}"/>
    <cellStyle name="Comma 3 2 2 3 2 2 4" xfId="5657" xr:uid="{00000000-0005-0000-0000-000026000000}"/>
    <cellStyle name="Comma 3 2 2 3 2 2 4 2" xfId="14729" xr:uid="{00000000-0005-0000-0000-000026000000}"/>
    <cellStyle name="Comma 3 2 2 3 2 2 4 2 2" xfId="29849" xr:uid="{00000000-0005-0000-0000-000026000000}"/>
    <cellStyle name="Comma 3 2 2 3 2 2 4 2 2 2" xfId="60089" xr:uid="{00000000-0005-0000-0000-000026000000}"/>
    <cellStyle name="Comma 3 2 2 3 2 2 4 2 3" xfId="44969" xr:uid="{00000000-0005-0000-0000-000026000000}"/>
    <cellStyle name="Comma 3 2 2 3 2 2 4 3" xfId="20777" xr:uid="{00000000-0005-0000-0000-000026000000}"/>
    <cellStyle name="Comma 3 2 2 3 2 2 4 3 2" xfId="51017" xr:uid="{00000000-0005-0000-0000-000026000000}"/>
    <cellStyle name="Comma 3 2 2 3 2 2 4 4" xfId="35897" xr:uid="{00000000-0005-0000-0000-000026000000}"/>
    <cellStyle name="Comma 3 2 2 3 2 2 5" xfId="7169" xr:uid="{00000000-0005-0000-0000-000026000000}"/>
    <cellStyle name="Comma 3 2 2 3 2 2 5 2" xfId="22289" xr:uid="{00000000-0005-0000-0000-000026000000}"/>
    <cellStyle name="Comma 3 2 2 3 2 2 5 2 2" xfId="52529" xr:uid="{00000000-0005-0000-0000-000026000000}"/>
    <cellStyle name="Comma 3 2 2 3 2 2 5 3" xfId="37409" xr:uid="{00000000-0005-0000-0000-000026000000}"/>
    <cellStyle name="Comma 3 2 2 3 2 2 6" xfId="8681" xr:uid="{00000000-0005-0000-0000-000026000000}"/>
    <cellStyle name="Comma 3 2 2 3 2 2 6 2" xfId="23801" xr:uid="{00000000-0005-0000-0000-000026000000}"/>
    <cellStyle name="Comma 3 2 2 3 2 2 6 2 2" xfId="54041" xr:uid="{00000000-0005-0000-0000-000026000000}"/>
    <cellStyle name="Comma 3 2 2 3 2 2 6 3" xfId="38921" xr:uid="{00000000-0005-0000-0000-000026000000}"/>
    <cellStyle name="Comma 3 2 2 3 2 2 7" xfId="10193" xr:uid="{00000000-0005-0000-0000-000026000000}"/>
    <cellStyle name="Comma 3 2 2 3 2 2 7 2" xfId="25313" xr:uid="{00000000-0005-0000-0000-000026000000}"/>
    <cellStyle name="Comma 3 2 2 3 2 2 7 2 2" xfId="55553" xr:uid="{00000000-0005-0000-0000-000026000000}"/>
    <cellStyle name="Comma 3 2 2 3 2 2 7 3" xfId="40433" xr:uid="{00000000-0005-0000-0000-000026000000}"/>
    <cellStyle name="Comma 3 2 2 3 2 2 8" xfId="16241" xr:uid="{00000000-0005-0000-0000-000026000000}"/>
    <cellStyle name="Comma 3 2 2 3 2 2 8 2" xfId="46481" xr:uid="{00000000-0005-0000-0000-000026000000}"/>
    <cellStyle name="Comma 3 2 2 3 2 2 9" xfId="31361" xr:uid="{00000000-0005-0000-0000-000026000000}"/>
    <cellStyle name="Comma 3 2 2 3 2 3" xfId="1877" xr:uid="{00000000-0005-0000-0000-000026000000}"/>
    <cellStyle name="Comma 3 2 2 3 2 3 2" xfId="10949" xr:uid="{00000000-0005-0000-0000-000026000000}"/>
    <cellStyle name="Comma 3 2 2 3 2 3 2 2" xfId="26069" xr:uid="{00000000-0005-0000-0000-000026000000}"/>
    <cellStyle name="Comma 3 2 2 3 2 3 2 2 2" xfId="56309" xr:uid="{00000000-0005-0000-0000-000026000000}"/>
    <cellStyle name="Comma 3 2 2 3 2 3 2 3" xfId="41189" xr:uid="{00000000-0005-0000-0000-000026000000}"/>
    <cellStyle name="Comma 3 2 2 3 2 3 3" xfId="16997" xr:uid="{00000000-0005-0000-0000-000026000000}"/>
    <cellStyle name="Comma 3 2 2 3 2 3 3 2" xfId="47237" xr:uid="{00000000-0005-0000-0000-000026000000}"/>
    <cellStyle name="Comma 3 2 2 3 2 3 4" xfId="32117" xr:uid="{00000000-0005-0000-0000-000026000000}"/>
    <cellStyle name="Comma 3 2 2 3 2 4" xfId="3389" xr:uid="{00000000-0005-0000-0000-000026000000}"/>
    <cellStyle name="Comma 3 2 2 3 2 4 2" xfId="12461" xr:uid="{00000000-0005-0000-0000-000026000000}"/>
    <cellStyle name="Comma 3 2 2 3 2 4 2 2" xfId="27581" xr:uid="{00000000-0005-0000-0000-000026000000}"/>
    <cellStyle name="Comma 3 2 2 3 2 4 2 2 2" xfId="57821" xr:uid="{00000000-0005-0000-0000-000026000000}"/>
    <cellStyle name="Comma 3 2 2 3 2 4 2 3" xfId="42701" xr:uid="{00000000-0005-0000-0000-000026000000}"/>
    <cellStyle name="Comma 3 2 2 3 2 4 3" xfId="18509" xr:uid="{00000000-0005-0000-0000-000026000000}"/>
    <cellStyle name="Comma 3 2 2 3 2 4 3 2" xfId="48749" xr:uid="{00000000-0005-0000-0000-000026000000}"/>
    <cellStyle name="Comma 3 2 2 3 2 4 4" xfId="33629" xr:uid="{00000000-0005-0000-0000-000026000000}"/>
    <cellStyle name="Comma 3 2 2 3 2 5" xfId="4901" xr:uid="{00000000-0005-0000-0000-000026000000}"/>
    <cellStyle name="Comma 3 2 2 3 2 5 2" xfId="13973" xr:uid="{00000000-0005-0000-0000-000026000000}"/>
    <cellStyle name="Comma 3 2 2 3 2 5 2 2" xfId="29093" xr:uid="{00000000-0005-0000-0000-000026000000}"/>
    <cellStyle name="Comma 3 2 2 3 2 5 2 2 2" xfId="59333" xr:uid="{00000000-0005-0000-0000-000026000000}"/>
    <cellStyle name="Comma 3 2 2 3 2 5 2 3" xfId="44213" xr:uid="{00000000-0005-0000-0000-000026000000}"/>
    <cellStyle name="Comma 3 2 2 3 2 5 3" xfId="20021" xr:uid="{00000000-0005-0000-0000-000026000000}"/>
    <cellStyle name="Comma 3 2 2 3 2 5 3 2" xfId="50261" xr:uid="{00000000-0005-0000-0000-000026000000}"/>
    <cellStyle name="Comma 3 2 2 3 2 5 4" xfId="35141" xr:uid="{00000000-0005-0000-0000-000026000000}"/>
    <cellStyle name="Comma 3 2 2 3 2 6" xfId="6413" xr:uid="{00000000-0005-0000-0000-000026000000}"/>
    <cellStyle name="Comma 3 2 2 3 2 6 2" xfId="21533" xr:uid="{00000000-0005-0000-0000-000026000000}"/>
    <cellStyle name="Comma 3 2 2 3 2 6 2 2" xfId="51773" xr:uid="{00000000-0005-0000-0000-000026000000}"/>
    <cellStyle name="Comma 3 2 2 3 2 6 3" xfId="36653" xr:uid="{00000000-0005-0000-0000-000026000000}"/>
    <cellStyle name="Comma 3 2 2 3 2 7" xfId="7925" xr:uid="{00000000-0005-0000-0000-000026000000}"/>
    <cellStyle name="Comma 3 2 2 3 2 7 2" xfId="23045" xr:uid="{00000000-0005-0000-0000-000026000000}"/>
    <cellStyle name="Comma 3 2 2 3 2 7 2 2" xfId="53285" xr:uid="{00000000-0005-0000-0000-000026000000}"/>
    <cellStyle name="Comma 3 2 2 3 2 7 3" xfId="38165" xr:uid="{00000000-0005-0000-0000-000026000000}"/>
    <cellStyle name="Comma 3 2 2 3 2 8" xfId="9437" xr:uid="{00000000-0005-0000-0000-000026000000}"/>
    <cellStyle name="Comma 3 2 2 3 2 8 2" xfId="24557" xr:uid="{00000000-0005-0000-0000-000026000000}"/>
    <cellStyle name="Comma 3 2 2 3 2 8 2 2" xfId="54797" xr:uid="{00000000-0005-0000-0000-000026000000}"/>
    <cellStyle name="Comma 3 2 2 3 2 8 3" xfId="39677" xr:uid="{00000000-0005-0000-0000-000026000000}"/>
    <cellStyle name="Comma 3 2 2 3 2 9" xfId="15485" xr:uid="{00000000-0005-0000-0000-000026000000}"/>
    <cellStyle name="Comma 3 2 2 3 2 9 2" xfId="45725" xr:uid="{00000000-0005-0000-0000-000026000000}"/>
    <cellStyle name="Comma 3 2 2 3 3" xfId="617" xr:uid="{00000000-0005-0000-0000-000072000000}"/>
    <cellStyle name="Comma 3 2 2 3 3 10" xfId="30857" xr:uid="{00000000-0005-0000-0000-000072000000}"/>
    <cellStyle name="Comma 3 2 2 3 3 2" xfId="1373" xr:uid="{00000000-0005-0000-0000-000072000000}"/>
    <cellStyle name="Comma 3 2 2 3 3 2 2" xfId="2885" xr:uid="{00000000-0005-0000-0000-000072000000}"/>
    <cellStyle name="Comma 3 2 2 3 3 2 2 2" xfId="11957" xr:uid="{00000000-0005-0000-0000-000072000000}"/>
    <cellStyle name="Comma 3 2 2 3 3 2 2 2 2" xfId="27077" xr:uid="{00000000-0005-0000-0000-000072000000}"/>
    <cellStyle name="Comma 3 2 2 3 3 2 2 2 2 2" xfId="57317" xr:uid="{00000000-0005-0000-0000-000072000000}"/>
    <cellStyle name="Comma 3 2 2 3 3 2 2 2 3" xfId="42197" xr:uid="{00000000-0005-0000-0000-000072000000}"/>
    <cellStyle name="Comma 3 2 2 3 3 2 2 3" xfId="18005" xr:uid="{00000000-0005-0000-0000-000072000000}"/>
    <cellStyle name="Comma 3 2 2 3 3 2 2 3 2" xfId="48245" xr:uid="{00000000-0005-0000-0000-000072000000}"/>
    <cellStyle name="Comma 3 2 2 3 3 2 2 4" xfId="33125" xr:uid="{00000000-0005-0000-0000-000072000000}"/>
    <cellStyle name="Comma 3 2 2 3 3 2 3" xfId="4397" xr:uid="{00000000-0005-0000-0000-000072000000}"/>
    <cellStyle name="Comma 3 2 2 3 3 2 3 2" xfId="13469" xr:uid="{00000000-0005-0000-0000-000072000000}"/>
    <cellStyle name="Comma 3 2 2 3 3 2 3 2 2" xfId="28589" xr:uid="{00000000-0005-0000-0000-000072000000}"/>
    <cellStyle name="Comma 3 2 2 3 3 2 3 2 2 2" xfId="58829" xr:uid="{00000000-0005-0000-0000-000072000000}"/>
    <cellStyle name="Comma 3 2 2 3 3 2 3 2 3" xfId="43709" xr:uid="{00000000-0005-0000-0000-000072000000}"/>
    <cellStyle name="Comma 3 2 2 3 3 2 3 3" xfId="19517" xr:uid="{00000000-0005-0000-0000-000072000000}"/>
    <cellStyle name="Comma 3 2 2 3 3 2 3 3 2" xfId="49757" xr:uid="{00000000-0005-0000-0000-000072000000}"/>
    <cellStyle name="Comma 3 2 2 3 3 2 3 4" xfId="34637" xr:uid="{00000000-0005-0000-0000-000072000000}"/>
    <cellStyle name="Comma 3 2 2 3 3 2 4" xfId="5909" xr:uid="{00000000-0005-0000-0000-000072000000}"/>
    <cellStyle name="Comma 3 2 2 3 3 2 4 2" xfId="14981" xr:uid="{00000000-0005-0000-0000-000072000000}"/>
    <cellStyle name="Comma 3 2 2 3 3 2 4 2 2" xfId="30101" xr:uid="{00000000-0005-0000-0000-000072000000}"/>
    <cellStyle name="Comma 3 2 2 3 3 2 4 2 2 2" xfId="60341" xr:uid="{00000000-0005-0000-0000-000072000000}"/>
    <cellStyle name="Comma 3 2 2 3 3 2 4 2 3" xfId="45221" xr:uid="{00000000-0005-0000-0000-000072000000}"/>
    <cellStyle name="Comma 3 2 2 3 3 2 4 3" xfId="21029" xr:uid="{00000000-0005-0000-0000-000072000000}"/>
    <cellStyle name="Comma 3 2 2 3 3 2 4 3 2" xfId="51269" xr:uid="{00000000-0005-0000-0000-000072000000}"/>
    <cellStyle name="Comma 3 2 2 3 3 2 4 4" xfId="36149" xr:uid="{00000000-0005-0000-0000-000072000000}"/>
    <cellStyle name="Comma 3 2 2 3 3 2 5" xfId="7421" xr:uid="{00000000-0005-0000-0000-000072000000}"/>
    <cellStyle name="Comma 3 2 2 3 3 2 5 2" xfId="22541" xr:uid="{00000000-0005-0000-0000-000072000000}"/>
    <cellStyle name="Comma 3 2 2 3 3 2 5 2 2" xfId="52781" xr:uid="{00000000-0005-0000-0000-000072000000}"/>
    <cellStyle name="Comma 3 2 2 3 3 2 5 3" xfId="37661" xr:uid="{00000000-0005-0000-0000-000072000000}"/>
    <cellStyle name="Comma 3 2 2 3 3 2 6" xfId="8933" xr:uid="{00000000-0005-0000-0000-000072000000}"/>
    <cellStyle name="Comma 3 2 2 3 3 2 6 2" xfId="24053" xr:uid="{00000000-0005-0000-0000-000072000000}"/>
    <cellStyle name="Comma 3 2 2 3 3 2 6 2 2" xfId="54293" xr:uid="{00000000-0005-0000-0000-000072000000}"/>
    <cellStyle name="Comma 3 2 2 3 3 2 6 3" xfId="39173" xr:uid="{00000000-0005-0000-0000-000072000000}"/>
    <cellStyle name="Comma 3 2 2 3 3 2 7" xfId="10445" xr:uid="{00000000-0005-0000-0000-000072000000}"/>
    <cellStyle name="Comma 3 2 2 3 3 2 7 2" xfId="25565" xr:uid="{00000000-0005-0000-0000-000072000000}"/>
    <cellStyle name="Comma 3 2 2 3 3 2 7 2 2" xfId="55805" xr:uid="{00000000-0005-0000-0000-000072000000}"/>
    <cellStyle name="Comma 3 2 2 3 3 2 7 3" xfId="40685" xr:uid="{00000000-0005-0000-0000-000072000000}"/>
    <cellStyle name="Comma 3 2 2 3 3 2 8" xfId="16493" xr:uid="{00000000-0005-0000-0000-000072000000}"/>
    <cellStyle name="Comma 3 2 2 3 3 2 8 2" xfId="46733" xr:uid="{00000000-0005-0000-0000-000072000000}"/>
    <cellStyle name="Comma 3 2 2 3 3 2 9" xfId="31613" xr:uid="{00000000-0005-0000-0000-000072000000}"/>
    <cellStyle name="Comma 3 2 2 3 3 3" xfId="2129" xr:uid="{00000000-0005-0000-0000-000072000000}"/>
    <cellStyle name="Comma 3 2 2 3 3 3 2" xfId="11201" xr:uid="{00000000-0005-0000-0000-000072000000}"/>
    <cellStyle name="Comma 3 2 2 3 3 3 2 2" xfId="26321" xr:uid="{00000000-0005-0000-0000-000072000000}"/>
    <cellStyle name="Comma 3 2 2 3 3 3 2 2 2" xfId="56561" xr:uid="{00000000-0005-0000-0000-000072000000}"/>
    <cellStyle name="Comma 3 2 2 3 3 3 2 3" xfId="41441" xr:uid="{00000000-0005-0000-0000-000072000000}"/>
    <cellStyle name="Comma 3 2 2 3 3 3 3" xfId="17249" xr:uid="{00000000-0005-0000-0000-000072000000}"/>
    <cellStyle name="Comma 3 2 2 3 3 3 3 2" xfId="47489" xr:uid="{00000000-0005-0000-0000-000072000000}"/>
    <cellStyle name="Comma 3 2 2 3 3 3 4" xfId="32369" xr:uid="{00000000-0005-0000-0000-000072000000}"/>
    <cellStyle name="Comma 3 2 2 3 3 4" xfId="3641" xr:uid="{00000000-0005-0000-0000-000072000000}"/>
    <cellStyle name="Comma 3 2 2 3 3 4 2" xfId="12713" xr:uid="{00000000-0005-0000-0000-000072000000}"/>
    <cellStyle name="Comma 3 2 2 3 3 4 2 2" xfId="27833" xr:uid="{00000000-0005-0000-0000-000072000000}"/>
    <cellStyle name="Comma 3 2 2 3 3 4 2 2 2" xfId="58073" xr:uid="{00000000-0005-0000-0000-000072000000}"/>
    <cellStyle name="Comma 3 2 2 3 3 4 2 3" xfId="42953" xr:uid="{00000000-0005-0000-0000-000072000000}"/>
    <cellStyle name="Comma 3 2 2 3 3 4 3" xfId="18761" xr:uid="{00000000-0005-0000-0000-000072000000}"/>
    <cellStyle name="Comma 3 2 2 3 3 4 3 2" xfId="49001" xr:uid="{00000000-0005-0000-0000-000072000000}"/>
    <cellStyle name="Comma 3 2 2 3 3 4 4" xfId="33881" xr:uid="{00000000-0005-0000-0000-000072000000}"/>
    <cellStyle name="Comma 3 2 2 3 3 5" xfId="5153" xr:uid="{00000000-0005-0000-0000-000072000000}"/>
    <cellStyle name="Comma 3 2 2 3 3 5 2" xfId="14225" xr:uid="{00000000-0005-0000-0000-000072000000}"/>
    <cellStyle name="Comma 3 2 2 3 3 5 2 2" xfId="29345" xr:uid="{00000000-0005-0000-0000-000072000000}"/>
    <cellStyle name="Comma 3 2 2 3 3 5 2 2 2" xfId="59585" xr:uid="{00000000-0005-0000-0000-000072000000}"/>
    <cellStyle name="Comma 3 2 2 3 3 5 2 3" xfId="44465" xr:uid="{00000000-0005-0000-0000-000072000000}"/>
    <cellStyle name="Comma 3 2 2 3 3 5 3" xfId="20273" xr:uid="{00000000-0005-0000-0000-000072000000}"/>
    <cellStyle name="Comma 3 2 2 3 3 5 3 2" xfId="50513" xr:uid="{00000000-0005-0000-0000-000072000000}"/>
    <cellStyle name="Comma 3 2 2 3 3 5 4" xfId="35393" xr:uid="{00000000-0005-0000-0000-000072000000}"/>
    <cellStyle name="Comma 3 2 2 3 3 6" xfId="6665" xr:uid="{00000000-0005-0000-0000-000072000000}"/>
    <cellStyle name="Comma 3 2 2 3 3 6 2" xfId="21785" xr:uid="{00000000-0005-0000-0000-000072000000}"/>
    <cellStyle name="Comma 3 2 2 3 3 6 2 2" xfId="52025" xr:uid="{00000000-0005-0000-0000-000072000000}"/>
    <cellStyle name="Comma 3 2 2 3 3 6 3" xfId="36905" xr:uid="{00000000-0005-0000-0000-000072000000}"/>
    <cellStyle name="Comma 3 2 2 3 3 7" xfId="8177" xr:uid="{00000000-0005-0000-0000-000072000000}"/>
    <cellStyle name="Comma 3 2 2 3 3 7 2" xfId="23297" xr:uid="{00000000-0005-0000-0000-000072000000}"/>
    <cellStyle name="Comma 3 2 2 3 3 7 2 2" xfId="53537" xr:uid="{00000000-0005-0000-0000-000072000000}"/>
    <cellStyle name="Comma 3 2 2 3 3 7 3" xfId="38417" xr:uid="{00000000-0005-0000-0000-000072000000}"/>
    <cellStyle name="Comma 3 2 2 3 3 8" xfId="9689" xr:uid="{00000000-0005-0000-0000-000072000000}"/>
    <cellStyle name="Comma 3 2 2 3 3 8 2" xfId="24809" xr:uid="{00000000-0005-0000-0000-000072000000}"/>
    <cellStyle name="Comma 3 2 2 3 3 8 2 2" xfId="55049" xr:uid="{00000000-0005-0000-0000-000072000000}"/>
    <cellStyle name="Comma 3 2 2 3 3 8 3" xfId="39929" xr:uid="{00000000-0005-0000-0000-000072000000}"/>
    <cellStyle name="Comma 3 2 2 3 3 9" xfId="15737" xr:uid="{00000000-0005-0000-0000-000072000000}"/>
    <cellStyle name="Comma 3 2 2 3 3 9 2" xfId="45977" xr:uid="{00000000-0005-0000-0000-000072000000}"/>
    <cellStyle name="Comma 3 2 2 3 4" xfId="869" xr:uid="{00000000-0005-0000-0000-000026000000}"/>
    <cellStyle name="Comma 3 2 2 3 4 2" xfId="2381" xr:uid="{00000000-0005-0000-0000-000026000000}"/>
    <cellStyle name="Comma 3 2 2 3 4 2 2" xfId="11453" xr:uid="{00000000-0005-0000-0000-000026000000}"/>
    <cellStyle name="Comma 3 2 2 3 4 2 2 2" xfId="26573" xr:uid="{00000000-0005-0000-0000-000026000000}"/>
    <cellStyle name="Comma 3 2 2 3 4 2 2 2 2" xfId="56813" xr:uid="{00000000-0005-0000-0000-000026000000}"/>
    <cellStyle name="Comma 3 2 2 3 4 2 2 3" xfId="41693" xr:uid="{00000000-0005-0000-0000-000026000000}"/>
    <cellStyle name="Comma 3 2 2 3 4 2 3" xfId="17501" xr:uid="{00000000-0005-0000-0000-000026000000}"/>
    <cellStyle name="Comma 3 2 2 3 4 2 3 2" xfId="47741" xr:uid="{00000000-0005-0000-0000-000026000000}"/>
    <cellStyle name="Comma 3 2 2 3 4 2 4" xfId="32621" xr:uid="{00000000-0005-0000-0000-000026000000}"/>
    <cellStyle name="Comma 3 2 2 3 4 3" xfId="3893" xr:uid="{00000000-0005-0000-0000-000026000000}"/>
    <cellStyle name="Comma 3 2 2 3 4 3 2" xfId="12965" xr:uid="{00000000-0005-0000-0000-000026000000}"/>
    <cellStyle name="Comma 3 2 2 3 4 3 2 2" xfId="28085" xr:uid="{00000000-0005-0000-0000-000026000000}"/>
    <cellStyle name="Comma 3 2 2 3 4 3 2 2 2" xfId="58325" xr:uid="{00000000-0005-0000-0000-000026000000}"/>
    <cellStyle name="Comma 3 2 2 3 4 3 2 3" xfId="43205" xr:uid="{00000000-0005-0000-0000-000026000000}"/>
    <cellStyle name="Comma 3 2 2 3 4 3 3" xfId="19013" xr:uid="{00000000-0005-0000-0000-000026000000}"/>
    <cellStyle name="Comma 3 2 2 3 4 3 3 2" xfId="49253" xr:uid="{00000000-0005-0000-0000-000026000000}"/>
    <cellStyle name="Comma 3 2 2 3 4 3 4" xfId="34133" xr:uid="{00000000-0005-0000-0000-000026000000}"/>
    <cellStyle name="Comma 3 2 2 3 4 4" xfId="5405" xr:uid="{00000000-0005-0000-0000-000026000000}"/>
    <cellStyle name="Comma 3 2 2 3 4 4 2" xfId="14477" xr:uid="{00000000-0005-0000-0000-000026000000}"/>
    <cellStyle name="Comma 3 2 2 3 4 4 2 2" xfId="29597" xr:uid="{00000000-0005-0000-0000-000026000000}"/>
    <cellStyle name="Comma 3 2 2 3 4 4 2 2 2" xfId="59837" xr:uid="{00000000-0005-0000-0000-000026000000}"/>
    <cellStyle name="Comma 3 2 2 3 4 4 2 3" xfId="44717" xr:uid="{00000000-0005-0000-0000-000026000000}"/>
    <cellStyle name="Comma 3 2 2 3 4 4 3" xfId="20525" xr:uid="{00000000-0005-0000-0000-000026000000}"/>
    <cellStyle name="Comma 3 2 2 3 4 4 3 2" xfId="50765" xr:uid="{00000000-0005-0000-0000-000026000000}"/>
    <cellStyle name="Comma 3 2 2 3 4 4 4" xfId="35645" xr:uid="{00000000-0005-0000-0000-000026000000}"/>
    <cellStyle name="Comma 3 2 2 3 4 5" xfId="6917" xr:uid="{00000000-0005-0000-0000-000026000000}"/>
    <cellStyle name="Comma 3 2 2 3 4 5 2" xfId="22037" xr:uid="{00000000-0005-0000-0000-000026000000}"/>
    <cellStyle name="Comma 3 2 2 3 4 5 2 2" xfId="52277" xr:uid="{00000000-0005-0000-0000-000026000000}"/>
    <cellStyle name="Comma 3 2 2 3 4 5 3" xfId="37157" xr:uid="{00000000-0005-0000-0000-000026000000}"/>
    <cellStyle name="Comma 3 2 2 3 4 6" xfId="8429" xr:uid="{00000000-0005-0000-0000-000026000000}"/>
    <cellStyle name="Comma 3 2 2 3 4 6 2" xfId="23549" xr:uid="{00000000-0005-0000-0000-000026000000}"/>
    <cellStyle name="Comma 3 2 2 3 4 6 2 2" xfId="53789" xr:uid="{00000000-0005-0000-0000-000026000000}"/>
    <cellStyle name="Comma 3 2 2 3 4 6 3" xfId="38669" xr:uid="{00000000-0005-0000-0000-000026000000}"/>
    <cellStyle name="Comma 3 2 2 3 4 7" xfId="9941" xr:uid="{00000000-0005-0000-0000-000026000000}"/>
    <cellStyle name="Comma 3 2 2 3 4 7 2" xfId="25061" xr:uid="{00000000-0005-0000-0000-000026000000}"/>
    <cellStyle name="Comma 3 2 2 3 4 7 2 2" xfId="55301" xr:uid="{00000000-0005-0000-0000-000026000000}"/>
    <cellStyle name="Comma 3 2 2 3 4 7 3" xfId="40181" xr:uid="{00000000-0005-0000-0000-000026000000}"/>
    <cellStyle name="Comma 3 2 2 3 4 8" xfId="15989" xr:uid="{00000000-0005-0000-0000-000026000000}"/>
    <cellStyle name="Comma 3 2 2 3 4 8 2" xfId="46229" xr:uid="{00000000-0005-0000-0000-000026000000}"/>
    <cellStyle name="Comma 3 2 2 3 4 9" xfId="31109" xr:uid="{00000000-0005-0000-0000-000026000000}"/>
    <cellStyle name="Comma 3 2 2 3 5" xfId="1625" xr:uid="{00000000-0005-0000-0000-000026000000}"/>
    <cellStyle name="Comma 3 2 2 3 5 2" xfId="10697" xr:uid="{00000000-0005-0000-0000-000026000000}"/>
    <cellStyle name="Comma 3 2 2 3 5 2 2" xfId="25817" xr:uid="{00000000-0005-0000-0000-000026000000}"/>
    <cellStyle name="Comma 3 2 2 3 5 2 2 2" xfId="56057" xr:uid="{00000000-0005-0000-0000-000026000000}"/>
    <cellStyle name="Comma 3 2 2 3 5 2 3" xfId="40937" xr:uid="{00000000-0005-0000-0000-000026000000}"/>
    <cellStyle name="Comma 3 2 2 3 5 3" xfId="16745" xr:uid="{00000000-0005-0000-0000-000026000000}"/>
    <cellStyle name="Comma 3 2 2 3 5 3 2" xfId="46985" xr:uid="{00000000-0005-0000-0000-000026000000}"/>
    <cellStyle name="Comma 3 2 2 3 5 4" xfId="31865" xr:uid="{00000000-0005-0000-0000-000026000000}"/>
    <cellStyle name="Comma 3 2 2 3 6" xfId="3137" xr:uid="{00000000-0005-0000-0000-000026000000}"/>
    <cellStyle name="Comma 3 2 2 3 6 2" xfId="12209" xr:uid="{00000000-0005-0000-0000-000026000000}"/>
    <cellStyle name="Comma 3 2 2 3 6 2 2" xfId="27329" xr:uid="{00000000-0005-0000-0000-000026000000}"/>
    <cellStyle name="Comma 3 2 2 3 6 2 2 2" xfId="57569" xr:uid="{00000000-0005-0000-0000-000026000000}"/>
    <cellStyle name="Comma 3 2 2 3 6 2 3" xfId="42449" xr:uid="{00000000-0005-0000-0000-000026000000}"/>
    <cellStyle name="Comma 3 2 2 3 6 3" xfId="18257" xr:uid="{00000000-0005-0000-0000-000026000000}"/>
    <cellStyle name="Comma 3 2 2 3 6 3 2" xfId="48497" xr:uid="{00000000-0005-0000-0000-000026000000}"/>
    <cellStyle name="Comma 3 2 2 3 6 4" xfId="33377" xr:uid="{00000000-0005-0000-0000-000026000000}"/>
    <cellStyle name="Comma 3 2 2 3 7" xfId="4649" xr:uid="{00000000-0005-0000-0000-000026000000}"/>
    <cellStyle name="Comma 3 2 2 3 7 2" xfId="13721" xr:uid="{00000000-0005-0000-0000-000026000000}"/>
    <cellStyle name="Comma 3 2 2 3 7 2 2" xfId="28841" xr:uid="{00000000-0005-0000-0000-000026000000}"/>
    <cellStyle name="Comma 3 2 2 3 7 2 2 2" xfId="59081" xr:uid="{00000000-0005-0000-0000-000026000000}"/>
    <cellStyle name="Comma 3 2 2 3 7 2 3" xfId="43961" xr:uid="{00000000-0005-0000-0000-000026000000}"/>
    <cellStyle name="Comma 3 2 2 3 7 3" xfId="19769" xr:uid="{00000000-0005-0000-0000-000026000000}"/>
    <cellStyle name="Comma 3 2 2 3 7 3 2" xfId="50009" xr:uid="{00000000-0005-0000-0000-000026000000}"/>
    <cellStyle name="Comma 3 2 2 3 7 4" xfId="34889" xr:uid="{00000000-0005-0000-0000-000026000000}"/>
    <cellStyle name="Comma 3 2 2 3 8" xfId="6161" xr:uid="{00000000-0005-0000-0000-000026000000}"/>
    <cellStyle name="Comma 3 2 2 3 8 2" xfId="21281" xr:uid="{00000000-0005-0000-0000-000026000000}"/>
    <cellStyle name="Comma 3 2 2 3 8 2 2" xfId="51521" xr:uid="{00000000-0005-0000-0000-000026000000}"/>
    <cellStyle name="Comma 3 2 2 3 8 3" xfId="36401" xr:uid="{00000000-0005-0000-0000-000026000000}"/>
    <cellStyle name="Comma 3 2 2 3 9" xfId="7673" xr:uid="{00000000-0005-0000-0000-000026000000}"/>
    <cellStyle name="Comma 3 2 2 3 9 2" xfId="22793" xr:uid="{00000000-0005-0000-0000-000026000000}"/>
    <cellStyle name="Comma 3 2 2 3 9 2 2" xfId="53033" xr:uid="{00000000-0005-0000-0000-000026000000}"/>
    <cellStyle name="Comma 3 2 2 3 9 3" xfId="37913" xr:uid="{00000000-0005-0000-0000-000026000000}"/>
    <cellStyle name="Comma 3 2 2 4" xfId="197" xr:uid="{00000000-0005-0000-0000-000026000000}"/>
    <cellStyle name="Comma 3 2 2 4 10" xfId="9269" xr:uid="{00000000-0005-0000-0000-000026000000}"/>
    <cellStyle name="Comma 3 2 2 4 10 2" xfId="24389" xr:uid="{00000000-0005-0000-0000-000026000000}"/>
    <cellStyle name="Comma 3 2 2 4 10 2 2" xfId="54629" xr:uid="{00000000-0005-0000-0000-000026000000}"/>
    <cellStyle name="Comma 3 2 2 4 10 3" xfId="39509" xr:uid="{00000000-0005-0000-0000-000026000000}"/>
    <cellStyle name="Comma 3 2 2 4 11" xfId="15317" xr:uid="{00000000-0005-0000-0000-000026000000}"/>
    <cellStyle name="Comma 3 2 2 4 11 2" xfId="45557" xr:uid="{00000000-0005-0000-0000-000026000000}"/>
    <cellStyle name="Comma 3 2 2 4 12" xfId="30437" xr:uid="{00000000-0005-0000-0000-000026000000}"/>
    <cellStyle name="Comma 3 2 2 4 2" xfId="449" xr:uid="{00000000-0005-0000-0000-000026000000}"/>
    <cellStyle name="Comma 3 2 2 4 2 10" xfId="30689" xr:uid="{00000000-0005-0000-0000-000026000000}"/>
    <cellStyle name="Comma 3 2 2 4 2 2" xfId="1205" xr:uid="{00000000-0005-0000-0000-000026000000}"/>
    <cellStyle name="Comma 3 2 2 4 2 2 2" xfId="2717" xr:uid="{00000000-0005-0000-0000-000026000000}"/>
    <cellStyle name="Comma 3 2 2 4 2 2 2 2" xfId="11789" xr:uid="{00000000-0005-0000-0000-000026000000}"/>
    <cellStyle name="Comma 3 2 2 4 2 2 2 2 2" xfId="26909" xr:uid="{00000000-0005-0000-0000-000026000000}"/>
    <cellStyle name="Comma 3 2 2 4 2 2 2 2 2 2" xfId="57149" xr:uid="{00000000-0005-0000-0000-000026000000}"/>
    <cellStyle name="Comma 3 2 2 4 2 2 2 2 3" xfId="42029" xr:uid="{00000000-0005-0000-0000-000026000000}"/>
    <cellStyle name="Comma 3 2 2 4 2 2 2 3" xfId="17837" xr:uid="{00000000-0005-0000-0000-000026000000}"/>
    <cellStyle name="Comma 3 2 2 4 2 2 2 3 2" xfId="48077" xr:uid="{00000000-0005-0000-0000-000026000000}"/>
    <cellStyle name="Comma 3 2 2 4 2 2 2 4" xfId="32957" xr:uid="{00000000-0005-0000-0000-000026000000}"/>
    <cellStyle name="Comma 3 2 2 4 2 2 3" xfId="4229" xr:uid="{00000000-0005-0000-0000-000026000000}"/>
    <cellStyle name="Comma 3 2 2 4 2 2 3 2" xfId="13301" xr:uid="{00000000-0005-0000-0000-000026000000}"/>
    <cellStyle name="Comma 3 2 2 4 2 2 3 2 2" xfId="28421" xr:uid="{00000000-0005-0000-0000-000026000000}"/>
    <cellStyle name="Comma 3 2 2 4 2 2 3 2 2 2" xfId="58661" xr:uid="{00000000-0005-0000-0000-000026000000}"/>
    <cellStyle name="Comma 3 2 2 4 2 2 3 2 3" xfId="43541" xr:uid="{00000000-0005-0000-0000-000026000000}"/>
    <cellStyle name="Comma 3 2 2 4 2 2 3 3" xfId="19349" xr:uid="{00000000-0005-0000-0000-000026000000}"/>
    <cellStyle name="Comma 3 2 2 4 2 2 3 3 2" xfId="49589" xr:uid="{00000000-0005-0000-0000-000026000000}"/>
    <cellStyle name="Comma 3 2 2 4 2 2 3 4" xfId="34469" xr:uid="{00000000-0005-0000-0000-000026000000}"/>
    <cellStyle name="Comma 3 2 2 4 2 2 4" xfId="5741" xr:uid="{00000000-0005-0000-0000-000026000000}"/>
    <cellStyle name="Comma 3 2 2 4 2 2 4 2" xfId="14813" xr:uid="{00000000-0005-0000-0000-000026000000}"/>
    <cellStyle name="Comma 3 2 2 4 2 2 4 2 2" xfId="29933" xr:uid="{00000000-0005-0000-0000-000026000000}"/>
    <cellStyle name="Comma 3 2 2 4 2 2 4 2 2 2" xfId="60173" xr:uid="{00000000-0005-0000-0000-000026000000}"/>
    <cellStyle name="Comma 3 2 2 4 2 2 4 2 3" xfId="45053" xr:uid="{00000000-0005-0000-0000-000026000000}"/>
    <cellStyle name="Comma 3 2 2 4 2 2 4 3" xfId="20861" xr:uid="{00000000-0005-0000-0000-000026000000}"/>
    <cellStyle name="Comma 3 2 2 4 2 2 4 3 2" xfId="51101" xr:uid="{00000000-0005-0000-0000-000026000000}"/>
    <cellStyle name="Comma 3 2 2 4 2 2 4 4" xfId="35981" xr:uid="{00000000-0005-0000-0000-000026000000}"/>
    <cellStyle name="Comma 3 2 2 4 2 2 5" xfId="7253" xr:uid="{00000000-0005-0000-0000-000026000000}"/>
    <cellStyle name="Comma 3 2 2 4 2 2 5 2" xfId="22373" xr:uid="{00000000-0005-0000-0000-000026000000}"/>
    <cellStyle name="Comma 3 2 2 4 2 2 5 2 2" xfId="52613" xr:uid="{00000000-0005-0000-0000-000026000000}"/>
    <cellStyle name="Comma 3 2 2 4 2 2 5 3" xfId="37493" xr:uid="{00000000-0005-0000-0000-000026000000}"/>
    <cellStyle name="Comma 3 2 2 4 2 2 6" xfId="8765" xr:uid="{00000000-0005-0000-0000-000026000000}"/>
    <cellStyle name="Comma 3 2 2 4 2 2 6 2" xfId="23885" xr:uid="{00000000-0005-0000-0000-000026000000}"/>
    <cellStyle name="Comma 3 2 2 4 2 2 6 2 2" xfId="54125" xr:uid="{00000000-0005-0000-0000-000026000000}"/>
    <cellStyle name="Comma 3 2 2 4 2 2 6 3" xfId="39005" xr:uid="{00000000-0005-0000-0000-000026000000}"/>
    <cellStyle name="Comma 3 2 2 4 2 2 7" xfId="10277" xr:uid="{00000000-0005-0000-0000-000026000000}"/>
    <cellStyle name="Comma 3 2 2 4 2 2 7 2" xfId="25397" xr:uid="{00000000-0005-0000-0000-000026000000}"/>
    <cellStyle name="Comma 3 2 2 4 2 2 7 2 2" xfId="55637" xr:uid="{00000000-0005-0000-0000-000026000000}"/>
    <cellStyle name="Comma 3 2 2 4 2 2 7 3" xfId="40517" xr:uid="{00000000-0005-0000-0000-000026000000}"/>
    <cellStyle name="Comma 3 2 2 4 2 2 8" xfId="16325" xr:uid="{00000000-0005-0000-0000-000026000000}"/>
    <cellStyle name="Comma 3 2 2 4 2 2 8 2" xfId="46565" xr:uid="{00000000-0005-0000-0000-000026000000}"/>
    <cellStyle name="Comma 3 2 2 4 2 2 9" xfId="31445" xr:uid="{00000000-0005-0000-0000-000026000000}"/>
    <cellStyle name="Comma 3 2 2 4 2 3" xfId="1961" xr:uid="{00000000-0005-0000-0000-000026000000}"/>
    <cellStyle name="Comma 3 2 2 4 2 3 2" xfId="11033" xr:uid="{00000000-0005-0000-0000-000026000000}"/>
    <cellStyle name="Comma 3 2 2 4 2 3 2 2" xfId="26153" xr:uid="{00000000-0005-0000-0000-000026000000}"/>
    <cellStyle name="Comma 3 2 2 4 2 3 2 2 2" xfId="56393" xr:uid="{00000000-0005-0000-0000-000026000000}"/>
    <cellStyle name="Comma 3 2 2 4 2 3 2 3" xfId="41273" xr:uid="{00000000-0005-0000-0000-000026000000}"/>
    <cellStyle name="Comma 3 2 2 4 2 3 3" xfId="17081" xr:uid="{00000000-0005-0000-0000-000026000000}"/>
    <cellStyle name="Comma 3 2 2 4 2 3 3 2" xfId="47321" xr:uid="{00000000-0005-0000-0000-000026000000}"/>
    <cellStyle name="Comma 3 2 2 4 2 3 4" xfId="32201" xr:uid="{00000000-0005-0000-0000-000026000000}"/>
    <cellStyle name="Comma 3 2 2 4 2 4" xfId="3473" xr:uid="{00000000-0005-0000-0000-000026000000}"/>
    <cellStyle name="Comma 3 2 2 4 2 4 2" xfId="12545" xr:uid="{00000000-0005-0000-0000-000026000000}"/>
    <cellStyle name="Comma 3 2 2 4 2 4 2 2" xfId="27665" xr:uid="{00000000-0005-0000-0000-000026000000}"/>
    <cellStyle name="Comma 3 2 2 4 2 4 2 2 2" xfId="57905" xr:uid="{00000000-0005-0000-0000-000026000000}"/>
    <cellStyle name="Comma 3 2 2 4 2 4 2 3" xfId="42785" xr:uid="{00000000-0005-0000-0000-000026000000}"/>
    <cellStyle name="Comma 3 2 2 4 2 4 3" xfId="18593" xr:uid="{00000000-0005-0000-0000-000026000000}"/>
    <cellStyle name="Comma 3 2 2 4 2 4 3 2" xfId="48833" xr:uid="{00000000-0005-0000-0000-000026000000}"/>
    <cellStyle name="Comma 3 2 2 4 2 4 4" xfId="33713" xr:uid="{00000000-0005-0000-0000-000026000000}"/>
    <cellStyle name="Comma 3 2 2 4 2 5" xfId="4985" xr:uid="{00000000-0005-0000-0000-000026000000}"/>
    <cellStyle name="Comma 3 2 2 4 2 5 2" xfId="14057" xr:uid="{00000000-0005-0000-0000-000026000000}"/>
    <cellStyle name="Comma 3 2 2 4 2 5 2 2" xfId="29177" xr:uid="{00000000-0005-0000-0000-000026000000}"/>
    <cellStyle name="Comma 3 2 2 4 2 5 2 2 2" xfId="59417" xr:uid="{00000000-0005-0000-0000-000026000000}"/>
    <cellStyle name="Comma 3 2 2 4 2 5 2 3" xfId="44297" xr:uid="{00000000-0005-0000-0000-000026000000}"/>
    <cellStyle name="Comma 3 2 2 4 2 5 3" xfId="20105" xr:uid="{00000000-0005-0000-0000-000026000000}"/>
    <cellStyle name="Comma 3 2 2 4 2 5 3 2" xfId="50345" xr:uid="{00000000-0005-0000-0000-000026000000}"/>
    <cellStyle name="Comma 3 2 2 4 2 5 4" xfId="35225" xr:uid="{00000000-0005-0000-0000-000026000000}"/>
    <cellStyle name="Comma 3 2 2 4 2 6" xfId="6497" xr:uid="{00000000-0005-0000-0000-000026000000}"/>
    <cellStyle name="Comma 3 2 2 4 2 6 2" xfId="21617" xr:uid="{00000000-0005-0000-0000-000026000000}"/>
    <cellStyle name="Comma 3 2 2 4 2 6 2 2" xfId="51857" xr:uid="{00000000-0005-0000-0000-000026000000}"/>
    <cellStyle name="Comma 3 2 2 4 2 6 3" xfId="36737" xr:uid="{00000000-0005-0000-0000-000026000000}"/>
    <cellStyle name="Comma 3 2 2 4 2 7" xfId="8009" xr:uid="{00000000-0005-0000-0000-000026000000}"/>
    <cellStyle name="Comma 3 2 2 4 2 7 2" xfId="23129" xr:uid="{00000000-0005-0000-0000-000026000000}"/>
    <cellStyle name="Comma 3 2 2 4 2 7 2 2" xfId="53369" xr:uid="{00000000-0005-0000-0000-000026000000}"/>
    <cellStyle name="Comma 3 2 2 4 2 7 3" xfId="38249" xr:uid="{00000000-0005-0000-0000-000026000000}"/>
    <cellStyle name="Comma 3 2 2 4 2 8" xfId="9521" xr:uid="{00000000-0005-0000-0000-000026000000}"/>
    <cellStyle name="Comma 3 2 2 4 2 8 2" xfId="24641" xr:uid="{00000000-0005-0000-0000-000026000000}"/>
    <cellStyle name="Comma 3 2 2 4 2 8 2 2" xfId="54881" xr:uid="{00000000-0005-0000-0000-000026000000}"/>
    <cellStyle name="Comma 3 2 2 4 2 8 3" xfId="39761" xr:uid="{00000000-0005-0000-0000-000026000000}"/>
    <cellStyle name="Comma 3 2 2 4 2 9" xfId="15569" xr:uid="{00000000-0005-0000-0000-000026000000}"/>
    <cellStyle name="Comma 3 2 2 4 2 9 2" xfId="45809" xr:uid="{00000000-0005-0000-0000-000026000000}"/>
    <cellStyle name="Comma 3 2 2 4 3" xfId="701" xr:uid="{00000000-0005-0000-0000-000073000000}"/>
    <cellStyle name="Comma 3 2 2 4 3 10" xfId="30941" xr:uid="{00000000-0005-0000-0000-000073000000}"/>
    <cellStyle name="Comma 3 2 2 4 3 2" xfId="1457" xr:uid="{00000000-0005-0000-0000-000073000000}"/>
    <cellStyle name="Comma 3 2 2 4 3 2 2" xfId="2969" xr:uid="{00000000-0005-0000-0000-000073000000}"/>
    <cellStyle name="Comma 3 2 2 4 3 2 2 2" xfId="12041" xr:uid="{00000000-0005-0000-0000-000073000000}"/>
    <cellStyle name="Comma 3 2 2 4 3 2 2 2 2" xfId="27161" xr:uid="{00000000-0005-0000-0000-000073000000}"/>
    <cellStyle name="Comma 3 2 2 4 3 2 2 2 2 2" xfId="57401" xr:uid="{00000000-0005-0000-0000-000073000000}"/>
    <cellStyle name="Comma 3 2 2 4 3 2 2 2 3" xfId="42281" xr:uid="{00000000-0005-0000-0000-000073000000}"/>
    <cellStyle name="Comma 3 2 2 4 3 2 2 3" xfId="18089" xr:uid="{00000000-0005-0000-0000-000073000000}"/>
    <cellStyle name="Comma 3 2 2 4 3 2 2 3 2" xfId="48329" xr:uid="{00000000-0005-0000-0000-000073000000}"/>
    <cellStyle name="Comma 3 2 2 4 3 2 2 4" xfId="33209" xr:uid="{00000000-0005-0000-0000-000073000000}"/>
    <cellStyle name="Comma 3 2 2 4 3 2 3" xfId="4481" xr:uid="{00000000-0005-0000-0000-000073000000}"/>
    <cellStyle name="Comma 3 2 2 4 3 2 3 2" xfId="13553" xr:uid="{00000000-0005-0000-0000-000073000000}"/>
    <cellStyle name="Comma 3 2 2 4 3 2 3 2 2" xfId="28673" xr:uid="{00000000-0005-0000-0000-000073000000}"/>
    <cellStyle name="Comma 3 2 2 4 3 2 3 2 2 2" xfId="58913" xr:uid="{00000000-0005-0000-0000-000073000000}"/>
    <cellStyle name="Comma 3 2 2 4 3 2 3 2 3" xfId="43793" xr:uid="{00000000-0005-0000-0000-000073000000}"/>
    <cellStyle name="Comma 3 2 2 4 3 2 3 3" xfId="19601" xr:uid="{00000000-0005-0000-0000-000073000000}"/>
    <cellStyle name="Comma 3 2 2 4 3 2 3 3 2" xfId="49841" xr:uid="{00000000-0005-0000-0000-000073000000}"/>
    <cellStyle name="Comma 3 2 2 4 3 2 3 4" xfId="34721" xr:uid="{00000000-0005-0000-0000-000073000000}"/>
    <cellStyle name="Comma 3 2 2 4 3 2 4" xfId="5993" xr:uid="{00000000-0005-0000-0000-000073000000}"/>
    <cellStyle name="Comma 3 2 2 4 3 2 4 2" xfId="15065" xr:uid="{00000000-0005-0000-0000-000073000000}"/>
    <cellStyle name="Comma 3 2 2 4 3 2 4 2 2" xfId="30185" xr:uid="{00000000-0005-0000-0000-000073000000}"/>
    <cellStyle name="Comma 3 2 2 4 3 2 4 2 2 2" xfId="60425" xr:uid="{00000000-0005-0000-0000-000073000000}"/>
    <cellStyle name="Comma 3 2 2 4 3 2 4 2 3" xfId="45305" xr:uid="{00000000-0005-0000-0000-000073000000}"/>
    <cellStyle name="Comma 3 2 2 4 3 2 4 3" xfId="21113" xr:uid="{00000000-0005-0000-0000-000073000000}"/>
    <cellStyle name="Comma 3 2 2 4 3 2 4 3 2" xfId="51353" xr:uid="{00000000-0005-0000-0000-000073000000}"/>
    <cellStyle name="Comma 3 2 2 4 3 2 4 4" xfId="36233" xr:uid="{00000000-0005-0000-0000-000073000000}"/>
    <cellStyle name="Comma 3 2 2 4 3 2 5" xfId="7505" xr:uid="{00000000-0005-0000-0000-000073000000}"/>
    <cellStyle name="Comma 3 2 2 4 3 2 5 2" xfId="22625" xr:uid="{00000000-0005-0000-0000-000073000000}"/>
    <cellStyle name="Comma 3 2 2 4 3 2 5 2 2" xfId="52865" xr:uid="{00000000-0005-0000-0000-000073000000}"/>
    <cellStyle name="Comma 3 2 2 4 3 2 5 3" xfId="37745" xr:uid="{00000000-0005-0000-0000-000073000000}"/>
    <cellStyle name="Comma 3 2 2 4 3 2 6" xfId="9017" xr:uid="{00000000-0005-0000-0000-000073000000}"/>
    <cellStyle name="Comma 3 2 2 4 3 2 6 2" xfId="24137" xr:uid="{00000000-0005-0000-0000-000073000000}"/>
    <cellStyle name="Comma 3 2 2 4 3 2 6 2 2" xfId="54377" xr:uid="{00000000-0005-0000-0000-000073000000}"/>
    <cellStyle name="Comma 3 2 2 4 3 2 6 3" xfId="39257" xr:uid="{00000000-0005-0000-0000-000073000000}"/>
    <cellStyle name="Comma 3 2 2 4 3 2 7" xfId="10529" xr:uid="{00000000-0005-0000-0000-000073000000}"/>
    <cellStyle name="Comma 3 2 2 4 3 2 7 2" xfId="25649" xr:uid="{00000000-0005-0000-0000-000073000000}"/>
    <cellStyle name="Comma 3 2 2 4 3 2 7 2 2" xfId="55889" xr:uid="{00000000-0005-0000-0000-000073000000}"/>
    <cellStyle name="Comma 3 2 2 4 3 2 7 3" xfId="40769" xr:uid="{00000000-0005-0000-0000-000073000000}"/>
    <cellStyle name="Comma 3 2 2 4 3 2 8" xfId="16577" xr:uid="{00000000-0005-0000-0000-000073000000}"/>
    <cellStyle name="Comma 3 2 2 4 3 2 8 2" xfId="46817" xr:uid="{00000000-0005-0000-0000-000073000000}"/>
    <cellStyle name="Comma 3 2 2 4 3 2 9" xfId="31697" xr:uid="{00000000-0005-0000-0000-000073000000}"/>
    <cellStyle name="Comma 3 2 2 4 3 3" xfId="2213" xr:uid="{00000000-0005-0000-0000-000073000000}"/>
    <cellStyle name="Comma 3 2 2 4 3 3 2" xfId="11285" xr:uid="{00000000-0005-0000-0000-000073000000}"/>
    <cellStyle name="Comma 3 2 2 4 3 3 2 2" xfId="26405" xr:uid="{00000000-0005-0000-0000-000073000000}"/>
    <cellStyle name="Comma 3 2 2 4 3 3 2 2 2" xfId="56645" xr:uid="{00000000-0005-0000-0000-000073000000}"/>
    <cellStyle name="Comma 3 2 2 4 3 3 2 3" xfId="41525" xr:uid="{00000000-0005-0000-0000-000073000000}"/>
    <cellStyle name="Comma 3 2 2 4 3 3 3" xfId="17333" xr:uid="{00000000-0005-0000-0000-000073000000}"/>
    <cellStyle name="Comma 3 2 2 4 3 3 3 2" xfId="47573" xr:uid="{00000000-0005-0000-0000-000073000000}"/>
    <cellStyle name="Comma 3 2 2 4 3 3 4" xfId="32453" xr:uid="{00000000-0005-0000-0000-000073000000}"/>
    <cellStyle name="Comma 3 2 2 4 3 4" xfId="3725" xr:uid="{00000000-0005-0000-0000-000073000000}"/>
    <cellStyle name="Comma 3 2 2 4 3 4 2" xfId="12797" xr:uid="{00000000-0005-0000-0000-000073000000}"/>
    <cellStyle name="Comma 3 2 2 4 3 4 2 2" xfId="27917" xr:uid="{00000000-0005-0000-0000-000073000000}"/>
    <cellStyle name="Comma 3 2 2 4 3 4 2 2 2" xfId="58157" xr:uid="{00000000-0005-0000-0000-000073000000}"/>
    <cellStyle name="Comma 3 2 2 4 3 4 2 3" xfId="43037" xr:uid="{00000000-0005-0000-0000-000073000000}"/>
    <cellStyle name="Comma 3 2 2 4 3 4 3" xfId="18845" xr:uid="{00000000-0005-0000-0000-000073000000}"/>
    <cellStyle name="Comma 3 2 2 4 3 4 3 2" xfId="49085" xr:uid="{00000000-0005-0000-0000-000073000000}"/>
    <cellStyle name="Comma 3 2 2 4 3 4 4" xfId="33965" xr:uid="{00000000-0005-0000-0000-000073000000}"/>
    <cellStyle name="Comma 3 2 2 4 3 5" xfId="5237" xr:uid="{00000000-0005-0000-0000-000073000000}"/>
    <cellStyle name="Comma 3 2 2 4 3 5 2" xfId="14309" xr:uid="{00000000-0005-0000-0000-000073000000}"/>
    <cellStyle name="Comma 3 2 2 4 3 5 2 2" xfId="29429" xr:uid="{00000000-0005-0000-0000-000073000000}"/>
    <cellStyle name="Comma 3 2 2 4 3 5 2 2 2" xfId="59669" xr:uid="{00000000-0005-0000-0000-000073000000}"/>
    <cellStyle name="Comma 3 2 2 4 3 5 2 3" xfId="44549" xr:uid="{00000000-0005-0000-0000-000073000000}"/>
    <cellStyle name="Comma 3 2 2 4 3 5 3" xfId="20357" xr:uid="{00000000-0005-0000-0000-000073000000}"/>
    <cellStyle name="Comma 3 2 2 4 3 5 3 2" xfId="50597" xr:uid="{00000000-0005-0000-0000-000073000000}"/>
    <cellStyle name="Comma 3 2 2 4 3 5 4" xfId="35477" xr:uid="{00000000-0005-0000-0000-000073000000}"/>
    <cellStyle name="Comma 3 2 2 4 3 6" xfId="6749" xr:uid="{00000000-0005-0000-0000-000073000000}"/>
    <cellStyle name="Comma 3 2 2 4 3 6 2" xfId="21869" xr:uid="{00000000-0005-0000-0000-000073000000}"/>
    <cellStyle name="Comma 3 2 2 4 3 6 2 2" xfId="52109" xr:uid="{00000000-0005-0000-0000-000073000000}"/>
    <cellStyle name="Comma 3 2 2 4 3 6 3" xfId="36989" xr:uid="{00000000-0005-0000-0000-000073000000}"/>
    <cellStyle name="Comma 3 2 2 4 3 7" xfId="8261" xr:uid="{00000000-0005-0000-0000-000073000000}"/>
    <cellStyle name="Comma 3 2 2 4 3 7 2" xfId="23381" xr:uid="{00000000-0005-0000-0000-000073000000}"/>
    <cellStyle name="Comma 3 2 2 4 3 7 2 2" xfId="53621" xr:uid="{00000000-0005-0000-0000-000073000000}"/>
    <cellStyle name="Comma 3 2 2 4 3 7 3" xfId="38501" xr:uid="{00000000-0005-0000-0000-000073000000}"/>
    <cellStyle name="Comma 3 2 2 4 3 8" xfId="9773" xr:uid="{00000000-0005-0000-0000-000073000000}"/>
    <cellStyle name="Comma 3 2 2 4 3 8 2" xfId="24893" xr:uid="{00000000-0005-0000-0000-000073000000}"/>
    <cellStyle name="Comma 3 2 2 4 3 8 2 2" xfId="55133" xr:uid="{00000000-0005-0000-0000-000073000000}"/>
    <cellStyle name="Comma 3 2 2 4 3 8 3" xfId="40013" xr:uid="{00000000-0005-0000-0000-000073000000}"/>
    <cellStyle name="Comma 3 2 2 4 3 9" xfId="15821" xr:uid="{00000000-0005-0000-0000-000073000000}"/>
    <cellStyle name="Comma 3 2 2 4 3 9 2" xfId="46061" xr:uid="{00000000-0005-0000-0000-000073000000}"/>
    <cellStyle name="Comma 3 2 2 4 4" xfId="953" xr:uid="{00000000-0005-0000-0000-000026000000}"/>
    <cellStyle name="Comma 3 2 2 4 4 2" xfId="2465" xr:uid="{00000000-0005-0000-0000-000026000000}"/>
    <cellStyle name="Comma 3 2 2 4 4 2 2" xfId="11537" xr:uid="{00000000-0005-0000-0000-000026000000}"/>
    <cellStyle name="Comma 3 2 2 4 4 2 2 2" xfId="26657" xr:uid="{00000000-0005-0000-0000-000026000000}"/>
    <cellStyle name="Comma 3 2 2 4 4 2 2 2 2" xfId="56897" xr:uid="{00000000-0005-0000-0000-000026000000}"/>
    <cellStyle name="Comma 3 2 2 4 4 2 2 3" xfId="41777" xr:uid="{00000000-0005-0000-0000-000026000000}"/>
    <cellStyle name="Comma 3 2 2 4 4 2 3" xfId="17585" xr:uid="{00000000-0005-0000-0000-000026000000}"/>
    <cellStyle name="Comma 3 2 2 4 4 2 3 2" xfId="47825" xr:uid="{00000000-0005-0000-0000-000026000000}"/>
    <cellStyle name="Comma 3 2 2 4 4 2 4" xfId="32705" xr:uid="{00000000-0005-0000-0000-000026000000}"/>
    <cellStyle name="Comma 3 2 2 4 4 3" xfId="3977" xr:uid="{00000000-0005-0000-0000-000026000000}"/>
    <cellStyle name="Comma 3 2 2 4 4 3 2" xfId="13049" xr:uid="{00000000-0005-0000-0000-000026000000}"/>
    <cellStyle name="Comma 3 2 2 4 4 3 2 2" xfId="28169" xr:uid="{00000000-0005-0000-0000-000026000000}"/>
    <cellStyle name="Comma 3 2 2 4 4 3 2 2 2" xfId="58409" xr:uid="{00000000-0005-0000-0000-000026000000}"/>
    <cellStyle name="Comma 3 2 2 4 4 3 2 3" xfId="43289" xr:uid="{00000000-0005-0000-0000-000026000000}"/>
    <cellStyle name="Comma 3 2 2 4 4 3 3" xfId="19097" xr:uid="{00000000-0005-0000-0000-000026000000}"/>
    <cellStyle name="Comma 3 2 2 4 4 3 3 2" xfId="49337" xr:uid="{00000000-0005-0000-0000-000026000000}"/>
    <cellStyle name="Comma 3 2 2 4 4 3 4" xfId="34217" xr:uid="{00000000-0005-0000-0000-000026000000}"/>
    <cellStyle name="Comma 3 2 2 4 4 4" xfId="5489" xr:uid="{00000000-0005-0000-0000-000026000000}"/>
    <cellStyle name="Comma 3 2 2 4 4 4 2" xfId="14561" xr:uid="{00000000-0005-0000-0000-000026000000}"/>
    <cellStyle name="Comma 3 2 2 4 4 4 2 2" xfId="29681" xr:uid="{00000000-0005-0000-0000-000026000000}"/>
    <cellStyle name="Comma 3 2 2 4 4 4 2 2 2" xfId="59921" xr:uid="{00000000-0005-0000-0000-000026000000}"/>
    <cellStyle name="Comma 3 2 2 4 4 4 2 3" xfId="44801" xr:uid="{00000000-0005-0000-0000-000026000000}"/>
    <cellStyle name="Comma 3 2 2 4 4 4 3" xfId="20609" xr:uid="{00000000-0005-0000-0000-000026000000}"/>
    <cellStyle name="Comma 3 2 2 4 4 4 3 2" xfId="50849" xr:uid="{00000000-0005-0000-0000-000026000000}"/>
    <cellStyle name="Comma 3 2 2 4 4 4 4" xfId="35729" xr:uid="{00000000-0005-0000-0000-000026000000}"/>
    <cellStyle name="Comma 3 2 2 4 4 5" xfId="7001" xr:uid="{00000000-0005-0000-0000-000026000000}"/>
    <cellStyle name="Comma 3 2 2 4 4 5 2" xfId="22121" xr:uid="{00000000-0005-0000-0000-000026000000}"/>
    <cellStyle name="Comma 3 2 2 4 4 5 2 2" xfId="52361" xr:uid="{00000000-0005-0000-0000-000026000000}"/>
    <cellStyle name="Comma 3 2 2 4 4 5 3" xfId="37241" xr:uid="{00000000-0005-0000-0000-000026000000}"/>
    <cellStyle name="Comma 3 2 2 4 4 6" xfId="8513" xr:uid="{00000000-0005-0000-0000-000026000000}"/>
    <cellStyle name="Comma 3 2 2 4 4 6 2" xfId="23633" xr:uid="{00000000-0005-0000-0000-000026000000}"/>
    <cellStyle name="Comma 3 2 2 4 4 6 2 2" xfId="53873" xr:uid="{00000000-0005-0000-0000-000026000000}"/>
    <cellStyle name="Comma 3 2 2 4 4 6 3" xfId="38753" xr:uid="{00000000-0005-0000-0000-000026000000}"/>
    <cellStyle name="Comma 3 2 2 4 4 7" xfId="10025" xr:uid="{00000000-0005-0000-0000-000026000000}"/>
    <cellStyle name="Comma 3 2 2 4 4 7 2" xfId="25145" xr:uid="{00000000-0005-0000-0000-000026000000}"/>
    <cellStyle name="Comma 3 2 2 4 4 7 2 2" xfId="55385" xr:uid="{00000000-0005-0000-0000-000026000000}"/>
    <cellStyle name="Comma 3 2 2 4 4 7 3" xfId="40265" xr:uid="{00000000-0005-0000-0000-000026000000}"/>
    <cellStyle name="Comma 3 2 2 4 4 8" xfId="16073" xr:uid="{00000000-0005-0000-0000-000026000000}"/>
    <cellStyle name="Comma 3 2 2 4 4 8 2" xfId="46313" xr:uid="{00000000-0005-0000-0000-000026000000}"/>
    <cellStyle name="Comma 3 2 2 4 4 9" xfId="31193" xr:uid="{00000000-0005-0000-0000-000026000000}"/>
    <cellStyle name="Comma 3 2 2 4 5" xfId="1709" xr:uid="{00000000-0005-0000-0000-000026000000}"/>
    <cellStyle name="Comma 3 2 2 4 5 2" xfId="10781" xr:uid="{00000000-0005-0000-0000-000026000000}"/>
    <cellStyle name="Comma 3 2 2 4 5 2 2" xfId="25901" xr:uid="{00000000-0005-0000-0000-000026000000}"/>
    <cellStyle name="Comma 3 2 2 4 5 2 2 2" xfId="56141" xr:uid="{00000000-0005-0000-0000-000026000000}"/>
    <cellStyle name="Comma 3 2 2 4 5 2 3" xfId="41021" xr:uid="{00000000-0005-0000-0000-000026000000}"/>
    <cellStyle name="Comma 3 2 2 4 5 3" xfId="16829" xr:uid="{00000000-0005-0000-0000-000026000000}"/>
    <cellStyle name="Comma 3 2 2 4 5 3 2" xfId="47069" xr:uid="{00000000-0005-0000-0000-000026000000}"/>
    <cellStyle name="Comma 3 2 2 4 5 4" xfId="31949" xr:uid="{00000000-0005-0000-0000-000026000000}"/>
    <cellStyle name="Comma 3 2 2 4 6" xfId="3221" xr:uid="{00000000-0005-0000-0000-000026000000}"/>
    <cellStyle name="Comma 3 2 2 4 6 2" xfId="12293" xr:uid="{00000000-0005-0000-0000-000026000000}"/>
    <cellStyle name="Comma 3 2 2 4 6 2 2" xfId="27413" xr:uid="{00000000-0005-0000-0000-000026000000}"/>
    <cellStyle name="Comma 3 2 2 4 6 2 2 2" xfId="57653" xr:uid="{00000000-0005-0000-0000-000026000000}"/>
    <cellStyle name="Comma 3 2 2 4 6 2 3" xfId="42533" xr:uid="{00000000-0005-0000-0000-000026000000}"/>
    <cellStyle name="Comma 3 2 2 4 6 3" xfId="18341" xr:uid="{00000000-0005-0000-0000-000026000000}"/>
    <cellStyle name="Comma 3 2 2 4 6 3 2" xfId="48581" xr:uid="{00000000-0005-0000-0000-000026000000}"/>
    <cellStyle name="Comma 3 2 2 4 6 4" xfId="33461" xr:uid="{00000000-0005-0000-0000-000026000000}"/>
    <cellStyle name="Comma 3 2 2 4 7" xfId="4733" xr:uid="{00000000-0005-0000-0000-000026000000}"/>
    <cellStyle name="Comma 3 2 2 4 7 2" xfId="13805" xr:uid="{00000000-0005-0000-0000-000026000000}"/>
    <cellStyle name="Comma 3 2 2 4 7 2 2" xfId="28925" xr:uid="{00000000-0005-0000-0000-000026000000}"/>
    <cellStyle name="Comma 3 2 2 4 7 2 2 2" xfId="59165" xr:uid="{00000000-0005-0000-0000-000026000000}"/>
    <cellStyle name="Comma 3 2 2 4 7 2 3" xfId="44045" xr:uid="{00000000-0005-0000-0000-000026000000}"/>
    <cellStyle name="Comma 3 2 2 4 7 3" xfId="19853" xr:uid="{00000000-0005-0000-0000-000026000000}"/>
    <cellStyle name="Comma 3 2 2 4 7 3 2" xfId="50093" xr:uid="{00000000-0005-0000-0000-000026000000}"/>
    <cellStyle name="Comma 3 2 2 4 7 4" xfId="34973" xr:uid="{00000000-0005-0000-0000-000026000000}"/>
    <cellStyle name="Comma 3 2 2 4 8" xfId="6245" xr:uid="{00000000-0005-0000-0000-000026000000}"/>
    <cellStyle name="Comma 3 2 2 4 8 2" xfId="21365" xr:uid="{00000000-0005-0000-0000-000026000000}"/>
    <cellStyle name="Comma 3 2 2 4 8 2 2" xfId="51605" xr:uid="{00000000-0005-0000-0000-000026000000}"/>
    <cellStyle name="Comma 3 2 2 4 8 3" xfId="36485" xr:uid="{00000000-0005-0000-0000-000026000000}"/>
    <cellStyle name="Comma 3 2 2 4 9" xfId="7757" xr:uid="{00000000-0005-0000-0000-000026000000}"/>
    <cellStyle name="Comma 3 2 2 4 9 2" xfId="22877" xr:uid="{00000000-0005-0000-0000-000026000000}"/>
    <cellStyle name="Comma 3 2 2 4 9 2 2" xfId="53117" xr:uid="{00000000-0005-0000-0000-000026000000}"/>
    <cellStyle name="Comma 3 2 2 4 9 3" xfId="37997" xr:uid="{00000000-0005-0000-0000-000026000000}"/>
    <cellStyle name="Comma 3 2 2 5" xfId="281" xr:uid="{00000000-0005-0000-0000-000032000000}"/>
    <cellStyle name="Comma 3 2 2 5 10" xfId="30521" xr:uid="{00000000-0005-0000-0000-000032000000}"/>
    <cellStyle name="Comma 3 2 2 5 2" xfId="1037" xr:uid="{00000000-0005-0000-0000-000032000000}"/>
    <cellStyle name="Comma 3 2 2 5 2 2" xfId="2549" xr:uid="{00000000-0005-0000-0000-000032000000}"/>
    <cellStyle name="Comma 3 2 2 5 2 2 2" xfId="11621" xr:uid="{00000000-0005-0000-0000-000032000000}"/>
    <cellStyle name="Comma 3 2 2 5 2 2 2 2" xfId="26741" xr:uid="{00000000-0005-0000-0000-000032000000}"/>
    <cellStyle name="Comma 3 2 2 5 2 2 2 2 2" xfId="56981" xr:uid="{00000000-0005-0000-0000-000032000000}"/>
    <cellStyle name="Comma 3 2 2 5 2 2 2 3" xfId="41861" xr:uid="{00000000-0005-0000-0000-000032000000}"/>
    <cellStyle name="Comma 3 2 2 5 2 2 3" xfId="17669" xr:uid="{00000000-0005-0000-0000-000032000000}"/>
    <cellStyle name="Comma 3 2 2 5 2 2 3 2" xfId="47909" xr:uid="{00000000-0005-0000-0000-000032000000}"/>
    <cellStyle name="Comma 3 2 2 5 2 2 4" xfId="32789" xr:uid="{00000000-0005-0000-0000-000032000000}"/>
    <cellStyle name="Comma 3 2 2 5 2 3" xfId="4061" xr:uid="{00000000-0005-0000-0000-000032000000}"/>
    <cellStyle name="Comma 3 2 2 5 2 3 2" xfId="13133" xr:uid="{00000000-0005-0000-0000-000032000000}"/>
    <cellStyle name="Comma 3 2 2 5 2 3 2 2" xfId="28253" xr:uid="{00000000-0005-0000-0000-000032000000}"/>
    <cellStyle name="Comma 3 2 2 5 2 3 2 2 2" xfId="58493" xr:uid="{00000000-0005-0000-0000-000032000000}"/>
    <cellStyle name="Comma 3 2 2 5 2 3 2 3" xfId="43373" xr:uid="{00000000-0005-0000-0000-000032000000}"/>
    <cellStyle name="Comma 3 2 2 5 2 3 3" xfId="19181" xr:uid="{00000000-0005-0000-0000-000032000000}"/>
    <cellStyle name="Comma 3 2 2 5 2 3 3 2" xfId="49421" xr:uid="{00000000-0005-0000-0000-000032000000}"/>
    <cellStyle name="Comma 3 2 2 5 2 3 4" xfId="34301" xr:uid="{00000000-0005-0000-0000-000032000000}"/>
    <cellStyle name="Comma 3 2 2 5 2 4" xfId="5573" xr:uid="{00000000-0005-0000-0000-000032000000}"/>
    <cellStyle name="Comma 3 2 2 5 2 4 2" xfId="14645" xr:uid="{00000000-0005-0000-0000-000032000000}"/>
    <cellStyle name="Comma 3 2 2 5 2 4 2 2" xfId="29765" xr:uid="{00000000-0005-0000-0000-000032000000}"/>
    <cellStyle name="Comma 3 2 2 5 2 4 2 2 2" xfId="60005" xr:uid="{00000000-0005-0000-0000-000032000000}"/>
    <cellStyle name="Comma 3 2 2 5 2 4 2 3" xfId="44885" xr:uid="{00000000-0005-0000-0000-000032000000}"/>
    <cellStyle name="Comma 3 2 2 5 2 4 3" xfId="20693" xr:uid="{00000000-0005-0000-0000-000032000000}"/>
    <cellStyle name="Comma 3 2 2 5 2 4 3 2" xfId="50933" xr:uid="{00000000-0005-0000-0000-000032000000}"/>
    <cellStyle name="Comma 3 2 2 5 2 4 4" xfId="35813" xr:uid="{00000000-0005-0000-0000-000032000000}"/>
    <cellStyle name="Comma 3 2 2 5 2 5" xfId="7085" xr:uid="{00000000-0005-0000-0000-000032000000}"/>
    <cellStyle name="Comma 3 2 2 5 2 5 2" xfId="22205" xr:uid="{00000000-0005-0000-0000-000032000000}"/>
    <cellStyle name="Comma 3 2 2 5 2 5 2 2" xfId="52445" xr:uid="{00000000-0005-0000-0000-000032000000}"/>
    <cellStyle name="Comma 3 2 2 5 2 5 3" xfId="37325" xr:uid="{00000000-0005-0000-0000-000032000000}"/>
    <cellStyle name="Comma 3 2 2 5 2 6" xfId="8597" xr:uid="{00000000-0005-0000-0000-000032000000}"/>
    <cellStyle name="Comma 3 2 2 5 2 6 2" xfId="23717" xr:uid="{00000000-0005-0000-0000-000032000000}"/>
    <cellStyle name="Comma 3 2 2 5 2 6 2 2" xfId="53957" xr:uid="{00000000-0005-0000-0000-000032000000}"/>
    <cellStyle name="Comma 3 2 2 5 2 6 3" xfId="38837" xr:uid="{00000000-0005-0000-0000-000032000000}"/>
    <cellStyle name="Comma 3 2 2 5 2 7" xfId="10109" xr:uid="{00000000-0005-0000-0000-000032000000}"/>
    <cellStyle name="Comma 3 2 2 5 2 7 2" xfId="25229" xr:uid="{00000000-0005-0000-0000-000032000000}"/>
    <cellStyle name="Comma 3 2 2 5 2 7 2 2" xfId="55469" xr:uid="{00000000-0005-0000-0000-000032000000}"/>
    <cellStyle name="Comma 3 2 2 5 2 7 3" xfId="40349" xr:uid="{00000000-0005-0000-0000-000032000000}"/>
    <cellStyle name="Comma 3 2 2 5 2 8" xfId="16157" xr:uid="{00000000-0005-0000-0000-000032000000}"/>
    <cellStyle name="Comma 3 2 2 5 2 8 2" xfId="46397" xr:uid="{00000000-0005-0000-0000-000032000000}"/>
    <cellStyle name="Comma 3 2 2 5 2 9" xfId="31277" xr:uid="{00000000-0005-0000-0000-000032000000}"/>
    <cellStyle name="Comma 3 2 2 5 3" xfId="1793" xr:uid="{00000000-0005-0000-0000-000032000000}"/>
    <cellStyle name="Comma 3 2 2 5 3 2" xfId="10865" xr:uid="{00000000-0005-0000-0000-000032000000}"/>
    <cellStyle name="Comma 3 2 2 5 3 2 2" xfId="25985" xr:uid="{00000000-0005-0000-0000-000032000000}"/>
    <cellStyle name="Comma 3 2 2 5 3 2 2 2" xfId="56225" xr:uid="{00000000-0005-0000-0000-000032000000}"/>
    <cellStyle name="Comma 3 2 2 5 3 2 3" xfId="41105" xr:uid="{00000000-0005-0000-0000-000032000000}"/>
    <cellStyle name="Comma 3 2 2 5 3 3" xfId="16913" xr:uid="{00000000-0005-0000-0000-000032000000}"/>
    <cellStyle name="Comma 3 2 2 5 3 3 2" xfId="47153" xr:uid="{00000000-0005-0000-0000-000032000000}"/>
    <cellStyle name="Comma 3 2 2 5 3 4" xfId="32033" xr:uid="{00000000-0005-0000-0000-000032000000}"/>
    <cellStyle name="Comma 3 2 2 5 4" xfId="3305" xr:uid="{00000000-0005-0000-0000-000032000000}"/>
    <cellStyle name="Comma 3 2 2 5 4 2" xfId="12377" xr:uid="{00000000-0005-0000-0000-000032000000}"/>
    <cellStyle name="Comma 3 2 2 5 4 2 2" xfId="27497" xr:uid="{00000000-0005-0000-0000-000032000000}"/>
    <cellStyle name="Comma 3 2 2 5 4 2 2 2" xfId="57737" xr:uid="{00000000-0005-0000-0000-000032000000}"/>
    <cellStyle name="Comma 3 2 2 5 4 2 3" xfId="42617" xr:uid="{00000000-0005-0000-0000-000032000000}"/>
    <cellStyle name="Comma 3 2 2 5 4 3" xfId="18425" xr:uid="{00000000-0005-0000-0000-000032000000}"/>
    <cellStyle name="Comma 3 2 2 5 4 3 2" xfId="48665" xr:uid="{00000000-0005-0000-0000-000032000000}"/>
    <cellStyle name="Comma 3 2 2 5 4 4" xfId="33545" xr:uid="{00000000-0005-0000-0000-000032000000}"/>
    <cellStyle name="Comma 3 2 2 5 5" xfId="4817" xr:uid="{00000000-0005-0000-0000-000032000000}"/>
    <cellStyle name="Comma 3 2 2 5 5 2" xfId="13889" xr:uid="{00000000-0005-0000-0000-000032000000}"/>
    <cellStyle name="Comma 3 2 2 5 5 2 2" xfId="29009" xr:uid="{00000000-0005-0000-0000-000032000000}"/>
    <cellStyle name="Comma 3 2 2 5 5 2 2 2" xfId="59249" xr:uid="{00000000-0005-0000-0000-000032000000}"/>
    <cellStyle name="Comma 3 2 2 5 5 2 3" xfId="44129" xr:uid="{00000000-0005-0000-0000-000032000000}"/>
    <cellStyle name="Comma 3 2 2 5 5 3" xfId="19937" xr:uid="{00000000-0005-0000-0000-000032000000}"/>
    <cellStyle name="Comma 3 2 2 5 5 3 2" xfId="50177" xr:uid="{00000000-0005-0000-0000-000032000000}"/>
    <cellStyle name="Comma 3 2 2 5 5 4" xfId="35057" xr:uid="{00000000-0005-0000-0000-000032000000}"/>
    <cellStyle name="Comma 3 2 2 5 6" xfId="6329" xr:uid="{00000000-0005-0000-0000-000032000000}"/>
    <cellStyle name="Comma 3 2 2 5 6 2" xfId="21449" xr:uid="{00000000-0005-0000-0000-000032000000}"/>
    <cellStyle name="Comma 3 2 2 5 6 2 2" xfId="51689" xr:uid="{00000000-0005-0000-0000-000032000000}"/>
    <cellStyle name="Comma 3 2 2 5 6 3" xfId="36569" xr:uid="{00000000-0005-0000-0000-000032000000}"/>
    <cellStyle name="Comma 3 2 2 5 7" xfId="7841" xr:uid="{00000000-0005-0000-0000-000032000000}"/>
    <cellStyle name="Comma 3 2 2 5 7 2" xfId="22961" xr:uid="{00000000-0005-0000-0000-000032000000}"/>
    <cellStyle name="Comma 3 2 2 5 7 2 2" xfId="53201" xr:uid="{00000000-0005-0000-0000-000032000000}"/>
    <cellStyle name="Comma 3 2 2 5 7 3" xfId="38081" xr:uid="{00000000-0005-0000-0000-000032000000}"/>
    <cellStyle name="Comma 3 2 2 5 8" xfId="9353" xr:uid="{00000000-0005-0000-0000-000032000000}"/>
    <cellStyle name="Comma 3 2 2 5 8 2" xfId="24473" xr:uid="{00000000-0005-0000-0000-000032000000}"/>
    <cellStyle name="Comma 3 2 2 5 8 2 2" xfId="54713" xr:uid="{00000000-0005-0000-0000-000032000000}"/>
    <cellStyle name="Comma 3 2 2 5 8 3" xfId="39593" xr:uid="{00000000-0005-0000-0000-000032000000}"/>
    <cellStyle name="Comma 3 2 2 5 9" xfId="15401" xr:uid="{00000000-0005-0000-0000-000032000000}"/>
    <cellStyle name="Comma 3 2 2 5 9 2" xfId="45641" xr:uid="{00000000-0005-0000-0000-000032000000}"/>
    <cellStyle name="Comma 3 2 2 6" xfId="533" xr:uid="{00000000-0005-0000-0000-00006E000000}"/>
    <cellStyle name="Comma 3 2 2 6 10" xfId="30773" xr:uid="{00000000-0005-0000-0000-00006E000000}"/>
    <cellStyle name="Comma 3 2 2 6 2" xfId="1289" xr:uid="{00000000-0005-0000-0000-00006E000000}"/>
    <cellStyle name="Comma 3 2 2 6 2 2" xfId="2801" xr:uid="{00000000-0005-0000-0000-00006E000000}"/>
    <cellStyle name="Comma 3 2 2 6 2 2 2" xfId="11873" xr:uid="{00000000-0005-0000-0000-00006E000000}"/>
    <cellStyle name="Comma 3 2 2 6 2 2 2 2" xfId="26993" xr:uid="{00000000-0005-0000-0000-00006E000000}"/>
    <cellStyle name="Comma 3 2 2 6 2 2 2 2 2" xfId="57233" xr:uid="{00000000-0005-0000-0000-00006E000000}"/>
    <cellStyle name="Comma 3 2 2 6 2 2 2 3" xfId="42113" xr:uid="{00000000-0005-0000-0000-00006E000000}"/>
    <cellStyle name="Comma 3 2 2 6 2 2 3" xfId="17921" xr:uid="{00000000-0005-0000-0000-00006E000000}"/>
    <cellStyle name="Comma 3 2 2 6 2 2 3 2" xfId="48161" xr:uid="{00000000-0005-0000-0000-00006E000000}"/>
    <cellStyle name="Comma 3 2 2 6 2 2 4" xfId="33041" xr:uid="{00000000-0005-0000-0000-00006E000000}"/>
    <cellStyle name="Comma 3 2 2 6 2 3" xfId="4313" xr:uid="{00000000-0005-0000-0000-00006E000000}"/>
    <cellStyle name="Comma 3 2 2 6 2 3 2" xfId="13385" xr:uid="{00000000-0005-0000-0000-00006E000000}"/>
    <cellStyle name="Comma 3 2 2 6 2 3 2 2" xfId="28505" xr:uid="{00000000-0005-0000-0000-00006E000000}"/>
    <cellStyle name="Comma 3 2 2 6 2 3 2 2 2" xfId="58745" xr:uid="{00000000-0005-0000-0000-00006E000000}"/>
    <cellStyle name="Comma 3 2 2 6 2 3 2 3" xfId="43625" xr:uid="{00000000-0005-0000-0000-00006E000000}"/>
    <cellStyle name="Comma 3 2 2 6 2 3 3" xfId="19433" xr:uid="{00000000-0005-0000-0000-00006E000000}"/>
    <cellStyle name="Comma 3 2 2 6 2 3 3 2" xfId="49673" xr:uid="{00000000-0005-0000-0000-00006E000000}"/>
    <cellStyle name="Comma 3 2 2 6 2 3 4" xfId="34553" xr:uid="{00000000-0005-0000-0000-00006E000000}"/>
    <cellStyle name="Comma 3 2 2 6 2 4" xfId="5825" xr:uid="{00000000-0005-0000-0000-00006E000000}"/>
    <cellStyle name="Comma 3 2 2 6 2 4 2" xfId="14897" xr:uid="{00000000-0005-0000-0000-00006E000000}"/>
    <cellStyle name="Comma 3 2 2 6 2 4 2 2" xfId="30017" xr:uid="{00000000-0005-0000-0000-00006E000000}"/>
    <cellStyle name="Comma 3 2 2 6 2 4 2 2 2" xfId="60257" xr:uid="{00000000-0005-0000-0000-00006E000000}"/>
    <cellStyle name="Comma 3 2 2 6 2 4 2 3" xfId="45137" xr:uid="{00000000-0005-0000-0000-00006E000000}"/>
    <cellStyle name="Comma 3 2 2 6 2 4 3" xfId="20945" xr:uid="{00000000-0005-0000-0000-00006E000000}"/>
    <cellStyle name="Comma 3 2 2 6 2 4 3 2" xfId="51185" xr:uid="{00000000-0005-0000-0000-00006E000000}"/>
    <cellStyle name="Comma 3 2 2 6 2 4 4" xfId="36065" xr:uid="{00000000-0005-0000-0000-00006E000000}"/>
    <cellStyle name="Comma 3 2 2 6 2 5" xfId="7337" xr:uid="{00000000-0005-0000-0000-00006E000000}"/>
    <cellStyle name="Comma 3 2 2 6 2 5 2" xfId="22457" xr:uid="{00000000-0005-0000-0000-00006E000000}"/>
    <cellStyle name="Comma 3 2 2 6 2 5 2 2" xfId="52697" xr:uid="{00000000-0005-0000-0000-00006E000000}"/>
    <cellStyle name="Comma 3 2 2 6 2 5 3" xfId="37577" xr:uid="{00000000-0005-0000-0000-00006E000000}"/>
    <cellStyle name="Comma 3 2 2 6 2 6" xfId="8849" xr:uid="{00000000-0005-0000-0000-00006E000000}"/>
    <cellStyle name="Comma 3 2 2 6 2 6 2" xfId="23969" xr:uid="{00000000-0005-0000-0000-00006E000000}"/>
    <cellStyle name="Comma 3 2 2 6 2 6 2 2" xfId="54209" xr:uid="{00000000-0005-0000-0000-00006E000000}"/>
    <cellStyle name="Comma 3 2 2 6 2 6 3" xfId="39089" xr:uid="{00000000-0005-0000-0000-00006E000000}"/>
    <cellStyle name="Comma 3 2 2 6 2 7" xfId="10361" xr:uid="{00000000-0005-0000-0000-00006E000000}"/>
    <cellStyle name="Comma 3 2 2 6 2 7 2" xfId="25481" xr:uid="{00000000-0005-0000-0000-00006E000000}"/>
    <cellStyle name="Comma 3 2 2 6 2 7 2 2" xfId="55721" xr:uid="{00000000-0005-0000-0000-00006E000000}"/>
    <cellStyle name="Comma 3 2 2 6 2 7 3" xfId="40601" xr:uid="{00000000-0005-0000-0000-00006E000000}"/>
    <cellStyle name="Comma 3 2 2 6 2 8" xfId="16409" xr:uid="{00000000-0005-0000-0000-00006E000000}"/>
    <cellStyle name="Comma 3 2 2 6 2 8 2" xfId="46649" xr:uid="{00000000-0005-0000-0000-00006E000000}"/>
    <cellStyle name="Comma 3 2 2 6 2 9" xfId="31529" xr:uid="{00000000-0005-0000-0000-00006E000000}"/>
    <cellStyle name="Comma 3 2 2 6 3" xfId="2045" xr:uid="{00000000-0005-0000-0000-00006E000000}"/>
    <cellStyle name="Comma 3 2 2 6 3 2" xfId="11117" xr:uid="{00000000-0005-0000-0000-00006E000000}"/>
    <cellStyle name="Comma 3 2 2 6 3 2 2" xfId="26237" xr:uid="{00000000-0005-0000-0000-00006E000000}"/>
    <cellStyle name="Comma 3 2 2 6 3 2 2 2" xfId="56477" xr:uid="{00000000-0005-0000-0000-00006E000000}"/>
    <cellStyle name="Comma 3 2 2 6 3 2 3" xfId="41357" xr:uid="{00000000-0005-0000-0000-00006E000000}"/>
    <cellStyle name="Comma 3 2 2 6 3 3" xfId="17165" xr:uid="{00000000-0005-0000-0000-00006E000000}"/>
    <cellStyle name="Comma 3 2 2 6 3 3 2" xfId="47405" xr:uid="{00000000-0005-0000-0000-00006E000000}"/>
    <cellStyle name="Comma 3 2 2 6 3 4" xfId="32285" xr:uid="{00000000-0005-0000-0000-00006E000000}"/>
    <cellStyle name="Comma 3 2 2 6 4" xfId="3557" xr:uid="{00000000-0005-0000-0000-00006E000000}"/>
    <cellStyle name="Comma 3 2 2 6 4 2" xfId="12629" xr:uid="{00000000-0005-0000-0000-00006E000000}"/>
    <cellStyle name="Comma 3 2 2 6 4 2 2" xfId="27749" xr:uid="{00000000-0005-0000-0000-00006E000000}"/>
    <cellStyle name="Comma 3 2 2 6 4 2 2 2" xfId="57989" xr:uid="{00000000-0005-0000-0000-00006E000000}"/>
    <cellStyle name="Comma 3 2 2 6 4 2 3" xfId="42869" xr:uid="{00000000-0005-0000-0000-00006E000000}"/>
    <cellStyle name="Comma 3 2 2 6 4 3" xfId="18677" xr:uid="{00000000-0005-0000-0000-00006E000000}"/>
    <cellStyle name="Comma 3 2 2 6 4 3 2" xfId="48917" xr:uid="{00000000-0005-0000-0000-00006E000000}"/>
    <cellStyle name="Comma 3 2 2 6 4 4" xfId="33797" xr:uid="{00000000-0005-0000-0000-00006E000000}"/>
    <cellStyle name="Comma 3 2 2 6 5" xfId="5069" xr:uid="{00000000-0005-0000-0000-00006E000000}"/>
    <cellStyle name="Comma 3 2 2 6 5 2" xfId="14141" xr:uid="{00000000-0005-0000-0000-00006E000000}"/>
    <cellStyle name="Comma 3 2 2 6 5 2 2" xfId="29261" xr:uid="{00000000-0005-0000-0000-00006E000000}"/>
    <cellStyle name="Comma 3 2 2 6 5 2 2 2" xfId="59501" xr:uid="{00000000-0005-0000-0000-00006E000000}"/>
    <cellStyle name="Comma 3 2 2 6 5 2 3" xfId="44381" xr:uid="{00000000-0005-0000-0000-00006E000000}"/>
    <cellStyle name="Comma 3 2 2 6 5 3" xfId="20189" xr:uid="{00000000-0005-0000-0000-00006E000000}"/>
    <cellStyle name="Comma 3 2 2 6 5 3 2" xfId="50429" xr:uid="{00000000-0005-0000-0000-00006E000000}"/>
    <cellStyle name="Comma 3 2 2 6 5 4" xfId="35309" xr:uid="{00000000-0005-0000-0000-00006E000000}"/>
    <cellStyle name="Comma 3 2 2 6 6" xfId="6581" xr:uid="{00000000-0005-0000-0000-00006E000000}"/>
    <cellStyle name="Comma 3 2 2 6 6 2" xfId="21701" xr:uid="{00000000-0005-0000-0000-00006E000000}"/>
    <cellStyle name="Comma 3 2 2 6 6 2 2" xfId="51941" xr:uid="{00000000-0005-0000-0000-00006E000000}"/>
    <cellStyle name="Comma 3 2 2 6 6 3" xfId="36821" xr:uid="{00000000-0005-0000-0000-00006E000000}"/>
    <cellStyle name="Comma 3 2 2 6 7" xfId="8093" xr:uid="{00000000-0005-0000-0000-00006E000000}"/>
    <cellStyle name="Comma 3 2 2 6 7 2" xfId="23213" xr:uid="{00000000-0005-0000-0000-00006E000000}"/>
    <cellStyle name="Comma 3 2 2 6 7 2 2" xfId="53453" xr:uid="{00000000-0005-0000-0000-00006E000000}"/>
    <cellStyle name="Comma 3 2 2 6 7 3" xfId="38333" xr:uid="{00000000-0005-0000-0000-00006E000000}"/>
    <cellStyle name="Comma 3 2 2 6 8" xfId="9605" xr:uid="{00000000-0005-0000-0000-00006E000000}"/>
    <cellStyle name="Comma 3 2 2 6 8 2" xfId="24725" xr:uid="{00000000-0005-0000-0000-00006E000000}"/>
    <cellStyle name="Comma 3 2 2 6 8 2 2" xfId="54965" xr:uid="{00000000-0005-0000-0000-00006E000000}"/>
    <cellStyle name="Comma 3 2 2 6 8 3" xfId="39845" xr:uid="{00000000-0005-0000-0000-00006E000000}"/>
    <cellStyle name="Comma 3 2 2 6 9" xfId="15653" xr:uid="{00000000-0005-0000-0000-00006E000000}"/>
    <cellStyle name="Comma 3 2 2 6 9 2" xfId="45893" xr:uid="{00000000-0005-0000-0000-00006E000000}"/>
    <cellStyle name="Comma 3 2 2 7" xfId="785" xr:uid="{00000000-0005-0000-0000-000032000000}"/>
    <cellStyle name="Comma 3 2 2 7 2" xfId="2297" xr:uid="{00000000-0005-0000-0000-000032000000}"/>
    <cellStyle name="Comma 3 2 2 7 2 2" xfId="11369" xr:uid="{00000000-0005-0000-0000-000032000000}"/>
    <cellStyle name="Comma 3 2 2 7 2 2 2" xfId="26489" xr:uid="{00000000-0005-0000-0000-000032000000}"/>
    <cellStyle name="Comma 3 2 2 7 2 2 2 2" xfId="56729" xr:uid="{00000000-0005-0000-0000-000032000000}"/>
    <cellStyle name="Comma 3 2 2 7 2 2 3" xfId="41609" xr:uid="{00000000-0005-0000-0000-000032000000}"/>
    <cellStyle name="Comma 3 2 2 7 2 3" xfId="17417" xr:uid="{00000000-0005-0000-0000-000032000000}"/>
    <cellStyle name="Comma 3 2 2 7 2 3 2" xfId="47657" xr:uid="{00000000-0005-0000-0000-000032000000}"/>
    <cellStyle name="Comma 3 2 2 7 2 4" xfId="32537" xr:uid="{00000000-0005-0000-0000-000032000000}"/>
    <cellStyle name="Comma 3 2 2 7 3" xfId="3809" xr:uid="{00000000-0005-0000-0000-000032000000}"/>
    <cellStyle name="Comma 3 2 2 7 3 2" xfId="12881" xr:uid="{00000000-0005-0000-0000-000032000000}"/>
    <cellStyle name="Comma 3 2 2 7 3 2 2" xfId="28001" xr:uid="{00000000-0005-0000-0000-000032000000}"/>
    <cellStyle name="Comma 3 2 2 7 3 2 2 2" xfId="58241" xr:uid="{00000000-0005-0000-0000-000032000000}"/>
    <cellStyle name="Comma 3 2 2 7 3 2 3" xfId="43121" xr:uid="{00000000-0005-0000-0000-000032000000}"/>
    <cellStyle name="Comma 3 2 2 7 3 3" xfId="18929" xr:uid="{00000000-0005-0000-0000-000032000000}"/>
    <cellStyle name="Comma 3 2 2 7 3 3 2" xfId="49169" xr:uid="{00000000-0005-0000-0000-000032000000}"/>
    <cellStyle name="Comma 3 2 2 7 3 4" xfId="34049" xr:uid="{00000000-0005-0000-0000-000032000000}"/>
    <cellStyle name="Comma 3 2 2 7 4" xfId="5321" xr:uid="{00000000-0005-0000-0000-000032000000}"/>
    <cellStyle name="Comma 3 2 2 7 4 2" xfId="14393" xr:uid="{00000000-0005-0000-0000-000032000000}"/>
    <cellStyle name="Comma 3 2 2 7 4 2 2" xfId="29513" xr:uid="{00000000-0005-0000-0000-000032000000}"/>
    <cellStyle name="Comma 3 2 2 7 4 2 2 2" xfId="59753" xr:uid="{00000000-0005-0000-0000-000032000000}"/>
    <cellStyle name="Comma 3 2 2 7 4 2 3" xfId="44633" xr:uid="{00000000-0005-0000-0000-000032000000}"/>
    <cellStyle name="Comma 3 2 2 7 4 3" xfId="20441" xr:uid="{00000000-0005-0000-0000-000032000000}"/>
    <cellStyle name="Comma 3 2 2 7 4 3 2" xfId="50681" xr:uid="{00000000-0005-0000-0000-000032000000}"/>
    <cellStyle name="Comma 3 2 2 7 4 4" xfId="35561" xr:uid="{00000000-0005-0000-0000-000032000000}"/>
    <cellStyle name="Comma 3 2 2 7 5" xfId="6833" xr:uid="{00000000-0005-0000-0000-000032000000}"/>
    <cellStyle name="Comma 3 2 2 7 5 2" xfId="21953" xr:uid="{00000000-0005-0000-0000-000032000000}"/>
    <cellStyle name="Comma 3 2 2 7 5 2 2" xfId="52193" xr:uid="{00000000-0005-0000-0000-000032000000}"/>
    <cellStyle name="Comma 3 2 2 7 5 3" xfId="37073" xr:uid="{00000000-0005-0000-0000-000032000000}"/>
    <cellStyle name="Comma 3 2 2 7 6" xfId="8345" xr:uid="{00000000-0005-0000-0000-000032000000}"/>
    <cellStyle name="Comma 3 2 2 7 6 2" xfId="23465" xr:uid="{00000000-0005-0000-0000-000032000000}"/>
    <cellStyle name="Comma 3 2 2 7 6 2 2" xfId="53705" xr:uid="{00000000-0005-0000-0000-000032000000}"/>
    <cellStyle name="Comma 3 2 2 7 6 3" xfId="38585" xr:uid="{00000000-0005-0000-0000-000032000000}"/>
    <cellStyle name="Comma 3 2 2 7 7" xfId="9857" xr:uid="{00000000-0005-0000-0000-000032000000}"/>
    <cellStyle name="Comma 3 2 2 7 7 2" xfId="24977" xr:uid="{00000000-0005-0000-0000-000032000000}"/>
    <cellStyle name="Comma 3 2 2 7 7 2 2" xfId="55217" xr:uid="{00000000-0005-0000-0000-000032000000}"/>
    <cellStyle name="Comma 3 2 2 7 7 3" xfId="40097" xr:uid="{00000000-0005-0000-0000-000032000000}"/>
    <cellStyle name="Comma 3 2 2 7 8" xfId="15905" xr:uid="{00000000-0005-0000-0000-000032000000}"/>
    <cellStyle name="Comma 3 2 2 7 8 2" xfId="46145" xr:uid="{00000000-0005-0000-0000-000032000000}"/>
    <cellStyle name="Comma 3 2 2 7 9" xfId="31025" xr:uid="{00000000-0005-0000-0000-000032000000}"/>
    <cellStyle name="Comma 3 2 2 8" xfId="1541" xr:uid="{00000000-0005-0000-0000-000032000000}"/>
    <cellStyle name="Comma 3 2 2 8 2" xfId="10613" xr:uid="{00000000-0005-0000-0000-000032000000}"/>
    <cellStyle name="Comma 3 2 2 8 2 2" xfId="25733" xr:uid="{00000000-0005-0000-0000-000032000000}"/>
    <cellStyle name="Comma 3 2 2 8 2 2 2" xfId="55973" xr:uid="{00000000-0005-0000-0000-000032000000}"/>
    <cellStyle name="Comma 3 2 2 8 2 3" xfId="40853" xr:uid="{00000000-0005-0000-0000-000032000000}"/>
    <cellStyle name="Comma 3 2 2 8 3" xfId="16661" xr:uid="{00000000-0005-0000-0000-000032000000}"/>
    <cellStyle name="Comma 3 2 2 8 3 2" xfId="46901" xr:uid="{00000000-0005-0000-0000-000032000000}"/>
    <cellStyle name="Comma 3 2 2 8 4" xfId="31781" xr:uid="{00000000-0005-0000-0000-000032000000}"/>
    <cellStyle name="Comma 3 2 2 9" xfId="3053" xr:uid="{00000000-0005-0000-0000-000032000000}"/>
    <cellStyle name="Comma 3 2 2 9 2" xfId="12125" xr:uid="{00000000-0005-0000-0000-000032000000}"/>
    <cellStyle name="Comma 3 2 2 9 2 2" xfId="27245" xr:uid="{00000000-0005-0000-0000-000032000000}"/>
    <cellStyle name="Comma 3 2 2 9 2 2 2" xfId="57485" xr:uid="{00000000-0005-0000-0000-000032000000}"/>
    <cellStyle name="Comma 3 2 2 9 2 3" xfId="42365" xr:uid="{00000000-0005-0000-0000-000032000000}"/>
    <cellStyle name="Comma 3 2 2 9 3" xfId="18173" xr:uid="{00000000-0005-0000-0000-000032000000}"/>
    <cellStyle name="Comma 3 2 2 9 3 2" xfId="48413" xr:uid="{00000000-0005-0000-0000-000032000000}"/>
    <cellStyle name="Comma 3 2 2 9 4" xfId="33293" xr:uid="{00000000-0005-0000-0000-000032000000}"/>
    <cellStyle name="Comma 3 2 3" xfId="43" xr:uid="{00000000-0005-0000-0000-000007000000}"/>
    <cellStyle name="Comma 3 2 3 10" xfId="4579" xr:uid="{00000000-0005-0000-0000-000007000000}"/>
    <cellStyle name="Comma 3 2 3 10 2" xfId="13651" xr:uid="{00000000-0005-0000-0000-000007000000}"/>
    <cellStyle name="Comma 3 2 3 10 2 2" xfId="28771" xr:uid="{00000000-0005-0000-0000-000007000000}"/>
    <cellStyle name="Comma 3 2 3 10 2 2 2" xfId="59011" xr:uid="{00000000-0005-0000-0000-000007000000}"/>
    <cellStyle name="Comma 3 2 3 10 2 3" xfId="43891" xr:uid="{00000000-0005-0000-0000-000007000000}"/>
    <cellStyle name="Comma 3 2 3 10 3" xfId="19699" xr:uid="{00000000-0005-0000-0000-000007000000}"/>
    <cellStyle name="Comma 3 2 3 10 3 2" xfId="49939" xr:uid="{00000000-0005-0000-0000-000007000000}"/>
    <cellStyle name="Comma 3 2 3 10 4" xfId="34819" xr:uid="{00000000-0005-0000-0000-000007000000}"/>
    <cellStyle name="Comma 3 2 3 11" xfId="6091" xr:uid="{00000000-0005-0000-0000-000007000000}"/>
    <cellStyle name="Comma 3 2 3 11 2" xfId="21211" xr:uid="{00000000-0005-0000-0000-000007000000}"/>
    <cellStyle name="Comma 3 2 3 11 2 2" xfId="51451" xr:uid="{00000000-0005-0000-0000-000007000000}"/>
    <cellStyle name="Comma 3 2 3 11 3" xfId="36331" xr:uid="{00000000-0005-0000-0000-000007000000}"/>
    <cellStyle name="Comma 3 2 3 12" xfId="7603" xr:uid="{00000000-0005-0000-0000-000007000000}"/>
    <cellStyle name="Comma 3 2 3 12 2" xfId="22723" xr:uid="{00000000-0005-0000-0000-000007000000}"/>
    <cellStyle name="Comma 3 2 3 12 2 2" xfId="52963" xr:uid="{00000000-0005-0000-0000-000007000000}"/>
    <cellStyle name="Comma 3 2 3 12 3" xfId="37843" xr:uid="{00000000-0005-0000-0000-000007000000}"/>
    <cellStyle name="Comma 3 2 3 13" xfId="9115" xr:uid="{00000000-0005-0000-0000-000007000000}"/>
    <cellStyle name="Comma 3 2 3 13 2" xfId="24235" xr:uid="{00000000-0005-0000-0000-000007000000}"/>
    <cellStyle name="Comma 3 2 3 13 2 2" xfId="54475" xr:uid="{00000000-0005-0000-0000-000007000000}"/>
    <cellStyle name="Comma 3 2 3 13 3" xfId="39355" xr:uid="{00000000-0005-0000-0000-000007000000}"/>
    <cellStyle name="Comma 3 2 3 14" xfId="15163" xr:uid="{00000000-0005-0000-0000-000007000000}"/>
    <cellStyle name="Comma 3 2 3 14 2" xfId="45403" xr:uid="{00000000-0005-0000-0000-000007000000}"/>
    <cellStyle name="Comma 3 2 3 15" xfId="30283" xr:uid="{00000000-0005-0000-0000-000007000000}"/>
    <cellStyle name="Comma 3 2 3 2" xfId="85" xr:uid="{00000000-0005-0000-0000-000015000000}"/>
    <cellStyle name="Comma 3 2 3 2 10" xfId="6133" xr:uid="{00000000-0005-0000-0000-000015000000}"/>
    <cellStyle name="Comma 3 2 3 2 10 2" xfId="21253" xr:uid="{00000000-0005-0000-0000-000015000000}"/>
    <cellStyle name="Comma 3 2 3 2 10 2 2" xfId="51493" xr:uid="{00000000-0005-0000-0000-000015000000}"/>
    <cellStyle name="Comma 3 2 3 2 10 3" xfId="36373" xr:uid="{00000000-0005-0000-0000-000015000000}"/>
    <cellStyle name="Comma 3 2 3 2 11" xfId="7645" xr:uid="{00000000-0005-0000-0000-000015000000}"/>
    <cellStyle name="Comma 3 2 3 2 11 2" xfId="22765" xr:uid="{00000000-0005-0000-0000-000015000000}"/>
    <cellStyle name="Comma 3 2 3 2 11 2 2" xfId="53005" xr:uid="{00000000-0005-0000-0000-000015000000}"/>
    <cellStyle name="Comma 3 2 3 2 11 3" xfId="37885" xr:uid="{00000000-0005-0000-0000-000015000000}"/>
    <cellStyle name="Comma 3 2 3 2 12" xfId="9157" xr:uid="{00000000-0005-0000-0000-000015000000}"/>
    <cellStyle name="Comma 3 2 3 2 12 2" xfId="24277" xr:uid="{00000000-0005-0000-0000-000015000000}"/>
    <cellStyle name="Comma 3 2 3 2 12 2 2" xfId="54517" xr:uid="{00000000-0005-0000-0000-000015000000}"/>
    <cellStyle name="Comma 3 2 3 2 12 3" xfId="39397" xr:uid="{00000000-0005-0000-0000-000015000000}"/>
    <cellStyle name="Comma 3 2 3 2 13" xfId="15205" xr:uid="{00000000-0005-0000-0000-000015000000}"/>
    <cellStyle name="Comma 3 2 3 2 13 2" xfId="45445" xr:uid="{00000000-0005-0000-0000-000015000000}"/>
    <cellStyle name="Comma 3 2 3 2 14" xfId="30325" xr:uid="{00000000-0005-0000-0000-000015000000}"/>
    <cellStyle name="Comma 3 2 3 2 2" xfId="169" xr:uid="{00000000-0005-0000-0000-000029000000}"/>
    <cellStyle name="Comma 3 2 3 2 2 10" xfId="9241" xr:uid="{00000000-0005-0000-0000-000029000000}"/>
    <cellStyle name="Comma 3 2 3 2 2 10 2" xfId="24361" xr:uid="{00000000-0005-0000-0000-000029000000}"/>
    <cellStyle name="Comma 3 2 3 2 2 10 2 2" xfId="54601" xr:uid="{00000000-0005-0000-0000-000029000000}"/>
    <cellStyle name="Comma 3 2 3 2 2 10 3" xfId="39481" xr:uid="{00000000-0005-0000-0000-000029000000}"/>
    <cellStyle name="Comma 3 2 3 2 2 11" xfId="15289" xr:uid="{00000000-0005-0000-0000-000029000000}"/>
    <cellStyle name="Comma 3 2 3 2 2 11 2" xfId="45529" xr:uid="{00000000-0005-0000-0000-000029000000}"/>
    <cellStyle name="Comma 3 2 3 2 2 12" xfId="30409" xr:uid="{00000000-0005-0000-0000-000029000000}"/>
    <cellStyle name="Comma 3 2 3 2 2 2" xfId="421" xr:uid="{00000000-0005-0000-0000-000029000000}"/>
    <cellStyle name="Comma 3 2 3 2 2 2 10" xfId="30661" xr:uid="{00000000-0005-0000-0000-000029000000}"/>
    <cellStyle name="Comma 3 2 3 2 2 2 2" xfId="1177" xr:uid="{00000000-0005-0000-0000-000029000000}"/>
    <cellStyle name="Comma 3 2 3 2 2 2 2 2" xfId="2689" xr:uid="{00000000-0005-0000-0000-000029000000}"/>
    <cellStyle name="Comma 3 2 3 2 2 2 2 2 2" xfId="11761" xr:uid="{00000000-0005-0000-0000-000029000000}"/>
    <cellStyle name="Comma 3 2 3 2 2 2 2 2 2 2" xfId="26881" xr:uid="{00000000-0005-0000-0000-000029000000}"/>
    <cellStyle name="Comma 3 2 3 2 2 2 2 2 2 2 2" xfId="57121" xr:uid="{00000000-0005-0000-0000-000029000000}"/>
    <cellStyle name="Comma 3 2 3 2 2 2 2 2 2 3" xfId="42001" xr:uid="{00000000-0005-0000-0000-000029000000}"/>
    <cellStyle name="Comma 3 2 3 2 2 2 2 2 3" xfId="17809" xr:uid="{00000000-0005-0000-0000-000029000000}"/>
    <cellStyle name="Comma 3 2 3 2 2 2 2 2 3 2" xfId="48049" xr:uid="{00000000-0005-0000-0000-000029000000}"/>
    <cellStyle name="Comma 3 2 3 2 2 2 2 2 4" xfId="32929" xr:uid="{00000000-0005-0000-0000-000029000000}"/>
    <cellStyle name="Comma 3 2 3 2 2 2 2 3" xfId="4201" xr:uid="{00000000-0005-0000-0000-000029000000}"/>
    <cellStyle name="Comma 3 2 3 2 2 2 2 3 2" xfId="13273" xr:uid="{00000000-0005-0000-0000-000029000000}"/>
    <cellStyle name="Comma 3 2 3 2 2 2 2 3 2 2" xfId="28393" xr:uid="{00000000-0005-0000-0000-000029000000}"/>
    <cellStyle name="Comma 3 2 3 2 2 2 2 3 2 2 2" xfId="58633" xr:uid="{00000000-0005-0000-0000-000029000000}"/>
    <cellStyle name="Comma 3 2 3 2 2 2 2 3 2 3" xfId="43513" xr:uid="{00000000-0005-0000-0000-000029000000}"/>
    <cellStyle name="Comma 3 2 3 2 2 2 2 3 3" xfId="19321" xr:uid="{00000000-0005-0000-0000-000029000000}"/>
    <cellStyle name="Comma 3 2 3 2 2 2 2 3 3 2" xfId="49561" xr:uid="{00000000-0005-0000-0000-000029000000}"/>
    <cellStyle name="Comma 3 2 3 2 2 2 2 3 4" xfId="34441" xr:uid="{00000000-0005-0000-0000-000029000000}"/>
    <cellStyle name="Comma 3 2 3 2 2 2 2 4" xfId="5713" xr:uid="{00000000-0005-0000-0000-000029000000}"/>
    <cellStyle name="Comma 3 2 3 2 2 2 2 4 2" xfId="14785" xr:uid="{00000000-0005-0000-0000-000029000000}"/>
    <cellStyle name="Comma 3 2 3 2 2 2 2 4 2 2" xfId="29905" xr:uid="{00000000-0005-0000-0000-000029000000}"/>
    <cellStyle name="Comma 3 2 3 2 2 2 2 4 2 2 2" xfId="60145" xr:uid="{00000000-0005-0000-0000-000029000000}"/>
    <cellStyle name="Comma 3 2 3 2 2 2 2 4 2 3" xfId="45025" xr:uid="{00000000-0005-0000-0000-000029000000}"/>
    <cellStyle name="Comma 3 2 3 2 2 2 2 4 3" xfId="20833" xr:uid="{00000000-0005-0000-0000-000029000000}"/>
    <cellStyle name="Comma 3 2 3 2 2 2 2 4 3 2" xfId="51073" xr:uid="{00000000-0005-0000-0000-000029000000}"/>
    <cellStyle name="Comma 3 2 3 2 2 2 2 4 4" xfId="35953" xr:uid="{00000000-0005-0000-0000-000029000000}"/>
    <cellStyle name="Comma 3 2 3 2 2 2 2 5" xfId="7225" xr:uid="{00000000-0005-0000-0000-000029000000}"/>
    <cellStyle name="Comma 3 2 3 2 2 2 2 5 2" xfId="22345" xr:uid="{00000000-0005-0000-0000-000029000000}"/>
    <cellStyle name="Comma 3 2 3 2 2 2 2 5 2 2" xfId="52585" xr:uid="{00000000-0005-0000-0000-000029000000}"/>
    <cellStyle name="Comma 3 2 3 2 2 2 2 5 3" xfId="37465" xr:uid="{00000000-0005-0000-0000-000029000000}"/>
    <cellStyle name="Comma 3 2 3 2 2 2 2 6" xfId="8737" xr:uid="{00000000-0005-0000-0000-000029000000}"/>
    <cellStyle name="Comma 3 2 3 2 2 2 2 6 2" xfId="23857" xr:uid="{00000000-0005-0000-0000-000029000000}"/>
    <cellStyle name="Comma 3 2 3 2 2 2 2 6 2 2" xfId="54097" xr:uid="{00000000-0005-0000-0000-000029000000}"/>
    <cellStyle name="Comma 3 2 3 2 2 2 2 6 3" xfId="38977" xr:uid="{00000000-0005-0000-0000-000029000000}"/>
    <cellStyle name="Comma 3 2 3 2 2 2 2 7" xfId="10249" xr:uid="{00000000-0005-0000-0000-000029000000}"/>
    <cellStyle name="Comma 3 2 3 2 2 2 2 7 2" xfId="25369" xr:uid="{00000000-0005-0000-0000-000029000000}"/>
    <cellStyle name="Comma 3 2 3 2 2 2 2 7 2 2" xfId="55609" xr:uid="{00000000-0005-0000-0000-000029000000}"/>
    <cellStyle name="Comma 3 2 3 2 2 2 2 7 3" xfId="40489" xr:uid="{00000000-0005-0000-0000-000029000000}"/>
    <cellStyle name="Comma 3 2 3 2 2 2 2 8" xfId="16297" xr:uid="{00000000-0005-0000-0000-000029000000}"/>
    <cellStyle name="Comma 3 2 3 2 2 2 2 8 2" xfId="46537" xr:uid="{00000000-0005-0000-0000-000029000000}"/>
    <cellStyle name="Comma 3 2 3 2 2 2 2 9" xfId="31417" xr:uid="{00000000-0005-0000-0000-000029000000}"/>
    <cellStyle name="Comma 3 2 3 2 2 2 3" xfId="1933" xr:uid="{00000000-0005-0000-0000-000029000000}"/>
    <cellStyle name="Comma 3 2 3 2 2 2 3 2" xfId="11005" xr:uid="{00000000-0005-0000-0000-000029000000}"/>
    <cellStyle name="Comma 3 2 3 2 2 2 3 2 2" xfId="26125" xr:uid="{00000000-0005-0000-0000-000029000000}"/>
    <cellStyle name="Comma 3 2 3 2 2 2 3 2 2 2" xfId="56365" xr:uid="{00000000-0005-0000-0000-000029000000}"/>
    <cellStyle name="Comma 3 2 3 2 2 2 3 2 3" xfId="41245" xr:uid="{00000000-0005-0000-0000-000029000000}"/>
    <cellStyle name="Comma 3 2 3 2 2 2 3 3" xfId="17053" xr:uid="{00000000-0005-0000-0000-000029000000}"/>
    <cellStyle name="Comma 3 2 3 2 2 2 3 3 2" xfId="47293" xr:uid="{00000000-0005-0000-0000-000029000000}"/>
    <cellStyle name="Comma 3 2 3 2 2 2 3 4" xfId="32173" xr:uid="{00000000-0005-0000-0000-000029000000}"/>
    <cellStyle name="Comma 3 2 3 2 2 2 4" xfId="3445" xr:uid="{00000000-0005-0000-0000-000029000000}"/>
    <cellStyle name="Comma 3 2 3 2 2 2 4 2" xfId="12517" xr:uid="{00000000-0005-0000-0000-000029000000}"/>
    <cellStyle name="Comma 3 2 3 2 2 2 4 2 2" xfId="27637" xr:uid="{00000000-0005-0000-0000-000029000000}"/>
    <cellStyle name="Comma 3 2 3 2 2 2 4 2 2 2" xfId="57877" xr:uid="{00000000-0005-0000-0000-000029000000}"/>
    <cellStyle name="Comma 3 2 3 2 2 2 4 2 3" xfId="42757" xr:uid="{00000000-0005-0000-0000-000029000000}"/>
    <cellStyle name="Comma 3 2 3 2 2 2 4 3" xfId="18565" xr:uid="{00000000-0005-0000-0000-000029000000}"/>
    <cellStyle name="Comma 3 2 3 2 2 2 4 3 2" xfId="48805" xr:uid="{00000000-0005-0000-0000-000029000000}"/>
    <cellStyle name="Comma 3 2 3 2 2 2 4 4" xfId="33685" xr:uid="{00000000-0005-0000-0000-000029000000}"/>
    <cellStyle name="Comma 3 2 3 2 2 2 5" xfId="4957" xr:uid="{00000000-0005-0000-0000-000029000000}"/>
    <cellStyle name="Comma 3 2 3 2 2 2 5 2" xfId="14029" xr:uid="{00000000-0005-0000-0000-000029000000}"/>
    <cellStyle name="Comma 3 2 3 2 2 2 5 2 2" xfId="29149" xr:uid="{00000000-0005-0000-0000-000029000000}"/>
    <cellStyle name="Comma 3 2 3 2 2 2 5 2 2 2" xfId="59389" xr:uid="{00000000-0005-0000-0000-000029000000}"/>
    <cellStyle name="Comma 3 2 3 2 2 2 5 2 3" xfId="44269" xr:uid="{00000000-0005-0000-0000-000029000000}"/>
    <cellStyle name="Comma 3 2 3 2 2 2 5 3" xfId="20077" xr:uid="{00000000-0005-0000-0000-000029000000}"/>
    <cellStyle name="Comma 3 2 3 2 2 2 5 3 2" xfId="50317" xr:uid="{00000000-0005-0000-0000-000029000000}"/>
    <cellStyle name="Comma 3 2 3 2 2 2 5 4" xfId="35197" xr:uid="{00000000-0005-0000-0000-000029000000}"/>
    <cellStyle name="Comma 3 2 3 2 2 2 6" xfId="6469" xr:uid="{00000000-0005-0000-0000-000029000000}"/>
    <cellStyle name="Comma 3 2 3 2 2 2 6 2" xfId="21589" xr:uid="{00000000-0005-0000-0000-000029000000}"/>
    <cellStyle name="Comma 3 2 3 2 2 2 6 2 2" xfId="51829" xr:uid="{00000000-0005-0000-0000-000029000000}"/>
    <cellStyle name="Comma 3 2 3 2 2 2 6 3" xfId="36709" xr:uid="{00000000-0005-0000-0000-000029000000}"/>
    <cellStyle name="Comma 3 2 3 2 2 2 7" xfId="7981" xr:uid="{00000000-0005-0000-0000-000029000000}"/>
    <cellStyle name="Comma 3 2 3 2 2 2 7 2" xfId="23101" xr:uid="{00000000-0005-0000-0000-000029000000}"/>
    <cellStyle name="Comma 3 2 3 2 2 2 7 2 2" xfId="53341" xr:uid="{00000000-0005-0000-0000-000029000000}"/>
    <cellStyle name="Comma 3 2 3 2 2 2 7 3" xfId="38221" xr:uid="{00000000-0005-0000-0000-000029000000}"/>
    <cellStyle name="Comma 3 2 3 2 2 2 8" xfId="9493" xr:uid="{00000000-0005-0000-0000-000029000000}"/>
    <cellStyle name="Comma 3 2 3 2 2 2 8 2" xfId="24613" xr:uid="{00000000-0005-0000-0000-000029000000}"/>
    <cellStyle name="Comma 3 2 3 2 2 2 8 2 2" xfId="54853" xr:uid="{00000000-0005-0000-0000-000029000000}"/>
    <cellStyle name="Comma 3 2 3 2 2 2 8 3" xfId="39733" xr:uid="{00000000-0005-0000-0000-000029000000}"/>
    <cellStyle name="Comma 3 2 3 2 2 2 9" xfId="15541" xr:uid="{00000000-0005-0000-0000-000029000000}"/>
    <cellStyle name="Comma 3 2 3 2 2 2 9 2" xfId="45781" xr:uid="{00000000-0005-0000-0000-000029000000}"/>
    <cellStyle name="Comma 3 2 3 2 2 3" xfId="673" xr:uid="{00000000-0005-0000-0000-000076000000}"/>
    <cellStyle name="Comma 3 2 3 2 2 3 10" xfId="30913" xr:uid="{00000000-0005-0000-0000-000076000000}"/>
    <cellStyle name="Comma 3 2 3 2 2 3 2" xfId="1429" xr:uid="{00000000-0005-0000-0000-000076000000}"/>
    <cellStyle name="Comma 3 2 3 2 2 3 2 2" xfId="2941" xr:uid="{00000000-0005-0000-0000-000076000000}"/>
    <cellStyle name="Comma 3 2 3 2 2 3 2 2 2" xfId="12013" xr:uid="{00000000-0005-0000-0000-000076000000}"/>
    <cellStyle name="Comma 3 2 3 2 2 3 2 2 2 2" xfId="27133" xr:uid="{00000000-0005-0000-0000-000076000000}"/>
    <cellStyle name="Comma 3 2 3 2 2 3 2 2 2 2 2" xfId="57373" xr:uid="{00000000-0005-0000-0000-000076000000}"/>
    <cellStyle name="Comma 3 2 3 2 2 3 2 2 2 3" xfId="42253" xr:uid="{00000000-0005-0000-0000-000076000000}"/>
    <cellStyle name="Comma 3 2 3 2 2 3 2 2 3" xfId="18061" xr:uid="{00000000-0005-0000-0000-000076000000}"/>
    <cellStyle name="Comma 3 2 3 2 2 3 2 2 3 2" xfId="48301" xr:uid="{00000000-0005-0000-0000-000076000000}"/>
    <cellStyle name="Comma 3 2 3 2 2 3 2 2 4" xfId="33181" xr:uid="{00000000-0005-0000-0000-000076000000}"/>
    <cellStyle name="Comma 3 2 3 2 2 3 2 3" xfId="4453" xr:uid="{00000000-0005-0000-0000-000076000000}"/>
    <cellStyle name="Comma 3 2 3 2 2 3 2 3 2" xfId="13525" xr:uid="{00000000-0005-0000-0000-000076000000}"/>
    <cellStyle name="Comma 3 2 3 2 2 3 2 3 2 2" xfId="28645" xr:uid="{00000000-0005-0000-0000-000076000000}"/>
    <cellStyle name="Comma 3 2 3 2 2 3 2 3 2 2 2" xfId="58885" xr:uid="{00000000-0005-0000-0000-000076000000}"/>
    <cellStyle name="Comma 3 2 3 2 2 3 2 3 2 3" xfId="43765" xr:uid="{00000000-0005-0000-0000-000076000000}"/>
    <cellStyle name="Comma 3 2 3 2 2 3 2 3 3" xfId="19573" xr:uid="{00000000-0005-0000-0000-000076000000}"/>
    <cellStyle name="Comma 3 2 3 2 2 3 2 3 3 2" xfId="49813" xr:uid="{00000000-0005-0000-0000-000076000000}"/>
    <cellStyle name="Comma 3 2 3 2 2 3 2 3 4" xfId="34693" xr:uid="{00000000-0005-0000-0000-000076000000}"/>
    <cellStyle name="Comma 3 2 3 2 2 3 2 4" xfId="5965" xr:uid="{00000000-0005-0000-0000-000076000000}"/>
    <cellStyle name="Comma 3 2 3 2 2 3 2 4 2" xfId="15037" xr:uid="{00000000-0005-0000-0000-000076000000}"/>
    <cellStyle name="Comma 3 2 3 2 2 3 2 4 2 2" xfId="30157" xr:uid="{00000000-0005-0000-0000-000076000000}"/>
    <cellStyle name="Comma 3 2 3 2 2 3 2 4 2 2 2" xfId="60397" xr:uid="{00000000-0005-0000-0000-000076000000}"/>
    <cellStyle name="Comma 3 2 3 2 2 3 2 4 2 3" xfId="45277" xr:uid="{00000000-0005-0000-0000-000076000000}"/>
    <cellStyle name="Comma 3 2 3 2 2 3 2 4 3" xfId="21085" xr:uid="{00000000-0005-0000-0000-000076000000}"/>
    <cellStyle name="Comma 3 2 3 2 2 3 2 4 3 2" xfId="51325" xr:uid="{00000000-0005-0000-0000-000076000000}"/>
    <cellStyle name="Comma 3 2 3 2 2 3 2 4 4" xfId="36205" xr:uid="{00000000-0005-0000-0000-000076000000}"/>
    <cellStyle name="Comma 3 2 3 2 2 3 2 5" xfId="7477" xr:uid="{00000000-0005-0000-0000-000076000000}"/>
    <cellStyle name="Comma 3 2 3 2 2 3 2 5 2" xfId="22597" xr:uid="{00000000-0005-0000-0000-000076000000}"/>
    <cellStyle name="Comma 3 2 3 2 2 3 2 5 2 2" xfId="52837" xr:uid="{00000000-0005-0000-0000-000076000000}"/>
    <cellStyle name="Comma 3 2 3 2 2 3 2 5 3" xfId="37717" xr:uid="{00000000-0005-0000-0000-000076000000}"/>
    <cellStyle name="Comma 3 2 3 2 2 3 2 6" xfId="8989" xr:uid="{00000000-0005-0000-0000-000076000000}"/>
    <cellStyle name="Comma 3 2 3 2 2 3 2 6 2" xfId="24109" xr:uid="{00000000-0005-0000-0000-000076000000}"/>
    <cellStyle name="Comma 3 2 3 2 2 3 2 6 2 2" xfId="54349" xr:uid="{00000000-0005-0000-0000-000076000000}"/>
    <cellStyle name="Comma 3 2 3 2 2 3 2 6 3" xfId="39229" xr:uid="{00000000-0005-0000-0000-000076000000}"/>
    <cellStyle name="Comma 3 2 3 2 2 3 2 7" xfId="10501" xr:uid="{00000000-0005-0000-0000-000076000000}"/>
    <cellStyle name="Comma 3 2 3 2 2 3 2 7 2" xfId="25621" xr:uid="{00000000-0005-0000-0000-000076000000}"/>
    <cellStyle name="Comma 3 2 3 2 2 3 2 7 2 2" xfId="55861" xr:uid="{00000000-0005-0000-0000-000076000000}"/>
    <cellStyle name="Comma 3 2 3 2 2 3 2 7 3" xfId="40741" xr:uid="{00000000-0005-0000-0000-000076000000}"/>
    <cellStyle name="Comma 3 2 3 2 2 3 2 8" xfId="16549" xr:uid="{00000000-0005-0000-0000-000076000000}"/>
    <cellStyle name="Comma 3 2 3 2 2 3 2 8 2" xfId="46789" xr:uid="{00000000-0005-0000-0000-000076000000}"/>
    <cellStyle name="Comma 3 2 3 2 2 3 2 9" xfId="31669" xr:uid="{00000000-0005-0000-0000-000076000000}"/>
    <cellStyle name="Comma 3 2 3 2 2 3 3" xfId="2185" xr:uid="{00000000-0005-0000-0000-000076000000}"/>
    <cellStyle name="Comma 3 2 3 2 2 3 3 2" xfId="11257" xr:uid="{00000000-0005-0000-0000-000076000000}"/>
    <cellStyle name="Comma 3 2 3 2 2 3 3 2 2" xfId="26377" xr:uid="{00000000-0005-0000-0000-000076000000}"/>
    <cellStyle name="Comma 3 2 3 2 2 3 3 2 2 2" xfId="56617" xr:uid="{00000000-0005-0000-0000-000076000000}"/>
    <cellStyle name="Comma 3 2 3 2 2 3 3 2 3" xfId="41497" xr:uid="{00000000-0005-0000-0000-000076000000}"/>
    <cellStyle name="Comma 3 2 3 2 2 3 3 3" xfId="17305" xr:uid="{00000000-0005-0000-0000-000076000000}"/>
    <cellStyle name="Comma 3 2 3 2 2 3 3 3 2" xfId="47545" xr:uid="{00000000-0005-0000-0000-000076000000}"/>
    <cellStyle name="Comma 3 2 3 2 2 3 3 4" xfId="32425" xr:uid="{00000000-0005-0000-0000-000076000000}"/>
    <cellStyle name="Comma 3 2 3 2 2 3 4" xfId="3697" xr:uid="{00000000-0005-0000-0000-000076000000}"/>
    <cellStyle name="Comma 3 2 3 2 2 3 4 2" xfId="12769" xr:uid="{00000000-0005-0000-0000-000076000000}"/>
    <cellStyle name="Comma 3 2 3 2 2 3 4 2 2" xfId="27889" xr:uid="{00000000-0005-0000-0000-000076000000}"/>
    <cellStyle name="Comma 3 2 3 2 2 3 4 2 2 2" xfId="58129" xr:uid="{00000000-0005-0000-0000-000076000000}"/>
    <cellStyle name="Comma 3 2 3 2 2 3 4 2 3" xfId="43009" xr:uid="{00000000-0005-0000-0000-000076000000}"/>
    <cellStyle name="Comma 3 2 3 2 2 3 4 3" xfId="18817" xr:uid="{00000000-0005-0000-0000-000076000000}"/>
    <cellStyle name="Comma 3 2 3 2 2 3 4 3 2" xfId="49057" xr:uid="{00000000-0005-0000-0000-000076000000}"/>
    <cellStyle name="Comma 3 2 3 2 2 3 4 4" xfId="33937" xr:uid="{00000000-0005-0000-0000-000076000000}"/>
    <cellStyle name="Comma 3 2 3 2 2 3 5" xfId="5209" xr:uid="{00000000-0005-0000-0000-000076000000}"/>
    <cellStyle name="Comma 3 2 3 2 2 3 5 2" xfId="14281" xr:uid="{00000000-0005-0000-0000-000076000000}"/>
    <cellStyle name="Comma 3 2 3 2 2 3 5 2 2" xfId="29401" xr:uid="{00000000-0005-0000-0000-000076000000}"/>
    <cellStyle name="Comma 3 2 3 2 2 3 5 2 2 2" xfId="59641" xr:uid="{00000000-0005-0000-0000-000076000000}"/>
    <cellStyle name="Comma 3 2 3 2 2 3 5 2 3" xfId="44521" xr:uid="{00000000-0005-0000-0000-000076000000}"/>
    <cellStyle name="Comma 3 2 3 2 2 3 5 3" xfId="20329" xr:uid="{00000000-0005-0000-0000-000076000000}"/>
    <cellStyle name="Comma 3 2 3 2 2 3 5 3 2" xfId="50569" xr:uid="{00000000-0005-0000-0000-000076000000}"/>
    <cellStyle name="Comma 3 2 3 2 2 3 5 4" xfId="35449" xr:uid="{00000000-0005-0000-0000-000076000000}"/>
    <cellStyle name="Comma 3 2 3 2 2 3 6" xfId="6721" xr:uid="{00000000-0005-0000-0000-000076000000}"/>
    <cellStyle name="Comma 3 2 3 2 2 3 6 2" xfId="21841" xr:uid="{00000000-0005-0000-0000-000076000000}"/>
    <cellStyle name="Comma 3 2 3 2 2 3 6 2 2" xfId="52081" xr:uid="{00000000-0005-0000-0000-000076000000}"/>
    <cellStyle name="Comma 3 2 3 2 2 3 6 3" xfId="36961" xr:uid="{00000000-0005-0000-0000-000076000000}"/>
    <cellStyle name="Comma 3 2 3 2 2 3 7" xfId="8233" xr:uid="{00000000-0005-0000-0000-000076000000}"/>
    <cellStyle name="Comma 3 2 3 2 2 3 7 2" xfId="23353" xr:uid="{00000000-0005-0000-0000-000076000000}"/>
    <cellStyle name="Comma 3 2 3 2 2 3 7 2 2" xfId="53593" xr:uid="{00000000-0005-0000-0000-000076000000}"/>
    <cellStyle name="Comma 3 2 3 2 2 3 7 3" xfId="38473" xr:uid="{00000000-0005-0000-0000-000076000000}"/>
    <cellStyle name="Comma 3 2 3 2 2 3 8" xfId="9745" xr:uid="{00000000-0005-0000-0000-000076000000}"/>
    <cellStyle name="Comma 3 2 3 2 2 3 8 2" xfId="24865" xr:uid="{00000000-0005-0000-0000-000076000000}"/>
    <cellStyle name="Comma 3 2 3 2 2 3 8 2 2" xfId="55105" xr:uid="{00000000-0005-0000-0000-000076000000}"/>
    <cellStyle name="Comma 3 2 3 2 2 3 8 3" xfId="39985" xr:uid="{00000000-0005-0000-0000-000076000000}"/>
    <cellStyle name="Comma 3 2 3 2 2 3 9" xfId="15793" xr:uid="{00000000-0005-0000-0000-000076000000}"/>
    <cellStyle name="Comma 3 2 3 2 2 3 9 2" xfId="46033" xr:uid="{00000000-0005-0000-0000-000076000000}"/>
    <cellStyle name="Comma 3 2 3 2 2 4" xfId="925" xr:uid="{00000000-0005-0000-0000-000029000000}"/>
    <cellStyle name="Comma 3 2 3 2 2 4 2" xfId="2437" xr:uid="{00000000-0005-0000-0000-000029000000}"/>
    <cellStyle name="Comma 3 2 3 2 2 4 2 2" xfId="11509" xr:uid="{00000000-0005-0000-0000-000029000000}"/>
    <cellStyle name="Comma 3 2 3 2 2 4 2 2 2" xfId="26629" xr:uid="{00000000-0005-0000-0000-000029000000}"/>
    <cellStyle name="Comma 3 2 3 2 2 4 2 2 2 2" xfId="56869" xr:uid="{00000000-0005-0000-0000-000029000000}"/>
    <cellStyle name="Comma 3 2 3 2 2 4 2 2 3" xfId="41749" xr:uid="{00000000-0005-0000-0000-000029000000}"/>
    <cellStyle name="Comma 3 2 3 2 2 4 2 3" xfId="17557" xr:uid="{00000000-0005-0000-0000-000029000000}"/>
    <cellStyle name="Comma 3 2 3 2 2 4 2 3 2" xfId="47797" xr:uid="{00000000-0005-0000-0000-000029000000}"/>
    <cellStyle name="Comma 3 2 3 2 2 4 2 4" xfId="32677" xr:uid="{00000000-0005-0000-0000-000029000000}"/>
    <cellStyle name="Comma 3 2 3 2 2 4 3" xfId="3949" xr:uid="{00000000-0005-0000-0000-000029000000}"/>
    <cellStyle name="Comma 3 2 3 2 2 4 3 2" xfId="13021" xr:uid="{00000000-0005-0000-0000-000029000000}"/>
    <cellStyle name="Comma 3 2 3 2 2 4 3 2 2" xfId="28141" xr:uid="{00000000-0005-0000-0000-000029000000}"/>
    <cellStyle name="Comma 3 2 3 2 2 4 3 2 2 2" xfId="58381" xr:uid="{00000000-0005-0000-0000-000029000000}"/>
    <cellStyle name="Comma 3 2 3 2 2 4 3 2 3" xfId="43261" xr:uid="{00000000-0005-0000-0000-000029000000}"/>
    <cellStyle name="Comma 3 2 3 2 2 4 3 3" xfId="19069" xr:uid="{00000000-0005-0000-0000-000029000000}"/>
    <cellStyle name="Comma 3 2 3 2 2 4 3 3 2" xfId="49309" xr:uid="{00000000-0005-0000-0000-000029000000}"/>
    <cellStyle name="Comma 3 2 3 2 2 4 3 4" xfId="34189" xr:uid="{00000000-0005-0000-0000-000029000000}"/>
    <cellStyle name="Comma 3 2 3 2 2 4 4" xfId="5461" xr:uid="{00000000-0005-0000-0000-000029000000}"/>
    <cellStyle name="Comma 3 2 3 2 2 4 4 2" xfId="14533" xr:uid="{00000000-0005-0000-0000-000029000000}"/>
    <cellStyle name="Comma 3 2 3 2 2 4 4 2 2" xfId="29653" xr:uid="{00000000-0005-0000-0000-000029000000}"/>
    <cellStyle name="Comma 3 2 3 2 2 4 4 2 2 2" xfId="59893" xr:uid="{00000000-0005-0000-0000-000029000000}"/>
    <cellStyle name="Comma 3 2 3 2 2 4 4 2 3" xfId="44773" xr:uid="{00000000-0005-0000-0000-000029000000}"/>
    <cellStyle name="Comma 3 2 3 2 2 4 4 3" xfId="20581" xr:uid="{00000000-0005-0000-0000-000029000000}"/>
    <cellStyle name="Comma 3 2 3 2 2 4 4 3 2" xfId="50821" xr:uid="{00000000-0005-0000-0000-000029000000}"/>
    <cellStyle name="Comma 3 2 3 2 2 4 4 4" xfId="35701" xr:uid="{00000000-0005-0000-0000-000029000000}"/>
    <cellStyle name="Comma 3 2 3 2 2 4 5" xfId="6973" xr:uid="{00000000-0005-0000-0000-000029000000}"/>
    <cellStyle name="Comma 3 2 3 2 2 4 5 2" xfId="22093" xr:uid="{00000000-0005-0000-0000-000029000000}"/>
    <cellStyle name="Comma 3 2 3 2 2 4 5 2 2" xfId="52333" xr:uid="{00000000-0005-0000-0000-000029000000}"/>
    <cellStyle name="Comma 3 2 3 2 2 4 5 3" xfId="37213" xr:uid="{00000000-0005-0000-0000-000029000000}"/>
    <cellStyle name="Comma 3 2 3 2 2 4 6" xfId="8485" xr:uid="{00000000-0005-0000-0000-000029000000}"/>
    <cellStyle name="Comma 3 2 3 2 2 4 6 2" xfId="23605" xr:uid="{00000000-0005-0000-0000-000029000000}"/>
    <cellStyle name="Comma 3 2 3 2 2 4 6 2 2" xfId="53845" xr:uid="{00000000-0005-0000-0000-000029000000}"/>
    <cellStyle name="Comma 3 2 3 2 2 4 6 3" xfId="38725" xr:uid="{00000000-0005-0000-0000-000029000000}"/>
    <cellStyle name="Comma 3 2 3 2 2 4 7" xfId="9997" xr:uid="{00000000-0005-0000-0000-000029000000}"/>
    <cellStyle name="Comma 3 2 3 2 2 4 7 2" xfId="25117" xr:uid="{00000000-0005-0000-0000-000029000000}"/>
    <cellStyle name="Comma 3 2 3 2 2 4 7 2 2" xfId="55357" xr:uid="{00000000-0005-0000-0000-000029000000}"/>
    <cellStyle name="Comma 3 2 3 2 2 4 7 3" xfId="40237" xr:uid="{00000000-0005-0000-0000-000029000000}"/>
    <cellStyle name="Comma 3 2 3 2 2 4 8" xfId="16045" xr:uid="{00000000-0005-0000-0000-000029000000}"/>
    <cellStyle name="Comma 3 2 3 2 2 4 8 2" xfId="46285" xr:uid="{00000000-0005-0000-0000-000029000000}"/>
    <cellStyle name="Comma 3 2 3 2 2 4 9" xfId="31165" xr:uid="{00000000-0005-0000-0000-000029000000}"/>
    <cellStyle name="Comma 3 2 3 2 2 5" xfId="1681" xr:uid="{00000000-0005-0000-0000-000029000000}"/>
    <cellStyle name="Comma 3 2 3 2 2 5 2" xfId="10753" xr:uid="{00000000-0005-0000-0000-000029000000}"/>
    <cellStyle name="Comma 3 2 3 2 2 5 2 2" xfId="25873" xr:uid="{00000000-0005-0000-0000-000029000000}"/>
    <cellStyle name="Comma 3 2 3 2 2 5 2 2 2" xfId="56113" xr:uid="{00000000-0005-0000-0000-000029000000}"/>
    <cellStyle name="Comma 3 2 3 2 2 5 2 3" xfId="40993" xr:uid="{00000000-0005-0000-0000-000029000000}"/>
    <cellStyle name="Comma 3 2 3 2 2 5 3" xfId="16801" xr:uid="{00000000-0005-0000-0000-000029000000}"/>
    <cellStyle name="Comma 3 2 3 2 2 5 3 2" xfId="47041" xr:uid="{00000000-0005-0000-0000-000029000000}"/>
    <cellStyle name="Comma 3 2 3 2 2 5 4" xfId="31921" xr:uid="{00000000-0005-0000-0000-000029000000}"/>
    <cellStyle name="Comma 3 2 3 2 2 6" xfId="3193" xr:uid="{00000000-0005-0000-0000-000029000000}"/>
    <cellStyle name="Comma 3 2 3 2 2 6 2" xfId="12265" xr:uid="{00000000-0005-0000-0000-000029000000}"/>
    <cellStyle name="Comma 3 2 3 2 2 6 2 2" xfId="27385" xr:uid="{00000000-0005-0000-0000-000029000000}"/>
    <cellStyle name="Comma 3 2 3 2 2 6 2 2 2" xfId="57625" xr:uid="{00000000-0005-0000-0000-000029000000}"/>
    <cellStyle name="Comma 3 2 3 2 2 6 2 3" xfId="42505" xr:uid="{00000000-0005-0000-0000-000029000000}"/>
    <cellStyle name="Comma 3 2 3 2 2 6 3" xfId="18313" xr:uid="{00000000-0005-0000-0000-000029000000}"/>
    <cellStyle name="Comma 3 2 3 2 2 6 3 2" xfId="48553" xr:uid="{00000000-0005-0000-0000-000029000000}"/>
    <cellStyle name="Comma 3 2 3 2 2 6 4" xfId="33433" xr:uid="{00000000-0005-0000-0000-000029000000}"/>
    <cellStyle name="Comma 3 2 3 2 2 7" xfId="4705" xr:uid="{00000000-0005-0000-0000-000029000000}"/>
    <cellStyle name="Comma 3 2 3 2 2 7 2" xfId="13777" xr:uid="{00000000-0005-0000-0000-000029000000}"/>
    <cellStyle name="Comma 3 2 3 2 2 7 2 2" xfId="28897" xr:uid="{00000000-0005-0000-0000-000029000000}"/>
    <cellStyle name="Comma 3 2 3 2 2 7 2 2 2" xfId="59137" xr:uid="{00000000-0005-0000-0000-000029000000}"/>
    <cellStyle name="Comma 3 2 3 2 2 7 2 3" xfId="44017" xr:uid="{00000000-0005-0000-0000-000029000000}"/>
    <cellStyle name="Comma 3 2 3 2 2 7 3" xfId="19825" xr:uid="{00000000-0005-0000-0000-000029000000}"/>
    <cellStyle name="Comma 3 2 3 2 2 7 3 2" xfId="50065" xr:uid="{00000000-0005-0000-0000-000029000000}"/>
    <cellStyle name="Comma 3 2 3 2 2 7 4" xfId="34945" xr:uid="{00000000-0005-0000-0000-000029000000}"/>
    <cellStyle name="Comma 3 2 3 2 2 8" xfId="6217" xr:uid="{00000000-0005-0000-0000-000029000000}"/>
    <cellStyle name="Comma 3 2 3 2 2 8 2" xfId="21337" xr:uid="{00000000-0005-0000-0000-000029000000}"/>
    <cellStyle name="Comma 3 2 3 2 2 8 2 2" xfId="51577" xr:uid="{00000000-0005-0000-0000-000029000000}"/>
    <cellStyle name="Comma 3 2 3 2 2 8 3" xfId="36457" xr:uid="{00000000-0005-0000-0000-000029000000}"/>
    <cellStyle name="Comma 3 2 3 2 2 9" xfId="7729" xr:uid="{00000000-0005-0000-0000-000029000000}"/>
    <cellStyle name="Comma 3 2 3 2 2 9 2" xfId="22849" xr:uid="{00000000-0005-0000-0000-000029000000}"/>
    <cellStyle name="Comma 3 2 3 2 2 9 2 2" xfId="53089" xr:uid="{00000000-0005-0000-0000-000029000000}"/>
    <cellStyle name="Comma 3 2 3 2 2 9 3" xfId="37969" xr:uid="{00000000-0005-0000-0000-000029000000}"/>
    <cellStyle name="Comma 3 2 3 2 3" xfId="253" xr:uid="{00000000-0005-0000-0000-000029000000}"/>
    <cellStyle name="Comma 3 2 3 2 3 10" xfId="9325" xr:uid="{00000000-0005-0000-0000-000029000000}"/>
    <cellStyle name="Comma 3 2 3 2 3 10 2" xfId="24445" xr:uid="{00000000-0005-0000-0000-000029000000}"/>
    <cellStyle name="Comma 3 2 3 2 3 10 2 2" xfId="54685" xr:uid="{00000000-0005-0000-0000-000029000000}"/>
    <cellStyle name="Comma 3 2 3 2 3 10 3" xfId="39565" xr:uid="{00000000-0005-0000-0000-000029000000}"/>
    <cellStyle name="Comma 3 2 3 2 3 11" xfId="15373" xr:uid="{00000000-0005-0000-0000-000029000000}"/>
    <cellStyle name="Comma 3 2 3 2 3 11 2" xfId="45613" xr:uid="{00000000-0005-0000-0000-000029000000}"/>
    <cellStyle name="Comma 3 2 3 2 3 12" xfId="30493" xr:uid="{00000000-0005-0000-0000-000029000000}"/>
    <cellStyle name="Comma 3 2 3 2 3 2" xfId="505" xr:uid="{00000000-0005-0000-0000-000029000000}"/>
    <cellStyle name="Comma 3 2 3 2 3 2 10" xfId="30745" xr:uid="{00000000-0005-0000-0000-000029000000}"/>
    <cellStyle name="Comma 3 2 3 2 3 2 2" xfId="1261" xr:uid="{00000000-0005-0000-0000-000029000000}"/>
    <cellStyle name="Comma 3 2 3 2 3 2 2 2" xfId="2773" xr:uid="{00000000-0005-0000-0000-000029000000}"/>
    <cellStyle name="Comma 3 2 3 2 3 2 2 2 2" xfId="11845" xr:uid="{00000000-0005-0000-0000-000029000000}"/>
    <cellStyle name="Comma 3 2 3 2 3 2 2 2 2 2" xfId="26965" xr:uid="{00000000-0005-0000-0000-000029000000}"/>
    <cellStyle name="Comma 3 2 3 2 3 2 2 2 2 2 2" xfId="57205" xr:uid="{00000000-0005-0000-0000-000029000000}"/>
    <cellStyle name="Comma 3 2 3 2 3 2 2 2 2 3" xfId="42085" xr:uid="{00000000-0005-0000-0000-000029000000}"/>
    <cellStyle name="Comma 3 2 3 2 3 2 2 2 3" xfId="17893" xr:uid="{00000000-0005-0000-0000-000029000000}"/>
    <cellStyle name="Comma 3 2 3 2 3 2 2 2 3 2" xfId="48133" xr:uid="{00000000-0005-0000-0000-000029000000}"/>
    <cellStyle name="Comma 3 2 3 2 3 2 2 2 4" xfId="33013" xr:uid="{00000000-0005-0000-0000-000029000000}"/>
    <cellStyle name="Comma 3 2 3 2 3 2 2 3" xfId="4285" xr:uid="{00000000-0005-0000-0000-000029000000}"/>
    <cellStyle name="Comma 3 2 3 2 3 2 2 3 2" xfId="13357" xr:uid="{00000000-0005-0000-0000-000029000000}"/>
    <cellStyle name="Comma 3 2 3 2 3 2 2 3 2 2" xfId="28477" xr:uid="{00000000-0005-0000-0000-000029000000}"/>
    <cellStyle name="Comma 3 2 3 2 3 2 2 3 2 2 2" xfId="58717" xr:uid="{00000000-0005-0000-0000-000029000000}"/>
    <cellStyle name="Comma 3 2 3 2 3 2 2 3 2 3" xfId="43597" xr:uid="{00000000-0005-0000-0000-000029000000}"/>
    <cellStyle name="Comma 3 2 3 2 3 2 2 3 3" xfId="19405" xr:uid="{00000000-0005-0000-0000-000029000000}"/>
    <cellStyle name="Comma 3 2 3 2 3 2 2 3 3 2" xfId="49645" xr:uid="{00000000-0005-0000-0000-000029000000}"/>
    <cellStyle name="Comma 3 2 3 2 3 2 2 3 4" xfId="34525" xr:uid="{00000000-0005-0000-0000-000029000000}"/>
    <cellStyle name="Comma 3 2 3 2 3 2 2 4" xfId="5797" xr:uid="{00000000-0005-0000-0000-000029000000}"/>
    <cellStyle name="Comma 3 2 3 2 3 2 2 4 2" xfId="14869" xr:uid="{00000000-0005-0000-0000-000029000000}"/>
    <cellStyle name="Comma 3 2 3 2 3 2 2 4 2 2" xfId="29989" xr:uid="{00000000-0005-0000-0000-000029000000}"/>
    <cellStyle name="Comma 3 2 3 2 3 2 2 4 2 2 2" xfId="60229" xr:uid="{00000000-0005-0000-0000-000029000000}"/>
    <cellStyle name="Comma 3 2 3 2 3 2 2 4 2 3" xfId="45109" xr:uid="{00000000-0005-0000-0000-000029000000}"/>
    <cellStyle name="Comma 3 2 3 2 3 2 2 4 3" xfId="20917" xr:uid="{00000000-0005-0000-0000-000029000000}"/>
    <cellStyle name="Comma 3 2 3 2 3 2 2 4 3 2" xfId="51157" xr:uid="{00000000-0005-0000-0000-000029000000}"/>
    <cellStyle name="Comma 3 2 3 2 3 2 2 4 4" xfId="36037" xr:uid="{00000000-0005-0000-0000-000029000000}"/>
    <cellStyle name="Comma 3 2 3 2 3 2 2 5" xfId="7309" xr:uid="{00000000-0005-0000-0000-000029000000}"/>
    <cellStyle name="Comma 3 2 3 2 3 2 2 5 2" xfId="22429" xr:uid="{00000000-0005-0000-0000-000029000000}"/>
    <cellStyle name="Comma 3 2 3 2 3 2 2 5 2 2" xfId="52669" xr:uid="{00000000-0005-0000-0000-000029000000}"/>
    <cellStyle name="Comma 3 2 3 2 3 2 2 5 3" xfId="37549" xr:uid="{00000000-0005-0000-0000-000029000000}"/>
    <cellStyle name="Comma 3 2 3 2 3 2 2 6" xfId="8821" xr:uid="{00000000-0005-0000-0000-000029000000}"/>
    <cellStyle name="Comma 3 2 3 2 3 2 2 6 2" xfId="23941" xr:uid="{00000000-0005-0000-0000-000029000000}"/>
    <cellStyle name="Comma 3 2 3 2 3 2 2 6 2 2" xfId="54181" xr:uid="{00000000-0005-0000-0000-000029000000}"/>
    <cellStyle name="Comma 3 2 3 2 3 2 2 6 3" xfId="39061" xr:uid="{00000000-0005-0000-0000-000029000000}"/>
    <cellStyle name="Comma 3 2 3 2 3 2 2 7" xfId="10333" xr:uid="{00000000-0005-0000-0000-000029000000}"/>
    <cellStyle name="Comma 3 2 3 2 3 2 2 7 2" xfId="25453" xr:uid="{00000000-0005-0000-0000-000029000000}"/>
    <cellStyle name="Comma 3 2 3 2 3 2 2 7 2 2" xfId="55693" xr:uid="{00000000-0005-0000-0000-000029000000}"/>
    <cellStyle name="Comma 3 2 3 2 3 2 2 7 3" xfId="40573" xr:uid="{00000000-0005-0000-0000-000029000000}"/>
    <cellStyle name="Comma 3 2 3 2 3 2 2 8" xfId="16381" xr:uid="{00000000-0005-0000-0000-000029000000}"/>
    <cellStyle name="Comma 3 2 3 2 3 2 2 8 2" xfId="46621" xr:uid="{00000000-0005-0000-0000-000029000000}"/>
    <cellStyle name="Comma 3 2 3 2 3 2 2 9" xfId="31501" xr:uid="{00000000-0005-0000-0000-000029000000}"/>
    <cellStyle name="Comma 3 2 3 2 3 2 3" xfId="2017" xr:uid="{00000000-0005-0000-0000-000029000000}"/>
    <cellStyle name="Comma 3 2 3 2 3 2 3 2" xfId="11089" xr:uid="{00000000-0005-0000-0000-000029000000}"/>
    <cellStyle name="Comma 3 2 3 2 3 2 3 2 2" xfId="26209" xr:uid="{00000000-0005-0000-0000-000029000000}"/>
    <cellStyle name="Comma 3 2 3 2 3 2 3 2 2 2" xfId="56449" xr:uid="{00000000-0005-0000-0000-000029000000}"/>
    <cellStyle name="Comma 3 2 3 2 3 2 3 2 3" xfId="41329" xr:uid="{00000000-0005-0000-0000-000029000000}"/>
    <cellStyle name="Comma 3 2 3 2 3 2 3 3" xfId="17137" xr:uid="{00000000-0005-0000-0000-000029000000}"/>
    <cellStyle name="Comma 3 2 3 2 3 2 3 3 2" xfId="47377" xr:uid="{00000000-0005-0000-0000-000029000000}"/>
    <cellStyle name="Comma 3 2 3 2 3 2 3 4" xfId="32257" xr:uid="{00000000-0005-0000-0000-000029000000}"/>
    <cellStyle name="Comma 3 2 3 2 3 2 4" xfId="3529" xr:uid="{00000000-0005-0000-0000-000029000000}"/>
    <cellStyle name="Comma 3 2 3 2 3 2 4 2" xfId="12601" xr:uid="{00000000-0005-0000-0000-000029000000}"/>
    <cellStyle name="Comma 3 2 3 2 3 2 4 2 2" xfId="27721" xr:uid="{00000000-0005-0000-0000-000029000000}"/>
    <cellStyle name="Comma 3 2 3 2 3 2 4 2 2 2" xfId="57961" xr:uid="{00000000-0005-0000-0000-000029000000}"/>
    <cellStyle name="Comma 3 2 3 2 3 2 4 2 3" xfId="42841" xr:uid="{00000000-0005-0000-0000-000029000000}"/>
    <cellStyle name="Comma 3 2 3 2 3 2 4 3" xfId="18649" xr:uid="{00000000-0005-0000-0000-000029000000}"/>
    <cellStyle name="Comma 3 2 3 2 3 2 4 3 2" xfId="48889" xr:uid="{00000000-0005-0000-0000-000029000000}"/>
    <cellStyle name="Comma 3 2 3 2 3 2 4 4" xfId="33769" xr:uid="{00000000-0005-0000-0000-000029000000}"/>
    <cellStyle name="Comma 3 2 3 2 3 2 5" xfId="5041" xr:uid="{00000000-0005-0000-0000-000029000000}"/>
    <cellStyle name="Comma 3 2 3 2 3 2 5 2" xfId="14113" xr:uid="{00000000-0005-0000-0000-000029000000}"/>
    <cellStyle name="Comma 3 2 3 2 3 2 5 2 2" xfId="29233" xr:uid="{00000000-0005-0000-0000-000029000000}"/>
    <cellStyle name="Comma 3 2 3 2 3 2 5 2 2 2" xfId="59473" xr:uid="{00000000-0005-0000-0000-000029000000}"/>
    <cellStyle name="Comma 3 2 3 2 3 2 5 2 3" xfId="44353" xr:uid="{00000000-0005-0000-0000-000029000000}"/>
    <cellStyle name="Comma 3 2 3 2 3 2 5 3" xfId="20161" xr:uid="{00000000-0005-0000-0000-000029000000}"/>
    <cellStyle name="Comma 3 2 3 2 3 2 5 3 2" xfId="50401" xr:uid="{00000000-0005-0000-0000-000029000000}"/>
    <cellStyle name="Comma 3 2 3 2 3 2 5 4" xfId="35281" xr:uid="{00000000-0005-0000-0000-000029000000}"/>
    <cellStyle name="Comma 3 2 3 2 3 2 6" xfId="6553" xr:uid="{00000000-0005-0000-0000-000029000000}"/>
    <cellStyle name="Comma 3 2 3 2 3 2 6 2" xfId="21673" xr:uid="{00000000-0005-0000-0000-000029000000}"/>
    <cellStyle name="Comma 3 2 3 2 3 2 6 2 2" xfId="51913" xr:uid="{00000000-0005-0000-0000-000029000000}"/>
    <cellStyle name="Comma 3 2 3 2 3 2 6 3" xfId="36793" xr:uid="{00000000-0005-0000-0000-000029000000}"/>
    <cellStyle name="Comma 3 2 3 2 3 2 7" xfId="8065" xr:uid="{00000000-0005-0000-0000-000029000000}"/>
    <cellStyle name="Comma 3 2 3 2 3 2 7 2" xfId="23185" xr:uid="{00000000-0005-0000-0000-000029000000}"/>
    <cellStyle name="Comma 3 2 3 2 3 2 7 2 2" xfId="53425" xr:uid="{00000000-0005-0000-0000-000029000000}"/>
    <cellStyle name="Comma 3 2 3 2 3 2 7 3" xfId="38305" xr:uid="{00000000-0005-0000-0000-000029000000}"/>
    <cellStyle name="Comma 3 2 3 2 3 2 8" xfId="9577" xr:uid="{00000000-0005-0000-0000-000029000000}"/>
    <cellStyle name="Comma 3 2 3 2 3 2 8 2" xfId="24697" xr:uid="{00000000-0005-0000-0000-000029000000}"/>
    <cellStyle name="Comma 3 2 3 2 3 2 8 2 2" xfId="54937" xr:uid="{00000000-0005-0000-0000-000029000000}"/>
    <cellStyle name="Comma 3 2 3 2 3 2 8 3" xfId="39817" xr:uid="{00000000-0005-0000-0000-000029000000}"/>
    <cellStyle name="Comma 3 2 3 2 3 2 9" xfId="15625" xr:uid="{00000000-0005-0000-0000-000029000000}"/>
    <cellStyle name="Comma 3 2 3 2 3 2 9 2" xfId="45865" xr:uid="{00000000-0005-0000-0000-000029000000}"/>
    <cellStyle name="Comma 3 2 3 2 3 3" xfId="757" xr:uid="{00000000-0005-0000-0000-000077000000}"/>
    <cellStyle name="Comma 3 2 3 2 3 3 10" xfId="30997" xr:uid="{00000000-0005-0000-0000-000077000000}"/>
    <cellStyle name="Comma 3 2 3 2 3 3 2" xfId="1513" xr:uid="{00000000-0005-0000-0000-000077000000}"/>
    <cellStyle name="Comma 3 2 3 2 3 3 2 2" xfId="3025" xr:uid="{00000000-0005-0000-0000-000077000000}"/>
    <cellStyle name="Comma 3 2 3 2 3 3 2 2 2" xfId="12097" xr:uid="{00000000-0005-0000-0000-000077000000}"/>
    <cellStyle name="Comma 3 2 3 2 3 3 2 2 2 2" xfId="27217" xr:uid="{00000000-0005-0000-0000-000077000000}"/>
    <cellStyle name="Comma 3 2 3 2 3 3 2 2 2 2 2" xfId="57457" xr:uid="{00000000-0005-0000-0000-000077000000}"/>
    <cellStyle name="Comma 3 2 3 2 3 3 2 2 2 3" xfId="42337" xr:uid="{00000000-0005-0000-0000-000077000000}"/>
    <cellStyle name="Comma 3 2 3 2 3 3 2 2 3" xfId="18145" xr:uid="{00000000-0005-0000-0000-000077000000}"/>
    <cellStyle name="Comma 3 2 3 2 3 3 2 2 3 2" xfId="48385" xr:uid="{00000000-0005-0000-0000-000077000000}"/>
    <cellStyle name="Comma 3 2 3 2 3 3 2 2 4" xfId="33265" xr:uid="{00000000-0005-0000-0000-000077000000}"/>
    <cellStyle name="Comma 3 2 3 2 3 3 2 3" xfId="4537" xr:uid="{00000000-0005-0000-0000-000077000000}"/>
    <cellStyle name="Comma 3 2 3 2 3 3 2 3 2" xfId="13609" xr:uid="{00000000-0005-0000-0000-000077000000}"/>
    <cellStyle name="Comma 3 2 3 2 3 3 2 3 2 2" xfId="28729" xr:uid="{00000000-0005-0000-0000-000077000000}"/>
    <cellStyle name="Comma 3 2 3 2 3 3 2 3 2 2 2" xfId="58969" xr:uid="{00000000-0005-0000-0000-000077000000}"/>
    <cellStyle name="Comma 3 2 3 2 3 3 2 3 2 3" xfId="43849" xr:uid="{00000000-0005-0000-0000-000077000000}"/>
    <cellStyle name="Comma 3 2 3 2 3 3 2 3 3" xfId="19657" xr:uid="{00000000-0005-0000-0000-000077000000}"/>
    <cellStyle name="Comma 3 2 3 2 3 3 2 3 3 2" xfId="49897" xr:uid="{00000000-0005-0000-0000-000077000000}"/>
    <cellStyle name="Comma 3 2 3 2 3 3 2 3 4" xfId="34777" xr:uid="{00000000-0005-0000-0000-000077000000}"/>
    <cellStyle name="Comma 3 2 3 2 3 3 2 4" xfId="6049" xr:uid="{00000000-0005-0000-0000-000077000000}"/>
    <cellStyle name="Comma 3 2 3 2 3 3 2 4 2" xfId="15121" xr:uid="{00000000-0005-0000-0000-000077000000}"/>
    <cellStyle name="Comma 3 2 3 2 3 3 2 4 2 2" xfId="30241" xr:uid="{00000000-0005-0000-0000-000077000000}"/>
    <cellStyle name="Comma 3 2 3 2 3 3 2 4 2 2 2" xfId="60481" xr:uid="{00000000-0005-0000-0000-000077000000}"/>
    <cellStyle name="Comma 3 2 3 2 3 3 2 4 2 3" xfId="45361" xr:uid="{00000000-0005-0000-0000-000077000000}"/>
    <cellStyle name="Comma 3 2 3 2 3 3 2 4 3" xfId="21169" xr:uid="{00000000-0005-0000-0000-000077000000}"/>
    <cellStyle name="Comma 3 2 3 2 3 3 2 4 3 2" xfId="51409" xr:uid="{00000000-0005-0000-0000-000077000000}"/>
    <cellStyle name="Comma 3 2 3 2 3 3 2 4 4" xfId="36289" xr:uid="{00000000-0005-0000-0000-000077000000}"/>
    <cellStyle name="Comma 3 2 3 2 3 3 2 5" xfId="7561" xr:uid="{00000000-0005-0000-0000-000077000000}"/>
    <cellStyle name="Comma 3 2 3 2 3 3 2 5 2" xfId="22681" xr:uid="{00000000-0005-0000-0000-000077000000}"/>
    <cellStyle name="Comma 3 2 3 2 3 3 2 5 2 2" xfId="52921" xr:uid="{00000000-0005-0000-0000-000077000000}"/>
    <cellStyle name="Comma 3 2 3 2 3 3 2 5 3" xfId="37801" xr:uid="{00000000-0005-0000-0000-000077000000}"/>
    <cellStyle name="Comma 3 2 3 2 3 3 2 6" xfId="9073" xr:uid="{00000000-0005-0000-0000-000077000000}"/>
    <cellStyle name="Comma 3 2 3 2 3 3 2 6 2" xfId="24193" xr:uid="{00000000-0005-0000-0000-000077000000}"/>
    <cellStyle name="Comma 3 2 3 2 3 3 2 6 2 2" xfId="54433" xr:uid="{00000000-0005-0000-0000-000077000000}"/>
    <cellStyle name="Comma 3 2 3 2 3 3 2 6 3" xfId="39313" xr:uid="{00000000-0005-0000-0000-000077000000}"/>
    <cellStyle name="Comma 3 2 3 2 3 3 2 7" xfId="10585" xr:uid="{00000000-0005-0000-0000-000077000000}"/>
    <cellStyle name="Comma 3 2 3 2 3 3 2 7 2" xfId="25705" xr:uid="{00000000-0005-0000-0000-000077000000}"/>
    <cellStyle name="Comma 3 2 3 2 3 3 2 7 2 2" xfId="55945" xr:uid="{00000000-0005-0000-0000-000077000000}"/>
    <cellStyle name="Comma 3 2 3 2 3 3 2 7 3" xfId="40825" xr:uid="{00000000-0005-0000-0000-000077000000}"/>
    <cellStyle name="Comma 3 2 3 2 3 3 2 8" xfId="16633" xr:uid="{00000000-0005-0000-0000-000077000000}"/>
    <cellStyle name="Comma 3 2 3 2 3 3 2 8 2" xfId="46873" xr:uid="{00000000-0005-0000-0000-000077000000}"/>
    <cellStyle name="Comma 3 2 3 2 3 3 2 9" xfId="31753" xr:uid="{00000000-0005-0000-0000-000077000000}"/>
    <cellStyle name="Comma 3 2 3 2 3 3 3" xfId="2269" xr:uid="{00000000-0005-0000-0000-000077000000}"/>
    <cellStyle name="Comma 3 2 3 2 3 3 3 2" xfId="11341" xr:uid="{00000000-0005-0000-0000-000077000000}"/>
    <cellStyle name="Comma 3 2 3 2 3 3 3 2 2" xfId="26461" xr:uid="{00000000-0005-0000-0000-000077000000}"/>
    <cellStyle name="Comma 3 2 3 2 3 3 3 2 2 2" xfId="56701" xr:uid="{00000000-0005-0000-0000-000077000000}"/>
    <cellStyle name="Comma 3 2 3 2 3 3 3 2 3" xfId="41581" xr:uid="{00000000-0005-0000-0000-000077000000}"/>
    <cellStyle name="Comma 3 2 3 2 3 3 3 3" xfId="17389" xr:uid="{00000000-0005-0000-0000-000077000000}"/>
    <cellStyle name="Comma 3 2 3 2 3 3 3 3 2" xfId="47629" xr:uid="{00000000-0005-0000-0000-000077000000}"/>
    <cellStyle name="Comma 3 2 3 2 3 3 3 4" xfId="32509" xr:uid="{00000000-0005-0000-0000-000077000000}"/>
    <cellStyle name="Comma 3 2 3 2 3 3 4" xfId="3781" xr:uid="{00000000-0005-0000-0000-000077000000}"/>
    <cellStyle name="Comma 3 2 3 2 3 3 4 2" xfId="12853" xr:uid="{00000000-0005-0000-0000-000077000000}"/>
    <cellStyle name="Comma 3 2 3 2 3 3 4 2 2" xfId="27973" xr:uid="{00000000-0005-0000-0000-000077000000}"/>
    <cellStyle name="Comma 3 2 3 2 3 3 4 2 2 2" xfId="58213" xr:uid="{00000000-0005-0000-0000-000077000000}"/>
    <cellStyle name="Comma 3 2 3 2 3 3 4 2 3" xfId="43093" xr:uid="{00000000-0005-0000-0000-000077000000}"/>
    <cellStyle name="Comma 3 2 3 2 3 3 4 3" xfId="18901" xr:uid="{00000000-0005-0000-0000-000077000000}"/>
    <cellStyle name="Comma 3 2 3 2 3 3 4 3 2" xfId="49141" xr:uid="{00000000-0005-0000-0000-000077000000}"/>
    <cellStyle name="Comma 3 2 3 2 3 3 4 4" xfId="34021" xr:uid="{00000000-0005-0000-0000-000077000000}"/>
    <cellStyle name="Comma 3 2 3 2 3 3 5" xfId="5293" xr:uid="{00000000-0005-0000-0000-000077000000}"/>
    <cellStyle name="Comma 3 2 3 2 3 3 5 2" xfId="14365" xr:uid="{00000000-0005-0000-0000-000077000000}"/>
    <cellStyle name="Comma 3 2 3 2 3 3 5 2 2" xfId="29485" xr:uid="{00000000-0005-0000-0000-000077000000}"/>
    <cellStyle name="Comma 3 2 3 2 3 3 5 2 2 2" xfId="59725" xr:uid="{00000000-0005-0000-0000-000077000000}"/>
    <cellStyle name="Comma 3 2 3 2 3 3 5 2 3" xfId="44605" xr:uid="{00000000-0005-0000-0000-000077000000}"/>
    <cellStyle name="Comma 3 2 3 2 3 3 5 3" xfId="20413" xr:uid="{00000000-0005-0000-0000-000077000000}"/>
    <cellStyle name="Comma 3 2 3 2 3 3 5 3 2" xfId="50653" xr:uid="{00000000-0005-0000-0000-000077000000}"/>
    <cellStyle name="Comma 3 2 3 2 3 3 5 4" xfId="35533" xr:uid="{00000000-0005-0000-0000-000077000000}"/>
    <cellStyle name="Comma 3 2 3 2 3 3 6" xfId="6805" xr:uid="{00000000-0005-0000-0000-000077000000}"/>
    <cellStyle name="Comma 3 2 3 2 3 3 6 2" xfId="21925" xr:uid="{00000000-0005-0000-0000-000077000000}"/>
    <cellStyle name="Comma 3 2 3 2 3 3 6 2 2" xfId="52165" xr:uid="{00000000-0005-0000-0000-000077000000}"/>
    <cellStyle name="Comma 3 2 3 2 3 3 6 3" xfId="37045" xr:uid="{00000000-0005-0000-0000-000077000000}"/>
    <cellStyle name="Comma 3 2 3 2 3 3 7" xfId="8317" xr:uid="{00000000-0005-0000-0000-000077000000}"/>
    <cellStyle name="Comma 3 2 3 2 3 3 7 2" xfId="23437" xr:uid="{00000000-0005-0000-0000-000077000000}"/>
    <cellStyle name="Comma 3 2 3 2 3 3 7 2 2" xfId="53677" xr:uid="{00000000-0005-0000-0000-000077000000}"/>
    <cellStyle name="Comma 3 2 3 2 3 3 7 3" xfId="38557" xr:uid="{00000000-0005-0000-0000-000077000000}"/>
    <cellStyle name="Comma 3 2 3 2 3 3 8" xfId="9829" xr:uid="{00000000-0005-0000-0000-000077000000}"/>
    <cellStyle name="Comma 3 2 3 2 3 3 8 2" xfId="24949" xr:uid="{00000000-0005-0000-0000-000077000000}"/>
    <cellStyle name="Comma 3 2 3 2 3 3 8 2 2" xfId="55189" xr:uid="{00000000-0005-0000-0000-000077000000}"/>
    <cellStyle name="Comma 3 2 3 2 3 3 8 3" xfId="40069" xr:uid="{00000000-0005-0000-0000-000077000000}"/>
    <cellStyle name="Comma 3 2 3 2 3 3 9" xfId="15877" xr:uid="{00000000-0005-0000-0000-000077000000}"/>
    <cellStyle name="Comma 3 2 3 2 3 3 9 2" xfId="46117" xr:uid="{00000000-0005-0000-0000-000077000000}"/>
    <cellStyle name="Comma 3 2 3 2 3 4" xfId="1009" xr:uid="{00000000-0005-0000-0000-000029000000}"/>
    <cellStyle name="Comma 3 2 3 2 3 4 2" xfId="2521" xr:uid="{00000000-0005-0000-0000-000029000000}"/>
    <cellStyle name="Comma 3 2 3 2 3 4 2 2" xfId="11593" xr:uid="{00000000-0005-0000-0000-000029000000}"/>
    <cellStyle name="Comma 3 2 3 2 3 4 2 2 2" xfId="26713" xr:uid="{00000000-0005-0000-0000-000029000000}"/>
    <cellStyle name="Comma 3 2 3 2 3 4 2 2 2 2" xfId="56953" xr:uid="{00000000-0005-0000-0000-000029000000}"/>
    <cellStyle name="Comma 3 2 3 2 3 4 2 2 3" xfId="41833" xr:uid="{00000000-0005-0000-0000-000029000000}"/>
    <cellStyle name="Comma 3 2 3 2 3 4 2 3" xfId="17641" xr:uid="{00000000-0005-0000-0000-000029000000}"/>
    <cellStyle name="Comma 3 2 3 2 3 4 2 3 2" xfId="47881" xr:uid="{00000000-0005-0000-0000-000029000000}"/>
    <cellStyle name="Comma 3 2 3 2 3 4 2 4" xfId="32761" xr:uid="{00000000-0005-0000-0000-000029000000}"/>
    <cellStyle name="Comma 3 2 3 2 3 4 3" xfId="4033" xr:uid="{00000000-0005-0000-0000-000029000000}"/>
    <cellStyle name="Comma 3 2 3 2 3 4 3 2" xfId="13105" xr:uid="{00000000-0005-0000-0000-000029000000}"/>
    <cellStyle name="Comma 3 2 3 2 3 4 3 2 2" xfId="28225" xr:uid="{00000000-0005-0000-0000-000029000000}"/>
    <cellStyle name="Comma 3 2 3 2 3 4 3 2 2 2" xfId="58465" xr:uid="{00000000-0005-0000-0000-000029000000}"/>
    <cellStyle name="Comma 3 2 3 2 3 4 3 2 3" xfId="43345" xr:uid="{00000000-0005-0000-0000-000029000000}"/>
    <cellStyle name="Comma 3 2 3 2 3 4 3 3" xfId="19153" xr:uid="{00000000-0005-0000-0000-000029000000}"/>
    <cellStyle name="Comma 3 2 3 2 3 4 3 3 2" xfId="49393" xr:uid="{00000000-0005-0000-0000-000029000000}"/>
    <cellStyle name="Comma 3 2 3 2 3 4 3 4" xfId="34273" xr:uid="{00000000-0005-0000-0000-000029000000}"/>
    <cellStyle name="Comma 3 2 3 2 3 4 4" xfId="5545" xr:uid="{00000000-0005-0000-0000-000029000000}"/>
    <cellStyle name="Comma 3 2 3 2 3 4 4 2" xfId="14617" xr:uid="{00000000-0005-0000-0000-000029000000}"/>
    <cellStyle name="Comma 3 2 3 2 3 4 4 2 2" xfId="29737" xr:uid="{00000000-0005-0000-0000-000029000000}"/>
    <cellStyle name="Comma 3 2 3 2 3 4 4 2 2 2" xfId="59977" xr:uid="{00000000-0005-0000-0000-000029000000}"/>
    <cellStyle name="Comma 3 2 3 2 3 4 4 2 3" xfId="44857" xr:uid="{00000000-0005-0000-0000-000029000000}"/>
    <cellStyle name="Comma 3 2 3 2 3 4 4 3" xfId="20665" xr:uid="{00000000-0005-0000-0000-000029000000}"/>
    <cellStyle name="Comma 3 2 3 2 3 4 4 3 2" xfId="50905" xr:uid="{00000000-0005-0000-0000-000029000000}"/>
    <cellStyle name="Comma 3 2 3 2 3 4 4 4" xfId="35785" xr:uid="{00000000-0005-0000-0000-000029000000}"/>
    <cellStyle name="Comma 3 2 3 2 3 4 5" xfId="7057" xr:uid="{00000000-0005-0000-0000-000029000000}"/>
    <cellStyle name="Comma 3 2 3 2 3 4 5 2" xfId="22177" xr:uid="{00000000-0005-0000-0000-000029000000}"/>
    <cellStyle name="Comma 3 2 3 2 3 4 5 2 2" xfId="52417" xr:uid="{00000000-0005-0000-0000-000029000000}"/>
    <cellStyle name="Comma 3 2 3 2 3 4 5 3" xfId="37297" xr:uid="{00000000-0005-0000-0000-000029000000}"/>
    <cellStyle name="Comma 3 2 3 2 3 4 6" xfId="8569" xr:uid="{00000000-0005-0000-0000-000029000000}"/>
    <cellStyle name="Comma 3 2 3 2 3 4 6 2" xfId="23689" xr:uid="{00000000-0005-0000-0000-000029000000}"/>
    <cellStyle name="Comma 3 2 3 2 3 4 6 2 2" xfId="53929" xr:uid="{00000000-0005-0000-0000-000029000000}"/>
    <cellStyle name="Comma 3 2 3 2 3 4 6 3" xfId="38809" xr:uid="{00000000-0005-0000-0000-000029000000}"/>
    <cellStyle name="Comma 3 2 3 2 3 4 7" xfId="10081" xr:uid="{00000000-0005-0000-0000-000029000000}"/>
    <cellStyle name="Comma 3 2 3 2 3 4 7 2" xfId="25201" xr:uid="{00000000-0005-0000-0000-000029000000}"/>
    <cellStyle name="Comma 3 2 3 2 3 4 7 2 2" xfId="55441" xr:uid="{00000000-0005-0000-0000-000029000000}"/>
    <cellStyle name="Comma 3 2 3 2 3 4 7 3" xfId="40321" xr:uid="{00000000-0005-0000-0000-000029000000}"/>
    <cellStyle name="Comma 3 2 3 2 3 4 8" xfId="16129" xr:uid="{00000000-0005-0000-0000-000029000000}"/>
    <cellStyle name="Comma 3 2 3 2 3 4 8 2" xfId="46369" xr:uid="{00000000-0005-0000-0000-000029000000}"/>
    <cellStyle name="Comma 3 2 3 2 3 4 9" xfId="31249" xr:uid="{00000000-0005-0000-0000-000029000000}"/>
    <cellStyle name="Comma 3 2 3 2 3 5" xfId="1765" xr:uid="{00000000-0005-0000-0000-000029000000}"/>
    <cellStyle name="Comma 3 2 3 2 3 5 2" xfId="10837" xr:uid="{00000000-0005-0000-0000-000029000000}"/>
    <cellStyle name="Comma 3 2 3 2 3 5 2 2" xfId="25957" xr:uid="{00000000-0005-0000-0000-000029000000}"/>
    <cellStyle name="Comma 3 2 3 2 3 5 2 2 2" xfId="56197" xr:uid="{00000000-0005-0000-0000-000029000000}"/>
    <cellStyle name="Comma 3 2 3 2 3 5 2 3" xfId="41077" xr:uid="{00000000-0005-0000-0000-000029000000}"/>
    <cellStyle name="Comma 3 2 3 2 3 5 3" xfId="16885" xr:uid="{00000000-0005-0000-0000-000029000000}"/>
    <cellStyle name="Comma 3 2 3 2 3 5 3 2" xfId="47125" xr:uid="{00000000-0005-0000-0000-000029000000}"/>
    <cellStyle name="Comma 3 2 3 2 3 5 4" xfId="32005" xr:uid="{00000000-0005-0000-0000-000029000000}"/>
    <cellStyle name="Comma 3 2 3 2 3 6" xfId="3277" xr:uid="{00000000-0005-0000-0000-000029000000}"/>
    <cellStyle name="Comma 3 2 3 2 3 6 2" xfId="12349" xr:uid="{00000000-0005-0000-0000-000029000000}"/>
    <cellStyle name="Comma 3 2 3 2 3 6 2 2" xfId="27469" xr:uid="{00000000-0005-0000-0000-000029000000}"/>
    <cellStyle name="Comma 3 2 3 2 3 6 2 2 2" xfId="57709" xr:uid="{00000000-0005-0000-0000-000029000000}"/>
    <cellStyle name="Comma 3 2 3 2 3 6 2 3" xfId="42589" xr:uid="{00000000-0005-0000-0000-000029000000}"/>
    <cellStyle name="Comma 3 2 3 2 3 6 3" xfId="18397" xr:uid="{00000000-0005-0000-0000-000029000000}"/>
    <cellStyle name="Comma 3 2 3 2 3 6 3 2" xfId="48637" xr:uid="{00000000-0005-0000-0000-000029000000}"/>
    <cellStyle name="Comma 3 2 3 2 3 6 4" xfId="33517" xr:uid="{00000000-0005-0000-0000-000029000000}"/>
    <cellStyle name="Comma 3 2 3 2 3 7" xfId="4789" xr:uid="{00000000-0005-0000-0000-000029000000}"/>
    <cellStyle name="Comma 3 2 3 2 3 7 2" xfId="13861" xr:uid="{00000000-0005-0000-0000-000029000000}"/>
    <cellStyle name="Comma 3 2 3 2 3 7 2 2" xfId="28981" xr:uid="{00000000-0005-0000-0000-000029000000}"/>
    <cellStyle name="Comma 3 2 3 2 3 7 2 2 2" xfId="59221" xr:uid="{00000000-0005-0000-0000-000029000000}"/>
    <cellStyle name="Comma 3 2 3 2 3 7 2 3" xfId="44101" xr:uid="{00000000-0005-0000-0000-000029000000}"/>
    <cellStyle name="Comma 3 2 3 2 3 7 3" xfId="19909" xr:uid="{00000000-0005-0000-0000-000029000000}"/>
    <cellStyle name="Comma 3 2 3 2 3 7 3 2" xfId="50149" xr:uid="{00000000-0005-0000-0000-000029000000}"/>
    <cellStyle name="Comma 3 2 3 2 3 7 4" xfId="35029" xr:uid="{00000000-0005-0000-0000-000029000000}"/>
    <cellStyle name="Comma 3 2 3 2 3 8" xfId="6301" xr:uid="{00000000-0005-0000-0000-000029000000}"/>
    <cellStyle name="Comma 3 2 3 2 3 8 2" xfId="21421" xr:uid="{00000000-0005-0000-0000-000029000000}"/>
    <cellStyle name="Comma 3 2 3 2 3 8 2 2" xfId="51661" xr:uid="{00000000-0005-0000-0000-000029000000}"/>
    <cellStyle name="Comma 3 2 3 2 3 8 3" xfId="36541" xr:uid="{00000000-0005-0000-0000-000029000000}"/>
    <cellStyle name="Comma 3 2 3 2 3 9" xfId="7813" xr:uid="{00000000-0005-0000-0000-000029000000}"/>
    <cellStyle name="Comma 3 2 3 2 3 9 2" xfId="22933" xr:uid="{00000000-0005-0000-0000-000029000000}"/>
    <cellStyle name="Comma 3 2 3 2 3 9 2 2" xfId="53173" xr:uid="{00000000-0005-0000-0000-000029000000}"/>
    <cellStyle name="Comma 3 2 3 2 3 9 3" xfId="38053" xr:uid="{00000000-0005-0000-0000-000029000000}"/>
    <cellStyle name="Comma 3 2 3 2 4" xfId="337" xr:uid="{00000000-0005-0000-0000-000015000000}"/>
    <cellStyle name="Comma 3 2 3 2 4 10" xfId="30577" xr:uid="{00000000-0005-0000-0000-000015000000}"/>
    <cellStyle name="Comma 3 2 3 2 4 2" xfId="1093" xr:uid="{00000000-0005-0000-0000-000015000000}"/>
    <cellStyle name="Comma 3 2 3 2 4 2 2" xfId="2605" xr:uid="{00000000-0005-0000-0000-000015000000}"/>
    <cellStyle name="Comma 3 2 3 2 4 2 2 2" xfId="11677" xr:uid="{00000000-0005-0000-0000-000015000000}"/>
    <cellStyle name="Comma 3 2 3 2 4 2 2 2 2" xfId="26797" xr:uid="{00000000-0005-0000-0000-000015000000}"/>
    <cellStyle name="Comma 3 2 3 2 4 2 2 2 2 2" xfId="57037" xr:uid="{00000000-0005-0000-0000-000015000000}"/>
    <cellStyle name="Comma 3 2 3 2 4 2 2 2 3" xfId="41917" xr:uid="{00000000-0005-0000-0000-000015000000}"/>
    <cellStyle name="Comma 3 2 3 2 4 2 2 3" xfId="17725" xr:uid="{00000000-0005-0000-0000-000015000000}"/>
    <cellStyle name="Comma 3 2 3 2 4 2 2 3 2" xfId="47965" xr:uid="{00000000-0005-0000-0000-000015000000}"/>
    <cellStyle name="Comma 3 2 3 2 4 2 2 4" xfId="32845" xr:uid="{00000000-0005-0000-0000-000015000000}"/>
    <cellStyle name="Comma 3 2 3 2 4 2 3" xfId="4117" xr:uid="{00000000-0005-0000-0000-000015000000}"/>
    <cellStyle name="Comma 3 2 3 2 4 2 3 2" xfId="13189" xr:uid="{00000000-0005-0000-0000-000015000000}"/>
    <cellStyle name="Comma 3 2 3 2 4 2 3 2 2" xfId="28309" xr:uid="{00000000-0005-0000-0000-000015000000}"/>
    <cellStyle name="Comma 3 2 3 2 4 2 3 2 2 2" xfId="58549" xr:uid="{00000000-0005-0000-0000-000015000000}"/>
    <cellStyle name="Comma 3 2 3 2 4 2 3 2 3" xfId="43429" xr:uid="{00000000-0005-0000-0000-000015000000}"/>
    <cellStyle name="Comma 3 2 3 2 4 2 3 3" xfId="19237" xr:uid="{00000000-0005-0000-0000-000015000000}"/>
    <cellStyle name="Comma 3 2 3 2 4 2 3 3 2" xfId="49477" xr:uid="{00000000-0005-0000-0000-000015000000}"/>
    <cellStyle name="Comma 3 2 3 2 4 2 3 4" xfId="34357" xr:uid="{00000000-0005-0000-0000-000015000000}"/>
    <cellStyle name="Comma 3 2 3 2 4 2 4" xfId="5629" xr:uid="{00000000-0005-0000-0000-000015000000}"/>
    <cellStyle name="Comma 3 2 3 2 4 2 4 2" xfId="14701" xr:uid="{00000000-0005-0000-0000-000015000000}"/>
    <cellStyle name="Comma 3 2 3 2 4 2 4 2 2" xfId="29821" xr:uid="{00000000-0005-0000-0000-000015000000}"/>
    <cellStyle name="Comma 3 2 3 2 4 2 4 2 2 2" xfId="60061" xr:uid="{00000000-0005-0000-0000-000015000000}"/>
    <cellStyle name="Comma 3 2 3 2 4 2 4 2 3" xfId="44941" xr:uid="{00000000-0005-0000-0000-000015000000}"/>
    <cellStyle name="Comma 3 2 3 2 4 2 4 3" xfId="20749" xr:uid="{00000000-0005-0000-0000-000015000000}"/>
    <cellStyle name="Comma 3 2 3 2 4 2 4 3 2" xfId="50989" xr:uid="{00000000-0005-0000-0000-000015000000}"/>
    <cellStyle name="Comma 3 2 3 2 4 2 4 4" xfId="35869" xr:uid="{00000000-0005-0000-0000-000015000000}"/>
    <cellStyle name="Comma 3 2 3 2 4 2 5" xfId="7141" xr:uid="{00000000-0005-0000-0000-000015000000}"/>
    <cellStyle name="Comma 3 2 3 2 4 2 5 2" xfId="22261" xr:uid="{00000000-0005-0000-0000-000015000000}"/>
    <cellStyle name="Comma 3 2 3 2 4 2 5 2 2" xfId="52501" xr:uid="{00000000-0005-0000-0000-000015000000}"/>
    <cellStyle name="Comma 3 2 3 2 4 2 5 3" xfId="37381" xr:uid="{00000000-0005-0000-0000-000015000000}"/>
    <cellStyle name="Comma 3 2 3 2 4 2 6" xfId="8653" xr:uid="{00000000-0005-0000-0000-000015000000}"/>
    <cellStyle name="Comma 3 2 3 2 4 2 6 2" xfId="23773" xr:uid="{00000000-0005-0000-0000-000015000000}"/>
    <cellStyle name="Comma 3 2 3 2 4 2 6 2 2" xfId="54013" xr:uid="{00000000-0005-0000-0000-000015000000}"/>
    <cellStyle name="Comma 3 2 3 2 4 2 6 3" xfId="38893" xr:uid="{00000000-0005-0000-0000-000015000000}"/>
    <cellStyle name="Comma 3 2 3 2 4 2 7" xfId="10165" xr:uid="{00000000-0005-0000-0000-000015000000}"/>
    <cellStyle name="Comma 3 2 3 2 4 2 7 2" xfId="25285" xr:uid="{00000000-0005-0000-0000-000015000000}"/>
    <cellStyle name="Comma 3 2 3 2 4 2 7 2 2" xfId="55525" xr:uid="{00000000-0005-0000-0000-000015000000}"/>
    <cellStyle name="Comma 3 2 3 2 4 2 7 3" xfId="40405" xr:uid="{00000000-0005-0000-0000-000015000000}"/>
    <cellStyle name="Comma 3 2 3 2 4 2 8" xfId="16213" xr:uid="{00000000-0005-0000-0000-000015000000}"/>
    <cellStyle name="Comma 3 2 3 2 4 2 8 2" xfId="46453" xr:uid="{00000000-0005-0000-0000-000015000000}"/>
    <cellStyle name="Comma 3 2 3 2 4 2 9" xfId="31333" xr:uid="{00000000-0005-0000-0000-000015000000}"/>
    <cellStyle name="Comma 3 2 3 2 4 3" xfId="1849" xr:uid="{00000000-0005-0000-0000-000015000000}"/>
    <cellStyle name="Comma 3 2 3 2 4 3 2" xfId="10921" xr:uid="{00000000-0005-0000-0000-000015000000}"/>
    <cellStyle name="Comma 3 2 3 2 4 3 2 2" xfId="26041" xr:uid="{00000000-0005-0000-0000-000015000000}"/>
    <cellStyle name="Comma 3 2 3 2 4 3 2 2 2" xfId="56281" xr:uid="{00000000-0005-0000-0000-000015000000}"/>
    <cellStyle name="Comma 3 2 3 2 4 3 2 3" xfId="41161" xr:uid="{00000000-0005-0000-0000-000015000000}"/>
    <cellStyle name="Comma 3 2 3 2 4 3 3" xfId="16969" xr:uid="{00000000-0005-0000-0000-000015000000}"/>
    <cellStyle name="Comma 3 2 3 2 4 3 3 2" xfId="47209" xr:uid="{00000000-0005-0000-0000-000015000000}"/>
    <cellStyle name="Comma 3 2 3 2 4 3 4" xfId="32089" xr:uid="{00000000-0005-0000-0000-000015000000}"/>
    <cellStyle name="Comma 3 2 3 2 4 4" xfId="3361" xr:uid="{00000000-0005-0000-0000-000015000000}"/>
    <cellStyle name="Comma 3 2 3 2 4 4 2" xfId="12433" xr:uid="{00000000-0005-0000-0000-000015000000}"/>
    <cellStyle name="Comma 3 2 3 2 4 4 2 2" xfId="27553" xr:uid="{00000000-0005-0000-0000-000015000000}"/>
    <cellStyle name="Comma 3 2 3 2 4 4 2 2 2" xfId="57793" xr:uid="{00000000-0005-0000-0000-000015000000}"/>
    <cellStyle name="Comma 3 2 3 2 4 4 2 3" xfId="42673" xr:uid="{00000000-0005-0000-0000-000015000000}"/>
    <cellStyle name="Comma 3 2 3 2 4 4 3" xfId="18481" xr:uid="{00000000-0005-0000-0000-000015000000}"/>
    <cellStyle name="Comma 3 2 3 2 4 4 3 2" xfId="48721" xr:uid="{00000000-0005-0000-0000-000015000000}"/>
    <cellStyle name="Comma 3 2 3 2 4 4 4" xfId="33601" xr:uid="{00000000-0005-0000-0000-000015000000}"/>
    <cellStyle name="Comma 3 2 3 2 4 5" xfId="4873" xr:uid="{00000000-0005-0000-0000-000015000000}"/>
    <cellStyle name="Comma 3 2 3 2 4 5 2" xfId="13945" xr:uid="{00000000-0005-0000-0000-000015000000}"/>
    <cellStyle name="Comma 3 2 3 2 4 5 2 2" xfId="29065" xr:uid="{00000000-0005-0000-0000-000015000000}"/>
    <cellStyle name="Comma 3 2 3 2 4 5 2 2 2" xfId="59305" xr:uid="{00000000-0005-0000-0000-000015000000}"/>
    <cellStyle name="Comma 3 2 3 2 4 5 2 3" xfId="44185" xr:uid="{00000000-0005-0000-0000-000015000000}"/>
    <cellStyle name="Comma 3 2 3 2 4 5 3" xfId="19993" xr:uid="{00000000-0005-0000-0000-000015000000}"/>
    <cellStyle name="Comma 3 2 3 2 4 5 3 2" xfId="50233" xr:uid="{00000000-0005-0000-0000-000015000000}"/>
    <cellStyle name="Comma 3 2 3 2 4 5 4" xfId="35113" xr:uid="{00000000-0005-0000-0000-000015000000}"/>
    <cellStyle name="Comma 3 2 3 2 4 6" xfId="6385" xr:uid="{00000000-0005-0000-0000-000015000000}"/>
    <cellStyle name="Comma 3 2 3 2 4 6 2" xfId="21505" xr:uid="{00000000-0005-0000-0000-000015000000}"/>
    <cellStyle name="Comma 3 2 3 2 4 6 2 2" xfId="51745" xr:uid="{00000000-0005-0000-0000-000015000000}"/>
    <cellStyle name="Comma 3 2 3 2 4 6 3" xfId="36625" xr:uid="{00000000-0005-0000-0000-000015000000}"/>
    <cellStyle name="Comma 3 2 3 2 4 7" xfId="7897" xr:uid="{00000000-0005-0000-0000-000015000000}"/>
    <cellStyle name="Comma 3 2 3 2 4 7 2" xfId="23017" xr:uid="{00000000-0005-0000-0000-000015000000}"/>
    <cellStyle name="Comma 3 2 3 2 4 7 2 2" xfId="53257" xr:uid="{00000000-0005-0000-0000-000015000000}"/>
    <cellStyle name="Comma 3 2 3 2 4 7 3" xfId="38137" xr:uid="{00000000-0005-0000-0000-000015000000}"/>
    <cellStyle name="Comma 3 2 3 2 4 8" xfId="9409" xr:uid="{00000000-0005-0000-0000-000015000000}"/>
    <cellStyle name="Comma 3 2 3 2 4 8 2" xfId="24529" xr:uid="{00000000-0005-0000-0000-000015000000}"/>
    <cellStyle name="Comma 3 2 3 2 4 8 2 2" xfId="54769" xr:uid="{00000000-0005-0000-0000-000015000000}"/>
    <cellStyle name="Comma 3 2 3 2 4 8 3" xfId="39649" xr:uid="{00000000-0005-0000-0000-000015000000}"/>
    <cellStyle name="Comma 3 2 3 2 4 9" xfId="15457" xr:uid="{00000000-0005-0000-0000-000015000000}"/>
    <cellStyle name="Comma 3 2 3 2 4 9 2" xfId="45697" xr:uid="{00000000-0005-0000-0000-000015000000}"/>
    <cellStyle name="Comma 3 2 3 2 5" xfId="589" xr:uid="{00000000-0005-0000-0000-000075000000}"/>
    <cellStyle name="Comma 3 2 3 2 5 10" xfId="30829" xr:uid="{00000000-0005-0000-0000-000075000000}"/>
    <cellStyle name="Comma 3 2 3 2 5 2" xfId="1345" xr:uid="{00000000-0005-0000-0000-000075000000}"/>
    <cellStyle name="Comma 3 2 3 2 5 2 2" xfId="2857" xr:uid="{00000000-0005-0000-0000-000075000000}"/>
    <cellStyle name="Comma 3 2 3 2 5 2 2 2" xfId="11929" xr:uid="{00000000-0005-0000-0000-000075000000}"/>
    <cellStyle name="Comma 3 2 3 2 5 2 2 2 2" xfId="27049" xr:uid="{00000000-0005-0000-0000-000075000000}"/>
    <cellStyle name="Comma 3 2 3 2 5 2 2 2 2 2" xfId="57289" xr:uid="{00000000-0005-0000-0000-000075000000}"/>
    <cellStyle name="Comma 3 2 3 2 5 2 2 2 3" xfId="42169" xr:uid="{00000000-0005-0000-0000-000075000000}"/>
    <cellStyle name="Comma 3 2 3 2 5 2 2 3" xfId="17977" xr:uid="{00000000-0005-0000-0000-000075000000}"/>
    <cellStyle name="Comma 3 2 3 2 5 2 2 3 2" xfId="48217" xr:uid="{00000000-0005-0000-0000-000075000000}"/>
    <cellStyle name="Comma 3 2 3 2 5 2 2 4" xfId="33097" xr:uid="{00000000-0005-0000-0000-000075000000}"/>
    <cellStyle name="Comma 3 2 3 2 5 2 3" xfId="4369" xr:uid="{00000000-0005-0000-0000-000075000000}"/>
    <cellStyle name="Comma 3 2 3 2 5 2 3 2" xfId="13441" xr:uid="{00000000-0005-0000-0000-000075000000}"/>
    <cellStyle name="Comma 3 2 3 2 5 2 3 2 2" xfId="28561" xr:uid="{00000000-0005-0000-0000-000075000000}"/>
    <cellStyle name="Comma 3 2 3 2 5 2 3 2 2 2" xfId="58801" xr:uid="{00000000-0005-0000-0000-000075000000}"/>
    <cellStyle name="Comma 3 2 3 2 5 2 3 2 3" xfId="43681" xr:uid="{00000000-0005-0000-0000-000075000000}"/>
    <cellStyle name="Comma 3 2 3 2 5 2 3 3" xfId="19489" xr:uid="{00000000-0005-0000-0000-000075000000}"/>
    <cellStyle name="Comma 3 2 3 2 5 2 3 3 2" xfId="49729" xr:uid="{00000000-0005-0000-0000-000075000000}"/>
    <cellStyle name="Comma 3 2 3 2 5 2 3 4" xfId="34609" xr:uid="{00000000-0005-0000-0000-000075000000}"/>
    <cellStyle name="Comma 3 2 3 2 5 2 4" xfId="5881" xr:uid="{00000000-0005-0000-0000-000075000000}"/>
    <cellStyle name="Comma 3 2 3 2 5 2 4 2" xfId="14953" xr:uid="{00000000-0005-0000-0000-000075000000}"/>
    <cellStyle name="Comma 3 2 3 2 5 2 4 2 2" xfId="30073" xr:uid="{00000000-0005-0000-0000-000075000000}"/>
    <cellStyle name="Comma 3 2 3 2 5 2 4 2 2 2" xfId="60313" xr:uid="{00000000-0005-0000-0000-000075000000}"/>
    <cellStyle name="Comma 3 2 3 2 5 2 4 2 3" xfId="45193" xr:uid="{00000000-0005-0000-0000-000075000000}"/>
    <cellStyle name="Comma 3 2 3 2 5 2 4 3" xfId="21001" xr:uid="{00000000-0005-0000-0000-000075000000}"/>
    <cellStyle name="Comma 3 2 3 2 5 2 4 3 2" xfId="51241" xr:uid="{00000000-0005-0000-0000-000075000000}"/>
    <cellStyle name="Comma 3 2 3 2 5 2 4 4" xfId="36121" xr:uid="{00000000-0005-0000-0000-000075000000}"/>
    <cellStyle name="Comma 3 2 3 2 5 2 5" xfId="7393" xr:uid="{00000000-0005-0000-0000-000075000000}"/>
    <cellStyle name="Comma 3 2 3 2 5 2 5 2" xfId="22513" xr:uid="{00000000-0005-0000-0000-000075000000}"/>
    <cellStyle name="Comma 3 2 3 2 5 2 5 2 2" xfId="52753" xr:uid="{00000000-0005-0000-0000-000075000000}"/>
    <cellStyle name="Comma 3 2 3 2 5 2 5 3" xfId="37633" xr:uid="{00000000-0005-0000-0000-000075000000}"/>
    <cellStyle name="Comma 3 2 3 2 5 2 6" xfId="8905" xr:uid="{00000000-0005-0000-0000-000075000000}"/>
    <cellStyle name="Comma 3 2 3 2 5 2 6 2" xfId="24025" xr:uid="{00000000-0005-0000-0000-000075000000}"/>
    <cellStyle name="Comma 3 2 3 2 5 2 6 2 2" xfId="54265" xr:uid="{00000000-0005-0000-0000-000075000000}"/>
    <cellStyle name="Comma 3 2 3 2 5 2 6 3" xfId="39145" xr:uid="{00000000-0005-0000-0000-000075000000}"/>
    <cellStyle name="Comma 3 2 3 2 5 2 7" xfId="10417" xr:uid="{00000000-0005-0000-0000-000075000000}"/>
    <cellStyle name="Comma 3 2 3 2 5 2 7 2" xfId="25537" xr:uid="{00000000-0005-0000-0000-000075000000}"/>
    <cellStyle name="Comma 3 2 3 2 5 2 7 2 2" xfId="55777" xr:uid="{00000000-0005-0000-0000-000075000000}"/>
    <cellStyle name="Comma 3 2 3 2 5 2 7 3" xfId="40657" xr:uid="{00000000-0005-0000-0000-000075000000}"/>
    <cellStyle name="Comma 3 2 3 2 5 2 8" xfId="16465" xr:uid="{00000000-0005-0000-0000-000075000000}"/>
    <cellStyle name="Comma 3 2 3 2 5 2 8 2" xfId="46705" xr:uid="{00000000-0005-0000-0000-000075000000}"/>
    <cellStyle name="Comma 3 2 3 2 5 2 9" xfId="31585" xr:uid="{00000000-0005-0000-0000-000075000000}"/>
    <cellStyle name="Comma 3 2 3 2 5 3" xfId="2101" xr:uid="{00000000-0005-0000-0000-000075000000}"/>
    <cellStyle name="Comma 3 2 3 2 5 3 2" xfId="11173" xr:uid="{00000000-0005-0000-0000-000075000000}"/>
    <cellStyle name="Comma 3 2 3 2 5 3 2 2" xfId="26293" xr:uid="{00000000-0005-0000-0000-000075000000}"/>
    <cellStyle name="Comma 3 2 3 2 5 3 2 2 2" xfId="56533" xr:uid="{00000000-0005-0000-0000-000075000000}"/>
    <cellStyle name="Comma 3 2 3 2 5 3 2 3" xfId="41413" xr:uid="{00000000-0005-0000-0000-000075000000}"/>
    <cellStyle name="Comma 3 2 3 2 5 3 3" xfId="17221" xr:uid="{00000000-0005-0000-0000-000075000000}"/>
    <cellStyle name="Comma 3 2 3 2 5 3 3 2" xfId="47461" xr:uid="{00000000-0005-0000-0000-000075000000}"/>
    <cellStyle name="Comma 3 2 3 2 5 3 4" xfId="32341" xr:uid="{00000000-0005-0000-0000-000075000000}"/>
    <cellStyle name="Comma 3 2 3 2 5 4" xfId="3613" xr:uid="{00000000-0005-0000-0000-000075000000}"/>
    <cellStyle name="Comma 3 2 3 2 5 4 2" xfId="12685" xr:uid="{00000000-0005-0000-0000-000075000000}"/>
    <cellStyle name="Comma 3 2 3 2 5 4 2 2" xfId="27805" xr:uid="{00000000-0005-0000-0000-000075000000}"/>
    <cellStyle name="Comma 3 2 3 2 5 4 2 2 2" xfId="58045" xr:uid="{00000000-0005-0000-0000-000075000000}"/>
    <cellStyle name="Comma 3 2 3 2 5 4 2 3" xfId="42925" xr:uid="{00000000-0005-0000-0000-000075000000}"/>
    <cellStyle name="Comma 3 2 3 2 5 4 3" xfId="18733" xr:uid="{00000000-0005-0000-0000-000075000000}"/>
    <cellStyle name="Comma 3 2 3 2 5 4 3 2" xfId="48973" xr:uid="{00000000-0005-0000-0000-000075000000}"/>
    <cellStyle name="Comma 3 2 3 2 5 4 4" xfId="33853" xr:uid="{00000000-0005-0000-0000-000075000000}"/>
    <cellStyle name="Comma 3 2 3 2 5 5" xfId="5125" xr:uid="{00000000-0005-0000-0000-000075000000}"/>
    <cellStyle name="Comma 3 2 3 2 5 5 2" xfId="14197" xr:uid="{00000000-0005-0000-0000-000075000000}"/>
    <cellStyle name="Comma 3 2 3 2 5 5 2 2" xfId="29317" xr:uid="{00000000-0005-0000-0000-000075000000}"/>
    <cellStyle name="Comma 3 2 3 2 5 5 2 2 2" xfId="59557" xr:uid="{00000000-0005-0000-0000-000075000000}"/>
    <cellStyle name="Comma 3 2 3 2 5 5 2 3" xfId="44437" xr:uid="{00000000-0005-0000-0000-000075000000}"/>
    <cellStyle name="Comma 3 2 3 2 5 5 3" xfId="20245" xr:uid="{00000000-0005-0000-0000-000075000000}"/>
    <cellStyle name="Comma 3 2 3 2 5 5 3 2" xfId="50485" xr:uid="{00000000-0005-0000-0000-000075000000}"/>
    <cellStyle name="Comma 3 2 3 2 5 5 4" xfId="35365" xr:uid="{00000000-0005-0000-0000-000075000000}"/>
    <cellStyle name="Comma 3 2 3 2 5 6" xfId="6637" xr:uid="{00000000-0005-0000-0000-000075000000}"/>
    <cellStyle name="Comma 3 2 3 2 5 6 2" xfId="21757" xr:uid="{00000000-0005-0000-0000-000075000000}"/>
    <cellStyle name="Comma 3 2 3 2 5 6 2 2" xfId="51997" xr:uid="{00000000-0005-0000-0000-000075000000}"/>
    <cellStyle name="Comma 3 2 3 2 5 6 3" xfId="36877" xr:uid="{00000000-0005-0000-0000-000075000000}"/>
    <cellStyle name="Comma 3 2 3 2 5 7" xfId="8149" xr:uid="{00000000-0005-0000-0000-000075000000}"/>
    <cellStyle name="Comma 3 2 3 2 5 7 2" xfId="23269" xr:uid="{00000000-0005-0000-0000-000075000000}"/>
    <cellStyle name="Comma 3 2 3 2 5 7 2 2" xfId="53509" xr:uid="{00000000-0005-0000-0000-000075000000}"/>
    <cellStyle name="Comma 3 2 3 2 5 7 3" xfId="38389" xr:uid="{00000000-0005-0000-0000-000075000000}"/>
    <cellStyle name="Comma 3 2 3 2 5 8" xfId="9661" xr:uid="{00000000-0005-0000-0000-000075000000}"/>
    <cellStyle name="Comma 3 2 3 2 5 8 2" xfId="24781" xr:uid="{00000000-0005-0000-0000-000075000000}"/>
    <cellStyle name="Comma 3 2 3 2 5 8 2 2" xfId="55021" xr:uid="{00000000-0005-0000-0000-000075000000}"/>
    <cellStyle name="Comma 3 2 3 2 5 8 3" xfId="39901" xr:uid="{00000000-0005-0000-0000-000075000000}"/>
    <cellStyle name="Comma 3 2 3 2 5 9" xfId="15709" xr:uid="{00000000-0005-0000-0000-000075000000}"/>
    <cellStyle name="Comma 3 2 3 2 5 9 2" xfId="45949" xr:uid="{00000000-0005-0000-0000-000075000000}"/>
    <cellStyle name="Comma 3 2 3 2 6" xfId="841" xr:uid="{00000000-0005-0000-0000-000015000000}"/>
    <cellStyle name="Comma 3 2 3 2 6 2" xfId="2353" xr:uid="{00000000-0005-0000-0000-000015000000}"/>
    <cellStyle name="Comma 3 2 3 2 6 2 2" xfId="11425" xr:uid="{00000000-0005-0000-0000-000015000000}"/>
    <cellStyle name="Comma 3 2 3 2 6 2 2 2" xfId="26545" xr:uid="{00000000-0005-0000-0000-000015000000}"/>
    <cellStyle name="Comma 3 2 3 2 6 2 2 2 2" xfId="56785" xr:uid="{00000000-0005-0000-0000-000015000000}"/>
    <cellStyle name="Comma 3 2 3 2 6 2 2 3" xfId="41665" xr:uid="{00000000-0005-0000-0000-000015000000}"/>
    <cellStyle name="Comma 3 2 3 2 6 2 3" xfId="17473" xr:uid="{00000000-0005-0000-0000-000015000000}"/>
    <cellStyle name="Comma 3 2 3 2 6 2 3 2" xfId="47713" xr:uid="{00000000-0005-0000-0000-000015000000}"/>
    <cellStyle name="Comma 3 2 3 2 6 2 4" xfId="32593" xr:uid="{00000000-0005-0000-0000-000015000000}"/>
    <cellStyle name="Comma 3 2 3 2 6 3" xfId="3865" xr:uid="{00000000-0005-0000-0000-000015000000}"/>
    <cellStyle name="Comma 3 2 3 2 6 3 2" xfId="12937" xr:uid="{00000000-0005-0000-0000-000015000000}"/>
    <cellStyle name="Comma 3 2 3 2 6 3 2 2" xfId="28057" xr:uid="{00000000-0005-0000-0000-000015000000}"/>
    <cellStyle name="Comma 3 2 3 2 6 3 2 2 2" xfId="58297" xr:uid="{00000000-0005-0000-0000-000015000000}"/>
    <cellStyle name="Comma 3 2 3 2 6 3 2 3" xfId="43177" xr:uid="{00000000-0005-0000-0000-000015000000}"/>
    <cellStyle name="Comma 3 2 3 2 6 3 3" xfId="18985" xr:uid="{00000000-0005-0000-0000-000015000000}"/>
    <cellStyle name="Comma 3 2 3 2 6 3 3 2" xfId="49225" xr:uid="{00000000-0005-0000-0000-000015000000}"/>
    <cellStyle name="Comma 3 2 3 2 6 3 4" xfId="34105" xr:uid="{00000000-0005-0000-0000-000015000000}"/>
    <cellStyle name="Comma 3 2 3 2 6 4" xfId="5377" xr:uid="{00000000-0005-0000-0000-000015000000}"/>
    <cellStyle name="Comma 3 2 3 2 6 4 2" xfId="14449" xr:uid="{00000000-0005-0000-0000-000015000000}"/>
    <cellStyle name="Comma 3 2 3 2 6 4 2 2" xfId="29569" xr:uid="{00000000-0005-0000-0000-000015000000}"/>
    <cellStyle name="Comma 3 2 3 2 6 4 2 2 2" xfId="59809" xr:uid="{00000000-0005-0000-0000-000015000000}"/>
    <cellStyle name="Comma 3 2 3 2 6 4 2 3" xfId="44689" xr:uid="{00000000-0005-0000-0000-000015000000}"/>
    <cellStyle name="Comma 3 2 3 2 6 4 3" xfId="20497" xr:uid="{00000000-0005-0000-0000-000015000000}"/>
    <cellStyle name="Comma 3 2 3 2 6 4 3 2" xfId="50737" xr:uid="{00000000-0005-0000-0000-000015000000}"/>
    <cellStyle name="Comma 3 2 3 2 6 4 4" xfId="35617" xr:uid="{00000000-0005-0000-0000-000015000000}"/>
    <cellStyle name="Comma 3 2 3 2 6 5" xfId="6889" xr:uid="{00000000-0005-0000-0000-000015000000}"/>
    <cellStyle name="Comma 3 2 3 2 6 5 2" xfId="22009" xr:uid="{00000000-0005-0000-0000-000015000000}"/>
    <cellStyle name="Comma 3 2 3 2 6 5 2 2" xfId="52249" xr:uid="{00000000-0005-0000-0000-000015000000}"/>
    <cellStyle name="Comma 3 2 3 2 6 5 3" xfId="37129" xr:uid="{00000000-0005-0000-0000-000015000000}"/>
    <cellStyle name="Comma 3 2 3 2 6 6" xfId="8401" xr:uid="{00000000-0005-0000-0000-000015000000}"/>
    <cellStyle name="Comma 3 2 3 2 6 6 2" xfId="23521" xr:uid="{00000000-0005-0000-0000-000015000000}"/>
    <cellStyle name="Comma 3 2 3 2 6 6 2 2" xfId="53761" xr:uid="{00000000-0005-0000-0000-000015000000}"/>
    <cellStyle name="Comma 3 2 3 2 6 6 3" xfId="38641" xr:uid="{00000000-0005-0000-0000-000015000000}"/>
    <cellStyle name="Comma 3 2 3 2 6 7" xfId="9913" xr:uid="{00000000-0005-0000-0000-000015000000}"/>
    <cellStyle name="Comma 3 2 3 2 6 7 2" xfId="25033" xr:uid="{00000000-0005-0000-0000-000015000000}"/>
    <cellStyle name="Comma 3 2 3 2 6 7 2 2" xfId="55273" xr:uid="{00000000-0005-0000-0000-000015000000}"/>
    <cellStyle name="Comma 3 2 3 2 6 7 3" xfId="40153" xr:uid="{00000000-0005-0000-0000-000015000000}"/>
    <cellStyle name="Comma 3 2 3 2 6 8" xfId="15961" xr:uid="{00000000-0005-0000-0000-000015000000}"/>
    <cellStyle name="Comma 3 2 3 2 6 8 2" xfId="46201" xr:uid="{00000000-0005-0000-0000-000015000000}"/>
    <cellStyle name="Comma 3 2 3 2 6 9" xfId="31081" xr:uid="{00000000-0005-0000-0000-000015000000}"/>
    <cellStyle name="Comma 3 2 3 2 7" xfId="1597" xr:uid="{00000000-0005-0000-0000-000015000000}"/>
    <cellStyle name="Comma 3 2 3 2 7 2" xfId="10669" xr:uid="{00000000-0005-0000-0000-000015000000}"/>
    <cellStyle name="Comma 3 2 3 2 7 2 2" xfId="25789" xr:uid="{00000000-0005-0000-0000-000015000000}"/>
    <cellStyle name="Comma 3 2 3 2 7 2 2 2" xfId="56029" xr:uid="{00000000-0005-0000-0000-000015000000}"/>
    <cellStyle name="Comma 3 2 3 2 7 2 3" xfId="40909" xr:uid="{00000000-0005-0000-0000-000015000000}"/>
    <cellStyle name="Comma 3 2 3 2 7 3" xfId="16717" xr:uid="{00000000-0005-0000-0000-000015000000}"/>
    <cellStyle name="Comma 3 2 3 2 7 3 2" xfId="46957" xr:uid="{00000000-0005-0000-0000-000015000000}"/>
    <cellStyle name="Comma 3 2 3 2 7 4" xfId="31837" xr:uid="{00000000-0005-0000-0000-000015000000}"/>
    <cellStyle name="Comma 3 2 3 2 8" xfId="3109" xr:uid="{00000000-0005-0000-0000-000015000000}"/>
    <cellStyle name="Comma 3 2 3 2 8 2" xfId="12181" xr:uid="{00000000-0005-0000-0000-000015000000}"/>
    <cellStyle name="Comma 3 2 3 2 8 2 2" xfId="27301" xr:uid="{00000000-0005-0000-0000-000015000000}"/>
    <cellStyle name="Comma 3 2 3 2 8 2 2 2" xfId="57541" xr:uid="{00000000-0005-0000-0000-000015000000}"/>
    <cellStyle name="Comma 3 2 3 2 8 2 3" xfId="42421" xr:uid="{00000000-0005-0000-0000-000015000000}"/>
    <cellStyle name="Comma 3 2 3 2 8 3" xfId="18229" xr:uid="{00000000-0005-0000-0000-000015000000}"/>
    <cellStyle name="Comma 3 2 3 2 8 3 2" xfId="48469" xr:uid="{00000000-0005-0000-0000-000015000000}"/>
    <cellStyle name="Comma 3 2 3 2 8 4" xfId="33349" xr:uid="{00000000-0005-0000-0000-000015000000}"/>
    <cellStyle name="Comma 3 2 3 2 9" xfId="4621" xr:uid="{00000000-0005-0000-0000-000015000000}"/>
    <cellStyle name="Comma 3 2 3 2 9 2" xfId="13693" xr:uid="{00000000-0005-0000-0000-000015000000}"/>
    <cellStyle name="Comma 3 2 3 2 9 2 2" xfId="28813" xr:uid="{00000000-0005-0000-0000-000015000000}"/>
    <cellStyle name="Comma 3 2 3 2 9 2 2 2" xfId="59053" xr:uid="{00000000-0005-0000-0000-000015000000}"/>
    <cellStyle name="Comma 3 2 3 2 9 2 3" xfId="43933" xr:uid="{00000000-0005-0000-0000-000015000000}"/>
    <cellStyle name="Comma 3 2 3 2 9 3" xfId="19741" xr:uid="{00000000-0005-0000-0000-000015000000}"/>
    <cellStyle name="Comma 3 2 3 2 9 3 2" xfId="49981" xr:uid="{00000000-0005-0000-0000-000015000000}"/>
    <cellStyle name="Comma 3 2 3 2 9 4" xfId="34861" xr:uid="{00000000-0005-0000-0000-000015000000}"/>
    <cellStyle name="Comma 3 2 3 3" xfId="127" xr:uid="{00000000-0005-0000-0000-000028000000}"/>
    <cellStyle name="Comma 3 2 3 3 10" xfId="9199" xr:uid="{00000000-0005-0000-0000-000028000000}"/>
    <cellStyle name="Comma 3 2 3 3 10 2" xfId="24319" xr:uid="{00000000-0005-0000-0000-000028000000}"/>
    <cellStyle name="Comma 3 2 3 3 10 2 2" xfId="54559" xr:uid="{00000000-0005-0000-0000-000028000000}"/>
    <cellStyle name="Comma 3 2 3 3 10 3" xfId="39439" xr:uid="{00000000-0005-0000-0000-000028000000}"/>
    <cellStyle name="Comma 3 2 3 3 11" xfId="15247" xr:uid="{00000000-0005-0000-0000-000028000000}"/>
    <cellStyle name="Comma 3 2 3 3 11 2" xfId="45487" xr:uid="{00000000-0005-0000-0000-000028000000}"/>
    <cellStyle name="Comma 3 2 3 3 12" xfId="30367" xr:uid="{00000000-0005-0000-0000-000028000000}"/>
    <cellStyle name="Comma 3 2 3 3 2" xfId="379" xr:uid="{00000000-0005-0000-0000-000028000000}"/>
    <cellStyle name="Comma 3 2 3 3 2 10" xfId="30619" xr:uid="{00000000-0005-0000-0000-000028000000}"/>
    <cellStyle name="Comma 3 2 3 3 2 2" xfId="1135" xr:uid="{00000000-0005-0000-0000-000028000000}"/>
    <cellStyle name="Comma 3 2 3 3 2 2 2" xfId="2647" xr:uid="{00000000-0005-0000-0000-000028000000}"/>
    <cellStyle name="Comma 3 2 3 3 2 2 2 2" xfId="11719" xr:uid="{00000000-0005-0000-0000-000028000000}"/>
    <cellStyle name="Comma 3 2 3 3 2 2 2 2 2" xfId="26839" xr:uid="{00000000-0005-0000-0000-000028000000}"/>
    <cellStyle name="Comma 3 2 3 3 2 2 2 2 2 2" xfId="57079" xr:uid="{00000000-0005-0000-0000-000028000000}"/>
    <cellStyle name="Comma 3 2 3 3 2 2 2 2 3" xfId="41959" xr:uid="{00000000-0005-0000-0000-000028000000}"/>
    <cellStyle name="Comma 3 2 3 3 2 2 2 3" xfId="17767" xr:uid="{00000000-0005-0000-0000-000028000000}"/>
    <cellStyle name="Comma 3 2 3 3 2 2 2 3 2" xfId="48007" xr:uid="{00000000-0005-0000-0000-000028000000}"/>
    <cellStyle name="Comma 3 2 3 3 2 2 2 4" xfId="32887" xr:uid="{00000000-0005-0000-0000-000028000000}"/>
    <cellStyle name="Comma 3 2 3 3 2 2 3" xfId="4159" xr:uid="{00000000-0005-0000-0000-000028000000}"/>
    <cellStyle name="Comma 3 2 3 3 2 2 3 2" xfId="13231" xr:uid="{00000000-0005-0000-0000-000028000000}"/>
    <cellStyle name="Comma 3 2 3 3 2 2 3 2 2" xfId="28351" xr:uid="{00000000-0005-0000-0000-000028000000}"/>
    <cellStyle name="Comma 3 2 3 3 2 2 3 2 2 2" xfId="58591" xr:uid="{00000000-0005-0000-0000-000028000000}"/>
    <cellStyle name="Comma 3 2 3 3 2 2 3 2 3" xfId="43471" xr:uid="{00000000-0005-0000-0000-000028000000}"/>
    <cellStyle name="Comma 3 2 3 3 2 2 3 3" xfId="19279" xr:uid="{00000000-0005-0000-0000-000028000000}"/>
    <cellStyle name="Comma 3 2 3 3 2 2 3 3 2" xfId="49519" xr:uid="{00000000-0005-0000-0000-000028000000}"/>
    <cellStyle name="Comma 3 2 3 3 2 2 3 4" xfId="34399" xr:uid="{00000000-0005-0000-0000-000028000000}"/>
    <cellStyle name="Comma 3 2 3 3 2 2 4" xfId="5671" xr:uid="{00000000-0005-0000-0000-000028000000}"/>
    <cellStyle name="Comma 3 2 3 3 2 2 4 2" xfId="14743" xr:uid="{00000000-0005-0000-0000-000028000000}"/>
    <cellStyle name="Comma 3 2 3 3 2 2 4 2 2" xfId="29863" xr:uid="{00000000-0005-0000-0000-000028000000}"/>
    <cellStyle name="Comma 3 2 3 3 2 2 4 2 2 2" xfId="60103" xr:uid="{00000000-0005-0000-0000-000028000000}"/>
    <cellStyle name="Comma 3 2 3 3 2 2 4 2 3" xfId="44983" xr:uid="{00000000-0005-0000-0000-000028000000}"/>
    <cellStyle name="Comma 3 2 3 3 2 2 4 3" xfId="20791" xr:uid="{00000000-0005-0000-0000-000028000000}"/>
    <cellStyle name="Comma 3 2 3 3 2 2 4 3 2" xfId="51031" xr:uid="{00000000-0005-0000-0000-000028000000}"/>
    <cellStyle name="Comma 3 2 3 3 2 2 4 4" xfId="35911" xr:uid="{00000000-0005-0000-0000-000028000000}"/>
    <cellStyle name="Comma 3 2 3 3 2 2 5" xfId="7183" xr:uid="{00000000-0005-0000-0000-000028000000}"/>
    <cellStyle name="Comma 3 2 3 3 2 2 5 2" xfId="22303" xr:uid="{00000000-0005-0000-0000-000028000000}"/>
    <cellStyle name="Comma 3 2 3 3 2 2 5 2 2" xfId="52543" xr:uid="{00000000-0005-0000-0000-000028000000}"/>
    <cellStyle name="Comma 3 2 3 3 2 2 5 3" xfId="37423" xr:uid="{00000000-0005-0000-0000-000028000000}"/>
    <cellStyle name="Comma 3 2 3 3 2 2 6" xfId="8695" xr:uid="{00000000-0005-0000-0000-000028000000}"/>
    <cellStyle name="Comma 3 2 3 3 2 2 6 2" xfId="23815" xr:uid="{00000000-0005-0000-0000-000028000000}"/>
    <cellStyle name="Comma 3 2 3 3 2 2 6 2 2" xfId="54055" xr:uid="{00000000-0005-0000-0000-000028000000}"/>
    <cellStyle name="Comma 3 2 3 3 2 2 6 3" xfId="38935" xr:uid="{00000000-0005-0000-0000-000028000000}"/>
    <cellStyle name="Comma 3 2 3 3 2 2 7" xfId="10207" xr:uid="{00000000-0005-0000-0000-000028000000}"/>
    <cellStyle name="Comma 3 2 3 3 2 2 7 2" xfId="25327" xr:uid="{00000000-0005-0000-0000-000028000000}"/>
    <cellStyle name="Comma 3 2 3 3 2 2 7 2 2" xfId="55567" xr:uid="{00000000-0005-0000-0000-000028000000}"/>
    <cellStyle name="Comma 3 2 3 3 2 2 7 3" xfId="40447" xr:uid="{00000000-0005-0000-0000-000028000000}"/>
    <cellStyle name="Comma 3 2 3 3 2 2 8" xfId="16255" xr:uid="{00000000-0005-0000-0000-000028000000}"/>
    <cellStyle name="Comma 3 2 3 3 2 2 8 2" xfId="46495" xr:uid="{00000000-0005-0000-0000-000028000000}"/>
    <cellStyle name="Comma 3 2 3 3 2 2 9" xfId="31375" xr:uid="{00000000-0005-0000-0000-000028000000}"/>
    <cellStyle name="Comma 3 2 3 3 2 3" xfId="1891" xr:uid="{00000000-0005-0000-0000-000028000000}"/>
    <cellStyle name="Comma 3 2 3 3 2 3 2" xfId="10963" xr:uid="{00000000-0005-0000-0000-000028000000}"/>
    <cellStyle name="Comma 3 2 3 3 2 3 2 2" xfId="26083" xr:uid="{00000000-0005-0000-0000-000028000000}"/>
    <cellStyle name="Comma 3 2 3 3 2 3 2 2 2" xfId="56323" xr:uid="{00000000-0005-0000-0000-000028000000}"/>
    <cellStyle name="Comma 3 2 3 3 2 3 2 3" xfId="41203" xr:uid="{00000000-0005-0000-0000-000028000000}"/>
    <cellStyle name="Comma 3 2 3 3 2 3 3" xfId="17011" xr:uid="{00000000-0005-0000-0000-000028000000}"/>
    <cellStyle name="Comma 3 2 3 3 2 3 3 2" xfId="47251" xr:uid="{00000000-0005-0000-0000-000028000000}"/>
    <cellStyle name="Comma 3 2 3 3 2 3 4" xfId="32131" xr:uid="{00000000-0005-0000-0000-000028000000}"/>
    <cellStyle name="Comma 3 2 3 3 2 4" xfId="3403" xr:uid="{00000000-0005-0000-0000-000028000000}"/>
    <cellStyle name="Comma 3 2 3 3 2 4 2" xfId="12475" xr:uid="{00000000-0005-0000-0000-000028000000}"/>
    <cellStyle name="Comma 3 2 3 3 2 4 2 2" xfId="27595" xr:uid="{00000000-0005-0000-0000-000028000000}"/>
    <cellStyle name="Comma 3 2 3 3 2 4 2 2 2" xfId="57835" xr:uid="{00000000-0005-0000-0000-000028000000}"/>
    <cellStyle name="Comma 3 2 3 3 2 4 2 3" xfId="42715" xr:uid="{00000000-0005-0000-0000-000028000000}"/>
    <cellStyle name="Comma 3 2 3 3 2 4 3" xfId="18523" xr:uid="{00000000-0005-0000-0000-000028000000}"/>
    <cellStyle name="Comma 3 2 3 3 2 4 3 2" xfId="48763" xr:uid="{00000000-0005-0000-0000-000028000000}"/>
    <cellStyle name="Comma 3 2 3 3 2 4 4" xfId="33643" xr:uid="{00000000-0005-0000-0000-000028000000}"/>
    <cellStyle name="Comma 3 2 3 3 2 5" xfId="4915" xr:uid="{00000000-0005-0000-0000-000028000000}"/>
    <cellStyle name="Comma 3 2 3 3 2 5 2" xfId="13987" xr:uid="{00000000-0005-0000-0000-000028000000}"/>
    <cellStyle name="Comma 3 2 3 3 2 5 2 2" xfId="29107" xr:uid="{00000000-0005-0000-0000-000028000000}"/>
    <cellStyle name="Comma 3 2 3 3 2 5 2 2 2" xfId="59347" xr:uid="{00000000-0005-0000-0000-000028000000}"/>
    <cellStyle name="Comma 3 2 3 3 2 5 2 3" xfId="44227" xr:uid="{00000000-0005-0000-0000-000028000000}"/>
    <cellStyle name="Comma 3 2 3 3 2 5 3" xfId="20035" xr:uid="{00000000-0005-0000-0000-000028000000}"/>
    <cellStyle name="Comma 3 2 3 3 2 5 3 2" xfId="50275" xr:uid="{00000000-0005-0000-0000-000028000000}"/>
    <cellStyle name="Comma 3 2 3 3 2 5 4" xfId="35155" xr:uid="{00000000-0005-0000-0000-000028000000}"/>
    <cellStyle name="Comma 3 2 3 3 2 6" xfId="6427" xr:uid="{00000000-0005-0000-0000-000028000000}"/>
    <cellStyle name="Comma 3 2 3 3 2 6 2" xfId="21547" xr:uid="{00000000-0005-0000-0000-000028000000}"/>
    <cellStyle name="Comma 3 2 3 3 2 6 2 2" xfId="51787" xr:uid="{00000000-0005-0000-0000-000028000000}"/>
    <cellStyle name="Comma 3 2 3 3 2 6 3" xfId="36667" xr:uid="{00000000-0005-0000-0000-000028000000}"/>
    <cellStyle name="Comma 3 2 3 3 2 7" xfId="7939" xr:uid="{00000000-0005-0000-0000-000028000000}"/>
    <cellStyle name="Comma 3 2 3 3 2 7 2" xfId="23059" xr:uid="{00000000-0005-0000-0000-000028000000}"/>
    <cellStyle name="Comma 3 2 3 3 2 7 2 2" xfId="53299" xr:uid="{00000000-0005-0000-0000-000028000000}"/>
    <cellStyle name="Comma 3 2 3 3 2 7 3" xfId="38179" xr:uid="{00000000-0005-0000-0000-000028000000}"/>
    <cellStyle name="Comma 3 2 3 3 2 8" xfId="9451" xr:uid="{00000000-0005-0000-0000-000028000000}"/>
    <cellStyle name="Comma 3 2 3 3 2 8 2" xfId="24571" xr:uid="{00000000-0005-0000-0000-000028000000}"/>
    <cellStyle name="Comma 3 2 3 3 2 8 2 2" xfId="54811" xr:uid="{00000000-0005-0000-0000-000028000000}"/>
    <cellStyle name="Comma 3 2 3 3 2 8 3" xfId="39691" xr:uid="{00000000-0005-0000-0000-000028000000}"/>
    <cellStyle name="Comma 3 2 3 3 2 9" xfId="15499" xr:uid="{00000000-0005-0000-0000-000028000000}"/>
    <cellStyle name="Comma 3 2 3 3 2 9 2" xfId="45739" xr:uid="{00000000-0005-0000-0000-000028000000}"/>
    <cellStyle name="Comma 3 2 3 3 3" xfId="631" xr:uid="{00000000-0005-0000-0000-000078000000}"/>
    <cellStyle name="Comma 3 2 3 3 3 10" xfId="30871" xr:uid="{00000000-0005-0000-0000-000078000000}"/>
    <cellStyle name="Comma 3 2 3 3 3 2" xfId="1387" xr:uid="{00000000-0005-0000-0000-000078000000}"/>
    <cellStyle name="Comma 3 2 3 3 3 2 2" xfId="2899" xr:uid="{00000000-0005-0000-0000-000078000000}"/>
    <cellStyle name="Comma 3 2 3 3 3 2 2 2" xfId="11971" xr:uid="{00000000-0005-0000-0000-000078000000}"/>
    <cellStyle name="Comma 3 2 3 3 3 2 2 2 2" xfId="27091" xr:uid="{00000000-0005-0000-0000-000078000000}"/>
    <cellStyle name="Comma 3 2 3 3 3 2 2 2 2 2" xfId="57331" xr:uid="{00000000-0005-0000-0000-000078000000}"/>
    <cellStyle name="Comma 3 2 3 3 3 2 2 2 3" xfId="42211" xr:uid="{00000000-0005-0000-0000-000078000000}"/>
    <cellStyle name="Comma 3 2 3 3 3 2 2 3" xfId="18019" xr:uid="{00000000-0005-0000-0000-000078000000}"/>
    <cellStyle name="Comma 3 2 3 3 3 2 2 3 2" xfId="48259" xr:uid="{00000000-0005-0000-0000-000078000000}"/>
    <cellStyle name="Comma 3 2 3 3 3 2 2 4" xfId="33139" xr:uid="{00000000-0005-0000-0000-000078000000}"/>
    <cellStyle name="Comma 3 2 3 3 3 2 3" xfId="4411" xr:uid="{00000000-0005-0000-0000-000078000000}"/>
    <cellStyle name="Comma 3 2 3 3 3 2 3 2" xfId="13483" xr:uid="{00000000-0005-0000-0000-000078000000}"/>
    <cellStyle name="Comma 3 2 3 3 3 2 3 2 2" xfId="28603" xr:uid="{00000000-0005-0000-0000-000078000000}"/>
    <cellStyle name="Comma 3 2 3 3 3 2 3 2 2 2" xfId="58843" xr:uid="{00000000-0005-0000-0000-000078000000}"/>
    <cellStyle name="Comma 3 2 3 3 3 2 3 2 3" xfId="43723" xr:uid="{00000000-0005-0000-0000-000078000000}"/>
    <cellStyle name="Comma 3 2 3 3 3 2 3 3" xfId="19531" xr:uid="{00000000-0005-0000-0000-000078000000}"/>
    <cellStyle name="Comma 3 2 3 3 3 2 3 3 2" xfId="49771" xr:uid="{00000000-0005-0000-0000-000078000000}"/>
    <cellStyle name="Comma 3 2 3 3 3 2 3 4" xfId="34651" xr:uid="{00000000-0005-0000-0000-000078000000}"/>
    <cellStyle name="Comma 3 2 3 3 3 2 4" xfId="5923" xr:uid="{00000000-0005-0000-0000-000078000000}"/>
    <cellStyle name="Comma 3 2 3 3 3 2 4 2" xfId="14995" xr:uid="{00000000-0005-0000-0000-000078000000}"/>
    <cellStyle name="Comma 3 2 3 3 3 2 4 2 2" xfId="30115" xr:uid="{00000000-0005-0000-0000-000078000000}"/>
    <cellStyle name="Comma 3 2 3 3 3 2 4 2 2 2" xfId="60355" xr:uid="{00000000-0005-0000-0000-000078000000}"/>
    <cellStyle name="Comma 3 2 3 3 3 2 4 2 3" xfId="45235" xr:uid="{00000000-0005-0000-0000-000078000000}"/>
    <cellStyle name="Comma 3 2 3 3 3 2 4 3" xfId="21043" xr:uid="{00000000-0005-0000-0000-000078000000}"/>
    <cellStyle name="Comma 3 2 3 3 3 2 4 3 2" xfId="51283" xr:uid="{00000000-0005-0000-0000-000078000000}"/>
    <cellStyle name="Comma 3 2 3 3 3 2 4 4" xfId="36163" xr:uid="{00000000-0005-0000-0000-000078000000}"/>
    <cellStyle name="Comma 3 2 3 3 3 2 5" xfId="7435" xr:uid="{00000000-0005-0000-0000-000078000000}"/>
    <cellStyle name="Comma 3 2 3 3 3 2 5 2" xfId="22555" xr:uid="{00000000-0005-0000-0000-000078000000}"/>
    <cellStyle name="Comma 3 2 3 3 3 2 5 2 2" xfId="52795" xr:uid="{00000000-0005-0000-0000-000078000000}"/>
    <cellStyle name="Comma 3 2 3 3 3 2 5 3" xfId="37675" xr:uid="{00000000-0005-0000-0000-000078000000}"/>
    <cellStyle name="Comma 3 2 3 3 3 2 6" xfId="8947" xr:uid="{00000000-0005-0000-0000-000078000000}"/>
    <cellStyle name="Comma 3 2 3 3 3 2 6 2" xfId="24067" xr:uid="{00000000-0005-0000-0000-000078000000}"/>
    <cellStyle name="Comma 3 2 3 3 3 2 6 2 2" xfId="54307" xr:uid="{00000000-0005-0000-0000-000078000000}"/>
    <cellStyle name="Comma 3 2 3 3 3 2 6 3" xfId="39187" xr:uid="{00000000-0005-0000-0000-000078000000}"/>
    <cellStyle name="Comma 3 2 3 3 3 2 7" xfId="10459" xr:uid="{00000000-0005-0000-0000-000078000000}"/>
    <cellStyle name="Comma 3 2 3 3 3 2 7 2" xfId="25579" xr:uid="{00000000-0005-0000-0000-000078000000}"/>
    <cellStyle name="Comma 3 2 3 3 3 2 7 2 2" xfId="55819" xr:uid="{00000000-0005-0000-0000-000078000000}"/>
    <cellStyle name="Comma 3 2 3 3 3 2 7 3" xfId="40699" xr:uid="{00000000-0005-0000-0000-000078000000}"/>
    <cellStyle name="Comma 3 2 3 3 3 2 8" xfId="16507" xr:uid="{00000000-0005-0000-0000-000078000000}"/>
    <cellStyle name="Comma 3 2 3 3 3 2 8 2" xfId="46747" xr:uid="{00000000-0005-0000-0000-000078000000}"/>
    <cellStyle name="Comma 3 2 3 3 3 2 9" xfId="31627" xr:uid="{00000000-0005-0000-0000-000078000000}"/>
    <cellStyle name="Comma 3 2 3 3 3 3" xfId="2143" xr:uid="{00000000-0005-0000-0000-000078000000}"/>
    <cellStyle name="Comma 3 2 3 3 3 3 2" xfId="11215" xr:uid="{00000000-0005-0000-0000-000078000000}"/>
    <cellStyle name="Comma 3 2 3 3 3 3 2 2" xfId="26335" xr:uid="{00000000-0005-0000-0000-000078000000}"/>
    <cellStyle name="Comma 3 2 3 3 3 3 2 2 2" xfId="56575" xr:uid="{00000000-0005-0000-0000-000078000000}"/>
    <cellStyle name="Comma 3 2 3 3 3 3 2 3" xfId="41455" xr:uid="{00000000-0005-0000-0000-000078000000}"/>
    <cellStyle name="Comma 3 2 3 3 3 3 3" xfId="17263" xr:uid="{00000000-0005-0000-0000-000078000000}"/>
    <cellStyle name="Comma 3 2 3 3 3 3 3 2" xfId="47503" xr:uid="{00000000-0005-0000-0000-000078000000}"/>
    <cellStyle name="Comma 3 2 3 3 3 3 4" xfId="32383" xr:uid="{00000000-0005-0000-0000-000078000000}"/>
    <cellStyle name="Comma 3 2 3 3 3 4" xfId="3655" xr:uid="{00000000-0005-0000-0000-000078000000}"/>
    <cellStyle name="Comma 3 2 3 3 3 4 2" xfId="12727" xr:uid="{00000000-0005-0000-0000-000078000000}"/>
    <cellStyle name="Comma 3 2 3 3 3 4 2 2" xfId="27847" xr:uid="{00000000-0005-0000-0000-000078000000}"/>
    <cellStyle name="Comma 3 2 3 3 3 4 2 2 2" xfId="58087" xr:uid="{00000000-0005-0000-0000-000078000000}"/>
    <cellStyle name="Comma 3 2 3 3 3 4 2 3" xfId="42967" xr:uid="{00000000-0005-0000-0000-000078000000}"/>
    <cellStyle name="Comma 3 2 3 3 3 4 3" xfId="18775" xr:uid="{00000000-0005-0000-0000-000078000000}"/>
    <cellStyle name="Comma 3 2 3 3 3 4 3 2" xfId="49015" xr:uid="{00000000-0005-0000-0000-000078000000}"/>
    <cellStyle name="Comma 3 2 3 3 3 4 4" xfId="33895" xr:uid="{00000000-0005-0000-0000-000078000000}"/>
    <cellStyle name="Comma 3 2 3 3 3 5" xfId="5167" xr:uid="{00000000-0005-0000-0000-000078000000}"/>
    <cellStyle name="Comma 3 2 3 3 3 5 2" xfId="14239" xr:uid="{00000000-0005-0000-0000-000078000000}"/>
    <cellStyle name="Comma 3 2 3 3 3 5 2 2" xfId="29359" xr:uid="{00000000-0005-0000-0000-000078000000}"/>
    <cellStyle name="Comma 3 2 3 3 3 5 2 2 2" xfId="59599" xr:uid="{00000000-0005-0000-0000-000078000000}"/>
    <cellStyle name="Comma 3 2 3 3 3 5 2 3" xfId="44479" xr:uid="{00000000-0005-0000-0000-000078000000}"/>
    <cellStyle name="Comma 3 2 3 3 3 5 3" xfId="20287" xr:uid="{00000000-0005-0000-0000-000078000000}"/>
    <cellStyle name="Comma 3 2 3 3 3 5 3 2" xfId="50527" xr:uid="{00000000-0005-0000-0000-000078000000}"/>
    <cellStyle name="Comma 3 2 3 3 3 5 4" xfId="35407" xr:uid="{00000000-0005-0000-0000-000078000000}"/>
    <cellStyle name="Comma 3 2 3 3 3 6" xfId="6679" xr:uid="{00000000-0005-0000-0000-000078000000}"/>
    <cellStyle name="Comma 3 2 3 3 3 6 2" xfId="21799" xr:uid="{00000000-0005-0000-0000-000078000000}"/>
    <cellStyle name="Comma 3 2 3 3 3 6 2 2" xfId="52039" xr:uid="{00000000-0005-0000-0000-000078000000}"/>
    <cellStyle name="Comma 3 2 3 3 3 6 3" xfId="36919" xr:uid="{00000000-0005-0000-0000-000078000000}"/>
    <cellStyle name="Comma 3 2 3 3 3 7" xfId="8191" xr:uid="{00000000-0005-0000-0000-000078000000}"/>
    <cellStyle name="Comma 3 2 3 3 3 7 2" xfId="23311" xr:uid="{00000000-0005-0000-0000-000078000000}"/>
    <cellStyle name="Comma 3 2 3 3 3 7 2 2" xfId="53551" xr:uid="{00000000-0005-0000-0000-000078000000}"/>
    <cellStyle name="Comma 3 2 3 3 3 7 3" xfId="38431" xr:uid="{00000000-0005-0000-0000-000078000000}"/>
    <cellStyle name="Comma 3 2 3 3 3 8" xfId="9703" xr:uid="{00000000-0005-0000-0000-000078000000}"/>
    <cellStyle name="Comma 3 2 3 3 3 8 2" xfId="24823" xr:uid="{00000000-0005-0000-0000-000078000000}"/>
    <cellStyle name="Comma 3 2 3 3 3 8 2 2" xfId="55063" xr:uid="{00000000-0005-0000-0000-000078000000}"/>
    <cellStyle name="Comma 3 2 3 3 3 8 3" xfId="39943" xr:uid="{00000000-0005-0000-0000-000078000000}"/>
    <cellStyle name="Comma 3 2 3 3 3 9" xfId="15751" xr:uid="{00000000-0005-0000-0000-000078000000}"/>
    <cellStyle name="Comma 3 2 3 3 3 9 2" xfId="45991" xr:uid="{00000000-0005-0000-0000-000078000000}"/>
    <cellStyle name="Comma 3 2 3 3 4" xfId="883" xr:uid="{00000000-0005-0000-0000-000028000000}"/>
    <cellStyle name="Comma 3 2 3 3 4 2" xfId="2395" xr:uid="{00000000-0005-0000-0000-000028000000}"/>
    <cellStyle name="Comma 3 2 3 3 4 2 2" xfId="11467" xr:uid="{00000000-0005-0000-0000-000028000000}"/>
    <cellStyle name="Comma 3 2 3 3 4 2 2 2" xfId="26587" xr:uid="{00000000-0005-0000-0000-000028000000}"/>
    <cellStyle name="Comma 3 2 3 3 4 2 2 2 2" xfId="56827" xr:uid="{00000000-0005-0000-0000-000028000000}"/>
    <cellStyle name="Comma 3 2 3 3 4 2 2 3" xfId="41707" xr:uid="{00000000-0005-0000-0000-000028000000}"/>
    <cellStyle name="Comma 3 2 3 3 4 2 3" xfId="17515" xr:uid="{00000000-0005-0000-0000-000028000000}"/>
    <cellStyle name="Comma 3 2 3 3 4 2 3 2" xfId="47755" xr:uid="{00000000-0005-0000-0000-000028000000}"/>
    <cellStyle name="Comma 3 2 3 3 4 2 4" xfId="32635" xr:uid="{00000000-0005-0000-0000-000028000000}"/>
    <cellStyle name="Comma 3 2 3 3 4 3" xfId="3907" xr:uid="{00000000-0005-0000-0000-000028000000}"/>
    <cellStyle name="Comma 3 2 3 3 4 3 2" xfId="12979" xr:uid="{00000000-0005-0000-0000-000028000000}"/>
    <cellStyle name="Comma 3 2 3 3 4 3 2 2" xfId="28099" xr:uid="{00000000-0005-0000-0000-000028000000}"/>
    <cellStyle name="Comma 3 2 3 3 4 3 2 2 2" xfId="58339" xr:uid="{00000000-0005-0000-0000-000028000000}"/>
    <cellStyle name="Comma 3 2 3 3 4 3 2 3" xfId="43219" xr:uid="{00000000-0005-0000-0000-000028000000}"/>
    <cellStyle name="Comma 3 2 3 3 4 3 3" xfId="19027" xr:uid="{00000000-0005-0000-0000-000028000000}"/>
    <cellStyle name="Comma 3 2 3 3 4 3 3 2" xfId="49267" xr:uid="{00000000-0005-0000-0000-000028000000}"/>
    <cellStyle name="Comma 3 2 3 3 4 3 4" xfId="34147" xr:uid="{00000000-0005-0000-0000-000028000000}"/>
    <cellStyle name="Comma 3 2 3 3 4 4" xfId="5419" xr:uid="{00000000-0005-0000-0000-000028000000}"/>
    <cellStyle name="Comma 3 2 3 3 4 4 2" xfId="14491" xr:uid="{00000000-0005-0000-0000-000028000000}"/>
    <cellStyle name="Comma 3 2 3 3 4 4 2 2" xfId="29611" xr:uid="{00000000-0005-0000-0000-000028000000}"/>
    <cellStyle name="Comma 3 2 3 3 4 4 2 2 2" xfId="59851" xr:uid="{00000000-0005-0000-0000-000028000000}"/>
    <cellStyle name="Comma 3 2 3 3 4 4 2 3" xfId="44731" xr:uid="{00000000-0005-0000-0000-000028000000}"/>
    <cellStyle name="Comma 3 2 3 3 4 4 3" xfId="20539" xr:uid="{00000000-0005-0000-0000-000028000000}"/>
    <cellStyle name="Comma 3 2 3 3 4 4 3 2" xfId="50779" xr:uid="{00000000-0005-0000-0000-000028000000}"/>
    <cellStyle name="Comma 3 2 3 3 4 4 4" xfId="35659" xr:uid="{00000000-0005-0000-0000-000028000000}"/>
    <cellStyle name="Comma 3 2 3 3 4 5" xfId="6931" xr:uid="{00000000-0005-0000-0000-000028000000}"/>
    <cellStyle name="Comma 3 2 3 3 4 5 2" xfId="22051" xr:uid="{00000000-0005-0000-0000-000028000000}"/>
    <cellStyle name="Comma 3 2 3 3 4 5 2 2" xfId="52291" xr:uid="{00000000-0005-0000-0000-000028000000}"/>
    <cellStyle name="Comma 3 2 3 3 4 5 3" xfId="37171" xr:uid="{00000000-0005-0000-0000-000028000000}"/>
    <cellStyle name="Comma 3 2 3 3 4 6" xfId="8443" xr:uid="{00000000-0005-0000-0000-000028000000}"/>
    <cellStyle name="Comma 3 2 3 3 4 6 2" xfId="23563" xr:uid="{00000000-0005-0000-0000-000028000000}"/>
    <cellStyle name="Comma 3 2 3 3 4 6 2 2" xfId="53803" xr:uid="{00000000-0005-0000-0000-000028000000}"/>
    <cellStyle name="Comma 3 2 3 3 4 6 3" xfId="38683" xr:uid="{00000000-0005-0000-0000-000028000000}"/>
    <cellStyle name="Comma 3 2 3 3 4 7" xfId="9955" xr:uid="{00000000-0005-0000-0000-000028000000}"/>
    <cellStyle name="Comma 3 2 3 3 4 7 2" xfId="25075" xr:uid="{00000000-0005-0000-0000-000028000000}"/>
    <cellStyle name="Comma 3 2 3 3 4 7 2 2" xfId="55315" xr:uid="{00000000-0005-0000-0000-000028000000}"/>
    <cellStyle name="Comma 3 2 3 3 4 7 3" xfId="40195" xr:uid="{00000000-0005-0000-0000-000028000000}"/>
    <cellStyle name="Comma 3 2 3 3 4 8" xfId="16003" xr:uid="{00000000-0005-0000-0000-000028000000}"/>
    <cellStyle name="Comma 3 2 3 3 4 8 2" xfId="46243" xr:uid="{00000000-0005-0000-0000-000028000000}"/>
    <cellStyle name="Comma 3 2 3 3 4 9" xfId="31123" xr:uid="{00000000-0005-0000-0000-000028000000}"/>
    <cellStyle name="Comma 3 2 3 3 5" xfId="1639" xr:uid="{00000000-0005-0000-0000-000028000000}"/>
    <cellStyle name="Comma 3 2 3 3 5 2" xfId="10711" xr:uid="{00000000-0005-0000-0000-000028000000}"/>
    <cellStyle name="Comma 3 2 3 3 5 2 2" xfId="25831" xr:uid="{00000000-0005-0000-0000-000028000000}"/>
    <cellStyle name="Comma 3 2 3 3 5 2 2 2" xfId="56071" xr:uid="{00000000-0005-0000-0000-000028000000}"/>
    <cellStyle name="Comma 3 2 3 3 5 2 3" xfId="40951" xr:uid="{00000000-0005-0000-0000-000028000000}"/>
    <cellStyle name="Comma 3 2 3 3 5 3" xfId="16759" xr:uid="{00000000-0005-0000-0000-000028000000}"/>
    <cellStyle name="Comma 3 2 3 3 5 3 2" xfId="46999" xr:uid="{00000000-0005-0000-0000-000028000000}"/>
    <cellStyle name="Comma 3 2 3 3 5 4" xfId="31879" xr:uid="{00000000-0005-0000-0000-000028000000}"/>
    <cellStyle name="Comma 3 2 3 3 6" xfId="3151" xr:uid="{00000000-0005-0000-0000-000028000000}"/>
    <cellStyle name="Comma 3 2 3 3 6 2" xfId="12223" xr:uid="{00000000-0005-0000-0000-000028000000}"/>
    <cellStyle name="Comma 3 2 3 3 6 2 2" xfId="27343" xr:uid="{00000000-0005-0000-0000-000028000000}"/>
    <cellStyle name="Comma 3 2 3 3 6 2 2 2" xfId="57583" xr:uid="{00000000-0005-0000-0000-000028000000}"/>
    <cellStyle name="Comma 3 2 3 3 6 2 3" xfId="42463" xr:uid="{00000000-0005-0000-0000-000028000000}"/>
    <cellStyle name="Comma 3 2 3 3 6 3" xfId="18271" xr:uid="{00000000-0005-0000-0000-000028000000}"/>
    <cellStyle name="Comma 3 2 3 3 6 3 2" xfId="48511" xr:uid="{00000000-0005-0000-0000-000028000000}"/>
    <cellStyle name="Comma 3 2 3 3 6 4" xfId="33391" xr:uid="{00000000-0005-0000-0000-000028000000}"/>
    <cellStyle name="Comma 3 2 3 3 7" xfId="4663" xr:uid="{00000000-0005-0000-0000-000028000000}"/>
    <cellStyle name="Comma 3 2 3 3 7 2" xfId="13735" xr:uid="{00000000-0005-0000-0000-000028000000}"/>
    <cellStyle name="Comma 3 2 3 3 7 2 2" xfId="28855" xr:uid="{00000000-0005-0000-0000-000028000000}"/>
    <cellStyle name="Comma 3 2 3 3 7 2 2 2" xfId="59095" xr:uid="{00000000-0005-0000-0000-000028000000}"/>
    <cellStyle name="Comma 3 2 3 3 7 2 3" xfId="43975" xr:uid="{00000000-0005-0000-0000-000028000000}"/>
    <cellStyle name="Comma 3 2 3 3 7 3" xfId="19783" xr:uid="{00000000-0005-0000-0000-000028000000}"/>
    <cellStyle name="Comma 3 2 3 3 7 3 2" xfId="50023" xr:uid="{00000000-0005-0000-0000-000028000000}"/>
    <cellStyle name="Comma 3 2 3 3 7 4" xfId="34903" xr:uid="{00000000-0005-0000-0000-000028000000}"/>
    <cellStyle name="Comma 3 2 3 3 8" xfId="6175" xr:uid="{00000000-0005-0000-0000-000028000000}"/>
    <cellStyle name="Comma 3 2 3 3 8 2" xfId="21295" xr:uid="{00000000-0005-0000-0000-000028000000}"/>
    <cellStyle name="Comma 3 2 3 3 8 2 2" xfId="51535" xr:uid="{00000000-0005-0000-0000-000028000000}"/>
    <cellStyle name="Comma 3 2 3 3 8 3" xfId="36415" xr:uid="{00000000-0005-0000-0000-000028000000}"/>
    <cellStyle name="Comma 3 2 3 3 9" xfId="7687" xr:uid="{00000000-0005-0000-0000-000028000000}"/>
    <cellStyle name="Comma 3 2 3 3 9 2" xfId="22807" xr:uid="{00000000-0005-0000-0000-000028000000}"/>
    <cellStyle name="Comma 3 2 3 3 9 2 2" xfId="53047" xr:uid="{00000000-0005-0000-0000-000028000000}"/>
    <cellStyle name="Comma 3 2 3 3 9 3" xfId="37927" xr:uid="{00000000-0005-0000-0000-000028000000}"/>
    <cellStyle name="Comma 3 2 3 4" xfId="211" xr:uid="{00000000-0005-0000-0000-000028000000}"/>
    <cellStyle name="Comma 3 2 3 4 10" xfId="9283" xr:uid="{00000000-0005-0000-0000-000028000000}"/>
    <cellStyle name="Comma 3 2 3 4 10 2" xfId="24403" xr:uid="{00000000-0005-0000-0000-000028000000}"/>
    <cellStyle name="Comma 3 2 3 4 10 2 2" xfId="54643" xr:uid="{00000000-0005-0000-0000-000028000000}"/>
    <cellStyle name="Comma 3 2 3 4 10 3" xfId="39523" xr:uid="{00000000-0005-0000-0000-000028000000}"/>
    <cellStyle name="Comma 3 2 3 4 11" xfId="15331" xr:uid="{00000000-0005-0000-0000-000028000000}"/>
    <cellStyle name="Comma 3 2 3 4 11 2" xfId="45571" xr:uid="{00000000-0005-0000-0000-000028000000}"/>
    <cellStyle name="Comma 3 2 3 4 12" xfId="30451" xr:uid="{00000000-0005-0000-0000-000028000000}"/>
    <cellStyle name="Comma 3 2 3 4 2" xfId="463" xr:uid="{00000000-0005-0000-0000-000028000000}"/>
    <cellStyle name="Comma 3 2 3 4 2 10" xfId="30703" xr:uid="{00000000-0005-0000-0000-000028000000}"/>
    <cellStyle name="Comma 3 2 3 4 2 2" xfId="1219" xr:uid="{00000000-0005-0000-0000-000028000000}"/>
    <cellStyle name="Comma 3 2 3 4 2 2 2" xfId="2731" xr:uid="{00000000-0005-0000-0000-000028000000}"/>
    <cellStyle name="Comma 3 2 3 4 2 2 2 2" xfId="11803" xr:uid="{00000000-0005-0000-0000-000028000000}"/>
    <cellStyle name="Comma 3 2 3 4 2 2 2 2 2" xfId="26923" xr:uid="{00000000-0005-0000-0000-000028000000}"/>
    <cellStyle name="Comma 3 2 3 4 2 2 2 2 2 2" xfId="57163" xr:uid="{00000000-0005-0000-0000-000028000000}"/>
    <cellStyle name="Comma 3 2 3 4 2 2 2 2 3" xfId="42043" xr:uid="{00000000-0005-0000-0000-000028000000}"/>
    <cellStyle name="Comma 3 2 3 4 2 2 2 3" xfId="17851" xr:uid="{00000000-0005-0000-0000-000028000000}"/>
    <cellStyle name="Comma 3 2 3 4 2 2 2 3 2" xfId="48091" xr:uid="{00000000-0005-0000-0000-000028000000}"/>
    <cellStyle name="Comma 3 2 3 4 2 2 2 4" xfId="32971" xr:uid="{00000000-0005-0000-0000-000028000000}"/>
    <cellStyle name="Comma 3 2 3 4 2 2 3" xfId="4243" xr:uid="{00000000-0005-0000-0000-000028000000}"/>
    <cellStyle name="Comma 3 2 3 4 2 2 3 2" xfId="13315" xr:uid="{00000000-0005-0000-0000-000028000000}"/>
    <cellStyle name="Comma 3 2 3 4 2 2 3 2 2" xfId="28435" xr:uid="{00000000-0005-0000-0000-000028000000}"/>
    <cellStyle name="Comma 3 2 3 4 2 2 3 2 2 2" xfId="58675" xr:uid="{00000000-0005-0000-0000-000028000000}"/>
    <cellStyle name="Comma 3 2 3 4 2 2 3 2 3" xfId="43555" xr:uid="{00000000-0005-0000-0000-000028000000}"/>
    <cellStyle name="Comma 3 2 3 4 2 2 3 3" xfId="19363" xr:uid="{00000000-0005-0000-0000-000028000000}"/>
    <cellStyle name="Comma 3 2 3 4 2 2 3 3 2" xfId="49603" xr:uid="{00000000-0005-0000-0000-000028000000}"/>
    <cellStyle name="Comma 3 2 3 4 2 2 3 4" xfId="34483" xr:uid="{00000000-0005-0000-0000-000028000000}"/>
    <cellStyle name="Comma 3 2 3 4 2 2 4" xfId="5755" xr:uid="{00000000-0005-0000-0000-000028000000}"/>
    <cellStyle name="Comma 3 2 3 4 2 2 4 2" xfId="14827" xr:uid="{00000000-0005-0000-0000-000028000000}"/>
    <cellStyle name="Comma 3 2 3 4 2 2 4 2 2" xfId="29947" xr:uid="{00000000-0005-0000-0000-000028000000}"/>
    <cellStyle name="Comma 3 2 3 4 2 2 4 2 2 2" xfId="60187" xr:uid="{00000000-0005-0000-0000-000028000000}"/>
    <cellStyle name="Comma 3 2 3 4 2 2 4 2 3" xfId="45067" xr:uid="{00000000-0005-0000-0000-000028000000}"/>
    <cellStyle name="Comma 3 2 3 4 2 2 4 3" xfId="20875" xr:uid="{00000000-0005-0000-0000-000028000000}"/>
    <cellStyle name="Comma 3 2 3 4 2 2 4 3 2" xfId="51115" xr:uid="{00000000-0005-0000-0000-000028000000}"/>
    <cellStyle name="Comma 3 2 3 4 2 2 4 4" xfId="35995" xr:uid="{00000000-0005-0000-0000-000028000000}"/>
    <cellStyle name="Comma 3 2 3 4 2 2 5" xfId="7267" xr:uid="{00000000-0005-0000-0000-000028000000}"/>
    <cellStyle name="Comma 3 2 3 4 2 2 5 2" xfId="22387" xr:uid="{00000000-0005-0000-0000-000028000000}"/>
    <cellStyle name="Comma 3 2 3 4 2 2 5 2 2" xfId="52627" xr:uid="{00000000-0005-0000-0000-000028000000}"/>
    <cellStyle name="Comma 3 2 3 4 2 2 5 3" xfId="37507" xr:uid="{00000000-0005-0000-0000-000028000000}"/>
    <cellStyle name="Comma 3 2 3 4 2 2 6" xfId="8779" xr:uid="{00000000-0005-0000-0000-000028000000}"/>
    <cellStyle name="Comma 3 2 3 4 2 2 6 2" xfId="23899" xr:uid="{00000000-0005-0000-0000-000028000000}"/>
    <cellStyle name="Comma 3 2 3 4 2 2 6 2 2" xfId="54139" xr:uid="{00000000-0005-0000-0000-000028000000}"/>
    <cellStyle name="Comma 3 2 3 4 2 2 6 3" xfId="39019" xr:uid="{00000000-0005-0000-0000-000028000000}"/>
    <cellStyle name="Comma 3 2 3 4 2 2 7" xfId="10291" xr:uid="{00000000-0005-0000-0000-000028000000}"/>
    <cellStyle name="Comma 3 2 3 4 2 2 7 2" xfId="25411" xr:uid="{00000000-0005-0000-0000-000028000000}"/>
    <cellStyle name="Comma 3 2 3 4 2 2 7 2 2" xfId="55651" xr:uid="{00000000-0005-0000-0000-000028000000}"/>
    <cellStyle name="Comma 3 2 3 4 2 2 7 3" xfId="40531" xr:uid="{00000000-0005-0000-0000-000028000000}"/>
    <cellStyle name="Comma 3 2 3 4 2 2 8" xfId="16339" xr:uid="{00000000-0005-0000-0000-000028000000}"/>
    <cellStyle name="Comma 3 2 3 4 2 2 8 2" xfId="46579" xr:uid="{00000000-0005-0000-0000-000028000000}"/>
    <cellStyle name="Comma 3 2 3 4 2 2 9" xfId="31459" xr:uid="{00000000-0005-0000-0000-000028000000}"/>
    <cellStyle name="Comma 3 2 3 4 2 3" xfId="1975" xr:uid="{00000000-0005-0000-0000-000028000000}"/>
    <cellStyle name="Comma 3 2 3 4 2 3 2" xfId="11047" xr:uid="{00000000-0005-0000-0000-000028000000}"/>
    <cellStyle name="Comma 3 2 3 4 2 3 2 2" xfId="26167" xr:uid="{00000000-0005-0000-0000-000028000000}"/>
    <cellStyle name="Comma 3 2 3 4 2 3 2 2 2" xfId="56407" xr:uid="{00000000-0005-0000-0000-000028000000}"/>
    <cellStyle name="Comma 3 2 3 4 2 3 2 3" xfId="41287" xr:uid="{00000000-0005-0000-0000-000028000000}"/>
    <cellStyle name="Comma 3 2 3 4 2 3 3" xfId="17095" xr:uid="{00000000-0005-0000-0000-000028000000}"/>
    <cellStyle name="Comma 3 2 3 4 2 3 3 2" xfId="47335" xr:uid="{00000000-0005-0000-0000-000028000000}"/>
    <cellStyle name="Comma 3 2 3 4 2 3 4" xfId="32215" xr:uid="{00000000-0005-0000-0000-000028000000}"/>
    <cellStyle name="Comma 3 2 3 4 2 4" xfId="3487" xr:uid="{00000000-0005-0000-0000-000028000000}"/>
    <cellStyle name="Comma 3 2 3 4 2 4 2" xfId="12559" xr:uid="{00000000-0005-0000-0000-000028000000}"/>
    <cellStyle name="Comma 3 2 3 4 2 4 2 2" xfId="27679" xr:uid="{00000000-0005-0000-0000-000028000000}"/>
    <cellStyle name="Comma 3 2 3 4 2 4 2 2 2" xfId="57919" xr:uid="{00000000-0005-0000-0000-000028000000}"/>
    <cellStyle name="Comma 3 2 3 4 2 4 2 3" xfId="42799" xr:uid="{00000000-0005-0000-0000-000028000000}"/>
    <cellStyle name="Comma 3 2 3 4 2 4 3" xfId="18607" xr:uid="{00000000-0005-0000-0000-000028000000}"/>
    <cellStyle name="Comma 3 2 3 4 2 4 3 2" xfId="48847" xr:uid="{00000000-0005-0000-0000-000028000000}"/>
    <cellStyle name="Comma 3 2 3 4 2 4 4" xfId="33727" xr:uid="{00000000-0005-0000-0000-000028000000}"/>
    <cellStyle name="Comma 3 2 3 4 2 5" xfId="4999" xr:uid="{00000000-0005-0000-0000-000028000000}"/>
    <cellStyle name="Comma 3 2 3 4 2 5 2" xfId="14071" xr:uid="{00000000-0005-0000-0000-000028000000}"/>
    <cellStyle name="Comma 3 2 3 4 2 5 2 2" xfId="29191" xr:uid="{00000000-0005-0000-0000-000028000000}"/>
    <cellStyle name="Comma 3 2 3 4 2 5 2 2 2" xfId="59431" xr:uid="{00000000-0005-0000-0000-000028000000}"/>
    <cellStyle name="Comma 3 2 3 4 2 5 2 3" xfId="44311" xr:uid="{00000000-0005-0000-0000-000028000000}"/>
    <cellStyle name="Comma 3 2 3 4 2 5 3" xfId="20119" xr:uid="{00000000-0005-0000-0000-000028000000}"/>
    <cellStyle name="Comma 3 2 3 4 2 5 3 2" xfId="50359" xr:uid="{00000000-0005-0000-0000-000028000000}"/>
    <cellStyle name="Comma 3 2 3 4 2 5 4" xfId="35239" xr:uid="{00000000-0005-0000-0000-000028000000}"/>
    <cellStyle name="Comma 3 2 3 4 2 6" xfId="6511" xr:uid="{00000000-0005-0000-0000-000028000000}"/>
    <cellStyle name="Comma 3 2 3 4 2 6 2" xfId="21631" xr:uid="{00000000-0005-0000-0000-000028000000}"/>
    <cellStyle name="Comma 3 2 3 4 2 6 2 2" xfId="51871" xr:uid="{00000000-0005-0000-0000-000028000000}"/>
    <cellStyle name="Comma 3 2 3 4 2 6 3" xfId="36751" xr:uid="{00000000-0005-0000-0000-000028000000}"/>
    <cellStyle name="Comma 3 2 3 4 2 7" xfId="8023" xr:uid="{00000000-0005-0000-0000-000028000000}"/>
    <cellStyle name="Comma 3 2 3 4 2 7 2" xfId="23143" xr:uid="{00000000-0005-0000-0000-000028000000}"/>
    <cellStyle name="Comma 3 2 3 4 2 7 2 2" xfId="53383" xr:uid="{00000000-0005-0000-0000-000028000000}"/>
    <cellStyle name="Comma 3 2 3 4 2 7 3" xfId="38263" xr:uid="{00000000-0005-0000-0000-000028000000}"/>
    <cellStyle name="Comma 3 2 3 4 2 8" xfId="9535" xr:uid="{00000000-0005-0000-0000-000028000000}"/>
    <cellStyle name="Comma 3 2 3 4 2 8 2" xfId="24655" xr:uid="{00000000-0005-0000-0000-000028000000}"/>
    <cellStyle name="Comma 3 2 3 4 2 8 2 2" xfId="54895" xr:uid="{00000000-0005-0000-0000-000028000000}"/>
    <cellStyle name="Comma 3 2 3 4 2 8 3" xfId="39775" xr:uid="{00000000-0005-0000-0000-000028000000}"/>
    <cellStyle name="Comma 3 2 3 4 2 9" xfId="15583" xr:uid="{00000000-0005-0000-0000-000028000000}"/>
    <cellStyle name="Comma 3 2 3 4 2 9 2" xfId="45823" xr:uid="{00000000-0005-0000-0000-000028000000}"/>
    <cellStyle name="Comma 3 2 3 4 3" xfId="715" xr:uid="{00000000-0005-0000-0000-000079000000}"/>
    <cellStyle name="Comma 3 2 3 4 3 10" xfId="30955" xr:uid="{00000000-0005-0000-0000-000079000000}"/>
    <cellStyle name="Comma 3 2 3 4 3 2" xfId="1471" xr:uid="{00000000-0005-0000-0000-000079000000}"/>
    <cellStyle name="Comma 3 2 3 4 3 2 2" xfId="2983" xr:uid="{00000000-0005-0000-0000-000079000000}"/>
    <cellStyle name="Comma 3 2 3 4 3 2 2 2" xfId="12055" xr:uid="{00000000-0005-0000-0000-000079000000}"/>
    <cellStyle name="Comma 3 2 3 4 3 2 2 2 2" xfId="27175" xr:uid="{00000000-0005-0000-0000-000079000000}"/>
    <cellStyle name="Comma 3 2 3 4 3 2 2 2 2 2" xfId="57415" xr:uid="{00000000-0005-0000-0000-000079000000}"/>
    <cellStyle name="Comma 3 2 3 4 3 2 2 2 3" xfId="42295" xr:uid="{00000000-0005-0000-0000-000079000000}"/>
    <cellStyle name="Comma 3 2 3 4 3 2 2 3" xfId="18103" xr:uid="{00000000-0005-0000-0000-000079000000}"/>
    <cellStyle name="Comma 3 2 3 4 3 2 2 3 2" xfId="48343" xr:uid="{00000000-0005-0000-0000-000079000000}"/>
    <cellStyle name="Comma 3 2 3 4 3 2 2 4" xfId="33223" xr:uid="{00000000-0005-0000-0000-000079000000}"/>
    <cellStyle name="Comma 3 2 3 4 3 2 3" xfId="4495" xr:uid="{00000000-0005-0000-0000-000079000000}"/>
    <cellStyle name="Comma 3 2 3 4 3 2 3 2" xfId="13567" xr:uid="{00000000-0005-0000-0000-000079000000}"/>
    <cellStyle name="Comma 3 2 3 4 3 2 3 2 2" xfId="28687" xr:uid="{00000000-0005-0000-0000-000079000000}"/>
    <cellStyle name="Comma 3 2 3 4 3 2 3 2 2 2" xfId="58927" xr:uid="{00000000-0005-0000-0000-000079000000}"/>
    <cellStyle name="Comma 3 2 3 4 3 2 3 2 3" xfId="43807" xr:uid="{00000000-0005-0000-0000-000079000000}"/>
    <cellStyle name="Comma 3 2 3 4 3 2 3 3" xfId="19615" xr:uid="{00000000-0005-0000-0000-000079000000}"/>
    <cellStyle name="Comma 3 2 3 4 3 2 3 3 2" xfId="49855" xr:uid="{00000000-0005-0000-0000-000079000000}"/>
    <cellStyle name="Comma 3 2 3 4 3 2 3 4" xfId="34735" xr:uid="{00000000-0005-0000-0000-000079000000}"/>
    <cellStyle name="Comma 3 2 3 4 3 2 4" xfId="6007" xr:uid="{00000000-0005-0000-0000-000079000000}"/>
    <cellStyle name="Comma 3 2 3 4 3 2 4 2" xfId="15079" xr:uid="{00000000-0005-0000-0000-000079000000}"/>
    <cellStyle name="Comma 3 2 3 4 3 2 4 2 2" xfId="30199" xr:uid="{00000000-0005-0000-0000-000079000000}"/>
    <cellStyle name="Comma 3 2 3 4 3 2 4 2 2 2" xfId="60439" xr:uid="{00000000-0005-0000-0000-000079000000}"/>
    <cellStyle name="Comma 3 2 3 4 3 2 4 2 3" xfId="45319" xr:uid="{00000000-0005-0000-0000-000079000000}"/>
    <cellStyle name="Comma 3 2 3 4 3 2 4 3" xfId="21127" xr:uid="{00000000-0005-0000-0000-000079000000}"/>
    <cellStyle name="Comma 3 2 3 4 3 2 4 3 2" xfId="51367" xr:uid="{00000000-0005-0000-0000-000079000000}"/>
    <cellStyle name="Comma 3 2 3 4 3 2 4 4" xfId="36247" xr:uid="{00000000-0005-0000-0000-000079000000}"/>
    <cellStyle name="Comma 3 2 3 4 3 2 5" xfId="7519" xr:uid="{00000000-0005-0000-0000-000079000000}"/>
    <cellStyle name="Comma 3 2 3 4 3 2 5 2" xfId="22639" xr:uid="{00000000-0005-0000-0000-000079000000}"/>
    <cellStyle name="Comma 3 2 3 4 3 2 5 2 2" xfId="52879" xr:uid="{00000000-0005-0000-0000-000079000000}"/>
    <cellStyle name="Comma 3 2 3 4 3 2 5 3" xfId="37759" xr:uid="{00000000-0005-0000-0000-000079000000}"/>
    <cellStyle name="Comma 3 2 3 4 3 2 6" xfId="9031" xr:uid="{00000000-0005-0000-0000-000079000000}"/>
    <cellStyle name="Comma 3 2 3 4 3 2 6 2" xfId="24151" xr:uid="{00000000-0005-0000-0000-000079000000}"/>
    <cellStyle name="Comma 3 2 3 4 3 2 6 2 2" xfId="54391" xr:uid="{00000000-0005-0000-0000-000079000000}"/>
    <cellStyle name="Comma 3 2 3 4 3 2 6 3" xfId="39271" xr:uid="{00000000-0005-0000-0000-000079000000}"/>
    <cellStyle name="Comma 3 2 3 4 3 2 7" xfId="10543" xr:uid="{00000000-0005-0000-0000-000079000000}"/>
    <cellStyle name="Comma 3 2 3 4 3 2 7 2" xfId="25663" xr:uid="{00000000-0005-0000-0000-000079000000}"/>
    <cellStyle name="Comma 3 2 3 4 3 2 7 2 2" xfId="55903" xr:uid="{00000000-0005-0000-0000-000079000000}"/>
    <cellStyle name="Comma 3 2 3 4 3 2 7 3" xfId="40783" xr:uid="{00000000-0005-0000-0000-000079000000}"/>
    <cellStyle name="Comma 3 2 3 4 3 2 8" xfId="16591" xr:uid="{00000000-0005-0000-0000-000079000000}"/>
    <cellStyle name="Comma 3 2 3 4 3 2 8 2" xfId="46831" xr:uid="{00000000-0005-0000-0000-000079000000}"/>
    <cellStyle name="Comma 3 2 3 4 3 2 9" xfId="31711" xr:uid="{00000000-0005-0000-0000-000079000000}"/>
    <cellStyle name="Comma 3 2 3 4 3 3" xfId="2227" xr:uid="{00000000-0005-0000-0000-000079000000}"/>
    <cellStyle name="Comma 3 2 3 4 3 3 2" xfId="11299" xr:uid="{00000000-0005-0000-0000-000079000000}"/>
    <cellStyle name="Comma 3 2 3 4 3 3 2 2" xfId="26419" xr:uid="{00000000-0005-0000-0000-000079000000}"/>
    <cellStyle name="Comma 3 2 3 4 3 3 2 2 2" xfId="56659" xr:uid="{00000000-0005-0000-0000-000079000000}"/>
    <cellStyle name="Comma 3 2 3 4 3 3 2 3" xfId="41539" xr:uid="{00000000-0005-0000-0000-000079000000}"/>
    <cellStyle name="Comma 3 2 3 4 3 3 3" xfId="17347" xr:uid="{00000000-0005-0000-0000-000079000000}"/>
    <cellStyle name="Comma 3 2 3 4 3 3 3 2" xfId="47587" xr:uid="{00000000-0005-0000-0000-000079000000}"/>
    <cellStyle name="Comma 3 2 3 4 3 3 4" xfId="32467" xr:uid="{00000000-0005-0000-0000-000079000000}"/>
    <cellStyle name="Comma 3 2 3 4 3 4" xfId="3739" xr:uid="{00000000-0005-0000-0000-000079000000}"/>
    <cellStyle name="Comma 3 2 3 4 3 4 2" xfId="12811" xr:uid="{00000000-0005-0000-0000-000079000000}"/>
    <cellStyle name="Comma 3 2 3 4 3 4 2 2" xfId="27931" xr:uid="{00000000-0005-0000-0000-000079000000}"/>
    <cellStyle name="Comma 3 2 3 4 3 4 2 2 2" xfId="58171" xr:uid="{00000000-0005-0000-0000-000079000000}"/>
    <cellStyle name="Comma 3 2 3 4 3 4 2 3" xfId="43051" xr:uid="{00000000-0005-0000-0000-000079000000}"/>
    <cellStyle name="Comma 3 2 3 4 3 4 3" xfId="18859" xr:uid="{00000000-0005-0000-0000-000079000000}"/>
    <cellStyle name="Comma 3 2 3 4 3 4 3 2" xfId="49099" xr:uid="{00000000-0005-0000-0000-000079000000}"/>
    <cellStyle name="Comma 3 2 3 4 3 4 4" xfId="33979" xr:uid="{00000000-0005-0000-0000-000079000000}"/>
    <cellStyle name="Comma 3 2 3 4 3 5" xfId="5251" xr:uid="{00000000-0005-0000-0000-000079000000}"/>
    <cellStyle name="Comma 3 2 3 4 3 5 2" xfId="14323" xr:uid="{00000000-0005-0000-0000-000079000000}"/>
    <cellStyle name="Comma 3 2 3 4 3 5 2 2" xfId="29443" xr:uid="{00000000-0005-0000-0000-000079000000}"/>
    <cellStyle name="Comma 3 2 3 4 3 5 2 2 2" xfId="59683" xr:uid="{00000000-0005-0000-0000-000079000000}"/>
    <cellStyle name="Comma 3 2 3 4 3 5 2 3" xfId="44563" xr:uid="{00000000-0005-0000-0000-000079000000}"/>
    <cellStyle name="Comma 3 2 3 4 3 5 3" xfId="20371" xr:uid="{00000000-0005-0000-0000-000079000000}"/>
    <cellStyle name="Comma 3 2 3 4 3 5 3 2" xfId="50611" xr:uid="{00000000-0005-0000-0000-000079000000}"/>
    <cellStyle name="Comma 3 2 3 4 3 5 4" xfId="35491" xr:uid="{00000000-0005-0000-0000-000079000000}"/>
    <cellStyle name="Comma 3 2 3 4 3 6" xfId="6763" xr:uid="{00000000-0005-0000-0000-000079000000}"/>
    <cellStyle name="Comma 3 2 3 4 3 6 2" xfId="21883" xr:uid="{00000000-0005-0000-0000-000079000000}"/>
    <cellStyle name="Comma 3 2 3 4 3 6 2 2" xfId="52123" xr:uid="{00000000-0005-0000-0000-000079000000}"/>
    <cellStyle name="Comma 3 2 3 4 3 6 3" xfId="37003" xr:uid="{00000000-0005-0000-0000-000079000000}"/>
    <cellStyle name="Comma 3 2 3 4 3 7" xfId="8275" xr:uid="{00000000-0005-0000-0000-000079000000}"/>
    <cellStyle name="Comma 3 2 3 4 3 7 2" xfId="23395" xr:uid="{00000000-0005-0000-0000-000079000000}"/>
    <cellStyle name="Comma 3 2 3 4 3 7 2 2" xfId="53635" xr:uid="{00000000-0005-0000-0000-000079000000}"/>
    <cellStyle name="Comma 3 2 3 4 3 7 3" xfId="38515" xr:uid="{00000000-0005-0000-0000-000079000000}"/>
    <cellStyle name="Comma 3 2 3 4 3 8" xfId="9787" xr:uid="{00000000-0005-0000-0000-000079000000}"/>
    <cellStyle name="Comma 3 2 3 4 3 8 2" xfId="24907" xr:uid="{00000000-0005-0000-0000-000079000000}"/>
    <cellStyle name="Comma 3 2 3 4 3 8 2 2" xfId="55147" xr:uid="{00000000-0005-0000-0000-000079000000}"/>
    <cellStyle name="Comma 3 2 3 4 3 8 3" xfId="40027" xr:uid="{00000000-0005-0000-0000-000079000000}"/>
    <cellStyle name="Comma 3 2 3 4 3 9" xfId="15835" xr:uid="{00000000-0005-0000-0000-000079000000}"/>
    <cellStyle name="Comma 3 2 3 4 3 9 2" xfId="46075" xr:uid="{00000000-0005-0000-0000-000079000000}"/>
    <cellStyle name="Comma 3 2 3 4 4" xfId="967" xr:uid="{00000000-0005-0000-0000-000028000000}"/>
    <cellStyle name="Comma 3 2 3 4 4 2" xfId="2479" xr:uid="{00000000-0005-0000-0000-000028000000}"/>
    <cellStyle name="Comma 3 2 3 4 4 2 2" xfId="11551" xr:uid="{00000000-0005-0000-0000-000028000000}"/>
    <cellStyle name="Comma 3 2 3 4 4 2 2 2" xfId="26671" xr:uid="{00000000-0005-0000-0000-000028000000}"/>
    <cellStyle name="Comma 3 2 3 4 4 2 2 2 2" xfId="56911" xr:uid="{00000000-0005-0000-0000-000028000000}"/>
    <cellStyle name="Comma 3 2 3 4 4 2 2 3" xfId="41791" xr:uid="{00000000-0005-0000-0000-000028000000}"/>
    <cellStyle name="Comma 3 2 3 4 4 2 3" xfId="17599" xr:uid="{00000000-0005-0000-0000-000028000000}"/>
    <cellStyle name="Comma 3 2 3 4 4 2 3 2" xfId="47839" xr:uid="{00000000-0005-0000-0000-000028000000}"/>
    <cellStyle name="Comma 3 2 3 4 4 2 4" xfId="32719" xr:uid="{00000000-0005-0000-0000-000028000000}"/>
    <cellStyle name="Comma 3 2 3 4 4 3" xfId="3991" xr:uid="{00000000-0005-0000-0000-000028000000}"/>
    <cellStyle name="Comma 3 2 3 4 4 3 2" xfId="13063" xr:uid="{00000000-0005-0000-0000-000028000000}"/>
    <cellStyle name="Comma 3 2 3 4 4 3 2 2" xfId="28183" xr:uid="{00000000-0005-0000-0000-000028000000}"/>
    <cellStyle name="Comma 3 2 3 4 4 3 2 2 2" xfId="58423" xr:uid="{00000000-0005-0000-0000-000028000000}"/>
    <cellStyle name="Comma 3 2 3 4 4 3 2 3" xfId="43303" xr:uid="{00000000-0005-0000-0000-000028000000}"/>
    <cellStyle name="Comma 3 2 3 4 4 3 3" xfId="19111" xr:uid="{00000000-0005-0000-0000-000028000000}"/>
    <cellStyle name="Comma 3 2 3 4 4 3 3 2" xfId="49351" xr:uid="{00000000-0005-0000-0000-000028000000}"/>
    <cellStyle name="Comma 3 2 3 4 4 3 4" xfId="34231" xr:uid="{00000000-0005-0000-0000-000028000000}"/>
    <cellStyle name="Comma 3 2 3 4 4 4" xfId="5503" xr:uid="{00000000-0005-0000-0000-000028000000}"/>
    <cellStyle name="Comma 3 2 3 4 4 4 2" xfId="14575" xr:uid="{00000000-0005-0000-0000-000028000000}"/>
    <cellStyle name="Comma 3 2 3 4 4 4 2 2" xfId="29695" xr:uid="{00000000-0005-0000-0000-000028000000}"/>
    <cellStyle name="Comma 3 2 3 4 4 4 2 2 2" xfId="59935" xr:uid="{00000000-0005-0000-0000-000028000000}"/>
    <cellStyle name="Comma 3 2 3 4 4 4 2 3" xfId="44815" xr:uid="{00000000-0005-0000-0000-000028000000}"/>
    <cellStyle name="Comma 3 2 3 4 4 4 3" xfId="20623" xr:uid="{00000000-0005-0000-0000-000028000000}"/>
    <cellStyle name="Comma 3 2 3 4 4 4 3 2" xfId="50863" xr:uid="{00000000-0005-0000-0000-000028000000}"/>
    <cellStyle name="Comma 3 2 3 4 4 4 4" xfId="35743" xr:uid="{00000000-0005-0000-0000-000028000000}"/>
    <cellStyle name="Comma 3 2 3 4 4 5" xfId="7015" xr:uid="{00000000-0005-0000-0000-000028000000}"/>
    <cellStyle name="Comma 3 2 3 4 4 5 2" xfId="22135" xr:uid="{00000000-0005-0000-0000-000028000000}"/>
    <cellStyle name="Comma 3 2 3 4 4 5 2 2" xfId="52375" xr:uid="{00000000-0005-0000-0000-000028000000}"/>
    <cellStyle name="Comma 3 2 3 4 4 5 3" xfId="37255" xr:uid="{00000000-0005-0000-0000-000028000000}"/>
    <cellStyle name="Comma 3 2 3 4 4 6" xfId="8527" xr:uid="{00000000-0005-0000-0000-000028000000}"/>
    <cellStyle name="Comma 3 2 3 4 4 6 2" xfId="23647" xr:uid="{00000000-0005-0000-0000-000028000000}"/>
    <cellStyle name="Comma 3 2 3 4 4 6 2 2" xfId="53887" xr:uid="{00000000-0005-0000-0000-000028000000}"/>
    <cellStyle name="Comma 3 2 3 4 4 6 3" xfId="38767" xr:uid="{00000000-0005-0000-0000-000028000000}"/>
    <cellStyle name="Comma 3 2 3 4 4 7" xfId="10039" xr:uid="{00000000-0005-0000-0000-000028000000}"/>
    <cellStyle name="Comma 3 2 3 4 4 7 2" xfId="25159" xr:uid="{00000000-0005-0000-0000-000028000000}"/>
    <cellStyle name="Comma 3 2 3 4 4 7 2 2" xfId="55399" xr:uid="{00000000-0005-0000-0000-000028000000}"/>
    <cellStyle name="Comma 3 2 3 4 4 7 3" xfId="40279" xr:uid="{00000000-0005-0000-0000-000028000000}"/>
    <cellStyle name="Comma 3 2 3 4 4 8" xfId="16087" xr:uid="{00000000-0005-0000-0000-000028000000}"/>
    <cellStyle name="Comma 3 2 3 4 4 8 2" xfId="46327" xr:uid="{00000000-0005-0000-0000-000028000000}"/>
    <cellStyle name="Comma 3 2 3 4 4 9" xfId="31207" xr:uid="{00000000-0005-0000-0000-000028000000}"/>
    <cellStyle name="Comma 3 2 3 4 5" xfId="1723" xr:uid="{00000000-0005-0000-0000-000028000000}"/>
    <cellStyle name="Comma 3 2 3 4 5 2" xfId="10795" xr:uid="{00000000-0005-0000-0000-000028000000}"/>
    <cellStyle name="Comma 3 2 3 4 5 2 2" xfId="25915" xr:uid="{00000000-0005-0000-0000-000028000000}"/>
    <cellStyle name="Comma 3 2 3 4 5 2 2 2" xfId="56155" xr:uid="{00000000-0005-0000-0000-000028000000}"/>
    <cellStyle name="Comma 3 2 3 4 5 2 3" xfId="41035" xr:uid="{00000000-0005-0000-0000-000028000000}"/>
    <cellStyle name="Comma 3 2 3 4 5 3" xfId="16843" xr:uid="{00000000-0005-0000-0000-000028000000}"/>
    <cellStyle name="Comma 3 2 3 4 5 3 2" xfId="47083" xr:uid="{00000000-0005-0000-0000-000028000000}"/>
    <cellStyle name="Comma 3 2 3 4 5 4" xfId="31963" xr:uid="{00000000-0005-0000-0000-000028000000}"/>
    <cellStyle name="Comma 3 2 3 4 6" xfId="3235" xr:uid="{00000000-0005-0000-0000-000028000000}"/>
    <cellStyle name="Comma 3 2 3 4 6 2" xfId="12307" xr:uid="{00000000-0005-0000-0000-000028000000}"/>
    <cellStyle name="Comma 3 2 3 4 6 2 2" xfId="27427" xr:uid="{00000000-0005-0000-0000-000028000000}"/>
    <cellStyle name="Comma 3 2 3 4 6 2 2 2" xfId="57667" xr:uid="{00000000-0005-0000-0000-000028000000}"/>
    <cellStyle name="Comma 3 2 3 4 6 2 3" xfId="42547" xr:uid="{00000000-0005-0000-0000-000028000000}"/>
    <cellStyle name="Comma 3 2 3 4 6 3" xfId="18355" xr:uid="{00000000-0005-0000-0000-000028000000}"/>
    <cellStyle name="Comma 3 2 3 4 6 3 2" xfId="48595" xr:uid="{00000000-0005-0000-0000-000028000000}"/>
    <cellStyle name="Comma 3 2 3 4 6 4" xfId="33475" xr:uid="{00000000-0005-0000-0000-000028000000}"/>
    <cellStyle name="Comma 3 2 3 4 7" xfId="4747" xr:uid="{00000000-0005-0000-0000-000028000000}"/>
    <cellStyle name="Comma 3 2 3 4 7 2" xfId="13819" xr:uid="{00000000-0005-0000-0000-000028000000}"/>
    <cellStyle name="Comma 3 2 3 4 7 2 2" xfId="28939" xr:uid="{00000000-0005-0000-0000-000028000000}"/>
    <cellStyle name="Comma 3 2 3 4 7 2 2 2" xfId="59179" xr:uid="{00000000-0005-0000-0000-000028000000}"/>
    <cellStyle name="Comma 3 2 3 4 7 2 3" xfId="44059" xr:uid="{00000000-0005-0000-0000-000028000000}"/>
    <cellStyle name="Comma 3 2 3 4 7 3" xfId="19867" xr:uid="{00000000-0005-0000-0000-000028000000}"/>
    <cellStyle name="Comma 3 2 3 4 7 3 2" xfId="50107" xr:uid="{00000000-0005-0000-0000-000028000000}"/>
    <cellStyle name="Comma 3 2 3 4 7 4" xfId="34987" xr:uid="{00000000-0005-0000-0000-000028000000}"/>
    <cellStyle name="Comma 3 2 3 4 8" xfId="6259" xr:uid="{00000000-0005-0000-0000-000028000000}"/>
    <cellStyle name="Comma 3 2 3 4 8 2" xfId="21379" xr:uid="{00000000-0005-0000-0000-000028000000}"/>
    <cellStyle name="Comma 3 2 3 4 8 2 2" xfId="51619" xr:uid="{00000000-0005-0000-0000-000028000000}"/>
    <cellStyle name="Comma 3 2 3 4 8 3" xfId="36499" xr:uid="{00000000-0005-0000-0000-000028000000}"/>
    <cellStyle name="Comma 3 2 3 4 9" xfId="7771" xr:uid="{00000000-0005-0000-0000-000028000000}"/>
    <cellStyle name="Comma 3 2 3 4 9 2" xfId="22891" xr:uid="{00000000-0005-0000-0000-000028000000}"/>
    <cellStyle name="Comma 3 2 3 4 9 2 2" xfId="53131" xr:uid="{00000000-0005-0000-0000-000028000000}"/>
    <cellStyle name="Comma 3 2 3 4 9 3" xfId="38011" xr:uid="{00000000-0005-0000-0000-000028000000}"/>
    <cellStyle name="Comma 3 2 3 5" xfId="295" xr:uid="{00000000-0005-0000-0000-000007000000}"/>
    <cellStyle name="Comma 3 2 3 5 10" xfId="30535" xr:uid="{00000000-0005-0000-0000-000007000000}"/>
    <cellStyle name="Comma 3 2 3 5 2" xfId="1051" xr:uid="{00000000-0005-0000-0000-000007000000}"/>
    <cellStyle name="Comma 3 2 3 5 2 2" xfId="2563" xr:uid="{00000000-0005-0000-0000-000007000000}"/>
    <cellStyle name="Comma 3 2 3 5 2 2 2" xfId="11635" xr:uid="{00000000-0005-0000-0000-000007000000}"/>
    <cellStyle name="Comma 3 2 3 5 2 2 2 2" xfId="26755" xr:uid="{00000000-0005-0000-0000-000007000000}"/>
    <cellStyle name="Comma 3 2 3 5 2 2 2 2 2" xfId="56995" xr:uid="{00000000-0005-0000-0000-000007000000}"/>
    <cellStyle name="Comma 3 2 3 5 2 2 2 3" xfId="41875" xr:uid="{00000000-0005-0000-0000-000007000000}"/>
    <cellStyle name="Comma 3 2 3 5 2 2 3" xfId="17683" xr:uid="{00000000-0005-0000-0000-000007000000}"/>
    <cellStyle name="Comma 3 2 3 5 2 2 3 2" xfId="47923" xr:uid="{00000000-0005-0000-0000-000007000000}"/>
    <cellStyle name="Comma 3 2 3 5 2 2 4" xfId="32803" xr:uid="{00000000-0005-0000-0000-000007000000}"/>
    <cellStyle name="Comma 3 2 3 5 2 3" xfId="4075" xr:uid="{00000000-0005-0000-0000-000007000000}"/>
    <cellStyle name="Comma 3 2 3 5 2 3 2" xfId="13147" xr:uid="{00000000-0005-0000-0000-000007000000}"/>
    <cellStyle name="Comma 3 2 3 5 2 3 2 2" xfId="28267" xr:uid="{00000000-0005-0000-0000-000007000000}"/>
    <cellStyle name="Comma 3 2 3 5 2 3 2 2 2" xfId="58507" xr:uid="{00000000-0005-0000-0000-000007000000}"/>
    <cellStyle name="Comma 3 2 3 5 2 3 2 3" xfId="43387" xr:uid="{00000000-0005-0000-0000-000007000000}"/>
    <cellStyle name="Comma 3 2 3 5 2 3 3" xfId="19195" xr:uid="{00000000-0005-0000-0000-000007000000}"/>
    <cellStyle name="Comma 3 2 3 5 2 3 3 2" xfId="49435" xr:uid="{00000000-0005-0000-0000-000007000000}"/>
    <cellStyle name="Comma 3 2 3 5 2 3 4" xfId="34315" xr:uid="{00000000-0005-0000-0000-000007000000}"/>
    <cellStyle name="Comma 3 2 3 5 2 4" xfId="5587" xr:uid="{00000000-0005-0000-0000-000007000000}"/>
    <cellStyle name="Comma 3 2 3 5 2 4 2" xfId="14659" xr:uid="{00000000-0005-0000-0000-000007000000}"/>
    <cellStyle name="Comma 3 2 3 5 2 4 2 2" xfId="29779" xr:uid="{00000000-0005-0000-0000-000007000000}"/>
    <cellStyle name="Comma 3 2 3 5 2 4 2 2 2" xfId="60019" xr:uid="{00000000-0005-0000-0000-000007000000}"/>
    <cellStyle name="Comma 3 2 3 5 2 4 2 3" xfId="44899" xr:uid="{00000000-0005-0000-0000-000007000000}"/>
    <cellStyle name="Comma 3 2 3 5 2 4 3" xfId="20707" xr:uid="{00000000-0005-0000-0000-000007000000}"/>
    <cellStyle name="Comma 3 2 3 5 2 4 3 2" xfId="50947" xr:uid="{00000000-0005-0000-0000-000007000000}"/>
    <cellStyle name="Comma 3 2 3 5 2 4 4" xfId="35827" xr:uid="{00000000-0005-0000-0000-000007000000}"/>
    <cellStyle name="Comma 3 2 3 5 2 5" xfId="7099" xr:uid="{00000000-0005-0000-0000-000007000000}"/>
    <cellStyle name="Comma 3 2 3 5 2 5 2" xfId="22219" xr:uid="{00000000-0005-0000-0000-000007000000}"/>
    <cellStyle name="Comma 3 2 3 5 2 5 2 2" xfId="52459" xr:uid="{00000000-0005-0000-0000-000007000000}"/>
    <cellStyle name="Comma 3 2 3 5 2 5 3" xfId="37339" xr:uid="{00000000-0005-0000-0000-000007000000}"/>
    <cellStyle name="Comma 3 2 3 5 2 6" xfId="8611" xr:uid="{00000000-0005-0000-0000-000007000000}"/>
    <cellStyle name="Comma 3 2 3 5 2 6 2" xfId="23731" xr:uid="{00000000-0005-0000-0000-000007000000}"/>
    <cellStyle name="Comma 3 2 3 5 2 6 2 2" xfId="53971" xr:uid="{00000000-0005-0000-0000-000007000000}"/>
    <cellStyle name="Comma 3 2 3 5 2 6 3" xfId="38851" xr:uid="{00000000-0005-0000-0000-000007000000}"/>
    <cellStyle name="Comma 3 2 3 5 2 7" xfId="10123" xr:uid="{00000000-0005-0000-0000-000007000000}"/>
    <cellStyle name="Comma 3 2 3 5 2 7 2" xfId="25243" xr:uid="{00000000-0005-0000-0000-000007000000}"/>
    <cellStyle name="Comma 3 2 3 5 2 7 2 2" xfId="55483" xr:uid="{00000000-0005-0000-0000-000007000000}"/>
    <cellStyle name="Comma 3 2 3 5 2 7 3" xfId="40363" xr:uid="{00000000-0005-0000-0000-000007000000}"/>
    <cellStyle name="Comma 3 2 3 5 2 8" xfId="16171" xr:uid="{00000000-0005-0000-0000-000007000000}"/>
    <cellStyle name="Comma 3 2 3 5 2 8 2" xfId="46411" xr:uid="{00000000-0005-0000-0000-000007000000}"/>
    <cellStyle name="Comma 3 2 3 5 2 9" xfId="31291" xr:uid="{00000000-0005-0000-0000-000007000000}"/>
    <cellStyle name="Comma 3 2 3 5 3" xfId="1807" xr:uid="{00000000-0005-0000-0000-000007000000}"/>
    <cellStyle name="Comma 3 2 3 5 3 2" xfId="10879" xr:uid="{00000000-0005-0000-0000-000007000000}"/>
    <cellStyle name="Comma 3 2 3 5 3 2 2" xfId="25999" xr:uid="{00000000-0005-0000-0000-000007000000}"/>
    <cellStyle name="Comma 3 2 3 5 3 2 2 2" xfId="56239" xr:uid="{00000000-0005-0000-0000-000007000000}"/>
    <cellStyle name="Comma 3 2 3 5 3 2 3" xfId="41119" xr:uid="{00000000-0005-0000-0000-000007000000}"/>
    <cellStyle name="Comma 3 2 3 5 3 3" xfId="16927" xr:uid="{00000000-0005-0000-0000-000007000000}"/>
    <cellStyle name="Comma 3 2 3 5 3 3 2" xfId="47167" xr:uid="{00000000-0005-0000-0000-000007000000}"/>
    <cellStyle name="Comma 3 2 3 5 3 4" xfId="32047" xr:uid="{00000000-0005-0000-0000-000007000000}"/>
    <cellStyle name="Comma 3 2 3 5 4" xfId="3319" xr:uid="{00000000-0005-0000-0000-000007000000}"/>
    <cellStyle name="Comma 3 2 3 5 4 2" xfId="12391" xr:uid="{00000000-0005-0000-0000-000007000000}"/>
    <cellStyle name="Comma 3 2 3 5 4 2 2" xfId="27511" xr:uid="{00000000-0005-0000-0000-000007000000}"/>
    <cellStyle name="Comma 3 2 3 5 4 2 2 2" xfId="57751" xr:uid="{00000000-0005-0000-0000-000007000000}"/>
    <cellStyle name="Comma 3 2 3 5 4 2 3" xfId="42631" xr:uid="{00000000-0005-0000-0000-000007000000}"/>
    <cellStyle name="Comma 3 2 3 5 4 3" xfId="18439" xr:uid="{00000000-0005-0000-0000-000007000000}"/>
    <cellStyle name="Comma 3 2 3 5 4 3 2" xfId="48679" xr:uid="{00000000-0005-0000-0000-000007000000}"/>
    <cellStyle name="Comma 3 2 3 5 4 4" xfId="33559" xr:uid="{00000000-0005-0000-0000-000007000000}"/>
    <cellStyle name="Comma 3 2 3 5 5" xfId="4831" xr:uid="{00000000-0005-0000-0000-000007000000}"/>
    <cellStyle name="Comma 3 2 3 5 5 2" xfId="13903" xr:uid="{00000000-0005-0000-0000-000007000000}"/>
    <cellStyle name="Comma 3 2 3 5 5 2 2" xfId="29023" xr:uid="{00000000-0005-0000-0000-000007000000}"/>
    <cellStyle name="Comma 3 2 3 5 5 2 2 2" xfId="59263" xr:uid="{00000000-0005-0000-0000-000007000000}"/>
    <cellStyle name="Comma 3 2 3 5 5 2 3" xfId="44143" xr:uid="{00000000-0005-0000-0000-000007000000}"/>
    <cellStyle name="Comma 3 2 3 5 5 3" xfId="19951" xr:uid="{00000000-0005-0000-0000-000007000000}"/>
    <cellStyle name="Comma 3 2 3 5 5 3 2" xfId="50191" xr:uid="{00000000-0005-0000-0000-000007000000}"/>
    <cellStyle name="Comma 3 2 3 5 5 4" xfId="35071" xr:uid="{00000000-0005-0000-0000-000007000000}"/>
    <cellStyle name="Comma 3 2 3 5 6" xfId="6343" xr:uid="{00000000-0005-0000-0000-000007000000}"/>
    <cellStyle name="Comma 3 2 3 5 6 2" xfId="21463" xr:uid="{00000000-0005-0000-0000-000007000000}"/>
    <cellStyle name="Comma 3 2 3 5 6 2 2" xfId="51703" xr:uid="{00000000-0005-0000-0000-000007000000}"/>
    <cellStyle name="Comma 3 2 3 5 6 3" xfId="36583" xr:uid="{00000000-0005-0000-0000-000007000000}"/>
    <cellStyle name="Comma 3 2 3 5 7" xfId="7855" xr:uid="{00000000-0005-0000-0000-000007000000}"/>
    <cellStyle name="Comma 3 2 3 5 7 2" xfId="22975" xr:uid="{00000000-0005-0000-0000-000007000000}"/>
    <cellStyle name="Comma 3 2 3 5 7 2 2" xfId="53215" xr:uid="{00000000-0005-0000-0000-000007000000}"/>
    <cellStyle name="Comma 3 2 3 5 7 3" xfId="38095" xr:uid="{00000000-0005-0000-0000-000007000000}"/>
    <cellStyle name="Comma 3 2 3 5 8" xfId="9367" xr:uid="{00000000-0005-0000-0000-000007000000}"/>
    <cellStyle name="Comma 3 2 3 5 8 2" xfId="24487" xr:uid="{00000000-0005-0000-0000-000007000000}"/>
    <cellStyle name="Comma 3 2 3 5 8 2 2" xfId="54727" xr:uid="{00000000-0005-0000-0000-000007000000}"/>
    <cellStyle name="Comma 3 2 3 5 8 3" xfId="39607" xr:uid="{00000000-0005-0000-0000-000007000000}"/>
    <cellStyle name="Comma 3 2 3 5 9" xfId="15415" xr:uid="{00000000-0005-0000-0000-000007000000}"/>
    <cellStyle name="Comma 3 2 3 5 9 2" xfId="45655" xr:uid="{00000000-0005-0000-0000-000007000000}"/>
    <cellStyle name="Comma 3 2 3 6" xfId="547" xr:uid="{00000000-0005-0000-0000-000074000000}"/>
    <cellStyle name="Comma 3 2 3 6 10" xfId="30787" xr:uid="{00000000-0005-0000-0000-000074000000}"/>
    <cellStyle name="Comma 3 2 3 6 2" xfId="1303" xr:uid="{00000000-0005-0000-0000-000074000000}"/>
    <cellStyle name="Comma 3 2 3 6 2 2" xfId="2815" xr:uid="{00000000-0005-0000-0000-000074000000}"/>
    <cellStyle name="Comma 3 2 3 6 2 2 2" xfId="11887" xr:uid="{00000000-0005-0000-0000-000074000000}"/>
    <cellStyle name="Comma 3 2 3 6 2 2 2 2" xfId="27007" xr:uid="{00000000-0005-0000-0000-000074000000}"/>
    <cellStyle name="Comma 3 2 3 6 2 2 2 2 2" xfId="57247" xr:uid="{00000000-0005-0000-0000-000074000000}"/>
    <cellStyle name="Comma 3 2 3 6 2 2 2 3" xfId="42127" xr:uid="{00000000-0005-0000-0000-000074000000}"/>
    <cellStyle name="Comma 3 2 3 6 2 2 3" xfId="17935" xr:uid="{00000000-0005-0000-0000-000074000000}"/>
    <cellStyle name="Comma 3 2 3 6 2 2 3 2" xfId="48175" xr:uid="{00000000-0005-0000-0000-000074000000}"/>
    <cellStyle name="Comma 3 2 3 6 2 2 4" xfId="33055" xr:uid="{00000000-0005-0000-0000-000074000000}"/>
    <cellStyle name="Comma 3 2 3 6 2 3" xfId="4327" xr:uid="{00000000-0005-0000-0000-000074000000}"/>
    <cellStyle name="Comma 3 2 3 6 2 3 2" xfId="13399" xr:uid="{00000000-0005-0000-0000-000074000000}"/>
    <cellStyle name="Comma 3 2 3 6 2 3 2 2" xfId="28519" xr:uid="{00000000-0005-0000-0000-000074000000}"/>
    <cellStyle name="Comma 3 2 3 6 2 3 2 2 2" xfId="58759" xr:uid="{00000000-0005-0000-0000-000074000000}"/>
    <cellStyle name="Comma 3 2 3 6 2 3 2 3" xfId="43639" xr:uid="{00000000-0005-0000-0000-000074000000}"/>
    <cellStyle name="Comma 3 2 3 6 2 3 3" xfId="19447" xr:uid="{00000000-0005-0000-0000-000074000000}"/>
    <cellStyle name="Comma 3 2 3 6 2 3 3 2" xfId="49687" xr:uid="{00000000-0005-0000-0000-000074000000}"/>
    <cellStyle name="Comma 3 2 3 6 2 3 4" xfId="34567" xr:uid="{00000000-0005-0000-0000-000074000000}"/>
    <cellStyle name="Comma 3 2 3 6 2 4" xfId="5839" xr:uid="{00000000-0005-0000-0000-000074000000}"/>
    <cellStyle name="Comma 3 2 3 6 2 4 2" xfId="14911" xr:uid="{00000000-0005-0000-0000-000074000000}"/>
    <cellStyle name="Comma 3 2 3 6 2 4 2 2" xfId="30031" xr:uid="{00000000-0005-0000-0000-000074000000}"/>
    <cellStyle name="Comma 3 2 3 6 2 4 2 2 2" xfId="60271" xr:uid="{00000000-0005-0000-0000-000074000000}"/>
    <cellStyle name="Comma 3 2 3 6 2 4 2 3" xfId="45151" xr:uid="{00000000-0005-0000-0000-000074000000}"/>
    <cellStyle name="Comma 3 2 3 6 2 4 3" xfId="20959" xr:uid="{00000000-0005-0000-0000-000074000000}"/>
    <cellStyle name="Comma 3 2 3 6 2 4 3 2" xfId="51199" xr:uid="{00000000-0005-0000-0000-000074000000}"/>
    <cellStyle name="Comma 3 2 3 6 2 4 4" xfId="36079" xr:uid="{00000000-0005-0000-0000-000074000000}"/>
    <cellStyle name="Comma 3 2 3 6 2 5" xfId="7351" xr:uid="{00000000-0005-0000-0000-000074000000}"/>
    <cellStyle name="Comma 3 2 3 6 2 5 2" xfId="22471" xr:uid="{00000000-0005-0000-0000-000074000000}"/>
    <cellStyle name="Comma 3 2 3 6 2 5 2 2" xfId="52711" xr:uid="{00000000-0005-0000-0000-000074000000}"/>
    <cellStyle name="Comma 3 2 3 6 2 5 3" xfId="37591" xr:uid="{00000000-0005-0000-0000-000074000000}"/>
    <cellStyle name="Comma 3 2 3 6 2 6" xfId="8863" xr:uid="{00000000-0005-0000-0000-000074000000}"/>
    <cellStyle name="Comma 3 2 3 6 2 6 2" xfId="23983" xr:uid="{00000000-0005-0000-0000-000074000000}"/>
    <cellStyle name="Comma 3 2 3 6 2 6 2 2" xfId="54223" xr:uid="{00000000-0005-0000-0000-000074000000}"/>
    <cellStyle name="Comma 3 2 3 6 2 6 3" xfId="39103" xr:uid="{00000000-0005-0000-0000-000074000000}"/>
    <cellStyle name="Comma 3 2 3 6 2 7" xfId="10375" xr:uid="{00000000-0005-0000-0000-000074000000}"/>
    <cellStyle name="Comma 3 2 3 6 2 7 2" xfId="25495" xr:uid="{00000000-0005-0000-0000-000074000000}"/>
    <cellStyle name="Comma 3 2 3 6 2 7 2 2" xfId="55735" xr:uid="{00000000-0005-0000-0000-000074000000}"/>
    <cellStyle name="Comma 3 2 3 6 2 7 3" xfId="40615" xr:uid="{00000000-0005-0000-0000-000074000000}"/>
    <cellStyle name="Comma 3 2 3 6 2 8" xfId="16423" xr:uid="{00000000-0005-0000-0000-000074000000}"/>
    <cellStyle name="Comma 3 2 3 6 2 8 2" xfId="46663" xr:uid="{00000000-0005-0000-0000-000074000000}"/>
    <cellStyle name="Comma 3 2 3 6 2 9" xfId="31543" xr:uid="{00000000-0005-0000-0000-000074000000}"/>
    <cellStyle name="Comma 3 2 3 6 3" xfId="2059" xr:uid="{00000000-0005-0000-0000-000074000000}"/>
    <cellStyle name="Comma 3 2 3 6 3 2" xfId="11131" xr:uid="{00000000-0005-0000-0000-000074000000}"/>
    <cellStyle name="Comma 3 2 3 6 3 2 2" xfId="26251" xr:uid="{00000000-0005-0000-0000-000074000000}"/>
    <cellStyle name="Comma 3 2 3 6 3 2 2 2" xfId="56491" xr:uid="{00000000-0005-0000-0000-000074000000}"/>
    <cellStyle name="Comma 3 2 3 6 3 2 3" xfId="41371" xr:uid="{00000000-0005-0000-0000-000074000000}"/>
    <cellStyle name="Comma 3 2 3 6 3 3" xfId="17179" xr:uid="{00000000-0005-0000-0000-000074000000}"/>
    <cellStyle name="Comma 3 2 3 6 3 3 2" xfId="47419" xr:uid="{00000000-0005-0000-0000-000074000000}"/>
    <cellStyle name="Comma 3 2 3 6 3 4" xfId="32299" xr:uid="{00000000-0005-0000-0000-000074000000}"/>
    <cellStyle name="Comma 3 2 3 6 4" xfId="3571" xr:uid="{00000000-0005-0000-0000-000074000000}"/>
    <cellStyle name="Comma 3 2 3 6 4 2" xfId="12643" xr:uid="{00000000-0005-0000-0000-000074000000}"/>
    <cellStyle name="Comma 3 2 3 6 4 2 2" xfId="27763" xr:uid="{00000000-0005-0000-0000-000074000000}"/>
    <cellStyle name="Comma 3 2 3 6 4 2 2 2" xfId="58003" xr:uid="{00000000-0005-0000-0000-000074000000}"/>
    <cellStyle name="Comma 3 2 3 6 4 2 3" xfId="42883" xr:uid="{00000000-0005-0000-0000-000074000000}"/>
    <cellStyle name="Comma 3 2 3 6 4 3" xfId="18691" xr:uid="{00000000-0005-0000-0000-000074000000}"/>
    <cellStyle name="Comma 3 2 3 6 4 3 2" xfId="48931" xr:uid="{00000000-0005-0000-0000-000074000000}"/>
    <cellStyle name="Comma 3 2 3 6 4 4" xfId="33811" xr:uid="{00000000-0005-0000-0000-000074000000}"/>
    <cellStyle name="Comma 3 2 3 6 5" xfId="5083" xr:uid="{00000000-0005-0000-0000-000074000000}"/>
    <cellStyle name="Comma 3 2 3 6 5 2" xfId="14155" xr:uid="{00000000-0005-0000-0000-000074000000}"/>
    <cellStyle name="Comma 3 2 3 6 5 2 2" xfId="29275" xr:uid="{00000000-0005-0000-0000-000074000000}"/>
    <cellStyle name="Comma 3 2 3 6 5 2 2 2" xfId="59515" xr:uid="{00000000-0005-0000-0000-000074000000}"/>
    <cellStyle name="Comma 3 2 3 6 5 2 3" xfId="44395" xr:uid="{00000000-0005-0000-0000-000074000000}"/>
    <cellStyle name="Comma 3 2 3 6 5 3" xfId="20203" xr:uid="{00000000-0005-0000-0000-000074000000}"/>
    <cellStyle name="Comma 3 2 3 6 5 3 2" xfId="50443" xr:uid="{00000000-0005-0000-0000-000074000000}"/>
    <cellStyle name="Comma 3 2 3 6 5 4" xfId="35323" xr:uid="{00000000-0005-0000-0000-000074000000}"/>
    <cellStyle name="Comma 3 2 3 6 6" xfId="6595" xr:uid="{00000000-0005-0000-0000-000074000000}"/>
    <cellStyle name="Comma 3 2 3 6 6 2" xfId="21715" xr:uid="{00000000-0005-0000-0000-000074000000}"/>
    <cellStyle name="Comma 3 2 3 6 6 2 2" xfId="51955" xr:uid="{00000000-0005-0000-0000-000074000000}"/>
    <cellStyle name="Comma 3 2 3 6 6 3" xfId="36835" xr:uid="{00000000-0005-0000-0000-000074000000}"/>
    <cellStyle name="Comma 3 2 3 6 7" xfId="8107" xr:uid="{00000000-0005-0000-0000-000074000000}"/>
    <cellStyle name="Comma 3 2 3 6 7 2" xfId="23227" xr:uid="{00000000-0005-0000-0000-000074000000}"/>
    <cellStyle name="Comma 3 2 3 6 7 2 2" xfId="53467" xr:uid="{00000000-0005-0000-0000-000074000000}"/>
    <cellStyle name="Comma 3 2 3 6 7 3" xfId="38347" xr:uid="{00000000-0005-0000-0000-000074000000}"/>
    <cellStyle name="Comma 3 2 3 6 8" xfId="9619" xr:uid="{00000000-0005-0000-0000-000074000000}"/>
    <cellStyle name="Comma 3 2 3 6 8 2" xfId="24739" xr:uid="{00000000-0005-0000-0000-000074000000}"/>
    <cellStyle name="Comma 3 2 3 6 8 2 2" xfId="54979" xr:uid="{00000000-0005-0000-0000-000074000000}"/>
    <cellStyle name="Comma 3 2 3 6 8 3" xfId="39859" xr:uid="{00000000-0005-0000-0000-000074000000}"/>
    <cellStyle name="Comma 3 2 3 6 9" xfId="15667" xr:uid="{00000000-0005-0000-0000-000074000000}"/>
    <cellStyle name="Comma 3 2 3 6 9 2" xfId="45907" xr:uid="{00000000-0005-0000-0000-000074000000}"/>
    <cellStyle name="Comma 3 2 3 7" xfId="799" xr:uid="{00000000-0005-0000-0000-000007000000}"/>
    <cellStyle name="Comma 3 2 3 7 2" xfId="2311" xr:uid="{00000000-0005-0000-0000-000007000000}"/>
    <cellStyle name="Comma 3 2 3 7 2 2" xfId="11383" xr:uid="{00000000-0005-0000-0000-000007000000}"/>
    <cellStyle name="Comma 3 2 3 7 2 2 2" xfId="26503" xr:uid="{00000000-0005-0000-0000-000007000000}"/>
    <cellStyle name="Comma 3 2 3 7 2 2 2 2" xfId="56743" xr:uid="{00000000-0005-0000-0000-000007000000}"/>
    <cellStyle name="Comma 3 2 3 7 2 2 3" xfId="41623" xr:uid="{00000000-0005-0000-0000-000007000000}"/>
    <cellStyle name="Comma 3 2 3 7 2 3" xfId="17431" xr:uid="{00000000-0005-0000-0000-000007000000}"/>
    <cellStyle name="Comma 3 2 3 7 2 3 2" xfId="47671" xr:uid="{00000000-0005-0000-0000-000007000000}"/>
    <cellStyle name="Comma 3 2 3 7 2 4" xfId="32551" xr:uid="{00000000-0005-0000-0000-000007000000}"/>
    <cellStyle name="Comma 3 2 3 7 3" xfId="3823" xr:uid="{00000000-0005-0000-0000-000007000000}"/>
    <cellStyle name="Comma 3 2 3 7 3 2" xfId="12895" xr:uid="{00000000-0005-0000-0000-000007000000}"/>
    <cellStyle name="Comma 3 2 3 7 3 2 2" xfId="28015" xr:uid="{00000000-0005-0000-0000-000007000000}"/>
    <cellStyle name="Comma 3 2 3 7 3 2 2 2" xfId="58255" xr:uid="{00000000-0005-0000-0000-000007000000}"/>
    <cellStyle name="Comma 3 2 3 7 3 2 3" xfId="43135" xr:uid="{00000000-0005-0000-0000-000007000000}"/>
    <cellStyle name="Comma 3 2 3 7 3 3" xfId="18943" xr:uid="{00000000-0005-0000-0000-000007000000}"/>
    <cellStyle name="Comma 3 2 3 7 3 3 2" xfId="49183" xr:uid="{00000000-0005-0000-0000-000007000000}"/>
    <cellStyle name="Comma 3 2 3 7 3 4" xfId="34063" xr:uid="{00000000-0005-0000-0000-000007000000}"/>
    <cellStyle name="Comma 3 2 3 7 4" xfId="5335" xr:uid="{00000000-0005-0000-0000-000007000000}"/>
    <cellStyle name="Comma 3 2 3 7 4 2" xfId="14407" xr:uid="{00000000-0005-0000-0000-000007000000}"/>
    <cellStyle name="Comma 3 2 3 7 4 2 2" xfId="29527" xr:uid="{00000000-0005-0000-0000-000007000000}"/>
    <cellStyle name="Comma 3 2 3 7 4 2 2 2" xfId="59767" xr:uid="{00000000-0005-0000-0000-000007000000}"/>
    <cellStyle name="Comma 3 2 3 7 4 2 3" xfId="44647" xr:uid="{00000000-0005-0000-0000-000007000000}"/>
    <cellStyle name="Comma 3 2 3 7 4 3" xfId="20455" xr:uid="{00000000-0005-0000-0000-000007000000}"/>
    <cellStyle name="Comma 3 2 3 7 4 3 2" xfId="50695" xr:uid="{00000000-0005-0000-0000-000007000000}"/>
    <cellStyle name="Comma 3 2 3 7 4 4" xfId="35575" xr:uid="{00000000-0005-0000-0000-000007000000}"/>
    <cellStyle name="Comma 3 2 3 7 5" xfId="6847" xr:uid="{00000000-0005-0000-0000-000007000000}"/>
    <cellStyle name="Comma 3 2 3 7 5 2" xfId="21967" xr:uid="{00000000-0005-0000-0000-000007000000}"/>
    <cellStyle name="Comma 3 2 3 7 5 2 2" xfId="52207" xr:uid="{00000000-0005-0000-0000-000007000000}"/>
    <cellStyle name="Comma 3 2 3 7 5 3" xfId="37087" xr:uid="{00000000-0005-0000-0000-000007000000}"/>
    <cellStyle name="Comma 3 2 3 7 6" xfId="8359" xr:uid="{00000000-0005-0000-0000-000007000000}"/>
    <cellStyle name="Comma 3 2 3 7 6 2" xfId="23479" xr:uid="{00000000-0005-0000-0000-000007000000}"/>
    <cellStyle name="Comma 3 2 3 7 6 2 2" xfId="53719" xr:uid="{00000000-0005-0000-0000-000007000000}"/>
    <cellStyle name="Comma 3 2 3 7 6 3" xfId="38599" xr:uid="{00000000-0005-0000-0000-000007000000}"/>
    <cellStyle name="Comma 3 2 3 7 7" xfId="9871" xr:uid="{00000000-0005-0000-0000-000007000000}"/>
    <cellStyle name="Comma 3 2 3 7 7 2" xfId="24991" xr:uid="{00000000-0005-0000-0000-000007000000}"/>
    <cellStyle name="Comma 3 2 3 7 7 2 2" xfId="55231" xr:uid="{00000000-0005-0000-0000-000007000000}"/>
    <cellStyle name="Comma 3 2 3 7 7 3" xfId="40111" xr:uid="{00000000-0005-0000-0000-000007000000}"/>
    <cellStyle name="Comma 3 2 3 7 8" xfId="15919" xr:uid="{00000000-0005-0000-0000-000007000000}"/>
    <cellStyle name="Comma 3 2 3 7 8 2" xfId="46159" xr:uid="{00000000-0005-0000-0000-000007000000}"/>
    <cellStyle name="Comma 3 2 3 7 9" xfId="31039" xr:uid="{00000000-0005-0000-0000-000007000000}"/>
    <cellStyle name="Comma 3 2 3 8" xfId="1555" xr:uid="{00000000-0005-0000-0000-000007000000}"/>
    <cellStyle name="Comma 3 2 3 8 2" xfId="10627" xr:uid="{00000000-0005-0000-0000-000007000000}"/>
    <cellStyle name="Comma 3 2 3 8 2 2" xfId="25747" xr:uid="{00000000-0005-0000-0000-000007000000}"/>
    <cellStyle name="Comma 3 2 3 8 2 2 2" xfId="55987" xr:uid="{00000000-0005-0000-0000-000007000000}"/>
    <cellStyle name="Comma 3 2 3 8 2 3" xfId="40867" xr:uid="{00000000-0005-0000-0000-000007000000}"/>
    <cellStyle name="Comma 3 2 3 8 3" xfId="16675" xr:uid="{00000000-0005-0000-0000-000007000000}"/>
    <cellStyle name="Comma 3 2 3 8 3 2" xfId="46915" xr:uid="{00000000-0005-0000-0000-000007000000}"/>
    <cellStyle name="Comma 3 2 3 8 4" xfId="31795" xr:uid="{00000000-0005-0000-0000-000007000000}"/>
    <cellStyle name="Comma 3 2 3 9" xfId="3067" xr:uid="{00000000-0005-0000-0000-000007000000}"/>
    <cellStyle name="Comma 3 2 3 9 2" xfId="12139" xr:uid="{00000000-0005-0000-0000-000007000000}"/>
    <cellStyle name="Comma 3 2 3 9 2 2" xfId="27259" xr:uid="{00000000-0005-0000-0000-000007000000}"/>
    <cellStyle name="Comma 3 2 3 9 2 2 2" xfId="57499" xr:uid="{00000000-0005-0000-0000-000007000000}"/>
    <cellStyle name="Comma 3 2 3 9 2 3" xfId="42379" xr:uid="{00000000-0005-0000-0000-000007000000}"/>
    <cellStyle name="Comma 3 2 3 9 3" xfId="18187" xr:uid="{00000000-0005-0000-0000-000007000000}"/>
    <cellStyle name="Comma 3 2 3 9 3 2" xfId="48427" xr:uid="{00000000-0005-0000-0000-000007000000}"/>
    <cellStyle name="Comma 3 2 3 9 4" xfId="33307" xr:uid="{00000000-0005-0000-0000-000007000000}"/>
    <cellStyle name="Comma 3 2 4" xfId="57" xr:uid="{00000000-0005-0000-0000-000013000000}"/>
    <cellStyle name="Comma 3 2 4 10" xfId="6105" xr:uid="{00000000-0005-0000-0000-000013000000}"/>
    <cellStyle name="Comma 3 2 4 10 2" xfId="21225" xr:uid="{00000000-0005-0000-0000-000013000000}"/>
    <cellStyle name="Comma 3 2 4 10 2 2" xfId="51465" xr:uid="{00000000-0005-0000-0000-000013000000}"/>
    <cellStyle name="Comma 3 2 4 10 3" xfId="36345" xr:uid="{00000000-0005-0000-0000-000013000000}"/>
    <cellStyle name="Comma 3 2 4 11" xfId="7617" xr:uid="{00000000-0005-0000-0000-000013000000}"/>
    <cellStyle name="Comma 3 2 4 11 2" xfId="22737" xr:uid="{00000000-0005-0000-0000-000013000000}"/>
    <cellStyle name="Comma 3 2 4 11 2 2" xfId="52977" xr:uid="{00000000-0005-0000-0000-000013000000}"/>
    <cellStyle name="Comma 3 2 4 11 3" xfId="37857" xr:uid="{00000000-0005-0000-0000-000013000000}"/>
    <cellStyle name="Comma 3 2 4 12" xfId="9129" xr:uid="{00000000-0005-0000-0000-000013000000}"/>
    <cellStyle name="Comma 3 2 4 12 2" xfId="24249" xr:uid="{00000000-0005-0000-0000-000013000000}"/>
    <cellStyle name="Comma 3 2 4 12 2 2" xfId="54489" xr:uid="{00000000-0005-0000-0000-000013000000}"/>
    <cellStyle name="Comma 3 2 4 12 3" xfId="39369" xr:uid="{00000000-0005-0000-0000-000013000000}"/>
    <cellStyle name="Comma 3 2 4 13" xfId="15177" xr:uid="{00000000-0005-0000-0000-000013000000}"/>
    <cellStyle name="Comma 3 2 4 13 2" xfId="45417" xr:uid="{00000000-0005-0000-0000-000013000000}"/>
    <cellStyle name="Comma 3 2 4 14" xfId="30297" xr:uid="{00000000-0005-0000-0000-000013000000}"/>
    <cellStyle name="Comma 3 2 4 2" xfId="141" xr:uid="{00000000-0005-0000-0000-00002A000000}"/>
    <cellStyle name="Comma 3 2 4 2 10" xfId="9213" xr:uid="{00000000-0005-0000-0000-00002A000000}"/>
    <cellStyle name="Comma 3 2 4 2 10 2" xfId="24333" xr:uid="{00000000-0005-0000-0000-00002A000000}"/>
    <cellStyle name="Comma 3 2 4 2 10 2 2" xfId="54573" xr:uid="{00000000-0005-0000-0000-00002A000000}"/>
    <cellStyle name="Comma 3 2 4 2 10 3" xfId="39453" xr:uid="{00000000-0005-0000-0000-00002A000000}"/>
    <cellStyle name="Comma 3 2 4 2 11" xfId="15261" xr:uid="{00000000-0005-0000-0000-00002A000000}"/>
    <cellStyle name="Comma 3 2 4 2 11 2" xfId="45501" xr:uid="{00000000-0005-0000-0000-00002A000000}"/>
    <cellStyle name="Comma 3 2 4 2 12" xfId="30381" xr:uid="{00000000-0005-0000-0000-00002A000000}"/>
    <cellStyle name="Comma 3 2 4 2 2" xfId="393" xr:uid="{00000000-0005-0000-0000-00002A000000}"/>
    <cellStyle name="Comma 3 2 4 2 2 10" xfId="30633" xr:uid="{00000000-0005-0000-0000-00002A000000}"/>
    <cellStyle name="Comma 3 2 4 2 2 2" xfId="1149" xr:uid="{00000000-0005-0000-0000-00002A000000}"/>
    <cellStyle name="Comma 3 2 4 2 2 2 2" xfId="2661" xr:uid="{00000000-0005-0000-0000-00002A000000}"/>
    <cellStyle name="Comma 3 2 4 2 2 2 2 2" xfId="11733" xr:uid="{00000000-0005-0000-0000-00002A000000}"/>
    <cellStyle name="Comma 3 2 4 2 2 2 2 2 2" xfId="26853" xr:uid="{00000000-0005-0000-0000-00002A000000}"/>
    <cellStyle name="Comma 3 2 4 2 2 2 2 2 2 2" xfId="57093" xr:uid="{00000000-0005-0000-0000-00002A000000}"/>
    <cellStyle name="Comma 3 2 4 2 2 2 2 2 3" xfId="41973" xr:uid="{00000000-0005-0000-0000-00002A000000}"/>
    <cellStyle name="Comma 3 2 4 2 2 2 2 3" xfId="17781" xr:uid="{00000000-0005-0000-0000-00002A000000}"/>
    <cellStyle name="Comma 3 2 4 2 2 2 2 3 2" xfId="48021" xr:uid="{00000000-0005-0000-0000-00002A000000}"/>
    <cellStyle name="Comma 3 2 4 2 2 2 2 4" xfId="32901" xr:uid="{00000000-0005-0000-0000-00002A000000}"/>
    <cellStyle name="Comma 3 2 4 2 2 2 3" xfId="4173" xr:uid="{00000000-0005-0000-0000-00002A000000}"/>
    <cellStyle name="Comma 3 2 4 2 2 2 3 2" xfId="13245" xr:uid="{00000000-0005-0000-0000-00002A000000}"/>
    <cellStyle name="Comma 3 2 4 2 2 2 3 2 2" xfId="28365" xr:uid="{00000000-0005-0000-0000-00002A000000}"/>
    <cellStyle name="Comma 3 2 4 2 2 2 3 2 2 2" xfId="58605" xr:uid="{00000000-0005-0000-0000-00002A000000}"/>
    <cellStyle name="Comma 3 2 4 2 2 2 3 2 3" xfId="43485" xr:uid="{00000000-0005-0000-0000-00002A000000}"/>
    <cellStyle name="Comma 3 2 4 2 2 2 3 3" xfId="19293" xr:uid="{00000000-0005-0000-0000-00002A000000}"/>
    <cellStyle name="Comma 3 2 4 2 2 2 3 3 2" xfId="49533" xr:uid="{00000000-0005-0000-0000-00002A000000}"/>
    <cellStyle name="Comma 3 2 4 2 2 2 3 4" xfId="34413" xr:uid="{00000000-0005-0000-0000-00002A000000}"/>
    <cellStyle name="Comma 3 2 4 2 2 2 4" xfId="5685" xr:uid="{00000000-0005-0000-0000-00002A000000}"/>
    <cellStyle name="Comma 3 2 4 2 2 2 4 2" xfId="14757" xr:uid="{00000000-0005-0000-0000-00002A000000}"/>
    <cellStyle name="Comma 3 2 4 2 2 2 4 2 2" xfId="29877" xr:uid="{00000000-0005-0000-0000-00002A000000}"/>
    <cellStyle name="Comma 3 2 4 2 2 2 4 2 2 2" xfId="60117" xr:uid="{00000000-0005-0000-0000-00002A000000}"/>
    <cellStyle name="Comma 3 2 4 2 2 2 4 2 3" xfId="44997" xr:uid="{00000000-0005-0000-0000-00002A000000}"/>
    <cellStyle name="Comma 3 2 4 2 2 2 4 3" xfId="20805" xr:uid="{00000000-0005-0000-0000-00002A000000}"/>
    <cellStyle name="Comma 3 2 4 2 2 2 4 3 2" xfId="51045" xr:uid="{00000000-0005-0000-0000-00002A000000}"/>
    <cellStyle name="Comma 3 2 4 2 2 2 4 4" xfId="35925" xr:uid="{00000000-0005-0000-0000-00002A000000}"/>
    <cellStyle name="Comma 3 2 4 2 2 2 5" xfId="7197" xr:uid="{00000000-0005-0000-0000-00002A000000}"/>
    <cellStyle name="Comma 3 2 4 2 2 2 5 2" xfId="22317" xr:uid="{00000000-0005-0000-0000-00002A000000}"/>
    <cellStyle name="Comma 3 2 4 2 2 2 5 2 2" xfId="52557" xr:uid="{00000000-0005-0000-0000-00002A000000}"/>
    <cellStyle name="Comma 3 2 4 2 2 2 5 3" xfId="37437" xr:uid="{00000000-0005-0000-0000-00002A000000}"/>
    <cellStyle name="Comma 3 2 4 2 2 2 6" xfId="8709" xr:uid="{00000000-0005-0000-0000-00002A000000}"/>
    <cellStyle name="Comma 3 2 4 2 2 2 6 2" xfId="23829" xr:uid="{00000000-0005-0000-0000-00002A000000}"/>
    <cellStyle name="Comma 3 2 4 2 2 2 6 2 2" xfId="54069" xr:uid="{00000000-0005-0000-0000-00002A000000}"/>
    <cellStyle name="Comma 3 2 4 2 2 2 6 3" xfId="38949" xr:uid="{00000000-0005-0000-0000-00002A000000}"/>
    <cellStyle name="Comma 3 2 4 2 2 2 7" xfId="10221" xr:uid="{00000000-0005-0000-0000-00002A000000}"/>
    <cellStyle name="Comma 3 2 4 2 2 2 7 2" xfId="25341" xr:uid="{00000000-0005-0000-0000-00002A000000}"/>
    <cellStyle name="Comma 3 2 4 2 2 2 7 2 2" xfId="55581" xr:uid="{00000000-0005-0000-0000-00002A000000}"/>
    <cellStyle name="Comma 3 2 4 2 2 2 7 3" xfId="40461" xr:uid="{00000000-0005-0000-0000-00002A000000}"/>
    <cellStyle name="Comma 3 2 4 2 2 2 8" xfId="16269" xr:uid="{00000000-0005-0000-0000-00002A000000}"/>
    <cellStyle name="Comma 3 2 4 2 2 2 8 2" xfId="46509" xr:uid="{00000000-0005-0000-0000-00002A000000}"/>
    <cellStyle name="Comma 3 2 4 2 2 2 9" xfId="31389" xr:uid="{00000000-0005-0000-0000-00002A000000}"/>
    <cellStyle name="Comma 3 2 4 2 2 3" xfId="1905" xr:uid="{00000000-0005-0000-0000-00002A000000}"/>
    <cellStyle name="Comma 3 2 4 2 2 3 2" xfId="10977" xr:uid="{00000000-0005-0000-0000-00002A000000}"/>
    <cellStyle name="Comma 3 2 4 2 2 3 2 2" xfId="26097" xr:uid="{00000000-0005-0000-0000-00002A000000}"/>
    <cellStyle name="Comma 3 2 4 2 2 3 2 2 2" xfId="56337" xr:uid="{00000000-0005-0000-0000-00002A000000}"/>
    <cellStyle name="Comma 3 2 4 2 2 3 2 3" xfId="41217" xr:uid="{00000000-0005-0000-0000-00002A000000}"/>
    <cellStyle name="Comma 3 2 4 2 2 3 3" xfId="17025" xr:uid="{00000000-0005-0000-0000-00002A000000}"/>
    <cellStyle name="Comma 3 2 4 2 2 3 3 2" xfId="47265" xr:uid="{00000000-0005-0000-0000-00002A000000}"/>
    <cellStyle name="Comma 3 2 4 2 2 3 4" xfId="32145" xr:uid="{00000000-0005-0000-0000-00002A000000}"/>
    <cellStyle name="Comma 3 2 4 2 2 4" xfId="3417" xr:uid="{00000000-0005-0000-0000-00002A000000}"/>
    <cellStyle name="Comma 3 2 4 2 2 4 2" xfId="12489" xr:uid="{00000000-0005-0000-0000-00002A000000}"/>
    <cellStyle name="Comma 3 2 4 2 2 4 2 2" xfId="27609" xr:uid="{00000000-0005-0000-0000-00002A000000}"/>
    <cellStyle name="Comma 3 2 4 2 2 4 2 2 2" xfId="57849" xr:uid="{00000000-0005-0000-0000-00002A000000}"/>
    <cellStyle name="Comma 3 2 4 2 2 4 2 3" xfId="42729" xr:uid="{00000000-0005-0000-0000-00002A000000}"/>
    <cellStyle name="Comma 3 2 4 2 2 4 3" xfId="18537" xr:uid="{00000000-0005-0000-0000-00002A000000}"/>
    <cellStyle name="Comma 3 2 4 2 2 4 3 2" xfId="48777" xr:uid="{00000000-0005-0000-0000-00002A000000}"/>
    <cellStyle name="Comma 3 2 4 2 2 4 4" xfId="33657" xr:uid="{00000000-0005-0000-0000-00002A000000}"/>
    <cellStyle name="Comma 3 2 4 2 2 5" xfId="4929" xr:uid="{00000000-0005-0000-0000-00002A000000}"/>
    <cellStyle name="Comma 3 2 4 2 2 5 2" xfId="14001" xr:uid="{00000000-0005-0000-0000-00002A000000}"/>
    <cellStyle name="Comma 3 2 4 2 2 5 2 2" xfId="29121" xr:uid="{00000000-0005-0000-0000-00002A000000}"/>
    <cellStyle name="Comma 3 2 4 2 2 5 2 2 2" xfId="59361" xr:uid="{00000000-0005-0000-0000-00002A000000}"/>
    <cellStyle name="Comma 3 2 4 2 2 5 2 3" xfId="44241" xr:uid="{00000000-0005-0000-0000-00002A000000}"/>
    <cellStyle name="Comma 3 2 4 2 2 5 3" xfId="20049" xr:uid="{00000000-0005-0000-0000-00002A000000}"/>
    <cellStyle name="Comma 3 2 4 2 2 5 3 2" xfId="50289" xr:uid="{00000000-0005-0000-0000-00002A000000}"/>
    <cellStyle name="Comma 3 2 4 2 2 5 4" xfId="35169" xr:uid="{00000000-0005-0000-0000-00002A000000}"/>
    <cellStyle name="Comma 3 2 4 2 2 6" xfId="6441" xr:uid="{00000000-0005-0000-0000-00002A000000}"/>
    <cellStyle name="Comma 3 2 4 2 2 6 2" xfId="21561" xr:uid="{00000000-0005-0000-0000-00002A000000}"/>
    <cellStyle name="Comma 3 2 4 2 2 6 2 2" xfId="51801" xr:uid="{00000000-0005-0000-0000-00002A000000}"/>
    <cellStyle name="Comma 3 2 4 2 2 6 3" xfId="36681" xr:uid="{00000000-0005-0000-0000-00002A000000}"/>
    <cellStyle name="Comma 3 2 4 2 2 7" xfId="7953" xr:uid="{00000000-0005-0000-0000-00002A000000}"/>
    <cellStyle name="Comma 3 2 4 2 2 7 2" xfId="23073" xr:uid="{00000000-0005-0000-0000-00002A000000}"/>
    <cellStyle name="Comma 3 2 4 2 2 7 2 2" xfId="53313" xr:uid="{00000000-0005-0000-0000-00002A000000}"/>
    <cellStyle name="Comma 3 2 4 2 2 7 3" xfId="38193" xr:uid="{00000000-0005-0000-0000-00002A000000}"/>
    <cellStyle name="Comma 3 2 4 2 2 8" xfId="9465" xr:uid="{00000000-0005-0000-0000-00002A000000}"/>
    <cellStyle name="Comma 3 2 4 2 2 8 2" xfId="24585" xr:uid="{00000000-0005-0000-0000-00002A000000}"/>
    <cellStyle name="Comma 3 2 4 2 2 8 2 2" xfId="54825" xr:uid="{00000000-0005-0000-0000-00002A000000}"/>
    <cellStyle name="Comma 3 2 4 2 2 8 3" xfId="39705" xr:uid="{00000000-0005-0000-0000-00002A000000}"/>
    <cellStyle name="Comma 3 2 4 2 2 9" xfId="15513" xr:uid="{00000000-0005-0000-0000-00002A000000}"/>
    <cellStyle name="Comma 3 2 4 2 2 9 2" xfId="45753" xr:uid="{00000000-0005-0000-0000-00002A000000}"/>
    <cellStyle name="Comma 3 2 4 2 3" xfId="645" xr:uid="{00000000-0005-0000-0000-00007B000000}"/>
    <cellStyle name="Comma 3 2 4 2 3 10" xfId="30885" xr:uid="{00000000-0005-0000-0000-00007B000000}"/>
    <cellStyle name="Comma 3 2 4 2 3 2" xfId="1401" xr:uid="{00000000-0005-0000-0000-00007B000000}"/>
    <cellStyle name="Comma 3 2 4 2 3 2 2" xfId="2913" xr:uid="{00000000-0005-0000-0000-00007B000000}"/>
    <cellStyle name="Comma 3 2 4 2 3 2 2 2" xfId="11985" xr:uid="{00000000-0005-0000-0000-00007B000000}"/>
    <cellStyle name="Comma 3 2 4 2 3 2 2 2 2" xfId="27105" xr:uid="{00000000-0005-0000-0000-00007B000000}"/>
    <cellStyle name="Comma 3 2 4 2 3 2 2 2 2 2" xfId="57345" xr:uid="{00000000-0005-0000-0000-00007B000000}"/>
    <cellStyle name="Comma 3 2 4 2 3 2 2 2 3" xfId="42225" xr:uid="{00000000-0005-0000-0000-00007B000000}"/>
    <cellStyle name="Comma 3 2 4 2 3 2 2 3" xfId="18033" xr:uid="{00000000-0005-0000-0000-00007B000000}"/>
    <cellStyle name="Comma 3 2 4 2 3 2 2 3 2" xfId="48273" xr:uid="{00000000-0005-0000-0000-00007B000000}"/>
    <cellStyle name="Comma 3 2 4 2 3 2 2 4" xfId="33153" xr:uid="{00000000-0005-0000-0000-00007B000000}"/>
    <cellStyle name="Comma 3 2 4 2 3 2 3" xfId="4425" xr:uid="{00000000-0005-0000-0000-00007B000000}"/>
    <cellStyle name="Comma 3 2 4 2 3 2 3 2" xfId="13497" xr:uid="{00000000-0005-0000-0000-00007B000000}"/>
    <cellStyle name="Comma 3 2 4 2 3 2 3 2 2" xfId="28617" xr:uid="{00000000-0005-0000-0000-00007B000000}"/>
    <cellStyle name="Comma 3 2 4 2 3 2 3 2 2 2" xfId="58857" xr:uid="{00000000-0005-0000-0000-00007B000000}"/>
    <cellStyle name="Comma 3 2 4 2 3 2 3 2 3" xfId="43737" xr:uid="{00000000-0005-0000-0000-00007B000000}"/>
    <cellStyle name="Comma 3 2 4 2 3 2 3 3" xfId="19545" xr:uid="{00000000-0005-0000-0000-00007B000000}"/>
    <cellStyle name="Comma 3 2 4 2 3 2 3 3 2" xfId="49785" xr:uid="{00000000-0005-0000-0000-00007B000000}"/>
    <cellStyle name="Comma 3 2 4 2 3 2 3 4" xfId="34665" xr:uid="{00000000-0005-0000-0000-00007B000000}"/>
    <cellStyle name="Comma 3 2 4 2 3 2 4" xfId="5937" xr:uid="{00000000-0005-0000-0000-00007B000000}"/>
    <cellStyle name="Comma 3 2 4 2 3 2 4 2" xfId="15009" xr:uid="{00000000-0005-0000-0000-00007B000000}"/>
    <cellStyle name="Comma 3 2 4 2 3 2 4 2 2" xfId="30129" xr:uid="{00000000-0005-0000-0000-00007B000000}"/>
    <cellStyle name="Comma 3 2 4 2 3 2 4 2 2 2" xfId="60369" xr:uid="{00000000-0005-0000-0000-00007B000000}"/>
    <cellStyle name="Comma 3 2 4 2 3 2 4 2 3" xfId="45249" xr:uid="{00000000-0005-0000-0000-00007B000000}"/>
    <cellStyle name="Comma 3 2 4 2 3 2 4 3" xfId="21057" xr:uid="{00000000-0005-0000-0000-00007B000000}"/>
    <cellStyle name="Comma 3 2 4 2 3 2 4 3 2" xfId="51297" xr:uid="{00000000-0005-0000-0000-00007B000000}"/>
    <cellStyle name="Comma 3 2 4 2 3 2 4 4" xfId="36177" xr:uid="{00000000-0005-0000-0000-00007B000000}"/>
    <cellStyle name="Comma 3 2 4 2 3 2 5" xfId="7449" xr:uid="{00000000-0005-0000-0000-00007B000000}"/>
    <cellStyle name="Comma 3 2 4 2 3 2 5 2" xfId="22569" xr:uid="{00000000-0005-0000-0000-00007B000000}"/>
    <cellStyle name="Comma 3 2 4 2 3 2 5 2 2" xfId="52809" xr:uid="{00000000-0005-0000-0000-00007B000000}"/>
    <cellStyle name="Comma 3 2 4 2 3 2 5 3" xfId="37689" xr:uid="{00000000-0005-0000-0000-00007B000000}"/>
    <cellStyle name="Comma 3 2 4 2 3 2 6" xfId="8961" xr:uid="{00000000-0005-0000-0000-00007B000000}"/>
    <cellStyle name="Comma 3 2 4 2 3 2 6 2" xfId="24081" xr:uid="{00000000-0005-0000-0000-00007B000000}"/>
    <cellStyle name="Comma 3 2 4 2 3 2 6 2 2" xfId="54321" xr:uid="{00000000-0005-0000-0000-00007B000000}"/>
    <cellStyle name="Comma 3 2 4 2 3 2 6 3" xfId="39201" xr:uid="{00000000-0005-0000-0000-00007B000000}"/>
    <cellStyle name="Comma 3 2 4 2 3 2 7" xfId="10473" xr:uid="{00000000-0005-0000-0000-00007B000000}"/>
    <cellStyle name="Comma 3 2 4 2 3 2 7 2" xfId="25593" xr:uid="{00000000-0005-0000-0000-00007B000000}"/>
    <cellStyle name="Comma 3 2 4 2 3 2 7 2 2" xfId="55833" xr:uid="{00000000-0005-0000-0000-00007B000000}"/>
    <cellStyle name="Comma 3 2 4 2 3 2 7 3" xfId="40713" xr:uid="{00000000-0005-0000-0000-00007B000000}"/>
    <cellStyle name="Comma 3 2 4 2 3 2 8" xfId="16521" xr:uid="{00000000-0005-0000-0000-00007B000000}"/>
    <cellStyle name="Comma 3 2 4 2 3 2 8 2" xfId="46761" xr:uid="{00000000-0005-0000-0000-00007B000000}"/>
    <cellStyle name="Comma 3 2 4 2 3 2 9" xfId="31641" xr:uid="{00000000-0005-0000-0000-00007B000000}"/>
    <cellStyle name="Comma 3 2 4 2 3 3" xfId="2157" xr:uid="{00000000-0005-0000-0000-00007B000000}"/>
    <cellStyle name="Comma 3 2 4 2 3 3 2" xfId="11229" xr:uid="{00000000-0005-0000-0000-00007B000000}"/>
    <cellStyle name="Comma 3 2 4 2 3 3 2 2" xfId="26349" xr:uid="{00000000-0005-0000-0000-00007B000000}"/>
    <cellStyle name="Comma 3 2 4 2 3 3 2 2 2" xfId="56589" xr:uid="{00000000-0005-0000-0000-00007B000000}"/>
    <cellStyle name="Comma 3 2 4 2 3 3 2 3" xfId="41469" xr:uid="{00000000-0005-0000-0000-00007B000000}"/>
    <cellStyle name="Comma 3 2 4 2 3 3 3" xfId="17277" xr:uid="{00000000-0005-0000-0000-00007B000000}"/>
    <cellStyle name="Comma 3 2 4 2 3 3 3 2" xfId="47517" xr:uid="{00000000-0005-0000-0000-00007B000000}"/>
    <cellStyle name="Comma 3 2 4 2 3 3 4" xfId="32397" xr:uid="{00000000-0005-0000-0000-00007B000000}"/>
    <cellStyle name="Comma 3 2 4 2 3 4" xfId="3669" xr:uid="{00000000-0005-0000-0000-00007B000000}"/>
    <cellStyle name="Comma 3 2 4 2 3 4 2" xfId="12741" xr:uid="{00000000-0005-0000-0000-00007B000000}"/>
    <cellStyle name="Comma 3 2 4 2 3 4 2 2" xfId="27861" xr:uid="{00000000-0005-0000-0000-00007B000000}"/>
    <cellStyle name="Comma 3 2 4 2 3 4 2 2 2" xfId="58101" xr:uid="{00000000-0005-0000-0000-00007B000000}"/>
    <cellStyle name="Comma 3 2 4 2 3 4 2 3" xfId="42981" xr:uid="{00000000-0005-0000-0000-00007B000000}"/>
    <cellStyle name="Comma 3 2 4 2 3 4 3" xfId="18789" xr:uid="{00000000-0005-0000-0000-00007B000000}"/>
    <cellStyle name="Comma 3 2 4 2 3 4 3 2" xfId="49029" xr:uid="{00000000-0005-0000-0000-00007B000000}"/>
    <cellStyle name="Comma 3 2 4 2 3 4 4" xfId="33909" xr:uid="{00000000-0005-0000-0000-00007B000000}"/>
    <cellStyle name="Comma 3 2 4 2 3 5" xfId="5181" xr:uid="{00000000-0005-0000-0000-00007B000000}"/>
    <cellStyle name="Comma 3 2 4 2 3 5 2" xfId="14253" xr:uid="{00000000-0005-0000-0000-00007B000000}"/>
    <cellStyle name="Comma 3 2 4 2 3 5 2 2" xfId="29373" xr:uid="{00000000-0005-0000-0000-00007B000000}"/>
    <cellStyle name="Comma 3 2 4 2 3 5 2 2 2" xfId="59613" xr:uid="{00000000-0005-0000-0000-00007B000000}"/>
    <cellStyle name="Comma 3 2 4 2 3 5 2 3" xfId="44493" xr:uid="{00000000-0005-0000-0000-00007B000000}"/>
    <cellStyle name="Comma 3 2 4 2 3 5 3" xfId="20301" xr:uid="{00000000-0005-0000-0000-00007B000000}"/>
    <cellStyle name="Comma 3 2 4 2 3 5 3 2" xfId="50541" xr:uid="{00000000-0005-0000-0000-00007B000000}"/>
    <cellStyle name="Comma 3 2 4 2 3 5 4" xfId="35421" xr:uid="{00000000-0005-0000-0000-00007B000000}"/>
    <cellStyle name="Comma 3 2 4 2 3 6" xfId="6693" xr:uid="{00000000-0005-0000-0000-00007B000000}"/>
    <cellStyle name="Comma 3 2 4 2 3 6 2" xfId="21813" xr:uid="{00000000-0005-0000-0000-00007B000000}"/>
    <cellStyle name="Comma 3 2 4 2 3 6 2 2" xfId="52053" xr:uid="{00000000-0005-0000-0000-00007B000000}"/>
    <cellStyle name="Comma 3 2 4 2 3 6 3" xfId="36933" xr:uid="{00000000-0005-0000-0000-00007B000000}"/>
    <cellStyle name="Comma 3 2 4 2 3 7" xfId="8205" xr:uid="{00000000-0005-0000-0000-00007B000000}"/>
    <cellStyle name="Comma 3 2 4 2 3 7 2" xfId="23325" xr:uid="{00000000-0005-0000-0000-00007B000000}"/>
    <cellStyle name="Comma 3 2 4 2 3 7 2 2" xfId="53565" xr:uid="{00000000-0005-0000-0000-00007B000000}"/>
    <cellStyle name="Comma 3 2 4 2 3 7 3" xfId="38445" xr:uid="{00000000-0005-0000-0000-00007B000000}"/>
    <cellStyle name="Comma 3 2 4 2 3 8" xfId="9717" xr:uid="{00000000-0005-0000-0000-00007B000000}"/>
    <cellStyle name="Comma 3 2 4 2 3 8 2" xfId="24837" xr:uid="{00000000-0005-0000-0000-00007B000000}"/>
    <cellStyle name="Comma 3 2 4 2 3 8 2 2" xfId="55077" xr:uid="{00000000-0005-0000-0000-00007B000000}"/>
    <cellStyle name="Comma 3 2 4 2 3 8 3" xfId="39957" xr:uid="{00000000-0005-0000-0000-00007B000000}"/>
    <cellStyle name="Comma 3 2 4 2 3 9" xfId="15765" xr:uid="{00000000-0005-0000-0000-00007B000000}"/>
    <cellStyle name="Comma 3 2 4 2 3 9 2" xfId="46005" xr:uid="{00000000-0005-0000-0000-00007B000000}"/>
    <cellStyle name="Comma 3 2 4 2 4" xfId="897" xr:uid="{00000000-0005-0000-0000-00002A000000}"/>
    <cellStyle name="Comma 3 2 4 2 4 2" xfId="2409" xr:uid="{00000000-0005-0000-0000-00002A000000}"/>
    <cellStyle name="Comma 3 2 4 2 4 2 2" xfId="11481" xr:uid="{00000000-0005-0000-0000-00002A000000}"/>
    <cellStyle name="Comma 3 2 4 2 4 2 2 2" xfId="26601" xr:uid="{00000000-0005-0000-0000-00002A000000}"/>
    <cellStyle name="Comma 3 2 4 2 4 2 2 2 2" xfId="56841" xr:uid="{00000000-0005-0000-0000-00002A000000}"/>
    <cellStyle name="Comma 3 2 4 2 4 2 2 3" xfId="41721" xr:uid="{00000000-0005-0000-0000-00002A000000}"/>
    <cellStyle name="Comma 3 2 4 2 4 2 3" xfId="17529" xr:uid="{00000000-0005-0000-0000-00002A000000}"/>
    <cellStyle name="Comma 3 2 4 2 4 2 3 2" xfId="47769" xr:uid="{00000000-0005-0000-0000-00002A000000}"/>
    <cellStyle name="Comma 3 2 4 2 4 2 4" xfId="32649" xr:uid="{00000000-0005-0000-0000-00002A000000}"/>
    <cellStyle name="Comma 3 2 4 2 4 3" xfId="3921" xr:uid="{00000000-0005-0000-0000-00002A000000}"/>
    <cellStyle name="Comma 3 2 4 2 4 3 2" xfId="12993" xr:uid="{00000000-0005-0000-0000-00002A000000}"/>
    <cellStyle name="Comma 3 2 4 2 4 3 2 2" xfId="28113" xr:uid="{00000000-0005-0000-0000-00002A000000}"/>
    <cellStyle name="Comma 3 2 4 2 4 3 2 2 2" xfId="58353" xr:uid="{00000000-0005-0000-0000-00002A000000}"/>
    <cellStyle name="Comma 3 2 4 2 4 3 2 3" xfId="43233" xr:uid="{00000000-0005-0000-0000-00002A000000}"/>
    <cellStyle name="Comma 3 2 4 2 4 3 3" xfId="19041" xr:uid="{00000000-0005-0000-0000-00002A000000}"/>
    <cellStyle name="Comma 3 2 4 2 4 3 3 2" xfId="49281" xr:uid="{00000000-0005-0000-0000-00002A000000}"/>
    <cellStyle name="Comma 3 2 4 2 4 3 4" xfId="34161" xr:uid="{00000000-0005-0000-0000-00002A000000}"/>
    <cellStyle name="Comma 3 2 4 2 4 4" xfId="5433" xr:uid="{00000000-0005-0000-0000-00002A000000}"/>
    <cellStyle name="Comma 3 2 4 2 4 4 2" xfId="14505" xr:uid="{00000000-0005-0000-0000-00002A000000}"/>
    <cellStyle name="Comma 3 2 4 2 4 4 2 2" xfId="29625" xr:uid="{00000000-0005-0000-0000-00002A000000}"/>
    <cellStyle name="Comma 3 2 4 2 4 4 2 2 2" xfId="59865" xr:uid="{00000000-0005-0000-0000-00002A000000}"/>
    <cellStyle name="Comma 3 2 4 2 4 4 2 3" xfId="44745" xr:uid="{00000000-0005-0000-0000-00002A000000}"/>
    <cellStyle name="Comma 3 2 4 2 4 4 3" xfId="20553" xr:uid="{00000000-0005-0000-0000-00002A000000}"/>
    <cellStyle name="Comma 3 2 4 2 4 4 3 2" xfId="50793" xr:uid="{00000000-0005-0000-0000-00002A000000}"/>
    <cellStyle name="Comma 3 2 4 2 4 4 4" xfId="35673" xr:uid="{00000000-0005-0000-0000-00002A000000}"/>
    <cellStyle name="Comma 3 2 4 2 4 5" xfId="6945" xr:uid="{00000000-0005-0000-0000-00002A000000}"/>
    <cellStyle name="Comma 3 2 4 2 4 5 2" xfId="22065" xr:uid="{00000000-0005-0000-0000-00002A000000}"/>
    <cellStyle name="Comma 3 2 4 2 4 5 2 2" xfId="52305" xr:uid="{00000000-0005-0000-0000-00002A000000}"/>
    <cellStyle name="Comma 3 2 4 2 4 5 3" xfId="37185" xr:uid="{00000000-0005-0000-0000-00002A000000}"/>
    <cellStyle name="Comma 3 2 4 2 4 6" xfId="8457" xr:uid="{00000000-0005-0000-0000-00002A000000}"/>
    <cellStyle name="Comma 3 2 4 2 4 6 2" xfId="23577" xr:uid="{00000000-0005-0000-0000-00002A000000}"/>
    <cellStyle name="Comma 3 2 4 2 4 6 2 2" xfId="53817" xr:uid="{00000000-0005-0000-0000-00002A000000}"/>
    <cellStyle name="Comma 3 2 4 2 4 6 3" xfId="38697" xr:uid="{00000000-0005-0000-0000-00002A000000}"/>
    <cellStyle name="Comma 3 2 4 2 4 7" xfId="9969" xr:uid="{00000000-0005-0000-0000-00002A000000}"/>
    <cellStyle name="Comma 3 2 4 2 4 7 2" xfId="25089" xr:uid="{00000000-0005-0000-0000-00002A000000}"/>
    <cellStyle name="Comma 3 2 4 2 4 7 2 2" xfId="55329" xr:uid="{00000000-0005-0000-0000-00002A000000}"/>
    <cellStyle name="Comma 3 2 4 2 4 7 3" xfId="40209" xr:uid="{00000000-0005-0000-0000-00002A000000}"/>
    <cellStyle name="Comma 3 2 4 2 4 8" xfId="16017" xr:uid="{00000000-0005-0000-0000-00002A000000}"/>
    <cellStyle name="Comma 3 2 4 2 4 8 2" xfId="46257" xr:uid="{00000000-0005-0000-0000-00002A000000}"/>
    <cellStyle name="Comma 3 2 4 2 4 9" xfId="31137" xr:uid="{00000000-0005-0000-0000-00002A000000}"/>
    <cellStyle name="Comma 3 2 4 2 5" xfId="1653" xr:uid="{00000000-0005-0000-0000-00002A000000}"/>
    <cellStyle name="Comma 3 2 4 2 5 2" xfId="10725" xr:uid="{00000000-0005-0000-0000-00002A000000}"/>
    <cellStyle name="Comma 3 2 4 2 5 2 2" xfId="25845" xr:uid="{00000000-0005-0000-0000-00002A000000}"/>
    <cellStyle name="Comma 3 2 4 2 5 2 2 2" xfId="56085" xr:uid="{00000000-0005-0000-0000-00002A000000}"/>
    <cellStyle name="Comma 3 2 4 2 5 2 3" xfId="40965" xr:uid="{00000000-0005-0000-0000-00002A000000}"/>
    <cellStyle name="Comma 3 2 4 2 5 3" xfId="16773" xr:uid="{00000000-0005-0000-0000-00002A000000}"/>
    <cellStyle name="Comma 3 2 4 2 5 3 2" xfId="47013" xr:uid="{00000000-0005-0000-0000-00002A000000}"/>
    <cellStyle name="Comma 3 2 4 2 5 4" xfId="31893" xr:uid="{00000000-0005-0000-0000-00002A000000}"/>
    <cellStyle name="Comma 3 2 4 2 6" xfId="3165" xr:uid="{00000000-0005-0000-0000-00002A000000}"/>
    <cellStyle name="Comma 3 2 4 2 6 2" xfId="12237" xr:uid="{00000000-0005-0000-0000-00002A000000}"/>
    <cellStyle name="Comma 3 2 4 2 6 2 2" xfId="27357" xr:uid="{00000000-0005-0000-0000-00002A000000}"/>
    <cellStyle name="Comma 3 2 4 2 6 2 2 2" xfId="57597" xr:uid="{00000000-0005-0000-0000-00002A000000}"/>
    <cellStyle name="Comma 3 2 4 2 6 2 3" xfId="42477" xr:uid="{00000000-0005-0000-0000-00002A000000}"/>
    <cellStyle name="Comma 3 2 4 2 6 3" xfId="18285" xr:uid="{00000000-0005-0000-0000-00002A000000}"/>
    <cellStyle name="Comma 3 2 4 2 6 3 2" xfId="48525" xr:uid="{00000000-0005-0000-0000-00002A000000}"/>
    <cellStyle name="Comma 3 2 4 2 6 4" xfId="33405" xr:uid="{00000000-0005-0000-0000-00002A000000}"/>
    <cellStyle name="Comma 3 2 4 2 7" xfId="4677" xr:uid="{00000000-0005-0000-0000-00002A000000}"/>
    <cellStyle name="Comma 3 2 4 2 7 2" xfId="13749" xr:uid="{00000000-0005-0000-0000-00002A000000}"/>
    <cellStyle name="Comma 3 2 4 2 7 2 2" xfId="28869" xr:uid="{00000000-0005-0000-0000-00002A000000}"/>
    <cellStyle name="Comma 3 2 4 2 7 2 2 2" xfId="59109" xr:uid="{00000000-0005-0000-0000-00002A000000}"/>
    <cellStyle name="Comma 3 2 4 2 7 2 3" xfId="43989" xr:uid="{00000000-0005-0000-0000-00002A000000}"/>
    <cellStyle name="Comma 3 2 4 2 7 3" xfId="19797" xr:uid="{00000000-0005-0000-0000-00002A000000}"/>
    <cellStyle name="Comma 3 2 4 2 7 3 2" xfId="50037" xr:uid="{00000000-0005-0000-0000-00002A000000}"/>
    <cellStyle name="Comma 3 2 4 2 7 4" xfId="34917" xr:uid="{00000000-0005-0000-0000-00002A000000}"/>
    <cellStyle name="Comma 3 2 4 2 8" xfId="6189" xr:uid="{00000000-0005-0000-0000-00002A000000}"/>
    <cellStyle name="Comma 3 2 4 2 8 2" xfId="21309" xr:uid="{00000000-0005-0000-0000-00002A000000}"/>
    <cellStyle name="Comma 3 2 4 2 8 2 2" xfId="51549" xr:uid="{00000000-0005-0000-0000-00002A000000}"/>
    <cellStyle name="Comma 3 2 4 2 8 3" xfId="36429" xr:uid="{00000000-0005-0000-0000-00002A000000}"/>
    <cellStyle name="Comma 3 2 4 2 9" xfId="7701" xr:uid="{00000000-0005-0000-0000-00002A000000}"/>
    <cellStyle name="Comma 3 2 4 2 9 2" xfId="22821" xr:uid="{00000000-0005-0000-0000-00002A000000}"/>
    <cellStyle name="Comma 3 2 4 2 9 2 2" xfId="53061" xr:uid="{00000000-0005-0000-0000-00002A000000}"/>
    <cellStyle name="Comma 3 2 4 2 9 3" xfId="37941" xr:uid="{00000000-0005-0000-0000-00002A000000}"/>
    <cellStyle name="Comma 3 2 4 3" xfId="225" xr:uid="{00000000-0005-0000-0000-00002A000000}"/>
    <cellStyle name="Comma 3 2 4 3 10" xfId="9297" xr:uid="{00000000-0005-0000-0000-00002A000000}"/>
    <cellStyle name="Comma 3 2 4 3 10 2" xfId="24417" xr:uid="{00000000-0005-0000-0000-00002A000000}"/>
    <cellStyle name="Comma 3 2 4 3 10 2 2" xfId="54657" xr:uid="{00000000-0005-0000-0000-00002A000000}"/>
    <cellStyle name="Comma 3 2 4 3 10 3" xfId="39537" xr:uid="{00000000-0005-0000-0000-00002A000000}"/>
    <cellStyle name="Comma 3 2 4 3 11" xfId="15345" xr:uid="{00000000-0005-0000-0000-00002A000000}"/>
    <cellStyle name="Comma 3 2 4 3 11 2" xfId="45585" xr:uid="{00000000-0005-0000-0000-00002A000000}"/>
    <cellStyle name="Comma 3 2 4 3 12" xfId="30465" xr:uid="{00000000-0005-0000-0000-00002A000000}"/>
    <cellStyle name="Comma 3 2 4 3 2" xfId="477" xr:uid="{00000000-0005-0000-0000-00002A000000}"/>
    <cellStyle name="Comma 3 2 4 3 2 10" xfId="30717" xr:uid="{00000000-0005-0000-0000-00002A000000}"/>
    <cellStyle name="Comma 3 2 4 3 2 2" xfId="1233" xr:uid="{00000000-0005-0000-0000-00002A000000}"/>
    <cellStyle name="Comma 3 2 4 3 2 2 2" xfId="2745" xr:uid="{00000000-0005-0000-0000-00002A000000}"/>
    <cellStyle name="Comma 3 2 4 3 2 2 2 2" xfId="11817" xr:uid="{00000000-0005-0000-0000-00002A000000}"/>
    <cellStyle name="Comma 3 2 4 3 2 2 2 2 2" xfId="26937" xr:uid="{00000000-0005-0000-0000-00002A000000}"/>
    <cellStyle name="Comma 3 2 4 3 2 2 2 2 2 2" xfId="57177" xr:uid="{00000000-0005-0000-0000-00002A000000}"/>
    <cellStyle name="Comma 3 2 4 3 2 2 2 2 3" xfId="42057" xr:uid="{00000000-0005-0000-0000-00002A000000}"/>
    <cellStyle name="Comma 3 2 4 3 2 2 2 3" xfId="17865" xr:uid="{00000000-0005-0000-0000-00002A000000}"/>
    <cellStyle name="Comma 3 2 4 3 2 2 2 3 2" xfId="48105" xr:uid="{00000000-0005-0000-0000-00002A000000}"/>
    <cellStyle name="Comma 3 2 4 3 2 2 2 4" xfId="32985" xr:uid="{00000000-0005-0000-0000-00002A000000}"/>
    <cellStyle name="Comma 3 2 4 3 2 2 3" xfId="4257" xr:uid="{00000000-0005-0000-0000-00002A000000}"/>
    <cellStyle name="Comma 3 2 4 3 2 2 3 2" xfId="13329" xr:uid="{00000000-0005-0000-0000-00002A000000}"/>
    <cellStyle name="Comma 3 2 4 3 2 2 3 2 2" xfId="28449" xr:uid="{00000000-0005-0000-0000-00002A000000}"/>
    <cellStyle name="Comma 3 2 4 3 2 2 3 2 2 2" xfId="58689" xr:uid="{00000000-0005-0000-0000-00002A000000}"/>
    <cellStyle name="Comma 3 2 4 3 2 2 3 2 3" xfId="43569" xr:uid="{00000000-0005-0000-0000-00002A000000}"/>
    <cellStyle name="Comma 3 2 4 3 2 2 3 3" xfId="19377" xr:uid="{00000000-0005-0000-0000-00002A000000}"/>
    <cellStyle name="Comma 3 2 4 3 2 2 3 3 2" xfId="49617" xr:uid="{00000000-0005-0000-0000-00002A000000}"/>
    <cellStyle name="Comma 3 2 4 3 2 2 3 4" xfId="34497" xr:uid="{00000000-0005-0000-0000-00002A000000}"/>
    <cellStyle name="Comma 3 2 4 3 2 2 4" xfId="5769" xr:uid="{00000000-0005-0000-0000-00002A000000}"/>
    <cellStyle name="Comma 3 2 4 3 2 2 4 2" xfId="14841" xr:uid="{00000000-0005-0000-0000-00002A000000}"/>
    <cellStyle name="Comma 3 2 4 3 2 2 4 2 2" xfId="29961" xr:uid="{00000000-0005-0000-0000-00002A000000}"/>
    <cellStyle name="Comma 3 2 4 3 2 2 4 2 2 2" xfId="60201" xr:uid="{00000000-0005-0000-0000-00002A000000}"/>
    <cellStyle name="Comma 3 2 4 3 2 2 4 2 3" xfId="45081" xr:uid="{00000000-0005-0000-0000-00002A000000}"/>
    <cellStyle name="Comma 3 2 4 3 2 2 4 3" xfId="20889" xr:uid="{00000000-0005-0000-0000-00002A000000}"/>
    <cellStyle name="Comma 3 2 4 3 2 2 4 3 2" xfId="51129" xr:uid="{00000000-0005-0000-0000-00002A000000}"/>
    <cellStyle name="Comma 3 2 4 3 2 2 4 4" xfId="36009" xr:uid="{00000000-0005-0000-0000-00002A000000}"/>
    <cellStyle name="Comma 3 2 4 3 2 2 5" xfId="7281" xr:uid="{00000000-0005-0000-0000-00002A000000}"/>
    <cellStyle name="Comma 3 2 4 3 2 2 5 2" xfId="22401" xr:uid="{00000000-0005-0000-0000-00002A000000}"/>
    <cellStyle name="Comma 3 2 4 3 2 2 5 2 2" xfId="52641" xr:uid="{00000000-0005-0000-0000-00002A000000}"/>
    <cellStyle name="Comma 3 2 4 3 2 2 5 3" xfId="37521" xr:uid="{00000000-0005-0000-0000-00002A000000}"/>
    <cellStyle name="Comma 3 2 4 3 2 2 6" xfId="8793" xr:uid="{00000000-0005-0000-0000-00002A000000}"/>
    <cellStyle name="Comma 3 2 4 3 2 2 6 2" xfId="23913" xr:uid="{00000000-0005-0000-0000-00002A000000}"/>
    <cellStyle name="Comma 3 2 4 3 2 2 6 2 2" xfId="54153" xr:uid="{00000000-0005-0000-0000-00002A000000}"/>
    <cellStyle name="Comma 3 2 4 3 2 2 6 3" xfId="39033" xr:uid="{00000000-0005-0000-0000-00002A000000}"/>
    <cellStyle name="Comma 3 2 4 3 2 2 7" xfId="10305" xr:uid="{00000000-0005-0000-0000-00002A000000}"/>
    <cellStyle name="Comma 3 2 4 3 2 2 7 2" xfId="25425" xr:uid="{00000000-0005-0000-0000-00002A000000}"/>
    <cellStyle name="Comma 3 2 4 3 2 2 7 2 2" xfId="55665" xr:uid="{00000000-0005-0000-0000-00002A000000}"/>
    <cellStyle name="Comma 3 2 4 3 2 2 7 3" xfId="40545" xr:uid="{00000000-0005-0000-0000-00002A000000}"/>
    <cellStyle name="Comma 3 2 4 3 2 2 8" xfId="16353" xr:uid="{00000000-0005-0000-0000-00002A000000}"/>
    <cellStyle name="Comma 3 2 4 3 2 2 8 2" xfId="46593" xr:uid="{00000000-0005-0000-0000-00002A000000}"/>
    <cellStyle name="Comma 3 2 4 3 2 2 9" xfId="31473" xr:uid="{00000000-0005-0000-0000-00002A000000}"/>
    <cellStyle name="Comma 3 2 4 3 2 3" xfId="1989" xr:uid="{00000000-0005-0000-0000-00002A000000}"/>
    <cellStyle name="Comma 3 2 4 3 2 3 2" xfId="11061" xr:uid="{00000000-0005-0000-0000-00002A000000}"/>
    <cellStyle name="Comma 3 2 4 3 2 3 2 2" xfId="26181" xr:uid="{00000000-0005-0000-0000-00002A000000}"/>
    <cellStyle name="Comma 3 2 4 3 2 3 2 2 2" xfId="56421" xr:uid="{00000000-0005-0000-0000-00002A000000}"/>
    <cellStyle name="Comma 3 2 4 3 2 3 2 3" xfId="41301" xr:uid="{00000000-0005-0000-0000-00002A000000}"/>
    <cellStyle name="Comma 3 2 4 3 2 3 3" xfId="17109" xr:uid="{00000000-0005-0000-0000-00002A000000}"/>
    <cellStyle name="Comma 3 2 4 3 2 3 3 2" xfId="47349" xr:uid="{00000000-0005-0000-0000-00002A000000}"/>
    <cellStyle name="Comma 3 2 4 3 2 3 4" xfId="32229" xr:uid="{00000000-0005-0000-0000-00002A000000}"/>
    <cellStyle name="Comma 3 2 4 3 2 4" xfId="3501" xr:uid="{00000000-0005-0000-0000-00002A000000}"/>
    <cellStyle name="Comma 3 2 4 3 2 4 2" xfId="12573" xr:uid="{00000000-0005-0000-0000-00002A000000}"/>
    <cellStyle name="Comma 3 2 4 3 2 4 2 2" xfId="27693" xr:uid="{00000000-0005-0000-0000-00002A000000}"/>
    <cellStyle name="Comma 3 2 4 3 2 4 2 2 2" xfId="57933" xr:uid="{00000000-0005-0000-0000-00002A000000}"/>
    <cellStyle name="Comma 3 2 4 3 2 4 2 3" xfId="42813" xr:uid="{00000000-0005-0000-0000-00002A000000}"/>
    <cellStyle name="Comma 3 2 4 3 2 4 3" xfId="18621" xr:uid="{00000000-0005-0000-0000-00002A000000}"/>
    <cellStyle name="Comma 3 2 4 3 2 4 3 2" xfId="48861" xr:uid="{00000000-0005-0000-0000-00002A000000}"/>
    <cellStyle name="Comma 3 2 4 3 2 4 4" xfId="33741" xr:uid="{00000000-0005-0000-0000-00002A000000}"/>
    <cellStyle name="Comma 3 2 4 3 2 5" xfId="5013" xr:uid="{00000000-0005-0000-0000-00002A000000}"/>
    <cellStyle name="Comma 3 2 4 3 2 5 2" xfId="14085" xr:uid="{00000000-0005-0000-0000-00002A000000}"/>
    <cellStyle name="Comma 3 2 4 3 2 5 2 2" xfId="29205" xr:uid="{00000000-0005-0000-0000-00002A000000}"/>
    <cellStyle name="Comma 3 2 4 3 2 5 2 2 2" xfId="59445" xr:uid="{00000000-0005-0000-0000-00002A000000}"/>
    <cellStyle name="Comma 3 2 4 3 2 5 2 3" xfId="44325" xr:uid="{00000000-0005-0000-0000-00002A000000}"/>
    <cellStyle name="Comma 3 2 4 3 2 5 3" xfId="20133" xr:uid="{00000000-0005-0000-0000-00002A000000}"/>
    <cellStyle name="Comma 3 2 4 3 2 5 3 2" xfId="50373" xr:uid="{00000000-0005-0000-0000-00002A000000}"/>
    <cellStyle name="Comma 3 2 4 3 2 5 4" xfId="35253" xr:uid="{00000000-0005-0000-0000-00002A000000}"/>
    <cellStyle name="Comma 3 2 4 3 2 6" xfId="6525" xr:uid="{00000000-0005-0000-0000-00002A000000}"/>
    <cellStyle name="Comma 3 2 4 3 2 6 2" xfId="21645" xr:uid="{00000000-0005-0000-0000-00002A000000}"/>
    <cellStyle name="Comma 3 2 4 3 2 6 2 2" xfId="51885" xr:uid="{00000000-0005-0000-0000-00002A000000}"/>
    <cellStyle name="Comma 3 2 4 3 2 6 3" xfId="36765" xr:uid="{00000000-0005-0000-0000-00002A000000}"/>
    <cellStyle name="Comma 3 2 4 3 2 7" xfId="8037" xr:uid="{00000000-0005-0000-0000-00002A000000}"/>
    <cellStyle name="Comma 3 2 4 3 2 7 2" xfId="23157" xr:uid="{00000000-0005-0000-0000-00002A000000}"/>
    <cellStyle name="Comma 3 2 4 3 2 7 2 2" xfId="53397" xr:uid="{00000000-0005-0000-0000-00002A000000}"/>
    <cellStyle name="Comma 3 2 4 3 2 7 3" xfId="38277" xr:uid="{00000000-0005-0000-0000-00002A000000}"/>
    <cellStyle name="Comma 3 2 4 3 2 8" xfId="9549" xr:uid="{00000000-0005-0000-0000-00002A000000}"/>
    <cellStyle name="Comma 3 2 4 3 2 8 2" xfId="24669" xr:uid="{00000000-0005-0000-0000-00002A000000}"/>
    <cellStyle name="Comma 3 2 4 3 2 8 2 2" xfId="54909" xr:uid="{00000000-0005-0000-0000-00002A000000}"/>
    <cellStyle name="Comma 3 2 4 3 2 8 3" xfId="39789" xr:uid="{00000000-0005-0000-0000-00002A000000}"/>
    <cellStyle name="Comma 3 2 4 3 2 9" xfId="15597" xr:uid="{00000000-0005-0000-0000-00002A000000}"/>
    <cellStyle name="Comma 3 2 4 3 2 9 2" xfId="45837" xr:uid="{00000000-0005-0000-0000-00002A000000}"/>
    <cellStyle name="Comma 3 2 4 3 3" xfId="729" xr:uid="{00000000-0005-0000-0000-00007C000000}"/>
    <cellStyle name="Comma 3 2 4 3 3 10" xfId="30969" xr:uid="{00000000-0005-0000-0000-00007C000000}"/>
    <cellStyle name="Comma 3 2 4 3 3 2" xfId="1485" xr:uid="{00000000-0005-0000-0000-00007C000000}"/>
    <cellStyle name="Comma 3 2 4 3 3 2 2" xfId="2997" xr:uid="{00000000-0005-0000-0000-00007C000000}"/>
    <cellStyle name="Comma 3 2 4 3 3 2 2 2" xfId="12069" xr:uid="{00000000-0005-0000-0000-00007C000000}"/>
    <cellStyle name="Comma 3 2 4 3 3 2 2 2 2" xfId="27189" xr:uid="{00000000-0005-0000-0000-00007C000000}"/>
    <cellStyle name="Comma 3 2 4 3 3 2 2 2 2 2" xfId="57429" xr:uid="{00000000-0005-0000-0000-00007C000000}"/>
    <cellStyle name="Comma 3 2 4 3 3 2 2 2 3" xfId="42309" xr:uid="{00000000-0005-0000-0000-00007C000000}"/>
    <cellStyle name="Comma 3 2 4 3 3 2 2 3" xfId="18117" xr:uid="{00000000-0005-0000-0000-00007C000000}"/>
    <cellStyle name="Comma 3 2 4 3 3 2 2 3 2" xfId="48357" xr:uid="{00000000-0005-0000-0000-00007C000000}"/>
    <cellStyle name="Comma 3 2 4 3 3 2 2 4" xfId="33237" xr:uid="{00000000-0005-0000-0000-00007C000000}"/>
    <cellStyle name="Comma 3 2 4 3 3 2 3" xfId="4509" xr:uid="{00000000-0005-0000-0000-00007C000000}"/>
    <cellStyle name="Comma 3 2 4 3 3 2 3 2" xfId="13581" xr:uid="{00000000-0005-0000-0000-00007C000000}"/>
    <cellStyle name="Comma 3 2 4 3 3 2 3 2 2" xfId="28701" xr:uid="{00000000-0005-0000-0000-00007C000000}"/>
    <cellStyle name="Comma 3 2 4 3 3 2 3 2 2 2" xfId="58941" xr:uid="{00000000-0005-0000-0000-00007C000000}"/>
    <cellStyle name="Comma 3 2 4 3 3 2 3 2 3" xfId="43821" xr:uid="{00000000-0005-0000-0000-00007C000000}"/>
    <cellStyle name="Comma 3 2 4 3 3 2 3 3" xfId="19629" xr:uid="{00000000-0005-0000-0000-00007C000000}"/>
    <cellStyle name="Comma 3 2 4 3 3 2 3 3 2" xfId="49869" xr:uid="{00000000-0005-0000-0000-00007C000000}"/>
    <cellStyle name="Comma 3 2 4 3 3 2 3 4" xfId="34749" xr:uid="{00000000-0005-0000-0000-00007C000000}"/>
    <cellStyle name="Comma 3 2 4 3 3 2 4" xfId="6021" xr:uid="{00000000-0005-0000-0000-00007C000000}"/>
    <cellStyle name="Comma 3 2 4 3 3 2 4 2" xfId="15093" xr:uid="{00000000-0005-0000-0000-00007C000000}"/>
    <cellStyle name="Comma 3 2 4 3 3 2 4 2 2" xfId="30213" xr:uid="{00000000-0005-0000-0000-00007C000000}"/>
    <cellStyle name="Comma 3 2 4 3 3 2 4 2 2 2" xfId="60453" xr:uid="{00000000-0005-0000-0000-00007C000000}"/>
    <cellStyle name="Comma 3 2 4 3 3 2 4 2 3" xfId="45333" xr:uid="{00000000-0005-0000-0000-00007C000000}"/>
    <cellStyle name="Comma 3 2 4 3 3 2 4 3" xfId="21141" xr:uid="{00000000-0005-0000-0000-00007C000000}"/>
    <cellStyle name="Comma 3 2 4 3 3 2 4 3 2" xfId="51381" xr:uid="{00000000-0005-0000-0000-00007C000000}"/>
    <cellStyle name="Comma 3 2 4 3 3 2 4 4" xfId="36261" xr:uid="{00000000-0005-0000-0000-00007C000000}"/>
    <cellStyle name="Comma 3 2 4 3 3 2 5" xfId="7533" xr:uid="{00000000-0005-0000-0000-00007C000000}"/>
    <cellStyle name="Comma 3 2 4 3 3 2 5 2" xfId="22653" xr:uid="{00000000-0005-0000-0000-00007C000000}"/>
    <cellStyle name="Comma 3 2 4 3 3 2 5 2 2" xfId="52893" xr:uid="{00000000-0005-0000-0000-00007C000000}"/>
    <cellStyle name="Comma 3 2 4 3 3 2 5 3" xfId="37773" xr:uid="{00000000-0005-0000-0000-00007C000000}"/>
    <cellStyle name="Comma 3 2 4 3 3 2 6" xfId="9045" xr:uid="{00000000-0005-0000-0000-00007C000000}"/>
    <cellStyle name="Comma 3 2 4 3 3 2 6 2" xfId="24165" xr:uid="{00000000-0005-0000-0000-00007C000000}"/>
    <cellStyle name="Comma 3 2 4 3 3 2 6 2 2" xfId="54405" xr:uid="{00000000-0005-0000-0000-00007C000000}"/>
    <cellStyle name="Comma 3 2 4 3 3 2 6 3" xfId="39285" xr:uid="{00000000-0005-0000-0000-00007C000000}"/>
    <cellStyle name="Comma 3 2 4 3 3 2 7" xfId="10557" xr:uid="{00000000-0005-0000-0000-00007C000000}"/>
    <cellStyle name="Comma 3 2 4 3 3 2 7 2" xfId="25677" xr:uid="{00000000-0005-0000-0000-00007C000000}"/>
    <cellStyle name="Comma 3 2 4 3 3 2 7 2 2" xfId="55917" xr:uid="{00000000-0005-0000-0000-00007C000000}"/>
    <cellStyle name="Comma 3 2 4 3 3 2 7 3" xfId="40797" xr:uid="{00000000-0005-0000-0000-00007C000000}"/>
    <cellStyle name="Comma 3 2 4 3 3 2 8" xfId="16605" xr:uid="{00000000-0005-0000-0000-00007C000000}"/>
    <cellStyle name="Comma 3 2 4 3 3 2 8 2" xfId="46845" xr:uid="{00000000-0005-0000-0000-00007C000000}"/>
    <cellStyle name="Comma 3 2 4 3 3 2 9" xfId="31725" xr:uid="{00000000-0005-0000-0000-00007C000000}"/>
    <cellStyle name="Comma 3 2 4 3 3 3" xfId="2241" xr:uid="{00000000-0005-0000-0000-00007C000000}"/>
    <cellStyle name="Comma 3 2 4 3 3 3 2" xfId="11313" xr:uid="{00000000-0005-0000-0000-00007C000000}"/>
    <cellStyle name="Comma 3 2 4 3 3 3 2 2" xfId="26433" xr:uid="{00000000-0005-0000-0000-00007C000000}"/>
    <cellStyle name="Comma 3 2 4 3 3 3 2 2 2" xfId="56673" xr:uid="{00000000-0005-0000-0000-00007C000000}"/>
    <cellStyle name="Comma 3 2 4 3 3 3 2 3" xfId="41553" xr:uid="{00000000-0005-0000-0000-00007C000000}"/>
    <cellStyle name="Comma 3 2 4 3 3 3 3" xfId="17361" xr:uid="{00000000-0005-0000-0000-00007C000000}"/>
    <cellStyle name="Comma 3 2 4 3 3 3 3 2" xfId="47601" xr:uid="{00000000-0005-0000-0000-00007C000000}"/>
    <cellStyle name="Comma 3 2 4 3 3 3 4" xfId="32481" xr:uid="{00000000-0005-0000-0000-00007C000000}"/>
    <cellStyle name="Comma 3 2 4 3 3 4" xfId="3753" xr:uid="{00000000-0005-0000-0000-00007C000000}"/>
    <cellStyle name="Comma 3 2 4 3 3 4 2" xfId="12825" xr:uid="{00000000-0005-0000-0000-00007C000000}"/>
    <cellStyle name="Comma 3 2 4 3 3 4 2 2" xfId="27945" xr:uid="{00000000-0005-0000-0000-00007C000000}"/>
    <cellStyle name="Comma 3 2 4 3 3 4 2 2 2" xfId="58185" xr:uid="{00000000-0005-0000-0000-00007C000000}"/>
    <cellStyle name="Comma 3 2 4 3 3 4 2 3" xfId="43065" xr:uid="{00000000-0005-0000-0000-00007C000000}"/>
    <cellStyle name="Comma 3 2 4 3 3 4 3" xfId="18873" xr:uid="{00000000-0005-0000-0000-00007C000000}"/>
    <cellStyle name="Comma 3 2 4 3 3 4 3 2" xfId="49113" xr:uid="{00000000-0005-0000-0000-00007C000000}"/>
    <cellStyle name="Comma 3 2 4 3 3 4 4" xfId="33993" xr:uid="{00000000-0005-0000-0000-00007C000000}"/>
    <cellStyle name="Comma 3 2 4 3 3 5" xfId="5265" xr:uid="{00000000-0005-0000-0000-00007C000000}"/>
    <cellStyle name="Comma 3 2 4 3 3 5 2" xfId="14337" xr:uid="{00000000-0005-0000-0000-00007C000000}"/>
    <cellStyle name="Comma 3 2 4 3 3 5 2 2" xfId="29457" xr:uid="{00000000-0005-0000-0000-00007C000000}"/>
    <cellStyle name="Comma 3 2 4 3 3 5 2 2 2" xfId="59697" xr:uid="{00000000-0005-0000-0000-00007C000000}"/>
    <cellStyle name="Comma 3 2 4 3 3 5 2 3" xfId="44577" xr:uid="{00000000-0005-0000-0000-00007C000000}"/>
    <cellStyle name="Comma 3 2 4 3 3 5 3" xfId="20385" xr:uid="{00000000-0005-0000-0000-00007C000000}"/>
    <cellStyle name="Comma 3 2 4 3 3 5 3 2" xfId="50625" xr:uid="{00000000-0005-0000-0000-00007C000000}"/>
    <cellStyle name="Comma 3 2 4 3 3 5 4" xfId="35505" xr:uid="{00000000-0005-0000-0000-00007C000000}"/>
    <cellStyle name="Comma 3 2 4 3 3 6" xfId="6777" xr:uid="{00000000-0005-0000-0000-00007C000000}"/>
    <cellStyle name="Comma 3 2 4 3 3 6 2" xfId="21897" xr:uid="{00000000-0005-0000-0000-00007C000000}"/>
    <cellStyle name="Comma 3 2 4 3 3 6 2 2" xfId="52137" xr:uid="{00000000-0005-0000-0000-00007C000000}"/>
    <cellStyle name="Comma 3 2 4 3 3 6 3" xfId="37017" xr:uid="{00000000-0005-0000-0000-00007C000000}"/>
    <cellStyle name="Comma 3 2 4 3 3 7" xfId="8289" xr:uid="{00000000-0005-0000-0000-00007C000000}"/>
    <cellStyle name="Comma 3 2 4 3 3 7 2" xfId="23409" xr:uid="{00000000-0005-0000-0000-00007C000000}"/>
    <cellStyle name="Comma 3 2 4 3 3 7 2 2" xfId="53649" xr:uid="{00000000-0005-0000-0000-00007C000000}"/>
    <cellStyle name="Comma 3 2 4 3 3 7 3" xfId="38529" xr:uid="{00000000-0005-0000-0000-00007C000000}"/>
    <cellStyle name="Comma 3 2 4 3 3 8" xfId="9801" xr:uid="{00000000-0005-0000-0000-00007C000000}"/>
    <cellStyle name="Comma 3 2 4 3 3 8 2" xfId="24921" xr:uid="{00000000-0005-0000-0000-00007C000000}"/>
    <cellStyle name="Comma 3 2 4 3 3 8 2 2" xfId="55161" xr:uid="{00000000-0005-0000-0000-00007C000000}"/>
    <cellStyle name="Comma 3 2 4 3 3 8 3" xfId="40041" xr:uid="{00000000-0005-0000-0000-00007C000000}"/>
    <cellStyle name="Comma 3 2 4 3 3 9" xfId="15849" xr:uid="{00000000-0005-0000-0000-00007C000000}"/>
    <cellStyle name="Comma 3 2 4 3 3 9 2" xfId="46089" xr:uid="{00000000-0005-0000-0000-00007C000000}"/>
    <cellStyle name="Comma 3 2 4 3 4" xfId="981" xr:uid="{00000000-0005-0000-0000-00002A000000}"/>
    <cellStyle name="Comma 3 2 4 3 4 2" xfId="2493" xr:uid="{00000000-0005-0000-0000-00002A000000}"/>
    <cellStyle name="Comma 3 2 4 3 4 2 2" xfId="11565" xr:uid="{00000000-0005-0000-0000-00002A000000}"/>
    <cellStyle name="Comma 3 2 4 3 4 2 2 2" xfId="26685" xr:uid="{00000000-0005-0000-0000-00002A000000}"/>
    <cellStyle name="Comma 3 2 4 3 4 2 2 2 2" xfId="56925" xr:uid="{00000000-0005-0000-0000-00002A000000}"/>
    <cellStyle name="Comma 3 2 4 3 4 2 2 3" xfId="41805" xr:uid="{00000000-0005-0000-0000-00002A000000}"/>
    <cellStyle name="Comma 3 2 4 3 4 2 3" xfId="17613" xr:uid="{00000000-0005-0000-0000-00002A000000}"/>
    <cellStyle name="Comma 3 2 4 3 4 2 3 2" xfId="47853" xr:uid="{00000000-0005-0000-0000-00002A000000}"/>
    <cellStyle name="Comma 3 2 4 3 4 2 4" xfId="32733" xr:uid="{00000000-0005-0000-0000-00002A000000}"/>
    <cellStyle name="Comma 3 2 4 3 4 3" xfId="4005" xr:uid="{00000000-0005-0000-0000-00002A000000}"/>
    <cellStyle name="Comma 3 2 4 3 4 3 2" xfId="13077" xr:uid="{00000000-0005-0000-0000-00002A000000}"/>
    <cellStyle name="Comma 3 2 4 3 4 3 2 2" xfId="28197" xr:uid="{00000000-0005-0000-0000-00002A000000}"/>
    <cellStyle name="Comma 3 2 4 3 4 3 2 2 2" xfId="58437" xr:uid="{00000000-0005-0000-0000-00002A000000}"/>
    <cellStyle name="Comma 3 2 4 3 4 3 2 3" xfId="43317" xr:uid="{00000000-0005-0000-0000-00002A000000}"/>
    <cellStyle name="Comma 3 2 4 3 4 3 3" xfId="19125" xr:uid="{00000000-0005-0000-0000-00002A000000}"/>
    <cellStyle name="Comma 3 2 4 3 4 3 3 2" xfId="49365" xr:uid="{00000000-0005-0000-0000-00002A000000}"/>
    <cellStyle name="Comma 3 2 4 3 4 3 4" xfId="34245" xr:uid="{00000000-0005-0000-0000-00002A000000}"/>
    <cellStyle name="Comma 3 2 4 3 4 4" xfId="5517" xr:uid="{00000000-0005-0000-0000-00002A000000}"/>
    <cellStyle name="Comma 3 2 4 3 4 4 2" xfId="14589" xr:uid="{00000000-0005-0000-0000-00002A000000}"/>
    <cellStyle name="Comma 3 2 4 3 4 4 2 2" xfId="29709" xr:uid="{00000000-0005-0000-0000-00002A000000}"/>
    <cellStyle name="Comma 3 2 4 3 4 4 2 2 2" xfId="59949" xr:uid="{00000000-0005-0000-0000-00002A000000}"/>
    <cellStyle name="Comma 3 2 4 3 4 4 2 3" xfId="44829" xr:uid="{00000000-0005-0000-0000-00002A000000}"/>
    <cellStyle name="Comma 3 2 4 3 4 4 3" xfId="20637" xr:uid="{00000000-0005-0000-0000-00002A000000}"/>
    <cellStyle name="Comma 3 2 4 3 4 4 3 2" xfId="50877" xr:uid="{00000000-0005-0000-0000-00002A000000}"/>
    <cellStyle name="Comma 3 2 4 3 4 4 4" xfId="35757" xr:uid="{00000000-0005-0000-0000-00002A000000}"/>
    <cellStyle name="Comma 3 2 4 3 4 5" xfId="7029" xr:uid="{00000000-0005-0000-0000-00002A000000}"/>
    <cellStyle name="Comma 3 2 4 3 4 5 2" xfId="22149" xr:uid="{00000000-0005-0000-0000-00002A000000}"/>
    <cellStyle name="Comma 3 2 4 3 4 5 2 2" xfId="52389" xr:uid="{00000000-0005-0000-0000-00002A000000}"/>
    <cellStyle name="Comma 3 2 4 3 4 5 3" xfId="37269" xr:uid="{00000000-0005-0000-0000-00002A000000}"/>
    <cellStyle name="Comma 3 2 4 3 4 6" xfId="8541" xr:uid="{00000000-0005-0000-0000-00002A000000}"/>
    <cellStyle name="Comma 3 2 4 3 4 6 2" xfId="23661" xr:uid="{00000000-0005-0000-0000-00002A000000}"/>
    <cellStyle name="Comma 3 2 4 3 4 6 2 2" xfId="53901" xr:uid="{00000000-0005-0000-0000-00002A000000}"/>
    <cellStyle name="Comma 3 2 4 3 4 6 3" xfId="38781" xr:uid="{00000000-0005-0000-0000-00002A000000}"/>
    <cellStyle name="Comma 3 2 4 3 4 7" xfId="10053" xr:uid="{00000000-0005-0000-0000-00002A000000}"/>
    <cellStyle name="Comma 3 2 4 3 4 7 2" xfId="25173" xr:uid="{00000000-0005-0000-0000-00002A000000}"/>
    <cellStyle name="Comma 3 2 4 3 4 7 2 2" xfId="55413" xr:uid="{00000000-0005-0000-0000-00002A000000}"/>
    <cellStyle name="Comma 3 2 4 3 4 7 3" xfId="40293" xr:uid="{00000000-0005-0000-0000-00002A000000}"/>
    <cellStyle name="Comma 3 2 4 3 4 8" xfId="16101" xr:uid="{00000000-0005-0000-0000-00002A000000}"/>
    <cellStyle name="Comma 3 2 4 3 4 8 2" xfId="46341" xr:uid="{00000000-0005-0000-0000-00002A000000}"/>
    <cellStyle name="Comma 3 2 4 3 4 9" xfId="31221" xr:uid="{00000000-0005-0000-0000-00002A000000}"/>
    <cellStyle name="Comma 3 2 4 3 5" xfId="1737" xr:uid="{00000000-0005-0000-0000-00002A000000}"/>
    <cellStyle name="Comma 3 2 4 3 5 2" xfId="10809" xr:uid="{00000000-0005-0000-0000-00002A000000}"/>
    <cellStyle name="Comma 3 2 4 3 5 2 2" xfId="25929" xr:uid="{00000000-0005-0000-0000-00002A000000}"/>
    <cellStyle name="Comma 3 2 4 3 5 2 2 2" xfId="56169" xr:uid="{00000000-0005-0000-0000-00002A000000}"/>
    <cellStyle name="Comma 3 2 4 3 5 2 3" xfId="41049" xr:uid="{00000000-0005-0000-0000-00002A000000}"/>
    <cellStyle name="Comma 3 2 4 3 5 3" xfId="16857" xr:uid="{00000000-0005-0000-0000-00002A000000}"/>
    <cellStyle name="Comma 3 2 4 3 5 3 2" xfId="47097" xr:uid="{00000000-0005-0000-0000-00002A000000}"/>
    <cellStyle name="Comma 3 2 4 3 5 4" xfId="31977" xr:uid="{00000000-0005-0000-0000-00002A000000}"/>
    <cellStyle name="Comma 3 2 4 3 6" xfId="3249" xr:uid="{00000000-0005-0000-0000-00002A000000}"/>
    <cellStyle name="Comma 3 2 4 3 6 2" xfId="12321" xr:uid="{00000000-0005-0000-0000-00002A000000}"/>
    <cellStyle name="Comma 3 2 4 3 6 2 2" xfId="27441" xr:uid="{00000000-0005-0000-0000-00002A000000}"/>
    <cellStyle name="Comma 3 2 4 3 6 2 2 2" xfId="57681" xr:uid="{00000000-0005-0000-0000-00002A000000}"/>
    <cellStyle name="Comma 3 2 4 3 6 2 3" xfId="42561" xr:uid="{00000000-0005-0000-0000-00002A000000}"/>
    <cellStyle name="Comma 3 2 4 3 6 3" xfId="18369" xr:uid="{00000000-0005-0000-0000-00002A000000}"/>
    <cellStyle name="Comma 3 2 4 3 6 3 2" xfId="48609" xr:uid="{00000000-0005-0000-0000-00002A000000}"/>
    <cellStyle name="Comma 3 2 4 3 6 4" xfId="33489" xr:uid="{00000000-0005-0000-0000-00002A000000}"/>
    <cellStyle name="Comma 3 2 4 3 7" xfId="4761" xr:uid="{00000000-0005-0000-0000-00002A000000}"/>
    <cellStyle name="Comma 3 2 4 3 7 2" xfId="13833" xr:uid="{00000000-0005-0000-0000-00002A000000}"/>
    <cellStyle name="Comma 3 2 4 3 7 2 2" xfId="28953" xr:uid="{00000000-0005-0000-0000-00002A000000}"/>
    <cellStyle name="Comma 3 2 4 3 7 2 2 2" xfId="59193" xr:uid="{00000000-0005-0000-0000-00002A000000}"/>
    <cellStyle name="Comma 3 2 4 3 7 2 3" xfId="44073" xr:uid="{00000000-0005-0000-0000-00002A000000}"/>
    <cellStyle name="Comma 3 2 4 3 7 3" xfId="19881" xr:uid="{00000000-0005-0000-0000-00002A000000}"/>
    <cellStyle name="Comma 3 2 4 3 7 3 2" xfId="50121" xr:uid="{00000000-0005-0000-0000-00002A000000}"/>
    <cellStyle name="Comma 3 2 4 3 7 4" xfId="35001" xr:uid="{00000000-0005-0000-0000-00002A000000}"/>
    <cellStyle name="Comma 3 2 4 3 8" xfId="6273" xr:uid="{00000000-0005-0000-0000-00002A000000}"/>
    <cellStyle name="Comma 3 2 4 3 8 2" xfId="21393" xr:uid="{00000000-0005-0000-0000-00002A000000}"/>
    <cellStyle name="Comma 3 2 4 3 8 2 2" xfId="51633" xr:uid="{00000000-0005-0000-0000-00002A000000}"/>
    <cellStyle name="Comma 3 2 4 3 8 3" xfId="36513" xr:uid="{00000000-0005-0000-0000-00002A000000}"/>
    <cellStyle name="Comma 3 2 4 3 9" xfId="7785" xr:uid="{00000000-0005-0000-0000-00002A000000}"/>
    <cellStyle name="Comma 3 2 4 3 9 2" xfId="22905" xr:uid="{00000000-0005-0000-0000-00002A000000}"/>
    <cellStyle name="Comma 3 2 4 3 9 2 2" xfId="53145" xr:uid="{00000000-0005-0000-0000-00002A000000}"/>
    <cellStyle name="Comma 3 2 4 3 9 3" xfId="38025" xr:uid="{00000000-0005-0000-0000-00002A000000}"/>
    <cellStyle name="Comma 3 2 4 4" xfId="309" xr:uid="{00000000-0005-0000-0000-000013000000}"/>
    <cellStyle name="Comma 3 2 4 4 10" xfId="30549" xr:uid="{00000000-0005-0000-0000-000013000000}"/>
    <cellStyle name="Comma 3 2 4 4 2" xfId="1065" xr:uid="{00000000-0005-0000-0000-000013000000}"/>
    <cellStyle name="Comma 3 2 4 4 2 2" xfId="2577" xr:uid="{00000000-0005-0000-0000-000013000000}"/>
    <cellStyle name="Comma 3 2 4 4 2 2 2" xfId="11649" xr:uid="{00000000-0005-0000-0000-000013000000}"/>
    <cellStyle name="Comma 3 2 4 4 2 2 2 2" xfId="26769" xr:uid="{00000000-0005-0000-0000-000013000000}"/>
    <cellStyle name="Comma 3 2 4 4 2 2 2 2 2" xfId="57009" xr:uid="{00000000-0005-0000-0000-000013000000}"/>
    <cellStyle name="Comma 3 2 4 4 2 2 2 3" xfId="41889" xr:uid="{00000000-0005-0000-0000-000013000000}"/>
    <cellStyle name="Comma 3 2 4 4 2 2 3" xfId="17697" xr:uid="{00000000-0005-0000-0000-000013000000}"/>
    <cellStyle name="Comma 3 2 4 4 2 2 3 2" xfId="47937" xr:uid="{00000000-0005-0000-0000-000013000000}"/>
    <cellStyle name="Comma 3 2 4 4 2 2 4" xfId="32817" xr:uid="{00000000-0005-0000-0000-000013000000}"/>
    <cellStyle name="Comma 3 2 4 4 2 3" xfId="4089" xr:uid="{00000000-0005-0000-0000-000013000000}"/>
    <cellStyle name="Comma 3 2 4 4 2 3 2" xfId="13161" xr:uid="{00000000-0005-0000-0000-000013000000}"/>
    <cellStyle name="Comma 3 2 4 4 2 3 2 2" xfId="28281" xr:uid="{00000000-0005-0000-0000-000013000000}"/>
    <cellStyle name="Comma 3 2 4 4 2 3 2 2 2" xfId="58521" xr:uid="{00000000-0005-0000-0000-000013000000}"/>
    <cellStyle name="Comma 3 2 4 4 2 3 2 3" xfId="43401" xr:uid="{00000000-0005-0000-0000-000013000000}"/>
    <cellStyle name="Comma 3 2 4 4 2 3 3" xfId="19209" xr:uid="{00000000-0005-0000-0000-000013000000}"/>
    <cellStyle name="Comma 3 2 4 4 2 3 3 2" xfId="49449" xr:uid="{00000000-0005-0000-0000-000013000000}"/>
    <cellStyle name="Comma 3 2 4 4 2 3 4" xfId="34329" xr:uid="{00000000-0005-0000-0000-000013000000}"/>
    <cellStyle name="Comma 3 2 4 4 2 4" xfId="5601" xr:uid="{00000000-0005-0000-0000-000013000000}"/>
    <cellStyle name="Comma 3 2 4 4 2 4 2" xfId="14673" xr:uid="{00000000-0005-0000-0000-000013000000}"/>
    <cellStyle name="Comma 3 2 4 4 2 4 2 2" xfId="29793" xr:uid="{00000000-0005-0000-0000-000013000000}"/>
    <cellStyle name="Comma 3 2 4 4 2 4 2 2 2" xfId="60033" xr:uid="{00000000-0005-0000-0000-000013000000}"/>
    <cellStyle name="Comma 3 2 4 4 2 4 2 3" xfId="44913" xr:uid="{00000000-0005-0000-0000-000013000000}"/>
    <cellStyle name="Comma 3 2 4 4 2 4 3" xfId="20721" xr:uid="{00000000-0005-0000-0000-000013000000}"/>
    <cellStyle name="Comma 3 2 4 4 2 4 3 2" xfId="50961" xr:uid="{00000000-0005-0000-0000-000013000000}"/>
    <cellStyle name="Comma 3 2 4 4 2 4 4" xfId="35841" xr:uid="{00000000-0005-0000-0000-000013000000}"/>
    <cellStyle name="Comma 3 2 4 4 2 5" xfId="7113" xr:uid="{00000000-0005-0000-0000-000013000000}"/>
    <cellStyle name="Comma 3 2 4 4 2 5 2" xfId="22233" xr:uid="{00000000-0005-0000-0000-000013000000}"/>
    <cellStyle name="Comma 3 2 4 4 2 5 2 2" xfId="52473" xr:uid="{00000000-0005-0000-0000-000013000000}"/>
    <cellStyle name="Comma 3 2 4 4 2 5 3" xfId="37353" xr:uid="{00000000-0005-0000-0000-000013000000}"/>
    <cellStyle name="Comma 3 2 4 4 2 6" xfId="8625" xr:uid="{00000000-0005-0000-0000-000013000000}"/>
    <cellStyle name="Comma 3 2 4 4 2 6 2" xfId="23745" xr:uid="{00000000-0005-0000-0000-000013000000}"/>
    <cellStyle name="Comma 3 2 4 4 2 6 2 2" xfId="53985" xr:uid="{00000000-0005-0000-0000-000013000000}"/>
    <cellStyle name="Comma 3 2 4 4 2 6 3" xfId="38865" xr:uid="{00000000-0005-0000-0000-000013000000}"/>
    <cellStyle name="Comma 3 2 4 4 2 7" xfId="10137" xr:uid="{00000000-0005-0000-0000-000013000000}"/>
    <cellStyle name="Comma 3 2 4 4 2 7 2" xfId="25257" xr:uid="{00000000-0005-0000-0000-000013000000}"/>
    <cellStyle name="Comma 3 2 4 4 2 7 2 2" xfId="55497" xr:uid="{00000000-0005-0000-0000-000013000000}"/>
    <cellStyle name="Comma 3 2 4 4 2 7 3" xfId="40377" xr:uid="{00000000-0005-0000-0000-000013000000}"/>
    <cellStyle name="Comma 3 2 4 4 2 8" xfId="16185" xr:uid="{00000000-0005-0000-0000-000013000000}"/>
    <cellStyle name="Comma 3 2 4 4 2 8 2" xfId="46425" xr:uid="{00000000-0005-0000-0000-000013000000}"/>
    <cellStyle name="Comma 3 2 4 4 2 9" xfId="31305" xr:uid="{00000000-0005-0000-0000-000013000000}"/>
    <cellStyle name="Comma 3 2 4 4 3" xfId="1821" xr:uid="{00000000-0005-0000-0000-000013000000}"/>
    <cellStyle name="Comma 3 2 4 4 3 2" xfId="10893" xr:uid="{00000000-0005-0000-0000-000013000000}"/>
    <cellStyle name="Comma 3 2 4 4 3 2 2" xfId="26013" xr:uid="{00000000-0005-0000-0000-000013000000}"/>
    <cellStyle name="Comma 3 2 4 4 3 2 2 2" xfId="56253" xr:uid="{00000000-0005-0000-0000-000013000000}"/>
    <cellStyle name="Comma 3 2 4 4 3 2 3" xfId="41133" xr:uid="{00000000-0005-0000-0000-000013000000}"/>
    <cellStyle name="Comma 3 2 4 4 3 3" xfId="16941" xr:uid="{00000000-0005-0000-0000-000013000000}"/>
    <cellStyle name="Comma 3 2 4 4 3 3 2" xfId="47181" xr:uid="{00000000-0005-0000-0000-000013000000}"/>
    <cellStyle name="Comma 3 2 4 4 3 4" xfId="32061" xr:uid="{00000000-0005-0000-0000-000013000000}"/>
    <cellStyle name="Comma 3 2 4 4 4" xfId="3333" xr:uid="{00000000-0005-0000-0000-000013000000}"/>
    <cellStyle name="Comma 3 2 4 4 4 2" xfId="12405" xr:uid="{00000000-0005-0000-0000-000013000000}"/>
    <cellStyle name="Comma 3 2 4 4 4 2 2" xfId="27525" xr:uid="{00000000-0005-0000-0000-000013000000}"/>
    <cellStyle name="Comma 3 2 4 4 4 2 2 2" xfId="57765" xr:uid="{00000000-0005-0000-0000-000013000000}"/>
    <cellStyle name="Comma 3 2 4 4 4 2 3" xfId="42645" xr:uid="{00000000-0005-0000-0000-000013000000}"/>
    <cellStyle name="Comma 3 2 4 4 4 3" xfId="18453" xr:uid="{00000000-0005-0000-0000-000013000000}"/>
    <cellStyle name="Comma 3 2 4 4 4 3 2" xfId="48693" xr:uid="{00000000-0005-0000-0000-000013000000}"/>
    <cellStyle name="Comma 3 2 4 4 4 4" xfId="33573" xr:uid="{00000000-0005-0000-0000-000013000000}"/>
    <cellStyle name="Comma 3 2 4 4 5" xfId="4845" xr:uid="{00000000-0005-0000-0000-000013000000}"/>
    <cellStyle name="Comma 3 2 4 4 5 2" xfId="13917" xr:uid="{00000000-0005-0000-0000-000013000000}"/>
    <cellStyle name="Comma 3 2 4 4 5 2 2" xfId="29037" xr:uid="{00000000-0005-0000-0000-000013000000}"/>
    <cellStyle name="Comma 3 2 4 4 5 2 2 2" xfId="59277" xr:uid="{00000000-0005-0000-0000-000013000000}"/>
    <cellStyle name="Comma 3 2 4 4 5 2 3" xfId="44157" xr:uid="{00000000-0005-0000-0000-000013000000}"/>
    <cellStyle name="Comma 3 2 4 4 5 3" xfId="19965" xr:uid="{00000000-0005-0000-0000-000013000000}"/>
    <cellStyle name="Comma 3 2 4 4 5 3 2" xfId="50205" xr:uid="{00000000-0005-0000-0000-000013000000}"/>
    <cellStyle name="Comma 3 2 4 4 5 4" xfId="35085" xr:uid="{00000000-0005-0000-0000-000013000000}"/>
    <cellStyle name="Comma 3 2 4 4 6" xfId="6357" xr:uid="{00000000-0005-0000-0000-000013000000}"/>
    <cellStyle name="Comma 3 2 4 4 6 2" xfId="21477" xr:uid="{00000000-0005-0000-0000-000013000000}"/>
    <cellStyle name="Comma 3 2 4 4 6 2 2" xfId="51717" xr:uid="{00000000-0005-0000-0000-000013000000}"/>
    <cellStyle name="Comma 3 2 4 4 6 3" xfId="36597" xr:uid="{00000000-0005-0000-0000-000013000000}"/>
    <cellStyle name="Comma 3 2 4 4 7" xfId="7869" xr:uid="{00000000-0005-0000-0000-000013000000}"/>
    <cellStyle name="Comma 3 2 4 4 7 2" xfId="22989" xr:uid="{00000000-0005-0000-0000-000013000000}"/>
    <cellStyle name="Comma 3 2 4 4 7 2 2" xfId="53229" xr:uid="{00000000-0005-0000-0000-000013000000}"/>
    <cellStyle name="Comma 3 2 4 4 7 3" xfId="38109" xr:uid="{00000000-0005-0000-0000-000013000000}"/>
    <cellStyle name="Comma 3 2 4 4 8" xfId="9381" xr:uid="{00000000-0005-0000-0000-000013000000}"/>
    <cellStyle name="Comma 3 2 4 4 8 2" xfId="24501" xr:uid="{00000000-0005-0000-0000-000013000000}"/>
    <cellStyle name="Comma 3 2 4 4 8 2 2" xfId="54741" xr:uid="{00000000-0005-0000-0000-000013000000}"/>
    <cellStyle name="Comma 3 2 4 4 8 3" xfId="39621" xr:uid="{00000000-0005-0000-0000-000013000000}"/>
    <cellStyle name="Comma 3 2 4 4 9" xfId="15429" xr:uid="{00000000-0005-0000-0000-000013000000}"/>
    <cellStyle name="Comma 3 2 4 4 9 2" xfId="45669" xr:uid="{00000000-0005-0000-0000-000013000000}"/>
    <cellStyle name="Comma 3 2 4 5" xfId="561" xr:uid="{00000000-0005-0000-0000-00007A000000}"/>
    <cellStyle name="Comma 3 2 4 5 10" xfId="30801" xr:uid="{00000000-0005-0000-0000-00007A000000}"/>
    <cellStyle name="Comma 3 2 4 5 2" xfId="1317" xr:uid="{00000000-0005-0000-0000-00007A000000}"/>
    <cellStyle name="Comma 3 2 4 5 2 2" xfId="2829" xr:uid="{00000000-0005-0000-0000-00007A000000}"/>
    <cellStyle name="Comma 3 2 4 5 2 2 2" xfId="11901" xr:uid="{00000000-0005-0000-0000-00007A000000}"/>
    <cellStyle name="Comma 3 2 4 5 2 2 2 2" xfId="27021" xr:uid="{00000000-0005-0000-0000-00007A000000}"/>
    <cellStyle name="Comma 3 2 4 5 2 2 2 2 2" xfId="57261" xr:uid="{00000000-0005-0000-0000-00007A000000}"/>
    <cellStyle name="Comma 3 2 4 5 2 2 2 3" xfId="42141" xr:uid="{00000000-0005-0000-0000-00007A000000}"/>
    <cellStyle name="Comma 3 2 4 5 2 2 3" xfId="17949" xr:uid="{00000000-0005-0000-0000-00007A000000}"/>
    <cellStyle name="Comma 3 2 4 5 2 2 3 2" xfId="48189" xr:uid="{00000000-0005-0000-0000-00007A000000}"/>
    <cellStyle name="Comma 3 2 4 5 2 2 4" xfId="33069" xr:uid="{00000000-0005-0000-0000-00007A000000}"/>
    <cellStyle name="Comma 3 2 4 5 2 3" xfId="4341" xr:uid="{00000000-0005-0000-0000-00007A000000}"/>
    <cellStyle name="Comma 3 2 4 5 2 3 2" xfId="13413" xr:uid="{00000000-0005-0000-0000-00007A000000}"/>
    <cellStyle name="Comma 3 2 4 5 2 3 2 2" xfId="28533" xr:uid="{00000000-0005-0000-0000-00007A000000}"/>
    <cellStyle name="Comma 3 2 4 5 2 3 2 2 2" xfId="58773" xr:uid="{00000000-0005-0000-0000-00007A000000}"/>
    <cellStyle name="Comma 3 2 4 5 2 3 2 3" xfId="43653" xr:uid="{00000000-0005-0000-0000-00007A000000}"/>
    <cellStyle name="Comma 3 2 4 5 2 3 3" xfId="19461" xr:uid="{00000000-0005-0000-0000-00007A000000}"/>
    <cellStyle name="Comma 3 2 4 5 2 3 3 2" xfId="49701" xr:uid="{00000000-0005-0000-0000-00007A000000}"/>
    <cellStyle name="Comma 3 2 4 5 2 3 4" xfId="34581" xr:uid="{00000000-0005-0000-0000-00007A000000}"/>
    <cellStyle name="Comma 3 2 4 5 2 4" xfId="5853" xr:uid="{00000000-0005-0000-0000-00007A000000}"/>
    <cellStyle name="Comma 3 2 4 5 2 4 2" xfId="14925" xr:uid="{00000000-0005-0000-0000-00007A000000}"/>
    <cellStyle name="Comma 3 2 4 5 2 4 2 2" xfId="30045" xr:uid="{00000000-0005-0000-0000-00007A000000}"/>
    <cellStyle name="Comma 3 2 4 5 2 4 2 2 2" xfId="60285" xr:uid="{00000000-0005-0000-0000-00007A000000}"/>
    <cellStyle name="Comma 3 2 4 5 2 4 2 3" xfId="45165" xr:uid="{00000000-0005-0000-0000-00007A000000}"/>
    <cellStyle name="Comma 3 2 4 5 2 4 3" xfId="20973" xr:uid="{00000000-0005-0000-0000-00007A000000}"/>
    <cellStyle name="Comma 3 2 4 5 2 4 3 2" xfId="51213" xr:uid="{00000000-0005-0000-0000-00007A000000}"/>
    <cellStyle name="Comma 3 2 4 5 2 4 4" xfId="36093" xr:uid="{00000000-0005-0000-0000-00007A000000}"/>
    <cellStyle name="Comma 3 2 4 5 2 5" xfId="7365" xr:uid="{00000000-0005-0000-0000-00007A000000}"/>
    <cellStyle name="Comma 3 2 4 5 2 5 2" xfId="22485" xr:uid="{00000000-0005-0000-0000-00007A000000}"/>
    <cellStyle name="Comma 3 2 4 5 2 5 2 2" xfId="52725" xr:uid="{00000000-0005-0000-0000-00007A000000}"/>
    <cellStyle name="Comma 3 2 4 5 2 5 3" xfId="37605" xr:uid="{00000000-0005-0000-0000-00007A000000}"/>
    <cellStyle name="Comma 3 2 4 5 2 6" xfId="8877" xr:uid="{00000000-0005-0000-0000-00007A000000}"/>
    <cellStyle name="Comma 3 2 4 5 2 6 2" xfId="23997" xr:uid="{00000000-0005-0000-0000-00007A000000}"/>
    <cellStyle name="Comma 3 2 4 5 2 6 2 2" xfId="54237" xr:uid="{00000000-0005-0000-0000-00007A000000}"/>
    <cellStyle name="Comma 3 2 4 5 2 6 3" xfId="39117" xr:uid="{00000000-0005-0000-0000-00007A000000}"/>
    <cellStyle name="Comma 3 2 4 5 2 7" xfId="10389" xr:uid="{00000000-0005-0000-0000-00007A000000}"/>
    <cellStyle name="Comma 3 2 4 5 2 7 2" xfId="25509" xr:uid="{00000000-0005-0000-0000-00007A000000}"/>
    <cellStyle name="Comma 3 2 4 5 2 7 2 2" xfId="55749" xr:uid="{00000000-0005-0000-0000-00007A000000}"/>
    <cellStyle name="Comma 3 2 4 5 2 7 3" xfId="40629" xr:uid="{00000000-0005-0000-0000-00007A000000}"/>
    <cellStyle name="Comma 3 2 4 5 2 8" xfId="16437" xr:uid="{00000000-0005-0000-0000-00007A000000}"/>
    <cellStyle name="Comma 3 2 4 5 2 8 2" xfId="46677" xr:uid="{00000000-0005-0000-0000-00007A000000}"/>
    <cellStyle name="Comma 3 2 4 5 2 9" xfId="31557" xr:uid="{00000000-0005-0000-0000-00007A000000}"/>
    <cellStyle name="Comma 3 2 4 5 3" xfId="2073" xr:uid="{00000000-0005-0000-0000-00007A000000}"/>
    <cellStyle name="Comma 3 2 4 5 3 2" xfId="11145" xr:uid="{00000000-0005-0000-0000-00007A000000}"/>
    <cellStyle name="Comma 3 2 4 5 3 2 2" xfId="26265" xr:uid="{00000000-0005-0000-0000-00007A000000}"/>
    <cellStyle name="Comma 3 2 4 5 3 2 2 2" xfId="56505" xr:uid="{00000000-0005-0000-0000-00007A000000}"/>
    <cellStyle name="Comma 3 2 4 5 3 2 3" xfId="41385" xr:uid="{00000000-0005-0000-0000-00007A000000}"/>
    <cellStyle name="Comma 3 2 4 5 3 3" xfId="17193" xr:uid="{00000000-0005-0000-0000-00007A000000}"/>
    <cellStyle name="Comma 3 2 4 5 3 3 2" xfId="47433" xr:uid="{00000000-0005-0000-0000-00007A000000}"/>
    <cellStyle name="Comma 3 2 4 5 3 4" xfId="32313" xr:uid="{00000000-0005-0000-0000-00007A000000}"/>
    <cellStyle name="Comma 3 2 4 5 4" xfId="3585" xr:uid="{00000000-0005-0000-0000-00007A000000}"/>
    <cellStyle name="Comma 3 2 4 5 4 2" xfId="12657" xr:uid="{00000000-0005-0000-0000-00007A000000}"/>
    <cellStyle name="Comma 3 2 4 5 4 2 2" xfId="27777" xr:uid="{00000000-0005-0000-0000-00007A000000}"/>
    <cellStyle name="Comma 3 2 4 5 4 2 2 2" xfId="58017" xr:uid="{00000000-0005-0000-0000-00007A000000}"/>
    <cellStyle name="Comma 3 2 4 5 4 2 3" xfId="42897" xr:uid="{00000000-0005-0000-0000-00007A000000}"/>
    <cellStyle name="Comma 3 2 4 5 4 3" xfId="18705" xr:uid="{00000000-0005-0000-0000-00007A000000}"/>
    <cellStyle name="Comma 3 2 4 5 4 3 2" xfId="48945" xr:uid="{00000000-0005-0000-0000-00007A000000}"/>
    <cellStyle name="Comma 3 2 4 5 4 4" xfId="33825" xr:uid="{00000000-0005-0000-0000-00007A000000}"/>
    <cellStyle name="Comma 3 2 4 5 5" xfId="5097" xr:uid="{00000000-0005-0000-0000-00007A000000}"/>
    <cellStyle name="Comma 3 2 4 5 5 2" xfId="14169" xr:uid="{00000000-0005-0000-0000-00007A000000}"/>
    <cellStyle name="Comma 3 2 4 5 5 2 2" xfId="29289" xr:uid="{00000000-0005-0000-0000-00007A000000}"/>
    <cellStyle name="Comma 3 2 4 5 5 2 2 2" xfId="59529" xr:uid="{00000000-0005-0000-0000-00007A000000}"/>
    <cellStyle name="Comma 3 2 4 5 5 2 3" xfId="44409" xr:uid="{00000000-0005-0000-0000-00007A000000}"/>
    <cellStyle name="Comma 3 2 4 5 5 3" xfId="20217" xr:uid="{00000000-0005-0000-0000-00007A000000}"/>
    <cellStyle name="Comma 3 2 4 5 5 3 2" xfId="50457" xr:uid="{00000000-0005-0000-0000-00007A000000}"/>
    <cellStyle name="Comma 3 2 4 5 5 4" xfId="35337" xr:uid="{00000000-0005-0000-0000-00007A000000}"/>
    <cellStyle name="Comma 3 2 4 5 6" xfId="6609" xr:uid="{00000000-0005-0000-0000-00007A000000}"/>
    <cellStyle name="Comma 3 2 4 5 6 2" xfId="21729" xr:uid="{00000000-0005-0000-0000-00007A000000}"/>
    <cellStyle name="Comma 3 2 4 5 6 2 2" xfId="51969" xr:uid="{00000000-0005-0000-0000-00007A000000}"/>
    <cellStyle name="Comma 3 2 4 5 6 3" xfId="36849" xr:uid="{00000000-0005-0000-0000-00007A000000}"/>
    <cellStyle name="Comma 3 2 4 5 7" xfId="8121" xr:uid="{00000000-0005-0000-0000-00007A000000}"/>
    <cellStyle name="Comma 3 2 4 5 7 2" xfId="23241" xr:uid="{00000000-0005-0000-0000-00007A000000}"/>
    <cellStyle name="Comma 3 2 4 5 7 2 2" xfId="53481" xr:uid="{00000000-0005-0000-0000-00007A000000}"/>
    <cellStyle name="Comma 3 2 4 5 7 3" xfId="38361" xr:uid="{00000000-0005-0000-0000-00007A000000}"/>
    <cellStyle name="Comma 3 2 4 5 8" xfId="9633" xr:uid="{00000000-0005-0000-0000-00007A000000}"/>
    <cellStyle name="Comma 3 2 4 5 8 2" xfId="24753" xr:uid="{00000000-0005-0000-0000-00007A000000}"/>
    <cellStyle name="Comma 3 2 4 5 8 2 2" xfId="54993" xr:uid="{00000000-0005-0000-0000-00007A000000}"/>
    <cellStyle name="Comma 3 2 4 5 8 3" xfId="39873" xr:uid="{00000000-0005-0000-0000-00007A000000}"/>
    <cellStyle name="Comma 3 2 4 5 9" xfId="15681" xr:uid="{00000000-0005-0000-0000-00007A000000}"/>
    <cellStyle name="Comma 3 2 4 5 9 2" xfId="45921" xr:uid="{00000000-0005-0000-0000-00007A000000}"/>
    <cellStyle name="Comma 3 2 4 6" xfId="813" xr:uid="{00000000-0005-0000-0000-000013000000}"/>
    <cellStyle name="Comma 3 2 4 6 2" xfId="2325" xr:uid="{00000000-0005-0000-0000-000013000000}"/>
    <cellStyle name="Comma 3 2 4 6 2 2" xfId="11397" xr:uid="{00000000-0005-0000-0000-000013000000}"/>
    <cellStyle name="Comma 3 2 4 6 2 2 2" xfId="26517" xr:uid="{00000000-0005-0000-0000-000013000000}"/>
    <cellStyle name="Comma 3 2 4 6 2 2 2 2" xfId="56757" xr:uid="{00000000-0005-0000-0000-000013000000}"/>
    <cellStyle name="Comma 3 2 4 6 2 2 3" xfId="41637" xr:uid="{00000000-0005-0000-0000-000013000000}"/>
    <cellStyle name="Comma 3 2 4 6 2 3" xfId="17445" xr:uid="{00000000-0005-0000-0000-000013000000}"/>
    <cellStyle name="Comma 3 2 4 6 2 3 2" xfId="47685" xr:uid="{00000000-0005-0000-0000-000013000000}"/>
    <cellStyle name="Comma 3 2 4 6 2 4" xfId="32565" xr:uid="{00000000-0005-0000-0000-000013000000}"/>
    <cellStyle name="Comma 3 2 4 6 3" xfId="3837" xr:uid="{00000000-0005-0000-0000-000013000000}"/>
    <cellStyle name="Comma 3 2 4 6 3 2" xfId="12909" xr:uid="{00000000-0005-0000-0000-000013000000}"/>
    <cellStyle name="Comma 3 2 4 6 3 2 2" xfId="28029" xr:uid="{00000000-0005-0000-0000-000013000000}"/>
    <cellStyle name="Comma 3 2 4 6 3 2 2 2" xfId="58269" xr:uid="{00000000-0005-0000-0000-000013000000}"/>
    <cellStyle name="Comma 3 2 4 6 3 2 3" xfId="43149" xr:uid="{00000000-0005-0000-0000-000013000000}"/>
    <cellStyle name="Comma 3 2 4 6 3 3" xfId="18957" xr:uid="{00000000-0005-0000-0000-000013000000}"/>
    <cellStyle name="Comma 3 2 4 6 3 3 2" xfId="49197" xr:uid="{00000000-0005-0000-0000-000013000000}"/>
    <cellStyle name="Comma 3 2 4 6 3 4" xfId="34077" xr:uid="{00000000-0005-0000-0000-000013000000}"/>
    <cellStyle name="Comma 3 2 4 6 4" xfId="5349" xr:uid="{00000000-0005-0000-0000-000013000000}"/>
    <cellStyle name="Comma 3 2 4 6 4 2" xfId="14421" xr:uid="{00000000-0005-0000-0000-000013000000}"/>
    <cellStyle name="Comma 3 2 4 6 4 2 2" xfId="29541" xr:uid="{00000000-0005-0000-0000-000013000000}"/>
    <cellStyle name="Comma 3 2 4 6 4 2 2 2" xfId="59781" xr:uid="{00000000-0005-0000-0000-000013000000}"/>
    <cellStyle name="Comma 3 2 4 6 4 2 3" xfId="44661" xr:uid="{00000000-0005-0000-0000-000013000000}"/>
    <cellStyle name="Comma 3 2 4 6 4 3" xfId="20469" xr:uid="{00000000-0005-0000-0000-000013000000}"/>
    <cellStyle name="Comma 3 2 4 6 4 3 2" xfId="50709" xr:uid="{00000000-0005-0000-0000-000013000000}"/>
    <cellStyle name="Comma 3 2 4 6 4 4" xfId="35589" xr:uid="{00000000-0005-0000-0000-000013000000}"/>
    <cellStyle name="Comma 3 2 4 6 5" xfId="6861" xr:uid="{00000000-0005-0000-0000-000013000000}"/>
    <cellStyle name="Comma 3 2 4 6 5 2" xfId="21981" xr:uid="{00000000-0005-0000-0000-000013000000}"/>
    <cellStyle name="Comma 3 2 4 6 5 2 2" xfId="52221" xr:uid="{00000000-0005-0000-0000-000013000000}"/>
    <cellStyle name="Comma 3 2 4 6 5 3" xfId="37101" xr:uid="{00000000-0005-0000-0000-000013000000}"/>
    <cellStyle name="Comma 3 2 4 6 6" xfId="8373" xr:uid="{00000000-0005-0000-0000-000013000000}"/>
    <cellStyle name="Comma 3 2 4 6 6 2" xfId="23493" xr:uid="{00000000-0005-0000-0000-000013000000}"/>
    <cellStyle name="Comma 3 2 4 6 6 2 2" xfId="53733" xr:uid="{00000000-0005-0000-0000-000013000000}"/>
    <cellStyle name="Comma 3 2 4 6 6 3" xfId="38613" xr:uid="{00000000-0005-0000-0000-000013000000}"/>
    <cellStyle name="Comma 3 2 4 6 7" xfId="9885" xr:uid="{00000000-0005-0000-0000-000013000000}"/>
    <cellStyle name="Comma 3 2 4 6 7 2" xfId="25005" xr:uid="{00000000-0005-0000-0000-000013000000}"/>
    <cellStyle name="Comma 3 2 4 6 7 2 2" xfId="55245" xr:uid="{00000000-0005-0000-0000-000013000000}"/>
    <cellStyle name="Comma 3 2 4 6 7 3" xfId="40125" xr:uid="{00000000-0005-0000-0000-000013000000}"/>
    <cellStyle name="Comma 3 2 4 6 8" xfId="15933" xr:uid="{00000000-0005-0000-0000-000013000000}"/>
    <cellStyle name="Comma 3 2 4 6 8 2" xfId="46173" xr:uid="{00000000-0005-0000-0000-000013000000}"/>
    <cellStyle name="Comma 3 2 4 6 9" xfId="31053" xr:uid="{00000000-0005-0000-0000-000013000000}"/>
    <cellStyle name="Comma 3 2 4 7" xfId="1569" xr:uid="{00000000-0005-0000-0000-000013000000}"/>
    <cellStyle name="Comma 3 2 4 7 2" xfId="10641" xr:uid="{00000000-0005-0000-0000-000013000000}"/>
    <cellStyle name="Comma 3 2 4 7 2 2" xfId="25761" xr:uid="{00000000-0005-0000-0000-000013000000}"/>
    <cellStyle name="Comma 3 2 4 7 2 2 2" xfId="56001" xr:uid="{00000000-0005-0000-0000-000013000000}"/>
    <cellStyle name="Comma 3 2 4 7 2 3" xfId="40881" xr:uid="{00000000-0005-0000-0000-000013000000}"/>
    <cellStyle name="Comma 3 2 4 7 3" xfId="16689" xr:uid="{00000000-0005-0000-0000-000013000000}"/>
    <cellStyle name="Comma 3 2 4 7 3 2" xfId="46929" xr:uid="{00000000-0005-0000-0000-000013000000}"/>
    <cellStyle name="Comma 3 2 4 7 4" xfId="31809" xr:uid="{00000000-0005-0000-0000-000013000000}"/>
    <cellStyle name="Comma 3 2 4 8" xfId="3081" xr:uid="{00000000-0005-0000-0000-000013000000}"/>
    <cellStyle name="Comma 3 2 4 8 2" xfId="12153" xr:uid="{00000000-0005-0000-0000-000013000000}"/>
    <cellStyle name="Comma 3 2 4 8 2 2" xfId="27273" xr:uid="{00000000-0005-0000-0000-000013000000}"/>
    <cellStyle name="Comma 3 2 4 8 2 2 2" xfId="57513" xr:uid="{00000000-0005-0000-0000-000013000000}"/>
    <cellStyle name="Comma 3 2 4 8 2 3" xfId="42393" xr:uid="{00000000-0005-0000-0000-000013000000}"/>
    <cellStyle name="Comma 3 2 4 8 3" xfId="18201" xr:uid="{00000000-0005-0000-0000-000013000000}"/>
    <cellStyle name="Comma 3 2 4 8 3 2" xfId="48441" xr:uid="{00000000-0005-0000-0000-000013000000}"/>
    <cellStyle name="Comma 3 2 4 8 4" xfId="33321" xr:uid="{00000000-0005-0000-0000-000013000000}"/>
    <cellStyle name="Comma 3 2 4 9" xfId="4593" xr:uid="{00000000-0005-0000-0000-000013000000}"/>
    <cellStyle name="Comma 3 2 4 9 2" xfId="13665" xr:uid="{00000000-0005-0000-0000-000013000000}"/>
    <cellStyle name="Comma 3 2 4 9 2 2" xfId="28785" xr:uid="{00000000-0005-0000-0000-000013000000}"/>
    <cellStyle name="Comma 3 2 4 9 2 2 2" xfId="59025" xr:uid="{00000000-0005-0000-0000-000013000000}"/>
    <cellStyle name="Comma 3 2 4 9 2 3" xfId="43905" xr:uid="{00000000-0005-0000-0000-000013000000}"/>
    <cellStyle name="Comma 3 2 4 9 3" xfId="19713" xr:uid="{00000000-0005-0000-0000-000013000000}"/>
    <cellStyle name="Comma 3 2 4 9 3 2" xfId="49953" xr:uid="{00000000-0005-0000-0000-000013000000}"/>
    <cellStyle name="Comma 3 2 4 9 4" xfId="34833" xr:uid="{00000000-0005-0000-0000-000013000000}"/>
    <cellStyle name="Comma 3 2 5" xfId="99" xr:uid="{00000000-0005-0000-0000-000025000000}"/>
    <cellStyle name="Comma 3 2 5 10" xfId="9171" xr:uid="{00000000-0005-0000-0000-000025000000}"/>
    <cellStyle name="Comma 3 2 5 10 2" xfId="24291" xr:uid="{00000000-0005-0000-0000-000025000000}"/>
    <cellStyle name="Comma 3 2 5 10 2 2" xfId="54531" xr:uid="{00000000-0005-0000-0000-000025000000}"/>
    <cellStyle name="Comma 3 2 5 10 3" xfId="39411" xr:uid="{00000000-0005-0000-0000-000025000000}"/>
    <cellStyle name="Comma 3 2 5 11" xfId="15219" xr:uid="{00000000-0005-0000-0000-000025000000}"/>
    <cellStyle name="Comma 3 2 5 11 2" xfId="45459" xr:uid="{00000000-0005-0000-0000-000025000000}"/>
    <cellStyle name="Comma 3 2 5 12" xfId="30339" xr:uid="{00000000-0005-0000-0000-000025000000}"/>
    <cellStyle name="Comma 3 2 5 2" xfId="351" xr:uid="{00000000-0005-0000-0000-000025000000}"/>
    <cellStyle name="Comma 3 2 5 2 10" xfId="30591" xr:uid="{00000000-0005-0000-0000-000025000000}"/>
    <cellStyle name="Comma 3 2 5 2 2" xfId="1107" xr:uid="{00000000-0005-0000-0000-000025000000}"/>
    <cellStyle name="Comma 3 2 5 2 2 2" xfId="2619" xr:uid="{00000000-0005-0000-0000-000025000000}"/>
    <cellStyle name="Comma 3 2 5 2 2 2 2" xfId="11691" xr:uid="{00000000-0005-0000-0000-000025000000}"/>
    <cellStyle name="Comma 3 2 5 2 2 2 2 2" xfId="26811" xr:uid="{00000000-0005-0000-0000-000025000000}"/>
    <cellStyle name="Comma 3 2 5 2 2 2 2 2 2" xfId="57051" xr:uid="{00000000-0005-0000-0000-000025000000}"/>
    <cellStyle name="Comma 3 2 5 2 2 2 2 3" xfId="41931" xr:uid="{00000000-0005-0000-0000-000025000000}"/>
    <cellStyle name="Comma 3 2 5 2 2 2 3" xfId="17739" xr:uid="{00000000-0005-0000-0000-000025000000}"/>
    <cellStyle name="Comma 3 2 5 2 2 2 3 2" xfId="47979" xr:uid="{00000000-0005-0000-0000-000025000000}"/>
    <cellStyle name="Comma 3 2 5 2 2 2 4" xfId="32859" xr:uid="{00000000-0005-0000-0000-000025000000}"/>
    <cellStyle name="Comma 3 2 5 2 2 3" xfId="4131" xr:uid="{00000000-0005-0000-0000-000025000000}"/>
    <cellStyle name="Comma 3 2 5 2 2 3 2" xfId="13203" xr:uid="{00000000-0005-0000-0000-000025000000}"/>
    <cellStyle name="Comma 3 2 5 2 2 3 2 2" xfId="28323" xr:uid="{00000000-0005-0000-0000-000025000000}"/>
    <cellStyle name="Comma 3 2 5 2 2 3 2 2 2" xfId="58563" xr:uid="{00000000-0005-0000-0000-000025000000}"/>
    <cellStyle name="Comma 3 2 5 2 2 3 2 3" xfId="43443" xr:uid="{00000000-0005-0000-0000-000025000000}"/>
    <cellStyle name="Comma 3 2 5 2 2 3 3" xfId="19251" xr:uid="{00000000-0005-0000-0000-000025000000}"/>
    <cellStyle name="Comma 3 2 5 2 2 3 3 2" xfId="49491" xr:uid="{00000000-0005-0000-0000-000025000000}"/>
    <cellStyle name="Comma 3 2 5 2 2 3 4" xfId="34371" xr:uid="{00000000-0005-0000-0000-000025000000}"/>
    <cellStyle name="Comma 3 2 5 2 2 4" xfId="5643" xr:uid="{00000000-0005-0000-0000-000025000000}"/>
    <cellStyle name="Comma 3 2 5 2 2 4 2" xfId="14715" xr:uid="{00000000-0005-0000-0000-000025000000}"/>
    <cellStyle name="Comma 3 2 5 2 2 4 2 2" xfId="29835" xr:uid="{00000000-0005-0000-0000-000025000000}"/>
    <cellStyle name="Comma 3 2 5 2 2 4 2 2 2" xfId="60075" xr:uid="{00000000-0005-0000-0000-000025000000}"/>
    <cellStyle name="Comma 3 2 5 2 2 4 2 3" xfId="44955" xr:uid="{00000000-0005-0000-0000-000025000000}"/>
    <cellStyle name="Comma 3 2 5 2 2 4 3" xfId="20763" xr:uid="{00000000-0005-0000-0000-000025000000}"/>
    <cellStyle name="Comma 3 2 5 2 2 4 3 2" xfId="51003" xr:uid="{00000000-0005-0000-0000-000025000000}"/>
    <cellStyle name="Comma 3 2 5 2 2 4 4" xfId="35883" xr:uid="{00000000-0005-0000-0000-000025000000}"/>
    <cellStyle name="Comma 3 2 5 2 2 5" xfId="7155" xr:uid="{00000000-0005-0000-0000-000025000000}"/>
    <cellStyle name="Comma 3 2 5 2 2 5 2" xfId="22275" xr:uid="{00000000-0005-0000-0000-000025000000}"/>
    <cellStyle name="Comma 3 2 5 2 2 5 2 2" xfId="52515" xr:uid="{00000000-0005-0000-0000-000025000000}"/>
    <cellStyle name="Comma 3 2 5 2 2 5 3" xfId="37395" xr:uid="{00000000-0005-0000-0000-000025000000}"/>
    <cellStyle name="Comma 3 2 5 2 2 6" xfId="8667" xr:uid="{00000000-0005-0000-0000-000025000000}"/>
    <cellStyle name="Comma 3 2 5 2 2 6 2" xfId="23787" xr:uid="{00000000-0005-0000-0000-000025000000}"/>
    <cellStyle name="Comma 3 2 5 2 2 6 2 2" xfId="54027" xr:uid="{00000000-0005-0000-0000-000025000000}"/>
    <cellStyle name="Comma 3 2 5 2 2 6 3" xfId="38907" xr:uid="{00000000-0005-0000-0000-000025000000}"/>
    <cellStyle name="Comma 3 2 5 2 2 7" xfId="10179" xr:uid="{00000000-0005-0000-0000-000025000000}"/>
    <cellStyle name="Comma 3 2 5 2 2 7 2" xfId="25299" xr:uid="{00000000-0005-0000-0000-000025000000}"/>
    <cellStyle name="Comma 3 2 5 2 2 7 2 2" xfId="55539" xr:uid="{00000000-0005-0000-0000-000025000000}"/>
    <cellStyle name="Comma 3 2 5 2 2 7 3" xfId="40419" xr:uid="{00000000-0005-0000-0000-000025000000}"/>
    <cellStyle name="Comma 3 2 5 2 2 8" xfId="16227" xr:uid="{00000000-0005-0000-0000-000025000000}"/>
    <cellStyle name="Comma 3 2 5 2 2 8 2" xfId="46467" xr:uid="{00000000-0005-0000-0000-000025000000}"/>
    <cellStyle name="Comma 3 2 5 2 2 9" xfId="31347" xr:uid="{00000000-0005-0000-0000-000025000000}"/>
    <cellStyle name="Comma 3 2 5 2 3" xfId="1863" xr:uid="{00000000-0005-0000-0000-000025000000}"/>
    <cellStyle name="Comma 3 2 5 2 3 2" xfId="10935" xr:uid="{00000000-0005-0000-0000-000025000000}"/>
    <cellStyle name="Comma 3 2 5 2 3 2 2" xfId="26055" xr:uid="{00000000-0005-0000-0000-000025000000}"/>
    <cellStyle name="Comma 3 2 5 2 3 2 2 2" xfId="56295" xr:uid="{00000000-0005-0000-0000-000025000000}"/>
    <cellStyle name="Comma 3 2 5 2 3 2 3" xfId="41175" xr:uid="{00000000-0005-0000-0000-000025000000}"/>
    <cellStyle name="Comma 3 2 5 2 3 3" xfId="16983" xr:uid="{00000000-0005-0000-0000-000025000000}"/>
    <cellStyle name="Comma 3 2 5 2 3 3 2" xfId="47223" xr:uid="{00000000-0005-0000-0000-000025000000}"/>
    <cellStyle name="Comma 3 2 5 2 3 4" xfId="32103" xr:uid="{00000000-0005-0000-0000-000025000000}"/>
    <cellStyle name="Comma 3 2 5 2 4" xfId="3375" xr:uid="{00000000-0005-0000-0000-000025000000}"/>
    <cellStyle name="Comma 3 2 5 2 4 2" xfId="12447" xr:uid="{00000000-0005-0000-0000-000025000000}"/>
    <cellStyle name="Comma 3 2 5 2 4 2 2" xfId="27567" xr:uid="{00000000-0005-0000-0000-000025000000}"/>
    <cellStyle name="Comma 3 2 5 2 4 2 2 2" xfId="57807" xr:uid="{00000000-0005-0000-0000-000025000000}"/>
    <cellStyle name="Comma 3 2 5 2 4 2 3" xfId="42687" xr:uid="{00000000-0005-0000-0000-000025000000}"/>
    <cellStyle name="Comma 3 2 5 2 4 3" xfId="18495" xr:uid="{00000000-0005-0000-0000-000025000000}"/>
    <cellStyle name="Comma 3 2 5 2 4 3 2" xfId="48735" xr:uid="{00000000-0005-0000-0000-000025000000}"/>
    <cellStyle name="Comma 3 2 5 2 4 4" xfId="33615" xr:uid="{00000000-0005-0000-0000-000025000000}"/>
    <cellStyle name="Comma 3 2 5 2 5" xfId="4887" xr:uid="{00000000-0005-0000-0000-000025000000}"/>
    <cellStyle name="Comma 3 2 5 2 5 2" xfId="13959" xr:uid="{00000000-0005-0000-0000-000025000000}"/>
    <cellStyle name="Comma 3 2 5 2 5 2 2" xfId="29079" xr:uid="{00000000-0005-0000-0000-000025000000}"/>
    <cellStyle name="Comma 3 2 5 2 5 2 2 2" xfId="59319" xr:uid="{00000000-0005-0000-0000-000025000000}"/>
    <cellStyle name="Comma 3 2 5 2 5 2 3" xfId="44199" xr:uid="{00000000-0005-0000-0000-000025000000}"/>
    <cellStyle name="Comma 3 2 5 2 5 3" xfId="20007" xr:uid="{00000000-0005-0000-0000-000025000000}"/>
    <cellStyle name="Comma 3 2 5 2 5 3 2" xfId="50247" xr:uid="{00000000-0005-0000-0000-000025000000}"/>
    <cellStyle name="Comma 3 2 5 2 5 4" xfId="35127" xr:uid="{00000000-0005-0000-0000-000025000000}"/>
    <cellStyle name="Comma 3 2 5 2 6" xfId="6399" xr:uid="{00000000-0005-0000-0000-000025000000}"/>
    <cellStyle name="Comma 3 2 5 2 6 2" xfId="21519" xr:uid="{00000000-0005-0000-0000-000025000000}"/>
    <cellStyle name="Comma 3 2 5 2 6 2 2" xfId="51759" xr:uid="{00000000-0005-0000-0000-000025000000}"/>
    <cellStyle name="Comma 3 2 5 2 6 3" xfId="36639" xr:uid="{00000000-0005-0000-0000-000025000000}"/>
    <cellStyle name="Comma 3 2 5 2 7" xfId="7911" xr:uid="{00000000-0005-0000-0000-000025000000}"/>
    <cellStyle name="Comma 3 2 5 2 7 2" xfId="23031" xr:uid="{00000000-0005-0000-0000-000025000000}"/>
    <cellStyle name="Comma 3 2 5 2 7 2 2" xfId="53271" xr:uid="{00000000-0005-0000-0000-000025000000}"/>
    <cellStyle name="Comma 3 2 5 2 7 3" xfId="38151" xr:uid="{00000000-0005-0000-0000-000025000000}"/>
    <cellStyle name="Comma 3 2 5 2 8" xfId="9423" xr:uid="{00000000-0005-0000-0000-000025000000}"/>
    <cellStyle name="Comma 3 2 5 2 8 2" xfId="24543" xr:uid="{00000000-0005-0000-0000-000025000000}"/>
    <cellStyle name="Comma 3 2 5 2 8 2 2" xfId="54783" xr:uid="{00000000-0005-0000-0000-000025000000}"/>
    <cellStyle name="Comma 3 2 5 2 8 3" xfId="39663" xr:uid="{00000000-0005-0000-0000-000025000000}"/>
    <cellStyle name="Comma 3 2 5 2 9" xfId="15471" xr:uid="{00000000-0005-0000-0000-000025000000}"/>
    <cellStyle name="Comma 3 2 5 2 9 2" xfId="45711" xr:uid="{00000000-0005-0000-0000-000025000000}"/>
    <cellStyle name="Comma 3 2 5 3" xfId="603" xr:uid="{00000000-0005-0000-0000-00007D000000}"/>
    <cellStyle name="Comma 3 2 5 3 10" xfId="30843" xr:uid="{00000000-0005-0000-0000-00007D000000}"/>
    <cellStyle name="Comma 3 2 5 3 2" xfId="1359" xr:uid="{00000000-0005-0000-0000-00007D000000}"/>
    <cellStyle name="Comma 3 2 5 3 2 2" xfId="2871" xr:uid="{00000000-0005-0000-0000-00007D000000}"/>
    <cellStyle name="Comma 3 2 5 3 2 2 2" xfId="11943" xr:uid="{00000000-0005-0000-0000-00007D000000}"/>
    <cellStyle name="Comma 3 2 5 3 2 2 2 2" xfId="27063" xr:uid="{00000000-0005-0000-0000-00007D000000}"/>
    <cellStyle name="Comma 3 2 5 3 2 2 2 2 2" xfId="57303" xr:uid="{00000000-0005-0000-0000-00007D000000}"/>
    <cellStyle name="Comma 3 2 5 3 2 2 2 3" xfId="42183" xr:uid="{00000000-0005-0000-0000-00007D000000}"/>
    <cellStyle name="Comma 3 2 5 3 2 2 3" xfId="17991" xr:uid="{00000000-0005-0000-0000-00007D000000}"/>
    <cellStyle name="Comma 3 2 5 3 2 2 3 2" xfId="48231" xr:uid="{00000000-0005-0000-0000-00007D000000}"/>
    <cellStyle name="Comma 3 2 5 3 2 2 4" xfId="33111" xr:uid="{00000000-0005-0000-0000-00007D000000}"/>
    <cellStyle name="Comma 3 2 5 3 2 3" xfId="4383" xr:uid="{00000000-0005-0000-0000-00007D000000}"/>
    <cellStyle name="Comma 3 2 5 3 2 3 2" xfId="13455" xr:uid="{00000000-0005-0000-0000-00007D000000}"/>
    <cellStyle name="Comma 3 2 5 3 2 3 2 2" xfId="28575" xr:uid="{00000000-0005-0000-0000-00007D000000}"/>
    <cellStyle name="Comma 3 2 5 3 2 3 2 2 2" xfId="58815" xr:uid="{00000000-0005-0000-0000-00007D000000}"/>
    <cellStyle name="Comma 3 2 5 3 2 3 2 3" xfId="43695" xr:uid="{00000000-0005-0000-0000-00007D000000}"/>
    <cellStyle name="Comma 3 2 5 3 2 3 3" xfId="19503" xr:uid="{00000000-0005-0000-0000-00007D000000}"/>
    <cellStyle name="Comma 3 2 5 3 2 3 3 2" xfId="49743" xr:uid="{00000000-0005-0000-0000-00007D000000}"/>
    <cellStyle name="Comma 3 2 5 3 2 3 4" xfId="34623" xr:uid="{00000000-0005-0000-0000-00007D000000}"/>
    <cellStyle name="Comma 3 2 5 3 2 4" xfId="5895" xr:uid="{00000000-0005-0000-0000-00007D000000}"/>
    <cellStyle name="Comma 3 2 5 3 2 4 2" xfId="14967" xr:uid="{00000000-0005-0000-0000-00007D000000}"/>
    <cellStyle name="Comma 3 2 5 3 2 4 2 2" xfId="30087" xr:uid="{00000000-0005-0000-0000-00007D000000}"/>
    <cellStyle name="Comma 3 2 5 3 2 4 2 2 2" xfId="60327" xr:uid="{00000000-0005-0000-0000-00007D000000}"/>
    <cellStyle name="Comma 3 2 5 3 2 4 2 3" xfId="45207" xr:uid="{00000000-0005-0000-0000-00007D000000}"/>
    <cellStyle name="Comma 3 2 5 3 2 4 3" xfId="21015" xr:uid="{00000000-0005-0000-0000-00007D000000}"/>
    <cellStyle name="Comma 3 2 5 3 2 4 3 2" xfId="51255" xr:uid="{00000000-0005-0000-0000-00007D000000}"/>
    <cellStyle name="Comma 3 2 5 3 2 4 4" xfId="36135" xr:uid="{00000000-0005-0000-0000-00007D000000}"/>
    <cellStyle name="Comma 3 2 5 3 2 5" xfId="7407" xr:uid="{00000000-0005-0000-0000-00007D000000}"/>
    <cellStyle name="Comma 3 2 5 3 2 5 2" xfId="22527" xr:uid="{00000000-0005-0000-0000-00007D000000}"/>
    <cellStyle name="Comma 3 2 5 3 2 5 2 2" xfId="52767" xr:uid="{00000000-0005-0000-0000-00007D000000}"/>
    <cellStyle name="Comma 3 2 5 3 2 5 3" xfId="37647" xr:uid="{00000000-0005-0000-0000-00007D000000}"/>
    <cellStyle name="Comma 3 2 5 3 2 6" xfId="8919" xr:uid="{00000000-0005-0000-0000-00007D000000}"/>
    <cellStyle name="Comma 3 2 5 3 2 6 2" xfId="24039" xr:uid="{00000000-0005-0000-0000-00007D000000}"/>
    <cellStyle name="Comma 3 2 5 3 2 6 2 2" xfId="54279" xr:uid="{00000000-0005-0000-0000-00007D000000}"/>
    <cellStyle name="Comma 3 2 5 3 2 6 3" xfId="39159" xr:uid="{00000000-0005-0000-0000-00007D000000}"/>
    <cellStyle name="Comma 3 2 5 3 2 7" xfId="10431" xr:uid="{00000000-0005-0000-0000-00007D000000}"/>
    <cellStyle name="Comma 3 2 5 3 2 7 2" xfId="25551" xr:uid="{00000000-0005-0000-0000-00007D000000}"/>
    <cellStyle name="Comma 3 2 5 3 2 7 2 2" xfId="55791" xr:uid="{00000000-0005-0000-0000-00007D000000}"/>
    <cellStyle name="Comma 3 2 5 3 2 7 3" xfId="40671" xr:uid="{00000000-0005-0000-0000-00007D000000}"/>
    <cellStyle name="Comma 3 2 5 3 2 8" xfId="16479" xr:uid="{00000000-0005-0000-0000-00007D000000}"/>
    <cellStyle name="Comma 3 2 5 3 2 8 2" xfId="46719" xr:uid="{00000000-0005-0000-0000-00007D000000}"/>
    <cellStyle name="Comma 3 2 5 3 2 9" xfId="31599" xr:uid="{00000000-0005-0000-0000-00007D000000}"/>
    <cellStyle name="Comma 3 2 5 3 3" xfId="2115" xr:uid="{00000000-0005-0000-0000-00007D000000}"/>
    <cellStyle name="Comma 3 2 5 3 3 2" xfId="11187" xr:uid="{00000000-0005-0000-0000-00007D000000}"/>
    <cellStyle name="Comma 3 2 5 3 3 2 2" xfId="26307" xr:uid="{00000000-0005-0000-0000-00007D000000}"/>
    <cellStyle name="Comma 3 2 5 3 3 2 2 2" xfId="56547" xr:uid="{00000000-0005-0000-0000-00007D000000}"/>
    <cellStyle name="Comma 3 2 5 3 3 2 3" xfId="41427" xr:uid="{00000000-0005-0000-0000-00007D000000}"/>
    <cellStyle name="Comma 3 2 5 3 3 3" xfId="17235" xr:uid="{00000000-0005-0000-0000-00007D000000}"/>
    <cellStyle name="Comma 3 2 5 3 3 3 2" xfId="47475" xr:uid="{00000000-0005-0000-0000-00007D000000}"/>
    <cellStyle name="Comma 3 2 5 3 3 4" xfId="32355" xr:uid="{00000000-0005-0000-0000-00007D000000}"/>
    <cellStyle name="Comma 3 2 5 3 4" xfId="3627" xr:uid="{00000000-0005-0000-0000-00007D000000}"/>
    <cellStyle name="Comma 3 2 5 3 4 2" xfId="12699" xr:uid="{00000000-0005-0000-0000-00007D000000}"/>
    <cellStyle name="Comma 3 2 5 3 4 2 2" xfId="27819" xr:uid="{00000000-0005-0000-0000-00007D000000}"/>
    <cellStyle name="Comma 3 2 5 3 4 2 2 2" xfId="58059" xr:uid="{00000000-0005-0000-0000-00007D000000}"/>
    <cellStyle name="Comma 3 2 5 3 4 2 3" xfId="42939" xr:uid="{00000000-0005-0000-0000-00007D000000}"/>
    <cellStyle name="Comma 3 2 5 3 4 3" xfId="18747" xr:uid="{00000000-0005-0000-0000-00007D000000}"/>
    <cellStyle name="Comma 3 2 5 3 4 3 2" xfId="48987" xr:uid="{00000000-0005-0000-0000-00007D000000}"/>
    <cellStyle name="Comma 3 2 5 3 4 4" xfId="33867" xr:uid="{00000000-0005-0000-0000-00007D000000}"/>
    <cellStyle name="Comma 3 2 5 3 5" xfId="5139" xr:uid="{00000000-0005-0000-0000-00007D000000}"/>
    <cellStyle name="Comma 3 2 5 3 5 2" xfId="14211" xr:uid="{00000000-0005-0000-0000-00007D000000}"/>
    <cellStyle name="Comma 3 2 5 3 5 2 2" xfId="29331" xr:uid="{00000000-0005-0000-0000-00007D000000}"/>
    <cellStyle name="Comma 3 2 5 3 5 2 2 2" xfId="59571" xr:uid="{00000000-0005-0000-0000-00007D000000}"/>
    <cellStyle name="Comma 3 2 5 3 5 2 3" xfId="44451" xr:uid="{00000000-0005-0000-0000-00007D000000}"/>
    <cellStyle name="Comma 3 2 5 3 5 3" xfId="20259" xr:uid="{00000000-0005-0000-0000-00007D000000}"/>
    <cellStyle name="Comma 3 2 5 3 5 3 2" xfId="50499" xr:uid="{00000000-0005-0000-0000-00007D000000}"/>
    <cellStyle name="Comma 3 2 5 3 5 4" xfId="35379" xr:uid="{00000000-0005-0000-0000-00007D000000}"/>
    <cellStyle name="Comma 3 2 5 3 6" xfId="6651" xr:uid="{00000000-0005-0000-0000-00007D000000}"/>
    <cellStyle name="Comma 3 2 5 3 6 2" xfId="21771" xr:uid="{00000000-0005-0000-0000-00007D000000}"/>
    <cellStyle name="Comma 3 2 5 3 6 2 2" xfId="52011" xr:uid="{00000000-0005-0000-0000-00007D000000}"/>
    <cellStyle name="Comma 3 2 5 3 6 3" xfId="36891" xr:uid="{00000000-0005-0000-0000-00007D000000}"/>
    <cellStyle name="Comma 3 2 5 3 7" xfId="8163" xr:uid="{00000000-0005-0000-0000-00007D000000}"/>
    <cellStyle name="Comma 3 2 5 3 7 2" xfId="23283" xr:uid="{00000000-0005-0000-0000-00007D000000}"/>
    <cellStyle name="Comma 3 2 5 3 7 2 2" xfId="53523" xr:uid="{00000000-0005-0000-0000-00007D000000}"/>
    <cellStyle name="Comma 3 2 5 3 7 3" xfId="38403" xr:uid="{00000000-0005-0000-0000-00007D000000}"/>
    <cellStyle name="Comma 3 2 5 3 8" xfId="9675" xr:uid="{00000000-0005-0000-0000-00007D000000}"/>
    <cellStyle name="Comma 3 2 5 3 8 2" xfId="24795" xr:uid="{00000000-0005-0000-0000-00007D000000}"/>
    <cellStyle name="Comma 3 2 5 3 8 2 2" xfId="55035" xr:uid="{00000000-0005-0000-0000-00007D000000}"/>
    <cellStyle name="Comma 3 2 5 3 8 3" xfId="39915" xr:uid="{00000000-0005-0000-0000-00007D000000}"/>
    <cellStyle name="Comma 3 2 5 3 9" xfId="15723" xr:uid="{00000000-0005-0000-0000-00007D000000}"/>
    <cellStyle name="Comma 3 2 5 3 9 2" xfId="45963" xr:uid="{00000000-0005-0000-0000-00007D000000}"/>
    <cellStyle name="Comma 3 2 5 4" xfId="855" xr:uid="{00000000-0005-0000-0000-000025000000}"/>
    <cellStyle name="Comma 3 2 5 4 2" xfId="2367" xr:uid="{00000000-0005-0000-0000-000025000000}"/>
    <cellStyle name="Comma 3 2 5 4 2 2" xfId="11439" xr:uid="{00000000-0005-0000-0000-000025000000}"/>
    <cellStyle name="Comma 3 2 5 4 2 2 2" xfId="26559" xr:uid="{00000000-0005-0000-0000-000025000000}"/>
    <cellStyle name="Comma 3 2 5 4 2 2 2 2" xfId="56799" xr:uid="{00000000-0005-0000-0000-000025000000}"/>
    <cellStyle name="Comma 3 2 5 4 2 2 3" xfId="41679" xr:uid="{00000000-0005-0000-0000-000025000000}"/>
    <cellStyle name="Comma 3 2 5 4 2 3" xfId="17487" xr:uid="{00000000-0005-0000-0000-000025000000}"/>
    <cellStyle name="Comma 3 2 5 4 2 3 2" xfId="47727" xr:uid="{00000000-0005-0000-0000-000025000000}"/>
    <cellStyle name="Comma 3 2 5 4 2 4" xfId="32607" xr:uid="{00000000-0005-0000-0000-000025000000}"/>
    <cellStyle name="Comma 3 2 5 4 3" xfId="3879" xr:uid="{00000000-0005-0000-0000-000025000000}"/>
    <cellStyle name="Comma 3 2 5 4 3 2" xfId="12951" xr:uid="{00000000-0005-0000-0000-000025000000}"/>
    <cellStyle name="Comma 3 2 5 4 3 2 2" xfId="28071" xr:uid="{00000000-0005-0000-0000-000025000000}"/>
    <cellStyle name="Comma 3 2 5 4 3 2 2 2" xfId="58311" xr:uid="{00000000-0005-0000-0000-000025000000}"/>
    <cellStyle name="Comma 3 2 5 4 3 2 3" xfId="43191" xr:uid="{00000000-0005-0000-0000-000025000000}"/>
    <cellStyle name="Comma 3 2 5 4 3 3" xfId="18999" xr:uid="{00000000-0005-0000-0000-000025000000}"/>
    <cellStyle name="Comma 3 2 5 4 3 3 2" xfId="49239" xr:uid="{00000000-0005-0000-0000-000025000000}"/>
    <cellStyle name="Comma 3 2 5 4 3 4" xfId="34119" xr:uid="{00000000-0005-0000-0000-000025000000}"/>
    <cellStyle name="Comma 3 2 5 4 4" xfId="5391" xr:uid="{00000000-0005-0000-0000-000025000000}"/>
    <cellStyle name="Comma 3 2 5 4 4 2" xfId="14463" xr:uid="{00000000-0005-0000-0000-000025000000}"/>
    <cellStyle name="Comma 3 2 5 4 4 2 2" xfId="29583" xr:uid="{00000000-0005-0000-0000-000025000000}"/>
    <cellStyle name="Comma 3 2 5 4 4 2 2 2" xfId="59823" xr:uid="{00000000-0005-0000-0000-000025000000}"/>
    <cellStyle name="Comma 3 2 5 4 4 2 3" xfId="44703" xr:uid="{00000000-0005-0000-0000-000025000000}"/>
    <cellStyle name="Comma 3 2 5 4 4 3" xfId="20511" xr:uid="{00000000-0005-0000-0000-000025000000}"/>
    <cellStyle name="Comma 3 2 5 4 4 3 2" xfId="50751" xr:uid="{00000000-0005-0000-0000-000025000000}"/>
    <cellStyle name="Comma 3 2 5 4 4 4" xfId="35631" xr:uid="{00000000-0005-0000-0000-000025000000}"/>
    <cellStyle name="Comma 3 2 5 4 5" xfId="6903" xr:uid="{00000000-0005-0000-0000-000025000000}"/>
    <cellStyle name="Comma 3 2 5 4 5 2" xfId="22023" xr:uid="{00000000-0005-0000-0000-000025000000}"/>
    <cellStyle name="Comma 3 2 5 4 5 2 2" xfId="52263" xr:uid="{00000000-0005-0000-0000-000025000000}"/>
    <cellStyle name="Comma 3 2 5 4 5 3" xfId="37143" xr:uid="{00000000-0005-0000-0000-000025000000}"/>
    <cellStyle name="Comma 3 2 5 4 6" xfId="8415" xr:uid="{00000000-0005-0000-0000-000025000000}"/>
    <cellStyle name="Comma 3 2 5 4 6 2" xfId="23535" xr:uid="{00000000-0005-0000-0000-000025000000}"/>
    <cellStyle name="Comma 3 2 5 4 6 2 2" xfId="53775" xr:uid="{00000000-0005-0000-0000-000025000000}"/>
    <cellStyle name="Comma 3 2 5 4 6 3" xfId="38655" xr:uid="{00000000-0005-0000-0000-000025000000}"/>
    <cellStyle name="Comma 3 2 5 4 7" xfId="9927" xr:uid="{00000000-0005-0000-0000-000025000000}"/>
    <cellStyle name="Comma 3 2 5 4 7 2" xfId="25047" xr:uid="{00000000-0005-0000-0000-000025000000}"/>
    <cellStyle name="Comma 3 2 5 4 7 2 2" xfId="55287" xr:uid="{00000000-0005-0000-0000-000025000000}"/>
    <cellStyle name="Comma 3 2 5 4 7 3" xfId="40167" xr:uid="{00000000-0005-0000-0000-000025000000}"/>
    <cellStyle name="Comma 3 2 5 4 8" xfId="15975" xr:uid="{00000000-0005-0000-0000-000025000000}"/>
    <cellStyle name="Comma 3 2 5 4 8 2" xfId="46215" xr:uid="{00000000-0005-0000-0000-000025000000}"/>
    <cellStyle name="Comma 3 2 5 4 9" xfId="31095" xr:uid="{00000000-0005-0000-0000-000025000000}"/>
    <cellStyle name="Comma 3 2 5 5" xfId="1611" xr:uid="{00000000-0005-0000-0000-000025000000}"/>
    <cellStyle name="Comma 3 2 5 5 2" xfId="10683" xr:uid="{00000000-0005-0000-0000-000025000000}"/>
    <cellStyle name="Comma 3 2 5 5 2 2" xfId="25803" xr:uid="{00000000-0005-0000-0000-000025000000}"/>
    <cellStyle name="Comma 3 2 5 5 2 2 2" xfId="56043" xr:uid="{00000000-0005-0000-0000-000025000000}"/>
    <cellStyle name="Comma 3 2 5 5 2 3" xfId="40923" xr:uid="{00000000-0005-0000-0000-000025000000}"/>
    <cellStyle name="Comma 3 2 5 5 3" xfId="16731" xr:uid="{00000000-0005-0000-0000-000025000000}"/>
    <cellStyle name="Comma 3 2 5 5 3 2" xfId="46971" xr:uid="{00000000-0005-0000-0000-000025000000}"/>
    <cellStyle name="Comma 3 2 5 5 4" xfId="31851" xr:uid="{00000000-0005-0000-0000-000025000000}"/>
    <cellStyle name="Comma 3 2 5 6" xfId="3123" xr:uid="{00000000-0005-0000-0000-000025000000}"/>
    <cellStyle name="Comma 3 2 5 6 2" xfId="12195" xr:uid="{00000000-0005-0000-0000-000025000000}"/>
    <cellStyle name="Comma 3 2 5 6 2 2" xfId="27315" xr:uid="{00000000-0005-0000-0000-000025000000}"/>
    <cellStyle name="Comma 3 2 5 6 2 2 2" xfId="57555" xr:uid="{00000000-0005-0000-0000-000025000000}"/>
    <cellStyle name="Comma 3 2 5 6 2 3" xfId="42435" xr:uid="{00000000-0005-0000-0000-000025000000}"/>
    <cellStyle name="Comma 3 2 5 6 3" xfId="18243" xr:uid="{00000000-0005-0000-0000-000025000000}"/>
    <cellStyle name="Comma 3 2 5 6 3 2" xfId="48483" xr:uid="{00000000-0005-0000-0000-000025000000}"/>
    <cellStyle name="Comma 3 2 5 6 4" xfId="33363" xr:uid="{00000000-0005-0000-0000-000025000000}"/>
    <cellStyle name="Comma 3 2 5 7" xfId="4635" xr:uid="{00000000-0005-0000-0000-000025000000}"/>
    <cellStyle name="Comma 3 2 5 7 2" xfId="13707" xr:uid="{00000000-0005-0000-0000-000025000000}"/>
    <cellStyle name="Comma 3 2 5 7 2 2" xfId="28827" xr:uid="{00000000-0005-0000-0000-000025000000}"/>
    <cellStyle name="Comma 3 2 5 7 2 2 2" xfId="59067" xr:uid="{00000000-0005-0000-0000-000025000000}"/>
    <cellStyle name="Comma 3 2 5 7 2 3" xfId="43947" xr:uid="{00000000-0005-0000-0000-000025000000}"/>
    <cellStyle name="Comma 3 2 5 7 3" xfId="19755" xr:uid="{00000000-0005-0000-0000-000025000000}"/>
    <cellStyle name="Comma 3 2 5 7 3 2" xfId="49995" xr:uid="{00000000-0005-0000-0000-000025000000}"/>
    <cellStyle name="Comma 3 2 5 7 4" xfId="34875" xr:uid="{00000000-0005-0000-0000-000025000000}"/>
    <cellStyle name="Comma 3 2 5 8" xfId="6147" xr:uid="{00000000-0005-0000-0000-000025000000}"/>
    <cellStyle name="Comma 3 2 5 8 2" xfId="21267" xr:uid="{00000000-0005-0000-0000-000025000000}"/>
    <cellStyle name="Comma 3 2 5 8 2 2" xfId="51507" xr:uid="{00000000-0005-0000-0000-000025000000}"/>
    <cellStyle name="Comma 3 2 5 8 3" xfId="36387" xr:uid="{00000000-0005-0000-0000-000025000000}"/>
    <cellStyle name="Comma 3 2 5 9" xfId="7659" xr:uid="{00000000-0005-0000-0000-000025000000}"/>
    <cellStyle name="Comma 3 2 5 9 2" xfId="22779" xr:uid="{00000000-0005-0000-0000-000025000000}"/>
    <cellStyle name="Comma 3 2 5 9 2 2" xfId="53019" xr:uid="{00000000-0005-0000-0000-000025000000}"/>
    <cellStyle name="Comma 3 2 5 9 3" xfId="37899" xr:uid="{00000000-0005-0000-0000-000025000000}"/>
    <cellStyle name="Comma 3 2 6" xfId="183" xr:uid="{00000000-0005-0000-0000-000025000000}"/>
    <cellStyle name="Comma 3 2 6 10" xfId="9255" xr:uid="{00000000-0005-0000-0000-000025000000}"/>
    <cellStyle name="Comma 3 2 6 10 2" xfId="24375" xr:uid="{00000000-0005-0000-0000-000025000000}"/>
    <cellStyle name="Comma 3 2 6 10 2 2" xfId="54615" xr:uid="{00000000-0005-0000-0000-000025000000}"/>
    <cellStyle name="Comma 3 2 6 10 3" xfId="39495" xr:uid="{00000000-0005-0000-0000-000025000000}"/>
    <cellStyle name="Comma 3 2 6 11" xfId="15303" xr:uid="{00000000-0005-0000-0000-000025000000}"/>
    <cellStyle name="Comma 3 2 6 11 2" xfId="45543" xr:uid="{00000000-0005-0000-0000-000025000000}"/>
    <cellStyle name="Comma 3 2 6 12" xfId="30423" xr:uid="{00000000-0005-0000-0000-000025000000}"/>
    <cellStyle name="Comma 3 2 6 2" xfId="435" xr:uid="{00000000-0005-0000-0000-000025000000}"/>
    <cellStyle name="Comma 3 2 6 2 10" xfId="30675" xr:uid="{00000000-0005-0000-0000-000025000000}"/>
    <cellStyle name="Comma 3 2 6 2 2" xfId="1191" xr:uid="{00000000-0005-0000-0000-000025000000}"/>
    <cellStyle name="Comma 3 2 6 2 2 2" xfId="2703" xr:uid="{00000000-0005-0000-0000-000025000000}"/>
    <cellStyle name="Comma 3 2 6 2 2 2 2" xfId="11775" xr:uid="{00000000-0005-0000-0000-000025000000}"/>
    <cellStyle name="Comma 3 2 6 2 2 2 2 2" xfId="26895" xr:uid="{00000000-0005-0000-0000-000025000000}"/>
    <cellStyle name="Comma 3 2 6 2 2 2 2 2 2" xfId="57135" xr:uid="{00000000-0005-0000-0000-000025000000}"/>
    <cellStyle name="Comma 3 2 6 2 2 2 2 3" xfId="42015" xr:uid="{00000000-0005-0000-0000-000025000000}"/>
    <cellStyle name="Comma 3 2 6 2 2 2 3" xfId="17823" xr:uid="{00000000-0005-0000-0000-000025000000}"/>
    <cellStyle name="Comma 3 2 6 2 2 2 3 2" xfId="48063" xr:uid="{00000000-0005-0000-0000-000025000000}"/>
    <cellStyle name="Comma 3 2 6 2 2 2 4" xfId="32943" xr:uid="{00000000-0005-0000-0000-000025000000}"/>
    <cellStyle name="Comma 3 2 6 2 2 3" xfId="4215" xr:uid="{00000000-0005-0000-0000-000025000000}"/>
    <cellStyle name="Comma 3 2 6 2 2 3 2" xfId="13287" xr:uid="{00000000-0005-0000-0000-000025000000}"/>
    <cellStyle name="Comma 3 2 6 2 2 3 2 2" xfId="28407" xr:uid="{00000000-0005-0000-0000-000025000000}"/>
    <cellStyle name="Comma 3 2 6 2 2 3 2 2 2" xfId="58647" xr:uid="{00000000-0005-0000-0000-000025000000}"/>
    <cellStyle name="Comma 3 2 6 2 2 3 2 3" xfId="43527" xr:uid="{00000000-0005-0000-0000-000025000000}"/>
    <cellStyle name="Comma 3 2 6 2 2 3 3" xfId="19335" xr:uid="{00000000-0005-0000-0000-000025000000}"/>
    <cellStyle name="Comma 3 2 6 2 2 3 3 2" xfId="49575" xr:uid="{00000000-0005-0000-0000-000025000000}"/>
    <cellStyle name="Comma 3 2 6 2 2 3 4" xfId="34455" xr:uid="{00000000-0005-0000-0000-000025000000}"/>
    <cellStyle name="Comma 3 2 6 2 2 4" xfId="5727" xr:uid="{00000000-0005-0000-0000-000025000000}"/>
    <cellStyle name="Comma 3 2 6 2 2 4 2" xfId="14799" xr:uid="{00000000-0005-0000-0000-000025000000}"/>
    <cellStyle name="Comma 3 2 6 2 2 4 2 2" xfId="29919" xr:uid="{00000000-0005-0000-0000-000025000000}"/>
    <cellStyle name="Comma 3 2 6 2 2 4 2 2 2" xfId="60159" xr:uid="{00000000-0005-0000-0000-000025000000}"/>
    <cellStyle name="Comma 3 2 6 2 2 4 2 3" xfId="45039" xr:uid="{00000000-0005-0000-0000-000025000000}"/>
    <cellStyle name="Comma 3 2 6 2 2 4 3" xfId="20847" xr:uid="{00000000-0005-0000-0000-000025000000}"/>
    <cellStyle name="Comma 3 2 6 2 2 4 3 2" xfId="51087" xr:uid="{00000000-0005-0000-0000-000025000000}"/>
    <cellStyle name="Comma 3 2 6 2 2 4 4" xfId="35967" xr:uid="{00000000-0005-0000-0000-000025000000}"/>
    <cellStyle name="Comma 3 2 6 2 2 5" xfId="7239" xr:uid="{00000000-0005-0000-0000-000025000000}"/>
    <cellStyle name="Comma 3 2 6 2 2 5 2" xfId="22359" xr:uid="{00000000-0005-0000-0000-000025000000}"/>
    <cellStyle name="Comma 3 2 6 2 2 5 2 2" xfId="52599" xr:uid="{00000000-0005-0000-0000-000025000000}"/>
    <cellStyle name="Comma 3 2 6 2 2 5 3" xfId="37479" xr:uid="{00000000-0005-0000-0000-000025000000}"/>
    <cellStyle name="Comma 3 2 6 2 2 6" xfId="8751" xr:uid="{00000000-0005-0000-0000-000025000000}"/>
    <cellStyle name="Comma 3 2 6 2 2 6 2" xfId="23871" xr:uid="{00000000-0005-0000-0000-000025000000}"/>
    <cellStyle name="Comma 3 2 6 2 2 6 2 2" xfId="54111" xr:uid="{00000000-0005-0000-0000-000025000000}"/>
    <cellStyle name="Comma 3 2 6 2 2 6 3" xfId="38991" xr:uid="{00000000-0005-0000-0000-000025000000}"/>
    <cellStyle name="Comma 3 2 6 2 2 7" xfId="10263" xr:uid="{00000000-0005-0000-0000-000025000000}"/>
    <cellStyle name="Comma 3 2 6 2 2 7 2" xfId="25383" xr:uid="{00000000-0005-0000-0000-000025000000}"/>
    <cellStyle name="Comma 3 2 6 2 2 7 2 2" xfId="55623" xr:uid="{00000000-0005-0000-0000-000025000000}"/>
    <cellStyle name="Comma 3 2 6 2 2 7 3" xfId="40503" xr:uid="{00000000-0005-0000-0000-000025000000}"/>
    <cellStyle name="Comma 3 2 6 2 2 8" xfId="16311" xr:uid="{00000000-0005-0000-0000-000025000000}"/>
    <cellStyle name="Comma 3 2 6 2 2 8 2" xfId="46551" xr:uid="{00000000-0005-0000-0000-000025000000}"/>
    <cellStyle name="Comma 3 2 6 2 2 9" xfId="31431" xr:uid="{00000000-0005-0000-0000-000025000000}"/>
    <cellStyle name="Comma 3 2 6 2 3" xfId="1947" xr:uid="{00000000-0005-0000-0000-000025000000}"/>
    <cellStyle name="Comma 3 2 6 2 3 2" xfId="11019" xr:uid="{00000000-0005-0000-0000-000025000000}"/>
    <cellStyle name="Comma 3 2 6 2 3 2 2" xfId="26139" xr:uid="{00000000-0005-0000-0000-000025000000}"/>
    <cellStyle name="Comma 3 2 6 2 3 2 2 2" xfId="56379" xr:uid="{00000000-0005-0000-0000-000025000000}"/>
    <cellStyle name="Comma 3 2 6 2 3 2 3" xfId="41259" xr:uid="{00000000-0005-0000-0000-000025000000}"/>
    <cellStyle name="Comma 3 2 6 2 3 3" xfId="17067" xr:uid="{00000000-0005-0000-0000-000025000000}"/>
    <cellStyle name="Comma 3 2 6 2 3 3 2" xfId="47307" xr:uid="{00000000-0005-0000-0000-000025000000}"/>
    <cellStyle name="Comma 3 2 6 2 3 4" xfId="32187" xr:uid="{00000000-0005-0000-0000-000025000000}"/>
    <cellStyle name="Comma 3 2 6 2 4" xfId="3459" xr:uid="{00000000-0005-0000-0000-000025000000}"/>
    <cellStyle name="Comma 3 2 6 2 4 2" xfId="12531" xr:uid="{00000000-0005-0000-0000-000025000000}"/>
    <cellStyle name="Comma 3 2 6 2 4 2 2" xfId="27651" xr:uid="{00000000-0005-0000-0000-000025000000}"/>
    <cellStyle name="Comma 3 2 6 2 4 2 2 2" xfId="57891" xr:uid="{00000000-0005-0000-0000-000025000000}"/>
    <cellStyle name="Comma 3 2 6 2 4 2 3" xfId="42771" xr:uid="{00000000-0005-0000-0000-000025000000}"/>
    <cellStyle name="Comma 3 2 6 2 4 3" xfId="18579" xr:uid="{00000000-0005-0000-0000-000025000000}"/>
    <cellStyle name="Comma 3 2 6 2 4 3 2" xfId="48819" xr:uid="{00000000-0005-0000-0000-000025000000}"/>
    <cellStyle name="Comma 3 2 6 2 4 4" xfId="33699" xr:uid="{00000000-0005-0000-0000-000025000000}"/>
    <cellStyle name="Comma 3 2 6 2 5" xfId="4971" xr:uid="{00000000-0005-0000-0000-000025000000}"/>
    <cellStyle name="Comma 3 2 6 2 5 2" xfId="14043" xr:uid="{00000000-0005-0000-0000-000025000000}"/>
    <cellStyle name="Comma 3 2 6 2 5 2 2" xfId="29163" xr:uid="{00000000-0005-0000-0000-000025000000}"/>
    <cellStyle name="Comma 3 2 6 2 5 2 2 2" xfId="59403" xr:uid="{00000000-0005-0000-0000-000025000000}"/>
    <cellStyle name="Comma 3 2 6 2 5 2 3" xfId="44283" xr:uid="{00000000-0005-0000-0000-000025000000}"/>
    <cellStyle name="Comma 3 2 6 2 5 3" xfId="20091" xr:uid="{00000000-0005-0000-0000-000025000000}"/>
    <cellStyle name="Comma 3 2 6 2 5 3 2" xfId="50331" xr:uid="{00000000-0005-0000-0000-000025000000}"/>
    <cellStyle name="Comma 3 2 6 2 5 4" xfId="35211" xr:uid="{00000000-0005-0000-0000-000025000000}"/>
    <cellStyle name="Comma 3 2 6 2 6" xfId="6483" xr:uid="{00000000-0005-0000-0000-000025000000}"/>
    <cellStyle name="Comma 3 2 6 2 6 2" xfId="21603" xr:uid="{00000000-0005-0000-0000-000025000000}"/>
    <cellStyle name="Comma 3 2 6 2 6 2 2" xfId="51843" xr:uid="{00000000-0005-0000-0000-000025000000}"/>
    <cellStyle name="Comma 3 2 6 2 6 3" xfId="36723" xr:uid="{00000000-0005-0000-0000-000025000000}"/>
    <cellStyle name="Comma 3 2 6 2 7" xfId="7995" xr:uid="{00000000-0005-0000-0000-000025000000}"/>
    <cellStyle name="Comma 3 2 6 2 7 2" xfId="23115" xr:uid="{00000000-0005-0000-0000-000025000000}"/>
    <cellStyle name="Comma 3 2 6 2 7 2 2" xfId="53355" xr:uid="{00000000-0005-0000-0000-000025000000}"/>
    <cellStyle name="Comma 3 2 6 2 7 3" xfId="38235" xr:uid="{00000000-0005-0000-0000-000025000000}"/>
    <cellStyle name="Comma 3 2 6 2 8" xfId="9507" xr:uid="{00000000-0005-0000-0000-000025000000}"/>
    <cellStyle name="Comma 3 2 6 2 8 2" xfId="24627" xr:uid="{00000000-0005-0000-0000-000025000000}"/>
    <cellStyle name="Comma 3 2 6 2 8 2 2" xfId="54867" xr:uid="{00000000-0005-0000-0000-000025000000}"/>
    <cellStyle name="Comma 3 2 6 2 8 3" xfId="39747" xr:uid="{00000000-0005-0000-0000-000025000000}"/>
    <cellStyle name="Comma 3 2 6 2 9" xfId="15555" xr:uid="{00000000-0005-0000-0000-000025000000}"/>
    <cellStyle name="Comma 3 2 6 2 9 2" xfId="45795" xr:uid="{00000000-0005-0000-0000-000025000000}"/>
    <cellStyle name="Comma 3 2 6 3" xfId="687" xr:uid="{00000000-0005-0000-0000-00007E000000}"/>
    <cellStyle name="Comma 3 2 6 3 10" xfId="30927" xr:uid="{00000000-0005-0000-0000-00007E000000}"/>
    <cellStyle name="Comma 3 2 6 3 2" xfId="1443" xr:uid="{00000000-0005-0000-0000-00007E000000}"/>
    <cellStyle name="Comma 3 2 6 3 2 2" xfId="2955" xr:uid="{00000000-0005-0000-0000-00007E000000}"/>
    <cellStyle name="Comma 3 2 6 3 2 2 2" xfId="12027" xr:uid="{00000000-0005-0000-0000-00007E000000}"/>
    <cellStyle name="Comma 3 2 6 3 2 2 2 2" xfId="27147" xr:uid="{00000000-0005-0000-0000-00007E000000}"/>
    <cellStyle name="Comma 3 2 6 3 2 2 2 2 2" xfId="57387" xr:uid="{00000000-0005-0000-0000-00007E000000}"/>
    <cellStyle name="Comma 3 2 6 3 2 2 2 3" xfId="42267" xr:uid="{00000000-0005-0000-0000-00007E000000}"/>
    <cellStyle name="Comma 3 2 6 3 2 2 3" xfId="18075" xr:uid="{00000000-0005-0000-0000-00007E000000}"/>
    <cellStyle name="Comma 3 2 6 3 2 2 3 2" xfId="48315" xr:uid="{00000000-0005-0000-0000-00007E000000}"/>
    <cellStyle name="Comma 3 2 6 3 2 2 4" xfId="33195" xr:uid="{00000000-0005-0000-0000-00007E000000}"/>
    <cellStyle name="Comma 3 2 6 3 2 3" xfId="4467" xr:uid="{00000000-0005-0000-0000-00007E000000}"/>
    <cellStyle name="Comma 3 2 6 3 2 3 2" xfId="13539" xr:uid="{00000000-0005-0000-0000-00007E000000}"/>
    <cellStyle name="Comma 3 2 6 3 2 3 2 2" xfId="28659" xr:uid="{00000000-0005-0000-0000-00007E000000}"/>
    <cellStyle name="Comma 3 2 6 3 2 3 2 2 2" xfId="58899" xr:uid="{00000000-0005-0000-0000-00007E000000}"/>
    <cellStyle name="Comma 3 2 6 3 2 3 2 3" xfId="43779" xr:uid="{00000000-0005-0000-0000-00007E000000}"/>
    <cellStyle name="Comma 3 2 6 3 2 3 3" xfId="19587" xr:uid="{00000000-0005-0000-0000-00007E000000}"/>
    <cellStyle name="Comma 3 2 6 3 2 3 3 2" xfId="49827" xr:uid="{00000000-0005-0000-0000-00007E000000}"/>
    <cellStyle name="Comma 3 2 6 3 2 3 4" xfId="34707" xr:uid="{00000000-0005-0000-0000-00007E000000}"/>
    <cellStyle name="Comma 3 2 6 3 2 4" xfId="5979" xr:uid="{00000000-0005-0000-0000-00007E000000}"/>
    <cellStyle name="Comma 3 2 6 3 2 4 2" xfId="15051" xr:uid="{00000000-0005-0000-0000-00007E000000}"/>
    <cellStyle name="Comma 3 2 6 3 2 4 2 2" xfId="30171" xr:uid="{00000000-0005-0000-0000-00007E000000}"/>
    <cellStyle name="Comma 3 2 6 3 2 4 2 2 2" xfId="60411" xr:uid="{00000000-0005-0000-0000-00007E000000}"/>
    <cellStyle name="Comma 3 2 6 3 2 4 2 3" xfId="45291" xr:uid="{00000000-0005-0000-0000-00007E000000}"/>
    <cellStyle name="Comma 3 2 6 3 2 4 3" xfId="21099" xr:uid="{00000000-0005-0000-0000-00007E000000}"/>
    <cellStyle name="Comma 3 2 6 3 2 4 3 2" xfId="51339" xr:uid="{00000000-0005-0000-0000-00007E000000}"/>
    <cellStyle name="Comma 3 2 6 3 2 4 4" xfId="36219" xr:uid="{00000000-0005-0000-0000-00007E000000}"/>
    <cellStyle name="Comma 3 2 6 3 2 5" xfId="7491" xr:uid="{00000000-0005-0000-0000-00007E000000}"/>
    <cellStyle name="Comma 3 2 6 3 2 5 2" xfId="22611" xr:uid="{00000000-0005-0000-0000-00007E000000}"/>
    <cellStyle name="Comma 3 2 6 3 2 5 2 2" xfId="52851" xr:uid="{00000000-0005-0000-0000-00007E000000}"/>
    <cellStyle name="Comma 3 2 6 3 2 5 3" xfId="37731" xr:uid="{00000000-0005-0000-0000-00007E000000}"/>
    <cellStyle name="Comma 3 2 6 3 2 6" xfId="9003" xr:uid="{00000000-0005-0000-0000-00007E000000}"/>
    <cellStyle name="Comma 3 2 6 3 2 6 2" xfId="24123" xr:uid="{00000000-0005-0000-0000-00007E000000}"/>
    <cellStyle name="Comma 3 2 6 3 2 6 2 2" xfId="54363" xr:uid="{00000000-0005-0000-0000-00007E000000}"/>
    <cellStyle name="Comma 3 2 6 3 2 6 3" xfId="39243" xr:uid="{00000000-0005-0000-0000-00007E000000}"/>
    <cellStyle name="Comma 3 2 6 3 2 7" xfId="10515" xr:uid="{00000000-0005-0000-0000-00007E000000}"/>
    <cellStyle name="Comma 3 2 6 3 2 7 2" xfId="25635" xr:uid="{00000000-0005-0000-0000-00007E000000}"/>
    <cellStyle name="Comma 3 2 6 3 2 7 2 2" xfId="55875" xr:uid="{00000000-0005-0000-0000-00007E000000}"/>
    <cellStyle name="Comma 3 2 6 3 2 7 3" xfId="40755" xr:uid="{00000000-0005-0000-0000-00007E000000}"/>
    <cellStyle name="Comma 3 2 6 3 2 8" xfId="16563" xr:uid="{00000000-0005-0000-0000-00007E000000}"/>
    <cellStyle name="Comma 3 2 6 3 2 8 2" xfId="46803" xr:uid="{00000000-0005-0000-0000-00007E000000}"/>
    <cellStyle name="Comma 3 2 6 3 2 9" xfId="31683" xr:uid="{00000000-0005-0000-0000-00007E000000}"/>
    <cellStyle name="Comma 3 2 6 3 3" xfId="2199" xr:uid="{00000000-0005-0000-0000-00007E000000}"/>
    <cellStyle name="Comma 3 2 6 3 3 2" xfId="11271" xr:uid="{00000000-0005-0000-0000-00007E000000}"/>
    <cellStyle name="Comma 3 2 6 3 3 2 2" xfId="26391" xr:uid="{00000000-0005-0000-0000-00007E000000}"/>
    <cellStyle name="Comma 3 2 6 3 3 2 2 2" xfId="56631" xr:uid="{00000000-0005-0000-0000-00007E000000}"/>
    <cellStyle name="Comma 3 2 6 3 3 2 3" xfId="41511" xr:uid="{00000000-0005-0000-0000-00007E000000}"/>
    <cellStyle name="Comma 3 2 6 3 3 3" xfId="17319" xr:uid="{00000000-0005-0000-0000-00007E000000}"/>
    <cellStyle name="Comma 3 2 6 3 3 3 2" xfId="47559" xr:uid="{00000000-0005-0000-0000-00007E000000}"/>
    <cellStyle name="Comma 3 2 6 3 3 4" xfId="32439" xr:uid="{00000000-0005-0000-0000-00007E000000}"/>
    <cellStyle name="Comma 3 2 6 3 4" xfId="3711" xr:uid="{00000000-0005-0000-0000-00007E000000}"/>
    <cellStyle name="Comma 3 2 6 3 4 2" xfId="12783" xr:uid="{00000000-0005-0000-0000-00007E000000}"/>
    <cellStyle name="Comma 3 2 6 3 4 2 2" xfId="27903" xr:uid="{00000000-0005-0000-0000-00007E000000}"/>
    <cellStyle name="Comma 3 2 6 3 4 2 2 2" xfId="58143" xr:uid="{00000000-0005-0000-0000-00007E000000}"/>
    <cellStyle name="Comma 3 2 6 3 4 2 3" xfId="43023" xr:uid="{00000000-0005-0000-0000-00007E000000}"/>
    <cellStyle name="Comma 3 2 6 3 4 3" xfId="18831" xr:uid="{00000000-0005-0000-0000-00007E000000}"/>
    <cellStyle name="Comma 3 2 6 3 4 3 2" xfId="49071" xr:uid="{00000000-0005-0000-0000-00007E000000}"/>
    <cellStyle name="Comma 3 2 6 3 4 4" xfId="33951" xr:uid="{00000000-0005-0000-0000-00007E000000}"/>
    <cellStyle name="Comma 3 2 6 3 5" xfId="5223" xr:uid="{00000000-0005-0000-0000-00007E000000}"/>
    <cellStyle name="Comma 3 2 6 3 5 2" xfId="14295" xr:uid="{00000000-0005-0000-0000-00007E000000}"/>
    <cellStyle name="Comma 3 2 6 3 5 2 2" xfId="29415" xr:uid="{00000000-0005-0000-0000-00007E000000}"/>
    <cellStyle name="Comma 3 2 6 3 5 2 2 2" xfId="59655" xr:uid="{00000000-0005-0000-0000-00007E000000}"/>
    <cellStyle name="Comma 3 2 6 3 5 2 3" xfId="44535" xr:uid="{00000000-0005-0000-0000-00007E000000}"/>
    <cellStyle name="Comma 3 2 6 3 5 3" xfId="20343" xr:uid="{00000000-0005-0000-0000-00007E000000}"/>
    <cellStyle name="Comma 3 2 6 3 5 3 2" xfId="50583" xr:uid="{00000000-0005-0000-0000-00007E000000}"/>
    <cellStyle name="Comma 3 2 6 3 5 4" xfId="35463" xr:uid="{00000000-0005-0000-0000-00007E000000}"/>
    <cellStyle name="Comma 3 2 6 3 6" xfId="6735" xr:uid="{00000000-0005-0000-0000-00007E000000}"/>
    <cellStyle name="Comma 3 2 6 3 6 2" xfId="21855" xr:uid="{00000000-0005-0000-0000-00007E000000}"/>
    <cellStyle name="Comma 3 2 6 3 6 2 2" xfId="52095" xr:uid="{00000000-0005-0000-0000-00007E000000}"/>
    <cellStyle name="Comma 3 2 6 3 6 3" xfId="36975" xr:uid="{00000000-0005-0000-0000-00007E000000}"/>
    <cellStyle name="Comma 3 2 6 3 7" xfId="8247" xr:uid="{00000000-0005-0000-0000-00007E000000}"/>
    <cellStyle name="Comma 3 2 6 3 7 2" xfId="23367" xr:uid="{00000000-0005-0000-0000-00007E000000}"/>
    <cellStyle name="Comma 3 2 6 3 7 2 2" xfId="53607" xr:uid="{00000000-0005-0000-0000-00007E000000}"/>
    <cellStyle name="Comma 3 2 6 3 7 3" xfId="38487" xr:uid="{00000000-0005-0000-0000-00007E000000}"/>
    <cellStyle name="Comma 3 2 6 3 8" xfId="9759" xr:uid="{00000000-0005-0000-0000-00007E000000}"/>
    <cellStyle name="Comma 3 2 6 3 8 2" xfId="24879" xr:uid="{00000000-0005-0000-0000-00007E000000}"/>
    <cellStyle name="Comma 3 2 6 3 8 2 2" xfId="55119" xr:uid="{00000000-0005-0000-0000-00007E000000}"/>
    <cellStyle name="Comma 3 2 6 3 8 3" xfId="39999" xr:uid="{00000000-0005-0000-0000-00007E000000}"/>
    <cellStyle name="Comma 3 2 6 3 9" xfId="15807" xr:uid="{00000000-0005-0000-0000-00007E000000}"/>
    <cellStyle name="Comma 3 2 6 3 9 2" xfId="46047" xr:uid="{00000000-0005-0000-0000-00007E000000}"/>
    <cellStyle name="Comma 3 2 6 4" xfId="939" xr:uid="{00000000-0005-0000-0000-000025000000}"/>
    <cellStyle name="Comma 3 2 6 4 2" xfId="2451" xr:uid="{00000000-0005-0000-0000-000025000000}"/>
    <cellStyle name="Comma 3 2 6 4 2 2" xfId="11523" xr:uid="{00000000-0005-0000-0000-000025000000}"/>
    <cellStyle name="Comma 3 2 6 4 2 2 2" xfId="26643" xr:uid="{00000000-0005-0000-0000-000025000000}"/>
    <cellStyle name="Comma 3 2 6 4 2 2 2 2" xfId="56883" xr:uid="{00000000-0005-0000-0000-000025000000}"/>
    <cellStyle name="Comma 3 2 6 4 2 2 3" xfId="41763" xr:uid="{00000000-0005-0000-0000-000025000000}"/>
    <cellStyle name="Comma 3 2 6 4 2 3" xfId="17571" xr:uid="{00000000-0005-0000-0000-000025000000}"/>
    <cellStyle name="Comma 3 2 6 4 2 3 2" xfId="47811" xr:uid="{00000000-0005-0000-0000-000025000000}"/>
    <cellStyle name="Comma 3 2 6 4 2 4" xfId="32691" xr:uid="{00000000-0005-0000-0000-000025000000}"/>
    <cellStyle name="Comma 3 2 6 4 3" xfId="3963" xr:uid="{00000000-0005-0000-0000-000025000000}"/>
    <cellStyle name="Comma 3 2 6 4 3 2" xfId="13035" xr:uid="{00000000-0005-0000-0000-000025000000}"/>
    <cellStyle name="Comma 3 2 6 4 3 2 2" xfId="28155" xr:uid="{00000000-0005-0000-0000-000025000000}"/>
    <cellStyle name="Comma 3 2 6 4 3 2 2 2" xfId="58395" xr:uid="{00000000-0005-0000-0000-000025000000}"/>
    <cellStyle name="Comma 3 2 6 4 3 2 3" xfId="43275" xr:uid="{00000000-0005-0000-0000-000025000000}"/>
    <cellStyle name="Comma 3 2 6 4 3 3" xfId="19083" xr:uid="{00000000-0005-0000-0000-000025000000}"/>
    <cellStyle name="Comma 3 2 6 4 3 3 2" xfId="49323" xr:uid="{00000000-0005-0000-0000-000025000000}"/>
    <cellStyle name="Comma 3 2 6 4 3 4" xfId="34203" xr:uid="{00000000-0005-0000-0000-000025000000}"/>
    <cellStyle name="Comma 3 2 6 4 4" xfId="5475" xr:uid="{00000000-0005-0000-0000-000025000000}"/>
    <cellStyle name="Comma 3 2 6 4 4 2" xfId="14547" xr:uid="{00000000-0005-0000-0000-000025000000}"/>
    <cellStyle name="Comma 3 2 6 4 4 2 2" xfId="29667" xr:uid="{00000000-0005-0000-0000-000025000000}"/>
    <cellStyle name="Comma 3 2 6 4 4 2 2 2" xfId="59907" xr:uid="{00000000-0005-0000-0000-000025000000}"/>
    <cellStyle name="Comma 3 2 6 4 4 2 3" xfId="44787" xr:uid="{00000000-0005-0000-0000-000025000000}"/>
    <cellStyle name="Comma 3 2 6 4 4 3" xfId="20595" xr:uid="{00000000-0005-0000-0000-000025000000}"/>
    <cellStyle name="Comma 3 2 6 4 4 3 2" xfId="50835" xr:uid="{00000000-0005-0000-0000-000025000000}"/>
    <cellStyle name="Comma 3 2 6 4 4 4" xfId="35715" xr:uid="{00000000-0005-0000-0000-000025000000}"/>
    <cellStyle name="Comma 3 2 6 4 5" xfId="6987" xr:uid="{00000000-0005-0000-0000-000025000000}"/>
    <cellStyle name="Comma 3 2 6 4 5 2" xfId="22107" xr:uid="{00000000-0005-0000-0000-000025000000}"/>
    <cellStyle name="Comma 3 2 6 4 5 2 2" xfId="52347" xr:uid="{00000000-0005-0000-0000-000025000000}"/>
    <cellStyle name="Comma 3 2 6 4 5 3" xfId="37227" xr:uid="{00000000-0005-0000-0000-000025000000}"/>
    <cellStyle name="Comma 3 2 6 4 6" xfId="8499" xr:uid="{00000000-0005-0000-0000-000025000000}"/>
    <cellStyle name="Comma 3 2 6 4 6 2" xfId="23619" xr:uid="{00000000-0005-0000-0000-000025000000}"/>
    <cellStyle name="Comma 3 2 6 4 6 2 2" xfId="53859" xr:uid="{00000000-0005-0000-0000-000025000000}"/>
    <cellStyle name="Comma 3 2 6 4 6 3" xfId="38739" xr:uid="{00000000-0005-0000-0000-000025000000}"/>
    <cellStyle name="Comma 3 2 6 4 7" xfId="10011" xr:uid="{00000000-0005-0000-0000-000025000000}"/>
    <cellStyle name="Comma 3 2 6 4 7 2" xfId="25131" xr:uid="{00000000-0005-0000-0000-000025000000}"/>
    <cellStyle name="Comma 3 2 6 4 7 2 2" xfId="55371" xr:uid="{00000000-0005-0000-0000-000025000000}"/>
    <cellStyle name="Comma 3 2 6 4 7 3" xfId="40251" xr:uid="{00000000-0005-0000-0000-000025000000}"/>
    <cellStyle name="Comma 3 2 6 4 8" xfId="16059" xr:uid="{00000000-0005-0000-0000-000025000000}"/>
    <cellStyle name="Comma 3 2 6 4 8 2" xfId="46299" xr:uid="{00000000-0005-0000-0000-000025000000}"/>
    <cellStyle name="Comma 3 2 6 4 9" xfId="31179" xr:uid="{00000000-0005-0000-0000-000025000000}"/>
    <cellStyle name="Comma 3 2 6 5" xfId="1695" xr:uid="{00000000-0005-0000-0000-000025000000}"/>
    <cellStyle name="Comma 3 2 6 5 2" xfId="10767" xr:uid="{00000000-0005-0000-0000-000025000000}"/>
    <cellStyle name="Comma 3 2 6 5 2 2" xfId="25887" xr:uid="{00000000-0005-0000-0000-000025000000}"/>
    <cellStyle name="Comma 3 2 6 5 2 2 2" xfId="56127" xr:uid="{00000000-0005-0000-0000-000025000000}"/>
    <cellStyle name="Comma 3 2 6 5 2 3" xfId="41007" xr:uid="{00000000-0005-0000-0000-000025000000}"/>
    <cellStyle name="Comma 3 2 6 5 3" xfId="16815" xr:uid="{00000000-0005-0000-0000-000025000000}"/>
    <cellStyle name="Comma 3 2 6 5 3 2" xfId="47055" xr:uid="{00000000-0005-0000-0000-000025000000}"/>
    <cellStyle name="Comma 3 2 6 5 4" xfId="31935" xr:uid="{00000000-0005-0000-0000-000025000000}"/>
    <cellStyle name="Comma 3 2 6 6" xfId="3207" xr:uid="{00000000-0005-0000-0000-000025000000}"/>
    <cellStyle name="Comma 3 2 6 6 2" xfId="12279" xr:uid="{00000000-0005-0000-0000-000025000000}"/>
    <cellStyle name="Comma 3 2 6 6 2 2" xfId="27399" xr:uid="{00000000-0005-0000-0000-000025000000}"/>
    <cellStyle name="Comma 3 2 6 6 2 2 2" xfId="57639" xr:uid="{00000000-0005-0000-0000-000025000000}"/>
    <cellStyle name="Comma 3 2 6 6 2 3" xfId="42519" xr:uid="{00000000-0005-0000-0000-000025000000}"/>
    <cellStyle name="Comma 3 2 6 6 3" xfId="18327" xr:uid="{00000000-0005-0000-0000-000025000000}"/>
    <cellStyle name="Comma 3 2 6 6 3 2" xfId="48567" xr:uid="{00000000-0005-0000-0000-000025000000}"/>
    <cellStyle name="Comma 3 2 6 6 4" xfId="33447" xr:uid="{00000000-0005-0000-0000-000025000000}"/>
    <cellStyle name="Comma 3 2 6 7" xfId="4719" xr:uid="{00000000-0005-0000-0000-000025000000}"/>
    <cellStyle name="Comma 3 2 6 7 2" xfId="13791" xr:uid="{00000000-0005-0000-0000-000025000000}"/>
    <cellStyle name="Comma 3 2 6 7 2 2" xfId="28911" xr:uid="{00000000-0005-0000-0000-000025000000}"/>
    <cellStyle name="Comma 3 2 6 7 2 2 2" xfId="59151" xr:uid="{00000000-0005-0000-0000-000025000000}"/>
    <cellStyle name="Comma 3 2 6 7 2 3" xfId="44031" xr:uid="{00000000-0005-0000-0000-000025000000}"/>
    <cellStyle name="Comma 3 2 6 7 3" xfId="19839" xr:uid="{00000000-0005-0000-0000-000025000000}"/>
    <cellStyle name="Comma 3 2 6 7 3 2" xfId="50079" xr:uid="{00000000-0005-0000-0000-000025000000}"/>
    <cellStyle name="Comma 3 2 6 7 4" xfId="34959" xr:uid="{00000000-0005-0000-0000-000025000000}"/>
    <cellStyle name="Comma 3 2 6 8" xfId="6231" xr:uid="{00000000-0005-0000-0000-000025000000}"/>
    <cellStyle name="Comma 3 2 6 8 2" xfId="21351" xr:uid="{00000000-0005-0000-0000-000025000000}"/>
    <cellStyle name="Comma 3 2 6 8 2 2" xfId="51591" xr:uid="{00000000-0005-0000-0000-000025000000}"/>
    <cellStyle name="Comma 3 2 6 8 3" xfId="36471" xr:uid="{00000000-0005-0000-0000-000025000000}"/>
    <cellStyle name="Comma 3 2 6 9" xfId="7743" xr:uid="{00000000-0005-0000-0000-000025000000}"/>
    <cellStyle name="Comma 3 2 6 9 2" xfId="22863" xr:uid="{00000000-0005-0000-0000-000025000000}"/>
    <cellStyle name="Comma 3 2 6 9 2 2" xfId="53103" xr:uid="{00000000-0005-0000-0000-000025000000}"/>
    <cellStyle name="Comma 3 2 6 9 3" xfId="37983" xr:uid="{00000000-0005-0000-0000-000025000000}"/>
    <cellStyle name="Comma 3 2 7" xfId="267" xr:uid="{00000000-0005-0000-0000-000032000000}"/>
    <cellStyle name="Comma 3 2 7 10" xfId="30507" xr:uid="{00000000-0005-0000-0000-000032000000}"/>
    <cellStyle name="Comma 3 2 7 2" xfId="1023" xr:uid="{00000000-0005-0000-0000-000032000000}"/>
    <cellStyle name="Comma 3 2 7 2 2" xfId="2535" xr:uid="{00000000-0005-0000-0000-000032000000}"/>
    <cellStyle name="Comma 3 2 7 2 2 2" xfId="11607" xr:uid="{00000000-0005-0000-0000-000032000000}"/>
    <cellStyle name="Comma 3 2 7 2 2 2 2" xfId="26727" xr:uid="{00000000-0005-0000-0000-000032000000}"/>
    <cellStyle name="Comma 3 2 7 2 2 2 2 2" xfId="56967" xr:uid="{00000000-0005-0000-0000-000032000000}"/>
    <cellStyle name="Comma 3 2 7 2 2 2 3" xfId="41847" xr:uid="{00000000-0005-0000-0000-000032000000}"/>
    <cellStyle name="Comma 3 2 7 2 2 3" xfId="17655" xr:uid="{00000000-0005-0000-0000-000032000000}"/>
    <cellStyle name="Comma 3 2 7 2 2 3 2" xfId="47895" xr:uid="{00000000-0005-0000-0000-000032000000}"/>
    <cellStyle name="Comma 3 2 7 2 2 4" xfId="32775" xr:uid="{00000000-0005-0000-0000-000032000000}"/>
    <cellStyle name="Comma 3 2 7 2 3" xfId="4047" xr:uid="{00000000-0005-0000-0000-000032000000}"/>
    <cellStyle name="Comma 3 2 7 2 3 2" xfId="13119" xr:uid="{00000000-0005-0000-0000-000032000000}"/>
    <cellStyle name="Comma 3 2 7 2 3 2 2" xfId="28239" xr:uid="{00000000-0005-0000-0000-000032000000}"/>
    <cellStyle name="Comma 3 2 7 2 3 2 2 2" xfId="58479" xr:uid="{00000000-0005-0000-0000-000032000000}"/>
    <cellStyle name="Comma 3 2 7 2 3 2 3" xfId="43359" xr:uid="{00000000-0005-0000-0000-000032000000}"/>
    <cellStyle name="Comma 3 2 7 2 3 3" xfId="19167" xr:uid="{00000000-0005-0000-0000-000032000000}"/>
    <cellStyle name="Comma 3 2 7 2 3 3 2" xfId="49407" xr:uid="{00000000-0005-0000-0000-000032000000}"/>
    <cellStyle name="Comma 3 2 7 2 3 4" xfId="34287" xr:uid="{00000000-0005-0000-0000-000032000000}"/>
    <cellStyle name="Comma 3 2 7 2 4" xfId="5559" xr:uid="{00000000-0005-0000-0000-000032000000}"/>
    <cellStyle name="Comma 3 2 7 2 4 2" xfId="14631" xr:uid="{00000000-0005-0000-0000-000032000000}"/>
    <cellStyle name="Comma 3 2 7 2 4 2 2" xfId="29751" xr:uid="{00000000-0005-0000-0000-000032000000}"/>
    <cellStyle name="Comma 3 2 7 2 4 2 2 2" xfId="59991" xr:uid="{00000000-0005-0000-0000-000032000000}"/>
    <cellStyle name="Comma 3 2 7 2 4 2 3" xfId="44871" xr:uid="{00000000-0005-0000-0000-000032000000}"/>
    <cellStyle name="Comma 3 2 7 2 4 3" xfId="20679" xr:uid="{00000000-0005-0000-0000-000032000000}"/>
    <cellStyle name="Comma 3 2 7 2 4 3 2" xfId="50919" xr:uid="{00000000-0005-0000-0000-000032000000}"/>
    <cellStyle name="Comma 3 2 7 2 4 4" xfId="35799" xr:uid="{00000000-0005-0000-0000-000032000000}"/>
    <cellStyle name="Comma 3 2 7 2 5" xfId="7071" xr:uid="{00000000-0005-0000-0000-000032000000}"/>
    <cellStyle name="Comma 3 2 7 2 5 2" xfId="22191" xr:uid="{00000000-0005-0000-0000-000032000000}"/>
    <cellStyle name="Comma 3 2 7 2 5 2 2" xfId="52431" xr:uid="{00000000-0005-0000-0000-000032000000}"/>
    <cellStyle name="Comma 3 2 7 2 5 3" xfId="37311" xr:uid="{00000000-0005-0000-0000-000032000000}"/>
    <cellStyle name="Comma 3 2 7 2 6" xfId="8583" xr:uid="{00000000-0005-0000-0000-000032000000}"/>
    <cellStyle name="Comma 3 2 7 2 6 2" xfId="23703" xr:uid="{00000000-0005-0000-0000-000032000000}"/>
    <cellStyle name="Comma 3 2 7 2 6 2 2" xfId="53943" xr:uid="{00000000-0005-0000-0000-000032000000}"/>
    <cellStyle name="Comma 3 2 7 2 6 3" xfId="38823" xr:uid="{00000000-0005-0000-0000-000032000000}"/>
    <cellStyle name="Comma 3 2 7 2 7" xfId="10095" xr:uid="{00000000-0005-0000-0000-000032000000}"/>
    <cellStyle name="Comma 3 2 7 2 7 2" xfId="25215" xr:uid="{00000000-0005-0000-0000-000032000000}"/>
    <cellStyle name="Comma 3 2 7 2 7 2 2" xfId="55455" xr:uid="{00000000-0005-0000-0000-000032000000}"/>
    <cellStyle name="Comma 3 2 7 2 7 3" xfId="40335" xr:uid="{00000000-0005-0000-0000-000032000000}"/>
    <cellStyle name="Comma 3 2 7 2 8" xfId="16143" xr:uid="{00000000-0005-0000-0000-000032000000}"/>
    <cellStyle name="Comma 3 2 7 2 8 2" xfId="46383" xr:uid="{00000000-0005-0000-0000-000032000000}"/>
    <cellStyle name="Comma 3 2 7 2 9" xfId="31263" xr:uid="{00000000-0005-0000-0000-000032000000}"/>
    <cellStyle name="Comma 3 2 7 3" xfId="1779" xr:uid="{00000000-0005-0000-0000-000032000000}"/>
    <cellStyle name="Comma 3 2 7 3 2" xfId="10851" xr:uid="{00000000-0005-0000-0000-000032000000}"/>
    <cellStyle name="Comma 3 2 7 3 2 2" xfId="25971" xr:uid="{00000000-0005-0000-0000-000032000000}"/>
    <cellStyle name="Comma 3 2 7 3 2 2 2" xfId="56211" xr:uid="{00000000-0005-0000-0000-000032000000}"/>
    <cellStyle name="Comma 3 2 7 3 2 3" xfId="41091" xr:uid="{00000000-0005-0000-0000-000032000000}"/>
    <cellStyle name="Comma 3 2 7 3 3" xfId="16899" xr:uid="{00000000-0005-0000-0000-000032000000}"/>
    <cellStyle name="Comma 3 2 7 3 3 2" xfId="47139" xr:uid="{00000000-0005-0000-0000-000032000000}"/>
    <cellStyle name="Comma 3 2 7 3 4" xfId="32019" xr:uid="{00000000-0005-0000-0000-000032000000}"/>
    <cellStyle name="Comma 3 2 7 4" xfId="3291" xr:uid="{00000000-0005-0000-0000-000032000000}"/>
    <cellStyle name="Comma 3 2 7 4 2" xfId="12363" xr:uid="{00000000-0005-0000-0000-000032000000}"/>
    <cellStyle name="Comma 3 2 7 4 2 2" xfId="27483" xr:uid="{00000000-0005-0000-0000-000032000000}"/>
    <cellStyle name="Comma 3 2 7 4 2 2 2" xfId="57723" xr:uid="{00000000-0005-0000-0000-000032000000}"/>
    <cellStyle name="Comma 3 2 7 4 2 3" xfId="42603" xr:uid="{00000000-0005-0000-0000-000032000000}"/>
    <cellStyle name="Comma 3 2 7 4 3" xfId="18411" xr:uid="{00000000-0005-0000-0000-000032000000}"/>
    <cellStyle name="Comma 3 2 7 4 3 2" xfId="48651" xr:uid="{00000000-0005-0000-0000-000032000000}"/>
    <cellStyle name="Comma 3 2 7 4 4" xfId="33531" xr:uid="{00000000-0005-0000-0000-000032000000}"/>
    <cellStyle name="Comma 3 2 7 5" xfId="4803" xr:uid="{00000000-0005-0000-0000-000032000000}"/>
    <cellStyle name="Comma 3 2 7 5 2" xfId="13875" xr:uid="{00000000-0005-0000-0000-000032000000}"/>
    <cellStyle name="Comma 3 2 7 5 2 2" xfId="28995" xr:uid="{00000000-0005-0000-0000-000032000000}"/>
    <cellStyle name="Comma 3 2 7 5 2 2 2" xfId="59235" xr:uid="{00000000-0005-0000-0000-000032000000}"/>
    <cellStyle name="Comma 3 2 7 5 2 3" xfId="44115" xr:uid="{00000000-0005-0000-0000-000032000000}"/>
    <cellStyle name="Comma 3 2 7 5 3" xfId="19923" xr:uid="{00000000-0005-0000-0000-000032000000}"/>
    <cellStyle name="Comma 3 2 7 5 3 2" xfId="50163" xr:uid="{00000000-0005-0000-0000-000032000000}"/>
    <cellStyle name="Comma 3 2 7 5 4" xfId="35043" xr:uid="{00000000-0005-0000-0000-000032000000}"/>
    <cellStyle name="Comma 3 2 7 6" xfId="6315" xr:uid="{00000000-0005-0000-0000-000032000000}"/>
    <cellStyle name="Comma 3 2 7 6 2" xfId="21435" xr:uid="{00000000-0005-0000-0000-000032000000}"/>
    <cellStyle name="Comma 3 2 7 6 2 2" xfId="51675" xr:uid="{00000000-0005-0000-0000-000032000000}"/>
    <cellStyle name="Comma 3 2 7 6 3" xfId="36555" xr:uid="{00000000-0005-0000-0000-000032000000}"/>
    <cellStyle name="Comma 3 2 7 7" xfId="7827" xr:uid="{00000000-0005-0000-0000-000032000000}"/>
    <cellStyle name="Comma 3 2 7 7 2" xfId="22947" xr:uid="{00000000-0005-0000-0000-000032000000}"/>
    <cellStyle name="Comma 3 2 7 7 2 2" xfId="53187" xr:uid="{00000000-0005-0000-0000-000032000000}"/>
    <cellStyle name="Comma 3 2 7 7 3" xfId="38067" xr:uid="{00000000-0005-0000-0000-000032000000}"/>
    <cellStyle name="Comma 3 2 7 8" xfId="9339" xr:uid="{00000000-0005-0000-0000-000032000000}"/>
    <cellStyle name="Comma 3 2 7 8 2" xfId="24459" xr:uid="{00000000-0005-0000-0000-000032000000}"/>
    <cellStyle name="Comma 3 2 7 8 2 2" xfId="54699" xr:uid="{00000000-0005-0000-0000-000032000000}"/>
    <cellStyle name="Comma 3 2 7 8 3" xfId="39579" xr:uid="{00000000-0005-0000-0000-000032000000}"/>
    <cellStyle name="Comma 3 2 7 9" xfId="15387" xr:uid="{00000000-0005-0000-0000-000032000000}"/>
    <cellStyle name="Comma 3 2 7 9 2" xfId="45627" xr:uid="{00000000-0005-0000-0000-000032000000}"/>
    <cellStyle name="Comma 3 2 8" xfId="519" xr:uid="{00000000-0005-0000-0000-00006D000000}"/>
    <cellStyle name="Comma 3 2 8 10" xfId="30759" xr:uid="{00000000-0005-0000-0000-00006D000000}"/>
    <cellStyle name="Comma 3 2 8 2" xfId="1275" xr:uid="{00000000-0005-0000-0000-00006D000000}"/>
    <cellStyle name="Comma 3 2 8 2 2" xfId="2787" xr:uid="{00000000-0005-0000-0000-00006D000000}"/>
    <cellStyle name="Comma 3 2 8 2 2 2" xfId="11859" xr:uid="{00000000-0005-0000-0000-00006D000000}"/>
    <cellStyle name="Comma 3 2 8 2 2 2 2" xfId="26979" xr:uid="{00000000-0005-0000-0000-00006D000000}"/>
    <cellStyle name="Comma 3 2 8 2 2 2 2 2" xfId="57219" xr:uid="{00000000-0005-0000-0000-00006D000000}"/>
    <cellStyle name="Comma 3 2 8 2 2 2 3" xfId="42099" xr:uid="{00000000-0005-0000-0000-00006D000000}"/>
    <cellStyle name="Comma 3 2 8 2 2 3" xfId="17907" xr:uid="{00000000-0005-0000-0000-00006D000000}"/>
    <cellStyle name="Comma 3 2 8 2 2 3 2" xfId="48147" xr:uid="{00000000-0005-0000-0000-00006D000000}"/>
    <cellStyle name="Comma 3 2 8 2 2 4" xfId="33027" xr:uid="{00000000-0005-0000-0000-00006D000000}"/>
    <cellStyle name="Comma 3 2 8 2 3" xfId="4299" xr:uid="{00000000-0005-0000-0000-00006D000000}"/>
    <cellStyle name="Comma 3 2 8 2 3 2" xfId="13371" xr:uid="{00000000-0005-0000-0000-00006D000000}"/>
    <cellStyle name="Comma 3 2 8 2 3 2 2" xfId="28491" xr:uid="{00000000-0005-0000-0000-00006D000000}"/>
    <cellStyle name="Comma 3 2 8 2 3 2 2 2" xfId="58731" xr:uid="{00000000-0005-0000-0000-00006D000000}"/>
    <cellStyle name="Comma 3 2 8 2 3 2 3" xfId="43611" xr:uid="{00000000-0005-0000-0000-00006D000000}"/>
    <cellStyle name="Comma 3 2 8 2 3 3" xfId="19419" xr:uid="{00000000-0005-0000-0000-00006D000000}"/>
    <cellStyle name="Comma 3 2 8 2 3 3 2" xfId="49659" xr:uid="{00000000-0005-0000-0000-00006D000000}"/>
    <cellStyle name="Comma 3 2 8 2 3 4" xfId="34539" xr:uid="{00000000-0005-0000-0000-00006D000000}"/>
    <cellStyle name="Comma 3 2 8 2 4" xfId="5811" xr:uid="{00000000-0005-0000-0000-00006D000000}"/>
    <cellStyle name="Comma 3 2 8 2 4 2" xfId="14883" xr:uid="{00000000-0005-0000-0000-00006D000000}"/>
    <cellStyle name="Comma 3 2 8 2 4 2 2" xfId="30003" xr:uid="{00000000-0005-0000-0000-00006D000000}"/>
    <cellStyle name="Comma 3 2 8 2 4 2 2 2" xfId="60243" xr:uid="{00000000-0005-0000-0000-00006D000000}"/>
    <cellStyle name="Comma 3 2 8 2 4 2 3" xfId="45123" xr:uid="{00000000-0005-0000-0000-00006D000000}"/>
    <cellStyle name="Comma 3 2 8 2 4 3" xfId="20931" xr:uid="{00000000-0005-0000-0000-00006D000000}"/>
    <cellStyle name="Comma 3 2 8 2 4 3 2" xfId="51171" xr:uid="{00000000-0005-0000-0000-00006D000000}"/>
    <cellStyle name="Comma 3 2 8 2 4 4" xfId="36051" xr:uid="{00000000-0005-0000-0000-00006D000000}"/>
    <cellStyle name="Comma 3 2 8 2 5" xfId="7323" xr:uid="{00000000-0005-0000-0000-00006D000000}"/>
    <cellStyle name="Comma 3 2 8 2 5 2" xfId="22443" xr:uid="{00000000-0005-0000-0000-00006D000000}"/>
    <cellStyle name="Comma 3 2 8 2 5 2 2" xfId="52683" xr:uid="{00000000-0005-0000-0000-00006D000000}"/>
    <cellStyle name="Comma 3 2 8 2 5 3" xfId="37563" xr:uid="{00000000-0005-0000-0000-00006D000000}"/>
    <cellStyle name="Comma 3 2 8 2 6" xfId="8835" xr:uid="{00000000-0005-0000-0000-00006D000000}"/>
    <cellStyle name="Comma 3 2 8 2 6 2" xfId="23955" xr:uid="{00000000-0005-0000-0000-00006D000000}"/>
    <cellStyle name="Comma 3 2 8 2 6 2 2" xfId="54195" xr:uid="{00000000-0005-0000-0000-00006D000000}"/>
    <cellStyle name="Comma 3 2 8 2 6 3" xfId="39075" xr:uid="{00000000-0005-0000-0000-00006D000000}"/>
    <cellStyle name="Comma 3 2 8 2 7" xfId="10347" xr:uid="{00000000-0005-0000-0000-00006D000000}"/>
    <cellStyle name="Comma 3 2 8 2 7 2" xfId="25467" xr:uid="{00000000-0005-0000-0000-00006D000000}"/>
    <cellStyle name="Comma 3 2 8 2 7 2 2" xfId="55707" xr:uid="{00000000-0005-0000-0000-00006D000000}"/>
    <cellStyle name="Comma 3 2 8 2 7 3" xfId="40587" xr:uid="{00000000-0005-0000-0000-00006D000000}"/>
    <cellStyle name="Comma 3 2 8 2 8" xfId="16395" xr:uid="{00000000-0005-0000-0000-00006D000000}"/>
    <cellStyle name="Comma 3 2 8 2 8 2" xfId="46635" xr:uid="{00000000-0005-0000-0000-00006D000000}"/>
    <cellStyle name="Comma 3 2 8 2 9" xfId="31515" xr:uid="{00000000-0005-0000-0000-00006D000000}"/>
    <cellStyle name="Comma 3 2 8 3" xfId="2031" xr:uid="{00000000-0005-0000-0000-00006D000000}"/>
    <cellStyle name="Comma 3 2 8 3 2" xfId="11103" xr:uid="{00000000-0005-0000-0000-00006D000000}"/>
    <cellStyle name="Comma 3 2 8 3 2 2" xfId="26223" xr:uid="{00000000-0005-0000-0000-00006D000000}"/>
    <cellStyle name="Comma 3 2 8 3 2 2 2" xfId="56463" xr:uid="{00000000-0005-0000-0000-00006D000000}"/>
    <cellStyle name="Comma 3 2 8 3 2 3" xfId="41343" xr:uid="{00000000-0005-0000-0000-00006D000000}"/>
    <cellStyle name="Comma 3 2 8 3 3" xfId="17151" xr:uid="{00000000-0005-0000-0000-00006D000000}"/>
    <cellStyle name="Comma 3 2 8 3 3 2" xfId="47391" xr:uid="{00000000-0005-0000-0000-00006D000000}"/>
    <cellStyle name="Comma 3 2 8 3 4" xfId="32271" xr:uid="{00000000-0005-0000-0000-00006D000000}"/>
    <cellStyle name="Comma 3 2 8 4" xfId="3543" xr:uid="{00000000-0005-0000-0000-00006D000000}"/>
    <cellStyle name="Comma 3 2 8 4 2" xfId="12615" xr:uid="{00000000-0005-0000-0000-00006D000000}"/>
    <cellStyle name="Comma 3 2 8 4 2 2" xfId="27735" xr:uid="{00000000-0005-0000-0000-00006D000000}"/>
    <cellStyle name="Comma 3 2 8 4 2 2 2" xfId="57975" xr:uid="{00000000-0005-0000-0000-00006D000000}"/>
    <cellStyle name="Comma 3 2 8 4 2 3" xfId="42855" xr:uid="{00000000-0005-0000-0000-00006D000000}"/>
    <cellStyle name="Comma 3 2 8 4 3" xfId="18663" xr:uid="{00000000-0005-0000-0000-00006D000000}"/>
    <cellStyle name="Comma 3 2 8 4 3 2" xfId="48903" xr:uid="{00000000-0005-0000-0000-00006D000000}"/>
    <cellStyle name="Comma 3 2 8 4 4" xfId="33783" xr:uid="{00000000-0005-0000-0000-00006D000000}"/>
    <cellStyle name="Comma 3 2 8 5" xfId="5055" xr:uid="{00000000-0005-0000-0000-00006D000000}"/>
    <cellStyle name="Comma 3 2 8 5 2" xfId="14127" xr:uid="{00000000-0005-0000-0000-00006D000000}"/>
    <cellStyle name="Comma 3 2 8 5 2 2" xfId="29247" xr:uid="{00000000-0005-0000-0000-00006D000000}"/>
    <cellStyle name="Comma 3 2 8 5 2 2 2" xfId="59487" xr:uid="{00000000-0005-0000-0000-00006D000000}"/>
    <cellStyle name="Comma 3 2 8 5 2 3" xfId="44367" xr:uid="{00000000-0005-0000-0000-00006D000000}"/>
    <cellStyle name="Comma 3 2 8 5 3" xfId="20175" xr:uid="{00000000-0005-0000-0000-00006D000000}"/>
    <cellStyle name="Comma 3 2 8 5 3 2" xfId="50415" xr:uid="{00000000-0005-0000-0000-00006D000000}"/>
    <cellStyle name="Comma 3 2 8 5 4" xfId="35295" xr:uid="{00000000-0005-0000-0000-00006D000000}"/>
    <cellStyle name="Comma 3 2 8 6" xfId="6567" xr:uid="{00000000-0005-0000-0000-00006D000000}"/>
    <cellStyle name="Comma 3 2 8 6 2" xfId="21687" xr:uid="{00000000-0005-0000-0000-00006D000000}"/>
    <cellStyle name="Comma 3 2 8 6 2 2" xfId="51927" xr:uid="{00000000-0005-0000-0000-00006D000000}"/>
    <cellStyle name="Comma 3 2 8 6 3" xfId="36807" xr:uid="{00000000-0005-0000-0000-00006D000000}"/>
    <cellStyle name="Comma 3 2 8 7" xfId="8079" xr:uid="{00000000-0005-0000-0000-00006D000000}"/>
    <cellStyle name="Comma 3 2 8 7 2" xfId="23199" xr:uid="{00000000-0005-0000-0000-00006D000000}"/>
    <cellStyle name="Comma 3 2 8 7 2 2" xfId="53439" xr:uid="{00000000-0005-0000-0000-00006D000000}"/>
    <cellStyle name="Comma 3 2 8 7 3" xfId="38319" xr:uid="{00000000-0005-0000-0000-00006D000000}"/>
    <cellStyle name="Comma 3 2 8 8" xfId="9591" xr:uid="{00000000-0005-0000-0000-00006D000000}"/>
    <cellStyle name="Comma 3 2 8 8 2" xfId="24711" xr:uid="{00000000-0005-0000-0000-00006D000000}"/>
    <cellStyle name="Comma 3 2 8 8 2 2" xfId="54951" xr:uid="{00000000-0005-0000-0000-00006D000000}"/>
    <cellStyle name="Comma 3 2 8 8 3" xfId="39831" xr:uid="{00000000-0005-0000-0000-00006D000000}"/>
    <cellStyle name="Comma 3 2 8 9" xfId="15639" xr:uid="{00000000-0005-0000-0000-00006D000000}"/>
    <cellStyle name="Comma 3 2 8 9 2" xfId="45879" xr:uid="{00000000-0005-0000-0000-00006D000000}"/>
    <cellStyle name="Comma 3 2 9" xfId="771" xr:uid="{00000000-0005-0000-0000-000032000000}"/>
    <cellStyle name="Comma 3 2 9 2" xfId="2283" xr:uid="{00000000-0005-0000-0000-000032000000}"/>
    <cellStyle name="Comma 3 2 9 2 2" xfId="11355" xr:uid="{00000000-0005-0000-0000-000032000000}"/>
    <cellStyle name="Comma 3 2 9 2 2 2" xfId="26475" xr:uid="{00000000-0005-0000-0000-000032000000}"/>
    <cellStyle name="Comma 3 2 9 2 2 2 2" xfId="56715" xr:uid="{00000000-0005-0000-0000-000032000000}"/>
    <cellStyle name="Comma 3 2 9 2 2 3" xfId="41595" xr:uid="{00000000-0005-0000-0000-000032000000}"/>
    <cellStyle name="Comma 3 2 9 2 3" xfId="17403" xr:uid="{00000000-0005-0000-0000-000032000000}"/>
    <cellStyle name="Comma 3 2 9 2 3 2" xfId="47643" xr:uid="{00000000-0005-0000-0000-000032000000}"/>
    <cellStyle name="Comma 3 2 9 2 4" xfId="32523" xr:uid="{00000000-0005-0000-0000-000032000000}"/>
    <cellStyle name="Comma 3 2 9 3" xfId="3795" xr:uid="{00000000-0005-0000-0000-000032000000}"/>
    <cellStyle name="Comma 3 2 9 3 2" xfId="12867" xr:uid="{00000000-0005-0000-0000-000032000000}"/>
    <cellStyle name="Comma 3 2 9 3 2 2" xfId="27987" xr:uid="{00000000-0005-0000-0000-000032000000}"/>
    <cellStyle name="Comma 3 2 9 3 2 2 2" xfId="58227" xr:uid="{00000000-0005-0000-0000-000032000000}"/>
    <cellStyle name="Comma 3 2 9 3 2 3" xfId="43107" xr:uid="{00000000-0005-0000-0000-000032000000}"/>
    <cellStyle name="Comma 3 2 9 3 3" xfId="18915" xr:uid="{00000000-0005-0000-0000-000032000000}"/>
    <cellStyle name="Comma 3 2 9 3 3 2" xfId="49155" xr:uid="{00000000-0005-0000-0000-000032000000}"/>
    <cellStyle name="Comma 3 2 9 3 4" xfId="34035" xr:uid="{00000000-0005-0000-0000-000032000000}"/>
    <cellStyle name="Comma 3 2 9 4" xfId="5307" xr:uid="{00000000-0005-0000-0000-000032000000}"/>
    <cellStyle name="Comma 3 2 9 4 2" xfId="14379" xr:uid="{00000000-0005-0000-0000-000032000000}"/>
    <cellStyle name="Comma 3 2 9 4 2 2" xfId="29499" xr:uid="{00000000-0005-0000-0000-000032000000}"/>
    <cellStyle name="Comma 3 2 9 4 2 2 2" xfId="59739" xr:uid="{00000000-0005-0000-0000-000032000000}"/>
    <cellStyle name="Comma 3 2 9 4 2 3" xfId="44619" xr:uid="{00000000-0005-0000-0000-000032000000}"/>
    <cellStyle name="Comma 3 2 9 4 3" xfId="20427" xr:uid="{00000000-0005-0000-0000-000032000000}"/>
    <cellStyle name="Comma 3 2 9 4 3 2" xfId="50667" xr:uid="{00000000-0005-0000-0000-000032000000}"/>
    <cellStyle name="Comma 3 2 9 4 4" xfId="35547" xr:uid="{00000000-0005-0000-0000-000032000000}"/>
    <cellStyle name="Comma 3 2 9 5" xfId="6819" xr:uid="{00000000-0005-0000-0000-000032000000}"/>
    <cellStyle name="Comma 3 2 9 5 2" xfId="21939" xr:uid="{00000000-0005-0000-0000-000032000000}"/>
    <cellStyle name="Comma 3 2 9 5 2 2" xfId="52179" xr:uid="{00000000-0005-0000-0000-000032000000}"/>
    <cellStyle name="Comma 3 2 9 5 3" xfId="37059" xr:uid="{00000000-0005-0000-0000-000032000000}"/>
    <cellStyle name="Comma 3 2 9 6" xfId="8331" xr:uid="{00000000-0005-0000-0000-000032000000}"/>
    <cellStyle name="Comma 3 2 9 6 2" xfId="23451" xr:uid="{00000000-0005-0000-0000-000032000000}"/>
    <cellStyle name="Comma 3 2 9 6 2 2" xfId="53691" xr:uid="{00000000-0005-0000-0000-000032000000}"/>
    <cellStyle name="Comma 3 2 9 6 3" xfId="38571" xr:uid="{00000000-0005-0000-0000-000032000000}"/>
    <cellStyle name="Comma 3 2 9 7" xfId="9843" xr:uid="{00000000-0005-0000-0000-000032000000}"/>
    <cellStyle name="Comma 3 2 9 7 2" xfId="24963" xr:uid="{00000000-0005-0000-0000-000032000000}"/>
    <cellStyle name="Comma 3 2 9 7 2 2" xfId="55203" xr:uid="{00000000-0005-0000-0000-000032000000}"/>
    <cellStyle name="Comma 3 2 9 7 3" xfId="40083" xr:uid="{00000000-0005-0000-0000-000032000000}"/>
    <cellStyle name="Comma 3 2 9 8" xfId="15891" xr:uid="{00000000-0005-0000-0000-000032000000}"/>
    <cellStyle name="Comma 3 2 9 8 2" xfId="46131" xr:uid="{00000000-0005-0000-0000-000032000000}"/>
    <cellStyle name="Comma 3 2 9 9" xfId="31011" xr:uid="{00000000-0005-0000-0000-000032000000}"/>
    <cellStyle name="Comma 3 3" xfId="26" xr:uid="{00000000-0005-0000-0000-000032000000}"/>
    <cellStyle name="Comma 3 3 10" xfId="4562" xr:uid="{00000000-0005-0000-0000-000032000000}"/>
    <cellStyle name="Comma 3 3 10 2" xfId="13634" xr:uid="{00000000-0005-0000-0000-000032000000}"/>
    <cellStyle name="Comma 3 3 10 2 2" xfId="28754" xr:uid="{00000000-0005-0000-0000-000032000000}"/>
    <cellStyle name="Comma 3 3 10 2 2 2" xfId="58994" xr:uid="{00000000-0005-0000-0000-000032000000}"/>
    <cellStyle name="Comma 3 3 10 2 3" xfId="43874" xr:uid="{00000000-0005-0000-0000-000032000000}"/>
    <cellStyle name="Comma 3 3 10 3" xfId="19682" xr:uid="{00000000-0005-0000-0000-000032000000}"/>
    <cellStyle name="Comma 3 3 10 3 2" xfId="49922" xr:uid="{00000000-0005-0000-0000-000032000000}"/>
    <cellStyle name="Comma 3 3 10 4" xfId="34802" xr:uid="{00000000-0005-0000-0000-000032000000}"/>
    <cellStyle name="Comma 3 3 11" xfId="6074" xr:uid="{00000000-0005-0000-0000-000032000000}"/>
    <cellStyle name="Comma 3 3 11 2" xfId="21194" xr:uid="{00000000-0005-0000-0000-000032000000}"/>
    <cellStyle name="Comma 3 3 11 2 2" xfId="51434" xr:uid="{00000000-0005-0000-0000-000032000000}"/>
    <cellStyle name="Comma 3 3 11 3" xfId="36314" xr:uid="{00000000-0005-0000-0000-000032000000}"/>
    <cellStyle name="Comma 3 3 12" xfId="7586" xr:uid="{00000000-0005-0000-0000-000032000000}"/>
    <cellStyle name="Comma 3 3 12 2" xfId="22706" xr:uid="{00000000-0005-0000-0000-000032000000}"/>
    <cellStyle name="Comma 3 3 12 2 2" xfId="52946" xr:uid="{00000000-0005-0000-0000-000032000000}"/>
    <cellStyle name="Comma 3 3 12 3" xfId="37826" xr:uid="{00000000-0005-0000-0000-000032000000}"/>
    <cellStyle name="Comma 3 3 13" xfId="9098" xr:uid="{00000000-0005-0000-0000-000032000000}"/>
    <cellStyle name="Comma 3 3 13 2" xfId="24218" xr:uid="{00000000-0005-0000-0000-000032000000}"/>
    <cellStyle name="Comma 3 3 13 2 2" xfId="54458" xr:uid="{00000000-0005-0000-0000-000032000000}"/>
    <cellStyle name="Comma 3 3 13 3" xfId="39338" xr:uid="{00000000-0005-0000-0000-000032000000}"/>
    <cellStyle name="Comma 3 3 14" xfId="15146" xr:uid="{00000000-0005-0000-0000-000032000000}"/>
    <cellStyle name="Comma 3 3 14 2" xfId="45386" xr:uid="{00000000-0005-0000-0000-000032000000}"/>
    <cellStyle name="Comma 3 3 15" xfId="30266" xr:uid="{00000000-0005-0000-0000-000032000000}"/>
    <cellStyle name="Comma 3 3 2" xfId="68" xr:uid="{00000000-0005-0000-0000-000016000000}"/>
    <cellStyle name="Comma 3 3 2 10" xfId="6116" xr:uid="{00000000-0005-0000-0000-000016000000}"/>
    <cellStyle name="Comma 3 3 2 10 2" xfId="21236" xr:uid="{00000000-0005-0000-0000-000016000000}"/>
    <cellStyle name="Comma 3 3 2 10 2 2" xfId="51476" xr:uid="{00000000-0005-0000-0000-000016000000}"/>
    <cellStyle name="Comma 3 3 2 10 3" xfId="36356" xr:uid="{00000000-0005-0000-0000-000016000000}"/>
    <cellStyle name="Comma 3 3 2 11" xfId="7628" xr:uid="{00000000-0005-0000-0000-000016000000}"/>
    <cellStyle name="Comma 3 3 2 11 2" xfId="22748" xr:uid="{00000000-0005-0000-0000-000016000000}"/>
    <cellStyle name="Comma 3 3 2 11 2 2" xfId="52988" xr:uid="{00000000-0005-0000-0000-000016000000}"/>
    <cellStyle name="Comma 3 3 2 11 3" xfId="37868" xr:uid="{00000000-0005-0000-0000-000016000000}"/>
    <cellStyle name="Comma 3 3 2 12" xfId="9140" xr:uid="{00000000-0005-0000-0000-000016000000}"/>
    <cellStyle name="Comma 3 3 2 12 2" xfId="24260" xr:uid="{00000000-0005-0000-0000-000016000000}"/>
    <cellStyle name="Comma 3 3 2 12 2 2" xfId="54500" xr:uid="{00000000-0005-0000-0000-000016000000}"/>
    <cellStyle name="Comma 3 3 2 12 3" xfId="39380" xr:uid="{00000000-0005-0000-0000-000016000000}"/>
    <cellStyle name="Comma 3 3 2 13" xfId="15188" xr:uid="{00000000-0005-0000-0000-000016000000}"/>
    <cellStyle name="Comma 3 3 2 13 2" xfId="45428" xr:uid="{00000000-0005-0000-0000-000016000000}"/>
    <cellStyle name="Comma 3 3 2 14" xfId="30308" xr:uid="{00000000-0005-0000-0000-000016000000}"/>
    <cellStyle name="Comma 3 3 2 2" xfId="152" xr:uid="{00000000-0005-0000-0000-00002C000000}"/>
    <cellStyle name="Comma 3 3 2 2 10" xfId="9224" xr:uid="{00000000-0005-0000-0000-00002C000000}"/>
    <cellStyle name="Comma 3 3 2 2 10 2" xfId="24344" xr:uid="{00000000-0005-0000-0000-00002C000000}"/>
    <cellStyle name="Comma 3 3 2 2 10 2 2" xfId="54584" xr:uid="{00000000-0005-0000-0000-00002C000000}"/>
    <cellStyle name="Comma 3 3 2 2 10 3" xfId="39464" xr:uid="{00000000-0005-0000-0000-00002C000000}"/>
    <cellStyle name="Comma 3 3 2 2 11" xfId="15272" xr:uid="{00000000-0005-0000-0000-00002C000000}"/>
    <cellStyle name="Comma 3 3 2 2 11 2" xfId="45512" xr:uid="{00000000-0005-0000-0000-00002C000000}"/>
    <cellStyle name="Comma 3 3 2 2 12" xfId="30392" xr:uid="{00000000-0005-0000-0000-00002C000000}"/>
    <cellStyle name="Comma 3 3 2 2 2" xfId="404" xr:uid="{00000000-0005-0000-0000-00002C000000}"/>
    <cellStyle name="Comma 3 3 2 2 2 10" xfId="30644" xr:uid="{00000000-0005-0000-0000-00002C000000}"/>
    <cellStyle name="Comma 3 3 2 2 2 2" xfId="1160" xr:uid="{00000000-0005-0000-0000-00002C000000}"/>
    <cellStyle name="Comma 3 3 2 2 2 2 2" xfId="2672" xr:uid="{00000000-0005-0000-0000-00002C000000}"/>
    <cellStyle name="Comma 3 3 2 2 2 2 2 2" xfId="11744" xr:uid="{00000000-0005-0000-0000-00002C000000}"/>
    <cellStyle name="Comma 3 3 2 2 2 2 2 2 2" xfId="26864" xr:uid="{00000000-0005-0000-0000-00002C000000}"/>
    <cellStyle name="Comma 3 3 2 2 2 2 2 2 2 2" xfId="57104" xr:uid="{00000000-0005-0000-0000-00002C000000}"/>
    <cellStyle name="Comma 3 3 2 2 2 2 2 2 3" xfId="41984" xr:uid="{00000000-0005-0000-0000-00002C000000}"/>
    <cellStyle name="Comma 3 3 2 2 2 2 2 3" xfId="17792" xr:uid="{00000000-0005-0000-0000-00002C000000}"/>
    <cellStyle name="Comma 3 3 2 2 2 2 2 3 2" xfId="48032" xr:uid="{00000000-0005-0000-0000-00002C000000}"/>
    <cellStyle name="Comma 3 3 2 2 2 2 2 4" xfId="32912" xr:uid="{00000000-0005-0000-0000-00002C000000}"/>
    <cellStyle name="Comma 3 3 2 2 2 2 3" xfId="4184" xr:uid="{00000000-0005-0000-0000-00002C000000}"/>
    <cellStyle name="Comma 3 3 2 2 2 2 3 2" xfId="13256" xr:uid="{00000000-0005-0000-0000-00002C000000}"/>
    <cellStyle name="Comma 3 3 2 2 2 2 3 2 2" xfId="28376" xr:uid="{00000000-0005-0000-0000-00002C000000}"/>
    <cellStyle name="Comma 3 3 2 2 2 2 3 2 2 2" xfId="58616" xr:uid="{00000000-0005-0000-0000-00002C000000}"/>
    <cellStyle name="Comma 3 3 2 2 2 2 3 2 3" xfId="43496" xr:uid="{00000000-0005-0000-0000-00002C000000}"/>
    <cellStyle name="Comma 3 3 2 2 2 2 3 3" xfId="19304" xr:uid="{00000000-0005-0000-0000-00002C000000}"/>
    <cellStyle name="Comma 3 3 2 2 2 2 3 3 2" xfId="49544" xr:uid="{00000000-0005-0000-0000-00002C000000}"/>
    <cellStyle name="Comma 3 3 2 2 2 2 3 4" xfId="34424" xr:uid="{00000000-0005-0000-0000-00002C000000}"/>
    <cellStyle name="Comma 3 3 2 2 2 2 4" xfId="5696" xr:uid="{00000000-0005-0000-0000-00002C000000}"/>
    <cellStyle name="Comma 3 3 2 2 2 2 4 2" xfId="14768" xr:uid="{00000000-0005-0000-0000-00002C000000}"/>
    <cellStyle name="Comma 3 3 2 2 2 2 4 2 2" xfId="29888" xr:uid="{00000000-0005-0000-0000-00002C000000}"/>
    <cellStyle name="Comma 3 3 2 2 2 2 4 2 2 2" xfId="60128" xr:uid="{00000000-0005-0000-0000-00002C000000}"/>
    <cellStyle name="Comma 3 3 2 2 2 2 4 2 3" xfId="45008" xr:uid="{00000000-0005-0000-0000-00002C000000}"/>
    <cellStyle name="Comma 3 3 2 2 2 2 4 3" xfId="20816" xr:uid="{00000000-0005-0000-0000-00002C000000}"/>
    <cellStyle name="Comma 3 3 2 2 2 2 4 3 2" xfId="51056" xr:uid="{00000000-0005-0000-0000-00002C000000}"/>
    <cellStyle name="Comma 3 3 2 2 2 2 4 4" xfId="35936" xr:uid="{00000000-0005-0000-0000-00002C000000}"/>
    <cellStyle name="Comma 3 3 2 2 2 2 5" xfId="7208" xr:uid="{00000000-0005-0000-0000-00002C000000}"/>
    <cellStyle name="Comma 3 3 2 2 2 2 5 2" xfId="22328" xr:uid="{00000000-0005-0000-0000-00002C000000}"/>
    <cellStyle name="Comma 3 3 2 2 2 2 5 2 2" xfId="52568" xr:uid="{00000000-0005-0000-0000-00002C000000}"/>
    <cellStyle name="Comma 3 3 2 2 2 2 5 3" xfId="37448" xr:uid="{00000000-0005-0000-0000-00002C000000}"/>
    <cellStyle name="Comma 3 3 2 2 2 2 6" xfId="8720" xr:uid="{00000000-0005-0000-0000-00002C000000}"/>
    <cellStyle name="Comma 3 3 2 2 2 2 6 2" xfId="23840" xr:uid="{00000000-0005-0000-0000-00002C000000}"/>
    <cellStyle name="Comma 3 3 2 2 2 2 6 2 2" xfId="54080" xr:uid="{00000000-0005-0000-0000-00002C000000}"/>
    <cellStyle name="Comma 3 3 2 2 2 2 6 3" xfId="38960" xr:uid="{00000000-0005-0000-0000-00002C000000}"/>
    <cellStyle name="Comma 3 3 2 2 2 2 7" xfId="10232" xr:uid="{00000000-0005-0000-0000-00002C000000}"/>
    <cellStyle name="Comma 3 3 2 2 2 2 7 2" xfId="25352" xr:uid="{00000000-0005-0000-0000-00002C000000}"/>
    <cellStyle name="Comma 3 3 2 2 2 2 7 2 2" xfId="55592" xr:uid="{00000000-0005-0000-0000-00002C000000}"/>
    <cellStyle name="Comma 3 3 2 2 2 2 7 3" xfId="40472" xr:uid="{00000000-0005-0000-0000-00002C000000}"/>
    <cellStyle name="Comma 3 3 2 2 2 2 8" xfId="16280" xr:uid="{00000000-0005-0000-0000-00002C000000}"/>
    <cellStyle name="Comma 3 3 2 2 2 2 8 2" xfId="46520" xr:uid="{00000000-0005-0000-0000-00002C000000}"/>
    <cellStyle name="Comma 3 3 2 2 2 2 9" xfId="31400" xr:uid="{00000000-0005-0000-0000-00002C000000}"/>
    <cellStyle name="Comma 3 3 2 2 2 3" xfId="1916" xr:uid="{00000000-0005-0000-0000-00002C000000}"/>
    <cellStyle name="Comma 3 3 2 2 2 3 2" xfId="10988" xr:uid="{00000000-0005-0000-0000-00002C000000}"/>
    <cellStyle name="Comma 3 3 2 2 2 3 2 2" xfId="26108" xr:uid="{00000000-0005-0000-0000-00002C000000}"/>
    <cellStyle name="Comma 3 3 2 2 2 3 2 2 2" xfId="56348" xr:uid="{00000000-0005-0000-0000-00002C000000}"/>
    <cellStyle name="Comma 3 3 2 2 2 3 2 3" xfId="41228" xr:uid="{00000000-0005-0000-0000-00002C000000}"/>
    <cellStyle name="Comma 3 3 2 2 2 3 3" xfId="17036" xr:uid="{00000000-0005-0000-0000-00002C000000}"/>
    <cellStyle name="Comma 3 3 2 2 2 3 3 2" xfId="47276" xr:uid="{00000000-0005-0000-0000-00002C000000}"/>
    <cellStyle name="Comma 3 3 2 2 2 3 4" xfId="32156" xr:uid="{00000000-0005-0000-0000-00002C000000}"/>
    <cellStyle name="Comma 3 3 2 2 2 4" xfId="3428" xr:uid="{00000000-0005-0000-0000-00002C000000}"/>
    <cellStyle name="Comma 3 3 2 2 2 4 2" xfId="12500" xr:uid="{00000000-0005-0000-0000-00002C000000}"/>
    <cellStyle name="Comma 3 3 2 2 2 4 2 2" xfId="27620" xr:uid="{00000000-0005-0000-0000-00002C000000}"/>
    <cellStyle name="Comma 3 3 2 2 2 4 2 2 2" xfId="57860" xr:uid="{00000000-0005-0000-0000-00002C000000}"/>
    <cellStyle name="Comma 3 3 2 2 2 4 2 3" xfId="42740" xr:uid="{00000000-0005-0000-0000-00002C000000}"/>
    <cellStyle name="Comma 3 3 2 2 2 4 3" xfId="18548" xr:uid="{00000000-0005-0000-0000-00002C000000}"/>
    <cellStyle name="Comma 3 3 2 2 2 4 3 2" xfId="48788" xr:uid="{00000000-0005-0000-0000-00002C000000}"/>
    <cellStyle name="Comma 3 3 2 2 2 4 4" xfId="33668" xr:uid="{00000000-0005-0000-0000-00002C000000}"/>
    <cellStyle name="Comma 3 3 2 2 2 5" xfId="4940" xr:uid="{00000000-0005-0000-0000-00002C000000}"/>
    <cellStyle name="Comma 3 3 2 2 2 5 2" xfId="14012" xr:uid="{00000000-0005-0000-0000-00002C000000}"/>
    <cellStyle name="Comma 3 3 2 2 2 5 2 2" xfId="29132" xr:uid="{00000000-0005-0000-0000-00002C000000}"/>
    <cellStyle name="Comma 3 3 2 2 2 5 2 2 2" xfId="59372" xr:uid="{00000000-0005-0000-0000-00002C000000}"/>
    <cellStyle name="Comma 3 3 2 2 2 5 2 3" xfId="44252" xr:uid="{00000000-0005-0000-0000-00002C000000}"/>
    <cellStyle name="Comma 3 3 2 2 2 5 3" xfId="20060" xr:uid="{00000000-0005-0000-0000-00002C000000}"/>
    <cellStyle name="Comma 3 3 2 2 2 5 3 2" xfId="50300" xr:uid="{00000000-0005-0000-0000-00002C000000}"/>
    <cellStyle name="Comma 3 3 2 2 2 5 4" xfId="35180" xr:uid="{00000000-0005-0000-0000-00002C000000}"/>
    <cellStyle name="Comma 3 3 2 2 2 6" xfId="6452" xr:uid="{00000000-0005-0000-0000-00002C000000}"/>
    <cellStyle name="Comma 3 3 2 2 2 6 2" xfId="21572" xr:uid="{00000000-0005-0000-0000-00002C000000}"/>
    <cellStyle name="Comma 3 3 2 2 2 6 2 2" xfId="51812" xr:uid="{00000000-0005-0000-0000-00002C000000}"/>
    <cellStyle name="Comma 3 3 2 2 2 6 3" xfId="36692" xr:uid="{00000000-0005-0000-0000-00002C000000}"/>
    <cellStyle name="Comma 3 3 2 2 2 7" xfId="7964" xr:uid="{00000000-0005-0000-0000-00002C000000}"/>
    <cellStyle name="Comma 3 3 2 2 2 7 2" xfId="23084" xr:uid="{00000000-0005-0000-0000-00002C000000}"/>
    <cellStyle name="Comma 3 3 2 2 2 7 2 2" xfId="53324" xr:uid="{00000000-0005-0000-0000-00002C000000}"/>
    <cellStyle name="Comma 3 3 2 2 2 7 3" xfId="38204" xr:uid="{00000000-0005-0000-0000-00002C000000}"/>
    <cellStyle name="Comma 3 3 2 2 2 8" xfId="9476" xr:uid="{00000000-0005-0000-0000-00002C000000}"/>
    <cellStyle name="Comma 3 3 2 2 2 8 2" xfId="24596" xr:uid="{00000000-0005-0000-0000-00002C000000}"/>
    <cellStyle name="Comma 3 3 2 2 2 8 2 2" xfId="54836" xr:uid="{00000000-0005-0000-0000-00002C000000}"/>
    <cellStyle name="Comma 3 3 2 2 2 8 3" xfId="39716" xr:uid="{00000000-0005-0000-0000-00002C000000}"/>
    <cellStyle name="Comma 3 3 2 2 2 9" xfId="15524" xr:uid="{00000000-0005-0000-0000-00002C000000}"/>
    <cellStyle name="Comma 3 3 2 2 2 9 2" xfId="45764" xr:uid="{00000000-0005-0000-0000-00002C000000}"/>
    <cellStyle name="Comma 3 3 2 2 3" xfId="656" xr:uid="{00000000-0005-0000-0000-000081000000}"/>
    <cellStyle name="Comma 3 3 2 2 3 10" xfId="30896" xr:uid="{00000000-0005-0000-0000-000081000000}"/>
    <cellStyle name="Comma 3 3 2 2 3 2" xfId="1412" xr:uid="{00000000-0005-0000-0000-000081000000}"/>
    <cellStyle name="Comma 3 3 2 2 3 2 2" xfId="2924" xr:uid="{00000000-0005-0000-0000-000081000000}"/>
    <cellStyle name="Comma 3 3 2 2 3 2 2 2" xfId="11996" xr:uid="{00000000-0005-0000-0000-000081000000}"/>
    <cellStyle name="Comma 3 3 2 2 3 2 2 2 2" xfId="27116" xr:uid="{00000000-0005-0000-0000-000081000000}"/>
    <cellStyle name="Comma 3 3 2 2 3 2 2 2 2 2" xfId="57356" xr:uid="{00000000-0005-0000-0000-000081000000}"/>
    <cellStyle name="Comma 3 3 2 2 3 2 2 2 3" xfId="42236" xr:uid="{00000000-0005-0000-0000-000081000000}"/>
    <cellStyle name="Comma 3 3 2 2 3 2 2 3" xfId="18044" xr:uid="{00000000-0005-0000-0000-000081000000}"/>
    <cellStyle name="Comma 3 3 2 2 3 2 2 3 2" xfId="48284" xr:uid="{00000000-0005-0000-0000-000081000000}"/>
    <cellStyle name="Comma 3 3 2 2 3 2 2 4" xfId="33164" xr:uid="{00000000-0005-0000-0000-000081000000}"/>
    <cellStyle name="Comma 3 3 2 2 3 2 3" xfId="4436" xr:uid="{00000000-0005-0000-0000-000081000000}"/>
    <cellStyle name="Comma 3 3 2 2 3 2 3 2" xfId="13508" xr:uid="{00000000-0005-0000-0000-000081000000}"/>
    <cellStyle name="Comma 3 3 2 2 3 2 3 2 2" xfId="28628" xr:uid="{00000000-0005-0000-0000-000081000000}"/>
    <cellStyle name="Comma 3 3 2 2 3 2 3 2 2 2" xfId="58868" xr:uid="{00000000-0005-0000-0000-000081000000}"/>
    <cellStyle name="Comma 3 3 2 2 3 2 3 2 3" xfId="43748" xr:uid="{00000000-0005-0000-0000-000081000000}"/>
    <cellStyle name="Comma 3 3 2 2 3 2 3 3" xfId="19556" xr:uid="{00000000-0005-0000-0000-000081000000}"/>
    <cellStyle name="Comma 3 3 2 2 3 2 3 3 2" xfId="49796" xr:uid="{00000000-0005-0000-0000-000081000000}"/>
    <cellStyle name="Comma 3 3 2 2 3 2 3 4" xfId="34676" xr:uid="{00000000-0005-0000-0000-000081000000}"/>
    <cellStyle name="Comma 3 3 2 2 3 2 4" xfId="5948" xr:uid="{00000000-0005-0000-0000-000081000000}"/>
    <cellStyle name="Comma 3 3 2 2 3 2 4 2" xfId="15020" xr:uid="{00000000-0005-0000-0000-000081000000}"/>
    <cellStyle name="Comma 3 3 2 2 3 2 4 2 2" xfId="30140" xr:uid="{00000000-0005-0000-0000-000081000000}"/>
    <cellStyle name="Comma 3 3 2 2 3 2 4 2 2 2" xfId="60380" xr:uid="{00000000-0005-0000-0000-000081000000}"/>
    <cellStyle name="Comma 3 3 2 2 3 2 4 2 3" xfId="45260" xr:uid="{00000000-0005-0000-0000-000081000000}"/>
    <cellStyle name="Comma 3 3 2 2 3 2 4 3" xfId="21068" xr:uid="{00000000-0005-0000-0000-000081000000}"/>
    <cellStyle name="Comma 3 3 2 2 3 2 4 3 2" xfId="51308" xr:uid="{00000000-0005-0000-0000-000081000000}"/>
    <cellStyle name="Comma 3 3 2 2 3 2 4 4" xfId="36188" xr:uid="{00000000-0005-0000-0000-000081000000}"/>
    <cellStyle name="Comma 3 3 2 2 3 2 5" xfId="7460" xr:uid="{00000000-0005-0000-0000-000081000000}"/>
    <cellStyle name="Comma 3 3 2 2 3 2 5 2" xfId="22580" xr:uid="{00000000-0005-0000-0000-000081000000}"/>
    <cellStyle name="Comma 3 3 2 2 3 2 5 2 2" xfId="52820" xr:uid="{00000000-0005-0000-0000-000081000000}"/>
    <cellStyle name="Comma 3 3 2 2 3 2 5 3" xfId="37700" xr:uid="{00000000-0005-0000-0000-000081000000}"/>
    <cellStyle name="Comma 3 3 2 2 3 2 6" xfId="8972" xr:uid="{00000000-0005-0000-0000-000081000000}"/>
    <cellStyle name="Comma 3 3 2 2 3 2 6 2" xfId="24092" xr:uid="{00000000-0005-0000-0000-000081000000}"/>
    <cellStyle name="Comma 3 3 2 2 3 2 6 2 2" xfId="54332" xr:uid="{00000000-0005-0000-0000-000081000000}"/>
    <cellStyle name="Comma 3 3 2 2 3 2 6 3" xfId="39212" xr:uid="{00000000-0005-0000-0000-000081000000}"/>
    <cellStyle name="Comma 3 3 2 2 3 2 7" xfId="10484" xr:uid="{00000000-0005-0000-0000-000081000000}"/>
    <cellStyle name="Comma 3 3 2 2 3 2 7 2" xfId="25604" xr:uid="{00000000-0005-0000-0000-000081000000}"/>
    <cellStyle name="Comma 3 3 2 2 3 2 7 2 2" xfId="55844" xr:uid="{00000000-0005-0000-0000-000081000000}"/>
    <cellStyle name="Comma 3 3 2 2 3 2 7 3" xfId="40724" xr:uid="{00000000-0005-0000-0000-000081000000}"/>
    <cellStyle name="Comma 3 3 2 2 3 2 8" xfId="16532" xr:uid="{00000000-0005-0000-0000-000081000000}"/>
    <cellStyle name="Comma 3 3 2 2 3 2 8 2" xfId="46772" xr:uid="{00000000-0005-0000-0000-000081000000}"/>
    <cellStyle name="Comma 3 3 2 2 3 2 9" xfId="31652" xr:uid="{00000000-0005-0000-0000-000081000000}"/>
    <cellStyle name="Comma 3 3 2 2 3 3" xfId="2168" xr:uid="{00000000-0005-0000-0000-000081000000}"/>
    <cellStyle name="Comma 3 3 2 2 3 3 2" xfId="11240" xr:uid="{00000000-0005-0000-0000-000081000000}"/>
    <cellStyle name="Comma 3 3 2 2 3 3 2 2" xfId="26360" xr:uid="{00000000-0005-0000-0000-000081000000}"/>
    <cellStyle name="Comma 3 3 2 2 3 3 2 2 2" xfId="56600" xr:uid="{00000000-0005-0000-0000-000081000000}"/>
    <cellStyle name="Comma 3 3 2 2 3 3 2 3" xfId="41480" xr:uid="{00000000-0005-0000-0000-000081000000}"/>
    <cellStyle name="Comma 3 3 2 2 3 3 3" xfId="17288" xr:uid="{00000000-0005-0000-0000-000081000000}"/>
    <cellStyle name="Comma 3 3 2 2 3 3 3 2" xfId="47528" xr:uid="{00000000-0005-0000-0000-000081000000}"/>
    <cellStyle name="Comma 3 3 2 2 3 3 4" xfId="32408" xr:uid="{00000000-0005-0000-0000-000081000000}"/>
    <cellStyle name="Comma 3 3 2 2 3 4" xfId="3680" xr:uid="{00000000-0005-0000-0000-000081000000}"/>
    <cellStyle name="Comma 3 3 2 2 3 4 2" xfId="12752" xr:uid="{00000000-0005-0000-0000-000081000000}"/>
    <cellStyle name="Comma 3 3 2 2 3 4 2 2" xfId="27872" xr:uid="{00000000-0005-0000-0000-000081000000}"/>
    <cellStyle name="Comma 3 3 2 2 3 4 2 2 2" xfId="58112" xr:uid="{00000000-0005-0000-0000-000081000000}"/>
    <cellStyle name="Comma 3 3 2 2 3 4 2 3" xfId="42992" xr:uid="{00000000-0005-0000-0000-000081000000}"/>
    <cellStyle name="Comma 3 3 2 2 3 4 3" xfId="18800" xr:uid="{00000000-0005-0000-0000-000081000000}"/>
    <cellStyle name="Comma 3 3 2 2 3 4 3 2" xfId="49040" xr:uid="{00000000-0005-0000-0000-000081000000}"/>
    <cellStyle name="Comma 3 3 2 2 3 4 4" xfId="33920" xr:uid="{00000000-0005-0000-0000-000081000000}"/>
    <cellStyle name="Comma 3 3 2 2 3 5" xfId="5192" xr:uid="{00000000-0005-0000-0000-000081000000}"/>
    <cellStyle name="Comma 3 3 2 2 3 5 2" xfId="14264" xr:uid="{00000000-0005-0000-0000-000081000000}"/>
    <cellStyle name="Comma 3 3 2 2 3 5 2 2" xfId="29384" xr:uid="{00000000-0005-0000-0000-000081000000}"/>
    <cellStyle name="Comma 3 3 2 2 3 5 2 2 2" xfId="59624" xr:uid="{00000000-0005-0000-0000-000081000000}"/>
    <cellStyle name="Comma 3 3 2 2 3 5 2 3" xfId="44504" xr:uid="{00000000-0005-0000-0000-000081000000}"/>
    <cellStyle name="Comma 3 3 2 2 3 5 3" xfId="20312" xr:uid="{00000000-0005-0000-0000-000081000000}"/>
    <cellStyle name="Comma 3 3 2 2 3 5 3 2" xfId="50552" xr:uid="{00000000-0005-0000-0000-000081000000}"/>
    <cellStyle name="Comma 3 3 2 2 3 5 4" xfId="35432" xr:uid="{00000000-0005-0000-0000-000081000000}"/>
    <cellStyle name="Comma 3 3 2 2 3 6" xfId="6704" xr:uid="{00000000-0005-0000-0000-000081000000}"/>
    <cellStyle name="Comma 3 3 2 2 3 6 2" xfId="21824" xr:uid="{00000000-0005-0000-0000-000081000000}"/>
    <cellStyle name="Comma 3 3 2 2 3 6 2 2" xfId="52064" xr:uid="{00000000-0005-0000-0000-000081000000}"/>
    <cellStyle name="Comma 3 3 2 2 3 6 3" xfId="36944" xr:uid="{00000000-0005-0000-0000-000081000000}"/>
    <cellStyle name="Comma 3 3 2 2 3 7" xfId="8216" xr:uid="{00000000-0005-0000-0000-000081000000}"/>
    <cellStyle name="Comma 3 3 2 2 3 7 2" xfId="23336" xr:uid="{00000000-0005-0000-0000-000081000000}"/>
    <cellStyle name="Comma 3 3 2 2 3 7 2 2" xfId="53576" xr:uid="{00000000-0005-0000-0000-000081000000}"/>
    <cellStyle name="Comma 3 3 2 2 3 7 3" xfId="38456" xr:uid="{00000000-0005-0000-0000-000081000000}"/>
    <cellStyle name="Comma 3 3 2 2 3 8" xfId="9728" xr:uid="{00000000-0005-0000-0000-000081000000}"/>
    <cellStyle name="Comma 3 3 2 2 3 8 2" xfId="24848" xr:uid="{00000000-0005-0000-0000-000081000000}"/>
    <cellStyle name="Comma 3 3 2 2 3 8 2 2" xfId="55088" xr:uid="{00000000-0005-0000-0000-000081000000}"/>
    <cellStyle name="Comma 3 3 2 2 3 8 3" xfId="39968" xr:uid="{00000000-0005-0000-0000-000081000000}"/>
    <cellStyle name="Comma 3 3 2 2 3 9" xfId="15776" xr:uid="{00000000-0005-0000-0000-000081000000}"/>
    <cellStyle name="Comma 3 3 2 2 3 9 2" xfId="46016" xr:uid="{00000000-0005-0000-0000-000081000000}"/>
    <cellStyle name="Comma 3 3 2 2 4" xfId="908" xr:uid="{00000000-0005-0000-0000-00002C000000}"/>
    <cellStyle name="Comma 3 3 2 2 4 2" xfId="2420" xr:uid="{00000000-0005-0000-0000-00002C000000}"/>
    <cellStyle name="Comma 3 3 2 2 4 2 2" xfId="11492" xr:uid="{00000000-0005-0000-0000-00002C000000}"/>
    <cellStyle name="Comma 3 3 2 2 4 2 2 2" xfId="26612" xr:uid="{00000000-0005-0000-0000-00002C000000}"/>
    <cellStyle name="Comma 3 3 2 2 4 2 2 2 2" xfId="56852" xr:uid="{00000000-0005-0000-0000-00002C000000}"/>
    <cellStyle name="Comma 3 3 2 2 4 2 2 3" xfId="41732" xr:uid="{00000000-0005-0000-0000-00002C000000}"/>
    <cellStyle name="Comma 3 3 2 2 4 2 3" xfId="17540" xr:uid="{00000000-0005-0000-0000-00002C000000}"/>
    <cellStyle name="Comma 3 3 2 2 4 2 3 2" xfId="47780" xr:uid="{00000000-0005-0000-0000-00002C000000}"/>
    <cellStyle name="Comma 3 3 2 2 4 2 4" xfId="32660" xr:uid="{00000000-0005-0000-0000-00002C000000}"/>
    <cellStyle name="Comma 3 3 2 2 4 3" xfId="3932" xr:uid="{00000000-0005-0000-0000-00002C000000}"/>
    <cellStyle name="Comma 3 3 2 2 4 3 2" xfId="13004" xr:uid="{00000000-0005-0000-0000-00002C000000}"/>
    <cellStyle name="Comma 3 3 2 2 4 3 2 2" xfId="28124" xr:uid="{00000000-0005-0000-0000-00002C000000}"/>
    <cellStyle name="Comma 3 3 2 2 4 3 2 2 2" xfId="58364" xr:uid="{00000000-0005-0000-0000-00002C000000}"/>
    <cellStyle name="Comma 3 3 2 2 4 3 2 3" xfId="43244" xr:uid="{00000000-0005-0000-0000-00002C000000}"/>
    <cellStyle name="Comma 3 3 2 2 4 3 3" xfId="19052" xr:uid="{00000000-0005-0000-0000-00002C000000}"/>
    <cellStyle name="Comma 3 3 2 2 4 3 3 2" xfId="49292" xr:uid="{00000000-0005-0000-0000-00002C000000}"/>
    <cellStyle name="Comma 3 3 2 2 4 3 4" xfId="34172" xr:uid="{00000000-0005-0000-0000-00002C000000}"/>
    <cellStyle name="Comma 3 3 2 2 4 4" xfId="5444" xr:uid="{00000000-0005-0000-0000-00002C000000}"/>
    <cellStyle name="Comma 3 3 2 2 4 4 2" xfId="14516" xr:uid="{00000000-0005-0000-0000-00002C000000}"/>
    <cellStyle name="Comma 3 3 2 2 4 4 2 2" xfId="29636" xr:uid="{00000000-0005-0000-0000-00002C000000}"/>
    <cellStyle name="Comma 3 3 2 2 4 4 2 2 2" xfId="59876" xr:uid="{00000000-0005-0000-0000-00002C000000}"/>
    <cellStyle name="Comma 3 3 2 2 4 4 2 3" xfId="44756" xr:uid="{00000000-0005-0000-0000-00002C000000}"/>
    <cellStyle name="Comma 3 3 2 2 4 4 3" xfId="20564" xr:uid="{00000000-0005-0000-0000-00002C000000}"/>
    <cellStyle name="Comma 3 3 2 2 4 4 3 2" xfId="50804" xr:uid="{00000000-0005-0000-0000-00002C000000}"/>
    <cellStyle name="Comma 3 3 2 2 4 4 4" xfId="35684" xr:uid="{00000000-0005-0000-0000-00002C000000}"/>
    <cellStyle name="Comma 3 3 2 2 4 5" xfId="6956" xr:uid="{00000000-0005-0000-0000-00002C000000}"/>
    <cellStyle name="Comma 3 3 2 2 4 5 2" xfId="22076" xr:uid="{00000000-0005-0000-0000-00002C000000}"/>
    <cellStyle name="Comma 3 3 2 2 4 5 2 2" xfId="52316" xr:uid="{00000000-0005-0000-0000-00002C000000}"/>
    <cellStyle name="Comma 3 3 2 2 4 5 3" xfId="37196" xr:uid="{00000000-0005-0000-0000-00002C000000}"/>
    <cellStyle name="Comma 3 3 2 2 4 6" xfId="8468" xr:uid="{00000000-0005-0000-0000-00002C000000}"/>
    <cellStyle name="Comma 3 3 2 2 4 6 2" xfId="23588" xr:uid="{00000000-0005-0000-0000-00002C000000}"/>
    <cellStyle name="Comma 3 3 2 2 4 6 2 2" xfId="53828" xr:uid="{00000000-0005-0000-0000-00002C000000}"/>
    <cellStyle name="Comma 3 3 2 2 4 6 3" xfId="38708" xr:uid="{00000000-0005-0000-0000-00002C000000}"/>
    <cellStyle name="Comma 3 3 2 2 4 7" xfId="9980" xr:uid="{00000000-0005-0000-0000-00002C000000}"/>
    <cellStyle name="Comma 3 3 2 2 4 7 2" xfId="25100" xr:uid="{00000000-0005-0000-0000-00002C000000}"/>
    <cellStyle name="Comma 3 3 2 2 4 7 2 2" xfId="55340" xr:uid="{00000000-0005-0000-0000-00002C000000}"/>
    <cellStyle name="Comma 3 3 2 2 4 7 3" xfId="40220" xr:uid="{00000000-0005-0000-0000-00002C000000}"/>
    <cellStyle name="Comma 3 3 2 2 4 8" xfId="16028" xr:uid="{00000000-0005-0000-0000-00002C000000}"/>
    <cellStyle name="Comma 3 3 2 2 4 8 2" xfId="46268" xr:uid="{00000000-0005-0000-0000-00002C000000}"/>
    <cellStyle name="Comma 3 3 2 2 4 9" xfId="31148" xr:uid="{00000000-0005-0000-0000-00002C000000}"/>
    <cellStyle name="Comma 3 3 2 2 5" xfId="1664" xr:uid="{00000000-0005-0000-0000-00002C000000}"/>
    <cellStyle name="Comma 3 3 2 2 5 2" xfId="10736" xr:uid="{00000000-0005-0000-0000-00002C000000}"/>
    <cellStyle name="Comma 3 3 2 2 5 2 2" xfId="25856" xr:uid="{00000000-0005-0000-0000-00002C000000}"/>
    <cellStyle name="Comma 3 3 2 2 5 2 2 2" xfId="56096" xr:uid="{00000000-0005-0000-0000-00002C000000}"/>
    <cellStyle name="Comma 3 3 2 2 5 2 3" xfId="40976" xr:uid="{00000000-0005-0000-0000-00002C000000}"/>
    <cellStyle name="Comma 3 3 2 2 5 3" xfId="16784" xr:uid="{00000000-0005-0000-0000-00002C000000}"/>
    <cellStyle name="Comma 3 3 2 2 5 3 2" xfId="47024" xr:uid="{00000000-0005-0000-0000-00002C000000}"/>
    <cellStyle name="Comma 3 3 2 2 5 4" xfId="31904" xr:uid="{00000000-0005-0000-0000-00002C000000}"/>
    <cellStyle name="Comma 3 3 2 2 6" xfId="3176" xr:uid="{00000000-0005-0000-0000-00002C000000}"/>
    <cellStyle name="Comma 3 3 2 2 6 2" xfId="12248" xr:uid="{00000000-0005-0000-0000-00002C000000}"/>
    <cellStyle name="Comma 3 3 2 2 6 2 2" xfId="27368" xr:uid="{00000000-0005-0000-0000-00002C000000}"/>
    <cellStyle name="Comma 3 3 2 2 6 2 2 2" xfId="57608" xr:uid="{00000000-0005-0000-0000-00002C000000}"/>
    <cellStyle name="Comma 3 3 2 2 6 2 3" xfId="42488" xr:uid="{00000000-0005-0000-0000-00002C000000}"/>
    <cellStyle name="Comma 3 3 2 2 6 3" xfId="18296" xr:uid="{00000000-0005-0000-0000-00002C000000}"/>
    <cellStyle name="Comma 3 3 2 2 6 3 2" xfId="48536" xr:uid="{00000000-0005-0000-0000-00002C000000}"/>
    <cellStyle name="Comma 3 3 2 2 6 4" xfId="33416" xr:uid="{00000000-0005-0000-0000-00002C000000}"/>
    <cellStyle name="Comma 3 3 2 2 7" xfId="4688" xr:uid="{00000000-0005-0000-0000-00002C000000}"/>
    <cellStyle name="Comma 3 3 2 2 7 2" xfId="13760" xr:uid="{00000000-0005-0000-0000-00002C000000}"/>
    <cellStyle name="Comma 3 3 2 2 7 2 2" xfId="28880" xr:uid="{00000000-0005-0000-0000-00002C000000}"/>
    <cellStyle name="Comma 3 3 2 2 7 2 2 2" xfId="59120" xr:uid="{00000000-0005-0000-0000-00002C000000}"/>
    <cellStyle name="Comma 3 3 2 2 7 2 3" xfId="44000" xr:uid="{00000000-0005-0000-0000-00002C000000}"/>
    <cellStyle name="Comma 3 3 2 2 7 3" xfId="19808" xr:uid="{00000000-0005-0000-0000-00002C000000}"/>
    <cellStyle name="Comma 3 3 2 2 7 3 2" xfId="50048" xr:uid="{00000000-0005-0000-0000-00002C000000}"/>
    <cellStyle name="Comma 3 3 2 2 7 4" xfId="34928" xr:uid="{00000000-0005-0000-0000-00002C000000}"/>
    <cellStyle name="Comma 3 3 2 2 8" xfId="6200" xr:uid="{00000000-0005-0000-0000-00002C000000}"/>
    <cellStyle name="Comma 3 3 2 2 8 2" xfId="21320" xr:uid="{00000000-0005-0000-0000-00002C000000}"/>
    <cellStyle name="Comma 3 3 2 2 8 2 2" xfId="51560" xr:uid="{00000000-0005-0000-0000-00002C000000}"/>
    <cellStyle name="Comma 3 3 2 2 8 3" xfId="36440" xr:uid="{00000000-0005-0000-0000-00002C000000}"/>
    <cellStyle name="Comma 3 3 2 2 9" xfId="7712" xr:uid="{00000000-0005-0000-0000-00002C000000}"/>
    <cellStyle name="Comma 3 3 2 2 9 2" xfId="22832" xr:uid="{00000000-0005-0000-0000-00002C000000}"/>
    <cellStyle name="Comma 3 3 2 2 9 2 2" xfId="53072" xr:uid="{00000000-0005-0000-0000-00002C000000}"/>
    <cellStyle name="Comma 3 3 2 2 9 3" xfId="37952" xr:uid="{00000000-0005-0000-0000-00002C000000}"/>
    <cellStyle name="Comma 3 3 2 3" xfId="236" xr:uid="{00000000-0005-0000-0000-00002C000000}"/>
    <cellStyle name="Comma 3 3 2 3 10" xfId="9308" xr:uid="{00000000-0005-0000-0000-00002C000000}"/>
    <cellStyle name="Comma 3 3 2 3 10 2" xfId="24428" xr:uid="{00000000-0005-0000-0000-00002C000000}"/>
    <cellStyle name="Comma 3 3 2 3 10 2 2" xfId="54668" xr:uid="{00000000-0005-0000-0000-00002C000000}"/>
    <cellStyle name="Comma 3 3 2 3 10 3" xfId="39548" xr:uid="{00000000-0005-0000-0000-00002C000000}"/>
    <cellStyle name="Comma 3 3 2 3 11" xfId="15356" xr:uid="{00000000-0005-0000-0000-00002C000000}"/>
    <cellStyle name="Comma 3 3 2 3 11 2" xfId="45596" xr:uid="{00000000-0005-0000-0000-00002C000000}"/>
    <cellStyle name="Comma 3 3 2 3 12" xfId="30476" xr:uid="{00000000-0005-0000-0000-00002C000000}"/>
    <cellStyle name="Comma 3 3 2 3 2" xfId="488" xr:uid="{00000000-0005-0000-0000-00002C000000}"/>
    <cellStyle name="Comma 3 3 2 3 2 10" xfId="30728" xr:uid="{00000000-0005-0000-0000-00002C000000}"/>
    <cellStyle name="Comma 3 3 2 3 2 2" xfId="1244" xr:uid="{00000000-0005-0000-0000-00002C000000}"/>
    <cellStyle name="Comma 3 3 2 3 2 2 2" xfId="2756" xr:uid="{00000000-0005-0000-0000-00002C000000}"/>
    <cellStyle name="Comma 3 3 2 3 2 2 2 2" xfId="11828" xr:uid="{00000000-0005-0000-0000-00002C000000}"/>
    <cellStyle name="Comma 3 3 2 3 2 2 2 2 2" xfId="26948" xr:uid="{00000000-0005-0000-0000-00002C000000}"/>
    <cellStyle name="Comma 3 3 2 3 2 2 2 2 2 2" xfId="57188" xr:uid="{00000000-0005-0000-0000-00002C000000}"/>
    <cellStyle name="Comma 3 3 2 3 2 2 2 2 3" xfId="42068" xr:uid="{00000000-0005-0000-0000-00002C000000}"/>
    <cellStyle name="Comma 3 3 2 3 2 2 2 3" xfId="17876" xr:uid="{00000000-0005-0000-0000-00002C000000}"/>
    <cellStyle name="Comma 3 3 2 3 2 2 2 3 2" xfId="48116" xr:uid="{00000000-0005-0000-0000-00002C000000}"/>
    <cellStyle name="Comma 3 3 2 3 2 2 2 4" xfId="32996" xr:uid="{00000000-0005-0000-0000-00002C000000}"/>
    <cellStyle name="Comma 3 3 2 3 2 2 3" xfId="4268" xr:uid="{00000000-0005-0000-0000-00002C000000}"/>
    <cellStyle name="Comma 3 3 2 3 2 2 3 2" xfId="13340" xr:uid="{00000000-0005-0000-0000-00002C000000}"/>
    <cellStyle name="Comma 3 3 2 3 2 2 3 2 2" xfId="28460" xr:uid="{00000000-0005-0000-0000-00002C000000}"/>
    <cellStyle name="Comma 3 3 2 3 2 2 3 2 2 2" xfId="58700" xr:uid="{00000000-0005-0000-0000-00002C000000}"/>
    <cellStyle name="Comma 3 3 2 3 2 2 3 2 3" xfId="43580" xr:uid="{00000000-0005-0000-0000-00002C000000}"/>
    <cellStyle name="Comma 3 3 2 3 2 2 3 3" xfId="19388" xr:uid="{00000000-0005-0000-0000-00002C000000}"/>
    <cellStyle name="Comma 3 3 2 3 2 2 3 3 2" xfId="49628" xr:uid="{00000000-0005-0000-0000-00002C000000}"/>
    <cellStyle name="Comma 3 3 2 3 2 2 3 4" xfId="34508" xr:uid="{00000000-0005-0000-0000-00002C000000}"/>
    <cellStyle name="Comma 3 3 2 3 2 2 4" xfId="5780" xr:uid="{00000000-0005-0000-0000-00002C000000}"/>
    <cellStyle name="Comma 3 3 2 3 2 2 4 2" xfId="14852" xr:uid="{00000000-0005-0000-0000-00002C000000}"/>
    <cellStyle name="Comma 3 3 2 3 2 2 4 2 2" xfId="29972" xr:uid="{00000000-0005-0000-0000-00002C000000}"/>
    <cellStyle name="Comma 3 3 2 3 2 2 4 2 2 2" xfId="60212" xr:uid="{00000000-0005-0000-0000-00002C000000}"/>
    <cellStyle name="Comma 3 3 2 3 2 2 4 2 3" xfId="45092" xr:uid="{00000000-0005-0000-0000-00002C000000}"/>
    <cellStyle name="Comma 3 3 2 3 2 2 4 3" xfId="20900" xr:uid="{00000000-0005-0000-0000-00002C000000}"/>
    <cellStyle name="Comma 3 3 2 3 2 2 4 3 2" xfId="51140" xr:uid="{00000000-0005-0000-0000-00002C000000}"/>
    <cellStyle name="Comma 3 3 2 3 2 2 4 4" xfId="36020" xr:uid="{00000000-0005-0000-0000-00002C000000}"/>
    <cellStyle name="Comma 3 3 2 3 2 2 5" xfId="7292" xr:uid="{00000000-0005-0000-0000-00002C000000}"/>
    <cellStyle name="Comma 3 3 2 3 2 2 5 2" xfId="22412" xr:uid="{00000000-0005-0000-0000-00002C000000}"/>
    <cellStyle name="Comma 3 3 2 3 2 2 5 2 2" xfId="52652" xr:uid="{00000000-0005-0000-0000-00002C000000}"/>
    <cellStyle name="Comma 3 3 2 3 2 2 5 3" xfId="37532" xr:uid="{00000000-0005-0000-0000-00002C000000}"/>
    <cellStyle name="Comma 3 3 2 3 2 2 6" xfId="8804" xr:uid="{00000000-0005-0000-0000-00002C000000}"/>
    <cellStyle name="Comma 3 3 2 3 2 2 6 2" xfId="23924" xr:uid="{00000000-0005-0000-0000-00002C000000}"/>
    <cellStyle name="Comma 3 3 2 3 2 2 6 2 2" xfId="54164" xr:uid="{00000000-0005-0000-0000-00002C000000}"/>
    <cellStyle name="Comma 3 3 2 3 2 2 6 3" xfId="39044" xr:uid="{00000000-0005-0000-0000-00002C000000}"/>
    <cellStyle name="Comma 3 3 2 3 2 2 7" xfId="10316" xr:uid="{00000000-0005-0000-0000-00002C000000}"/>
    <cellStyle name="Comma 3 3 2 3 2 2 7 2" xfId="25436" xr:uid="{00000000-0005-0000-0000-00002C000000}"/>
    <cellStyle name="Comma 3 3 2 3 2 2 7 2 2" xfId="55676" xr:uid="{00000000-0005-0000-0000-00002C000000}"/>
    <cellStyle name="Comma 3 3 2 3 2 2 7 3" xfId="40556" xr:uid="{00000000-0005-0000-0000-00002C000000}"/>
    <cellStyle name="Comma 3 3 2 3 2 2 8" xfId="16364" xr:uid="{00000000-0005-0000-0000-00002C000000}"/>
    <cellStyle name="Comma 3 3 2 3 2 2 8 2" xfId="46604" xr:uid="{00000000-0005-0000-0000-00002C000000}"/>
    <cellStyle name="Comma 3 3 2 3 2 2 9" xfId="31484" xr:uid="{00000000-0005-0000-0000-00002C000000}"/>
    <cellStyle name="Comma 3 3 2 3 2 3" xfId="2000" xr:uid="{00000000-0005-0000-0000-00002C000000}"/>
    <cellStyle name="Comma 3 3 2 3 2 3 2" xfId="11072" xr:uid="{00000000-0005-0000-0000-00002C000000}"/>
    <cellStyle name="Comma 3 3 2 3 2 3 2 2" xfId="26192" xr:uid="{00000000-0005-0000-0000-00002C000000}"/>
    <cellStyle name="Comma 3 3 2 3 2 3 2 2 2" xfId="56432" xr:uid="{00000000-0005-0000-0000-00002C000000}"/>
    <cellStyle name="Comma 3 3 2 3 2 3 2 3" xfId="41312" xr:uid="{00000000-0005-0000-0000-00002C000000}"/>
    <cellStyle name="Comma 3 3 2 3 2 3 3" xfId="17120" xr:uid="{00000000-0005-0000-0000-00002C000000}"/>
    <cellStyle name="Comma 3 3 2 3 2 3 3 2" xfId="47360" xr:uid="{00000000-0005-0000-0000-00002C000000}"/>
    <cellStyle name="Comma 3 3 2 3 2 3 4" xfId="32240" xr:uid="{00000000-0005-0000-0000-00002C000000}"/>
    <cellStyle name="Comma 3 3 2 3 2 4" xfId="3512" xr:uid="{00000000-0005-0000-0000-00002C000000}"/>
    <cellStyle name="Comma 3 3 2 3 2 4 2" xfId="12584" xr:uid="{00000000-0005-0000-0000-00002C000000}"/>
    <cellStyle name="Comma 3 3 2 3 2 4 2 2" xfId="27704" xr:uid="{00000000-0005-0000-0000-00002C000000}"/>
    <cellStyle name="Comma 3 3 2 3 2 4 2 2 2" xfId="57944" xr:uid="{00000000-0005-0000-0000-00002C000000}"/>
    <cellStyle name="Comma 3 3 2 3 2 4 2 3" xfId="42824" xr:uid="{00000000-0005-0000-0000-00002C000000}"/>
    <cellStyle name="Comma 3 3 2 3 2 4 3" xfId="18632" xr:uid="{00000000-0005-0000-0000-00002C000000}"/>
    <cellStyle name="Comma 3 3 2 3 2 4 3 2" xfId="48872" xr:uid="{00000000-0005-0000-0000-00002C000000}"/>
    <cellStyle name="Comma 3 3 2 3 2 4 4" xfId="33752" xr:uid="{00000000-0005-0000-0000-00002C000000}"/>
    <cellStyle name="Comma 3 3 2 3 2 5" xfId="5024" xr:uid="{00000000-0005-0000-0000-00002C000000}"/>
    <cellStyle name="Comma 3 3 2 3 2 5 2" xfId="14096" xr:uid="{00000000-0005-0000-0000-00002C000000}"/>
    <cellStyle name="Comma 3 3 2 3 2 5 2 2" xfId="29216" xr:uid="{00000000-0005-0000-0000-00002C000000}"/>
    <cellStyle name="Comma 3 3 2 3 2 5 2 2 2" xfId="59456" xr:uid="{00000000-0005-0000-0000-00002C000000}"/>
    <cellStyle name="Comma 3 3 2 3 2 5 2 3" xfId="44336" xr:uid="{00000000-0005-0000-0000-00002C000000}"/>
    <cellStyle name="Comma 3 3 2 3 2 5 3" xfId="20144" xr:uid="{00000000-0005-0000-0000-00002C000000}"/>
    <cellStyle name="Comma 3 3 2 3 2 5 3 2" xfId="50384" xr:uid="{00000000-0005-0000-0000-00002C000000}"/>
    <cellStyle name="Comma 3 3 2 3 2 5 4" xfId="35264" xr:uid="{00000000-0005-0000-0000-00002C000000}"/>
    <cellStyle name="Comma 3 3 2 3 2 6" xfId="6536" xr:uid="{00000000-0005-0000-0000-00002C000000}"/>
    <cellStyle name="Comma 3 3 2 3 2 6 2" xfId="21656" xr:uid="{00000000-0005-0000-0000-00002C000000}"/>
    <cellStyle name="Comma 3 3 2 3 2 6 2 2" xfId="51896" xr:uid="{00000000-0005-0000-0000-00002C000000}"/>
    <cellStyle name="Comma 3 3 2 3 2 6 3" xfId="36776" xr:uid="{00000000-0005-0000-0000-00002C000000}"/>
    <cellStyle name="Comma 3 3 2 3 2 7" xfId="8048" xr:uid="{00000000-0005-0000-0000-00002C000000}"/>
    <cellStyle name="Comma 3 3 2 3 2 7 2" xfId="23168" xr:uid="{00000000-0005-0000-0000-00002C000000}"/>
    <cellStyle name="Comma 3 3 2 3 2 7 2 2" xfId="53408" xr:uid="{00000000-0005-0000-0000-00002C000000}"/>
    <cellStyle name="Comma 3 3 2 3 2 7 3" xfId="38288" xr:uid="{00000000-0005-0000-0000-00002C000000}"/>
    <cellStyle name="Comma 3 3 2 3 2 8" xfId="9560" xr:uid="{00000000-0005-0000-0000-00002C000000}"/>
    <cellStyle name="Comma 3 3 2 3 2 8 2" xfId="24680" xr:uid="{00000000-0005-0000-0000-00002C000000}"/>
    <cellStyle name="Comma 3 3 2 3 2 8 2 2" xfId="54920" xr:uid="{00000000-0005-0000-0000-00002C000000}"/>
    <cellStyle name="Comma 3 3 2 3 2 8 3" xfId="39800" xr:uid="{00000000-0005-0000-0000-00002C000000}"/>
    <cellStyle name="Comma 3 3 2 3 2 9" xfId="15608" xr:uid="{00000000-0005-0000-0000-00002C000000}"/>
    <cellStyle name="Comma 3 3 2 3 2 9 2" xfId="45848" xr:uid="{00000000-0005-0000-0000-00002C000000}"/>
    <cellStyle name="Comma 3 3 2 3 3" xfId="740" xr:uid="{00000000-0005-0000-0000-000082000000}"/>
    <cellStyle name="Comma 3 3 2 3 3 10" xfId="30980" xr:uid="{00000000-0005-0000-0000-000082000000}"/>
    <cellStyle name="Comma 3 3 2 3 3 2" xfId="1496" xr:uid="{00000000-0005-0000-0000-000082000000}"/>
    <cellStyle name="Comma 3 3 2 3 3 2 2" xfId="3008" xr:uid="{00000000-0005-0000-0000-000082000000}"/>
    <cellStyle name="Comma 3 3 2 3 3 2 2 2" xfId="12080" xr:uid="{00000000-0005-0000-0000-000082000000}"/>
    <cellStyle name="Comma 3 3 2 3 3 2 2 2 2" xfId="27200" xr:uid="{00000000-0005-0000-0000-000082000000}"/>
    <cellStyle name="Comma 3 3 2 3 3 2 2 2 2 2" xfId="57440" xr:uid="{00000000-0005-0000-0000-000082000000}"/>
    <cellStyle name="Comma 3 3 2 3 3 2 2 2 3" xfId="42320" xr:uid="{00000000-0005-0000-0000-000082000000}"/>
    <cellStyle name="Comma 3 3 2 3 3 2 2 3" xfId="18128" xr:uid="{00000000-0005-0000-0000-000082000000}"/>
    <cellStyle name="Comma 3 3 2 3 3 2 2 3 2" xfId="48368" xr:uid="{00000000-0005-0000-0000-000082000000}"/>
    <cellStyle name="Comma 3 3 2 3 3 2 2 4" xfId="33248" xr:uid="{00000000-0005-0000-0000-000082000000}"/>
    <cellStyle name="Comma 3 3 2 3 3 2 3" xfId="4520" xr:uid="{00000000-0005-0000-0000-000082000000}"/>
    <cellStyle name="Comma 3 3 2 3 3 2 3 2" xfId="13592" xr:uid="{00000000-0005-0000-0000-000082000000}"/>
    <cellStyle name="Comma 3 3 2 3 3 2 3 2 2" xfId="28712" xr:uid="{00000000-0005-0000-0000-000082000000}"/>
    <cellStyle name="Comma 3 3 2 3 3 2 3 2 2 2" xfId="58952" xr:uid="{00000000-0005-0000-0000-000082000000}"/>
    <cellStyle name="Comma 3 3 2 3 3 2 3 2 3" xfId="43832" xr:uid="{00000000-0005-0000-0000-000082000000}"/>
    <cellStyle name="Comma 3 3 2 3 3 2 3 3" xfId="19640" xr:uid="{00000000-0005-0000-0000-000082000000}"/>
    <cellStyle name="Comma 3 3 2 3 3 2 3 3 2" xfId="49880" xr:uid="{00000000-0005-0000-0000-000082000000}"/>
    <cellStyle name="Comma 3 3 2 3 3 2 3 4" xfId="34760" xr:uid="{00000000-0005-0000-0000-000082000000}"/>
    <cellStyle name="Comma 3 3 2 3 3 2 4" xfId="6032" xr:uid="{00000000-0005-0000-0000-000082000000}"/>
    <cellStyle name="Comma 3 3 2 3 3 2 4 2" xfId="15104" xr:uid="{00000000-0005-0000-0000-000082000000}"/>
    <cellStyle name="Comma 3 3 2 3 3 2 4 2 2" xfId="30224" xr:uid="{00000000-0005-0000-0000-000082000000}"/>
    <cellStyle name="Comma 3 3 2 3 3 2 4 2 2 2" xfId="60464" xr:uid="{00000000-0005-0000-0000-000082000000}"/>
    <cellStyle name="Comma 3 3 2 3 3 2 4 2 3" xfId="45344" xr:uid="{00000000-0005-0000-0000-000082000000}"/>
    <cellStyle name="Comma 3 3 2 3 3 2 4 3" xfId="21152" xr:uid="{00000000-0005-0000-0000-000082000000}"/>
    <cellStyle name="Comma 3 3 2 3 3 2 4 3 2" xfId="51392" xr:uid="{00000000-0005-0000-0000-000082000000}"/>
    <cellStyle name="Comma 3 3 2 3 3 2 4 4" xfId="36272" xr:uid="{00000000-0005-0000-0000-000082000000}"/>
    <cellStyle name="Comma 3 3 2 3 3 2 5" xfId="7544" xr:uid="{00000000-0005-0000-0000-000082000000}"/>
    <cellStyle name="Comma 3 3 2 3 3 2 5 2" xfId="22664" xr:uid="{00000000-0005-0000-0000-000082000000}"/>
    <cellStyle name="Comma 3 3 2 3 3 2 5 2 2" xfId="52904" xr:uid="{00000000-0005-0000-0000-000082000000}"/>
    <cellStyle name="Comma 3 3 2 3 3 2 5 3" xfId="37784" xr:uid="{00000000-0005-0000-0000-000082000000}"/>
    <cellStyle name="Comma 3 3 2 3 3 2 6" xfId="9056" xr:uid="{00000000-0005-0000-0000-000082000000}"/>
    <cellStyle name="Comma 3 3 2 3 3 2 6 2" xfId="24176" xr:uid="{00000000-0005-0000-0000-000082000000}"/>
    <cellStyle name="Comma 3 3 2 3 3 2 6 2 2" xfId="54416" xr:uid="{00000000-0005-0000-0000-000082000000}"/>
    <cellStyle name="Comma 3 3 2 3 3 2 6 3" xfId="39296" xr:uid="{00000000-0005-0000-0000-000082000000}"/>
    <cellStyle name="Comma 3 3 2 3 3 2 7" xfId="10568" xr:uid="{00000000-0005-0000-0000-000082000000}"/>
    <cellStyle name="Comma 3 3 2 3 3 2 7 2" xfId="25688" xr:uid="{00000000-0005-0000-0000-000082000000}"/>
    <cellStyle name="Comma 3 3 2 3 3 2 7 2 2" xfId="55928" xr:uid="{00000000-0005-0000-0000-000082000000}"/>
    <cellStyle name="Comma 3 3 2 3 3 2 7 3" xfId="40808" xr:uid="{00000000-0005-0000-0000-000082000000}"/>
    <cellStyle name="Comma 3 3 2 3 3 2 8" xfId="16616" xr:uid="{00000000-0005-0000-0000-000082000000}"/>
    <cellStyle name="Comma 3 3 2 3 3 2 8 2" xfId="46856" xr:uid="{00000000-0005-0000-0000-000082000000}"/>
    <cellStyle name="Comma 3 3 2 3 3 2 9" xfId="31736" xr:uid="{00000000-0005-0000-0000-000082000000}"/>
    <cellStyle name="Comma 3 3 2 3 3 3" xfId="2252" xr:uid="{00000000-0005-0000-0000-000082000000}"/>
    <cellStyle name="Comma 3 3 2 3 3 3 2" xfId="11324" xr:uid="{00000000-0005-0000-0000-000082000000}"/>
    <cellStyle name="Comma 3 3 2 3 3 3 2 2" xfId="26444" xr:uid="{00000000-0005-0000-0000-000082000000}"/>
    <cellStyle name="Comma 3 3 2 3 3 3 2 2 2" xfId="56684" xr:uid="{00000000-0005-0000-0000-000082000000}"/>
    <cellStyle name="Comma 3 3 2 3 3 3 2 3" xfId="41564" xr:uid="{00000000-0005-0000-0000-000082000000}"/>
    <cellStyle name="Comma 3 3 2 3 3 3 3" xfId="17372" xr:uid="{00000000-0005-0000-0000-000082000000}"/>
    <cellStyle name="Comma 3 3 2 3 3 3 3 2" xfId="47612" xr:uid="{00000000-0005-0000-0000-000082000000}"/>
    <cellStyle name="Comma 3 3 2 3 3 3 4" xfId="32492" xr:uid="{00000000-0005-0000-0000-000082000000}"/>
    <cellStyle name="Comma 3 3 2 3 3 4" xfId="3764" xr:uid="{00000000-0005-0000-0000-000082000000}"/>
    <cellStyle name="Comma 3 3 2 3 3 4 2" xfId="12836" xr:uid="{00000000-0005-0000-0000-000082000000}"/>
    <cellStyle name="Comma 3 3 2 3 3 4 2 2" xfId="27956" xr:uid="{00000000-0005-0000-0000-000082000000}"/>
    <cellStyle name="Comma 3 3 2 3 3 4 2 2 2" xfId="58196" xr:uid="{00000000-0005-0000-0000-000082000000}"/>
    <cellStyle name="Comma 3 3 2 3 3 4 2 3" xfId="43076" xr:uid="{00000000-0005-0000-0000-000082000000}"/>
    <cellStyle name="Comma 3 3 2 3 3 4 3" xfId="18884" xr:uid="{00000000-0005-0000-0000-000082000000}"/>
    <cellStyle name="Comma 3 3 2 3 3 4 3 2" xfId="49124" xr:uid="{00000000-0005-0000-0000-000082000000}"/>
    <cellStyle name="Comma 3 3 2 3 3 4 4" xfId="34004" xr:uid="{00000000-0005-0000-0000-000082000000}"/>
    <cellStyle name="Comma 3 3 2 3 3 5" xfId="5276" xr:uid="{00000000-0005-0000-0000-000082000000}"/>
    <cellStyle name="Comma 3 3 2 3 3 5 2" xfId="14348" xr:uid="{00000000-0005-0000-0000-000082000000}"/>
    <cellStyle name="Comma 3 3 2 3 3 5 2 2" xfId="29468" xr:uid="{00000000-0005-0000-0000-000082000000}"/>
    <cellStyle name="Comma 3 3 2 3 3 5 2 2 2" xfId="59708" xr:uid="{00000000-0005-0000-0000-000082000000}"/>
    <cellStyle name="Comma 3 3 2 3 3 5 2 3" xfId="44588" xr:uid="{00000000-0005-0000-0000-000082000000}"/>
    <cellStyle name="Comma 3 3 2 3 3 5 3" xfId="20396" xr:uid="{00000000-0005-0000-0000-000082000000}"/>
    <cellStyle name="Comma 3 3 2 3 3 5 3 2" xfId="50636" xr:uid="{00000000-0005-0000-0000-000082000000}"/>
    <cellStyle name="Comma 3 3 2 3 3 5 4" xfId="35516" xr:uid="{00000000-0005-0000-0000-000082000000}"/>
    <cellStyle name="Comma 3 3 2 3 3 6" xfId="6788" xr:uid="{00000000-0005-0000-0000-000082000000}"/>
    <cellStyle name="Comma 3 3 2 3 3 6 2" xfId="21908" xr:uid="{00000000-0005-0000-0000-000082000000}"/>
    <cellStyle name="Comma 3 3 2 3 3 6 2 2" xfId="52148" xr:uid="{00000000-0005-0000-0000-000082000000}"/>
    <cellStyle name="Comma 3 3 2 3 3 6 3" xfId="37028" xr:uid="{00000000-0005-0000-0000-000082000000}"/>
    <cellStyle name="Comma 3 3 2 3 3 7" xfId="8300" xr:uid="{00000000-0005-0000-0000-000082000000}"/>
    <cellStyle name="Comma 3 3 2 3 3 7 2" xfId="23420" xr:uid="{00000000-0005-0000-0000-000082000000}"/>
    <cellStyle name="Comma 3 3 2 3 3 7 2 2" xfId="53660" xr:uid="{00000000-0005-0000-0000-000082000000}"/>
    <cellStyle name="Comma 3 3 2 3 3 7 3" xfId="38540" xr:uid="{00000000-0005-0000-0000-000082000000}"/>
    <cellStyle name="Comma 3 3 2 3 3 8" xfId="9812" xr:uid="{00000000-0005-0000-0000-000082000000}"/>
    <cellStyle name="Comma 3 3 2 3 3 8 2" xfId="24932" xr:uid="{00000000-0005-0000-0000-000082000000}"/>
    <cellStyle name="Comma 3 3 2 3 3 8 2 2" xfId="55172" xr:uid="{00000000-0005-0000-0000-000082000000}"/>
    <cellStyle name="Comma 3 3 2 3 3 8 3" xfId="40052" xr:uid="{00000000-0005-0000-0000-000082000000}"/>
    <cellStyle name="Comma 3 3 2 3 3 9" xfId="15860" xr:uid="{00000000-0005-0000-0000-000082000000}"/>
    <cellStyle name="Comma 3 3 2 3 3 9 2" xfId="46100" xr:uid="{00000000-0005-0000-0000-000082000000}"/>
    <cellStyle name="Comma 3 3 2 3 4" xfId="992" xr:uid="{00000000-0005-0000-0000-00002C000000}"/>
    <cellStyle name="Comma 3 3 2 3 4 2" xfId="2504" xr:uid="{00000000-0005-0000-0000-00002C000000}"/>
    <cellStyle name="Comma 3 3 2 3 4 2 2" xfId="11576" xr:uid="{00000000-0005-0000-0000-00002C000000}"/>
    <cellStyle name="Comma 3 3 2 3 4 2 2 2" xfId="26696" xr:uid="{00000000-0005-0000-0000-00002C000000}"/>
    <cellStyle name="Comma 3 3 2 3 4 2 2 2 2" xfId="56936" xr:uid="{00000000-0005-0000-0000-00002C000000}"/>
    <cellStyle name="Comma 3 3 2 3 4 2 2 3" xfId="41816" xr:uid="{00000000-0005-0000-0000-00002C000000}"/>
    <cellStyle name="Comma 3 3 2 3 4 2 3" xfId="17624" xr:uid="{00000000-0005-0000-0000-00002C000000}"/>
    <cellStyle name="Comma 3 3 2 3 4 2 3 2" xfId="47864" xr:uid="{00000000-0005-0000-0000-00002C000000}"/>
    <cellStyle name="Comma 3 3 2 3 4 2 4" xfId="32744" xr:uid="{00000000-0005-0000-0000-00002C000000}"/>
    <cellStyle name="Comma 3 3 2 3 4 3" xfId="4016" xr:uid="{00000000-0005-0000-0000-00002C000000}"/>
    <cellStyle name="Comma 3 3 2 3 4 3 2" xfId="13088" xr:uid="{00000000-0005-0000-0000-00002C000000}"/>
    <cellStyle name="Comma 3 3 2 3 4 3 2 2" xfId="28208" xr:uid="{00000000-0005-0000-0000-00002C000000}"/>
    <cellStyle name="Comma 3 3 2 3 4 3 2 2 2" xfId="58448" xr:uid="{00000000-0005-0000-0000-00002C000000}"/>
    <cellStyle name="Comma 3 3 2 3 4 3 2 3" xfId="43328" xr:uid="{00000000-0005-0000-0000-00002C000000}"/>
    <cellStyle name="Comma 3 3 2 3 4 3 3" xfId="19136" xr:uid="{00000000-0005-0000-0000-00002C000000}"/>
    <cellStyle name="Comma 3 3 2 3 4 3 3 2" xfId="49376" xr:uid="{00000000-0005-0000-0000-00002C000000}"/>
    <cellStyle name="Comma 3 3 2 3 4 3 4" xfId="34256" xr:uid="{00000000-0005-0000-0000-00002C000000}"/>
    <cellStyle name="Comma 3 3 2 3 4 4" xfId="5528" xr:uid="{00000000-0005-0000-0000-00002C000000}"/>
    <cellStyle name="Comma 3 3 2 3 4 4 2" xfId="14600" xr:uid="{00000000-0005-0000-0000-00002C000000}"/>
    <cellStyle name="Comma 3 3 2 3 4 4 2 2" xfId="29720" xr:uid="{00000000-0005-0000-0000-00002C000000}"/>
    <cellStyle name="Comma 3 3 2 3 4 4 2 2 2" xfId="59960" xr:uid="{00000000-0005-0000-0000-00002C000000}"/>
    <cellStyle name="Comma 3 3 2 3 4 4 2 3" xfId="44840" xr:uid="{00000000-0005-0000-0000-00002C000000}"/>
    <cellStyle name="Comma 3 3 2 3 4 4 3" xfId="20648" xr:uid="{00000000-0005-0000-0000-00002C000000}"/>
    <cellStyle name="Comma 3 3 2 3 4 4 3 2" xfId="50888" xr:uid="{00000000-0005-0000-0000-00002C000000}"/>
    <cellStyle name="Comma 3 3 2 3 4 4 4" xfId="35768" xr:uid="{00000000-0005-0000-0000-00002C000000}"/>
    <cellStyle name="Comma 3 3 2 3 4 5" xfId="7040" xr:uid="{00000000-0005-0000-0000-00002C000000}"/>
    <cellStyle name="Comma 3 3 2 3 4 5 2" xfId="22160" xr:uid="{00000000-0005-0000-0000-00002C000000}"/>
    <cellStyle name="Comma 3 3 2 3 4 5 2 2" xfId="52400" xr:uid="{00000000-0005-0000-0000-00002C000000}"/>
    <cellStyle name="Comma 3 3 2 3 4 5 3" xfId="37280" xr:uid="{00000000-0005-0000-0000-00002C000000}"/>
    <cellStyle name="Comma 3 3 2 3 4 6" xfId="8552" xr:uid="{00000000-0005-0000-0000-00002C000000}"/>
    <cellStyle name="Comma 3 3 2 3 4 6 2" xfId="23672" xr:uid="{00000000-0005-0000-0000-00002C000000}"/>
    <cellStyle name="Comma 3 3 2 3 4 6 2 2" xfId="53912" xr:uid="{00000000-0005-0000-0000-00002C000000}"/>
    <cellStyle name="Comma 3 3 2 3 4 6 3" xfId="38792" xr:uid="{00000000-0005-0000-0000-00002C000000}"/>
    <cellStyle name="Comma 3 3 2 3 4 7" xfId="10064" xr:uid="{00000000-0005-0000-0000-00002C000000}"/>
    <cellStyle name="Comma 3 3 2 3 4 7 2" xfId="25184" xr:uid="{00000000-0005-0000-0000-00002C000000}"/>
    <cellStyle name="Comma 3 3 2 3 4 7 2 2" xfId="55424" xr:uid="{00000000-0005-0000-0000-00002C000000}"/>
    <cellStyle name="Comma 3 3 2 3 4 7 3" xfId="40304" xr:uid="{00000000-0005-0000-0000-00002C000000}"/>
    <cellStyle name="Comma 3 3 2 3 4 8" xfId="16112" xr:uid="{00000000-0005-0000-0000-00002C000000}"/>
    <cellStyle name="Comma 3 3 2 3 4 8 2" xfId="46352" xr:uid="{00000000-0005-0000-0000-00002C000000}"/>
    <cellStyle name="Comma 3 3 2 3 4 9" xfId="31232" xr:uid="{00000000-0005-0000-0000-00002C000000}"/>
    <cellStyle name="Comma 3 3 2 3 5" xfId="1748" xr:uid="{00000000-0005-0000-0000-00002C000000}"/>
    <cellStyle name="Comma 3 3 2 3 5 2" xfId="10820" xr:uid="{00000000-0005-0000-0000-00002C000000}"/>
    <cellStyle name="Comma 3 3 2 3 5 2 2" xfId="25940" xr:uid="{00000000-0005-0000-0000-00002C000000}"/>
    <cellStyle name="Comma 3 3 2 3 5 2 2 2" xfId="56180" xr:uid="{00000000-0005-0000-0000-00002C000000}"/>
    <cellStyle name="Comma 3 3 2 3 5 2 3" xfId="41060" xr:uid="{00000000-0005-0000-0000-00002C000000}"/>
    <cellStyle name="Comma 3 3 2 3 5 3" xfId="16868" xr:uid="{00000000-0005-0000-0000-00002C000000}"/>
    <cellStyle name="Comma 3 3 2 3 5 3 2" xfId="47108" xr:uid="{00000000-0005-0000-0000-00002C000000}"/>
    <cellStyle name="Comma 3 3 2 3 5 4" xfId="31988" xr:uid="{00000000-0005-0000-0000-00002C000000}"/>
    <cellStyle name="Comma 3 3 2 3 6" xfId="3260" xr:uid="{00000000-0005-0000-0000-00002C000000}"/>
    <cellStyle name="Comma 3 3 2 3 6 2" xfId="12332" xr:uid="{00000000-0005-0000-0000-00002C000000}"/>
    <cellStyle name="Comma 3 3 2 3 6 2 2" xfId="27452" xr:uid="{00000000-0005-0000-0000-00002C000000}"/>
    <cellStyle name="Comma 3 3 2 3 6 2 2 2" xfId="57692" xr:uid="{00000000-0005-0000-0000-00002C000000}"/>
    <cellStyle name="Comma 3 3 2 3 6 2 3" xfId="42572" xr:uid="{00000000-0005-0000-0000-00002C000000}"/>
    <cellStyle name="Comma 3 3 2 3 6 3" xfId="18380" xr:uid="{00000000-0005-0000-0000-00002C000000}"/>
    <cellStyle name="Comma 3 3 2 3 6 3 2" xfId="48620" xr:uid="{00000000-0005-0000-0000-00002C000000}"/>
    <cellStyle name="Comma 3 3 2 3 6 4" xfId="33500" xr:uid="{00000000-0005-0000-0000-00002C000000}"/>
    <cellStyle name="Comma 3 3 2 3 7" xfId="4772" xr:uid="{00000000-0005-0000-0000-00002C000000}"/>
    <cellStyle name="Comma 3 3 2 3 7 2" xfId="13844" xr:uid="{00000000-0005-0000-0000-00002C000000}"/>
    <cellStyle name="Comma 3 3 2 3 7 2 2" xfId="28964" xr:uid="{00000000-0005-0000-0000-00002C000000}"/>
    <cellStyle name="Comma 3 3 2 3 7 2 2 2" xfId="59204" xr:uid="{00000000-0005-0000-0000-00002C000000}"/>
    <cellStyle name="Comma 3 3 2 3 7 2 3" xfId="44084" xr:uid="{00000000-0005-0000-0000-00002C000000}"/>
    <cellStyle name="Comma 3 3 2 3 7 3" xfId="19892" xr:uid="{00000000-0005-0000-0000-00002C000000}"/>
    <cellStyle name="Comma 3 3 2 3 7 3 2" xfId="50132" xr:uid="{00000000-0005-0000-0000-00002C000000}"/>
    <cellStyle name="Comma 3 3 2 3 7 4" xfId="35012" xr:uid="{00000000-0005-0000-0000-00002C000000}"/>
    <cellStyle name="Comma 3 3 2 3 8" xfId="6284" xr:uid="{00000000-0005-0000-0000-00002C000000}"/>
    <cellStyle name="Comma 3 3 2 3 8 2" xfId="21404" xr:uid="{00000000-0005-0000-0000-00002C000000}"/>
    <cellStyle name="Comma 3 3 2 3 8 2 2" xfId="51644" xr:uid="{00000000-0005-0000-0000-00002C000000}"/>
    <cellStyle name="Comma 3 3 2 3 8 3" xfId="36524" xr:uid="{00000000-0005-0000-0000-00002C000000}"/>
    <cellStyle name="Comma 3 3 2 3 9" xfId="7796" xr:uid="{00000000-0005-0000-0000-00002C000000}"/>
    <cellStyle name="Comma 3 3 2 3 9 2" xfId="22916" xr:uid="{00000000-0005-0000-0000-00002C000000}"/>
    <cellStyle name="Comma 3 3 2 3 9 2 2" xfId="53156" xr:uid="{00000000-0005-0000-0000-00002C000000}"/>
    <cellStyle name="Comma 3 3 2 3 9 3" xfId="38036" xr:uid="{00000000-0005-0000-0000-00002C000000}"/>
    <cellStyle name="Comma 3 3 2 4" xfId="320" xr:uid="{00000000-0005-0000-0000-000016000000}"/>
    <cellStyle name="Comma 3 3 2 4 10" xfId="30560" xr:uid="{00000000-0005-0000-0000-000016000000}"/>
    <cellStyle name="Comma 3 3 2 4 2" xfId="1076" xr:uid="{00000000-0005-0000-0000-000016000000}"/>
    <cellStyle name="Comma 3 3 2 4 2 2" xfId="2588" xr:uid="{00000000-0005-0000-0000-000016000000}"/>
    <cellStyle name="Comma 3 3 2 4 2 2 2" xfId="11660" xr:uid="{00000000-0005-0000-0000-000016000000}"/>
    <cellStyle name="Comma 3 3 2 4 2 2 2 2" xfId="26780" xr:uid="{00000000-0005-0000-0000-000016000000}"/>
    <cellStyle name="Comma 3 3 2 4 2 2 2 2 2" xfId="57020" xr:uid="{00000000-0005-0000-0000-000016000000}"/>
    <cellStyle name="Comma 3 3 2 4 2 2 2 3" xfId="41900" xr:uid="{00000000-0005-0000-0000-000016000000}"/>
    <cellStyle name="Comma 3 3 2 4 2 2 3" xfId="17708" xr:uid="{00000000-0005-0000-0000-000016000000}"/>
    <cellStyle name="Comma 3 3 2 4 2 2 3 2" xfId="47948" xr:uid="{00000000-0005-0000-0000-000016000000}"/>
    <cellStyle name="Comma 3 3 2 4 2 2 4" xfId="32828" xr:uid="{00000000-0005-0000-0000-000016000000}"/>
    <cellStyle name="Comma 3 3 2 4 2 3" xfId="4100" xr:uid="{00000000-0005-0000-0000-000016000000}"/>
    <cellStyle name="Comma 3 3 2 4 2 3 2" xfId="13172" xr:uid="{00000000-0005-0000-0000-000016000000}"/>
    <cellStyle name="Comma 3 3 2 4 2 3 2 2" xfId="28292" xr:uid="{00000000-0005-0000-0000-000016000000}"/>
    <cellStyle name="Comma 3 3 2 4 2 3 2 2 2" xfId="58532" xr:uid="{00000000-0005-0000-0000-000016000000}"/>
    <cellStyle name="Comma 3 3 2 4 2 3 2 3" xfId="43412" xr:uid="{00000000-0005-0000-0000-000016000000}"/>
    <cellStyle name="Comma 3 3 2 4 2 3 3" xfId="19220" xr:uid="{00000000-0005-0000-0000-000016000000}"/>
    <cellStyle name="Comma 3 3 2 4 2 3 3 2" xfId="49460" xr:uid="{00000000-0005-0000-0000-000016000000}"/>
    <cellStyle name="Comma 3 3 2 4 2 3 4" xfId="34340" xr:uid="{00000000-0005-0000-0000-000016000000}"/>
    <cellStyle name="Comma 3 3 2 4 2 4" xfId="5612" xr:uid="{00000000-0005-0000-0000-000016000000}"/>
    <cellStyle name="Comma 3 3 2 4 2 4 2" xfId="14684" xr:uid="{00000000-0005-0000-0000-000016000000}"/>
    <cellStyle name="Comma 3 3 2 4 2 4 2 2" xfId="29804" xr:uid="{00000000-0005-0000-0000-000016000000}"/>
    <cellStyle name="Comma 3 3 2 4 2 4 2 2 2" xfId="60044" xr:uid="{00000000-0005-0000-0000-000016000000}"/>
    <cellStyle name="Comma 3 3 2 4 2 4 2 3" xfId="44924" xr:uid="{00000000-0005-0000-0000-000016000000}"/>
    <cellStyle name="Comma 3 3 2 4 2 4 3" xfId="20732" xr:uid="{00000000-0005-0000-0000-000016000000}"/>
    <cellStyle name="Comma 3 3 2 4 2 4 3 2" xfId="50972" xr:uid="{00000000-0005-0000-0000-000016000000}"/>
    <cellStyle name="Comma 3 3 2 4 2 4 4" xfId="35852" xr:uid="{00000000-0005-0000-0000-000016000000}"/>
    <cellStyle name="Comma 3 3 2 4 2 5" xfId="7124" xr:uid="{00000000-0005-0000-0000-000016000000}"/>
    <cellStyle name="Comma 3 3 2 4 2 5 2" xfId="22244" xr:uid="{00000000-0005-0000-0000-000016000000}"/>
    <cellStyle name="Comma 3 3 2 4 2 5 2 2" xfId="52484" xr:uid="{00000000-0005-0000-0000-000016000000}"/>
    <cellStyle name="Comma 3 3 2 4 2 5 3" xfId="37364" xr:uid="{00000000-0005-0000-0000-000016000000}"/>
    <cellStyle name="Comma 3 3 2 4 2 6" xfId="8636" xr:uid="{00000000-0005-0000-0000-000016000000}"/>
    <cellStyle name="Comma 3 3 2 4 2 6 2" xfId="23756" xr:uid="{00000000-0005-0000-0000-000016000000}"/>
    <cellStyle name="Comma 3 3 2 4 2 6 2 2" xfId="53996" xr:uid="{00000000-0005-0000-0000-000016000000}"/>
    <cellStyle name="Comma 3 3 2 4 2 6 3" xfId="38876" xr:uid="{00000000-0005-0000-0000-000016000000}"/>
    <cellStyle name="Comma 3 3 2 4 2 7" xfId="10148" xr:uid="{00000000-0005-0000-0000-000016000000}"/>
    <cellStyle name="Comma 3 3 2 4 2 7 2" xfId="25268" xr:uid="{00000000-0005-0000-0000-000016000000}"/>
    <cellStyle name="Comma 3 3 2 4 2 7 2 2" xfId="55508" xr:uid="{00000000-0005-0000-0000-000016000000}"/>
    <cellStyle name="Comma 3 3 2 4 2 7 3" xfId="40388" xr:uid="{00000000-0005-0000-0000-000016000000}"/>
    <cellStyle name="Comma 3 3 2 4 2 8" xfId="16196" xr:uid="{00000000-0005-0000-0000-000016000000}"/>
    <cellStyle name="Comma 3 3 2 4 2 8 2" xfId="46436" xr:uid="{00000000-0005-0000-0000-000016000000}"/>
    <cellStyle name="Comma 3 3 2 4 2 9" xfId="31316" xr:uid="{00000000-0005-0000-0000-000016000000}"/>
    <cellStyle name="Comma 3 3 2 4 3" xfId="1832" xr:uid="{00000000-0005-0000-0000-000016000000}"/>
    <cellStyle name="Comma 3 3 2 4 3 2" xfId="10904" xr:uid="{00000000-0005-0000-0000-000016000000}"/>
    <cellStyle name="Comma 3 3 2 4 3 2 2" xfId="26024" xr:uid="{00000000-0005-0000-0000-000016000000}"/>
    <cellStyle name="Comma 3 3 2 4 3 2 2 2" xfId="56264" xr:uid="{00000000-0005-0000-0000-000016000000}"/>
    <cellStyle name="Comma 3 3 2 4 3 2 3" xfId="41144" xr:uid="{00000000-0005-0000-0000-000016000000}"/>
    <cellStyle name="Comma 3 3 2 4 3 3" xfId="16952" xr:uid="{00000000-0005-0000-0000-000016000000}"/>
    <cellStyle name="Comma 3 3 2 4 3 3 2" xfId="47192" xr:uid="{00000000-0005-0000-0000-000016000000}"/>
    <cellStyle name="Comma 3 3 2 4 3 4" xfId="32072" xr:uid="{00000000-0005-0000-0000-000016000000}"/>
    <cellStyle name="Comma 3 3 2 4 4" xfId="3344" xr:uid="{00000000-0005-0000-0000-000016000000}"/>
    <cellStyle name="Comma 3 3 2 4 4 2" xfId="12416" xr:uid="{00000000-0005-0000-0000-000016000000}"/>
    <cellStyle name="Comma 3 3 2 4 4 2 2" xfId="27536" xr:uid="{00000000-0005-0000-0000-000016000000}"/>
    <cellStyle name="Comma 3 3 2 4 4 2 2 2" xfId="57776" xr:uid="{00000000-0005-0000-0000-000016000000}"/>
    <cellStyle name="Comma 3 3 2 4 4 2 3" xfId="42656" xr:uid="{00000000-0005-0000-0000-000016000000}"/>
    <cellStyle name="Comma 3 3 2 4 4 3" xfId="18464" xr:uid="{00000000-0005-0000-0000-000016000000}"/>
    <cellStyle name="Comma 3 3 2 4 4 3 2" xfId="48704" xr:uid="{00000000-0005-0000-0000-000016000000}"/>
    <cellStyle name="Comma 3 3 2 4 4 4" xfId="33584" xr:uid="{00000000-0005-0000-0000-000016000000}"/>
    <cellStyle name="Comma 3 3 2 4 5" xfId="4856" xr:uid="{00000000-0005-0000-0000-000016000000}"/>
    <cellStyle name="Comma 3 3 2 4 5 2" xfId="13928" xr:uid="{00000000-0005-0000-0000-000016000000}"/>
    <cellStyle name="Comma 3 3 2 4 5 2 2" xfId="29048" xr:uid="{00000000-0005-0000-0000-000016000000}"/>
    <cellStyle name="Comma 3 3 2 4 5 2 2 2" xfId="59288" xr:uid="{00000000-0005-0000-0000-000016000000}"/>
    <cellStyle name="Comma 3 3 2 4 5 2 3" xfId="44168" xr:uid="{00000000-0005-0000-0000-000016000000}"/>
    <cellStyle name="Comma 3 3 2 4 5 3" xfId="19976" xr:uid="{00000000-0005-0000-0000-000016000000}"/>
    <cellStyle name="Comma 3 3 2 4 5 3 2" xfId="50216" xr:uid="{00000000-0005-0000-0000-000016000000}"/>
    <cellStyle name="Comma 3 3 2 4 5 4" xfId="35096" xr:uid="{00000000-0005-0000-0000-000016000000}"/>
    <cellStyle name="Comma 3 3 2 4 6" xfId="6368" xr:uid="{00000000-0005-0000-0000-000016000000}"/>
    <cellStyle name="Comma 3 3 2 4 6 2" xfId="21488" xr:uid="{00000000-0005-0000-0000-000016000000}"/>
    <cellStyle name="Comma 3 3 2 4 6 2 2" xfId="51728" xr:uid="{00000000-0005-0000-0000-000016000000}"/>
    <cellStyle name="Comma 3 3 2 4 6 3" xfId="36608" xr:uid="{00000000-0005-0000-0000-000016000000}"/>
    <cellStyle name="Comma 3 3 2 4 7" xfId="7880" xr:uid="{00000000-0005-0000-0000-000016000000}"/>
    <cellStyle name="Comma 3 3 2 4 7 2" xfId="23000" xr:uid="{00000000-0005-0000-0000-000016000000}"/>
    <cellStyle name="Comma 3 3 2 4 7 2 2" xfId="53240" xr:uid="{00000000-0005-0000-0000-000016000000}"/>
    <cellStyle name="Comma 3 3 2 4 7 3" xfId="38120" xr:uid="{00000000-0005-0000-0000-000016000000}"/>
    <cellStyle name="Comma 3 3 2 4 8" xfId="9392" xr:uid="{00000000-0005-0000-0000-000016000000}"/>
    <cellStyle name="Comma 3 3 2 4 8 2" xfId="24512" xr:uid="{00000000-0005-0000-0000-000016000000}"/>
    <cellStyle name="Comma 3 3 2 4 8 2 2" xfId="54752" xr:uid="{00000000-0005-0000-0000-000016000000}"/>
    <cellStyle name="Comma 3 3 2 4 8 3" xfId="39632" xr:uid="{00000000-0005-0000-0000-000016000000}"/>
    <cellStyle name="Comma 3 3 2 4 9" xfId="15440" xr:uid="{00000000-0005-0000-0000-000016000000}"/>
    <cellStyle name="Comma 3 3 2 4 9 2" xfId="45680" xr:uid="{00000000-0005-0000-0000-000016000000}"/>
    <cellStyle name="Comma 3 3 2 5" xfId="572" xr:uid="{00000000-0005-0000-0000-000080000000}"/>
    <cellStyle name="Comma 3 3 2 5 10" xfId="30812" xr:uid="{00000000-0005-0000-0000-000080000000}"/>
    <cellStyle name="Comma 3 3 2 5 2" xfId="1328" xr:uid="{00000000-0005-0000-0000-000080000000}"/>
    <cellStyle name="Comma 3 3 2 5 2 2" xfId="2840" xr:uid="{00000000-0005-0000-0000-000080000000}"/>
    <cellStyle name="Comma 3 3 2 5 2 2 2" xfId="11912" xr:uid="{00000000-0005-0000-0000-000080000000}"/>
    <cellStyle name="Comma 3 3 2 5 2 2 2 2" xfId="27032" xr:uid="{00000000-0005-0000-0000-000080000000}"/>
    <cellStyle name="Comma 3 3 2 5 2 2 2 2 2" xfId="57272" xr:uid="{00000000-0005-0000-0000-000080000000}"/>
    <cellStyle name="Comma 3 3 2 5 2 2 2 3" xfId="42152" xr:uid="{00000000-0005-0000-0000-000080000000}"/>
    <cellStyle name="Comma 3 3 2 5 2 2 3" xfId="17960" xr:uid="{00000000-0005-0000-0000-000080000000}"/>
    <cellStyle name="Comma 3 3 2 5 2 2 3 2" xfId="48200" xr:uid="{00000000-0005-0000-0000-000080000000}"/>
    <cellStyle name="Comma 3 3 2 5 2 2 4" xfId="33080" xr:uid="{00000000-0005-0000-0000-000080000000}"/>
    <cellStyle name="Comma 3 3 2 5 2 3" xfId="4352" xr:uid="{00000000-0005-0000-0000-000080000000}"/>
    <cellStyle name="Comma 3 3 2 5 2 3 2" xfId="13424" xr:uid="{00000000-0005-0000-0000-000080000000}"/>
    <cellStyle name="Comma 3 3 2 5 2 3 2 2" xfId="28544" xr:uid="{00000000-0005-0000-0000-000080000000}"/>
    <cellStyle name="Comma 3 3 2 5 2 3 2 2 2" xfId="58784" xr:uid="{00000000-0005-0000-0000-000080000000}"/>
    <cellStyle name="Comma 3 3 2 5 2 3 2 3" xfId="43664" xr:uid="{00000000-0005-0000-0000-000080000000}"/>
    <cellStyle name="Comma 3 3 2 5 2 3 3" xfId="19472" xr:uid="{00000000-0005-0000-0000-000080000000}"/>
    <cellStyle name="Comma 3 3 2 5 2 3 3 2" xfId="49712" xr:uid="{00000000-0005-0000-0000-000080000000}"/>
    <cellStyle name="Comma 3 3 2 5 2 3 4" xfId="34592" xr:uid="{00000000-0005-0000-0000-000080000000}"/>
    <cellStyle name="Comma 3 3 2 5 2 4" xfId="5864" xr:uid="{00000000-0005-0000-0000-000080000000}"/>
    <cellStyle name="Comma 3 3 2 5 2 4 2" xfId="14936" xr:uid="{00000000-0005-0000-0000-000080000000}"/>
    <cellStyle name="Comma 3 3 2 5 2 4 2 2" xfId="30056" xr:uid="{00000000-0005-0000-0000-000080000000}"/>
    <cellStyle name="Comma 3 3 2 5 2 4 2 2 2" xfId="60296" xr:uid="{00000000-0005-0000-0000-000080000000}"/>
    <cellStyle name="Comma 3 3 2 5 2 4 2 3" xfId="45176" xr:uid="{00000000-0005-0000-0000-000080000000}"/>
    <cellStyle name="Comma 3 3 2 5 2 4 3" xfId="20984" xr:uid="{00000000-0005-0000-0000-000080000000}"/>
    <cellStyle name="Comma 3 3 2 5 2 4 3 2" xfId="51224" xr:uid="{00000000-0005-0000-0000-000080000000}"/>
    <cellStyle name="Comma 3 3 2 5 2 4 4" xfId="36104" xr:uid="{00000000-0005-0000-0000-000080000000}"/>
    <cellStyle name="Comma 3 3 2 5 2 5" xfId="7376" xr:uid="{00000000-0005-0000-0000-000080000000}"/>
    <cellStyle name="Comma 3 3 2 5 2 5 2" xfId="22496" xr:uid="{00000000-0005-0000-0000-000080000000}"/>
    <cellStyle name="Comma 3 3 2 5 2 5 2 2" xfId="52736" xr:uid="{00000000-0005-0000-0000-000080000000}"/>
    <cellStyle name="Comma 3 3 2 5 2 5 3" xfId="37616" xr:uid="{00000000-0005-0000-0000-000080000000}"/>
    <cellStyle name="Comma 3 3 2 5 2 6" xfId="8888" xr:uid="{00000000-0005-0000-0000-000080000000}"/>
    <cellStyle name="Comma 3 3 2 5 2 6 2" xfId="24008" xr:uid="{00000000-0005-0000-0000-000080000000}"/>
    <cellStyle name="Comma 3 3 2 5 2 6 2 2" xfId="54248" xr:uid="{00000000-0005-0000-0000-000080000000}"/>
    <cellStyle name="Comma 3 3 2 5 2 6 3" xfId="39128" xr:uid="{00000000-0005-0000-0000-000080000000}"/>
    <cellStyle name="Comma 3 3 2 5 2 7" xfId="10400" xr:uid="{00000000-0005-0000-0000-000080000000}"/>
    <cellStyle name="Comma 3 3 2 5 2 7 2" xfId="25520" xr:uid="{00000000-0005-0000-0000-000080000000}"/>
    <cellStyle name="Comma 3 3 2 5 2 7 2 2" xfId="55760" xr:uid="{00000000-0005-0000-0000-000080000000}"/>
    <cellStyle name="Comma 3 3 2 5 2 7 3" xfId="40640" xr:uid="{00000000-0005-0000-0000-000080000000}"/>
    <cellStyle name="Comma 3 3 2 5 2 8" xfId="16448" xr:uid="{00000000-0005-0000-0000-000080000000}"/>
    <cellStyle name="Comma 3 3 2 5 2 8 2" xfId="46688" xr:uid="{00000000-0005-0000-0000-000080000000}"/>
    <cellStyle name="Comma 3 3 2 5 2 9" xfId="31568" xr:uid="{00000000-0005-0000-0000-000080000000}"/>
    <cellStyle name="Comma 3 3 2 5 3" xfId="2084" xr:uid="{00000000-0005-0000-0000-000080000000}"/>
    <cellStyle name="Comma 3 3 2 5 3 2" xfId="11156" xr:uid="{00000000-0005-0000-0000-000080000000}"/>
    <cellStyle name="Comma 3 3 2 5 3 2 2" xfId="26276" xr:uid="{00000000-0005-0000-0000-000080000000}"/>
    <cellStyle name="Comma 3 3 2 5 3 2 2 2" xfId="56516" xr:uid="{00000000-0005-0000-0000-000080000000}"/>
    <cellStyle name="Comma 3 3 2 5 3 2 3" xfId="41396" xr:uid="{00000000-0005-0000-0000-000080000000}"/>
    <cellStyle name="Comma 3 3 2 5 3 3" xfId="17204" xr:uid="{00000000-0005-0000-0000-000080000000}"/>
    <cellStyle name="Comma 3 3 2 5 3 3 2" xfId="47444" xr:uid="{00000000-0005-0000-0000-000080000000}"/>
    <cellStyle name="Comma 3 3 2 5 3 4" xfId="32324" xr:uid="{00000000-0005-0000-0000-000080000000}"/>
    <cellStyle name="Comma 3 3 2 5 4" xfId="3596" xr:uid="{00000000-0005-0000-0000-000080000000}"/>
    <cellStyle name="Comma 3 3 2 5 4 2" xfId="12668" xr:uid="{00000000-0005-0000-0000-000080000000}"/>
    <cellStyle name="Comma 3 3 2 5 4 2 2" xfId="27788" xr:uid="{00000000-0005-0000-0000-000080000000}"/>
    <cellStyle name="Comma 3 3 2 5 4 2 2 2" xfId="58028" xr:uid="{00000000-0005-0000-0000-000080000000}"/>
    <cellStyle name="Comma 3 3 2 5 4 2 3" xfId="42908" xr:uid="{00000000-0005-0000-0000-000080000000}"/>
    <cellStyle name="Comma 3 3 2 5 4 3" xfId="18716" xr:uid="{00000000-0005-0000-0000-000080000000}"/>
    <cellStyle name="Comma 3 3 2 5 4 3 2" xfId="48956" xr:uid="{00000000-0005-0000-0000-000080000000}"/>
    <cellStyle name="Comma 3 3 2 5 4 4" xfId="33836" xr:uid="{00000000-0005-0000-0000-000080000000}"/>
    <cellStyle name="Comma 3 3 2 5 5" xfId="5108" xr:uid="{00000000-0005-0000-0000-000080000000}"/>
    <cellStyle name="Comma 3 3 2 5 5 2" xfId="14180" xr:uid="{00000000-0005-0000-0000-000080000000}"/>
    <cellStyle name="Comma 3 3 2 5 5 2 2" xfId="29300" xr:uid="{00000000-0005-0000-0000-000080000000}"/>
    <cellStyle name="Comma 3 3 2 5 5 2 2 2" xfId="59540" xr:uid="{00000000-0005-0000-0000-000080000000}"/>
    <cellStyle name="Comma 3 3 2 5 5 2 3" xfId="44420" xr:uid="{00000000-0005-0000-0000-000080000000}"/>
    <cellStyle name="Comma 3 3 2 5 5 3" xfId="20228" xr:uid="{00000000-0005-0000-0000-000080000000}"/>
    <cellStyle name="Comma 3 3 2 5 5 3 2" xfId="50468" xr:uid="{00000000-0005-0000-0000-000080000000}"/>
    <cellStyle name="Comma 3 3 2 5 5 4" xfId="35348" xr:uid="{00000000-0005-0000-0000-000080000000}"/>
    <cellStyle name="Comma 3 3 2 5 6" xfId="6620" xr:uid="{00000000-0005-0000-0000-000080000000}"/>
    <cellStyle name="Comma 3 3 2 5 6 2" xfId="21740" xr:uid="{00000000-0005-0000-0000-000080000000}"/>
    <cellStyle name="Comma 3 3 2 5 6 2 2" xfId="51980" xr:uid="{00000000-0005-0000-0000-000080000000}"/>
    <cellStyle name="Comma 3 3 2 5 6 3" xfId="36860" xr:uid="{00000000-0005-0000-0000-000080000000}"/>
    <cellStyle name="Comma 3 3 2 5 7" xfId="8132" xr:uid="{00000000-0005-0000-0000-000080000000}"/>
    <cellStyle name="Comma 3 3 2 5 7 2" xfId="23252" xr:uid="{00000000-0005-0000-0000-000080000000}"/>
    <cellStyle name="Comma 3 3 2 5 7 2 2" xfId="53492" xr:uid="{00000000-0005-0000-0000-000080000000}"/>
    <cellStyle name="Comma 3 3 2 5 7 3" xfId="38372" xr:uid="{00000000-0005-0000-0000-000080000000}"/>
    <cellStyle name="Comma 3 3 2 5 8" xfId="9644" xr:uid="{00000000-0005-0000-0000-000080000000}"/>
    <cellStyle name="Comma 3 3 2 5 8 2" xfId="24764" xr:uid="{00000000-0005-0000-0000-000080000000}"/>
    <cellStyle name="Comma 3 3 2 5 8 2 2" xfId="55004" xr:uid="{00000000-0005-0000-0000-000080000000}"/>
    <cellStyle name="Comma 3 3 2 5 8 3" xfId="39884" xr:uid="{00000000-0005-0000-0000-000080000000}"/>
    <cellStyle name="Comma 3 3 2 5 9" xfId="15692" xr:uid="{00000000-0005-0000-0000-000080000000}"/>
    <cellStyle name="Comma 3 3 2 5 9 2" xfId="45932" xr:uid="{00000000-0005-0000-0000-000080000000}"/>
    <cellStyle name="Comma 3 3 2 6" xfId="824" xr:uid="{00000000-0005-0000-0000-000016000000}"/>
    <cellStyle name="Comma 3 3 2 6 2" xfId="2336" xr:uid="{00000000-0005-0000-0000-000016000000}"/>
    <cellStyle name="Comma 3 3 2 6 2 2" xfId="11408" xr:uid="{00000000-0005-0000-0000-000016000000}"/>
    <cellStyle name="Comma 3 3 2 6 2 2 2" xfId="26528" xr:uid="{00000000-0005-0000-0000-000016000000}"/>
    <cellStyle name="Comma 3 3 2 6 2 2 2 2" xfId="56768" xr:uid="{00000000-0005-0000-0000-000016000000}"/>
    <cellStyle name="Comma 3 3 2 6 2 2 3" xfId="41648" xr:uid="{00000000-0005-0000-0000-000016000000}"/>
    <cellStyle name="Comma 3 3 2 6 2 3" xfId="17456" xr:uid="{00000000-0005-0000-0000-000016000000}"/>
    <cellStyle name="Comma 3 3 2 6 2 3 2" xfId="47696" xr:uid="{00000000-0005-0000-0000-000016000000}"/>
    <cellStyle name="Comma 3 3 2 6 2 4" xfId="32576" xr:uid="{00000000-0005-0000-0000-000016000000}"/>
    <cellStyle name="Comma 3 3 2 6 3" xfId="3848" xr:uid="{00000000-0005-0000-0000-000016000000}"/>
    <cellStyle name="Comma 3 3 2 6 3 2" xfId="12920" xr:uid="{00000000-0005-0000-0000-000016000000}"/>
    <cellStyle name="Comma 3 3 2 6 3 2 2" xfId="28040" xr:uid="{00000000-0005-0000-0000-000016000000}"/>
    <cellStyle name="Comma 3 3 2 6 3 2 2 2" xfId="58280" xr:uid="{00000000-0005-0000-0000-000016000000}"/>
    <cellStyle name="Comma 3 3 2 6 3 2 3" xfId="43160" xr:uid="{00000000-0005-0000-0000-000016000000}"/>
    <cellStyle name="Comma 3 3 2 6 3 3" xfId="18968" xr:uid="{00000000-0005-0000-0000-000016000000}"/>
    <cellStyle name="Comma 3 3 2 6 3 3 2" xfId="49208" xr:uid="{00000000-0005-0000-0000-000016000000}"/>
    <cellStyle name="Comma 3 3 2 6 3 4" xfId="34088" xr:uid="{00000000-0005-0000-0000-000016000000}"/>
    <cellStyle name="Comma 3 3 2 6 4" xfId="5360" xr:uid="{00000000-0005-0000-0000-000016000000}"/>
    <cellStyle name="Comma 3 3 2 6 4 2" xfId="14432" xr:uid="{00000000-0005-0000-0000-000016000000}"/>
    <cellStyle name="Comma 3 3 2 6 4 2 2" xfId="29552" xr:uid="{00000000-0005-0000-0000-000016000000}"/>
    <cellStyle name="Comma 3 3 2 6 4 2 2 2" xfId="59792" xr:uid="{00000000-0005-0000-0000-000016000000}"/>
    <cellStyle name="Comma 3 3 2 6 4 2 3" xfId="44672" xr:uid="{00000000-0005-0000-0000-000016000000}"/>
    <cellStyle name="Comma 3 3 2 6 4 3" xfId="20480" xr:uid="{00000000-0005-0000-0000-000016000000}"/>
    <cellStyle name="Comma 3 3 2 6 4 3 2" xfId="50720" xr:uid="{00000000-0005-0000-0000-000016000000}"/>
    <cellStyle name="Comma 3 3 2 6 4 4" xfId="35600" xr:uid="{00000000-0005-0000-0000-000016000000}"/>
    <cellStyle name="Comma 3 3 2 6 5" xfId="6872" xr:uid="{00000000-0005-0000-0000-000016000000}"/>
    <cellStyle name="Comma 3 3 2 6 5 2" xfId="21992" xr:uid="{00000000-0005-0000-0000-000016000000}"/>
    <cellStyle name="Comma 3 3 2 6 5 2 2" xfId="52232" xr:uid="{00000000-0005-0000-0000-000016000000}"/>
    <cellStyle name="Comma 3 3 2 6 5 3" xfId="37112" xr:uid="{00000000-0005-0000-0000-000016000000}"/>
    <cellStyle name="Comma 3 3 2 6 6" xfId="8384" xr:uid="{00000000-0005-0000-0000-000016000000}"/>
    <cellStyle name="Comma 3 3 2 6 6 2" xfId="23504" xr:uid="{00000000-0005-0000-0000-000016000000}"/>
    <cellStyle name="Comma 3 3 2 6 6 2 2" xfId="53744" xr:uid="{00000000-0005-0000-0000-000016000000}"/>
    <cellStyle name="Comma 3 3 2 6 6 3" xfId="38624" xr:uid="{00000000-0005-0000-0000-000016000000}"/>
    <cellStyle name="Comma 3 3 2 6 7" xfId="9896" xr:uid="{00000000-0005-0000-0000-000016000000}"/>
    <cellStyle name="Comma 3 3 2 6 7 2" xfId="25016" xr:uid="{00000000-0005-0000-0000-000016000000}"/>
    <cellStyle name="Comma 3 3 2 6 7 2 2" xfId="55256" xr:uid="{00000000-0005-0000-0000-000016000000}"/>
    <cellStyle name="Comma 3 3 2 6 7 3" xfId="40136" xr:uid="{00000000-0005-0000-0000-000016000000}"/>
    <cellStyle name="Comma 3 3 2 6 8" xfId="15944" xr:uid="{00000000-0005-0000-0000-000016000000}"/>
    <cellStyle name="Comma 3 3 2 6 8 2" xfId="46184" xr:uid="{00000000-0005-0000-0000-000016000000}"/>
    <cellStyle name="Comma 3 3 2 6 9" xfId="31064" xr:uid="{00000000-0005-0000-0000-000016000000}"/>
    <cellStyle name="Comma 3 3 2 7" xfId="1580" xr:uid="{00000000-0005-0000-0000-000016000000}"/>
    <cellStyle name="Comma 3 3 2 7 2" xfId="10652" xr:uid="{00000000-0005-0000-0000-000016000000}"/>
    <cellStyle name="Comma 3 3 2 7 2 2" xfId="25772" xr:uid="{00000000-0005-0000-0000-000016000000}"/>
    <cellStyle name="Comma 3 3 2 7 2 2 2" xfId="56012" xr:uid="{00000000-0005-0000-0000-000016000000}"/>
    <cellStyle name="Comma 3 3 2 7 2 3" xfId="40892" xr:uid="{00000000-0005-0000-0000-000016000000}"/>
    <cellStyle name="Comma 3 3 2 7 3" xfId="16700" xr:uid="{00000000-0005-0000-0000-000016000000}"/>
    <cellStyle name="Comma 3 3 2 7 3 2" xfId="46940" xr:uid="{00000000-0005-0000-0000-000016000000}"/>
    <cellStyle name="Comma 3 3 2 7 4" xfId="31820" xr:uid="{00000000-0005-0000-0000-000016000000}"/>
    <cellStyle name="Comma 3 3 2 8" xfId="3092" xr:uid="{00000000-0005-0000-0000-000016000000}"/>
    <cellStyle name="Comma 3 3 2 8 2" xfId="12164" xr:uid="{00000000-0005-0000-0000-000016000000}"/>
    <cellStyle name="Comma 3 3 2 8 2 2" xfId="27284" xr:uid="{00000000-0005-0000-0000-000016000000}"/>
    <cellStyle name="Comma 3 3 2 8 2 2 2" xfId="57524" xr:uid="{00000000-0005-0000-0000-000016000000}"/>
    <cellStyle name="Comma 3 3 2 8 2 3" xfId="42404" xr:uid="{00000000-0005-0000-0000-000016000000}"/>
    <cellStyle name="Comma 3 3 2 8 3" xfId="18212" xr:uid="{00000000-0005-0000-0000-000016000000}"/>
    <cellStyle name="Comma 3 3 2 8 3 2" xfId="48452" xr:uid="{00000000-0005-0000-0000-000016000000}"/>
    <cellStyle name="Comma 3 3 2 8 4" xfId="33332" xr:uid="{00000000-0005-0000-0000-000016000000}"/>
    <cellStyle name="Comma 3 3 2 9" xfId="4604" xr:uid="{00000000-0005-0000-0000-000016000000}"/>
    <cellStyle name="Comma 3 3 2 9 2" xfId="13676" xr:uid="{00000000-0005-0000-0000-000016000000}"/>
    <cellStyle name="Comma 3 3 2 9 2 2" xfId="28796" xr:uid="{00000000-0005-0000-0000-000016000000}"/>
    <cellStyle name="Comma 3 3 2 9 2 2 2" xfId="59036" xr:uid="{00000000-0005-0000-0000-000016000000}"/>
    <cellStyle name="Comma 3 3 2 9 2 3" xfId="43916" xr:uid="{00000000-0005-0000-0000-000016000000}"/>
    <cellStyle name="Comma 3 3 2 9 3" xfId="19724" xr:uid="{00000000-0005-0000-0000-000016000000}"/>
    <cellStyle name="Comma 3 3 2 9 3 2" xfId="49964" xr:uid="{00000000-0005-0000-0000-000016000000}"/>
    <cellStyle name="Comma 3 3 2 9 4" xfId="34844" xr:uid="{00000000-0005-0000-0000-000016000000}"/>
    <cellStyle name="Comma 3 3 3" xfId="110" xr:uid="{00000000-0005-0000-0000-00002B000000}"/>
    <cellStyle name="Comma 3 3 3 10" xfId="9182" xr:uid="{00000000-0005-0000-0000-00002B000000}"/>
    <cellStyle name="Comma 3 3 3 10 2" xfId="24302" xr:uid="{00000000-0005-0000-0000-00002B000000}"/>
    <cellStyle name="Comma 3 3 3 10 2 2" xfId="54542" xr:uid="{00000000-0005-0000-0000-00002B000000}"/>
    <cellStyle name="Comma 3 3 3 10 3" xfId="39422" xr:uid="{00000000-0005-0000-0000-00002B000000}"/>
    <cellStyle name="Comma 3 3 3 11" xfId="15230" xr:uid="{00000000-0005-0000-0000-00002B000000}"/>
    <cellStyle name="Comma 3 3 3 11 2" xfId="45470" xr:uid="{00000000-0005-0000-0000-00002B000000}"/>
    <cellStyle name="Comma 3 3 3 12" xfId="30350" xr:uid="{00000000-0005-0000-0000-00002B000000}"/>
    <cellStyle name="Comma 3 3 3 2" xfId="362" xr:uid="{00000000-0005-0000-0000-00002B000000}"/>
    <cellStyle name="Comma 3 3 3 2 10" xfId="30602" xr:uid="{00000000-0005-0000-0000-00002B000000}"/>
    <cellStyle name="Comma 3 3 3 2 2" xfId="1118" xr:uid="{00000000-0005-0000-0000-00002B000000}"/>
    <cellStyle name="Comma 3 3 3 2 2 2" xfId="2630" xr:uid="{00000000-0005-0000-0000-00002B000000}"/>
    <cellStyle name="Comma 3 3 3 2 2 2 2" xfId="11702" xr:uid="{00000000-0005-0000-0000-00002B000000}"/>
    <cellStyle name="Comma 3 3 3 2 2 2 2 2" xfId="26822" xr:uid="{00000000-0005-0000-0000-00002B000000}"/>
    <cellStyle name="Comma 3 3 3 2 2 2 2 2 2" xfId="57062" xr:uid="{00000000-0005-0000-0000-00002B000000}"/>
    <cellStyle name="Comma 3 3 3 2 2 2 2 3" xfId="41942" xr:uid="{00000000-0005-0000-0000-00002B000000}"/>
    <cellStyle name="Comma 3 3 3 2 2 2 3" xfId="17750" xr:uid="{00000000-0005-0000-0000-00002B000000}"/>
    <cellStyle name="Comma 3 3 3 2 2 2 3 2" xfId="47990" xr:uid="{00000000-0005-0000-0000-00002B000000}"/>
    <cellStyle name="Comma 3 3 3 2 2 2 4" xfId="32870" xr:uid="{00000000-0005-0000-0000-00002B000000}"/>
    <cellStyle name="Comma 3 3 3 2 2 3" xfId="4142" xr:uid="{00000000-0005-0000-0000-00002B000000}"/>
    <cellStyle name="Comma 3 3 3 2 2 3 2" xfId="13214" xr:uid="{00000000-0005-0000-0000-00002B000000}"/>
    <cellStyle name="Comma 3 3 3 2 2 3 2 2" xfId="28334" xr:uid="{00000000-0005-0000-0000-00002B000000}"/>
    <cellStyle name="Comma 3 3 3 2 2 3 2 2 2" xfId="58574" xr:uid="{00000000-0005-0000-0000-00002B000000}"/>
    <cellStyle name="Comma 3 3 3 2 2 3 2 3" xfId="43454" xr:uid="{00000000-0005-0000-0000-00002B000000}"/>
    <cellStyle name="Comma 3 3 3 2 2 3 3" xfId="19262" xr:uid="{00000000-0005-0000-0000-00002B000000}"/>
    <cellStyle name="Comma 3 3 3 2 2 3 3 2" xfId="49502" xr:uid="{00000000-0005-0000-0000-00002B000000}"/>
    <cellStyle name="Comma 3 3 3 2 2 3 4" xfId="34382" xr:uid="{00000000-0005-0000-0000-00002B000000}"/>
    <cellStyle name="Comma 3 3 3 2 2 4" xfId="5654" xr:uid="{00000000-0005-0000-0000-00002B000000}"/>
    <cellStyle name="Comma 3 3 3 2 2 4 2" xfId="14726" xr:uid="{00000000-0005-0000-0000-00002B000000}"/>
    <cellStyle name="Comma 3 3 3 2 2 4 2 2" xfId="29846" xr:uid="{00000000-0005-0000-0000-00002B000000}"/>
    <cellStyle name="Comma 3 3 3 2 2 4 2 2 2" xfId="60086" xr:uid="{00000000-0005-0000-0000-00002B000000}"/>
    <cellStyle name="Comma 3 3 3 2 2 4 2 3" xfId="44966" xr:uid="{00000000-0005-0000-0000-00002B000000}"/>
    <cellStyle name="Comma 3 3 3 2 2 4 3" xfId="20774" xr:uid="{00000000-0005-0000-0000-00002B000000}"/>
    <cellStyle name="Comma 3 3 3 2 2 4 3 2" xfId="51014" xr:uid="{00000000-0005-0000-0000-00002B000000}"/>
    <cellStyle name="Comma 3 3 3 2 2 4 4" xfId="35894" xr:uid="{00000000-0005-0000-0000-00002B000000}"/>
    <cellStyle name="Comma 3 3 3 2 2 5" xfId="7166" xr:uid="{00000000-0005-0000-0000-00002B000000}"/>
    <cellStyle name="Comma 3 3 3 2 2 5 2" xfId="22286" xr:uid="{00000000-0005-0000-0000-00002B000000}"/>
    <cellStyle name="Comma 3 3 3 2 2 5 2 2" xfId="52526" xr:uid="{00000000-0005-0000-0000-00002B000000}"/>
    <cellStyle name="Comma 3 3 3 2 2 5 3" xfId="37406" xr:uid="{00000000-0005-0000-0000-00002B000000}"/>
    <cellStyle name="Comma 3 3 3 2 2 6" xfId="8678" xr:uid="{00000000-0005-0000-0000-00002B000000}"/>
    <cellStyle name="Comma 3 3 3 2 2 6 2" xfId="23798" xr:uid="{00000000-0005-0000-0000-00002B000000}"/>
    <cellStyle name="Comma 3 3 3 2 2 6 2 2" xfId="54038" xr:uid="{00000000-0005-0000-0000-00002B000000}"/>
    <cellStyle name="Comma 3 3 3 2 2 6 3" xfId="38918" xr:uid="{00000000-0005-0000-0000-00002B000000}"/>
    <cellStyle name="Comma 3 3 3 2 2 7" xfId="10190" xr:uid="{00000000-0005-0000-0000-00002B000000}"/>
    <cellStyle name="Comma 3 3 3 2 2 7 2" xfId="25310" xr:uid="{00000000-0005-0000-0000-00002B000000}"/>
    <cellStyle name="Comma 3 3 3 2 2 7 2 2" xfId="55550" xr:uid="{00000000-0005-0000-0000-00002B000000}"/>
    <cellStyle name="Comma 3 3 3 2 2 7 3" xfId="40430" xr:uid="{00000000-0005-0000-0000-00002B000000}"/>
    <cellStyle name="Comma 3 3 3 2 2 8" xfId="16238" xr:uid="{00000000-0005-0000-0000-00002B000000}"/>
    <cellStyle name="Comma 3 3 3 2 2 8 2" xfId="46478" xr:uid="{00000000-0005-0000-0000-00002B000000}"/>
    <cellStyle name="Comma 3 3 3 2 2 9" xfId="31358" xr:uid="{00000000-0005-0000-0000-00002B000000}"/>
    <cellStyle name="Comma 3 3 3 2 3" xfId="1874" xr:uid="{00000000-0005-0000-0000-00002B000000}"/>
    <cellStyle name="Comma 3 3 3 2 3 2" xfId="10946" xr:uid="{00000000-0005-0000-0000-00002B000000}"/>
    <cellStyle name="Comma 3 3 3 2 3 2 2" xfId="26066" xr:uid="{00000000-0005-0000-0000-00002B000000}"/>
    <cellStyle name="Comma 3 3 3 2 3 2 2 2" xfId="56306" xr:uid="{00000000-0005-0000-0000-00002B000000}"/>
    <cellStyle name="Comma 3 3 3 2 3 2 3" xfId="41186" xr:uid="{00000000-0005-0000-0000-00002B000000}"/>
    <cellStyle name="Comma 3 3 3 2 3 3" xfId="16994" xr:uid="{00000000-0005-0000-0000-00002B000000}"/>
    <cellStyle name="Comma 3 3 3 2 3 3 2" xfId="47234" xr:uid="{00000000-0005-0000-0000-00002B000000}"/>
    <cellStyle name="Comma 3 3 3 2 3 4" xfId="32114" xr:uid="{00000000-0005-0000-0000-00002B000000}"/>
    <cellStyle name="Comma 3 3 3 2 4" xfId="3386" xr:uid="{00000000-0005-0000-0000-00002B000000}"/>
    <cellStyle name="Comma 3 3 3 2 4 2" xfId="12458" xr:uid="{00000000-0005-0000-0000-00002B000000}"/>
    <cellStyle name="Comma 3 3 3 2 4 2 2" xfId="27578" xr:uid="{00000000-0005-0000-0000-00002B000000}"/>
    <cellStyle name="Comma 3 3 3 2 4 2 2 2" xfId="57818" xr:uid="{00000000-0005-0000-0000-00002B000000}"/>
    <cellStyle name="Comma 3 3 3 2 4 2 3" xfId="42698" xr:uid="{00000000-0005-0000-0000-00002B000000}"/>
    <cellStyle name="Comma 3 3 3 2 4 3" xfId="18506" xr:uid="{00000000-0005-0000-0000-00002B000000}"/>
    <cellStyle name="Comma 3 3 3 2 4 3 2" xfId="48746" xr:uid="{00000000-0005-0000-0000-00002B000000}"/>
    <cellStyle name="Comma 3 3 3 2 4 4" xfId="33626" xr:uid="{00000000-0005-0000-0000-00002B000000}"/>
    <cellStyle name="Comma 3 3 3 2 5" xfId="4898" xr:uid="{00000000-0005-0000-0000-00002B000000}"/>
    <cellStyle name="Comma 3 3 3 2 5 2" xfId="13970" xr:uid="{00000000-0005-0000-0000-00002B000000}"/>
    <cellStyle name="Comma 3 3 3 2 5 2 2" xfId="29090" xr:uid="{00000000-0005-0000-0000-00002B000000}"/>
    <cellStyle name="Comma 3 3 3 2 5 2 2 2" xfId="59330" xr:uid="{00000000-0005-0000-0000-00002B000000}"/>
    <cellStyle name="Comma 3 3 3 2 5 2 3" xfId="44210" xr:uid="{00000000-0005-0000-0000-00002B000000}"/>
    <cellStyle name="Comma 3 3 3 2 5 3" xfId="20018" xr:uid="{00000000-0005-0000-0000-00002B000000}"/>
    <cellStyle name="Comma 3 3 3 2 5 3 2" xfId="50258" xr:uid="{00000000-0005-0000-0000-00002B000000}"/>
    <cellStyle name="Comma 3 3 3 2 5 4" xfId="35138" xr:uid="{00000000-0005-0000-0000-00002B000000}"/>
    <cellStyle name="Comma 3 3 3 2 6" xfId="6410" xr:uid="{00000000-0005-0000-0000-00002B000000}"/>
    <cellStyle name="Comma 3 3 3 2 6 2" xfId="21530" xr:uid="{00000000-0005-0000-0000-00002B000000}"/>
    <cellStyle name="Comma 3 3 3 2 6 2 2" xfId="51770" xr:uid="{00000000-0005-0000-0000-00002B000000}"/>
    <cellStyle name="Comma 3 3 3 2 6 3" xfId="36650" xr:uid="{00000000-0005-0000-0000-00002B000000}"/>
    <cellStyle name="Comma 3 3 3 2 7" xfId="7922" xr:uid="{00000000-0005-0000-0000-00002B000000}"/>
    <cellStyle name="Comma 3 3 3 2 7 2" xfId="23042" xr:uid="{00000000-0005-0000-0000-00002B000000}"/>
    <cellStyle name="Comma 3 3 3 2 7 2 2" xfId="53282" xr:uid="{00000000-0005-0000-0000-00002B000000}"/>
    <cellStyle name="Comma 3 3 3 2 7 3" xfId="38162" xr:uid="{00000000-0005-0000-0000-00002B000000}"/>
    <cellStyle name="Comma 3 3 3 2 8" xfId="9434" xr:uid="{00000000-0005-0000-0000-00002B000000}"/>
    <cellStyle name="Comma 3 3 3 2 8 2" xfId="24554" xr:uid="{00000000-0005-0000-0000-00002B000000}"/>
    <cellStyle name="Comma 3 3 3 2 8 2 2" xfId="54794" xr:uid="{00000000-0005-0000-0000-00002B000000}"/>
    <cellStyle name="Comma 3 3 3 2 8 3" xfId="39674" xr:uid="{00000000-0005-0000-0000-00002B000000}"/>
    <cellStyle name="Comma 3 3 3 2 9" xfId="15482" xr:uid="{00000000-0005-0000-0000-00002B000000}"/>
    <cellStyle name="Comma 3 3 3 2 9 2" xfId="45722" xr:uid="{00000000-0005-0000-0000-00002B000000}"/>
    <cellStyle name="Comma 3 3 3 3" xfId="614" xr:uid="{00000000-0005-0000-0000-000083000000}"/>
    <cellStyle name="Comma 3 3 3 3 10" xfId="30854" xr:uid="{00000000-0005-0000-0000-000083000000}"/>
    <cellStyle name="Comma 3 3 3 3 2" xfId="1370" xr:uid="{00000000-0005-0000-0000-000083000000}"/>
    <cellStyle name="Comma 3 3 3 3 2 2" xfId="2882" xr:uid="{00000000-0005-0000-0000-000083000000}"/>
    <cellStyle name="Comma 3 3 3 3 2 2 2" xfId="11954" xr:uid="{00000000-0005-0000-0000-000083000000}"/>
    <cellStyle name="Comma 3 3 3 3 2 2 2 2" xfId="27074" xr:uid="{00000000-0005-0000-0000-000083000000}"/>
    <cellStyle name="Comma 3 3 3 3 2 2 2 2 2" xfId="57314" xr:uid="{00000000-0005-0000-0000-000083000000}"/>
    <cellStyle name="Comma 3 3 3 3 2 2 2 3" xfId="42194" xr:uid="{00000000-0005-0000-0000-000083000000}"/>
    <cellStyle name="Comma 3 3 3 3 2 2 3" xfId="18002" xr:uid="{00000000-0005-0000-0000-000083000000}"/>
    <cellStyle name="Comma 3 3 3 3 2 2 3 2" xfId="48242" xr:uid="{00000000-0005-0000-0000-000083000000}"/>
    <cellStyle name="Comma 3 3 3 3 2 2 4" xfId="33122" xr:uid="{00000000-0005-0000-0000-000083000000}"/>
    <cellStyle name="Comma 3 3 3 3 2 3" xfId="4394" xr:uid="{00000000-0005-0000-0000-000083000000}"/>
    <cellStyle name="Comma 3 3 3 3 2 3 2" xfId="13466" xr:uid="{00000000-0005-0000-0000-000083000000}"/>
    <cellStyle name="Comma 3 3 3 3 2 3 2 2" xfId="28586" xr:uid="{00000000-0005-0000-0000-000083000000}"/>
    <cellStyle name="Comma 3 3 3 3 2 3 2 2 2" xfId="58826" xr:uid="{00000000-0005-0000-0000-000083000000}"/>
    <cellStyle name="Comma 3 3 3 3 2 3 2 3" xfId="43706" xr:uid="{00000000-0005-0000-0000-000083000000}"/>
    <cellStyle name="Comma 3 3 3 3 2 3 3" xfId="19514" xr:uid="{00000000-0005-0000-0000-000083000000}"/>
    <cellStyle name="Comma 3 3 3 3 2 3 3 2" xfId="49754" xr:uid="{00000000-0005-0000-0000-000083000000}"/>
    <cellStyle name="Comma 3 3 3 3 2 3 4" xfId="34634" xr:uid="{00000000-0005-0000-0000-000083000000}"/>
    <cellStyle name="Comma 3 3 3 3 2 4" xfId="5906" xr:uid="{00000000-0005-0000-0000-000083000000}"/>
    <cellStyle name="Comma 3 3 3 3 2 4 2" xfId="14978" xr:uid="{00000000-0005-0000-0000-000083000000}"/>
    <cellStyle name="Comma 3 3 3 3 2 4 2 2" xfId="30098" xr:uid="{00000000-0005-0000-0000-000083000000}"/>
    <cellStyle name="Comma 3 3 3 3 2 4 2 2 2" xfId="60338" xr:uid="{00000000-0005-0000-0000-000083000000}"/>
    <cellStyle name="Comma 3 3 3 3 2 4 2 3" xfId="45218" xr:uid="{00000000-0005-0000-0000-000083000000}"/>
    <cellStyle name="Comma 3 3 3 3 2 4 3" xfId="21026" xr:uid="{00000000-0005-0000-0000-000083000000}"/>
    <cellStyle name="Comma 3 3 3 3 2 4 3 2" xfId="51266" xr:uid="{00000000-0005-0000-0000-000083000000}"/>
    <cellStyle name="Comma 3 3 3 3 2 4 4" xfId="36146" xr:uid="{00000000-0005-0000-0000-000083000000}"/>
    <cellStyle name="Comma 3 3 3 3 2 5" xfId="7418" xr:uid="{00000000-0005-0000-0000-000083000000}"/>
    <cellStyle name="Comma 3 3 3 3 2 5 2" xfId="22538" xr:uid="{00000000-0005-0000-0000-000083000000}"/>
    <cellStyle name="Comma 3 3 3 3 2 5 2 2" xfId="52778" xr:uid="{00000000-0005-0000-0000-000083000000}"/>
    <cellStyle name="Comma 3 3 3 3 2 5 3" xfId="37658" xr:uid="{00000000-0005-0000-0000-000083000000}"/>
    <cellStyle name="Comma 3 3 3 3 2 6" xfId="8930" xr:uid="{00000000-0005-0000-0000-000083000000}"/>
    <cellStyle name="Comma 3 3 3 3 2 6 2" xfId="24050" xr:uid="{00000000-0005-0000-0000-000083000000}"/>
    <cellStyle name="Comma 3 3 3 3 2 6 2 2" xfId="54290" xr:uid="{00000000-0005-0000-0000-000083000000}"/>
    <cellStyle name="Comma 3 3 3 3 2 6 3" xfId="39170" xr:uid="{00000000-0005-0000-0000-000083000000}"/>
    <cellStyle name="Comma 3 3 3 3 2 7" xfId="10442" xr:uid="{00000000-0005-0000-0000-000083000000}"/>
    <cellStyle name="Comma 3 3 3 3 2 7 2" xfId="25562" xr:uid="{00000000-0005-0000-0000-000083000000}"/>
    <cellStyle name="Comma 3 3 3 3 2 7 2 2" xfId="55802" xr:uid="{00000000-0005-0000-0000-000083000000}"/>
    <cellStyle name="Comma 3 3 3 3 2 7 3" xfId="40682" xr:uid="{00000000-0005-0000-0000-000083000000}"/>
    <cellStyle name="Comma 3 3 3 3 2 8" xfId="16490" xr:uid="{00000000-0005-0000-0000-000083000000}"/>
    <cellStyle name="Comma 3 3 3 3 2 8 2" xfId="46730" xr:uid="{00000000-0005-0000-0000-000083000000}"/>
    <cellStyle name="Comma 3 3 3 3 2 9" xfId="31610" xr:uid="{00000000-0005-0000-0000-000083000000}"/>
    <cellStyle name="Comma 3 3 3 3 3" xfId="2126" xr:uid="{00000000-0005-0000-0000-000083000000}"/>
    <cellStyle name="Comma 3 3 3 3 3 2" xfId="11198" xr:uid="{00000000-0005-0000-0000-000083000000}"/>
    <cellStyle name="Comma 3 3 3 3 3 2 2" xfId="26318" xr:uid="{00000000-0005-0000-0000-000083000000}"/>
    <cellStyle name="Comma 3 3 3 3 3 2 2 2" xfId="56558" xr:uid="{00000000-0005-0000-0000-000083000000}"/>
    <cellStyle name="Comma 3 3 3 3 3 2 3" xfId="41438" xr:uid="{00000000-0005-0000-0000-000083000000}"/>
    <cellStyle name="Comma 3 3 3 3 3 3" xfId="17246" xr:uid="{00000000-0005-0000-0000-000083000000}"/>
    <cellStyle name="Comma 3 3 3 3 3 3 2" xfId="47486" xr:uid="{00000000-0005-0000-0000-000083000000}"/>
    <cellStyle name="Comma 3 3 3 3 3 4" xfId="32366" xr:uid="{00000000-0005-0000-0000-000083000000}"/>
    <cellStyle name="Comma 3 3 3 3 4" xfId="3638" xr:uid="{00000000-0005-0000-0000-000083000000}"/>
    <cellStyle name="Comma 3 3 3 3 4 2" xfId="12710" xr:uid="{00000000-0005-0000-0000-000083000000}"/>
    <cellStyle name="Comma 3 3 3 3 4 2 2" xfId="27830" xr:uid="{00000000-0005-0000-0000-000083000000}"/>
    <cellStyle name="Comma 3 3 3 3 4 2 2 2" xfId="58070" xr:uid="{00000000-0005-0000-0000-000083000000}"/>
    <cellStyle name="Comma 3 3 3 3 4 2 3" xfId="42950" xr:uid="{00000000-0005-0000-0000-000083000000}"/>
    <cellStyle name="Comma 3 3 3 3 4 3" xfId="18758" xr:uid="{00000000-0005-0000-0000-000083000000}"/>
    <cellStyle name="Comma 3 3 3 3 4 3 2" xfId="48998" xr:uid="{00000000-0005-0000-0000-000083000000}"/>
    <cellStyle name="Comma 3 3 3 3 4 4" xfId="33878" xr:uid="{00000000-0005-0000-0000-000083000000}"/>
    <cellStyle name="Comma 3 3 3 3 5" xfId="5150" xr:uid="{00000000-0005-0000-0000-000083000000}"/>
    <cellStyle name="Comma 3 3 3 3 5 2" xfId="14222" xr:uid="{00000000-0005-0000-0000-000083000000}"/>
    <cellStyle name="Comma 3 3 3 3 5 2 2" xfId="29342" xr:uid="{00000000-0005-0000-0000-000083000000}"/>
    <cellStyle name="Comma 3 3 3 3 5 2 2 2" xfId="59582" xr:uid="{00000000-0005-0000-0000-000083000000}"/>
    <cellStyle name="Comma 3 3 3 3 5 2 3" xfId="44462" xr:uid="{00000000-0005-0000-0000-000083000000}"/>
    <cellStyle name="Comma 3 3 3 3 5 3" xfId="20270" xr:uid="{00000000-0005-0000-0000-000083000000}"/>
    <cellStyle name="Comma 3 3 3 3 5 3 2" xfId="50510" xr:uid="{00000000-0005-0000-0000-000083000000}"/>
    <cellStyle name="Comma 3 3 3 3 5 4" xfId="35390" xr:uid="{00000000-0005-0000-0000-000083000000}"/>
    <cellStyle name="Comma 3 3 3 3 6" xfId="6662" xr:uid="{00000000-0005-0000-0000-000083000000}"/>
    <cellStyle name="Comma 3 3 3 3 6 2" xfId="21782" xr:uid="{00000000-0005-0000-0000-000083000000}"/>
    <cellStyle name="Comma 3 3 3 3 6 2 2" xfId="52022" xr:uid="{00000000-0005-0000-0000-000083000000}"/>
    <cellStyle name="Comma 3 3 3 3 6 3" xfId="36902" xr:uid="{00000000-0005-0000-0000-000083000000}"/>
    <cellStyle name="Comma 3 3 3 3 7" xfId="8174" xr:uid="{00000000-0005-0000-0000-000083000000}"/>
    <cellStyle name="Comma 3 3 3 3 7 2" xfId="23294" xr:uid="{00000000-0005-0000-0000-000083000000}"/>
    <cellStyle name="Comma 3 3 3 3 7 2 2" xfId="53534" xr:uid="{00000000-0005-0000-0000-000083000000}"/>
    <cellStyle name="Comma 3 3 3 3 7 3" xfId="38414" xr:uid="{00000000-0005-0000-0000-000083000000}"/>
    <cellStyle name="Comma 3 3 3 3 8" xfId="9686" xr:uid="{00000000-0005-0000-0000-000083000000}"/>
    <cellStyle name="Comma 3 3 3 3 8 2" xfId="24806" xr:uid="{00000000-0005-0000-0000-000083000000}"/>
    <cellStyle name="Comma 3 3 3 3 8 2 2" xfId="55046" xr:uid="{00000000-0005-0000-0000-000083000000}"/>
    <cellStyle name="Comma 3 3 3 3 8 3" xfId="39926" xr:uid="{00000000-0005-0000-0000-000083000000}"/>
    <cellStyle name="Comma 3 3 3 3 9" xfId="15734" xr:uid="{00000000-0005-0000-0000-000083000000}"/>
    <cellStyle name="Comma 3 3 3 3 9 2" xfId="45974" xr:uid="{00000000-0005-0000-0000-000083000000}"/>
    <cellStyle name="Comma 3 3 3 4" xfId="866" xr:uid="{00000000-0005-0000-0000-00002B000000}"/>
    <cellStyle name="Comma 3 3 3 4 2" xfId="2378" xr:uid="{00000000-0005-0000-0000-00002B000000}"/>
    <cellStyle name="Comma 3 3 3 4 2 2" xfId="11450" xr:uid="{00000000-0005-0000-0000-00002B000000}"/>
    <cellStyle name="Comma 3 3 3 4 2 2 2" xfId="26570" xr:uid="{00000000-0005-0000-0000-00002B000000}"/>
    <cellStyle name="Comma 3 3 3 4 2 2 2 2" xfId="56810" xr:uid="{00000000-0005-0000-0000-00002B000000}"/>
    <cellStyle name="Comma 3 3 3 4 2 2 3" xfId="41690" xr:uid="{00000000-0005-0000-0000-00002B000000}"/>
    <cellStyle name="Comma 3 3 3 4 2 3" xfId="17498" xr:uid="{00000000-0005-0000-0000-00002B000000}"/>
    <cellStyle name="Comma 3 3 3 4 2 3 2" xfId="47738" xr:uid="{00000000-0005-0000-0000-00002B000000}"/>
    <cellStyle name="Comma 3 3 3 4 2 4" xfId="32618" xr:uid="{00000000-0005-0000-0000-00002B000000}"/>
    <cellStyle name="Comma 3 3 3 4 3" xfId="3890" xr:uid="{00000000-0005-0000-0000-00002B000000}"/>
    <cellStyle name="Comma 3 3 3 4 3 2" xfId="12962" xr:uid="{00000000-0005-0000-0000-00002B000000}"/>
    <cellStyle name="Comma 3 3 3 4 3 2 2" xfId="28082" xr:uid="{00000000-0005-0000-0000-00002B000000}"/>
    <cellStyle name="Comma 3 3 3 4 3 2 2 2" xfId="58322" xr:uid="{00000000-0005-0000-0000-00002B000000}"/>
    <cellStyle name="Comma 3 3 3 4 3 2 3" xfId="43202" xr:uid="{00000000-0005-0000-0000-00002B000000}"/>
    <cellStyle name="Comma 3 3 3 4 3 3" xfId="19010" xr:uid="{00000000-0005-0000-0000-00002B000000}"/>
    <cellStyle name="Comma 3 3 3 4 3 3 2" xfId="49250" xr:uid="{00000000-0005-0000-0000-00002B000000}"/>
    <cellStyle name="Comma 3 3 3 4 3 4" xfId="34130" xr:uid="{00000000-0005-0000-0000-00002B000000}"/>
    <cellStyle name="Comma 3 3 3 4 4" xfId="5402" xr:uid="{00000000-0005-0000-0000-00002B000000}"/>
    <cellStyle name="Comma 3 3 3 4 4 2" xfId="14474" xr:uid="{00000000-0005-0000-0000-00002B000000}"/>
    <cellStyle name="Comma 3 3 3 4 4 2 2" xfId="29594" xr:uid="{00000000-0005-0000-0000-00002B000000}"/>
    <cellStyle name="Comma 3 3 3 4 4 2 2 2" xfId="59834" xr:uid="{00000000-0005-0000-0000-00002B000000}"/>
    <cellStyle name="Comma 3 3 3 4 4 2 3" xfId="44714" xr:uid="{00000000-0005-0000-0000-00002B000000}"/>
    <cellStyle name="Comma 3 3 3 4 4 3" xfId="20522" xr:uid="{00000000-0005-0000-0000-00002B000000}"/>
    <cellStyle name="Comma 3 3 3 4 4 3 2" xfId="50762" xr:uid="{00000000-0005-0000-0000-00002B000000}"/>
    <cellStyle name="Comma 3 3 3 4 4 4" xfId="35642" xr:uid="{00000000-0005-0000-0000-00002B000000}"/>
    <cellStyle name="Comma 3 3 3 4 5" xfId="6914" xr:uid="{00000000-0005-0000-0000-00002B000000}"/>
    <cellStyle name="Comma 3 3 3 4 5 2" xfId="22034" xr:uid="{00000000-0005-0000-0000-00002B000000}"/>
    <cellStyle name="Comma 3 3 3 4 5 2 2" xfId="52274" xr:uid="{00000000-0005-0000-0000-00002B000000}"/>
    <cellStyle name="Comma 3 3 3 4 5 3" xfId="37154" xr:uid="{00000000-0005-0000-0000-00002B000000}"/>
    <cellStyle name="Comma 3 3 3 4 6" xfId="8426" xr:uid="{00000000-0005-0000-0000-00002B000000}"/>
    <cellStyle name="Comma 3 3 3 4 6 2" xfId="23546" xr:uid="{00000000-0005-0000-0000-00002B000000}"/>
    <cellStyle name="Comma 3 3 3 4 6 2 2" xfId="53786" xr:uid="{00000000-0005-0000-0000-00002B000000}"/>
    <cellStyle name="Comma 3 3 3 4 6 3" xfId="38666" xr:uid="{00000000-0005-0000-0000-00002B000000}"/>
    <cellStyle name="Comma 3 3 3 4 7" xfId="9938" xr:uid="{00000000-0005-0000-0000-00002B000000}"/>
    <cellStyle name="Comma 3 3 3 4 7 2" xfId="25058" xr:uid="{00000000-0005-0000-0000-00002B000000}"/>
    <cellStyle name="Comma 3 3 3 4 7 2 2" xfId="55298" xr:uid="{00000000-0005-0000-0000-00002B000000}"/>
    <cellStyle name="Comma 3 3 3 4 7 3" xfId="40178" xr:uid="{00000000-0005-0000-0000-00002B000000}"/>
    <cellStyle name="Comma 3 3 3 4 8" xfId="15986" xr:uid="{00000000-0005-0000-0000-00002B000000}"/>
    <cellStyle name="Comma 3 3 3 4 8 2" xfId="46226" xr:uid="{00000000-0005-0000-0000-00002B000000}"/>
    <cellStyle name="Comma 3 3 3 4 9" xfId="31106" xr:uid="{00000000-0005-0000-0000-00002B000000}"/>
    <cellStyle name="Comma 3 3 3 5" xfId="1622" xr:uid="{00000000-0005-0000-0000-00002B000000}"/>
    <cellStyle name="Comma 3 3 3 5 2" xfId="10694" xr:uid="{00000000-0005-0000-0000-00002B000000}"/>
    <cellStyle name="Comma 3 3 3 5 2 2" xfId="25814" xr:uid="{00000000-0005-0000-0000-00002B000000}"/>
    <cellStyle name="Comma 3 3 3 5 2 2 2" xfId="56054" xr:uid="{00000000-0005-0000-0000-00002B000000}"/>
    <cellStyle name="Comma 3 3 3 5 2 3" xfId="40934" xr:uid="{00000000-0005-0000-0000-00002B000000}"/>
    <cellStyle name="Comma 3 3 3 5 3" xfId="16742" xr:uid="{00000000-0005-0000-0000-00002B000000}"/>
    <cellStyle name="Comma 3 3 3 5 3 2" xfId="46982" xr:uid="{00000000-0005-0000-0000-00002B000000}"/>
    <cellStyle name="Comma 3 3 3 5 4" xfId="31862" xr:uid="{00000000-0005-0000-0000-00002B000000}"/>
    <cellStyle name="Comma 3 3 3 6" xfId="3134" xr:uid="{00000000-0005-0000-0000-00002B000000}"/>
    <cellStyle name="Comma 3 3 3 6 2" xfId="12206" xr:uid="{00000000-0005-0000-0000-00002B000000}"/>
    <cellStyle name="Comma 3 3 3 6 2 2" xfId="27326" xr:uid="{00000000-0005-0000-0000-00002B000000}"/>
    <cellStyle name="Comma 3 3 3 6 2 2 2" xfId="57566" xr:uid="{00000000-0005-0000-0000-00002B000000}"/>
    <cellStyle name="Comma 3 3 3 6 2 3" xfId="42446" xr:uid="{00000000-0005-0000-0000-00002B000000}"/>
    <cellStyle name="Comma 3 3 3 6 3" xfId="18254" xr:uid="{00000000-0005-0000-0000-00002B000000}"/>
    <cellStyle name="Comma 3 3 3 6 3 2" xfId="48494" xr:uid="{00000000-0005-0000-0000-00002B000000}"/>
    <cellStyle name="Comma 3 3 3 6 4" xfId="33374" xr:uid="{00000000-0005-0000-0000-00002B000000}"/>
    <cellStyle name="Comma 3 3 3 7" xfId="4646" xr:uid="{00000000-0005-0000-0000-00002B000000}"/>
    <cellStyle name="Comma 3 3 3 7 2" xfId="13718" xr:uid="{00000000-0005-0000-0000-00002B000000}"/>
    <cellStyle name="Comma 3 3 3 7 2 2" xfId="28838" xr:uid="{00000000-0005-0000-0000-00002B000000}"/>
    <cellStyle name="Comma 3 3 3 7 2 2 2" xfId="59078" xr:uid="{00000000-0005-0000-0000-00002B000000}"/>
    <cellStyle name="Comma 3 3 3 7 2 3" xfId="43958" xr:uid="{00000000-0005-0000-0000-00002B000000}"/>
    <cellStyle name="Comma 3 3 3 7 3" xfId="19766" xr:uid="{00000000-0005-0000-0000-00002B000000}"/>
    <cellStyle name="Comma 3 3 3 7 3 2" xfId="50006" xr:uid="{00000000-0005-0000-0000-00002B000000}"/>
    <cellStyle name="Comma 3 3 3 7 4" xfId="34886" xr:uid="{00000000-0005-0000-0000-00002B000000}"/>
    <cellStyle name="Comma 3 3 3 8" xfId="6158" xr:uid="{00000000-0005-0000-0000-00002B000000}"/>
    <cellStyle name="Comma 3 3 3 8 2" xfId="21278" xr:uid="{00000000-0005-0000-0000-00002B000000}"/>
    <cellStyle name="Comma 3 3 3 8 2 2" xfId="51518" xr:uid="{00000000-0005-0000-0000-00002B000000}"/>
    <cellStyle name="Comma 3 3 3 8 3" xfId="36398" xr:uid="{00000000-0005-0000-0000-00002B000000}"/>
    <cellStyle name="Comma 3 3 3 9" xfId="7670" xr:uid="{00000000-0005-0000-0000-00002B000000}"/>
    <cellStyle name="Comma 3 3 3 9 2" xfId="22790" xr:uid="{00000000-0005-0000-0000-00002B000000}"/>
    <cellStyle name="Comma 3 3 3 9 2 2" xfId="53030" xr:uid="{00000000-0005-0000-0000-00002B000000}"/>
    <cellStyle name="Comma 3 3 3 9 3" xfId="37910" xr:uid="{00000000-0005-0000-0000-00002B000000}"/>
    <cellStyle name="Comma 3 3 4" xfId="194" xr:uid="{00000000-0005-0000-0000-00002B000000}"/>
    <cellStyle name="Comma 3 3 4 10" xfId="9266" xr:uid="{00000000-0005-0000-0000-00002B000000}"/>
    <cellStyle name="Comma 3 3 4 10 2" xfId="24386" xr:uid="{00000000-0005-0000-0000-00002B000000}"/>
    <cellStyle name="Comma 3 3 4 10 2 2" xfId="54626" xr:uid="{00000000-0005-0000-0000-00002B000000}"/>
    <cellStyle name="Comma 3 3 4 10 3" xfId="39506" xr:uid="{00000000-0005-0000-0000-00002B000000}"/>
    <cellStyle name="Comma 3 3 4 11" xfId="15314" xr:uid="{00000000-0005-0000-0000-00002B000000}"/>
    <cellStyle name="Comma 3 3 4 11 2" xfId="45554" xr:uid="{00000000-0005-0000-0000-00002B000000}"/>
    <cellStyle name="Comma 3 3 4 12" xfId="30434" xr:uid="{00000000-0005-0000-0000-00002B000000}"/>
    <cellStyle name="Comma 3 3 4 2" xfId="446" xr:uid="{00000000-0005-0000-0000-00002B000000}"/>
    <cellStyle name="Comma 3 3 4 2 10" xfId="30686" xr:uid="{00000000-0005-0000-0000-00002B000000}"/>
    <cellStyle name="Comma 3 3 4 2 2" xfId="1202" xr:uid="{00000000-0005-0000-0000-00002B000000}"/>
    <cellStyle name="Comma 3 3 4 2 2 2" xfId="2714" xr:uid="{00000000-0005-0000-0000-00002B000000}"/>
    <cellStyle name="Comma 3 3 4 2 2 2 2" xfId="11786" xr:uid="{00000000-0005-0000-0000-00002B000000}"/>
    <cellStyle name="Comma 3 3 4 2 2 2 2 2" xfId="26906" xr:uid="{00000000-0005-0000-0000-00002B000000}"/>
    <cellStyle name="Comma 3 3 4 2 2 2 2 2 2" xfId="57146" xr:uid="{00000000-0005-0000-0000-00002B000000}"/>
    <cellStyle name="Comma 3 3 4 2 2 2 2 3" xfId="42026" xr:uid="{00000000-0005-0000-0000-00002B000000}"/>
    <cellStyle name="Comma 3 3 4 2 2 2 3" xfId="17834" xr:uid="{00000000-0005-0000-0000-00002B000000}"/>
    <cellStyle name="Comma 3 3 4 2 2 2 3 2" xfId="48074" xr:uid="{00000000-0005-0000-0000-00002B000000}"/>
    <cellStyle name="Comma 3 3 4 2 2 2 4" xfId="32954" xr:uid="{00000000-0005-0000-0000-00002B000000}"/>
    <cellStyle name="Comma 3 3 4 2 2 3" xfId="4226" xr:uid="{00000000-0005-0000-0000-00002B000000}"/>
    <cellStyle name="Comma 3 3 4 2 2 3 2" xfId="13298" xr:uid="{00000000-0005-0000-0000-00002B000000}"/>
    <cellStyle name="Comma 3 3 4 2 2 3 2 2" xfId="28418" xr:uid="{00000000-0005-0000-0000-00002B000000}"/>
    <cellStyle name="Comma 3 3 4 2 2 3 2 2 2" xfId="58658" xr:uid="{00000000-0005-0000-0000-00002B000000}"/>
    <cellStyle name="Comma 3 3 4 2 2 3 2 3" xfId="43538" xr:uid="{00000000-0005-0000-0000-00002B000000}"/>
    <cellStyle name="Comma 3 3 4 2 2 3 3" xfId="19346" xr:uid="{00000000-0005-0000-0000-00002B000000}"/>
    <cellStyle name="Comma 3 3 4 2 2 3 3 2" xfId="49586" xr:uid="{00000000-0005-0000-0000-00002B000000}"/>
    <cellStyle name="Comma 3 3 4 2 2 3 4" xfId="34466" xr:uid="{00000000-0005-0000-0000-00002B000000}"/>
    <cellStyle name="Comma 3 3 4 2 2 4" xfId="5738" xr:uid="{00000000-0005-0000-0000-00002B000000}"/>
    <cellStyle name="Comma 3 3 4 2 2 4 2" xfId="14810" xr:uid="{00000000-0005-0000-0000-00002B000000}"/>
    <cellStyle name="Comma 3 3 4 2 2 4 2 2" xfId="29930" xr:uid="{00000000-0005-0000-0000-00002B000000}"/>
    <cellStyle name="Comma 3 3 4 2 2 4 2 2 2" xfId="60170" xr:uid="{00000000-0005-0000-0000-00002B000000}"/>
    <cellStyle name="Comma 3 3 4 2 2 4 2 3" xfId="45050" xr:uid="{00000000-0005-0000-0000-00002B000000}"/>
    <cellStyle name="Comma 3 3 4 2 2 4 3" xfId="20858" xr:uid="{00000000-0005-0000-0000-00002B000000}"/>
    <cellStyle name="Comma 3 3 4 2 2 4 3 2" xfId="51098" xr:uid="{00000000-0005-0000-0000-00002B000000}"/>
    <cellStyle name="Comma 3 3 4 2 2 4 4" xfId="35978" xr:uid="{00000000-0005-0000-0000-00002B000000}"/>
    <cellStyle name="Comma 3 3 4 2 2 5" xfId="7250" xr:uid="{00000000-0005-0000-0000-00002B000000}"/>
    <cellStyle name="Comma 3 3 4 2 2 5 2" xfId="22370" xr:uid="{00000000-0005-0000-0000-00002B000000}"/>
    <cellStyle name="Comma 3 3 4 2 2 5 2 2" xfId="52610" xr:uid="{00000000-0005-0000-0000-00002B000000}"/>
    <cellStyle name="Comma 3 3 4 2 2 5 3" xfId="37490" xr:uid="{00000000-0005-0000-0000-00002B000000}"/>
    <cellStyle name="Comma 3 3 4 2 2 6" xfId="8762" xr:uid="{00000000-0005-0000-0000-00002B000000}"/>
    <cellStyle name="Comma 3 3 4 2 2 6 2" xfId="23882" xr:uid="{00000000-0005-0000-0000-00002B000000}"/>
    <cellStyle name="Comma 3 3 4 2 2 6 2 2" xfId="54122" xr:uid="{00000000-0005-0000-0000-00002B000000}"/>
    <cellStyle name="Comma 3 3 4 2 2 6 3" xfId="39002" xr:uid="{00000000-0005-0000-0000-00002B000000}"/>
    <cellStyle name="Comma 3 3 4 2 2 7" xfId="10274" xr:uid="{00000000-0005-0000-0000-00002B000000}"/>
    <cellStyle name="Comma 3 3 4 2 2 7 2" xfId="25394" xr:uid="{00000000-0005-0000-0000-00002B000000}"/>
    <cellStyle name="Comma 3 3 4 2 2 7 2 2" xfId="55634" xr:uid="{00000000-0005-0000-0000-00002B000000}"/>
    <cellStyle name="Comma 3 3 4 2 2 7 3" xfId="40514" xr:uid="{00000000-0005-0000-0000-00002B000000}"/>
    <cellStyle name="Comma 3 3 4 2 2 8" xfId="16322" xr:uid="{00000000-0005-0000-0000-00002B000000}"/>
    <cellStyle name="Comma 3 3 4 2 2 8 2" xfId="46562" xr:uid="{00000000-0005-0000-0000-00002B000000}"/>
    <cellStyle name="Comma 3 3 4 2 2 9" xfId="31442" xr:uid="{00000000-0005-0000-0000-00002B000000}"/>
    <cellStyle name="Comma 3 3 4 2 3" xfId="1958" xr:uid="{00000000-0005-0000-0000-00002B000000}"/>
    <cellStyle name="Comma 3 3 4 2 3 2" xfId="11030" xr:uid="{00000000-0005-0000-0000-00002B000000}"/>
    <cellStyle name="Comma 3 3 4 2 3 2 2" xfId="26150" xr:uid="{00000000-0005-0000-0000-00002B000000}"/>
    <cellStyle name="Comma 3 3 4 2 3 2 2 2" xfId="56390" xr:uid="{00000000-0005-0000-0000-00002B000000}"/>
    <cellStyle name="Comma 3 3 4 2 3 2 3" xfId="41270" xr:uid="{00000000-0005-0000-0000-00002B000000}"/>
    <cellStyle name="Comma 3 3 4 2 3 3" xfId="17078" xr:uid="{00000000-0005-0000-0000-00002B000000}"/>
    <cellStyle name="Comma 3 3 4 2 3 3 2" xfId="47318" xr:uid="{00000000-0005-0000-0000-00002B000000}"/>
    <cellStyle name="Comma 3 3 4 2 3 4" xfId="32198" xr:uid="{00000000-0005-0000-0000-00002B000000}"/>
    <cellStyle name="Comma 3 3 4 2 4" xfId="3470" xr:uid="{00000000-0005-0000-0000-00002B000000}"/>
    <cellStyle name="Comma 3 3 4 2 4 2" xfId="12542" xr:uid="{00000000-0005-0000-0000-00002B000000}"/>
    <cellStyle name="Comma 3 3 4 2 4 2 2" xfId="27662" xr:uid="{00000000-0005-0000-0000-00002B000000}"/>
    <cellStyle name="Comma 3 3 4 2 4 2 2 2" xfId="57902" xr:uid="{00000000-0005-0000-0000-00002B000000}"/>
    <cellStyle name="Comma 3 3 4 2 4 2 3" xfId="42782" xr:uid="{00000000-0005-0000-0000-00002B000000}"/>
    <cellStyle name="Comma 3 3 4 2 4 3" xfId="18590" xr:uid="{00000000-0005-0000-0000-00002B000000}"/>
    <cellStyle name="Comma 3 3 4 2 4 3 2" xfId="48830" xr:uid="{00000000-0005-0000-0000-00002B000000}"/>
    <cellStyle name="Comma 3 3 4 2 4 4" xfId="33710" xr:uid="{00000000-0005-0000-0000-00002B000000}"/>
    <cellStyle name="Comma 3 3 4 2 5" xfId="4982" xr:uid="{00000000-0005-0000-0000-00002B000000}"/>
    <cellStyle name="Comma 3 3 4 2 5 2" xfId="14054" xr:uid="{00000000-0005-0000-0000-00002B000000}"/>
    <cellStyle name="Comma 3 3 4 2 5 2 2" xfId="29174" xr:uid="{00000000-0005-0000-0000-00002B000000}"/>
    <cellStyle name="Comma 3 3 4 2 5 2 2 2" xfId="59414" xr:uid="{00000000-0005-0000-0000-00002B000000}"/>
    <cellStyle name="Comma 3 3 4 2 5 2 3" xfId="44294" xr:uid="{00000000-0005-0000-0000-00002B000000}"/>
    <cellStyle name="Comma 3 3 4 2 5 3" xfId="20102" xr:uid="{00000000-0005-0000-0000-00002B000000}"/>
    <cellStyle name="Comma 3 3 4 2 5 3 2" xfId="50342" xr:uid="{00000000-0005-0000-0000-00002B000000}"/>
    <cellStyle name="Comma 3 3 4 2 5 4" xfId="35222" xr:uid="{00000000-0005-0000-0000-00002B000000}"/>
    <cellStyle name="Comma 3 3 4 2 6" xfId="6494" xr:uid="{00000000-0005-0000-0000-00002B000000}"/>
    <cellStyle name="Comma 3 3 4 2 6 2" xfId="21614" xr:uid="{00000000-0005-0000-0000-00002B000000}"/>
    <cellStyle name="Comma 3 3 4 2 6 2 2" xfId="51854" xr:uid="{00000000-0005-0000-0000-00002B000000}"/>
    <cellStyle name="Comma 3 3 4 2 6 3" xfId="36734" xr:uid="{00000000-0005-0000-0000-00002B000000}"/>
    <cellStyle name="Comma 3 3 4 2 7" xfId="8006" xr:uid="{00000000-0005-0000-0000-00002B000000}"/>
    <cellStyle name="Comma 3 3 4 2 7 2" xfId="23126" xr:uid="{00000000-0005-0000-0000-00002B000000}"/>
    <cellStyle name="Comma 3 3 4 2 7 2 2" xfId="53366" xr:uid="{00000000-0005-0000-0000-00002B000000}"/>
    <cellStyle name="Comma 3 3 4 2 7 3" xfId="38246" xr:uid="{00000000-0005-0000-0000-00002B000000}"/>
    <cellStyle name="Comma 3 3 4 2 8" xfId="9518" xr:uid="{00000000-0005-0000-0000-00002B000000}"/>
    <cellStyle name="Comma 3 3 4 2 8 2" xfId="24638" xr:uid="{00000000-0005-0000-0000-00002B000000}"/>
    <cellStyle name="Comma 3 3 4 2 8 2 2" xfId="54878" xr:uid="{00000000-0005-0000-0000-00002B000000}"/>
    <cellStyle name="Comma 3 3 4 2 8 3" xfId="39758" xr:uid="{00000000-0005-0000-0000-00002B000000}"/>
    <cellStyle name="Comma 3 3 4 2 9" xfId="15566" xr:uid="{00000000-0005-0000-0000-00002B000000}"/>
    <cellStyle name="Comma 3 3 4 2 9 2" xfId="45806" xr:uid="{00000000-0005-0000-0000-00002B000000}"/>
    <cellStyle name="Comma 3 3 4 3" xfId="698" xr:uid="{00000000-0005-0000-0000-000084000000}"/>
    <cellStyle name="Comma 3 3 4 3 10" xfId="30938" xr:uid="{00000000-0005-0000-0000-000084000000}"/>
    <cellStyle name="Comma 3 3 4 3 2" xfId="1454" xr:uid="{00000000-0005-0000-0000-000084000000}"/>
    <cellStyle name="Comma 3 3 4 3 2 2" xfId="2966" xr:uid="{00000000-0005-0000-0000-000084000000}"/>
    <cellStyle name="Comma 3 3 4 3 2 2 2" xfId="12038" xr:uid="{00000000-0005-0000-0000-000084000000}"/>
    <cellStyle name="Comma 3 3 4 3 2 2 2 2" xfId="27158" xr:uid="{00000000-0005-0000-0000-000084000000}"/>
    <cellStyle name="Comma 3 3 4 3 2 2 2 2 2" xfId="57398" xr:uid="{00000000-0005-0000-0000-000084000000}"/>
    <cellStyle name="Comma 3 3 4 3 2 2 2 3" xfId="42278" xr:uid="{00000000-0005-0000-0000-000084000000}"/>
    <cellStyle name="Comma 3 3 4 3 2 2 3" xfId="18086" xr:uid="{00000000-0005-0000-0000-000084000000}"/>
    <cellStyle name="Comma 3 3 4 3 2 2 3 2" xfId="48326" xr:uid="{00000000-0005-0000-0000-000084000000}"/>
    <cellStyle name="Comma 3 3 4 3 2 2 4" xfId="33206" xr:uid="{00000000-0005-0000-0000-000084000000}"/>
    <cellStyle name="Comma 3 3 4 3 2 3" xfId="4478" xr:uid="{00000000-0005-0000-0000-000084000000}"/>
    <cellStyle name="Comma 3 3 4 3 2 3 2" xfId="13550" xr:uid="{00000000-0005-0000-0000-000084000000}"/>
    <cellStyle name="Comma 3 3 4 3 2 3 2 2" xfId="28670" xr:uid="{00000000-0005-0000-0000-000084000000}"/>
    <cellStyle name="Comma 3 3 4 3 2 3 2 2 2" xfId="58910" xr:uid="{00000000-0005-0000-0000-000084000000}"/>
    <cellStyle name="Comma 3 3 4 3 2 3 2 3" xfId="43790" xr:uid="{00000000-0005-0000-0000-000084000000}"/>
    <cellStyle name="Comma 3 3 4 3 2 3 3" xfId="19598" xr:uid="{00000000-0005-0000-0000-000084000000}"/>
    <cellStyle name="Comma 3 3 4 3 2 3 3 2" xfId="49838" xr:uid="{00000000-0005-0000-0000-000084000000}"/>
    <cellStyle name="Comma 3 3 4 3 2 3 4" xfId="34718" xr:uid="{00000000-0005-0000-0000-000084000000}"/>
    <cellStyle name="Comma 3 3 4 3 2 4" xfId="5990" xr:uid="{00000000-0005-0000-0000-000084000000}"/>
    <cellStyle name="Comma 3 3 4 3 2 4 2" xfId="15062" xr:uid="{00000000-0005-0000-0000-000084000000}"/>
    <cellStyle name="Comma 3 3 4 3 2 4 2 2" xfId="30182" xr:uid="{00000000-0005-0000-0000-000084000000}"/>
    <cellStyle name="Comma 3 3 4 3 2 4 2 2 2" xfId="60422" xr:uid="{00000000-0005-0000-0000-000084000000}"/>
    <cellStyle name="Comma 3 3 4 3 2 4 2 3" xfId="45302" xr:uid="{00000000-0005-0000-0000-000084000000}"/>
    <cellStyle name="Comma 3 3 4 3 2 4 3" xfId="21110" xr:uid="{00000000-0005-0000-0000-000084000000}"/>
    <cellStyle name="Comma 3 3 4 3 2 4 3 2" xfId="51350" xr:uid="{00000000-0005-0000-0000-000084000000}"/>
    <cellStyle name="Comma 3 3 4 3 2 4 4" xfId="36230" xr:uid="{00000000-0005-0000-0000-000084000000}"/>
    <cellStyle name="Comma 3 3 4 3 2 5" xfId="7502" xr:uid="{00000000-0005-0000-0000-000084000000}"/>
    <cellStyle name="Comma 3 3 4 3 2 5 2" xfId="22622" xr:uid="{00000000-0005-0000-0000-000084000000}"/>
    <cellStyle name="Comma 3 3 4 3 2 5 2 2" xfId="52862" xr:uid="{00000000-0005-0000-0000-000084000000}"/>
    <cellStyle name="Comma 3 3 4 3 2 5 3" xfId="37742" xr:uid="{00000000-0005-0000-0000-000084000000}"/>
    <cellStyle name="Comma 3 3 4 3 2 6" xfId="9014" xr:uid="{00000000-0005-0000-0000-000084000000}"/>
    <cellStyle name="Comma 3 3 4 3 2 6 2" xfId="24134" xr:uid="{00000000-0005-0000-0000-000084000000}"/>
    <cellStyle name="Comma 3 3 4 3 2 6 2 2" xfId="54374" xr:uid="{00000000-0005-0000-0000-000084000000}"/>
    <cellStyle name="Comma 3 3 4 3 2 6 3" xfId="39254" xr:uid="{00000000-0005-0000-0000-000084000000}"/>
    <cellStyle name="Comma 3 3 4 3 2 7" xfId="10526" xr:uid="{00000000-0005-0000-0000-000084000000}"/>
    <cellStyle name="Comma 3 3 4 3 2 7 2" xfId="25646" xr:uid="{00000000-0005-0000-0000-000084000000}"/>
    <cellStyle name="Comma 3 3 4 3 2 7 2 2" xfId="55886" xr:uid="{00000000-0005-0000-0000-000084000000}"/>
    <cellStyle name="Comma 3 3 4 3 2 7 3" xfId="40766" xr:uid="{00000000-0005-0000-0000-000084000000}"/>
    <cellStyle name="Comma 3 3 4 3 2 8" xfId="16574" xr:uid="{00000000-0005-0000-0000-000084000000}"/>
    <cellStyle name="Comma 3 3 4 3 2 8 2" xfId="46814" xr:uid="{00000000-0005-0000-0000-000084000000}"/>
    <cellStyle name="Comma 3 3 4 3 2 9" xfId="31694" xr:uid="{00000000-0005-0000-0000-000084000000}"/>
    <cellStyle name="Comma 3 3 4 3 3" xfId="2210" xr:uid="{00000000-0005-0000-0000-000084000000}"/>
    <cellStyle name="Comma 3 3 4 3 3 2" xfId="11282" xr:uid="{00000000-0005-0000-0000-000084000000}"/>
    <cellStyle name="Comma 3 3 4 3 3 2 2" xfId="26402" xr:uid="{00000000-0005-0000-0000-000084000000}"/>
    <cellStyle name="Comma 3 3 4 3 3 2 2 2" xfId="56642" xr:uid="{00000000-0005-0000-0000-000084000000}"/>
    <cellStyle name="Comma 3 3 4 3 3 2 3" xfId="41522" xr:uid="{00000000-0005-0000-0000-000084000000}"/>
    <cellStyle name="Comma 3 3 4 3 3 3" xfId="17330" xr:uid="{00000000-0005-0000-0000-000084000000}"/>
    <cellStyle name="Comma 3 3 4 3 3 3 2" xfId="47570" xr:uid="{00000000-0005-0000-0000-000084000000}"/>
    <cellStyle name="Comma 3 3 4 3 3 4" xfId="32450" xr:uid="{00000000-0005-0000-0000-000084000000}"/>
    <cellStyle name="Comma 3 3 4 3 4" xfId="3722" xr:uid="{00000000-0005-0000-0000-000084000000}"/>
    <cellStyle name="Comma 3 3 4 3 4 2" xfId="12794" xr:uid="{00000000-0005-0000-0000-000084000000}"/>
    <cellStyle name="Comma 3 3 4 3 4 2 2" xfId="27914" xr:uid="{00000000-0005-0000-0000-000084000000}"/>
    <cellStyle name="Comma 3 3 4 3 4 2 2 2" xfId="58154" xr:uid="{00000000-0005-0000-0000-000084000000}"/>
    <cellStyle name="Comma 3 3 4 3 4 2 3" xfId="43034" xr:uid="{00000000-0005-0000-0000-000084000000}"/>
    <cellStyle name="Comma 3 3 4 3 4 3" xfId="18842" xr:uid="{00000000-0005-0000-0000-000084000000}"/>
    <cellStyle name="Comma 3 3 4 3 4 3 2" xfId="49082" xr:uid="{00000000-0005-0000-0000-000084000000}"/>
    <cellStyle name="Comma 3 3 4 3 4 4" xfId="33962" xr:uid="{00000000-0005-0000-0000-000084000000}"/>
    <cellStyle name="Comma 3 3 4 3 5" xfId="5234" xr:uid="{00000000-0005-0000-0000-000084000000}"/>
    <cellStyle name="Comma 3 3 4 3 5 2" xfId="14306" xr:uid="{00000000-0005-0000-0000-000084000000}"/>
    <cellStyle name="Comma 3 3 4 3 5 2 2" xfId="29426" xr:uid="{00000000-0005-0000-0000-000084000000}"/>
    <cellStyle name="Comma 3 3 4 3 5 2 2 2" xfId="59666" xr:uid="{00000000-0005-0000-0000-000084000000}"/>
    <cellStyle name="Comma 3 3 4 3 5 2 3" xfId="44546" xr:uid="{00000000-0005-0000-0000-000084000000}"/>
    <cellStyle name="Comma 3 3 4 3 5 3" xfId="20354" xr:uid="{00000000-0005-0000-0000-000084000000}"/>
    <cellStyle name="Comma 3 3 4 3 5 3 2" xfId="50594" xr:uid="{00000000-0005-0000-0000-000084000000}"/>
    <cellStyle name="Comma 3 3 4 3 5 4" xfId="35474" xr:uid="{00000000-0005-0000-0000-000084000000}"/>
    <cellStyle name="Comma 3 3 4 3 6" xfId="6746" xr:uid="{00000000-0005-0000-0000-000084000000}"/>
    <cellStyle name="Comma 3 3 4 3 6 2" xfId="21866" xr:uid="{00000000-0005-0000-0000-000084000000}"/>
    <cellStyle name="Comma 3 3 4 3 6 2 2" xfId="52106" xr:uid="{00000000-0005-0000-0000-000084000000}"/>
    <cellStyle name="Comma 3 3 4 3 6 3" xfId="36986" xr:uid="{00000000-0005-0000-0000-000084000000}"/>
    <cellStyle name="Comma 3 3 4 3 7" xfId="8258" xr:uid="{00000000-0005-0000-0000-000084000000}"/>
    <cellStyle name="Comma 3 3 4 3 7 2" xfId="23378" xr:uid="{00000000-0005-0000-0000-000084000000}"/>
    <cellStyle name="Comma 3 3 4 3 7 2 2" xfId="53618" xr:uid="{00000000-0005-0000-0000-000084000000}"/>
    <cellStyle name="Comma 3 3 4 3 7 3" xfId="38498" xr:uid="{00000000-0005-0000-0000-000084000000}"/>
    <cellStyle name="Comma 3 3 4 3 8" xfId="9770" xr:uid="{00000000-0005-0000-0000-000084000000}"/>
    <cellStyle name="Comma 3 3 4 3 8 2" xfId="24890" xr:uid="{00000000-0005-0000-0000-000084000000}"/>
    <cellStyle name="Comma 3 3 4 3 8 2 2" xfId="55130" xr:uid="{00000000-0005-0000-0000-000084000000}"/>
    <cellStyle name="Comma 3 3 4 3 8 3" xfId="40010" xr:uid="{00000000-0005-0000-0000-000084000000}"/>
    <cellStyle name="Comma 3 3 4 3 9" xfId="15818" xr:uid="{00000000-0005-0000-0000-000084000000}"/>
    <cellStyle name="Comma 3 3 4 3 9 2" xfId="46058" xr:uid="{00000000-0005-0000-0000-000084000000}"/>
    <cellStyle name="Comma 3 3 4 4" xfId="950" xr:uid="{00000000-0005-0000-0000-00002B000000}"/>
    <cellStyle name="Comma 3 3 4 4 2" xfId="2462" xr:uid="{00000000-0005-0000-0000-00002B000000}"/>
    <cellStyle name="Comma 3 3 4 4 2 2" xfId="11534" xr:uid="{00000000-0005-0000-0000-00002B000000}"/>
    <cellStyle name="Comma 3 3 4 4 2 2 2" xfId="26654" xr:uid="{00000000-0005-0000-0000-00002B000000}"/>
    <cellStyle name="Comma 3 3 4 4 2 2 2 2" xfId="56894" xr:uid="{00000000-0005-0000-0000-00002B000000}"/>
    <cellStyle name="Comma 3 3 4 4 2 2 3" xfId="41774" xr:uid="{00000000-0005-0000-0000-00002B000000}"/>
    <cellStyle name="Comma 3 3 4 4 2 3" xfId="17582" xr:uid="{00000000-0005-0000-0000-00002B000000}"/>
    <cellStyle name="Comma 3 3 4 4 2 3 2" xfId="47822" xr:uid="{00000000-0005-0000-0000-00002B000000}"/>
    <cellStyle name="Comma 3 3 4 4 2 4" xfId="32702" xr:uid="{00000000-0005-0000-0000-00002B000000}"/>
    <cellStyle name="Comma 3 3 4 4 3" xfId="3974" xr:uid="{00000000-0005-0000-0000-00002B000000}"/>
    <cellStyle name="Comma 3 3 4 4 3 2" xfId="13046" xr:uid="{00000000-0005-0000-0000-00002B000000}"/>
    <cellStyle name="Comma 3 3 4 4 3 2 2" xfId="28166" xr:uid="{00000000-0005-0000-0000-00002B000000}"/>
    <cellStyle name="Comma 3 3 4 4 3 2 2 2" xfId="58406" xr:uid="{00000000-0005-0000-0000-00002B000000}"/>
    <cellStyle name="Comma 3 3 4 4 3 2 3" xfId="43286" xr:uid="{00000000-0005-0000-0000-00002B000000}"/>
    <cellStyle name="Comma 3 3 4 4 3 3" xfId="19094" xr:uid="{00000000-0005-0000-0000-00002B000000}"/>
    <cellStyle name="Comma 3 3 4 4 3 3 2" xfId="49334" xr:uid="{00000000-0005-0000-0000-00002B000000}"/>
    <cellStyle name="Comma 3 3 4 4 3 4" xfId="34214" xr:uid="{00000000-0005-0000-0000-00002B000000}"/>
    <cellStyle name="Comma 3 3 4 4 4" xfId="5486" xr:uid="{00000000-0005-0000-0000-00002B000000}"/>
    <cellStyle name="Comma 3 3 4 4 4 2" xfId="14558" xr:uid="{00000000-0005-0000-0000-00002B000000}"/>
    <cellStyle name="Comma 3 3 4 4 4 2 2" xfId="29678" xr:uid="{00000000-0005-0000-0000-00002B000000}"/>
    <cellStyle name="Comma 3 3 4 4 4 2 2 2" xfId="59918" xr:uid="{00000000-0005-0000-0000-00002B000000}"/>
    <cellStyle name="Comma 3 3 4 4 4 2 3" xfId="44798" xr:uid="{00000000-0005-0000-0000-00002B000000}"/>
    <cellStyle name="Comma 3 3 4 4 4 3" xfId="20606" xr:uid="{00000000-0005-0000-0000-00002B000000}"/>
    <cellStyle name="Comma 3 3 4 4 4 3 2" xfId="50846" xr:uid="{00000000-0005-0000-0000-00002B000000}"/>
    <cellStyle name="Comma 3 3 4 4 4 4" xfId="35726" xr:uid="{00000000-0005-0000-0000-00002B000000}"/>
    <cellStyle name="Comma 3 3 4 4 5" xfId="6998" xr:uid="{00000000-0005-0000-0000-00002B000000}"/>
    <cellStyle name="Comma 3 3 4 4 5 2" xfId="22118" xr:uid="{00000000-0005-0000-0000-00002B000000}"/>
    <cellStyle name="Comma 3 3 4 4 5 2 2" xfId="52358" xr:uid="{00000000-0005-0000-0000-00002B000000}"/>
    <cellStyle name="Comma 3 3 4 4 5 3" xfId="37238" xr:uid="{00000000-0005-0000-0000-00002B000000}"/>
    <cellStyle name="Comma 3 3 4 4 6" xfId="8510" xr:uid="{00000000-0005-0000-0000-00002B000000}"/>
    <cellStyle name="Comma 3 3 4 4 6 2" xfId="23630" xr:uid="{00000000-0005-0000-0000-00002B000000}"/>
    <cellStyle name="Comma 3 3 4 4 6 2 2" xfId="53870" xr:uid="{00000000-0005-0000-0000-00002B000000}"/>
    <cellStyle name="Comma 3 3 4 4 6 3" xfId="38750" xr:uid="{00000000-0005-0000-0000-00002B000000}"/>
    <cellStyle name="Comma 3 3 4 4 7" xfId="10022" xr:uid="{00000000-0005-0000-0000-00002B000000}"/>
    <cellStyle name="Comma 3 3 4 4 7 2" xfId="25142" xr:uid="{00000000-0005-0000-0000-00002B000000}"/>
    <cellStyle name="Comma 3 3 4 4 7 2 2" xfId="55382" xr:uid="{00000000-0005-0000-0000-00002B000000}"/>
    <cellStyle name="Comma 3 3 4 4 7 3" xfId="40262" xr:uid="{00000000-0005-0000-0000-00002B000000}"/>
    <cellStyle name="Comma 3 3 4 4 8" xfId="16070" xr:uid="{00000000-0005-0000-0000-00002B000000}"/>
    <cellStyle name="Comma 3 3 4 4 8 2" xfId="46310" xr:uid="{00000000-0005-0000-0000-00002B000000}"/>
    <cellStyle name="Comma 3 3 4 4 9" xfId="31190" xr:uid="{00000000-0005-0000-0000-00002B000000}"/>
    <cellStyle name="Comma 3 3 4 5" xfId="1706" xr:uid="{00000000-0005-0000-0000-00002B000000}"/>
    <cellStyle name="Comma 3 3 4 5 2" xfId="10778" xr:uid="{00000000-0005-0000-0000-00002B000000}"/>
    <cellStyle name="Comma 3 3 4 5 2 2" xfId="25898" xr:uid="{00000000-0005-0000-0000-00002B000000}"/>
    <cellStyle name="Comma 3 3 4 5 2 2 2" xfId="56138" xr:uid="{00000000-0005-0000-0000-00002B000000}"/>
    <cellStyle name="Comma 3 3 4 5 2 3" xfId="41018" xr:uid="{00000000-0005-0000-0000-00002B000000}"/>
    <cellStyle name="Comma 3 3 4 5 3" xfId="16826" xr:uid="{00000000-0005-0000-0000-00002B000000}"/>
    <cellStyle name="Comma 3 3 4 5 3 2" xfId="47066" xr:uid="{00000000-0005-0000-0000-00002B000000}"/>
    <cellStyle name="Comma 3 3 4 5 4" xfId="31946" xr:uid="{00000000-0005-0000-0000-00002B000000}"/>
    <cellStyle name="Comma 3 3 4 6" xfId="3218" xr:uid="{00000000-0005-0000-0000-00002B000000}"/>
    <cellStyle name="Comma 3 3 4 6 2" xfId="12290" xr:uid="{00000000-0005-0000-0000-00002B000000}"/>
    <cellStyle name="Comma 3 3 4 6 2 2" xfId="27410" xr:uid="{00000000-0005-0000-0000-00002B000000}"/>
    <cellStyle name="Comma 3 3 4 6 2 2 2" xfId="57650" xr:uid="{00000000-0005-0000-0000-00002B000000}"/>
    <cellStyle name="Comma 3 3 4 6 2 3" xfId="42530" xr:uid="{00000000-0005-0000-0000-00002B000000}"/>
    <cellStyle name="Comma 3 3 4 6 3" xfId="18338" xr:uid="{00000000-0005-0000-0000-00002B000000}"/>
    <cellStyle name="Comma 3 3 4 6 3 2" xfId="48578" xr:uid="{00000000-0005-0000-0000-00002B000000}"/>
    <cellStyle name="Comma 3 3 4 6 4" xfId="33458" xr:uid="{00000000-0005-0000-0000-00002B000000}"/>
    <cellStyle name="Comma 3 3 4 7" xfId="4730" xr:uid="{00000000-0005-0000-0000-00002B000000}"/>
    <cellStyle name="Comma 3 3 4 7 2" xfId="13802" xr:uid="{00000000-0005-0000-0000-00002B000000}"/>
    <cellStyle name="Comma 3 3 4 7 2 2" xfId="28922" xr:uid="{00000000-0005-0000-0000-00002B000000}"/>
    <cellStyle name="Comma 3 3 4 7 2 2 2" xfId="59162" xr:uid="{00000000-0005-0000-0000-00002B000000}"/>
    <cellStyle name="Comma 3 3 4 7 2 3" xfId="44042" xr:uid="{00000000-0005-0000-0000-00002B000000}"/>
    <cellStyle name="Comma 3 3 4 7 3" xfId="19850" xr:uid="{00000000-0005-0000-0000-00002B000000}"/>
    <cellStyle name="Comma 3 3 4 7 3 2" xfId="50090" xr:uid="{00000000-0005-0000-0000-00002B000000}"/>
    <cellStyle name="Comma 3 3 4 7 4" xfId="34970" xr:uid="{00000000-0005-0000-0000-00002B000000}"/>
    <cellStyle name="Comma 3 3 4 8" xfId="6242" xr:uid="{00000000-0005-0000-0000-00002B000000}"/>
    <cellStyle name="Comma 3 3 4 8 2" xfId="21362" xr:uid="{00000000-0005-0000-0000-00002B000000}"/>
    <cellStyle name="Comma 3 3 4 8 2 2" xfId="51602" xr:uid="{00000000-0005-0000-0000-00002B000000}"/>
    <cellStyle name="Comma 3 3 4 8 3" xfId="36482" xr:uid="{00000000-0005-0000-0000-00002B000000}"/>
    <cellStyle name="Comma 3 3 4 9" xfId="7754" xr:uid="{00000000-0005-0000-0000-00002B000000}"/>
    <cellStyle name="Comma 3 3 4 9 2" xfId="22874" xr:uid="{00000000-0005-0000-0000-00002B000000}"/>
    <cellStyle name="Comma 3 3 4 9 2 2" xfId="53114" xr:uid="{00000000-0005-0000-0000-00002B000000}"/>
    <cellStyle name="Comma 3 3 4 9 3" xfId="37994" xr:uid="{00000000-0005-0000-0000-00002B000000}"/>
    <cellStyle name="Comma 3 3 5" xfId="278" xr:uid="{00000000-0005-0000-0000-000032000000}"/>
    <cellStyle name="Comma 3 3 5 10" xfId="30518" xr:uid="{00000000-0005-0000-0000-000032000000}"/>
    <cellStyle name="Comma 3 3 5 2" xfId="1034" xr:uid="{00000000-0005-0000-0000-000032000000}"/>
    <cellStyle name="Comma 3 3 5 2 2" xfId="2546" xr:uid="{00000000-0005-0000-0000-000032000000}"/>
    <cellStyle name="Comma 3 3 5 2 2 2" xfId="11618" xr:uid="{00000000-0005-0000-0000-000032000000}"/>
    <cellStyle name="Comma 3 3 5 2 2 2 2" xfId="26738" xr:uid="{00000000-0005-0000-0000-000032000000}"/>
    <cellStyle name="Comma 3 3 5 2 2 2 2 2" xfId="56978" xr:uid="{00000000-0005-0000-0000-000032000000}"/>
    <cellStyle name="Comma 3 3 5 2 2 2 3" xfId="41858" xr:uid="{00000000-0005-0000-0000-000032000000}"/>
    <cellStyle name="Comma 3 3 5 2 2 3" xfId="17666" xr:uid="{00000000-0005-0000-0000-000032000000}"/>
    <cellStyle name="Comma 3 3 5 2 2 3 2" xfId="47906" xr:uid="{00000000-0005-0000-0000-000032000000}"/>
    <cellStyle name="Comma 3 3 5 2 2 4" xfId="32786" xr:uid="{00000000-0005-0000-0000-000032000000}"/>
    <cellStyle name="Comma 3 3 5 2 3" xfId="4058" xr:uid="{00000000-0005-0000-0000-000032000000}"/>
    <cellStyle name="Comma 3 3 5 2 3 2" xfId="13130" xr:uid="{00000000-0005-0000-0000-000032000000}"/>
    <cellStyle name="Comma 3 3 5 2 3 2 2" xfId="28250" xr:uid="{00000000-0005-0000-0000-000032000000}"/>
    <cellStyle name="Comma 3 3 5 2 3 2 2 2" xfId="58490" xr:uid="{00000000-0005-0000-0000-000032000000}"/>
    <cellStyle name="Comma 3 3 5 2 3 2 3" xfId="43370" xr:uid="{00000000-0005-0000-0000-000032000000}"/>
    <cellStyle name="Comma 3 3 5 2 3 3" xfId="19178" xr:uid="{00000000-0005-0000-0000-000032000000}"/>
    <cellStyle name="Comma 3 3 5 2 3 3 2" xfId="49418" xr:uid="{00000000-0005-0000-0000-000032000000}"/>
    <cellStyle name="Comma 3 3 5 2 3 4" xfId="34298" xr:uid="{00000000-0005-0000-0000-000032000000}"/>
    <cellStyle name="Comma 3 3 5 2 4" xfId="5570" xr:uid="{00000000-0005-0000-0000-000032000000}"/>
    <cellStyle name="Comma 3 3 5 2 4 2" xfId="14642" xr:uid="{00000000-0005-0000-0000-000032000000}"/>
    <cellStyle name="Comma 3 3 5 2 4 2 2" xfId="29762" xr:uid="{00000000-0005-0000-0000-000032000000}"/>
    <cellStyle name="Comma 3 3 5 2 4 2 2 2" xfId="60002" xr:uid="{00000000-0005-0000-0000-000032000000}"/>
    <cellStyle name="Comma 3 3 5 2 4 2 3" xfId="44882" xr:uid="{00000000-0005-0000-0000-000032000000}"/>
    <cellStyle name="Comma 3 3 5 2 4 3" xfId="20690" xr:uid="{00000000-0005-0000-0000-000032000000}"/>
    <cellStyle name="Comma 3 3 5 2 4 3 2" xfId="50930" xr:uid="{00000000-0005-0000-0000-000032000000}"/>
    <cellStyle name="Comma 3 3 5 2 4 4" xfId="35810" xr:uid="{00000000-0005-0000-0000-000032000000}"/>
    <cellStyle name="Comma 3 3 5 2 5" xfId="7082" xr:uid="{00000000-0005-0000-0000-000032000000}"/>
    <cellStyle name="Comma 3 3 5 2 5 2" xfId="22202" xr:uid="{00000000-0005-0000-0000-000032000000}"/>
    <cellStyle name="Comma 3 3 5 2 5 2 2" xfId="52442" xr:uid="{00000000-0005-0000-0000-000032000000}"/>
    <cellStyle name="Comma 3 3 5 2 5 3" xfId="37322" xr:uid="{00000000-0005-0000-0000-000032000000}"/>
    <cellStyle name="Comma 3 3 5 2 6" xfId="8594" xr:uid="{00000000-0005-0000-0000-000032000000}"/>
    <cellStyle name="Comma 3 3 5 2 6 2" xfId="23714" xr:uid="{00000000-0005-0000-0000-000032000000}"/>
    <cellStyle name="Comma 3 3 5 2 6 2 2" xfId="53954" xr:uid="{00000000-0005-0000-0000-000032000000}"/>
    <cellStyle name="Comma 3 3 5 2 6 3" xfId="38834" xr:uid="{00000000-0005-0000-0000-000032000000}"/>
    <cellStyle name="Comma 3 3 5 2 7" xfId="10106" xr:uid="{00000000-0005-0000-0000-000032000000}"/>
    <cellStyle name="Comma 3 3 5 2 7 2" xfId="25226" xr:uid="{00000000-0005-0000-0000-000032000000}"/>
    <cellStyle name="Comma 3 3 5 2 7 2 2" xfId="55466" xr:uid="{00000000-0005-0000-0000-000032000000}"/>
    <cellStyle name="Comma 3 3 5 2 7 3" xfId="40346" xr:uid="{00000000-0005-0000-0000-000032000000}"/>
    <cellStyle name="Comma 3 3 5 2 8" xfId="16154" xr:uid="{00000000-0005-0000-0000-000032000000}"/>
    <cellStyle name="Comma 3 3 5 2 8 2" xfId="46394" xr:uid="{00000000-0005-0000-0000-000032000000}"/>
    <cellStyle name="Comma 3 3 5 2 9" xfId="31274" xr:uid="{00000000-0005-0000-0000-000032000000}"/>
    <cellStyle name="Comma 3 3 5 3" xfId="1790" xr:uid="{00000000-0005-0000-0000-000032000000}"/>
    <cellStyle name="Comma 3 3 5 3 2" xfId="10862" xr:uid="{00000000-0005-0000-0000-000032000000}"/>
    <cellStyle name="Comma 3 3 5 3 2 2" xfId="25982" xr:uid="{00000000-0005-0000-0000-000032000000}"/>
    <cellStyle name="Comma 3 3 5 3 2 2 2" xfId="56222" xr:uid="{00000000-0005-0000-0000-000032000000}"/>
    <cellStyle name="Comma 3 3 5 3 2 3" xfId="41102" xr:uid="{00000000-0005-0000-0000-000032000000}"/>
    <cellStyle name="Comma 3 3 5 3 3" xfId="16910" xr:uid="{00000000-0005-0000-0000-000032000000}"/>
    <cellStyle name="Comma 3 3 5 3 3 2" xfId="47150" xr:uid="{00000000-0005-0000-0000-000032000000}"/>
    <cellStyle name="Comma 3 3 5 3 4" xfId="32030" xr:uid="{00000000-0005-0000-0000-000032000000}"/>
    <cellStyle name="Comma 3 3 5 4" xfId="3302" xr:uid="{00000000-0005-0000-0000-000032000000}"/>
    <cellStyle name="Comma 3 3 5 4 2" xfId="12374" xr:uid="{00000000-0005-0000-0000-000032000000}"/>
    <cellStyle name="Comma 3 3 5 4 2 2" xfId="27494" xr:uid="{00000000-0005-0000-0000-000032000000}"/>
    <cellStyle name="Comma 3 3 5 4 2 2 2" xfId="57734" xr:uid="{00000000-0005-0000-0000-000032000000}"/>
    <cellStyle name="Comma 3 3 5 4 2 3" xfId="42614" xr:uid="{00000000-0005-0000-0000-000032000000}"/>
    <cellStyle name="Comma 3 3 5 4 3" xfId="18422" xr:uid="{00000000-0005-0000-0000-000032000000}"/>
    <cellStyle name="Comma 3 3 5 4 3 2" xfId="48662" xr:uid="{00000000-0005-0000-0000-000032000000}"/>
    <cellStyle name="Comma 3 3 5 4 4" xfId="33542" xr:uid="{00000000-0005-0000-0000-000032000000}"/>
    <cellStyle name="Comma 3 3 5 5" xfId="4814" xr:uid="{00000000-0005-0000-0000-000032000000}"/>
    <cellStyle name="Comma 3 3 5 5 2" xfId="13886" xr:uid="{00000000-0005-0000-0000-000032000000}"/>
    <cellStyle name="Comma 3 3 5 5 2 2" xfId="29006" xr:uid="{00000000-0005-0000-0000-000032000000}"/>
    <cellStyle name="Comma 3 3 5 5 2 2 2" xfId="59246" xr:uid="{00000000-0005-0000-0000-000032000000}"/>
    <cellStyle name="Comma 3 3 5 5 2 3" xfId="44126" xr:uid="{00000000-0005-0000-0000-000032000000}"/>
    <cellStyle name="Comma 3 3 5 5 3" xfId="19934" xr:uid="{00000000-0005-0000-0000-000032000000}"/>
    <cellStyle name="Comma 3 3 5 5 3 2" xfId="50174" xr:uid="{00000000-0005-0000-0000-000032000000}"/>
    <cellStyle name="Comma 3 3 5 5 4" xfId="35054" xr:uid="{00000000-0005-0000-0000-000032000000}"/>
    <cellStyle name="Comma 3 3 5 6" xfId="6326" xr:uid="{00000000-0005-0000-0000-000032000000}"/>
    <cellStyle name="Comma 3 3 5 6 2" xfId="21446" xr:uid="{00000000-0005-0000-0000-000032000000}"/>
    <cellStyle name="Comma 3 3 5 6 2 2" xfId="51686" xr:uid="{00000000-0005-0000-0000-000032000000}"/>
    <cellStyle name="Comma 3 3 5 6 3" xfId="36566" xr:uid="{00000000-0005-0000-0000-000032000000}"/>
    <cellStyle name="Comma 3 3 5 7" xfId="7838" xr:uid="{00000000-0005-0000-0000-000032000000}"/>
    <cellStyle name="Comma 3 3 5 7 2" xfId="22958" xr:uid="{00000000-0005-0000-0000-000032000000}"/>
    <cellStyle name="Comma 3 3 5 7 2 2" xfId="53198" xr:uid="{00000000-0005-0000-0000-000032000000}"/>
    <cellStyle name="Comma 3 3 5 7 3" xfId="38078" xr:uid="{00000000-0005-0000-0000-000032000000}"/>
    <cellStyle name="Comma 3 3 5 8" xfId="9350" xr:uid="{00000000-0005-0000-0000-000032000000}"/>
    <cellStyle name="Comma 3 3 5 8 2" xfId="24470" xr:uid="{00000000-0005-0000-0000-000032000000}"/>
    <cellStyle name="Comma 3 3 5 8 2 2" xfId="54710" xr:uid="{00000000-0005-0000-0000-000032000000}"/>
    <cellStyle name="Comma 3 3 5 8 3" xfId="39590" xr:uid="{00000000-0005-0000-0000-000032000000}"/>
    <cellStyle name="Comma 3 3 5 9" xfId="15398" xr:uid="{00000000-0005-0000-0000-000032000000}"/>
    <cellStyle name="Comma 3 3 5 9 2" xfId="45638" xr:uid="{00000000-0005-0000-0000-000032000000}"/>
    <cellStyle name="Comma 3 3 6" xfId="530" xr:uid="{00000000-0005-0000-0000-00007F000000}"/>
    <cellStyle name="Comma 3 3 6 10" xfId="30770" xr:uid="{00000000-0005-0000-0000-00007F000000}"/>
    <cellStyle name="Comma 3 3 6 2" xfId="1286" xr:uid="{00000000-0005-0000-0000-00007F000000}"/>
    <cellStyle name="Comma 3 3 6 2 2" xfId="2798" xr:uid="{00000000-0005-0000-0000-00007F000000}"/>
    <cellStyle name="Comma 3 3 6 2 2 2" xfId="11870" xr:uid="{00000000-0005-0000-0000-00007F000000}"/>
    <cellStyle name="Comma 3 3 6 2 2 2 2" xfId="26990" xr:uid="{00000000-0005-0000-0000-00007F000000}"/>
    <cellStyle name="Comma 3 3 6 2 2 2 2 2" xfId="57230" xr:uid="{00000000-0005-0000-0000-00007F000000}"/>
    <cellStyle name="Comma 3 3 6 2 2 2 3" xfId="42110" xr:uid="{00000000-0005-0000-0000-00007F000000}"/>
    <cellStyle name="Comma 3 3 6 2 2 3" xfId="17918" xr:uid="{00000000-0005-0000-0000-00007F000000}"/>
    <cellStyle name="Comma 3 3 6 2 2 3 2" xfId="48158" xr:uid="{00000000-0005-0000-0000-00007F000000}"/>
    <cellStyle name="Comma 3 3 6 2 2 4" xfId="33038" xr:uid="{00000000-0005-0000-0000-00007F000000}"/>
    <cellStyle name="Comma 3 3 6 2 3" xfId="4310" xr:uid="{00000000-0005-0000-0000-00007F000000}"/>
    <cellStyle name="Comma 3 3 6 2 3 2" xfId="13382" xr:uid="{00000000-0005-0000-0000-00007F000000}"/>
    <cellStyle name="Comma 3 3 6 2 3 2 2" xfId="28502" xr:uid="{00000000-0005-0000-0000-00007F000000}"/>
    <cellStyle name="Comma 3 3 6 2 3 2 2 2" xfId="58742" xr:uid="{00000000-0005-0000-0000-00007F000000}"/>
    <cellStyle name="Comma 3 3 6 2 3 2 3" xfId="43622" xr:uid="{00000000-0005-0000-0000-00007F000000}"/>
    <cellStyle name="Comma 3 3 6 2 3 3" xfId="19430" xr:uid="{00000000-0005-0000-0000-00007F000000}"/>
    <cellStyle name="Comma 3 3 6 2 3 3 2" xfId="49670" xr:uid="{00000000-0005-0000-0000-00007F000000}"/>
    <cellStyle name="Comma 3 3 6 2 3 4" xfId="34550" xr:uid="{00000000-0005-0000-0000-00007F000000}"/>
    <cellStyle name="Comma 3 3 6 2 4" xfId="5822" xr:uid="{00000000-0005-0000-0000-00007F000000}"/>
    <cellStyle name="Comma 3 3 6 2 4 2" xfId="14894" xr:uid="{00000000-0005-0000-0000-00007F000000}"/>
    <cellStyle name="Comma 3 3 6 2 4 2 2" xfId="30014" xr:uid="{00000000-0005-0000-0000-00007F000000}"/>
    <cellStyle name="Comma 3 3 6 2 4 2 2 2" xfId="60254" xr:uid="{00000000-0005-0000-0000-00007F000000}"/>
    <cellStyle name="Comma 3 3 6 2 4 2 3" xfId="45134" xr:uid="{00000000-0005-0000-0000-00007F000000}"/>
    <cellStyle name="Comma 3 3 6 2 4 3" xfId="20942" xr:uid="{00000000-0005-0000-0000-00007F000000}"/>
    <cellStyle name="Comma 3 3 6 2 4 3 2" xfId="51182" xr:uid="{00000000-0005-0000-0000-00007F000000}"/>
    <cellStyle name="Comma 3 3 6 2 4 4" xfId="36062" xr:uid="{00000000-0005-0000-0000-00007F000000}"/>
    <cellStyle name="Comma 3 3 6 2 5" xfId="7334" xr:uid="{00000000-0005-0000-0000-00007F000000}"/>
    <cellStyle name="Comma 3 3 6 2 5 2" xfId="22454" xr:uid="{00000000-0005-0000-0000-00007F000000}"/>
    <cellStyle name="Comma 3 3 6 2 5 2 2" xfId="52694" xr:uid="{00000000-0005-0000-0000-00007F000000}"/>
    <cellStyle name="Comma 3 3 6 2 5 3" xfId="37574" xr:uid="{00000000-0005-0000-0000-00007F000000}"/>
    <cellStyle name="Comma 3 3 6 2 6" xfId="8846" xr:uid="{00000000-0005-0000-0000-00007F000000}"/>
    <cellStyle name="Comma 3 3 6 2 6 2" xfId="23966" xr:uid="{00000000-0005-0000-0000-00007F000000}"/>
    <cellStyle name="Comma 3 3 6 2 6 2 2" xfId="54206" xr:uid="{00000000-0005-0000-0000-00007F000000}"/>
    <cellStyle name="Comma 3 3 6 2 6 3" xfId="39086" xr:uid="{00000000-0005-0000-0000-00007F000000}"/>
    <cellStyle name="Comma 3 3 6 2 7" xfId="10358" xr:uid="{00000000-0005-0000-0000-00007F000000}"/>
    <cellStyle name="Comma 3 3 6 2 7 2" xfId="25478" xr:uid="{00000000-0005-0000-0000-00007F000000}"/>
    <cellStyle name="Comma 3 3 6 2 7 2 2" xfId="55718" xr:uid="{00000000-0005-0000-0000-00007F000000}"/>
    <cellStyle name="Comma 3 3 6 2 7 3" xfId="40598" xr:uid="{00000000-0005-0000-0000-00007F000000}"/>
    <cellStyle name="Comma 3 3 6 2 8" xfId="16406" xr:uid="{00000000-0005-0000-0000-00007F000000}"/>
    <cellStyle name="Comma 3 3 6 2 8 2" xfId="46646" xr:uid="{00000000-0005-0000-0000-00007F000000}"/>
    <cellStyle name="Comma 3 3 6 2 9" xfId="31526" xr:uid="{00000000-0005-0000-0000-00007F000000}"/>
    <cellStyle name="Comma 3 3 6 3" xfId="2042" xr:uid="{00000000-0005-0000-0000-00007F000000}"/>
    <cellStyle name="Comma 3 3 6 3 2" xfId="11114" xr:uid="{00000000-0005-0000-0000-00007F000000}"/>
    <cellStyle name="Comma 3 3 6 3 2 2" xfId="26234" xr:uid="{00000000-0005-0000-0000-00007F000000}"/>
    <cellStyle name="Comma 3 3 6 3 2 2 2" xfId="56474" xr:uid="{00000000-0005-0000-0000-00007F000000}"/>
    <cellStyle name="Comma 3 3 6 3 2 3" xfId="41354" xr:uid="{00000000-0005-0000-0000-00007F000000}"/>
    <cellStyle name="Comma 3 3 6 3 3" xfId="17162" xr:uid="{00000000-0005-0000-0000-00007F000000}"/>
    <cellStyle name="Comma 3 3 6 3 3 2" xfId="47402" xr:uid="{00000000-0005-0000-0000-00007F000000}"/>
    <cellStyle name="Comma 3 3 6 3 4" xfId="32282" xr:uid="{00000000-0005-0000-0000-00007F000000}"/>
    <cellStyle name="Comma 3 3 6 4" xfId="3554" xr:uid="{00000000-0005-0000-0000-00007F000000}"/>
    <cellStyle name="Comma 3 3 6 4 2" xfId="12626" xr:uid="{00000000-0005-0000-0000-00007F000000}"/>
    <cellStyle name="Comma 3 3 6 4 2 2" xfId="27746" xr:uid="{00000000-0005-0000-0000-00007F000000}"/>
    <cellStyle name="Comma 3 3 6 4 2 2 2" xfId="57986" xr:uid="{00000000-0005-0000-0000-00007F000000}"/>
    <cellStyle name="Comma 3 3 6 4 2 3" xfId="42866" xr:uid="{00000000-0005-0000-0000-00007F000000}"/>
    <cellStyle name="Comma 3 3 6 4 3" xfId="18674" xr:uid="{00000000-0005-0000-0000-00007F000000}"/>
    <cellStyle name="Comma 3 3 6 4 3 2" xfId="48914" xr:uid="{00000000-0005-0000-0000-00007F000000}"/>
    <cellStyle name="Comma 3 3 6 4 4" xfId="33794" xr:uid="{00000000-0005-0000-0000-00007F000000}"/>
    <cellStyle name="Comma 3 3 6 5" xfId="5066" xr:uid="{00000000-0005-0000-0000-00007F000000}"/>
    <cellStyle name="Comma 3 3 6 5 2" xfId="14138" xr:uid="{00000000-0005-0000-0000-00007F000000}"/>
    <cellStyle name="Comma 3 3 6 5 2 2" xfId="29258" xr:uid="{00000000-0005-0000-0000-00007F000000}"/>
    <cellStyle name="Comma 3 3 6 5 2 2 2" xfId="59498" xr:uid="{00000000-0005-0000-0000-00007F000000}"/>
    <cellStyle name="Comma 3 3 6 5 2 3" xfId="44378" xr:uid="{00000000-0005-0000-0000-00007F000000}"/>
    <cellStyle name="Comma 3 3 6 5 3" xfId="20186" xr:uid="{00000000-0005-0000-0000-00007F000000}"/>
    <cellStyle name="Comma 3 3 6 5 3 2" xfId="50426" xr:uid="{00000000-0005-0000-0000-00007F000000}"/>
    <cellStyle name="Comma 3 3 6 5 4" xfId="35306" xr:uid="{00000000-0005-0000-0000-00007F000000}"/>
    <cellStyle name="Comma 3 3 6 6" xfId="6578" xr:uid="{00000000-0005-0000-0000-00007F000000}"/>
    <cellStyle name="Comma 3 3 6 6 2" xfId="21698" xr:uid="{00000000-0005-0000-0000-00007F000000}"/>
    <cellStyle name="Comma 3 3 6 6 2 2" xfId="51938" xr:uid="{00000000-0005-0000-0000-00007F000000}"/>
    <cellStyle name="Comma 3 3 6 6 3" xfId="36818" xr:uid="{00000000-0005-0000-0000-00007F000000}"/>
    <cellStyle name="Comma 3 3 6 7" xfId="8090" xr:uid="{00000000-0005-0000-0000-00007F000000}"/>
    <cellStyle name="Comma 3 3 6 7 2" xfId="23210" xr:uid="{00000000-0005-0000-0000-00007F000000}"/>
    <cellStyle name="Comma 3 3 6 7 2 2" xfId="53450" xr:uid="{00000000-0005-0000-0000-00007F000000}"/>
    <cellStyle name="Comma 3 3 6 7 3" xfId="38330" xr:uid="{00000000-0005-0000-0000-00007F000000}"/>
    <cellStyle name="Comma 3 3 6 8" xfId="9602" xr:uid="{00000000-0005-0000-0000-00007F000000}"/>
    <cellStyle name="Comma 3 3 6 8 2" xfId="24722" xr:uid="{00000000-0005-0000-0000-00007F000000}"/>
    <cellStyle name="Comma 3 3 6 8 2 2" xfId="54962" xr:uid="{00000000-0005-0000-0000-00007F000000}"/>
    <cellStyle name="Comma 3 3 6 8 3" xfId="39842" xr:uid="{00000000-0005-0000-0000-00007F000000}"/>
    <cellStyle name="Comma 3 3 6 9" xfId="15650" xr:uid="{00000000-0005-0000-0000-00007F000000}"/>
    <cellStyle name="Comma 3 3 6 9 2" xfId="45890" xr:uid="{00000000-0005-0000-0000-00007F000000}"/>
    <cellStyle name="Comma 3 3 7" xfId="782" xr:uid="{00000000-0005-0000-0000-000032000000}"/>
    <cellStyle name="Comma 3 3 7 2" xfId="2294" xr:uid="{00000000-0005-0000-0000-000032000000}"/>
    <cellStyle name="Comma 3 3 7 2 2" xfId="11366" xr:uid="{00000000-0005-0000-0000-000032000000}"/>
    <cellStyle name="Comma 3 3 7 2 2 2" xfId="26486" xr:uid="{00000000-0005-0000-0000-000032000000}"/>
    <cellStyle name="Comma 3 3 7 2 2 2 2" xfId="56726" xr:uid="{00000000-0005-0000-0000-000032000000}"/>
    <cellStyle name="Comma 3 3 7 2 2 3" xfId="41606" xr:uid="{00000000-0005-0000-0000-000032000000}"/>
    <cellStyle name="Comma 3 3 7 2 3" xfId="17414" xr:uid="{00000000-0005-0000-0000-000032000000}"/>
    <cellStyle name="Comma 3 3 7 2 3 2" xfId="47654" xr:uid="{00000000-0005-0000-0000-000032000000}"/>
    <cellStyle name="Comma 3 3 7 2 4" xfId="32534" xr:uid="{00000000-0005-0000-0000-000032000000}"/>
    <cellStyle name="Comma 3 3 7 3" xfId="3806" xr:uid="{00000000-0005-0000-0000-000032000000}"/>
    <cellStyle name="Comma 3 3 7 3 2" xfId="12878" xr:uid="{00000000-0005-0000-0000-000032000000}"/>
    <cellStyle name="Comma 3 3 7 3 2 2" xfId="27998" xr:uid="{00000000-0005-0000-0000-000032000000}"/>
    <cellStyle name="Comma 3 3 7 3 2 2 2" xfId="58238" xr:uid="{00000000-0005-0000-0000-000032000000}"/>
    <cellStyle name="Comma 3 3 7 3 2 3" xfId="43118" xr:uid="{00000000-0005-0000-0000-000032000000}"/>
    <cellStyle name="Comma 3 3 7 3 3" xfId="18926" xr:uid="{00000000-0005-0000-0000-000032000000}"/>
    <cellStyle name="Comma 3 3 7 3 3 2" xfId="49166" xr:uid="{00000000-0005-0000-0000-000032000000}"/>
    <cellStyle name="Comma 3 3 7 3 4" xfId="34046" xr:uid="{00000000-0005-0000-0000-000032000000}"/>
    <cellStyle name="Comma 3 3 7 4" xfId="5318" xr:uid="{00000000-0005-0000-0000-000032000000}"/>
    <cellStyle name="Comma 3 3 7 4 2" xfId="14390" xr:uid="{00000000-0005-0000-0000-000032000000}"/>
    <cellStyle name="Comma 3 3 7 4 2 2" xfId="29510" xr:uid="{00000000-0005-0000-0000-000032000000}"/>
    <cellStyle name="Comma 3 3 7 4 2 2 2" xfId="59750" xr:uid="{00000000-0005-0000-0000-000032000000}"/>
    <cellStyle name="Comma 3 3 7 4 2 3" xfId="44630" xr:uid="{00000000-0005-0000-0000-000032000000}"/>
    <cellStyle name="Comma 3 3 7 4 3" xfId="20438" xr:uid="{00000000-0005-0000-0000-000032000000}"/>
    <cellStyle name="Comma 3 3 7 4 3 2" xfId="50678" xr:uid="{00000000-0005-0000-0000-000032000000}"/>
    <cellStyle name="Comma 3 3 7 4 4" xfId="35558" xr:uid="{00000000-0005-0000-0000-000032000000}"/>
    <cellStyle name="Comma 3 3 7 5" xfId="6830" xr:uid="{00000000-0005-0000-0000-000032000000}"/>
    <cellStyle name="Comma 3 3 7 5 2" xfId="21950" xr:uid="{00000000-0005-0000-0000-000032000000}"/>
    <cellStyle name="Comma 3 3 7 5 2 2" xfId="52190" xr:uid="{00000000-0005-0000-0000-000032000000}"/>
    <cellStyle name="Comma 3 3 7 5 3" xfId="37070" xr:uid="{00000000-0005-0000-0000-000032000000}"/>
    <cellStyle name="Comma 3 3 7 6" xfId="8342" xr:uid="{00000000-0005-0000-0000-000032000000}"/>
    <cellStyle name="Comma 3 3 7 6 2" xfId="23462" xr:uid="{00000000-0005-0000-0000-000032000000}"/>
    <cellStyle name="Comma 3 3 7 6 2 2" xfId="53702" xr:uid="{00000000-0005-0000-0000-000032000000}"/>
    <cellStyle name="Comma 3 3 7 6 3" xfId="38582" xr:uid="{00000000-0005-0000-0000-000032000000}"/>
    <cellStyle name="Comma 3 3 7 7" xfId="9854" xr:uid="{00000000-0005-0000-0000-000032000000}"/>
    <cellStyle name="Comma 3 3 7 7 2" xfId="24974" xr:uid="{00000000-0005-0000-0000-000032000000}"/>
    <cellStyle name="Comma 3 3 7 7 2 2" xfId="55214" xr:uid="{00000000-0005-0000-0000-000032000000}"/>
    <cellStyle name="Comma 3 3 7 7 3" xfId="40094" xr:uid="{00000000-0005-0000-0000-000032000000}"/>
    <cellStyle name="Comma 3 3 7 8" xfId="15902" xr:uid="{00000000-0005-0000-0000-000032000000}"/>
    <cellStyle name="Comma 3 3 7 8 2" xfId="46142" xr:uid="{00000000-0005-0000-0000-000032000000}"/>
    <cellStyle name="Comma 3 3 7 9" xfId="31022" xr:uid="{00000000-0005-0000-0000-000032000000}"/>
    <cellStyle name="Comma 3 3 8" xfId="1538" xr:uid="{00000000-0005-0000-0000-000032000000}"/>
    <cellStyle name="Comma 3 3 8 2" xfId="10610" xr:uid="{00000000-0005-0000-0000-000032000000}"/>
    <cellStyle name="Comma 3 3 8 2 2" xfId="25730" xr:uid="{00000000-0005-0000-0000-000032000000}"/>
    <cellStyle name="Comma 3 3 8 2 2 2" xfId="55970" xr:uid="{00000000-0005-0000-0000-000032000000}"/>
    <cellStyle name="Comma 3 3 8 2 3" xfId="40850" xr:uid="{00000000-0005-0000-0000-000032000000}"/>
    <cellStyle name="Comma 3 3 8 3" xfId="16658" xr:uid="{00000000-0005-0000-0000-000032000000}"/>
    <cellStyle name="Comma 3 3 8 3 2" xfId="46898" xr:uid="{00000000-0005-0000-0000-000032000000}"/>
    <cellStyle name="Comma 3 3 8 4" xfId="31778" xr:uid="{00000000-0005-0000-0000-000032000000}"/>
    <cellStyle name="Comma 3 3 9" xfId="3050" xr:uid="{00000000-0005-0000-0000-000032000000}"/>
    <cellStyle name="Comma 3 3 9 2" xfId="12122" xr:uid="{00000000-0005-0000-0000-000032000000}"/>
    <cellStyle name="Comma 3 3 9 2 2" xfId="27242" xr:uid="{00000000-0005-0000-0000-000032000000}"/>
    <cellStyle name="Comma 3 3 9 2 2 2" xfId="57482" xr:uid="{00000000-0005-0000-0000-000032000000}"/>
    <cellStyle name="Comma 3 3 9 2 3" xfId="42362" xr:uid="{00000000-0005-0000-0000-000032000000}"/>
    <cellStyle name="Comma 3 3 9 3" xfId="18170" xr:uid="{00000000-0005-0000-0000-000032000000}"/>
    <cellStyle name="Comma 3 3 9 3 2" xfId="48410" xr:uid="{00000000-0005-0000-0000-000032000000}"/>
    <cellStyle name="Comma 3 3 9 4" xfId="33290" xr:uid="{00000000-0005-0000-0000-000032000000}"/>
    <cellStyle name="Comma 3 4" xfId="40" xr:uid="{00000000-0005-0000-0000-000006000000}"/>
    <cellStyle name="Comma 3 4 10" xfId="4576" xr:uid="{00000000-0005-0000-0000-000006000000}"/>
    <cellStyle name="Comma 3 4 10 2" xfId="13648" xr:uid="{00000000-0005-0000-0000-000006000000}"/>
    <cellStyle name="Comma 3 4 10 2 2" xfId="28768" xr:uid="{00000000-0005-0000-0000-000006000000}"/>
    <cellStyle name="Comma 3 4 10 2 2 2" xfId="59008" xr:uid="{00000000-0005-0000-0000-000006000000}"/>
    <cellStyle name="Comma 3 4 10 2 3" xfId="43888" xr:uid="{00000000-0005-0000-0000-000006000000}"/>
    <cellStyle name="Comma 3 4 10 3" xfId="19696" xr:uid="{00000000-0005-0000-0000-000006000000}"/>
    <cellStyle name="Comma 3 4 10 3 2" xfId="49936" xr:uid="{00000000-0005-0000-0000-000006000000}"/>
    <cellStyle name="Comma 3 4 10 4" xfId="34816" xr:uid="{00000000-0005-0000-0000-000006000000}"/>
    <cellStyle name="Comma 3 4 11" xfId="6088" xr:uid="{00000000-0005-0000-0000-000006000000}"/>
    <cellStyle name="Comma 3 4 11 2" xfId="21208" xr:uid="{00000000-0005-0000-0000-000006000000}"/>
    <cellStyle name="Comma 3 4 11 2 2" xfId="51448" xr:uid="{00000000-0005-0000-0000-000006000000}"/>
    <cellStyle name="Comma 3 4 11 3" xfId="36328" xr:uid="{00000000-0005-0000-0000-000006000000}"/>
    <cellStyle name="Comma 3 4 12" xfId="7600" xr:uid="{00000000-0005-0000-0000-000006000000}"/>
    <cellStyle name="Comma 3 4 12 2" xfId="22720" xr:uid="{00000000-0005-0000-0000-000006000000}"/>
    <cellStyle name="Comma 3 4 12 2 2" xfId="52960" xr:uid="{00000000-0005-0000-0000-000006000000}"/>
    <cellStyle name="Comma 3 4 12 3" xfId="37840" xr:uid="{00000000-0005-0000-0000-000006000000}"/>
    <cellStyle name="Comma 3 4 13" xfId="9112" xr:uid="{00000000-0005-0000-0000-000006000000}"/>
    <cellStyle name="Comma 3 4 13 2" xfId="24232" xr:uid="{00000000-0005-0000-0000-000006000000}"/>
    <cellStyle name="Comma 3 4 13 2 2" xfId="54472" xr:uid="{00000000-0005-0000-0000-000006000000}"/>
    <cellStyle name="Comma 3 4 13 3" xfId="39352" xr:uid="{00000000-0005-0000-0000-000006000000}"/>
    <cellStyle name="Comma 3 4 14" xfId="15160" xr:uid="{00000000-0005-0000-0000-000006000000}"/>
    <cellStyle name="Comma 3 4 14 2" xfId="45400" xr:uid="{00000000-0005-0000-0000-000006000000}"/>
    <cellStyle name="Comma 3 4 15" xfId="30280" xr:uid="{00000000-0005-0000-0000-000006000000}"/>
    <cellStyle name="Comma 3 4 2" xfId="82" xr:uid="{00000000-0005-0000-0000-000017000000}"/>
    <cellStyle name="Comma 3 4 2 10" xfId="6130" xr:uid="{00000000-0005-0000-0000-000017000000}"/>
    <cellStyle name="Comma 3 4 2 10 2" xfId="21250" xr:uid="{00000000-0005-0000-0000-000017000000}"/>
    <cellStyle name="Comma 3 4 2 10 2 2" xfId="51490" xr:uid="{00000000-0005-0000-0000-000017000000}"/>
    <cellStyle name="Comma 3 4 2 10 3" xfId="36370" xr:uid="{00000000-0005-0000-0000-000017000000}"/>
    <cellStyle name="Comma 3 4 2 11" xfId="7642" xr:uid="{00000000-0005-0000-0000-000017000000}"/>
    <cellStyle name="Comma 3 4 2 11 2" xfId="22762" xr:uid="{00000000-0005-0000-0000-000017000000}"/>
    <cellStyle name="Comma 3 4 2 11 2 2" xfId="53002" xr:uid="{00000000-0005-0000-0000-000017000000}"/>
    <cellStyle name="Comma 3 4 2 11 3" xfId="37882" xr:uid="{00000000-0005-0000-0000-000017000000}"/>
    <cellStyle name="Comma 3 4 2 12" xfId="9154" xr:uid="{00000000-0005-0000-0000-000017000000}"/>
    <cellStyle name="Comma 3 4 2 12 2" xfId="24274" xr:uid="{00000000-0005-0000-0000-000017000000}"/>
    <cellStyle name="Comma 3 4 2 12 2 2" xfId="54514" xr:uid="{00000000-0005-0000-0000-000017000000}"/>
    <cellStyle name="Comma 3 4 2 12 3" xfId="39394" xr:uid="{00000000-0005-0000-0000-000017000000}"/>
    <cellStyle name="Comma 3 4 2 13" xfId="15202" xr:uid="{00000000-0005-0000-0000-000017000000}"/>
    <cellStyle name="Comma 3 4 2 13 2" xfId="45442" xr:uid="{00000000-0005-0000-0000-000017000000}"/>
    <cellStyle name="Comma 3 4 2 14" xfId="30322" xr:uid="{00000000-0005-0000-0000-000017000000}"/>
    <cellStyle name="Comma 3 4 2 2" xfId="166" xr:uid="{00000000-0005-0000-0000-00002E000000}"/>
    <cellStyle name="Comma 3 4 2 2 10" xfId="9238" xr:uid="{00000000-0005-0000-0000-00002E000000}"/>
    <cellStyle name="Comma 3 4 2 2 10 2" xfId="24358" xr:uid="{00000000-0005-0000-0000-00002E000000}"/>
    <cellStyle name="Comma 3 4 2 2 10 2 2" xfId="54598" xr:uid="{00000000-0005-0000-0000-00002E000000}"/>
    <cellStyle name="Comma 3 4 2 2 10 3" xfId="39478" xr:uid="{00000000-0005-0000-0000-00002E000000}"/>
    <cellStyle name="Comma 3 4 2 2 11" xfId="15286" xr:uid="{00000000-0005-0000-0000-00002E000000}"/>
    <cellStyle name="Comma 3 4 2 2 11 2" xfId="45526" xr:uid="{00000000-0005-0000-0000-00002E000000}"/>
    <cellStyle name="Comma 3 4 2 2 12" xfId="30406" xr:uid="{00000000-0005-0000-0000-00002E000000}"/>
    <cellStyle name="Comma 3 4 2 2 2" xfId="418" xr:uid="{00000000-0005-0000-0000-00002E000000}"/>
    <cellStyle name="Comma 3 4 2 2 2 10" xfId="30658" xr:uid="{00000000-0005-0000-0000-00002E000000}"/>
    <cellStyle name="Comma 3 4 2 2 2 2" xfId="1174" xr:uid="{00000000-0005-0000-0000-00002E000000}"/>
    <cellStyle name="Comma 3 4 2 2 2 2 2" xfId="2686" xr:uid="{00000000-0005-0000-0000-00002E000000}"/>
    <cellStyle name="Comma 3 4 2 2 2 2 2 2" xfId="11758" xr:uid="{00000000-0005-0000-0000-00002E000000}"/>
    <cellStyle name="Comma 3 4 2 2 2 2 2 2 2" xfId="26878" xr:uid="{00000000-0005-0000-0000-00002E000000}"/>
    <cellStyle name="Comma 3 4 2 2 2 2 2 2 2 2" xfId="57118" xr:uid="{00000000-0005-0000-0000-00002E000000}"/>
    <cellStyle name="Comma 3 4 2 2 2 2 2 2 3" xfId="41998" xr:uid="{00000000-0005-0000-0000-00002E000000}"/>
    <cellStyle name="Comma 3 4 2 2 2 2 2 3" xfId="17806" xr:uid="{00000000-0005-0000-0000-00002E000000}"/>
    <cellStyle name="Comma 3 4 2 2 2 2 2 3 2" xfId="48046" xr:uid="{00000000-0005-0000-0000-00002E000000}"/>
    <cellStyle name="Comma 3 4 2 2 2 2 2 4" xfId="32926" xr:uid="{00000000-0005-0000-0000-00002E000000}"/>
    <cellStyle name="Comma 3 4 2 2 2 2 3" xfId="4198" xr:uid="{00000000-0005-0000-0000-00002E000000}"/>
    <cellStyle name="Comma 3 4 2 2 2 2 3 2" xfId="13270" xr:uid="{00000000-0005-0000-0000-00002E000000}"/>
    <cellStyle name="Comma 3 4 2 2 2 2 3 2 2" xfId="28390" xr:uid="{00000000-0005-0000-0000-00002E000000}"/>
    <cellStyle name="Comma 3 4 2 2 2 2 3 2 2 2" xfId="58630" xr:uid="{00000000-0005-0000-0000-00002E000000}"/>
    <cellStyle name="Comma 3 4 2 2 2 2 3 2 3" xfId="43510" xr:uid="{00000000-0005-0000-0000-00002E000000}"/>
    <cellStyle name="Comma 3 4 2 2 2 2 3 3" xfId="19318" xr:uid="{00000000-0005-0000-0000-00002E000000}"/>
    <cellStyle name="Comma 3 4 2 2 2 2 3 3 2" xfId="49558" xr:uid="{00000000-0005-0000-0000-00002E000000}"/>
    <cellStyle name="Comma 3 4 2 2 2 2 3 4" xfId="34438" xr:uid="{00000000-0005-0000-0000-00002E000000}"/>
    <cellStyle name="Comma 3 4 2 2 2 2 4" xfId="5710" xr:uid="{00000000-0005-0000-0000-00002E000000}"/>
    <cellStyle name="Comma 3 4 2 2 2 2 4 2" xfId="14782" xr:uid="{00000000-0005-0000-0000-00002E000000}"/>
    <cellStyle name="Comma 3 4 2 2 2 2 4 2 2" xfId="29902" xr:uid="{00000000-0005-0000-0000-00002E000000}"/>
    <cellStyle name="Comma 3 4 2 2 2 2 4 2 2 2" xfId="60142" xr:uid="{00000000-0005-0000-0000-00002E000000}"/>
    <cellStyle name="Comma 3 4 2 2 2 2 4 2 3" xfId="45022" xr:uid="{00000000-0005-0000-0000-00002E000000}"/>
    <cellStyle name="Comma 3 4 2 2 2 2 4 3" xfId="20830" xr:uid="{00000000-0005-0000-0000-00002E000000}"/>
    <cellStyle name="Comma 3 4 2 2 2 2 4 3 2" xfId="51070" xr:uid="{00000000-0005-0000-0000-00002E000000}"/>
    <cellStyle name="Comma 3 4 2 2 2 2 4 4" xfId="35950" xr:uid="{00000000-0005-0000-0000-00002E000000}"/>
    <cellStyle name="Comma 3 4 2 2 2 2 5" xfId="7222" xr:uid="{00000000-0005-0000-0000-00002E000000}"/>
    <cellStyle name="Comma 3 4 2 2 2 2 5 2" xfId="22342" xr:uid="{00000000-0005-0000-0000-00002E000000}"/>
    <cellStyle name="Comma 3 4 2 2 2 2 5 2 2" xfId="52582" xr:uid="{00000000-0005-0000-0000-00002E000000}"/>
    <cellStyle name="Comma 3 4 2 2 2 2 5 3" xfId="37462" xr:uid="{00000000-0005-0000-0000-00002E000000}"/>
    <cellStyle name="Comma 3 4 2 2 2 2 6" xfId="8734" xr:uid="{00000000-0005-0000-0000-00002E000000}"/>
    <cellStyle name="Comma 3 4 2 2 2 2 6 2" xfId="23854" xr:uid="{00000000-0005-0000-0000-00002E000000}"/>
    <cellStyle name="Comma 3 4 2 2 2 2 6 2 2" xfId="54094" xr:uid="{00000000-0005-0000-0000-00002E000000}"/>
    <cellStyle name="Comma 3 4 2 2 2 2 6 3" xfId="38974" xr:uid="{00000000-0005-0000-0000-00002E000000}"/>
    <cellStyle name="Comma 3 4 2 2 2 2 7" xfId="10246" xr:uid="{00000000-0005-0000-0000-00002E000000}"/>
    <cellStyle name="Comma 3 4 2 2 2 2 7 2" xfId="25366" xr:uid="{00000000-0005-0000-0000-00002E000000}"/>
    <cellStyle name="Comma 3 4 2 2 2 2 7 2 2" xfId="55606" xr:uid="{00000000-0005-0000-0000-00002E000000}"/>
    <cellStyle name="Comma 3 4 2 2 2 2 7 3" xfId="40486" xr:uid="{00000000-0005-0000-0000-00002E000000}"/>
    <cellStyle name="Comma 3 4 2 2 2 2 8" xfId="16294" xr:uid="{00000000-0005-0000-0000-00002E000000}"/>
    <cellStyle name="Comma 3 4 2 2 2 2 8 2" xfId="46534" xr:uid="{00000000-0005-0000-0000-00002E000000}"/>
    <cellStyle name="Comma 3 4 2 2 2 2 9" xfId="31414" xr:uid="{00000000-0005-0000-0000-00002E000000}"/>
    <cellStyle name="Comma 3 4 2 2 2 3" xfId="1930" xr:uid="{00000000-0005-0000-0000-00002E000000}"/>
    <cellStyle name="Comma 3 4 2 2 2 3 2" xfId="11002" xr:uid="{00000000-0005-0000-0000-00002E000000}"/>
    <cellStyle name="Comma 3 4 2 2 2 3 2 2" xfId="26122" xr:uid="{00000000-0005-0000-0000-00002E000000}"/>
    <cellStyle name="Comma 3 4 2 2 2 3 2 2 2" xfId="56362" xr:uid="{00000000-0005-0000-0000-00002E000000}"/>
    <cellStyle name="Comma 3 4 2 2 2 3 2 3" xfId="41242" xr:uid="{00000000-0005-0000-0000-00002E000000}"/>
    <cellStyle name="Comma 3 4 2 2 2 3 3" xfId="17050" xr:uid="{00000000-0005-0000-0000-00002E000000}"/>
    <cellStyle name="Comma 3 4 2 2 2 3 3 2" xfId="47290" xr:uid="{00000000-0005-0000-0000-00002E000000}"/>
    <cellStyle name="Comma 3 4 2 2 2 3 4" xfId="32170" xr:uid="{00000000-0005-0000-0000-00002E000000}"/>
    <cellStyle name="Comma 3 4 2 2 2 4" xfId="3442" xr:uid="{00000000-0005-0000-0000-00002E000000}"/>
    <cellStyle name="Comma 3 4 2 2 2 4 2" xfId="12514" xr:uid="{00000000-0005-0000-0000-00002E000000}"/>
    <cellStyle name="Comma 3 4 2 2 2 4 2 2" xfId="27634" xr:uid="{00000000-0005-0000-0000-00002E000000}"/>
    <cellStyle name="Comma 3 4 2 2 2 4 2 2 2" xfId="57874" xr:uid="{00000000-0005-0000-0000-00002E000000}"/>
    <cellStyle name="Comma 3 4 2 2 2 4 2 3" xfId="42754" xr:uid="{00000000-0005-0000-0000-00002E000000}"/>
    <cellStyle name="Comma 3 4 2 2 2 4 3" xfId="18562" xr:uid="{00000000-0005-0000-0000-00002E000000}"/>
    <cellStyle name="Comma 3 4 2 2 2 4 3 2" xfId="48802" xr:uid="{00000000-0005-0000-0000-00002E000000}"/>
    <cellStyle name="Comma 3 4 2 2 2 4 4" xfId="33682" xr:uid="{00000000-0005-0000-0000-00002E000000}"/>
    <cellStyle name="Comma 3 4 2 2 2 5" xfId="4954" xr:uid="{00000000-0005-0000-0000-00002E000000}"/>
    <cellStyle name="Comma 3 4 2 2 2 5 2" xfId="14026" xr:uid="{00000000-0005-0000-0000-00002E000000}"/>
    <cellStyle name="Comma 3 4 2 2 2 5 2 2" xfId="29146" xr:uid="{00000000-0005-0000-0000-00002E000000}"/>
    <cellStyle name="Comma 3 4 2 2 2 5 2 2 2" xfId="59386" xr:uid="{00000000-0005-0000-0000-00002E000000}"/>
    <cellStyle name="Comma 3 4 2 2 2 5 2 3" xfId="44266" xr:uid="{00000000-0005-0000-0000-00002E000000}"/>
    <cellStyle name="Comma 3 4 2 2 2 5 3" xfId="20074" xr:uid="{00000000-0005-0000-0000-00002E000000}"/>
    <cellStyle name="Comma 3 4 2 2 2 5 3 2" xfId="50314" xr:uid="{00000000-0005-0000-0000-00002E000000}"/>
    <cellStyle name="Comma 3 4 2 2 2 5 4" xfId="35194" xr:uid="{00000000-0005-0000-0000-00002E000000}"/>
    <cellStyle name="Comma 3 4 2 2 2 6" xfId="6466" xr:uid="{00000000-0005-0000-0000-00002E000000}"/>
    <cellStyle name="Comma 3 4 2 2 2 6 2" xfId="21586" xr:uid="{00000000-0005-0000-0000-00002E000000}"/>
    <cellStyle name="Comma 3 4 2 2 2 6 2 2" xfId="51826" xr:uid="{00000000-0005-0000-0000-00002E000000}"/>
    <cellStyle name="Comma 3 4 2 2 2 6 3" xfId="36706" xr:uid="{00000000-0005-0000-0000-00002E000000}"/>
    <cellStyle name="Comma 3 4 2 2 2 7" xfId="7978" xr:uid="{00000000-0005-0000-0000-00002E000000}"/>
    <cellStyle name="Comma 3 4 2 2 2 7 2" xfId="23098" xr:uid="{00000000-0005-0000-0000-00002E000000}"/>
    <cellStyle name="Comma 3 4 2 2 2 7 2 2" xfId="53338" xr:uid="{00000000-0005-0000-0000-00002E000000}"/>
    <cellStyle name="Comma 3 4 2 2 2 7 3" xfId="38218" xr:uid="{00000000-0005-0000-0000-00002E000000}"/>
    <cellStyle name="Comma 3 4 2 2 2 8" xfId="9490" xr:uid="{00000000-0005-0000-0000-00002E000000}"/>
    <cellStyle name="Comma 3 4 2 2 2 8 2" xfId="24610" xr:uid="{00000000-0005-0000-0000-00002E000000}"/>
    <cellStyle name="Comma 3 4 2 2 2 8 2 2" xfId="54850" xr:uid="{00000000-0005-0000-0000-00002E000000}"/>
    <cellStyle name="Comma 3 4 2 2 2 8 3" xfId="39730" xr:uid="{00000000-0005-0000-0000-00002E000000}"/>
    <cellStyle name="Comma 3 4 2 2 2 9" xfId="15538" xr:uid="{00000000-0005-0000-0000-00002E000000}"/>
    <cellStyle name="Comma 3 4 2 2 2 9 2" xfId="45778" xr:uid="{00000000-0005-0000-0000-00002E000000}"/>
    <cellStyle name="Comma 3 4 2 2 3" xfId="670" xr:uid="{00000000-0005-0000-0000-000087000000}"/>
    <cellStyle name="Comma 3 4 2 2 3 10" xfId="30910" xr:uid="{00000000-0005-0000-0000-000087000000}"/>
    <cellStyle name="Comma 3 4 2 2 3 2" xfId="1426" xr:uid="{00000000-0005-0000-0000-000087000000}"/>
    <cellStyle name="Comma 3 4 2 2 3 2 2" xfId="2938" xr:uid="{00000000-0005-0000-0000-000087000000}"/>
    <cellStyle name="Comma 3 4 2 2 3 2 2 2" xfId="12010" xr:uid="{00000000-0005-0000-0000-000087000000}"/>
    <cellStyle name="Comma 3 4 2 2 3 2 2 2 2" xfId="27130" xr:uid="{00000000-0005-0000-0000-000087000000}"/>
    <cellStyle name="Comma 3 4 2 2 3 2 2 2 2 2" xfId="57370" xr:uid="{00000000-0005-0000-0000-000087000000}"/>
    <cellStyle name="Comma 3 4 2 2 3 2 2 2 3" xfId="42250" xr:uid="{00000000-0005-0000-0000-000087000000}"/>
    <cellStyle name="Comma 3 4 2 2 3 2 2 3" xfId="18058" xr:uid="{00000000-0005-0000-0000-000087000000}"/>
    <cellStyle name="Comma 3 4 2 2 3 2 2 3 2" xfId="48298" xr:uid="{00000000-0005-0000-0000-000087000000}"/>
    <cellStyle name="Comma 3 4 2 2 3 2 2 4" xfId="33178" xr:uid="{00000000-0005-0000-0000-000087000000}"/>
    <cellStyle name="Comma 3 4 2 2 3 2 3" xfId="4450" xr:uid="{00000000-0005-0000-0000-000087000000}"/>
    <cellStyle name="Comma 3 4 2 2 3 2 3 2" xfId="13522" xr:uid="{00000000-0005-0000-0000-000087000000}"/>
    <cellStyle name="Comma 3 4 2 2 3 2 3 2 2" xfId="28642" xr:uid="{00000000-0005-0000-0000-000087000000}"/>
    <cellStyle name="Comma 3 4 2 2 3 2 3 2 2 2" xfId="58882" xr:uid="{00000000-0005-0000-0000-000087000000}"/>
    <cellStyle name="Comma 3 4 2 2 3 2 3 2 3" xfId="43762" xr:uid="{00000000-0005-0000-0000-000087000000}"/>
    <cellStyle name="Comma 3 4 2 2 3 2 3 3" xfId="19570" xr:uid="{00000000-0005-0000-0000-000087000000}"/>
    <cellStyle name="Comma 3 4 2 2 3 2 3 3 2" xfId="49810" xr:uid="{00000000-0005-0000-0000-000087000000}"/>
    <cellStyle name="Comma 3 4 2 2 3 2 3 4" xfId="34690" xr:uid="{00000000-0005-0000-0000-000087000000}"/>
    <cellStyle name="Comma 3 4 2 2 3 2 4" xfId="5962" xr:uid="{00000000-0005-0000-0000-000087000000}"/>
    <cellStyle name="Comma 3 4 2 2 3 2 4 2" xfId="15034" xr:uid="{00000000-0005-0000-0000-000087000000}"/>
    <cellStyle name="Comma 3 4 2 2 3 2 4 2 2" xfId="30154" xr:uid="{00000000-0005-0000-0000-000087000000}"/>
    <cellStyle name="Comma 3 4 2 2 3 2 4 2 2 2" xfId="60394" xr:uid="{00000000-0005-0000-0000-000087000000}"/>
    <cellStyle name="Comma 3 4 2 2 3 2 4 2 3" xfId="45274" xr:uid="{00000000-0005-0000-0000-000087000000}"/>
    <cellStyle name="Comma 3 4 2 2 3 2 4 3" xfId="21082" xr:uid="{00000000-0005-0000-0000-000087000000}"/>
    <cellStyle name="Comma 3 4 2 2 3 2 4 3 2" xfId="51322" xr:uid="{00000000-0005-0000-0000-000087000000}"/>
    <cellStyle name="Comma 3 4 2 2 3 2 4 4" xfId="36202" xr:uid="{00000000-0005-0000-0000-000087000000}"/>
    <cellStyle name="Comma 3 4 2 2 3 2 5" xfId="7474" xr:uid="{00000000-0005-0000-0000-000087000000}"/>
    <cellStyle name="Comma 3 4 2 2 3 2 5 2" xfId="22594" xr:uid="{00000000-0005-0000-0000-000087000000}"/>
    <cellStyle name="Comma 3 4 2 2 3 2 5 2 2" xfId="52834" xr:uid="{00000000-0005-0000-0000-000087000000}"/>
    <cellStyle name="Comma 3 4 2 2 3 2 5 3" xfId="37714" xr:uid="{00000000-0005-0000-0000-000087000000}"/>
    <cellStyle name="Comma 3 4 2 2 3 2 6" xfId="8986" xr:uid="{00000000-0005-0000-0000-000087000000}"/>
    <cellStyle name="Comma 3 4 2 2 3 2 6 2" xfId="24106" xr:uid="{00000000-0005-0000-0000-000087000000}"/>
    <cellStyle name="Comma 3 4 2 2 3 2 6 2 2" xfId="54346" xr:uid="{00000000-0005-0000-0000-000087000000}"/>
    <cellStyle name="Comma 3 4 2 2 3 2 6 3" xfId="39226" xr:uid="{00000000-0005-0000-0000-000087000000}"/>
    <cellStyle name="Comma 3 4 2 2 3 2 7" xfId="10498" xr:uid="{00000000-0005-0000-0000-000087000000}"/>
    <cellStyle name="Comma 3 4 2 2 3 2 7 2" xfId="25618" xr:uid="{00000000-0005-0000-0000-000087000000}"/>
    <cellStyle name="Comma 3 4 2 2 3 2 7 2 2" xfId="55858" xr:uid="{00000000-0005-0000-0000-000087000000}"/>
    <cellStyle name="Comma 3 4 2 2 3 2 7 3" xfId="40738" xr:uid="{00000000-0005-0000-0000-000087000000}"/>
    <cellStyle name="Comma 3 4 2 2 3 2 8" xfId="16546" xr:uid="{00000000-0005-0000-0000-000087000000}"/>
    <cellStyle name="Comma 3 4 2 2 3 2 8 2" xfId="46786" xr:uid="{00000000-0005-0000-0000-000087000000}"/>
    <cellStyle name="Comma 3 4 2 2 3 2 9" xfId="31666" xr:uid="{00000000-0005-0000-0000-000087000000}"/>
    <cellStyle name="Comma 3 4 2 2 3 3" xfId="2182" xr:uid="{00000000-0005-0000-0000-000087000000}"/>
    <cellStyle name="Comma 3 4 2 2 3 3 2" xfId="11254" xr:uid="{00000000-0005-0000-0000-000087000000}"/>
    <cellStyle name="Comma 3 4 2 2 3 3 2 2" xfId="26374" xr:uid="{00000000-0005-0000-0000-000087000000}"/>
    <cellStyle name="Comma 3 4 2 2 3 3 2 2 2" xfId="56614" xr:uid="{00000000-0005-0000-0000-000087000000}"/>
    <cellStyle name="Comma 3 4 2 2 3 3 2 3" xfId="41494" xr:uid="{00000000-0005-0000-0000-000087000000}"/>
    <cellStyle name="Comma 3 4 2 2 3 3 3" xfId="17302" xr:uid="{00000000-0005-0000-0000-000087000000}"/>
    <cellStyle name="Comma 3 4 2 2 3 3 3 2" xfId="47542" xr:uid="{00000000-0005-0000-0000-000087000000}"/>
    <cellStyle name="Comma 3 4 2 2 3 3 4" xfId="32422" xr:uid="{00000000-0005-0000-0000-000087000000}"/>
    <cellStyle name="Comma 3 4 2 2 3 4" xfId="3694" xr:uid="{00000000-0005-0000-0000-000087000000}"/>
    <cellStyle name="Comma 3 4 2 2 3 4 2" xfId="12766" xr:uid="{00000000-0005-0000-0000-000087000000}"/>
    <cellStyle name="Comma 3 4 2 2 3 4 2 2" xfId="27886" xr:uid="{00000000-0005-0000-0000-000087000000}"/>
    <cellStyle name="Comma 3 4 2 2 3 4 2 2 2" xfId="58126" xr:uid="{00000000-0005-0000-0000-000087000000}"/>
    <cellStyle name="Comma 3 4 2 2 3 4 2 3" xfId="43006" xr:uid="{00000000-0005-0000-0000-000087000000}"/>
    <cellStyle name="Comma 3 4 2 2 3 4 3" xfId="18814" xr:uid="{00000000-0005-0000-0000-000087000000}"/>
    <cellStyle name="Comma 3 4 2 2 3 4 3 2" xfId="49054" xr:uid="{00000000-0005-0000-0000-000087000000}"/>
    <cellStyle name="Comma 3 4 2 2 3 4 4" xfId="33934" xr:uid="{00000000-0005-0000-0000-000087000000}"/>
    <cellStyle name="Comma 3 4 2 2 3 5" xfId="5206" xr:uid="{00000000-0005-0000-0000-000087000000}"/>
    <cellStyle name="Comma 3 4 2 2 3 5 2" xfId="14278" xr:uid="{00000000-0005-0000-0000-000087000000}"/>
    <cellStyle name="Comma 3 4 2 2 3 5 2 2" xfId="29398" xr:uid="{00000000-0005-0000-0000-000087000000}"/>
    <cellStyle name="Comma 3 4 2 2 3 5 2 2 2" xfId="59638" xr:uid="{00000000-0005-0000-0000-000087000000}"/>
    <cellStyle name="Comma 3 4 2 2 3 5 2 3" xfId="44518" xr:uid="{00000000-0005-0000-0000-000087000000}"/>
    <cellStyle name="Comma 3 4 2 2 3 5 3" xfId="20326" xr:uid="{00000000-0005-0000-0000-000087000000}"/>
    <cellStyle name="Comma 3 4 2 2 3 5 3 2" xfId="50566" xr:uid="{00000000-0005-0000-0000-000087000000}"/>
    <cellStyle name="Comma 3 4 2 2 3 5 4" xfId="35446" xr:uid="{00000000-0005-0000-0000-000087000000}"/>
    <cellStyle name="Comma 3 4 2 2 3 6" xfId="6718" xr:uid="{00000000-0005-0000-0000-000087000000}"/>
    <cellStyle name="Comma 3 4 2 2 3 6 2" xfId="21838" xr:uid="{00000000-0005-0000-0000-000087000000}"/>
    <cellStyle name="Comma 3 4 2 2 3 6 2 2" xfId="52078" xr:uid="{00000000-0005-0000-0000-000087000000}"/>
    <cellStyle name="Comma 3 4 2 2 3 6 3" xfId="36958" xr:uid="{00000000-0005-0000-0000-000087000000}"/>
    <cellStyle name="Comma 3 4 2 2 3 7" xfId="8230" xr:uid="{00000000-0005-0000-0000-000087000000}"/>
    <cellStyle name="Comma 3 4 2 2 3 7 2" xfId="23350" xr:uid="{00000000-0005-0000-0000-000087000000}"/>
    <cellStyle name="Comma 3 4 2 2 3 7 2 2" xfId="53590" xr:uid="{00000000-0005-0000-0000-000087000000}"/>
    <cellStyle name="Comma 3 4 2 2 3 7 3" xfId="38470" xr:uid="{00000000-0005-0000-0000-000087000000}"/>
    <cellStyle name="Comma 3 4 2 2 3 8" xfId="9742" xr:uid="{00000000-0005-0000-0000-000087000000}"/>
    <cellStyle name="Comma 3 4 2 2 3 8 2" xfId="24862" xr:uid="{00000000-0005-0000-0000-000087000000}"/>
    <cellStyle name="Comma 3 4 2 2 3 8 2 2" xfId="55102" xr:uid="{00000000-0005-0000-0000-000087000000}"/>
    <cellStyle name="Comma 3 4 2 2 3 8 3" xfId="39982" xr:uid="{00000000-0005-0000-0000-000087000000}"/>
    <cellStyle name="Comma 3 4 2 2 3 9" xfId="15790" xr:uid="{00000000-0005-0000-0000-000087000000}"/>
    <cellStyle name="Comma 3 4 2 2 3 9 2" xfId="46030" xr:uid="{00000000-0005-0000-0000-000087000000}"/>
    <cellStyle name="Comma 3 4 2 2 4" xfId="922" xr:uid="{00000000-0005-0000-0000-00002E000000}"/>
    <cellStyle name="Comma 3 4 2 2 4 2" xfId="2434" xr:uid="{00000000-0005-0000-0000-00002E000000}"/>
    <cellStyle name="Comma 3 4 2 2 4 2 2" xfId="11506" xr:uid="{00000000-0005-0000-0000-00002E000000}"/>
    <cellStyle name="Comma 3 4 2 2 4 2 2 2" xfId="26626" xr:uid="{00000000-0005-0000-0000-00002E000000}"/>
    <cellStyle name="Comma 3 4 2 2 4 2 2 2 2" xfId="56866" xr:uid="{00000000-0005-0000-0000-00002E000000}"/>
    <cellStyle name="Comma 3 4 2 2 4 2 2 3" xfId="41746" xr:uid="{00000000-0005-0000-0000-00002E000000}"/>
    <cellStyle name="Comma 3 4 2 2 4 2 3" xfId="17554" xr:uid="{00000000-0005-0000-0000-00002E000000}"/>
    <cellStyle name="Comma 3 4 2 2 4 2 3 2" xfId="47794" xr:uid="{00000000-0005-0000-0000-00002E000000}"/>
    <cellStyle name="Comma 3 4 2 2 4 2 4" xfId="32674" xr:uid="{00000000-0005-0000-0000-00002E000000}"/>
    <cellStyle name="Comma 3 4 2 2 4 3" xfId="3946" xr:uid="{00000000-0005-0000-0000-00002E000000}"/>
    <cellStyle name="Comma 3 4 2 2 4 3 2" xfId="13018" xr:uid="{00000000-0005-0000-0000-00002E000000}"/>
    <cellStyle name="Comma 3 4 2 2 4 3 2 2" xfId="28138" xr:uid="{00000000-0005-0000-0000-00002E000000}"/>
    <cellStyle name="Comma 3 4 2 2 4 3 2 2 2" xfId="58378" xr:uid="{00000000-0005-0000-0000-00002E000000}"/>
    <cellStyle name="Comma 3 4 2 2 4 3 2 3" xfId="43258" xr:uid="{00000000-0005-0000-0000-00002E000000}"/>
    <cellStyle name="Comma 3 4 2 2 4 3 3" xfId="19066" xr:uid="{00000000-0005-0000-0000-00002E000000}"/>
    <cellStyle name="Comma 3 4 2 2 4 3 3 2" xfId="49306" xr:uid="{00000000-0005-0000-0000-00002E000000}"/>
    <cellStyle name="Comma 3 4 2 2 4 3 4" xfId="34186" xr:uid="{00000000-0005-0000-0000-00002E000000}"/>
    <cellStyle name="Comma 3 4 2 2 4 4" xfId="5458" xr:uid="{00000000-0005-0000-0000-00002E000000}"/>
    <cellStyle name="Comma 3 4 2 2 4 4 2" xfId="14530" xr:uid="{00000000-0005-0000-0000-00002E000000}"/>
    <cellStyle name="Comma 3 4 2 2 4 4 2 2" xfId="29650" xr:uid="{00000000-0005-0000-0000-00002E000000}"/>
    <cellStyle name="Comma 3 4 2 2 4 4 2 2 2" xfId="59890" xr:uid="{00000000-0005-0000-0000-00002E000000}"/>
    <cellStyle name="Comma 3 4 2 2 4 4 2 3" xfId="44770" xr:uid="{00000000-0005-0000-0000-00002E000000}"/>
    <cellStyle name="Comma 3 4 2 2 4 4 3" xfId="20578" xr:uid="{00000000-0005-0000-0000-00002E000000}"/>
    <cellStyle name="Comma 3 4 2 2 4 4 3 2" xfId="50818" xr:uid="{00000000-0005-0000-0000-00002E000000}"/>
    <cellStyle name="Comma 3 4 2 2 4 4 4" xfId="35698" xr:uid="{00000000-0005-0000-0000-00002E000000}"/>
    <cellStyle name="Comma 3 4 2 2 4 5" xfId="6970" xr:uid="{00000000-0005-0000-0000-00002E000000}"/>
    <cellStyle name="Comma 3 4 2 2 4 5 2" xfId="22090" xr:uid="{00000000-0005-0000-0000-00002E000000}"/>
    <cellStyle name="Comma 3 4 2 2 4 5 2 2" xfId="52330" xr:uid="{00000000-0005-0000-0000-00002E000000}"/>
    <cellStyle name="Comma 3 4 2 2 4 5 3" xfId="37210" xr:uid="{00000000-0005-0000-0000-00002E000000}"/>
    <cellStyle name="Comma 3 4 2 2 4 6" xfId="8482" xr:uid="{00000000-0005-0000-0000-00002E000000}"/>
    <cellStyle name="Comma 3 4 2 2 4 6 2" xfId="23602" xr:uid="{00000000-0005-0000-0000-00002E000000}"/>
    <cellStyle name="Comma 3 4 2 2 4 6 2 2" xfId="53842" xr:uid="{00000000-0005-0000-0000-00002E000000}"/>
    <cellStyle name="Comma 3 4 2 2 4 6 3" xfId="38722" xr:uid="{00000000-0005-0000-0000-00002E000000}"/>
    <cellStyle name="Comma 3 4 2 2 4 7" xfId="9994" xr:uid="{00000000-0005-0000-0000-00002E000000}"/>
    <cellStyle name="Comma 3 4 2 2 4 7 2" xfId="25114" xr:uid="{00000000-0005-0000-0000-00002E000000}"/>
    <cellStyle name="Comma 3 4 2 2 4 7 2 2" xfId="55354" xr:uid="{00000000-0005-0000-0000-00002E000000}"/>
    <cellStyle name="Comma 3 4 2 2 4 7 3" xfId="40234" xr:uid="{00000000-0005-0000-0000-00002E000000}"/>
    <cellStyle name="Comma 3 4 2 2 4 8" xfId="16042" xr:uid="{00000000-0005-0000-0000-00002E000000}"/>
    <cellStyle name="Comma 3 4 2 2 4 8 2" xfId="46282" xr:uid="{00000000-0005-0000-0000-00002E000000}"/>
    <cellStyle name="Comma 3 4 2 2 4 9" xfId="31162" xr:uid="{00000000-0005-0000-0000-00002E000000}"/>
    <cellStyle name="Comma 3 4 2 2 5" xfId="1678" xr:uid="{00000000-0005-0000-0000-00002E000000}"/>
    <cellStyle name="Comma 3 4 2 2 5 2" xfId="10750" xr:uid="{00000000-0005-0000-0000-00002E000000}"/>
    <cellStyle name="Comma 3 4 2 2 5 2 2" xfId="25870" xr:uid="{00000000-0005-0000-0000-00002E000000}"/>
    <cellStyle name="Comma 3 4 2 2 5 2 2 2" xfId="56110" xr:uid="{00000000-0005-0000-0000-00002E000000}"/>
    <cellStyle name="Comma 3 4 2 2 5 2 3" xfId="40990" xr:uid="{00000000-0005-0000-0000-00002E000000}"/>
    <cellStyle name="Comma 3 4 2 2 5 3" xfId="16798" xr:uid="{00000000-0005-0000-0000-00002E000000}"/>
    <cellStyle name="Comma 3 4 2 2 5 3 2" xfId="47038" xr:uid="{00000000-0005-0000-0000-00002E000000}"/>
    <cellStyle name="Comma 3 4 2 2 5 4" xfId="31918" xr:uid="{00000000-0005-0000-0000-00002E000000}"/>
    <cellStyle name="Comma 3 4 2 2 6" xfId="3190" xr:uid="{00000000-0005-0000-0000-00002E000000}"/>
    <cellStyle name="Comma 3 4 2 2 6 2" xfId="12262" xr:uid="{00000000-0005-0000-0000-00002E000000}"/>
    <cellStyle name="Comma 3 4 2 2 6 2 2" xfId="27382" xr:uid="{00000000-0005-0000-0000-00002E000000}"/>
    <cellStyle name="Comma 3 4 2 2 6 2 2 2" xfId="57622" xr:uid="{00000000-0005-0000-0000-00002E000000}"/>
    <cellStyle name="Comma 3 4 2 2 6 2 3" xfId="42502" xr:uid="{00000000-0005-0000-0000-00002E000000}"/>
    <cellStyle name="Comma 3 4 2 2 6 3" xfId="18310" xr:uid="{00000000-0005-0000-0000-00002E000000}"/>
    <cellStyle name="Comma 3 4 2 2 6 3 2" xfId="48550" xr:uid="{00000000-0005-0000-0000-00002E000000}"/>
    <cellStyle name="Comma 3 4 2 2 6 4" xfId="33430" xr:uid="{00000000-0005-0000-0000-00002E000000}"/>
    <cellStyle name="Comma 3 4 2 2 7" xfId="4702" xr:uid="{00000000-0005-0000-0000-00002E000000}"/>
    <cellStyle name="Comma 3 4 2 2 7 2" xfId="13774" xr:uid="{00000000-0005-0000-0000-00002E000000}"/>
    <cellStyle name="Comma 3 4 2 2 7 2 2" xfId="28894" xr:uid="{00000000-0005-0000-0000-00002E000000}"/>
    <cellStyle name="Comma 3 4 2 2 7 2 2 2" xfId="59134" xr:uid="{00000000-0005-0000-0000-00002E000000}"/>
    <cellStyle name="Comma 3 4 2 2 7 2 3" xfId="44014" xr:uid="{00000000-0005-0000-0000-00002E000000}"/>
    <cellStyle name="Comma 3 4 2 2 7 3" xfId="19822" xr:uid="{00000000-0005-0000-0000-00002E000000}"/>
    <cellStyle name="Comma 3 4 2 2 7 3 2" xfId="50062" xr:uid="{00000000-0005-0000-0000-00002E000000}"/>
    <cellStyle name="Comma 3 4 2 2 7 4" xfId="34942" xr:uid="{00000000-0005-0000-0000-00002E000000}"/>
    <cellStyle name="Comma 3 4 2 2 8" xfId="6214" xr:uid="{00000000-0005-0000-0000-00002E000000}"/>
    <cellStyle name="Comma 3 4 2 2 8 2" xfId="21334" xr:uid="{00000000-0005-0000-0000-00002E000000}"/>
    <cellStyle name="Comma 3 4 2 2 8 2 2" xfId="51574" xr:uid="{00000000-0005-0000-0000-00002E000000}"/>
    <cellStyle name="Comma 3 4 2 2 8 3" xfId="36454" xr:uid="{00000000-0005-0000-0000-00002E000000}"/>
    <cellStyle name="Comma 3 4 2 2 9" xfId="7726" xr:uid="{00000000-0005-0000-0000-00002E000000}"/>
    <cellStyle name="Comma 3 4 2 2 9 2" xfId="22846" xr:uid="{00000000-0005-0000-0000-00002E000000}"/>
    <cellStyle name="Comma 3 4 2 2 9 2 2" xfId="53086" xr:uid="{00000000-0005-0000-0000-00002E000000}"/>
    <cellStyle name="Comma 3 4 2 2 9 3" xfId="37966" xr:uid="{00000000-0005-0000-0000-00002E000000}"/>
    <cellStyle name="Comma 3 4 2 3" xfId="250" xr:uid="{00000000-0005-0000-0000-00002E000000}"/>
    <cellStyle name="Comma 3 4 2 3 10" xfId="9322" xr:uid="{00000000-0005-0000-0000-00002E000000}"/>
    <cellStyle name="Comma 3 4 2 3 10 2" xfId="24442" xr:uid="{00000000-0005-0000-0000-00002E000000}"/>
    <cellStyle name="Comma 3 4 2 3 10 2 2" xfId="54682" xr:uid="{00000000-0005-0000-0000-00002E000000}"/>
    <cellStyle name="Comma 3 4 2 3 10 3" xfId="39562" xr:uid="{00000000-0005-0000-0000-00002E000000}"/>
    <cellStyle name="Comma 3 4 2 3 11" xfId="15370" xr:uid="{00000000-0005-0000-0000-00002E000000}"/>
    <cellStyle name="Comma 3 4 2 3 11 2" xfId="45610" xr:uid="{00000000-0005-0000-0000-00002E000000}"/>
    <cellStyle name="Comma 3 4 2 3 12" xfId="30490" xr:uid="{00000000-0005-0000-0000-00002E000000}"/>
    <cellStyle name="Comma 3 4 2 3 2" xfId="502" xr:uid="{00000000-0005-0000-0000-00002E000000}"/>
    <cellStyle name="Comma 3 4 2 3 2 10" xfId="30742" xr:uid="{00000000-0005-0000-0000-00002E000000}"/>
    <cellStyle name="Comma 3 4 2 3 2 2" xfId="1258" xr:uid="{00000000-0005-0000-0000-00002E000000}"/>
    <cellStyle name="Comma 3 4 2 3 2 2 2" xfId="2770" xr:uid="{00000000-0005-0000-0000-00002E000000}"/>
    <cellStyle name="Comma 3 4 2 3 2 2 2 2" xfId="11842" xr:uid="{00000000-0005-0000-0000-00002E000000}"/>
    <cellStyle name="Comma 3 4 2 3 2 2 2 2 2" xfId="26962" xr:uid="{00000000-0005-0000-0000-00002E000000}"/>
    <cellStyle name="Comma 3 4 2 3 2 2 2 2 2 2" xfId="57202" xr:uid="{00000000-0005-0000-0000-00002E000000}"/>
    <cellStyle name="Comma 3 4 2 3 2 2 2 2 3" xfId="42082" xr:uid="{00000000-0005-0000-0000-00002E000000}"/>
    <cellStyle name="Comma 3 4 2 3 2 2 2 3" xfId="17890" xr:uid="{00000000-0005-0000-0000-00002E000000}"/>
    <cellStyle name="Comma 3 4 2 3 2 2 2 3 2" xfId="48130" xr:uid="{00000000-0005-0000-0000-00002E000000}"/>
    <cellStyle name="Comma 3 4 2 3 2 2 2 4" xfId="33010" xr:uid="{00000000-0005-0000-0000-00002E000000}"/>
    <cellStyle name="Comma 3 4 2 3 2 2 3" xfId="4282" xr:uid="{00000000-0005-0000-0000-00002E000000}"/>
    <cellStyle name="Comma 3 4 2 3 2 2 3 2" xfId="13354" xr:uid="{00000000-0005-0000-0000-00002E000000}"/>
    <cellStyle name="Comma 3 4 2 3 2 2 3 2 2" xfId="28474" xr:uid="{00000000-0005-0000-0000-00002E000000}"/>
    <cellStyle name="Comma 3 4 2 3 2 2 3 2 2 2" xfId="58714" xr:uid="{00000000-0005-0000-0000-00002E000000}"/>
    <cellStyle name="Comma 3 4 2 3 2 2 3 2 3" xfId="43594" xr:uid="{00000000-0005-0000-0000-00002E000000}"/>
    <cellStyle name="Comma 3 4 2 3 2 2 3 3" xfId="19402" xr:uid="{00000000-0005-0000-0000-00002E000000}"/>
    <cellStyle name="Comma 3 4 2 3 2 2 3 3 2" xfId="49642" xr:uid="{00000000-0005-0000-0000-00002E000000}"/>
    <cellStyle name="Comma 3 4 2 3 2 2 3 4" xfId="34522" xr:uid="{00000000-0005-0000-0000-00002E000000}"/>
    <cellStyle name="Comma 3 4 2 3 2 2 4" xfId="5794" xr:uid="{00000000-0005-0000-0000-00002E000000}"/>
    <cellStyle name="Comma 3 4 2 3 2 2 4 2" xfId="14866" xr:uid="{00000000-0005-0000-0000-00002E000000}"/>
    <cellStyle name="Comma 3 4 2 3 2 2 4 2 2" xfId="29986" xr:uid="{00000000-0005-0000-0000-00002E000000}"/>
    <cellStyle name="Comma 3 4 2 3 2 2 4 2 2 2" xfId="60226" xr:uid="{00000000-0005-0000-0000-00002E000000}"/>
    <cellStyle name="Comma 3 4 2 3 2 2 4 2 3" xfId="45106" xr:uid="{00000000-0005-0000-0000-00002E000000}"/>
    <cellStyle name="Comma 3 4 2 3 2 2 4 3" xfId="20914" xr:uid="{00000000-0005-0000-0000-00002E000000}"/>
    <cellStyle name="Comma 3 4 2 3 2 2 4 3 2" xfId="51154" xr:uid="{00000000-0005-0000-0000-00002E000000}"/>
    <cellStyle name="Comma 3 4 2 3 2 2 4 4" xfId="36034" xr:uid="{00000000-0005-0000-0000-00002E000000}"/>
    <cellStyle name="Comma 3 4 2 3 2 2 5" xfId="7306" xr:uid="{00000000-0005-0000-0000-00002E000000}"/>
    <cellStyle name="Comma 3 4 2 3 2 2 5 2" xfId="22426" xr:uid="{00000000-0005-0000-0000-00002E000000}"/>
    <cellStyle name="Comma 3 4 2 3 2 2 5 2 2" xfId="52666" xr:uid="{00000000-0005-0000-0000-00002E000000}"/>
    <cellStyle name="Comma 3 4 2 3 2 2 5 3" xfId="37546" xr:uid="{00000000-0005-0000-0000-00002E000000}"/>
    <cellStyle name="Comma 3 4 2 3 2 2 6" xfId="8818" xr:uid="{00000000-0005-0000-0000-00002E000000}"/>
    <cellStyle name="Comma 3 4 2 3 2 2 6 2" xfId="23938" xr:uid="{00000000-0005-0000-0000-00002E000000}"/>
    <cellStyle name="Comma 3 4 2 3 2 2 6 2 2" xfId="54178" xr:uid="{00000000-0005-0000-0000-00002E000000}"/>
    <cellStyle name="Comma 3 4 2 3 2 2 6 3" xfId="39058" xr:uid="{00000000-0005-0000-0000-00002E000000}"/>
    <cellStyle name="Comma 3 4 2 3 2 2 7" xfId="10330" xr:uid="{00000000-0005-0000-0000-00002E000000}"/>
    <cellStyle name="Comma 3 4 2 3 2 2 7 2" xfId="25450" xr:uid="{00000000-0005-0000-0000-00002E000000}"/>
    <cellStyle name="Comma 3 4 2 3 2 2 7 2 2" xfId="55690" xr:uid="{00000000-0005-0000-0000-00002E000000}"/>
    <cellStyle name="Comma 3 4 2 3 2 2 7 3" xfId="40570" xr:uid="{00000000-0005-0000-0000-00002E000000}"/>
    <cellStyle name="Comma 3 4 2 3 2 2 8" xfId="16378" xr:uid="{00000000-0005-0000-0000-00002E000000}"/>
    <cellStyle name="Comma 3 4 2 3 2 2 8 2" xfId="46618" xr:uid="{00000000-0005-0000-0000-00002E000000}"/>
    <cellStyle name="Comma 3 4 2 3 2 2 9" xfId="31498" xr:uid="{00000000-0005-0000-0000-00002E000000}"/>
    <cellStyle name="Comma 3 4 2 3 2 3" xfId="2014" xr:uid="{00000000-0005-0000-0000-00002E000000}"/>
    <cellStyle name="Comma 3 4 2 3 2 3 2" xfId="11086" xr:uid="{00000000-0005-0000-0000-00002E000000}"/>
    <cellStyle name="Comma 3 4 2 3 2 3 2 2" xfId="26206" xr:uid="{00000000-0005-0000-0000-00002E000000}"/>
    <cellStyle name="Comma 3 4 2 3 2 3 2 2 2" xfId="56446" xr:uid="{00000000-0005-0000-0000-00002E000000}"/>
    <cellStyle name="Comma 3 4 2 3 2 3 2 3" xfId="41326" xr:uid="{00000000-0005-0000-0000-00002E000000}"/>
    <cellStyle name="Comma 3 4 2 3 2 3 3" xfId="17134" xr:uid="{00000000-0005-0000-0000-00002E000000}"/>
    <cellStyle name="Comma 3 4 2 3 2 3 3 2" xfId="47374" xr:uid="{00000000-0005-0000-0000-00002E000000}"/>
    <cellStyle name="Comma 3 4 2 3 2 3 4" xfId="32254" xr:uid="{00000000-0005-0000-0000-00002E000000}"/>
    <cellStyle name="Comma 3 4 2 3 2 4" xfId="3526" xr:uid="{00000000-0005-0000-0000-00002E000000}"/>
    <cellStyle name="Comma 3 4 2 3 2 4 2" xfId="12598" xr:uid="{00000000-0005-0000-0000-00002E000000}"/>
    <cellStyle name="Comma 3 4 2 3 2 4 2 2" xfId="27718" xr:uid="{00000000-0005-0000-0000-00002E000000}"/>
    <cellStyle name="Comma 3 4 2 3 2 4 2 2 2" xfId="57958" xr:uid="{00000000-0005-0000-0000-00002E000000}"/>
    <cellStyle name="Comma 3 4 2 3 2 4 2 3" xfId="42838" xr:uid="{00000000-0005-0000-0000-00002E000000}"/>
    <cellStyle name="Comma 3 4 2 3 2 4 3" xfId="18646" xr:uid="{00000000-0005-0000-0000-00002E000000}"/>
    <cellStyle name="Comma 3 4 2 3 2 4 3 2" xfId="48886" xr:uid="{00000000-0005-0000-0000-00002E000000}"/>
    <cellStyle name="Comma 3 4 2 3 2 4 4" xfId="33766" xr:uid="{00000000-0005-0000-0000-00002E000000}"/>
    <cellStyle name="Comma 3 4 2 3 2 5" xfId="5038" xr:uid="{00000000-0005-0000-0000-00002E000000}"/>
    <cellStyle name="Comma 3 4 2 3 2 5 2" xfId="14110" xr:uid="{00000000-0005-0000-0000-00002E000000}"/>
    <cellStyle name="Comma 3 4 2 3 2 5 2 2" xfId="29230" xr:uid="{00000000-0005-0000-0000-00002E000000}"/>
    <cellStyle name="Comma 3 4 2 3 2 5 2 2 2" xfId="59470" xr:uid="{00000000-0005-0000-0000-00002E000000}"/>
    <cellStyle name="Comma 3 4 2 3 2 5 2 3" xfId="44350" xr:uid="{00000000-0005-0000-0000-00002E000000}"/>
    <cellStyle name="Comma 3 4 2 3 2 5 3" xfId="20158" xr:uid="{00000000-0005-0000-0000-00002E000000}"/>
    <cellStyle name="Comma 3 4 2 3 2 5 3 2" xfId="50398" xr:uid="{00000000-0005-0000-0000-00002E000000}"/>
    <cellStyle name="Comma 3 4 2 3 2 5 4" xfId="35278" xr:uid="{00000000-0005-0000-0000-00002E000000}"/>
    <cellStyle name="Comma 3 4 2 3 2 6" xfId="6550" xr:uid="{00000000-0005-0000-0000-00002E000000}"/>
    <cellStyle name="Comma 3 4 2 3 2 6 2" xfId="21670" xr:uid="{00000000-0005-0000-0000-00002E000000}"/>
    <cellStyle name="Comma 3 4 2 3 2 6 2 2" xfId="51910" xr:uid="{00000000-0005-0000-0000-00002E000000}"/>
    <cellStyle name="Comma 3 4 2 3 2 6 3" xfId="36790" xr:uid="{00000000-0005-0000-0000-00002E000000}"/>
    <cellStyle name="Comma 3 4 2 3 2 7" xfId="8062" xr:uid="{00000000-0005-0000-0000-00002E000000}"/>
    <cellStyle name="Comma 3 4 2 3 2 7 2" xfId="23182" xr:uid="{00000000-0005-0000-0000-00002E000000}"/>
    <cellStyle name="Comma 3 4 2 3 2 7 2 2" xfId="53422" xr:uid="{00000000-0005-0000-0000-00002E000000}"/>
    <cellStyle name="Comma 3 4 2 3 2 7 3" xfId="38302" xr:uid="{00000000-0005-0000-0000-00002E000000}"/>
    <cellStyle name="Comma 3 4 2 3 2 8" xfId="9574" xr:uid="{00000000-0005-0000-0000-00002E000000}"/>
    <cellStyle name="Comma 3 4 2 3 2 8 2" xfId="24694" xr:uid="{00000000-0005-0000-0000-00002E000000}"/>
    <cellStyle name="Comma 3 4 2 3 2 8 2 2" xfId="54934" xr:uid="{00000000-0005-0000-0000-00002E000000}"/>
    <cellStyle name="Comma 3 4 2 3 2 8 3" xfId="39814" xr:uid="{00000000-0005-0000-0000-00002E000000}"/>
    <cellStyle name="Comma 3 4 2 3 2 9" xfId="15622" xr:uid="{00000000-0005-0000-0000-00002E000000}"/>
    <cellStyle name="Comma 3 4 2 3 2 9 2" xfId="45862" xr:uid="{00000000-0005-0000-0000-00002E000000}"/>
    <cellStyle name="Comma 3 4 2 3 3" xfId="754" xr:uid="{00000000-0005-0000-0000-000088000000}"/>
    <cellStyle name="Comma 3 4 2 3 3 10" xfId="30994" xr:uid="{00000000-0005-0000-0000-000088000000}"/>
    <cellStyle name="Comma 3 4 2 3 3 2" xfId="1510" xr:uid="{00000000-0005-0000-0000-000088000000}"/>
    <cellStyle name="Comma 3 4 2 3 3 2 2" xfId="3022" xr:uid="{00000000-0005-0000-0000-000088000000}"/>
    <cellStyle name="Comma 3 4 2 3 3 2 2 2" xfId="12094" xr:uid="{00000000-0005-0000-0000-000088000000}"/>
    <cellStyle name="Comma 3 4 2 3 3 2 2 2 2" xfId="27214" xr:uid="{00000000-0005-0000-0000-000088000000}"/>
    <cellStyle name="Comma 3 4 2 3 3 2 2 2 2 2" xfId="57454" xr:uid="{00000000-0005-0000-0000-000088000000}"/>
    <cellStyle name="Comma 3 4 2 3 3 2 2 2 3" xfId="42334" xr:uid="{00000000-0005-0000-0000-000088000000}"/>
    <cellStyle name="Comma 3 4 2 3 3 2 2 3" xfId="18142" xr:uid="{00000000-0005-0000-0000-000088000000}"/>
    <cellStyle name="Comma 3 4 2 3 3 2 2 3 2" xfId="48382" xr:uid="{00000000-0005-0000-0000-000088000000}"/>
    <cellStyle name="Comma 3 4 2 3 3 2 2 4" xfId="33262" xr:uid="{00000000-0005-0000-0000-000088000000}"/>
    <cellStyle name="Comma 3 4 2 3 3 2 3" xfId="4534" xr:uid="{00000000-0005-0000-0000-000088000000}"/>
    <cellStyle name="Comma 3 4 2 3 3 2 3 2" xfId="13606" xr:uid="{00000000-0005-0000-0000-000088000000}"/>
    <cellStyle name="Comma 3 4 2 3 3 2 3 2 2" xfId="28726" xr:uid="{00000000-0005-0000-0000-000088000000}"/>
    <cellStyle name="Comma 3 4 2 3 3 2 3 2 2 2" xfId="58966" xr:uid="{00000000-0005-0000-0000-000088000000}"/>
    <cellStyle name="Comma 3 4 2 3 3 2 3 2 3" xfId="43846" xr:uid="{00000000-0005-0000-0000-000088000000}"/>
    <cellStyle name="Comma 3 4 2 3 3 2 3 3" xfId="19654" xr:uid="{00000000-0005-0000-0000-000088000000}"/>
    <cellStyle name="Comma 3 4 2 3 3 2 3 3 2" xfId="49894" xr:uid="{00000000-0005-0000-0000-000088000000}"/>
    <cellStyle name="Comma 3 4 2 3 3 2 3 4" xfId="34774" xr:uid="{00000000-0005-0000-0000-000088000000}"/>
    <cellStyle name="Comma 3 4 2 3 3 2 4" xfId="6046" xr:uid="{00000000-0005-0000-0000-000088000000}"/>
    <cellStyle name="Comma 3 4 2 3 3 2 4 2" xfId="15118" xr:uid="{00000000-0005-0000-0000-000088000000}"/>
    <cellStyle name="Comma 3 4 2 3 3 2 4 2 2" xfId="30238" xr:uid="{00000000-0005-0000-0000-000088000000}"/>
    <cellStyle name="Comma 3 4 2 3 3 2 4 2 2 2" xfId="60478" xr:uid="{00000000-0005-0000-0000-000088000000}"/>
    <cellStyle name="Comma 3 4 2 3 3 2 4 2 3" xfId="45358" xr:uid="{00000000-0005-0000-0000-000088000000}"/>
    <cellStyle name="Comma 3 4 2 3 3 2 4 3" xfId="21166" xr:uid="{00000000-0005-0000-0000-000088000000}"/>
    <cellStyle name="Comma 3 4 2 3 3 2 4 3 2" xfId="51406" xr:uid="{00000000-0005-0000-0000-000088000000}"/>
    <cellStyle name="Comma 3 4 2 3 3 2 4 4" xfId="36286" xr:uid="{00000000-0005-0000-0000-000088000000}"/>
    <cellStyle name="Comma 3 4 2 3 3 2 5" xfId="7558" xr:uid="{00000000-0005-0000-0000-000088000000}"/>
    <cellStyle name="Comma 3 4 2 3 3 2 5 2" xfId="22678" xr:uid="{00000000-0005-0000-0000-000088000000}"/>
    <cellStyle name="Comma 3 4 2 3 3 2 5 2 2" xfId="52918" xr:uid="{00000000-0005-0000-0000-000088000000}"/>
    <cellStyle name="Comma 3 4 2 3 3 2 5 3" xfId="37798" xr:uid="{00000000-0005-0000-0000-000088000000}"/>
    <cellStyle name="Comma 3 4 2 3 3 2 6" xfId="9070" xr:uid="{00000000-0005-0000-0000-000088000000}"/>
    <cellStyle name="Comma 3 4 2 3 3 2 6 2" xfId="24190" xr:uid="{00000000-0005-0000-0000-000088000000}"/>
    <cellStyle name="Comma 3 4 2 3 3 2 6 2 2" xfId="54430" xr:uid="{00000000-0005-0000-0000-000088000000}"/>
    <cellStyle name="Comma 3 4 2 3 3 2 6 3" xfId="39310" xr:uid="{00000000-0005-0000-0000-000088000000}"/>
    <cellStyle name="Comma 3 4 2 3 3 2 7" xfId="10582" xr:uid="{00000000-0005-0000-0000-000088000000}"/>
    <cellStyle name="Comma 3 4 2 3 3 2 7 2" xfId="25702" xr:uid="{00000000-0005-0000-0000-000088000000}"/>
    <cellStyle name="Comma 3 4 2 3 3 2 7 2 2" xfId="55942" xr:uid="{00000000-0005-0000-0000-000088000000}"/>
    <cellStyle name="Comma 3 4 2 3 3 2 7 3" xfId="40822" xr:uid="{00000000-0005-0000-0000-000088000000}"/>
    <cellStyle name="Comma 3 4 2 3 3 2 8" xfId="16630" xr:uid="{00000000-0005-0000-0000-000088000000}"/>
    <cellStyle name="Comma 3 4 2 3 3 2 8 2" xfId="46870" xr:uid="{00000000-0005-0000-0000-000088000000}"/>
    <cellStyle name="Comma 3 4 2 3 3 2 9" xfId="31750" xr:uid="{00000000-0005-0000-0000-000088000000}"/>
    <cellStyle name="Comma 3 4 2 3 3 3" xfId="2266" xr:uid="{00000000-0005-0000-0000-000088000000}"/>
    <cellStyle name="Comma 3 4 2 3 3 3 2" xfId="11338" xr:uid="{00000000-0005-0000-0000-000088000000}"/>
    <cellStyle name="Comma 3 4 2 3 3 3 2 2" xfId="26458" xr:uid="{00000000-0005-0000-0000-000088000000}"/>
    <cellStyle name="Comma 3 4 2 3 3 3 2 2 2" xfId="56698" xr:uid="{00000000-0005-0000-0000-000088000000}"/>
    <cellStyle name="Comma 3 4 2 3 3 3 2 3" xfId="41578" xr:uid="{00000000-0005-0000-0000-000088000000}"/>
    <cellStyle name="Comma 3 4 2 3 3 3 3" xfId="17386" xr:uid="{00000000-0005-0000-0000-000088000000}"/>
    <cellStyle name="Comma 3 4 2 3 3 3 3 2" xfId="47626" xr:uid="{00000000-0005-0000-0000-000088000000}"/>
    <cellStyle name="Comma 3 4 2 3 3 3 4" xfId="32506" xr:uid="{00000000-0005-0000-0000-000088000000}"/>
    <cellStyle name="Comma 3 4 2 3 3 4" xfId="3778" xr:uid="{00000000-0005-0000-0000-000088000000}"/>
    <cellStyle name="Comma 3 4 2 3 3 4 2" xfId="12850" xr:uid="{00000000-0005-0000-0000-000088000000}"/>
    <cellStyle name="Comma 3 4 2 3 3 4 2 2" xfId="27970" xr:uid="{00000000-0005-0000-0000-000088000000}"/>
    <cellStyle name="Comma 3 4 2 3 3 4 2 2 2" xfId="58210" xr:uid="{00000000-0005-0000-0000-000088000000}"/>
    <cellStyle name="Comma 3 4 2 3 3 4 2 3" xfId="43090" xr:uid="{00000000-0005-0000-0000-000088000000}"/>
    <cellStyle name="Comma 3 4 2 3 3 4 3" xfId="18898" xr:uid="{00000000-0005-0000-0000-000088000000}"/>
    <cellStyle name="Comma 3 4 2 3 3 4 3 2" xfId="49138" xr:uid="{00000000-0005-0000-0000-000088000000}"/>
    <cellStyle name="Comma 3 4 2 3 3 4 4" xfId="34018" xr:uid="{00000000-0005-0000-0000-000088000000}"/>
    <cellStyle name="Comma 3 4 2 3 3 5" xfId="5290" xr:uid="{00000000-0005-0000-0000-000088000000}"/>
    <cellStyle name="Comma 3 4 2 3 3 5 2" xfId="14362" xr:uid="{00000000-0005-0000-0000-000088000000}"/>
    <cellStyle name="Comma 3 4 2 3 3 5 2 2" xfId="29482" xr:uid="{00000000-0005-0000-0000-000088000000}"/>
    <cellStyle name="Comma 3 4 2 3 3 5 2 2 2" xfId="59722" xr:uid="{00000000-0005-0000-0000-000088000000}"/>
    <cellStyle name="Comma 3 4 2 3 3 5 2 3" xfId="44602" xr:uid="{00000000-0005-0000-0000-000088000000}"/>
    <cellStyle name="Comma 3 4 2 3 3 5 3" xfId="20410" xr:uid="{00000000-0005-0000-0000-000088000000}"/>
    <cellStyle name="Comma 3 4 2 3 3 5 3 2" xfId="50650" xr:uid="{00000000-0005-0000-0000-000088000000}"/>
    <cellStyle name="Comma 3 4 2 3 3 5 4" xfId="35530" xr:uid="{00000000-0005-0000-0000-000088000000}"/>
    <cellStyle name="Comma 3 4 2 3 3 6" xfId="6802" xr:uid="{00000000-0005-0000-0000-000088000000}"/>
    <cellStyle name="Comma 3 4 2 3 3 6 2" xfId="21922" xr:uid="{00000000-0005-0000-0000-000088000000}"/>
    <cellStyle name="Comma 3 4 2 3 3 6 2 2" xfId="52162" xr:uid="{00000000-0005-0000-0000-000088000000}"/>
    <cellStyle name="Comma 3 4 2 3 3 6 3" xfId="37042" xr:uid="{00000000-0005-0000-0000-000088000000}"/>
    <cellStyle name="Comma 3 4 2 3 3 7" xfId="8314" xr:uid="{00000000-0005-0000-0000-000088000000}"/>
    <cellStyle name="Comma 3 4 2 3 3 7 2" xfId="23434" xr:uid="{00000000-0005-0000-0000-000088000000}"/>
    <cellStyle name="Comma 3 4 2 3 3 7 2 2" xfId="53674" xr:uid="{00000000-0005-0000-0000-000088000000}"/>
    <cellStyle name="Comma 3 4 2 3 3 7 3" xfId="38554" xr:uid="{00000000-0005-0000-0000-000088000000}"/>
    <cellStyle name="Comma 3 4 2 3 3 8" xfId="9826" xr:uid="{00000000-0005-0000-0000-000088000000}"/>
    <cellStyle name="Comma 3 4 2 3 3 8 2" xfId="24946" xr:uid="{00000000-0005-0000-0000-000088000000}"/>
    <cellStyle name="Comma 3 4 2 3 3 8 2 2" xfId="55186" xr:uid="{00000000-0005-0000-0000-000088000000}"/>
    <cellStyle name="Comma 3 4 2 3 3 8 3" xfId="40066" xr:uid="{00000000-0005-0000-0000-000088000000}"/>
    <cellStyle name="Comma 3 4 2 3 3 9" xfId="15874" xr:uid="{00000000-0005-0000-0000-000088000000}"/>
    <cellStyle name="Comma 3 4 2 3 3 9 2" xfId="46114" xr:uid="{00000000-0005-0000-0000-000088000000}"/>
    <cellStyle name="Comma 3 4 2 3 4" xfId="1006" xr:uid="{00000000-0005-0000-0000-00002E000000}"/>
    <cellStyle name="Comma 3 4 2 3 4 2" xfId="2518" xr:uid="{00000000-0005-0000-0000-00002E000000}"/>
    <cellStyle name="Comma 3 4 2 3 4 2 2" xfId="11590" xr:uid="{00000000-0005-0000-0000-00002E000000}"/>
    <cellStyle name="Comma 3 4 2 3 4 2 2 2" xfId="26710" xr:uid="{00000000-0005-0000-0000-00002E000000}"/>
    <cellStyle name="Comma 3 4 2 3 4 2 2 2 2" xfId="56950" xr:uid="{00000000-0005-0000-0000-00002E000000}"/>
    <cellStyle name="Comma 3 4 2 3 4 2 2 3" xfId="41830" xr:uid="{00000000-0005-0000-0000-00002E000000}"/>
    <cellStyle name="Comma 3 4 2 3 4 2 3" xfId="17638" xr:uid="{00000000-0005-0000-0000-00002E000000}"/>
    <cellStyle name="Comma 3 4 2 3 4 2 3 2" xfId="47878" xr:uid="{00000000-0005-0000-0000-00002E000000}"/>
    <cellStyle name="Comma 3 4 2 3 4 2 4" xfId="32758" xr:uid="{00000000-0005-0000-0000-00002E000000}"/>
    <cellStyle name="Comma 3 4 2 3 4 3" xfId="4030" xr:uid="{00000000-0005-0000-0000-00002E000000}"/>
    <cellStyle name="Comma 3 4 2 3 4 3 2" xfId="13102" xr:uid="{00000000-0005-0000-0000-00002E000000}"/>
    <cellStyle name="Comma 3 4 2 3 4 3 2 2" xfId="28222" xr:uid="{00000000-0005-0000-0000-00002E000000}"/>
    <cellStyle name="Comma 3 4 2 3 4 3 2 2 2" xfId="58462" xr:uid="{00000000-0005-0000-0000-00002E000000}"/>
    <cellStyle name="Comma 3 4 2 3 4 3 2 3" xfId="43342" xr:uid="{00000000-0005-0000-0000-00002E000000}"/>
    <cellStyle name="Comma 3 4 2 3 4 3 3" xfId="19150" xr:uid="{00000000-0005-0000-0000-00002E000000}"/>
    <cellStyle name="Comma 3 4 2 3 4 3 3 2" xfId="49390" xr:uid="{00000000-0005-0000-0000-00002E000000}"/>
    <cellStyle name="Comma 3 4 2 3 4 3 4" xfId="34270" xr:uid="{00000000-0005-0000-0000-00002E000000}"/>
    <cellStyle name="Comma 3 4 2 3 4 4" xfId="5542" xr:uid="{00000000-0005-0000-0000-00002E000000}"/>
    <cellStyle name="Comma 3 4 2 3 4 4 2" xfId="14614" xr:uid="{00000000-0005-0000-0000-00002E000000}"/>
    <cellStyle name="Comma 3 4 2 3 4 4 2 2" xfId="29734" xr:uid="{00000000-0005-0000-0000-00002E000000}"/>
    <cellStyle name="Comma 3 4 2 3 4 4 2 2 2" xfId="59974" xr:uid="{00000000-0005-0000-0000-00002E000000}"/>
    <cellStyle name="Comma 3 4 2 3 4 4 2 3" xfId="44854" xr:uid="{00000000-0005-0000-0000-00002E000000}"/>
    <cellStyle name="Comma 3 4 2 3 4 4 3" xfId="20662" xr:uid="{00000000-0005-0000-0000-00002E000000}"/>
    <cellStyle name="Comma 3 4 2 3 4 4 3 2" xfId="50902" xr:uid="{00000000-0005-0000-0000-00002E000000}"/>
    <cellStyle name="Comma 3 4 2 3 4 4 4" xfId="35782" xr:uid="{00000000-0005-0000-0000-00002E000000}"/>
    <cellStyle name="Comma 3 4 2 3 4 5" xfId="7054" xr:uid="{00000000-0005-0000-0000-00002E000000}"/>
    <cellStyle name="Comma 3 4 2 3 4 5 2" xfId="22174" xr:uid="{00000000-0005-0000-0000-00002E000000}"/>
    <cellStyle name="Comma 3 4 2 3 4 5 2 2" xfId="52414" xr:uid="{00000000-0005-0000-0000-00002E000000}"/>
    <cellStyle name="Comma 3 4 2 3 4 5 3" xfId="37294" xr:uid="{00000000-0005-0000-0000-00002E000000}"/>
    <cellStyle name="Comma 3 4 2 3 4 6" xfId="8566" xr:uid="{00000000-0005-0000-0000-00002E000000}"/>
    <cellStyle name="Comma 3 4 2 3 4 6 2" xfId="23686" xr:uid="{00000000-0005-0000-0000-00002E000000}"/>
    <cellStyle name="Comma 3 4 2 3 4 6 2 2" xfId="53926" xr:uid="{00000000-0005-0000-0000-00002E000000}"/>
    <cellStyle name="Comma 3 4 2 3 4 6 3" xfId="38806" xr:uid="{00000000-0005-0000-0000-00002E000000}"/>
    <cellStyle name="Comma 3 4 2 3 4 7" xfId="10078" xr:uid="{00000000-0005-0000-0000-00002E000000}"/>
    <cellStyle name="Comma 3 4 2 3 4 7 2" xfId="25198" xr:uid="{00000000-0005-0000-0000-00002E000000}"/>
    <cellStyle name="Comma 3 4 2 3 4 7 2 2" xfId="55438" xr:uid="{00000000-0005-0000-0000-00002E000000}"/>
    <cellStyle name="Comma 3 4 2 3 4 7 3" xfId="40318" xr:uid="{00000000-0005-0000-0000-00002E000000}"/>
    <cellStyle name="Comma 3 4 2 3 4 8" xfId="16126" xr:uid="{00000000-0005-0000-0000-00002E000000}"/>
    <cellStyle name="Comma 3 4 2 3 4 8 2" xfId="46366" xr:uid="{00000000-0005-0000-0000-00002E000000}"/>
    <cellStyle name="Comma 3 4 2 3 4 9" xfId="31246" xr:uid="{00000000-0005-0000-0000-00002E000000}"/>
    <cellStyle name="Comma 3 4 2 3 5" xfId="1762" xr:uid="{00000000-0005-0000-0000-00002E000000}"/>
    <cellStyle name="Comma 3 4 2 3 5 2" xfId="10834" xr:uid="{00000000-0005-0000-0000-00002E000000}"/>
    <cellStyle name="Comma 3 4 2 3 5 2 2" xfId="25954" xr:uid="{00000000-0005-0000-0000-00002E000000}"/>
    <cellStyle name="Comma 3 4 2 3 5 2 2 2" xfId="56194" xr:uid="{00000000-0005-0000-0000-00002E000000}"/>
    <cellStyle name="Comma 3 4 2 3 5 2 3" xfId="41074" xr:uid="{00000000-0005-0000-0000-00002E000000}"/>
    <cellStyle name="Comma 3 4 2 3 5 3" xfId="16882" xr:uid="{00000000-0005-0000-0000-00002E000000}"/>
    <cellStyle name="Comma 3 4 2 3 5 3 2" xfId="47122" xr:uid="{00000000-0005-0000-0000-00002E000000}"/>
    <cellStyle name="Comma 3 4 2 3 5 4" xfId="32002" xr:uid="{00000000-0005-0000-0000-00002E000000}"/>
    <cellStyle name="Comma 3 4 2 3 6" xfId="3274" xr:uid="{00000000-0005-0000-0000-00002E000000}"/>
    <cellStyle name="Comma 3 4 2 3 6 2" xfId="12346" xr:uid="{00000000-0005-0000-0000-00002E000000}"/>
    <cellStyle name="Comma 3 4 2 3 6 2 2" xfId="27466" xr:uid="{00000000-0005-0000-0000-00002E000000}"/>
    <cellStyle name="Comma 3 4 2 3 6 2 2 2" xfId="57706" xr:uid="{00000000-0005-0000-0000-00002E000000}"/>
    <cellStyle name="Comma 3 4 2 3 6 2 3" xfId="42586" xr:uid="{00000000-0005-0000-0000-00002E000000}"/>
    <cellStyle name="Comma 3 4 2 3 6 3" xfId="18394" xr:uid="{00000000-0005-0000-0000-00002E000000}"/>
    <cellStyle name="Comma 3 4 2 3 6 3 2" xfId="48634" xr:uid="{00000000-0005-0000-0000-00002E000000}"/>
    <cellStyle name="Comma 3 4 2 3 6 4" xfId="33514" xr:uid="{00000000-0005-0000-0000-00002E000000}"/>
    <cellStyle name="Comma 3 4 2 3 7" xfId="4786" xr:uid="{00000000-0005-0000-0000-00002E000000}"/>
    <cellStyle name="Comma 3 4 2 3 7 2" xfId="13858" xr:uid="{00000000-0005-0000-0000-00002E000000}"/>
    <cellStyle name="Comma 3 4 2 3 7 2 2" xfId="28978" xr:uid="{00000000-0005-0000-0000-00002E000000}"/>
    <cellStyle name="Comma 3 4 2 3 7 2 2 2" xfId="59218" xr:uid="{00000000-0005-0000-0000-00002E000000}"/>
    <cellStyle name="Comma 3 4 2 3 7 2 3" xfId="44098" xr:uid="{00000000-0005-0000-0000-00002E000000}"/>
    <cellStyle name="Comma 3 4 2 3 7 3" xfId="19906" xr:uid="{00000000-0005-0000-0000-00002E000000}"/>
    <cellStyle name="Comma 3 4 2 3 7 3 2" xfId="50146" xr:uid="{00000000-0005-0000-0000-00002E000000}"/>
    <cellStyle name="Comma 3 4 2 3 7 4" xfId="35026" xr:uid="{00000000-0005-0000-0000-00002E000000}"/>
    <cellStyle name="Comma 3 4 2 3 8" xfId="6298" xr:uid="{00000000-0005-0000-0000-00002E000000}"/>
    <cellStyle name="Comma 3 4 2 3 8 2" xfId="21418" xr:uid="{00000000-0005-0000-0000-00002E000000}"/>
    <cellStyle name="Comma 3 4 2 3 8 2 2" xfId="51658" xr:uid="{00000000-0005-0000-0000-00002E000000}"/>
    <cellStyle name="Comma 3 4 2 3 8 3" xfId="36538" xr:uid="{00000000-0005-0000-0000-00002E000000}"/>
    <cellStyle name="Comma 3 4 2 3 9" xfId="7810" xr:uid="{00000000-0005-0000-0000-00002E000000}"/>
    <cellStyle name="Comma 3 4 2 3 9 2" xfId="22930" xr:uid="{00000000-0005-0000-0000-00002E000000}"/>
    <cellStyle name="Comma 3 4 2 3 9 2 2" xfId="53170" xr:uid="{00000000-0005-0000-0000-00002E000000}"/>
    <cellStyle name="Comma 3 4 2 3 9 3" xfId="38050" xr:uid="{00000000-0005-0000-0000-00002E000000}"/>
    <cellStyle name="Comma 3 4 2 4" xfId="334" xr:uid="{00000000-0005-0000-0000-000017000000}"/>
    <cellStyle name="Comma 3 4 2 4 10" xfId="30574" xr:uid="{00000000-0005-0000-0000-000017000000}"/>
    <cellStyle name="Comma 3 4 2 4 2" xfId="1090" xr:uid="{00000000-0005-0000-0000-000017000000}"/>
    <cellStyle name="Comma 3 4 2 4 2 2" xfId="2602" xr:uid="{00000000-0005-0000-0000-000017000000}"/>
    <cellStyle name="Comma 3 4 2 4 2 2 2" xfId="11674" xr:uid="{00000000-0005-0000-0000-000017000000}"/>
    <cellStyle name="Comma 3 4 2 4 2 2 2 2" xfId="26794" xr:uid="{00000000-0005-0000-0000-000017000000}"/>
    <cellStyle name="Comma 3 4 2 4 2 2 2 2 2" xfId="57034" xr:uid="{00000000-0005-0000-0000-000017000000}"/>
    <cellStyle name="Comma 3 4 2 4 2 2 2 3" xfId="41914" xr:uid="{00000000-0005-0000-0000-000017000000}"/>
    <cellStyle name="Comma 3 4 2 4 2 2 3" xfId="17722" xr:uid="{00000000-0005-0000-0000-000017000000}"/>
    <cellStyle name="Comma 3 4 2 4 2 2 3 2" xfId="47962" xr:uid="{00000000-0005-0000-0000-000017000000}"/>
    <cellStyle name="Comma 3 4 2 4 2 2 4" xfId="32842" xr:uid="{00000000-0005-0000-0000-000017000000}"/>
    <cellStyle name="Comma 3 4 2 4 2 3" xfId="4114" xr:uid="{00000000-0005-0000-0000-000017000000}"/>
    <cellStyle name="Comma 3 4 2 4 2 3 2" xfId="13186" xr:uid="{00000000-0005-0000-0000-000017000000}"/>
    <cellStyle name="Comma 3 4 2 4 2 3 2 2" xfId="28306" xr:uid="{00000000-0005-0000-0000-000017000000}"/>
    <cellStyle name="Comma 3 4 2 4 2 3 2 2 2" xfId="58546" xr:uid="{00000000-0005-0000-0000-000017000000}"/>
    <cellStyle name="Comma 3 4 2 4 2 3 2 3" xfId="43426" xr:uid="{00000000-0005-0000-0000-000017000000}"/>
    <cellStyle name="Comma 3 4 2 4 2 3 3" xfId="19234" xr:uid="{00000000-0005-0000-0000-000017000000}"/>
    <cellStyle name="Comma 3 4 2 4 2 3 3 2" xfId="49474" xr:uid="{00000000-0005-0000-0000-000017000000}"/>
    <cellStyle name="Comma 3 4 2 4 2 3 4" xfId="34354" xr:uid="{00000000-0005-0000-0000-000017000000}"/>
    <cellStyle name="Comma 3 4 2 4 2 4" xfId="5626" xr:uid="{00000000-0005-0000-0000-000017000000}"/>
    <cellStyle name="Comma 3 4 2 4 2 4 2" xfId="14698" xr:uid="{00000000-0005-0000-0000-000017000000}"/>
    <cellStyle name="Comma 3 4 2 4 2 4 2 2" xfId="29818" xr:uid="{00000000-0005-0000-0000-000017000000}"/>
    <cellStyle name="Comma 3 4 2 4 2 4 2 2 2" xfId="60058" xr:uid="{00000000-0005-0000-0000-000017000000}"/>
    <cellStyle name="Comma 3 4 2 4 2 4 2 3" xfId="44938" xr:uid="{00000000-0005-0000-0000-000017000000}"/>
    <cellStyle name="Comma 3 4 2 4 2 4 3" xfId="20746" xr:uid="{00000000-0005-0000-0000-000017000000}"/>
    <cellStyle name="Comma 3 4 2 4 2 4 3 2" xfId="50986" xr:uid="{00000000-0005-0000-0000-000017000000}"/>
    <cellStyle name="Comma 3 4 2 4 2 4 4" xfId="35866" xr:uid="{00000000-0005-0000-0000-000017000000}"/>
    <cellStyle name="Comma 3 4 2 4 2 5" xfId="7138" xr:uid="{00000000-0005-0000-0000-000017000000}"/>
    <cellStyle name="Comma 3 4 2 4 2 5 2" xfId="22258" xr:uid="{00000000-0005-0000-0000-000017000000}"/>
    <cellStyle name="Comma 3 4 2 4 2 5 2 2" xfId="52498" xr:uid="{00000000-0005-0000-0000-000017000000}"/>
    <cellStyle name="Comma 3 4 2 4 2 5 3" xfId="37378" xr:uid="{00000000-0005-0000-0000-000017000000}"/>
    <cellStyle name="Comma 3 4 2 4 2 6" xfId="8650" xr:uid="{00000000-0005-0000-0000-000017000000}"/>
    <cellStyle name="Comma 3 4 2 4 2 6 2" xfId="23770" xr:uid="{00000000-0005-0000-0000-000017000000}"/>
    <cellStyle name="Comma 3 4 2 4 2 6 2 2" xfId="54010" xr:uid="{00000000-0005-0000-0000-000017000000}"/>
    <cellStyle name="Comma 3 4 2 4 2 6 3" xfId="38890" xr:uid="{00000000-0005-0000-0000-000017000000}"/>
    <cellStyle name="Comma 3 4 2 4 2 7" xfId="10162" xr:uid="{00000000-0005-0000-0000-000017000000}"/>
    <cellStyle name="Comma 3 4 2 4 2 7 2" xfId="25282" xr:uid="{00000000-0005-0000-0000-000017000000}"/>
    <cellStyle name="Comma 3 4 2 4 2 7 2 2" xfId="55522" xr:uid="{00000000-0005-0000-0000-000017000000}"/>
    <cellStyle name="Comma 3 4 2 4 2 7 3" xfId="40402" xr:uid="{00000000-0005-0000-0000-000017000000}"/>
    <cellStyle name="Comma 3 4 2 4 2 8" xfId="16210" xr:uid="{00000000-0005-0000-0000-000017000000}"/>
    <cellStyle name="Comma 3 4 2 4 2 8 2" xfId="46450" xr:uid="{00000000-0005-0000-0000-000017000000}"/>
    <cellStyle name="Comma 3 4 2 4 2 9" xfId="31330" xr:uid="{00000000-0005-0000-0000-000017000000}"/>
    <cellStyle name="Comma 3 4 2 4 3" xfId="1846" xr:uid="{00000000-0005-0000-0000-000017000000}"/>
    <cellStyle name="Comma 3 4 2 4 3 2" xfId="10918" xr:uid="{00000000-0005-0000-0000-000017000000}"/>
    <cellStyle name="Comma 3 4 2 4 3 2 2" xfId="26038" xr:uid="{00000000-0005-0000-0000-000017000000}"/>
    <cellStyle name="Comma 3 4 2 4 3 2 2 2" xfId="56278" xr:uid="{00000000-0005-0000-0000-000017000000}"/>
    <cellStyle name="Comma 3 4 2 4 3 2 3" xfId="41158" xr:uid="{00000000-0005-0000-0000-000017000000}"/>
    <cellStyle name="Comma 3 4 2 4 3 3" xfId="16966" xr:uid="{00000000-0005-0000-0000-000017000000}"/>
    <cellStyle name="Comma 3 4 2 4 3 3 2" xfId="47206" xr:uid="{00000000-0005-0000-0000-000017000000}"/>
    <cellStyle name="Comma 3 4 2 4 3 4" xfId="32086" xr:uid="{00000000-0005-0000-0000-000017000000}"/>
    <cellStyle name="Comma 3 4 2 4 4" xfId="3358" xr:uid="{00000000-0005-0000-0000-000017000000}"/>
    <cellStyle name="Comma 3 4 2 4 4 2" xfId="12430" xr:uid="{00000000-0005-0000-0000-000017000000}"/>
    <cellStyle name="Comma 3 4 2 4 4 2 2" xfId="27550" xr:uid="{00000000-0005-0000-0000-000017000000}"/>
    <cellStyle name="Comma 3 4 2 4 4 2 2 2" xfId="57790" xr:uid="{00000000-0005-0000-0000-000017000000}"/>
    <cellStyle name="Comma 3 4 2 4 4 2 3" xfId="42670" xr:uid="{00000000-0005-0000-0000-000017000000}"/>
    <cellStyle name="Comma 3 4 2 4 4 3" xfId="18478" xr:uid="{00000000-0005-0000-0000-000017000000}"/>
    <cellStyle name="Comma 3 4 2 4 4 3 2" xfId="48718" xr:uid="{00000000-0005-0000-0000-000017000000}"/>
    <cellStyle name="Comma 3 4 2 4 4 4" xfId="33598" xr:uid="{00000000-0005-0000-0000-000017000000}"/>
    <cellStyle name="Comma 3 4 2 4 5" xfId="4870" xr:uid="{00000000-0005-0000-0000-000017000000}"/>
    <cellStyle name="Comma 3 4 2 4 5 2" xfId="13942" xr:uid="{00000000-0005-0000-0000-000017000000}"/>
    <cellStyle name="Comma 3 4 2 4 5 2 2" xfId="29062" xr:uid="{00000000-0005-0000-0000-000017000000}"/>
    <cellStyle name="Comma 3 4 2 4 5 2 2 2" xfId="59302" xr:uid="{00000000-0005-0000-0000-000017000000}"/>
    <cellStyle name="Comma 3 4 2 4 5 2 3" xfId="44182" xr:uid="{00000000-0005-0000-0000-000017000000}"/>
    <cellStyle name="Comma 3 4 2 4 5 3" xfId="19990" xr:uid="{00000000-0005-0000-0000-000017000000}"/>
    <cellStyle name="Comma 3 4 2 4 5 3 2" xfId="50230" xr:uid="{00000000-0005-0000-0000-000017000000}"/>
    <cellStyle name="Comma 3 4 2 4 5 4" xfId="35110" xr:uid="{00000000-0005-0000-0000-000017000000}"/>
    <cellStyle name="Comma 3 4 2 4 6" xfId="6382" xr:uid="{00000000-0005-0000-0000-000017000000}"/>
    <cellStyle name="Comma 3 4 2 4 6 2" xfId="21502" xr:uid="{00000000-0005-0000-0000-000017000000}"/>
    <cellStyle name="Comma 3 4 2 4 6 2 2" xfId="51742" xr:uid="{00000000-0005-0000-0000-000017000000}"/>
    <cellStyle name="Comma 3 4 2 4 6 3" xfId="36622" xr:uid="{00000000-0005-0000-0000-000017000000}"/>
    <cellStyle name="Comma 3 4 2 4 7" xfId="7894" xr:uid="{00000000-0005-0000-0000-000017000000}"/>
    <cellStyle name="Comma 3 4 2 4 7 2" xfId="23014" xr:uid="{00000000-0005-0000-0000-000017000000}"/>
    <cellStyle name="Comma 3 4 2 4 7 2 2" xfId="53254" xr:uid="{00000000-0005-0000-0000-000017000000}"/>
    <cellStyle name="Comma 3 4 2 4 7 3" xfId="38134" xr:uid="{00000000-0005-0000-0000-000017000000}"/>
    <cellStyle name="Comma 3 4 2 4 8" xfId="9406" xr:uid="{00000000-0005-0000-0000-000017000000}"/>
    <cellStyle name="Comma 3 4 2 4 8 2" xfId="24526" xr:uid="{00000000-0005-0000-0000-000017000000}"/>
    <cellStyle name="Comma 3 4 2 4 8 2 2" xfId="54766" xr:uid="{00000000-0005-0000-0000-000017000000}"/>
    <cellStyle name="Comma 3 4 2 4 8 3" xfId="39646" xr:uid="{00000000-0005-0000-0000-000017000000}"/>
    <cellStyle name="Comma 3 4 2 4 9" xfId="15454" xr:uid="{00000000-0005-0000-0000-000017000000}"/>
    <cellStyle name="Comma 3 4 2 4 9 2" xfId="45694" xr:uid="{00000000-0005-0000-0000-000017000000}"/>
    <cellStyle name="Comma 3 4 2 5" xfId="586" xr:uid="{00000000-0005-0000-0000-000086000000}"/>
    <cellStyle name="Comma 3 4 2 5 10" xfId="30826" xr:uid="{00000000-0005-0000-0000-000086000000}"/>
    <cellStyle name="Comma 3 4 2 5 2" xfId="1342" xr:uid="{00000000-0005-0000-0000-000086000000}"/>
    <cellStyle name="Comma 3 4 2 5 2 2" xfId="2854" xr:uid="{00000000-0005-0000-0000-000086000000}"/>
    <cellStyle name="Comma 3 4 2 5 2 2 2" xfId="11926" xr:uid="{00000000-0005-0000-0000-000086000000}"/>
    <cellStyle name="Comma 3 4 2 5 2 2 2 2" xfId="27046" xr:uid="{00000000-0005-0000-0000-000086000000}"/>
    <cellStyle name="Comma 3 4 2 5 2 2 2 2 2" xfId="57286" xr:uid="{00000000-0005-0000-0000-000086000000}"/>
    <cellStyle name="Comma 3 4 2 5 2 2 2 3" xfId="42166" xr:uid="{00000000-0005-0000-0000-000086000000}"/>
    <cellStyle name="Comma 3 4 2 5 2 2 3" xfId="17974" xr:uid="{00000000-0005-0000-0000-000086000000}"/>
    <cellStyle name="Comma 3 4 2 5 2 2 3 2" xfId="48214" xr:uid="{00000000-0005-0000-0000-000086000000}"/>
    <cellStyle name="Comma 3 4 2 5 2 2 4" xfId="33094" xr:uid="{00000000-0005-0000-0000-000086000000}"/>
    <cellStyle name="Comma 3 4 2 5 2 3" xfId="4366" xr:uid="{00000000-0005-0000-0000-000086000000}"/>
    <cellStyle name="Comma 3 4 2 5 2 3 2" xfId="13438" xr:uid="{00000000-0005-0000-0000-000086000000}"/>
    <cellStyle name="Comma 3 4 2 5 2 3 2 2" xfId="28558" xr:uid="{00000000-0005-0000-0000-000086000000}"/>
    <cellStyle name="Comma 3 4 2 5 2 3 2 2 2" xfId="58798" xr:uid="{00000000-0005-0000-0000-000086000000}"/>
    <cellStyle name="Comma 3 4 2 5 2 3 2 3" xfId="43678" xr:uid="{00000000-0005-0000-0000-000086000000}"/>
    <cellStyle name="Comma 3 4 2 5 2 3 3" xfId="19486" xr:uid="{00000000-0005-0000-0000-000086000000}"/>
    <cellStyle name="Comma 3 4 2 5 2 3 3 2" xfId="49726" xr:uid="{00000000-0005-0000-0000-000086000000}"/>
    <cellStyle name="Comma 3 4 2 5 2 3 4" xfId="34606" xr:uid="{00000000-0005-0000-0000-000086000000}"/>
    <cellStyle name="Comma 3 4 2 5 2 4" xfId="5878" xr:uid="{00000000-0005-0000-0000-000086000000}"/>
    <cellStyle name="Comma 3 4 2 5 2 4 2" xfId="14950" xr:uid="{00000000-0005-0000-0000-000086000000}"/>
    <cellStyle name="Comma 3 4 2 5 2 4 2 2" xfId="30070" xr:uid="{00000000-0005-0000-0000-000086000000}"/>
    <cellStyle name="Comma 3 4 2 5 2 4 2 2 2" xfId="60310" xr:uid="{00000000-0005-0000-0000-000086000000}"/>
    <cellStyle name="Comma 3 4 2 5 2 4 2 3" xfId="45190" xr:uid="{00000000-0005-0000-0000-000086000000}"/>
    <cellStyle name="Comma 3 4 2 5 2 4 3" xfId="20998" xr:uid="{00000000-0005-0000-0000-000086000000}"/>
    <cellStyle name="Comma 3 4 2 5 2 4 3 2" xfId="51238" xr:uid="{00000000-0005-0000-0000-000086000000}"/>
    <cellStyle name="Comma 3 4 2 5 2 4 4" xfId="36118" xr:uid="{00000000-0005-0000-0000-000086000000}"/>
    <cellStyle name="Comma 3 4 2 5 2 5" xfId="7390" xr:uid="{00000000-0005-0000-0000-000086000000}"/>
    <cellStyle name="Comma 3 4 2 5 2 5 2" xfId="22510" xr:uid="{00000000-0005-0000-0000-000086000000}"/>
    <cellStyle name="Comma 3 4 2 5 2 5 2 2" xfId="52750" xr:uid="{00000000-0005-0000-0000-000086000000}"/>
    <cellStyle name="Comma 3 4 2 5 2 5 3" xfId="37630" xr:uid="{00000000-0005-0000-0000-000086000000}"/>
    <cellStyle name="Comma 3 4 2 5 2 6" xfId="8902" xr:uid="{00000000-0005-0000-0000-000086000000}"/>
    <cellStyle name="Comma 3 4 2 5 2 6 2" xfId="24022" xr:uid="{00000000-0005-0000-0000-000086000000}"/>
    <cellStyle name="Comma 3 4 2 5 2 6 2 2" xfId="54262" xr:uid="{00000000-0005-0000-0000-000086000000}"/>
    <cellStyle name="Comma 3 4 2 5 2 6 3" xfId="39142" xr:uid="{00000000-0005-0000-0000-000086000000}"/>
    <cellStyle name="Comma 3 4 2 5 2 7" xfId="10414" xr:uid="{00000000-0005-0000-0000-000086000000}"/>
    <cellStyle name="Comma 3 4 2 5 2 7 2" xfId="25534" xr:uid="{00000000-0005-0000-0000-000086000000}"/>
    <cellStyle name="Comma 3 4 2 5 2 7 2 2" xfId="55774" xr:uid="{00000000-0005-0000-0000-000086000000}"/>
    <cellStyle name="Comma 3 4 2 5 2 7 3" xfId="40654" xr:uid="{00000000-0005-0000-0000-000086000000}"/>
    <cellStyle name="Comma 3 4 2 5 2 8" xfId="16462" xr:uid="{00000000-0005-0000-0000-000086000000}"/>
    <cellStyle name="Comma 3 4 2 5 2 8 2" xfId="46702" xr:uid="{00000000-0005-0000-0000-000086000000}"/>
    <cellStyle name="Comma 3 4 2 5 2 9" xfId="31582" xr:uid="{00000000-0005-0000-0000-000086000000}"/>
    <cellStyle name="Comma 3 4 2 5 3" xfId="2098" xr:uid="{00000000-0005-0000-0000-000086000000}"/>
    <cellStyle name="Comma 3 4 2 5 3 2" xfId="11170" xr:uid="{00000000-0005-0000-0000-000086000000}"/>
    <cellStyle name="Comma 3 4 2 5 3 2 2" xfId="26290" xr:uid="{00000000-0005-0000-0000-000086000000}"/>
    <cellStyle name="Comma 3 4 2 5 3 2 2 2" xfId="56530" xr:uid="{00000000-0005-0000-0000-000086000000}"/>
    <cellStyle name="Comma 3 4 2 5 3 2 3" xfId="41410" xr:uid="{00000000-0005-0000-0000-000086000000}"/>
    <cellStyle name="Comma 3 4 2 5 3 3" xfId="17218" xr:uid="{00000000-0005-0000-0000-000086000000}"/>
    <cellStyle name="Comma 3 4 2 5 3 3 2" xfId="47458" xr:uid="{00000000-0005-0000-0000-000086000000}"/>
    <cellStyle name="Comma 3 4 2 5 3 4" xfId="32338" xr:uid="{00000000-0005-0000-0000-000086000000}"/>
    <cellStyle name="Comma 3 4 2 5 4" xfId="3610" xr:uid="{00000000-0005-0000-0000-000086000000}"/>
    <cellStyle name="Comma 3 4 2 5 4 2" xfId="12682" xr:uid="{00000000-0005-0000-0000-000086000000}"/>
    <cellStyle name="Comma 3 4 2 5 4 2 2" xfId="27802" xr:uid="{00000000-0005-0000-0000-000086000000}"/>
    <cellStyle name="Comma 3 4 2 5 4 2 2 2" xfId="58042" xr:uid="{00000000-0005-0000-0000-000086000000}"/>
    <cellStyle name="Comma 3 4 2 5 4 2 3" xfId="42922" xr:uid="{00000000-0005-0000-0000-000086000000}"/>
    <cellStyle name="Comma 3 4 2 5 4 3" xfId="18730" xr:uid="{00000000-0005-0000-0000-000086000000}"/>
    <cellStyle name="Comma 3 4 2 5 4 3 2" xfId="48970" xr:uid="{00000000-0005-0000-0000-000086000000}"/>
    <cellStyle name="Comma 3 4 2 5 4 4" xfId="33850" xr:uid="{00000000-0005-0000-0000-000086000000}"/>
    <cellStyle name="Comma 3 4 2 5 5" xfId="5122" xr:uid="{00000000-0005-0000-0000-000086000000}"/>
    <cellStyle name="Comma 3 4 2 5 5 2" xfId="14194" xr:uid="{00000000-0005-0000-0000-000086000000}"/>
    <cellStyle name="Comma 3 4 2 5 5 2 2" xfId="29314" xr:uid="{00000000-0005-0000-0000-000086000000}"/>
    <cellStyle name="Comma 3 4 2 5 5 2 2 2" xfId="59554" xr:uid="{00000000-0005-0000-0000-000086000000}"/>
    <cellStyle name="Comma 3 4 2 5 5 2 3" xfId="44434" xr:uid="{00000000-0005-0000-0000-000086000000}"/>
    <cellStyle name="Comma 3 4 2 5 5 3" xfId="20242" xr:uid="{00000000-0005-0000-0000-000086000000}"/>
    <cellStyle name="Comma 3 4 2 5 5 3 2" xfId="50482" xr:uid="{00000000-0005-0000-0000-000086000000}"/>
    <cellStyle name="Comma 3 4 2 5 5 4" xfId="35362" xr:uid="{00000000-0005-0000-0000-000086000000}"/>
    <cellStyle name="Comma 3 4 2 5 6" xfId="6634" xr:uid="{00000000-0005-0000-0000-000086000000}"/>
    <cellStyle name="Comma 3 4 2 5 6 2" xfId="21754" xr:uid="{00000000-0005-0000-0000-000086000000}"/>
    <cellStyle name="Comma 3 4 2 5 6 2 2" xfId="51994" xr:uid="{00000000-0005-0000-0000-000086000000}"/>
    <cellStyle name="Comma 3 4 2 5 6 3" xfId="36874" xr:uid="{00000000-0005-0000-0000-000086000000}"/>
    <cellStyle name="Comma 3 4 2 5 7" xfId="8146" xr:uid="{00000000-0005-0000-0000-000086000000}"/>
    <cellStyle name="Comma 3 4 2 5 7 2" xfId="23266" xr:uid="{00000000-0005-0000-0000-000086000000}"/>
    <cellStyle name="Comma 3 4 2 5 7 2 2" xfId="53506" xr:uid="{00000000-0005-0000-0000-000086000000}"/>
    <cellStyle name="Comma 3 4 2 5 7 3" xfId="38386" xr:uid="{00000000-0005-0000-0000-000086000000}"/>
    <cellStyle name="Comma 3 4 2 5 8" xfId="9658" xr:uid="{00000000-0005-0000-0000-000086000000}"/>
    <cellStyle name="Comma 3 4 2 5 8 2" xfId="24778" xr:uid="{00000000-0005-0000-0000-000086000000}"/>
    <cellStyle name="Comma 3 4 2 5 8 2 2" xfId="55018" xr:uid="{00000000-0005-0000-0000-000086000000}"/>
    <cellStyle name="Comma 3 4 2 5 8 3" xfId="39898" xr:uid="{00000000-0005-0000-0000-000086000000}"/>
    <cellStyle name="Comma 3 4 2 5 9" xfId="15706" xr:uid="{00000000-0005-0000-0000-000086000000}"/>
    <cellStyle name="Comma 3 4 2 5 9 2" xfId="45946" xr:uid="{00000000-0005-0000-0000-000086000000}"/>
    <cellStyle name="Comma 3 4 2 6" xfId="838" xr:uid="{00000000-0005-0000-0000-000017000000}"/>
    <cellStyle name="Comma 3 4 2 6 2" xfId="2350" xr:uid="{00000000-0005-0000-0000-000017000000}"/>
    <cellStyle name="Comma 3 4 2 6 2 2" xfId="11422" xr:uid="{00000000-0005-0000-0000-000017000000}"/>
    <cellStyle name="Comma 3 4 2 6 2 2 2" xfId="26542" xr:uid="{00000000-0005-0000-0000-000017000000}"/>
    <cellStyle name="Comma 3 4 2 6 2 2 2 2" xfId="56782" xr:uid="{00000000-0005-0000-0000-000017000000}"/>
    <cellStyle name="Comma 3 4 2 6 2 2 3" xfId="41662" xr:uid="{00000000-0005-0000-0000-000017000000}"/>
    <cellStyle name="Comma 3 4 2 6 2 3" xfId="17470" xr:uid="{00000000-0005-0000-0000-000017000000}"/>
    <cellStyle name="Comma 3 4 2 6 2 3 2" xfId="47710" xr:uid="{00000000-0005-0000-0000-000017000000}"/>
    <cellStyle name="Comma 3 4 2 6 2 4" xfId="32590" xr:uid="{00000000-0005-0000-0000-000017000000}"/>
    <cellStyle name="Comma 3 4 2 6 3" xfId="3862" xr:uid="{00000000-0005-0000-0000-000017000000}"/>
    <cellStyle name="Comma 3 4 2 6 3 2" xfId="12934" xr:uid="{00000000-0005-0000-0000-000017000000}"/>
    <cellStyle name="Comma 3 4 2 6 3 2 2" xfId="28054" xr:uid="{00000000-0005-0000-0000-000017000000}"/>
    <cellStyle name="Comma 3 4 2 6 3 2 2 2" xfId="58294" xr:uid="{00000000-0005-0000-0000-000017000000}"/>
    <cellStyle name="Comma 3 4 2 6 3 2 3" xfId="43174" xr:uid="{00000000-0005-0000-0000-000017000000}"/>
    <cellStyle name="Comma 3 4 2 6 3 3" xfId="18982" xr:uid="{00000000-0005-0000-0000-000017000000}"/>
    <cellStyle name="Comma 3 4 2 6 3 3 2" xfId="49222" xr:uid="{00000000-0005-0000-0000-000017000000}"/>
    <cellStyle name="Comma 3 4 2 6 3 4" xfId="34102" xr:uid="{00000000-0005-0000-0000-000017000000}"/>
    <cellStyle name="Comma 3 4 2 6 4" xfId="5374" xr:uid="{00000000-0005-0000-0000-000017000000}"/>
    <cellStyle name="Comma 3 4 2 6 4 2" xfId="14446" xr:uid="{00000000-0005-0000-0000-000017000000}"/>
    <cellStyle name="Comma 3 4 2 6 4 2 2" xfId="29566" xr:uid="{00000000-0005-0000-0000-000017000000}"/>
    <cellStyle name="Comma 3 4 2 6 4 2 2 2" xfId="59806" xr:uid="{00000000-0005-0000-0000-000017000000}"/>
    <cellStyle name="Comma 3 4 2 6 4 2 3" xfId="44686" xr:uid="{00000000-0005-0000-0000-000017000000}"/>
    <cellStyle name="Comma 3 4 2 6 4 3" xfId="20494" xr:uid="{00000000-0005-0000-0000-000017000000}"/>
    <cellStyle name="Comma 3 4 2 6 4 3 2" xfId="50734" xr:uid="{00000000-0005-0000-0000-000017000000}"/>
    <cellStyle name="Comma 3 4 2 6 4 4" xfId="35614" xr:uid="{00000000-0005-0000-0000-000017000000}"/>
    <cellStyle name="Comma 3 4 2 6 5" xfId="6886" xr:uid="{00000000-0005-0000-0000-000017000000}"/>
    <cellStyle name="Comma 3 4 2 6 5 2" xfId="22006" xr:uid="{00000000-0005-0000-0000-000017000000}"/>
    <cellStyle name="Comma 3 4 2 6 5 2 2" xfId="52246" xr:uid="{00000000-0005-0000-0000-000017000000}"/>
    <cellStyle name="Comma 3 4 2 6 5 3" xfId="37126" xr:uid="{00000000-0005-0000-0000-000017000000}"/>
    <cellStyle name="Comma 3 4 2 6 6" xfId="8398" xr:uid="{00000000-0005-0000-0000-000017000000}"/>
    <cellStyle name="Comma 3 4 2 6 6 2" xfId="23518" xr:uid="{00000000-0005-0000-0000-000017000000}"/>
    <cellStyle name="Comma 3 4 2 6 6 2 2" xfId="53758" xr:uid="{00000000-0005-0000-0000-000017000000}"/>
    <cellStyle name="Comma 3 4 2 6 6 3" xfId="38638" xr:uid="{00000000-0005-0000-0000-000017000000}"/>
    <cellStyle name="Comma 3 4 2 6 7" xfId="9910" xr:uid="{00000000-0005-0000-0000-000017000000}"/>
    <cellStyle name="Comma 3 4 2 6 7 2" xfId="25030" xr:uid="{00000000-0005-0000-0000-000017000000}"/>
    <cellStyle name="Comma 3 4 2 6 7 2 2" xfId="55270" xr:uid="{00000000-0005-0000-0000-000017000000}"/>
    <cellStyle name="Comma 3 4 2 6 7 3" xfId="40150" xr:uid="{00000000-0005-0000-0000-000017000000}"/>
    <cellStyle name="Comma 3 4 2 6 8" xfId="15958" xr:uid="{00000000-0005-0000-0000-000017000000}"/>
    <cellStyle name="Comma 3 4 2 6 8 2" xfId="46198" xr:uid="{00000000-0005-0000-0000-000017000000}"/>
    <cellStyle name="Comma 3 4 2 6 9" xfId="31078" xr:uid="{00000000-0005-0000-0000-000017000000}"/>
    <cellStyle name="Comma 3 4 2 7" xfId="1594" xr:uid="{00000000-0005-0000-0000-000017000000}"/>
    <cellStyle name="Comma 3 4 2 7 2" xfId="10666" xr:uid="{00000000-0005-0000-0000-000017000000}"/>
    <cellStyle name="Comma 3 4 2 7 2 2" xfId="25786" xr:uid="{00000000-0005-0000-0000-000017000000}"/>
    <cellStyle name="Comma 3 4 2 7 2 2 2" xfId="56026" xr:uid="{00000000-0005-0000-0000-000017000000}"/>
    <cellStyle name="Comma 3 4 2 7 2 3" xfId="40906" xr:uid="{00000000-0005-0000-0000-000017000000}"/>
    <cellStyle name="Comma 3 4 2 7 3" xfId="16714" xr:uid="{00000000-0005-0000-0000-000017000000}"/>
    <cellStyle name="Comma 3 4 2 7 3 2" xfId="46954" xr:uid="{00000000-0005-0000-0000-000017000000}"/>
    <cellStyle name="Comma 3 4 2 7 4" xfId="31834" xr:uid="{00000000-0005-0000-0000-000017000000}"/>
    <cellStyle name="Comma 3 4 2 8" xfId="3106" xr:uid="{00000000-0005-0000-0000-000017000000}"/>
    <cellStyle name="Comma 3 4 2 8 2" xfId="12178" xr:uid="{00000000-0005-0000-0000-000017000000}"/>
    <cellStyle name="Comma 3 4 2 8 2 2" xfId="27298" xr:uid="{00000000-0005-0000-0000-000017000000}"/>
    <cellStyle name="Comma 3 4 2 8 2 2 2" xfId="57538" xr:uid="{00000000-0005-0000-0000-000017000000}"/>
    <cellStyle name="Comma 3 4 2 8 2 3" xfId="42418" xr:uid="{00000000-0005-0000-0000-000017000000}"/>
    <cellStyle name="Comma 3 4 2 8 3" xfId="18226" xr:uid="{00000000-0005-0000-0000-000017000000}"/>
    <cellStyle name="Comma 3 4 2 8 3 2" xfId="48466" xr:uid="{00000000-0005-0000-0000-000017000000}"/>
    <cellStyle name="Comma 3 4 2 8 4" xfId="33346" xr:uid="{00000000-0005-0000-0000-000017000000}"/>
    <cellStyle name="Comma 3 4 2 9" xfId="4618" xr:uid="{00000000-0005-0000-0000-000017000000}"/>
    <cellStyle name="Comma 3 4 2 9 2" xfId="13690" xr:uid="{00000000-0005-0000-0000-000017000000}"/>
    <cellStyle name="Comma 3 4 2 9 2 2" xfId="28810" xr:uid="{00000000-0005-0000-0000-000017000000}"/>
    <cellStyle name="Comma 3 4 2 9 2 2 2" xfId="59050" xr:uid="{00000000-0005-0000-0000-000017000000}"/>
    <cellStyle name="Comma 3 4 2 9 2 3" xfId="43930" xr:uid="{00000000-0005-0000-0000-000017000000}"/>
    <cellStyle name="Comma 3 4 2 9 3" xfId="19738" xr:uid="{00000000-0005-0000-0000-000017000000}"/>
    <cellStyle name="Comma 3 4 2 9 3 2" xfId="49978" xr:uid="{00000000-0005-0000-0000-000017000000}"/>
    <cellStyle name="Comma 3 4 2 9 4" xfId="34858" xr:uid="{00000000-0005-0000-0000-000017000000}"/>
    <cellStyle name="Comma 3 4 3" xfId="124" xr:uid="{00000000-0005-0000-0000-00002D000000}"/>
    <cellStyle name="Comma 3 4 3 10" xfId="9196" xr:uid="{00000000-0005-0000-0000-00002D000000}"/>
    <cellStyle name="Comma 3 4 3 10 2" xfId="24316" xr:uid="{00000000-0005-0000-0000-00002D000000}"/>
    <cellStyle name="Comma 3 4 3 10 2 2" xfId="54556" xr:uid="{00000000-0005-0000-0000-00002D000000}"/>
    <cellStyle name="Comma 3 4 3 10 3" xfId="39436" xr:uid="{00000000-0005-0000-0000-00002D000000}"/>
    <cellStyle name="Comma 3 4 3 11" xfId="15244" xr:uid="{00000000-0005-0000-0000-00002D000000}"/>
    <cellStyle name="Comma 3 4 3 11 2" xfId="45484" xr:uid="{00000000-0005-0000-0000-00002D000000}"/>
    <cellStyle name="Comma 3 4 3 12" xfId="30364" xr:uid="{00000000-0005-0000-0000-00002D000000}"/>
    <cellStyle name="Comma 3 4 3 2" xfId="376" xr:uid="{00000000-0005-0000-0000-00002D000000}"/>
    <cellStyle name="Comma 3 4 3 2 10" xfId="30616" xr:uid="{00000000-0005-0000-0000-00002D000000}"/>
    <cellStyle name="Comma 3 4 3 2 2" xfId="1132" xr:uid="{00000000-0005-0000-0000-00002D000000}"/>
    <cellStyle name="Comma 3 4 3 2 2 2" xfId="2644" xr:uid="{00000000-0005-0000-0000-00002D000000}"/>
    <cellStyle name="Comma 3 4 3 2 2 2 2" xfId="11716" xr:uid="{00000000-0005-0000-0000-00002D000000}"/>
    <cellStyle name="Comma 3 4 3 2 2 2 2 2" xfId="26836" xr:uid="{00000000-0005-0000-0000-00002D000000}"/>
    <cellStyle name="Comma 3 4 3 2 2 2 2 2 2" xfId="57076" xr:uid="{00000000-0005-0000-0000-00002D000000}"/>
    <cellStyle name="Comma 3 4 3 2 2 2 2 3" xfId="41956" xr:uid="{00000000-0005-0000-0000-00002D000000}"/>
    <cellStyle name="Comma 3 4 3 2 2 2 3" xfId="17764" xr:uid="{00000000-0005-0000-0000-00002D000000}"/>
    <cellStyle name="Comma 3 4 3 2 2 2 3 2" xfId="48004" xr:uid="{00000000-0005-0000-0000-00002D000000}"/>
    <cellStyle name="Comma 3 4 3 2 2 2 4" xfId="32884" xr:uid="{00000000-0005-0000-0000-00002D000000}"/>
    <cellStyle name="Comma 3 4 3 2 2 3" xfId="4156" xr:uid="{00000000-0005-0000-0000-00002D000000}"/>
    <cellStyle name="Comma 3 4 3 2 2 3 2" xfId="13228" xr:uid="{00000000-0005-0000-0000-00002D000000}"/>
    <cellStyle name="Comma 3 4 3 2 2 3 2 2" xfId="28348" xr:uid="{00000000-0005-0000-0000-00002D000000}"/>
    <cellStyle name="Comma 3 4 3 2 2 3 2 2 2" xfId="58588" xr:uid="{00000000-0005-0000-0000-00002D000000}"/>
    <cellStyle name="Comma 3 4 3 2 2 3 2 3" xfId="43468" xr:uid="{00000000-0005-0000-0000-00002D000000}"/>
    <cellStyle name="Comma 3 4 3 2 2 3 3" xfId="19276" xr:uid="{00000000-0005-0000-0000-00002D000000}"/>
    <cellStyle name="Comma 3 4 3 2 2 3 3 2" xfId="49516" xr:uid="{00000000-0005-0000-0000-00002D000000}"/>
    <cellStyle name="Comma 3 4 3 2 2 3 4" xfId="34396" xr:uid="{00000000-0005-0000-0000-00002D000000}"/>
    <cellStyle name="Comma 3 4 3 2 2 4" xfId="5668" xr:uid="{00000000-0005-0000-0000-00002D000000}"/>
    <cellStyle name="Comma 3 4 3 2 2 4 2" xfId="14740" xr:uid="{00000000-0005-0000-0000-00002D000000}"/>
    <cellStyle name="Comma 3 4 3 2 2 4 2 2" xfId="29860" xr:uid="{00000000-0005-0000-0000-00002D000000}"/>
    <cellStyle name="Comma 3 4 3 2 2 4 2 2 2" xfId="60100" xr:uid="{00000000-0005-0000-0000-00002D000000}"/>
    <cellStyle name="Comma 3 4 3 2 2 4 2 3" xfId="44980" xr:uid="{00000000-0005-0000-0000-00002D000000}"/>
    <cellStyle name="Comma 3 4 3 2 2 4 3" xfId="20788" xr:uid="{00000000-0005-0000-0000-00002D000000}"/>
    <cellStyle name="Comma 3 4 3 2 2 4 3 2" xfId="51028" xr:uid="{00000000-0005-0000-0000-00002D000000}"/>
    <cellStyle name="Comma 3 4 3 2 2 4 4" xfId="35908" xr:uid="{00000000-0005-0000-0000-00002D000000}"/>
    <cellStyle name="Comma 3 4 3 2 2 5" xfId="7180" xr:uid="{00000000-0005-0000-0000-00002D000000}"/>
    <cellStyle name="Comma 3 4 3 2 2 5 2" xfId="22300" xr:uid="{00000000-0005-0000-0000-00002D000000}"/>
    <cellStyle name="Comma 3 4 3 2 2 5 2 2" xfId="52540" xr:uid="{00000000-0005-0000-0000-00002D000000}"/>
    <cellStyle name="Comma 3 4 3 2 2 5 3" xfId="37420" xr:uid="{00000000-0005-0000-0000-00002D000000}"/>
    <cellStyle name="Comma 3 4 3 2 2 6" xfId="8692" xr:uid="{00000000-0005-0000-0000-00002D000000}"/>
    <cellStyle name="Comma 3 4 3 2 2 6 2" xfId="23812" xr:uid="{00000000-0005-0000-0000-00002D000000}"/>
    <cellStyle name="Comma 3 4 3 2 2 6 2 2" xfId="54052" xr:uid="{00000000-0005-0000-0000-00002D000000}"/>
    <cellStyle name="Comma 3 4 3 2 2 6 3" xfId="38932" xr:uid="{00000000-0005-0000-0000-00002D000000}"/>
    <cellStyle name="Comma 3 4 3 2 2 7" xfId="10204" xr:uid="{00000000-0005-0000-0000-00002D000000}"/>
    <cellStyle name="Comma 3 4 3 2 2 7 2" xfId="25324" xr:uid="{00000000-0005-0000-0000-00002D000000}"/>
    <cellStyle name="Comma 3 4 3 2 2 7 2 2" xfId="55564" xr:uid="{00000000-0005-0000-0000-00002D000000}"/>
    <cellStyle name="Comma 3 4 3 2 2 7 3" xfId="40444" xr:uid="{00000000-0005-0000-0000-00002D000000}"/>
    <cellStyle name="Comma 3 4 3 2 2 8" xfId="16252" xr:uid="{00000000-0005-0000-0000-00002D000000}"/>
    <cellStyle name="Comma 3 4 3 2 2 8 2" xfId="46492" xr:uid="{00000000-0005-0000-0000-00002D000000}"/>
    <cellStyle name="Comma 3 4 3 2 2 9" xfId="31372" xr:uid="{00000000-0005-0000-0000-00002D000000}"/>
    <cellStyle name="Comma 3 4 3 2 3" xfId="1888" xr:uid="{00000000-0005-0000-0000-00002D000000}"/>
    <cellStyle name="Comma 3 4 3 2 3 2" xfId="10960" xr:uid="{00000000-0005-0000-0000-00002D000000}"/>
    <cellStyle name="Comma 3 4 3 2 3 2 2" xfId="26080" xr:uid="{00000000-0005-0000-0000-00002D000000}"/>
    <cellStyle name="Comma 3 4 3 2 3 2 2 2" xfId="56320" xr:uid="{00000000-0005-0000-0000-00002D000000}"/>
    <cellStyle name="Comma 3 4 3 2 3 2 3" xfId="41200" xr:uid="{00000000-0005-0000-0000-00002D000000}"/>
    <cellStyle name="Comma 3 4 3 2 3 3" xfId="17008" xr:uid="{00000000-0005-0000-0000-00002D000000}"/>
    <cellStyle name="Comma 3 4 3 2 3 3 2" xfId="47248" xr:uid="{00000000-0005-0000-0000-00002D000000}"/>
    <cellStyle name="Comma 3 4 3 2 3 4" xfId="32128" xr:uid="{00000000-0005-0000-0000-00002D000000}"/>
    <cellStyle name="Comma 3 4 3 2 4" xfId="3400" xr:uid="{00000000-0005-0000-0000-00002D000000}"/>
    <cellStyle name="Comma 3 4 3 2 4 2" xfId="12472" xr:uid="{00000000-0005-0000-0000-00002D000000}"/>
    <cellStyle name="Comma 3 4 3 2 4 2 2" xfId="27592" xr:uid="{00000000-0005-0000-0000-00002D000000}"/>
    <cellStyle name="Comma 3 4 3 2 4 2 2 2" xfId="57832" xr:uid="{00000000-0005-0000-0000-00002D000000}"/>
    <cellStyle name="Comma 3 4 3 2 4 2 3" xfId="42712" xr:uid="{00000000-0005-0000-0000-00002D000000}"/>
    <cellStyle name="Comma 3 4 3 2 4 3" xfId="18520" xr:uid="{00000000-0005-0000-0000-00002D000000}"/>
    <cellStyle name="Comma 3 4 3 2 4 3 2" xfId="48760" xr:uid="{00000000-0005-0000-0000-00002D000000}"/>
    <cellStyle name="Comma 3 4 3 2 4 4" xfId="33640" xr:uid="{00000000-0005-0000-0000-00002D000000}"/>
    <cellStyle name="Comma 3 4 3 2 5" xfId="4912" xr:uid="{00000000-0005-0000-0000-00002D000000}"/>
    <cellStyle name="Comma 3 4 3 2 5 2" xfId="13984" xr:uid="{00000000-0005-0000-0000-00002D000000}"/>
    <cellStyle name="Comma 3 4 3 2 5 2 2" xfId="29104" xr:uid="{00000000-0005-0000-0000-00002D000000}"/>
    <cellStyle name="Comma 3 4 3 2 5 2 2 2" xfId="59344" xr:uid="{00000000-0005-0000-0000-00002D000000}"/>
    <cellStyle name="Comma 3 4 3 2 5 2 3" xfId="44224" xr:uid="{00000000-0005-0000-0000-00002D000000}"/>
    <cellStyle name="Comma 3 4 3 2 5 3" xfId="20032" xr:uid="{00000000-0005-0000-0000-00002D000000}"/>
    <cellStyle name="Comma 3 4 3 2 5 3 2" xfId="50272" xr:uid="{00000000-0005-0000-0000-00002D000000}"/>
    <cellStyle name="Comma 3 4 3 2 5 4" xfId="35152" xr:uid="{00000000-0005-0000-0000-00002D000000}"/>
    <cellStyle name="Comma 3 4 3 2 6" xfId="6424" xr:uid="{00000000-0005-0000-0000-00002D000000}"/>
    <cellStyle name="Comma 3 4 3 2 6 2" xfId="21544" xr:uid="{00000000-0005-0000-0000-00002D000000}"/>
    <cellStyle name="Comma 3 4 3 2 6 2 2" xfId="51784" xr:uid="{00000000-0005-0000-0000-00002D000000}"/>
    <cellStyle name="Comma 3 4 3 2 6 3" xfId="36664" xr:uid="{00000000-0005-0000-0000-00002D000000}"/>
    <cellStyle name="Comma 3 4 3 2 7" xfId="7936" xr:uid="{00000000-0005-0000-0000-00002D000000}"/>
    <cellStyle name="Comma 3 4 3 2 7 2" xfId="23056" xr:uid="{00000000-0005-0000-0000-00002D000000}"/>
    <cellStyle name="Comma 3 4 3 2 7 2 2" xfId="53296" xr:uid="{00000000-0005-0000-0000-00002D000000}"/>
    <cellStyle name="Comma 3 4 3 2 7 3" xfId="38176" xr:uid="{00000000-0005-0000-0000-00002D000000}"/>
    <cellStyle name="Comma 3 4 3 2 8" xfId="9448" xr:uid="{00000000-0005-0000-0000-00002D000000}"/>
    <cellStyle name="Comma 3 4 3 2 8 2" xfId="24568" xr:uid="{00000000-0005-0000-0000-00002D000000}"/>
    <cellStyle name="Comma 3 4 3 2 8 2 2" xfId="54808" xr:uid="{00000000-0005-0000-0000-00002D000000}"/>
    <cellStyle name="Comma 3 4 3 2 8 3" xfId="39688" xr:uid="{00000000-0005-0000-0000-00002D000000}"/>
    <cellStyle name="Comma 3 4 3 2 9" xfId="15496" xr:uid="{00000000-0005-0000-0000-00002D000000}"/>
    <cellStyle name="Comma 3 4 3 2 9 2" xfId="45736" xr:uid="{00000000-0005-0000-0000-00002D000000}"/>
    <cellStyle name="Comma 3 4 3 3" xfId="628" xr:uid="{00000000-0005-0000-0000-000089000000}"/>
    <cellStyle name="Comma 3 4 3 3 10" xfId="30868" xr:uid="{00000000-0005-0000-0000-000089000000}"/>
    <cellStyle name="Comma 3 4 3 3 2" xfId="1384" xr:uid="{00000000-0005-0000-0000-000089000000}"/>
    <cellStyle name="Comma 3 4 3 3 2 2" xfId="2896" xr:uid="{00000000-0005-0000-0000-000089000000}"/>
    <cellStyle name="Comma 3 4 3 3 2 2 2" xfId="11968" xr:uid="{00000000-0005-0000-0000-000089000000}"/>
    <cellStyle name="Comma 3 4 3 3 2 2 2 2" xfId="27088" xr:uid="{00000000-0005-0000-0000-000089000000}"/>
    <cellStyle name="Comma 3 4 3 3 2 2 2 2 2" xfId="57328" xr:uid="{00000000-0005-0000-0000-000089000000}"/>
    <cellStyle name="Comma 3 4 3 3 2 2 2 3" xfId="42208" xr:uid="{00000000-0005-0000-0000-000089000000}"/>
    <cellStyle name="Comma 3 4 3 3 2 2 3" xfId="18016" xr:uid="{00000000-0005-0000-0000-000089000000}"/>
    <cellStyle name="Comma 3 4 3 3 2 2 3 2" xfId="48256" xr:uid="{00000000-0005-0000-0000-000089000000}"/>
    <cellStyle name="Comma 3 4 3 3 2 2 4" xfId="33136" xr:uid="{00000000-0005-0000-0000-000089000000}"/>
    <cellStyle name="Comma 3 4 3 3 2 3" xfId="4408" xr:uid="{00000000-0005-0000-0000-000089000000}"/>
    <cellStyle name="Comma 3 4 3 3 2 3 2" xfId="13480" xr:uid="{00000000-0005-0000-0000-000089000000}"/>
    <cellStyle name="Comma 3 4 3 3 2 3 2 2" xfId="28600" xr:uid="{00000000-0005-0000-0000-000089000000}"/>
    <cellStyle name="Comma 3 4 3 3 2 3 2 2 2" xfId="58840" xr:uid="{00000000-0005-0000-0000-000089000000}"/>
    <cellStyle name="Comma 3 4 3 3 2 3 2 3" xfId="43720" xr:uid="{00000000-0005-0000-0000-000089000000}"/>
    <cellStyle name="Comma 3 4 3 3 2 3 3" xfId="19528" xr:uid="{00000000-0005-0000-0000-000089000000}"/>
    <cellStyle name="Comma 3 4 3 3 2 3 3 2" xfId="49768" xr:uid="{00000000-0005-0000-0000-000089000000}"/>
    <cellStyle name="Comma 3 4 3 3 2 3 4" xfId="34648" xr:uid="{00000000-0005-0000-0000-000089000000}"/>
    <cellStyle name="Comma 3 4 3 3 2 4" xfId="5920" xr:uid="{00000000-0005-0000-0000-000089000000}"/>
    <cellStyle name="Comma 3 4 3 3 2 4 2" xfId="14992" xr:uid="{00000000-0005-0000-0000-000089000000}"/>
    <cellStyle name="Comma 3 4 3 3 2 4 2 2" xfId="30112" xr:uid="{00000000-0005-0000-0000-000089000000}"/>
    <cellStyle name="Comma 3 4 3 3 2 4 2 2 2" xfId="60352" xr:uid="{00000000-0005-0000-0000-000089000000}"/>
    <cellStyle name="Comma 3 4 3 3 2 4 2 3" xfId="45232" xr:uid="{00000000-0005-0000-0000-000089000000}"/>
    <cellStyle name="Comma 3 4 3 3 2 4 3" xfId="21040" xr:uid="{00000000-0005-0000-0000-000089000000}"/>
    <cellStyle name="Comma 3 4 3 3 2 4 3 2" xfId="51280" xr:uid="{00000000-0005-0000-0000-000089000000}"/>
    <cellStyle name="Comma 3 4 3 3 2 4 4" xfId="36160" xr:uid="{00000000-0005-0000-0000-000089000000}"/>
    <cellStyle name="Comma 3 4 3 3 2 5" xfId="7432" xr:uid="{00000000-0005-0000-0000-000089000000}"/>
    <cellStyle name="Comma 3 4 3 3 2 5 2" xfId="22552" xr:uid="{00000000-0005-0000-0000-000089000000}"/>
    <cellStyle name="Comma 3 4 3 3 2 5 2 2" xfId="52792" xr:uid="{00000000-0005-0000-0000-000089000000}"/>
    <cellStyle name="Comma 3 4 3 3 2 5 3" xfId="37672" xr:uid="{00000000-0005-0000-0000-000089000000}"/>
    <cellStyle name="Comma 3 4 3 3 2 6" xfId="8944" xr:uid="{00000000-0005-0000-0000-000089000000}"/>
    <cellStyle name="Comma 3 4 3 3 2 6 2" xfId="24064" xr:uid="{00000000-0005-0000-0000-000089000000}"/>
    <cellStyle name="Comma 3 4 3 3 2 6 2 2" xfId="54304" xr:uid="{00000000-0005-0000-0000-000089000000}"/>
    <cellStyle name="Comma 3 4 3 3 2 6 3" xfId="39184" xr:uid="{00000000-0005-0000-0000-000089000000}"/>
    <cellStyle name="Comma 3 4 3 3 2 7" xfId="10456" xr:uid="{00000000-0005-0000-0000-000089000000}"/>
    <cellStyle name="Comma 3 4 3 3 2 7 2" xfId="25576" xr:uid="{00000000-0005-0000-0000-000089000000}"/>
    <cellStyle name="Comma 3 4 3 3 2 7 2 2" xfId="55816" xr:uid="{00000000-0005-0000-0000-000089000000}"/>
    <cellStyle name="Comma 3 4 3 3 2 7 3" xfId="40696" xr:uid="{00000000-0005-0000-0000-000089000000}"/>
    <cellStyle name="Comma 3 4 3 3 2 8" xfId="16504" xr:uid="{00000000-0005-0000-0000-000089000000}"/>
    <cellStyle name="Comma 3 4 3 3 2 8 2" xfId="46744" xr:uid="{00000000-0005-0000-0000-000089000000}"/>
    <cellStyle name="Comma 3 4 3 3 2 9" xfId="31624" xr:uid="{00000000-0005-0000-0000-000089000000}"/>
    <cellStyle name="Comma 3 4 3 3 3" xfId="2140" xr:uid="{00000000-0005-0000-0000-000089000000}"/>
    <cellStyle name="Comma 3 4 3 3 3 2" xfId="11212" xr:uid="{00000000-0005-0000-0000-000089000000}"/>
    <cellStyle name="Comma 3 4 3 3 3 2 2" xfId="26332" xr:uid="{00000000-0005-0000-0000-000089000000}"/>
    <cellStyle name="Comma 3 4 3 3 3 2 2 2" xfId="56572" xr:uid="{00000000-0005-0000-0000-000089000000}"/>
    <cellStyle name="Comma 3 4 3 3 3 2 3" xfId="41452" xr:uid="{00000000-0005-0000-0000-000089000000}"/>
    <cellStyle name="Comma 3 4 3 3 3 3" xfId="17260" xr:uid="{00000000-0005-0000-0000-000089000000}"/>
    <cellStyle name="Comma 3 4 3 3 3 3 2" xfId="47500" xr:uid="{00000000-0005-0000-0000-000089000000}"/>
    <cellStyle name="Comma 3 4 3 3 3 4" xfId="32380" xr:uid="{00000000-0005-0000-0000-000089000000}"/>
    <cellStyle name="Comma 3 4 3 3 4" xfId="3652" xr:uid="{00000000-0005-0000-0000-000089000000}"/>
    <cellStyle name="Comma 3 4 3 3 4 2" xfId="12724" xr:uid="{00000000-0005-0000-0000-000089000000}"/>
    <cellStyle name="Comma 3 4 3 3 4 2 2" xfId="27844" xr:uid="{00000000-0005-0000-0000-000089000000}"/>
    <cellStyle name="Comma 3 4 3 3 4 2 2 2" xfId="58084" xr:uid="{00000000-0005-0000-0000-000089000000}"/>
    <cellStyle name="Comma 3 4 3 3 4 2 3" xfId="42964" xr:uid="{00000000-0005-0000-0000-000089000000}"/>
    <cellStyle name="Comma 3 4 3 3 4 3" xfId="18772" xr:uid="{00000000-0005-0000-0000-000089000000}"/>
    <cellStyle name="Comma 3 4 3 3 4 3 2" xfId="49012" xr:uid="{00000000-0005-0000-0000-000089000000}"/>
    <cellStyle name="Comma 3 4 3 3 4 4" xfId="33892" xr:uid="{00000000-0005-0000-0000-000089000000}"/>
    <cellStyle name="Comma 3 4 3 3 5" xfId="5164" xr:uid="{00000000-0005-0000-0000-000089000000}"/>
    <cellStyle name="Comma 3 4 3 3 5 2" xfId="14236" xr:uid="{00000000-0005-0000-0000-000089000000}"/>
    <cellStyle name="Comma 3 4 3 3 5 2 2" xfId="29356" xr:uid="{00000000-0005-0000-0000-000089000000}"/>
    <cellStyle name="Comma 3 4 3 3 5 2 2 2" xfId="59596" xr:uid="{00000000-0005-0000-0000-000089000000}"/>
    <cellStyle name="Comma 3 4 3 3 5 2 3" xfId="44476" xr:uid="{00000000-0005-0000-0000-000089000000}"/>
    <cellStyle name="Comma 3 4 3 3 5 3" xfId="20284" xr:uid="{00000000-0005-0000-0000-000089000000}"/>
    <cellStyle name="Comma 3 4 3 3 5 3 2" xfId="50524" xr:uid="{00000000-0005-0000-0000-000089000000}"/>
    <cellStyle name="Comma 3 4 3 3 5 4" xfId="35404" xr:uid="{00000000-0005-0000-0000-000089000000}"/>
    <cellStyle name="Comma 3 4 3 3 6" xfId="6676" xr:uid="{00000000-0005-0000-0000-000089000000}"/>
    <cellStyle name="Comma 3 4 3 3 6 2" xfId="21796" xr:uid="{00000000-0005-0000-0000-000089000000}"/>
    <cellStyle name="Comma 3 4 3 3 6 2 2" xfId="52036" xr:uid="{00000000-0005-0000-0000-000089000000}"/>
    <cellStyle name="Comma 3 4 3 3 6 3" xfId="36916" xr:uid="{00000000-0005-0000-0000-000089000000}"/>
    <cellStyle name="Comma 3 4 3 3 7" xfId="8188" xr:uid="{00000000-0005-0000-0000-000089000000}"/>
    <cellStyle name="Comma 3 4 3 3 7 2" xfId="23308" xr:uid="{00000000-0005-0000-0000-000089000000}"/>
    <cellStyle name="Comma 3 4 3 3 7 2 2" xfId="53548" xr:uid="{00000000-0005-0000-0000-000089000000}"/>
    <cellStyle name="Comma 3 4 3 3 7 3" xfId="38428" xr:uid="{00000000-0005-0000-0000-000089000000}"/>
    <cellStyle name="Comma 3 4 3 3 8" xfId="9700" xr:uid="{00000000-0005-0000-0000-000089000000}"/>
    <cellStyle name="Comma 3 4 3 3 8 2" xfId="24820" xr:uid="{00000000-0005-0000-0000-000089000000}"/>
    <cellStyle name="Comma 3 4 3 3 8 2 2" xfId="55060" xr:uid="{00000000-0005-0000-0000-000089000000}"/>
    <cellStyle name="Comma 3 4 3 3 8 3" xfId="39940" xr:uid="{00000000-0005-0000-0000-000089000000}"/>
    <cellStyle name="Comma 3 4 3 3 9" xfId="15748" xr:uid="{00000000-0005-0000-0000-000089000000}"/>
    <cellStyle name="Comma 3 4 3 3 9 2" xfId="45988" xr:uid="{00000000-0005-0000-0000-000089000000}"/>
    <cellStyle name="Comma 3 4 3 4" xfId="880" xr:uid="{00000000-0005-0000-0000-00002D000000}"/>
    <cellStyle name="Comma 3 4 3 4 2" xfId="2392" xr:uid="{00000000-0005-0000-0000-00002D000000}"/>
    <cellStyle name="Comma 3 4 3 4 2 2" xfId="11464" xr:uid="{00000000-0005-0000-0000-00002D000000}"/>
    <cellStyle name="Comma 3 4 3 4 2 2 2" xfId="26584" xr:uid="{00000000-0005-0000-0000-00002D000000}"/>
    <cellStyle name="Comma 3 4 3 4 2 2 2 2" xfId="56824" xr:uid="{00000000-0005-0000-0000-00002D000000}"/>
    <cellStyle name="Comma 3 4 3 4 2 2 3" xfId="41704" xr:uid="{00000000-0005-0000-0000-00002D000000}"/>
    <cellStyle name="Comma 3 4 3 4 2 3" xfId="17512" xr:uid="{00000000-0005-0000-0000-00002D000000}"/>
    <cellStyle name="Comma 3 4 3 4 2 3 2" xfId="47752" xr:uid="{00000000-0005-0000-0000-00002D000000}"/>
    <cellStyle name="Comma 3 4 3 4 2 4" xfId="32632" xr:uid="{00000000-0005-0000-0000-00002D000000}"/>
    <cellStyle name="Comma 3 4 3 4 3" xfId="3904" xr:uid="{00000000-0005-0000-0000-00002D000000}"/>
    <cellStyle name="Comma 3 4 3 4 3 2" xfId="12976" xr:uid="{00000000-0005-0000-0000-00002D000000}"/>
    <cellStyle name="Comma 3 4 3 4 3 2 2" xfId="28096" xr:uid="{00000000-0005-0000-0000-00002D000000}"/>
    <cellStyle name="Comma 3 4 3 4 3 2 2 2" xfId="58336" xr:uid="{00000000-0005-0000-0000-00002D000000}"/>
    <cellStyle name="Comma 3 4 3 4 3 2 3" xfId="43216" xr:uid="{00000000-0005-0000-0000-00002D000000}"/>
    <cellStyle name="Comma 3 4 3 4 3 3" xfId="19024" xr:uid="{00000000-0005-0000-0000-00002D000000}"/>
    <cellStyle name="Comma 3 4 3 4 3 3 2" xfId="49264" xr:uid="{00000000-0005-0000-0000-00002D000000}"/>
    <cellStyle name="Comma 3 4 3 4 3 4" xfId="34144" xr:uid="{00000000-0005-0000-0000-00002D000000}"/>
    <cellStyle name="Comma 3 4 3 4 4" xfId="5416" xr:uid="{00000000-0005-0000-0000-00002D000000}"/>
    <cellStyle name="Comma 3 4 3 4 4 2" xfId="14488" xr:uid="{00000000-0005-0000-0000-00002D000000}"/>
    <cellStyle name="Comma 3 4 3 4 4 2 2" xfId="29608" xr:uid="{00000000-0005-0000-0000-00002D000000}"/>
    <cellStyle name="Comma 3 4 3 4 4 2 2 2" xfId="59848" xr:uid="{00000000-0005-0000-0000-00002D000000}"/>
    <cellStyle name="Comma 3 4 3 4 4 2 3" xfId="44728" xr:uid="{00000000-0005-0000-0000-00002D000000}"/>
    <cellStyle name="Comma 3 4 3 4 4 3" xfId="20536" xr:uid="{00000000-0005-0000-0000-00002D000000}"/>
    <cellStyle name="Comma 3 4 3 4 4 3 2" xfId="50776" xr:uid="{00000000-0005-0000-0000-00002D000000}"/>
    <cellStyle name="Comma 3 4 3 4 4 4" xfId="35656" xr:uid="{00000000-0005-0000-0000-00002D000000}"/>
    <cellStyle name="Comma 3 4 3 4 5" xfId="6928" xr:uid="{00000000-0005-0000-0000-00002D000000}"/>
    <cellStyle name="Comma 3 4 3 4 5 2" xfId="22048" xr:uid="{00000000-0005-0000-0000-00002D000000}"/>
    <cellStyle name="Comma 3 4 3 4 5 2 2" xfId="52288" xr:uid="{00000000-0005-0000-0000-00002D000000}"/>
    <cellStyle name="Comma 3 4 3 4 5 3" xfId="37168" xr:uid="{00000000-0005-0000-0000-00002D000000}"/>
    <cellStyle name="Comma 3 4 3 4 6" xfId="8440" xr:uid="{00000000-0005-0000-0000-00002D000000}"/>
    <cellStyle name="Comma 3 4 3 4 6 2" xfId="23560" xr:uid="{00000000-0005-0000-0000-00002D000000}"/>
    <cellStyle name="Comma 3 4 3 4 6 2 2" xfId="53800" xr:uid="{00000000-0005-0000-0000-00002D000000}"/>
    <cellStyle name="Comma 3 4 3 4 6 3" xfId="38680" xr:uid="{00000000-0005-0000-0000-00002D000000}"/>
    <cellStyle name="Comma 3 4 3 4 7" xfId="9952" xr:uid="{00000000-0005-0000-0000-00002D000000}"/>
    <cellStyle name="Comma 3 4 3 4 7 2" xfId="25072" xr:uid="{00000000-0005-0000-0000-00002D000000}"/>
    <cellStyle name="Comma 3 4 3 4 7 2 2" xfId="55312" xr:uid="{00000000-0005-0000-0000-00002D000000}"/>
    <cellStyle name="Comma 3 4 3 4 7 3" xfId="40192" xr:uid="{00000000-0005-0000-0000-00002D000000}"/>
    <cellStyle name="Comma 3 4 3 4 8" xfId="16000" xr:uid="{00000000-0005-0000-0000-00002D000000}"/>
    <cellStyle name="Comma 3 4 3 4 8 2" xfId="46240" xr:uid="{00000000-0005-0000-0000-00002D000000}"/>
    <cellStyle name="Comma 3 4 3 4 9" xfId="31120" xr:uid="{00000000-0005-0000-0000-00002D000000}"/>
    <cellStyle name="Comma 3 4 3 5" xfId="1636" xr:uid="{00000000-0005-0000-0000-00002D000000}"/>
    <cellStyle name="Comma 3 4 3 5 2" xfId="10708" xr:uid="{00000000-0005-0000-0000-00002D000000}"/>
    <cellStyle name="Comma 3 4 3 5 2 2" xfId="25828" xr:uid="{00000000-0005-0000-0000-00002D000000}"/>
    <cellStyle name="Comma 3 4 3 5 2 2 2" xfId="56068" xr:uid="{00000000-0005-0000-0000-00002D000000}"/>
    <cellStyle name="Comma 3 4 3 5 2 3" xfId="40948" xr:uid="{00000000-0005-0000-0000-00002D000000}"/>
    <cellStyle name="Comma 3 4 3 5 3" xfId="16756" xr:uid="{00000000-0005-0000-0000-00002D000000}"/>
    <cellStyle name="Comma 3 4 3 5 3 2" xfId="46996" xr:uid="{00000000-0005-0000-0000-00002D000000}"/>
    <cellStyle name="Comma 3 4 3 5 4" xfId="31876" xr:uid="{00000000-0005-0000-0000-00002D000000}"/>
    <cellStyle name="Comma 3 4 3 6" xfId="3148" xr:uid="{00000000-0005-0000-0000-00002D000000}"/>
    <cellStyle name="Comma 3 4 3 6 2" xfId="12220" xr:uid="{00000000-0005-0000-0000-00002D000000}"/>
    <cellStyle name="Comma 3 4 3 6 2 2" xfId="27340" xr:uid="{00000000-0005-0000-0000-00002D000000}"/>
    <cellStyle name="Comma 3 4 3 6 2 2 2" xfId="57580" xr:uid="{00000000-0005-0000-0000-00002D000000}"/>
    <cellStyle name="Comma 3 4 3 6 2 3" xfId="42460" xr:uid="{00000000-0005-0000-0000-00002D000000}"/>
    <cellStyle name="Comma 3 4 3 6 3" xfId="18268" xr:uid="{00000000-0005-0000-0000-00002D000000}"/>
    <cellStyle name="Comma 3 4 3 6 3 2" xfId="48508" xr:uid="{00000000-0005-0000-0000-00002D000000}"/>
    <cellStyle name="Comma 3 4 3 6 4" xfId="33388" xr:uid="{00000000-0005-0000-0000-00002D000000}"/>
    <cellStyle name="Comma 3 4 3 7" xfId="4660" xr:uid="{00000000-0005-0000-0000-00002D000000}"/>
    <cellStyle name="Comma 3 4 3 7 2" xfId="13732" xr:uid="{00000000-0005-0000-0000-00002D000000}"/>
    <cellStyle name="Comma 3 4 3 7 2 2" xfId="28852" xr:uid="{00000000-0005-0000-0000-00002D000000}"/>
    <cellStyle name="Comma 3 4 3 7 2 2 2" xfId="59092" xr:uid="{00000000-0005-0000-0000-00002D000000}"/>
    <cellStyle name="Comma 3 4 3 7 2 3" xfId="43972" xr:uid="{00000000-0005-0000-0000-00002D000000}"/>
    <cellStyle name="Comma 3 4 3 7 3" xfId="19780" xr:uid="{00000000-0005-0000-0000-00002D000000}"/>
    <cellStyle name="Comma 3 4 3 7 3 2" xfId="50020" xr:uid="{00000000-0005-0000-0000-00002D000000}"/>
    <cellStyle name="Comma 3 4 3 7 4" xfId="34900" xr:uid="{00000000-0005-0000-0000-00002D000000}"/>
    <cellStyle name="Comma 3 4 3 8" xfId="6172" xr:uid="{00000000-0005-0000-0000-00002D000000}"/>
    <cellStyle name="Comma 3 4 3 8 2" xfId="21292" xr:uid="{00000000-0005-0000-0000-00002D000000}"/>
    <cellStyle name="Comma 3 4 3 8 2 2" xfId="51532" xr:uid="{00000000-0005-0000-0000-00002D000000}"/>
    <cellStyle name="Comma 3 4 3 8 3" xfId="36412" xr:uid="{00000000-0005-0000-0000-00002D000000}"/>
    <cellStyle name="Comma 3 4 3 9" xfId="7684" xr:uid="{00000000-0005-0000-0000-00002D000000}"/>
    <cellStyle name="Comma 3 4 3 9 2" xfId="22804" xr:uid="{00000000-0005-0000-0000-00002D000000}"/>
    <cellStyle name="Comma 3 4 3 9 2 2" xfId="53044" xr:uid="{00000000-0005-0000-0000-00002D000000}"/>
    <cellStyle name="Comma 3 4 3 9 3" xfId="37924" xr:uid="{00000000-0005-0000-0000-00002D000000}"/>
    <cellStyle name="Comma 3 4 4" xfId="208" xr:uid="{00000000-0005-0000-0000-00002D000000}"/>
    <cellStyle name="Comma 3 4 4 10" xfId="9280" xr:uid="{00000000-0005-0000-0000-00002D000000}"/>
    <cellStyle name="Comma 3 4 4 10 2" xfId="24400" xr:uid="{00000000-0005-0000-0000-00002D000000}"/>
    <cellStyle name="Comma 3 4 4 10 2 2" xfId="54640" xr:uid="{00000000-0005-0000-0000-00002D000000}"/>
    <cellStyle name="Comma 3 4 4 10 3" xfId="39520" xr:uid="{00000000-0005-0000-0000-00002D000000}"/>
    <cellStyle name="Comma 3 4 4 11" xfId="15328" xr:uid="{00000000-0005-0000-0000-00002D000000}"/>
    <cellStyle name="Comma 3 4 4 11 2" xfId="45568" xr:uid="{00000000-0005-0000-0000-00002D000000}"/>
    <cellStyle name="Comma 3 4 4 12" xfId="30448" xr:uid="{00000000-0005-0000-0000-00002D000000}"/>
    <cellStyle name="Comma 3 4 4 2" xfId="460" xr:uid="{00000000-0005-0000-0000-00002D000000}"/>
    <cellStyle name="Comma 3 4 4 2 10" xfId="30700" xr:uid="{00000000-0005-0000-0000-00002D000000}"/>
    <cellStyle name="Comma 3 4 4 2 2" xfId="1216" xr:uid="{00000000-0005-0000-0000-00002D000000}"/>
    <cellStyle name="Comma 3 4 4 2 2 2" xfId="2728" xr:uid="{00000000-0005-0000-0000-00002D000000}"/>
    <cellStyle name="Comma 3 4 4 2 2 2 2" xfId="11800" xr:uid="{00000000-0005-0000-0000-00002D000000}"/>
    <cellStyle name="Comma 3 4 4 2 2 2 2 2" xfId="26920" xr:uid="{00000000-0005-0000-0000-00002D000000}"/>
    <cellStyle name="Comma 3 4 4 2 2 2 2 2 2" xfId="57160" xr:uid="{00000000-0005-0000-0000-00002D000000}"/>
    <cellStyle name="Comma 3 4 4 2 2 2 2 3" xfId="42040" xr:uid="{00000000-0005-0000-0000-00002D000000}"/>
    <cellStyle name="Comma 3 4 4 2 2 2 3" xfId="17848" xr:uid="{00000000-0005-0000-0000-00002D000000}"/>
    <cellStyle name="Comma 3 4 4 2 2 2 3 2" xfId="48088" xr:uid="{00000000-0005-0000-0000-00002D000000}"/>
    <cellStyle name="Comma 3 4 4 2 2 2 4" xfId="32968" xr:uid="{00000000-0005-0000-0000-00002D000000}"/>
    <cellStyle name="Comma 3 4 4 2 2 3" xfId="4240" xr:uid="{00000000-0005-0000-0000-00002D000000}"/>
    <cellStyle name="Comma 3 4 4 2 2 3 2" xfId="13312" xr:uid="{00000000-0005-0000-0000-00002D000000}"/>
    <cellStyle name="Comma 3 4 4 2 2 3 2 2" xfId="28432" xr:uid="{00000000-0005-0000-0000-00002D000000}"/>
    <cellStyle name="Comma 3 4 4 2 2 3 2 2 2" xfId="58672" xr:uid="{00000000-0005-0000-0000-00002D000000}"/>
    <cellStyle name="Comma 3 4 4 2 2 3 2 3" xfId="43552" xr:uid="{00000000-0005-0000-0000-00002D000000}"/>
    <cellStyle name="Comma 3 4 4 2 2 3 3" xfId="19360" xr:uid="{00000000-0005-0000-0000-00002D000000}"/>
    <cellStyle name="Comma 3 4 4 2 2 3 3 2" xfId="49600" xr:uid="{00000000-0005-0000-0000-00002D000000}"/>
    <cellStyle name="Comma 3 4 4 2 2 3 4" xfId="34480" xr:uid="{00000000-0005-0000-0000-00002D000000}"/>
    <cellStyle name="Comma 3 4 4 2 2 4" xfId="5752" xr:uid="{00000000-0005-0000-0000-00002D000000}"/>
    <cellStyle name="Comma 3 4 4 2 2 4 2" xfId="14824" xr:uid="{00000000-0005-0000-0000-00002D000000}"/>
    <cellStyle name="Comma 3 4 4 2 2 4 2 2" xfId="29944" xr:uid="{00000000-0005-0000-0000-00002D000000}"/>
    <cellStyle name="Comma 3 4 4 2 2 4 2 2 2" xfId="60184" xr:uid="{00000000-0005-0000-0000-00002D000000}"/>
    <cellStyle name="Comma 3 4 4 2 2 4 2 3" xfId="45064" xr:uid="{00000000-0005-0000-0000-00002D000000}"/>
    <cellStyle name="Comma 3 4 4 2 2 4 3" xfId="20872" xr:uid="{00000000-0005-0000-0000-00002D000000}"/>
    <cellStyle name="Comma 3 4 4 2 2 4 3 2" xfId="51112" xr:uid="{00000000-0005-0000-0000-00002D000000}"/>
    <cellStyle name="Comma 3 4 4 2 2 4 4" xfId="35992" xr:uid="{00000000-0005-0000-0000-00002D000000}"/>
    <cellStyle name="Comma 3 4 4 2 2 5" xfId="7264" xr:uid="{00000000-0005-0000-0000-00002D000000}"/>
    <cellStyle name="Comma 3 4 4 2 2 5 2" xfId="22384" xr:uid="{00000000-0005-0000-0000-00002D000000}"/>
    <cellStyle name="Comma 3 4 4 2 2 5 2 2" xfId="52624" xr:uid="{00000000-0005-0000-0000-00002D000000}"/>
    <cellStyle name="Comma 3 4 4 2 2 5 3" xfId="37504" xr:uid="{00000000-0005-0000-0000-00002D000000}"/>
    <cellStyle name="Comma 3 4 4 2 2 6" xfId="8776" xr:uid="{00000000-0005-0000-0000-00002D000000}"/>
    <cellStyle name="Comma 3 4 4 2 2 6 2" xfId="23896" xr:uid="{00000000-0005-0000-0000-00002D000000}"/>
    <cellStyle name="Comma 3 4 4 2 2 6 2 2" xfId="54136" xr:uid="{00000000-0005-0000-0000-00002D000000}"/>
    <cellStyle name="Comma 3 4 4 2 2 6 3" xfId="39016" xr:uid="{00000000-0005-0000-0000-00002D000000}"/>
    <cellStyle name="Comma 3 4 4 2 2 7" xfId="10288" xr:uid="{00000000-0005-0000-0000-00002D000000}"/>
    <cellStyle name="Comma 3 4 4 2 2 7 2" xfId="25408" xr:uid="{00000000-0005-0000-0000-00002D000000}"/>
    <cellStyle name="Comma 3 4 4 2 2 7 2 2" xfId="55648" xr:uid="{00000000-0005-0000-0000-00002D000000}"/>
    <cellStyle name="Comma 3 4 4 2 2 7 3" xfId="40528" xr:uid="{00000000-0005-0000-0000-00002D000000}"/>
    <cellStyle name="Comma 3 4 4 2 2 8" xfId="16336" xr:uid="{00000000-0005-0000-0000-00002D000000}"/>
    <cellStyle name="Comma 3 4 4 2 2 8 2" xfId="46576" xr:uid="{00000000-0005-0000-0000-00002D000000}"/>
    <cellStyle name="Comma 3 4 4 2 2 9" xfId="31456" xr:uid="{00000000-0005-0000-0000-00002D000000}"/>
    <cellStyle name="Comma 3 4 4 2 3" xfId="1972" xr:uid="{00000000-0005-0000-0000-00002D000000}"/>
    <cellStyle name="Comma 3 4 4 2 3 2" xfId="11044" xr:uid="{00000000-0005-0000-0000-00002D000000}"/>
    <cellStyle name="Comma 3 4 4 2 3 2 2" xfId="26164" xr:uid="{00000000-0005-0000-0000-00002D000000}"/>
    <cellStyle name="Comma 3 4 4 2 3 2 2 2" xfId="56404" xr:uid="{00000000-0005-0000-0000-00002D000000}"/>
    <cellStyle name="Comma 3 4 4 2 3 2 3" xfId="41284" xr:uid="{00000000-0005-0000-0000-00002D000000}"/>
    <cellStyle name="Comma 3 4 4 2 3 3" xfId="17092" xr:uid="{00000000-0005-0000-0000-00002D000000}"/>
    <cellStyle name="Comma 3 4 4 2 3 3 2" xfId="47332" xr:uid="{00000000-0005-0000-0000-00002D000000}"/>
    <cellStyle name="Comma 3 4 4 2 3 4" xfId="32212" xr:uid="{00000000-0005-0000-0000-00002D000000}"/>
    <cellStyle name="Comma 3 4 4 2 4" xfId="3484" xr:uid="{00000000-0005-0000-0000-00002D000000}"/>
    <cellStyle name="Comma 3 4 4 2 4 2" xfId="12556" xr:uid="{00000000-0005-0000-0000-00002D000000}"/>
    <cellStyle name="Comma 3 4 4 2 4 2 2" xfId="27676" xr:uid="{00000000-0005-0000-0000-00002D000000}"/>
    <cellStyle name="Comma 3 4 4 2 4 2 2 2" xfId="57916" xr:uid="{00000000-0005-0000-0000-00002D000000}"/>
    <cellStyle name="Comma 3 4 4 2 4 2 3" xfId="42796" xr:uid="{00000000-0005-0000-0000-00002D000000}"/>
    <cellStyle name="Comma 3 4 4 2 4 3" xfId="18604" xr:uid="{00000000-0005-0000-0000-00002D000000}"/>
    <cellStyle name="Comma 3 4 4 2 4 3 2" xfId="48844" xr:uid="{00000000-0005-0000-0000-00002D000000}"/>
    <cellStyle name="Comma 3 4 4 2 4 4" xfId="33724" xr:uid="{00000000-0005-0000-0000-00002D000000}"/>
    <cellStyle name="Comma 3 4 4 2 5" xfId="4996" xr:uid="{00000000-0005-0000-0000-00002D000000}"/>
    <cellStyle name="Comma 3 4 4 2 5 2" xfId="14068" xr:uid="{00000000-0005-0000-0000-00002D000000}"/>
    <cellStyle name="Comma 3 4 4 2 5 2 2" xfId="29188" xr:uid="{00000000-0005-0000-0000-00002D000000}"/>
    <cellStyle name="Comma 3 4 4 2 5 2 2 2" xfId="59428" xr:uid="{00000000-0005-0000-0000-00002D000000}"/>
    <cellStyle name="Comma 3 4 4 2 5 2 3" xfId="44308" xr:uid="{00000000-0005-0000-0000-00002D000000}"/>
    <cellStyle name="Comma 3 4 4 2 5 3" xfId="20116" xr:uid="{00000000-0005-0000-0000-00002D000000}"/>
    <cellStyle name="Comma 3 4 4 2 5 3 2" xfId="50356" xr:uid="{00000000-0005-0000-0000-00002D000000}"/>
    <cellStyle name="Comma 3 4 4 2 5 4" xfId="35236" xr:uid="{00000000-0005-0000-0000-00002D000000}"/>
    <cellStyle name="Comma 3 4 4 2 6" xfId="6508" xr:uid="{00000000-0005-0000-0000-00002D000000}"/>
    <cellStyle name="Comma 3 4 4 2 6 2" xfId="21628" xr:uid="{00000000-0005-0000-0000-00002D000000}"/>
    <cellStyle name="Comma 3 4 4 2 6 2 2" xfId="51868" xr:uid="{00000000-0005-0000-0000-00002D000000}"/>
    <cellStyle name="Comma 3 4 4 2 6 3" xfId="36748" xr:uid="{00000000-0005-0000-0000-00002D000000}"/>
    <cellStyle name="Comma 3 4 4 2 7" xfId="8020" xr:uid="{00000000-0005-0000-0000-00002D000000}"/>
    <cellStyle name="Comma 3 4 4 2 7 2" xfId="23140" xr:uid="{00000000-0005-0000-0000-00002D000000}"/>
    <cellStyle name="Comma 3 4 4 2 7 2 2" xfId="53380" xr:uid="{00000000-0005-0000-0000-00002D000000}"/>
    <cellStyle name="Comma 3 4 4 2 7 3" xfId="38260" xr:uid="{00000000-0005-0000-0000-00002D000000}"/>
    <cellStyle name="Comma 3 4 4 2 8" xfId="9532" xr:uid="{00000000-0005-0000-0000-00002D000000}"/>
    <cellStyle name="Comma 3 4 4 2 8 2" xfId="24652" xr:uid="{00000000-0005-0000-0000-00002D000000}"/>
    <cellStyle name="Comma 3 4 4 2 8 2 2" xfId="54892" xr:uid="{00000000-0005-0000-0000-00002D000000}"/>
    <cellStyle name="Comma 3 4 4 2 8 3" xfId="39772" xr:uid="{00000000-0005-0000-0000-00002D000000}"/>
    <cellStyle name="Comma 3 4 4 2 9" xfId="15580" xr:uid="{00000000-0005-0000-0000-00002D000000}"/>
    <cellStyle name="Comma 3 4 4 2 9 2" xfId="45820" xr:uid="{00000000-0005-0000-0000-00002D000000}"/>
    <cellStyle name="Comma 3 4 4 3" xfId="712" xr:uid="{00000000-0005-0000-0000-00008A000000}"/>
    <cellStyle name="Comma 3 4 4 3 10" xfId="30952" xr:uid="{00000000-0005-0000-0000-00008A000000}"/>
    <cellStyle name="Comma 3 4 4 3 2" xfId="1468" xr:uid="{00000000-0005-0000-0000-00008A000000}"/>
    <cellStyle name="Comma 3 4 4 3 2 2" xfId="2980" xr:uid="{00000000-0005-0000-0000-00008A000000}"/>
    <cellStyle name="Comma 3 4 4 3 2 2 2" xfId="12052" xr:uid="{00000000-0005-0000-0000-00008A000000}"/>
    <cellStyle name="Comma 3 4 4 3 2 2 2 2" xfId="27172" xr:uid="{00000000-0005-0000-0000-00008A000000}"/>
    <cellStyle name="Comma 3 4 4 3 2 2 2 2 2" xfId="57412" xr:uid="{00000000-0005-0000-0000-00008A000000}"/>
    <cellStyle name="Comma 3 4 4 3 2 2 2 3" xfId="42292" xr:uid="{00000000-0005-0000-0000-00008A000000}"/>
    <cellStyle name="Comma 3 4 4 3 2 2 3" xfId="18100" xr:uid="{00000000-0005-0000-0000-00008A000000}"/>
    <cellStyle name="Comma 3 4 4 3 2 2 3 2" xfId="48340" xr:uid="{00000000-0005-0000-0000-00008A000000}"/>
    <cellStyle name="Comma 3 4 4 3 2 2 4" xfId="33220" xr:uid="{00000000-0005-0000-0000-00008A000000}"/>
    <cellStyle name="Comma 3 4 4 3 2 3" xfId="4492" xr:uid="{00000000-0005-0000-0000-00008A000000}"/>
    <cellStyle name="Comma 3 4 4 3 2 3 2" xfId="13564" xr:uid="{00000000-0005-0000-0000-00008A000000}"/>
    <cellStyle name="Comma 3 4 4 3 2 3 2 2" xfId="28684" xr:uid="{00000000-0005-0000-0000-00008A000000}"/>
    <cellStyle name="Comma 3 4 4 3 2 3 2 2 2" xfId="58924" xr:uid="{00000000-0005-0000-0000-00008A000000}"/>
    <cellStyle name="Comma 3 4 4 3 2 3 2 3" xfId="43804" xr:uid="{00000000-0005-0000-0000-00008A000000}"/>
    <cellStyle name="Comma 3 4 4 3 2 3 3" xfId="19612" xr:uid="{00000000-0005-0000-0000-00008A000000}"/>
    <cellStyle name="Comma 3 4 4 3 2 3 3 2" xfId="49852" xr:uid="{00000000-0005-0000-0000-00008A000000}"/>
    <cellStyle name="Comma 3 4 4 3 2 3 4" xfId="34732" xr:uid="{00000000-0005-0000-0000-00008A000000}"/>
    <cellStyle name="Comma 3 4 4 3 2 4" xfId="6004" xr:uid="{00000000-0005-0000-0000-00008A000000}"/>
    <cellStyle name="Comma 3 4 4 3 2 4 2" xfId="15076" xr:uid="{00000000-0005-0000-0000-00008A000000}"/>
    <cellStyle name="Comma 3 4 4 3 2 4 2 2" xfId="30196" xr:uid="{00000000-0005-0000-0000-00008A000000}"/>
    <cellStyle name="Comma 3 4 4 3 2 4 2 2 2" xfId="60436" xr:uid="{00000000-0005-0000-0000-00008A000000}"/>
    <cellStyle name="Comma 3 4 4 3 2 4 2 3" xfId="45316" xr:uid="{00000000-0005-0000-0000-00008A000000}"/>
    <cellStyle name="Comma 3 4 4 3 2 4 3" xfId="21124" xr:uid="{00000000-0005-0000-0000-00008A000000}"/>
    <cellStyle name="Comma 3 4 4 3 2 4 3 2" xfId="51364" xr:uid="{00000000-0005-0000-0000-00008A000000}"/>
    <cellStyle name="Comma 3 4 4 3 2 4 4" xfId="36244" xr:uid="{00000000-0005-0000-0000-00008A000000}"/>
    <cellStyle name="Comma 3 4 4 3 2 5" xfId="7516" xr:uid="{00000000-0005-0000-0000-00008A000000}"/>
    <cellStyle name="Comma 3 4 4 3 2 5 2" xfId="22636" xr:uid="{00000000-0005-0000-0000-00008A000000}"/>
    <cellStyle name="Comma 3 4 4 3 2 5 2 2" xfId="52876" xr:uid="{00000000-0005-0000-0000-00008A000000}"/>
    <cellStyle name="Comma 3 4 4 3 2 5 3" xfId="37756" xr:uid="{00000000-0005-0000-0000-00008A000000}"/>
    <cellStyle name="Comma 3 4 4 3 2 6" xfId="9028" xr:uid="{00000000-0005-0000-0000-00008A000000}"/>
    <cellStyle name="Comma 3 4 4 3 2 6 2" xfId="24148" xr:uid="{00000000-0005-0000-0000-00008A000000}"/>
    <cellStyle name="Comma 3 4 4 3 2 6 2 2" xfId="54388" xr:uid="{00000000-0005-0000-0000-00008A000000}"/>
    <cellStyle name="Comma 3 4 4 3 2 6 3" xfId="39268" xr:uid="{00000000-0005-0000-0000-00008A000000}"/>
    <cellStyle name="Comma 3 4 4 3 2 7" xfId="10540" xr:uid="{00000000-0005-0000-0000-00008A000000}"/>
    <cellStyle name="Comma 3 4 4 3 2 7 2" xfId="25660" xr:uid="{00000000-0005-0000-0000-00008A000000}"/>
    <cellStyle name="Comma 3 4 4 3 2 7 2 2" xfId="55900" xr:uid="{00000000-0005-0000-0000-00008A000000}"/>
    <cellStyle name="Comma 3 4 4 3 2 7 3" xfId="40780" xr:uid="{00000000-0005-0000-0000-00008A000000}"/>
    <cellStyle name="Comma 3 4 4 3 2 8" xfId="16588" xr:uid="{00000000-0005-0000-0000-00008A000000}"/>
    <cellStyle name="Comma 3 4 4 3 2 8 2" xfId="46828" xr:uid="{00000000-0005-0000-0000-00008A000000}"/>
    <cellStyle name="Comma 3 4 4 3 2 9" xfId="31708" xr:uid="{00000000-0005-0000-0000-00008A000000}"/>
    <cellStyle name="Comma 3 4 4 3 3" xfId="2224" xr:uid="{00000000-0005-0000-0000-00008A000000}"/>
    <cellStyle name="Comma 3 4 4 3 3 2" xfId="11296" xr:uid="{00000000-0005-0000-0000-00008A000000}"/>
    <cellStyle name="Comma 3 4 4 3 3 2 2" xfId="26416" xr:uid="{00000000-0005-0000-0000-00008A000000}"/>
    <cellStyle name="Comma 3 4 4 3 3 2 2 2" xfId="56656" xr:uid="{00000000-0005-0000-0000-00008A000000}"/>
    <cellStyle name="Comma 3 4 4 3 3 2 3" xfId="41536" xr:uid="{00000000-0005-0000-0000-00008A000000}"/>
    <cellStyle name="Comma 3 4 4 3 3 3" xfId="17344" xr:uid="{00000000-0005-0000-0000-00008A000000}"/>
    <cellStyle name="Comma 3 4 4 3 3 3 2" xfId="47584" xr:uid="{00000000-0005-0000-0000-00008A000000}"/>
    <cellStyle name="Comma 3 4 4 3 3 4" xfId="32464" xr:uid="{00000000-0005-0000-0000-00008A000000}"/>
    <cellStyle name="Comma 3 4 4 3 4" xfId="3736" xr:uid="{00000000-0005-0000-0000-00008A000000}"/>
    <cellStyle name="Comma 3 4 4 3 4 2" xfId="12808" xr:uid="{00000000-0005-0000-0000-00008A000000}"/>
    <cellStyle name="Comma 3 4 4 3 4 2 2" xfId="27928" xr:uid="{00000000-0005-0000-0000-00008A000000}"/>
    <cellStyle name="Comma 3 4 4 3 4 2 2 2" xfId="58168" xr:uid="{00000000-0005-0000-0000-00008A000000}"/>
    <cellStyle name="Comma 3 4 4 3 4 2 3" xfId="43048" xr:uid="{00000000-0005-0000-0000-00008A000000}"/>
    <cellStyle name="Comma 3 4 4 3 4 3" xfId="18856" xr:uid="{00000000-0005-0000-0000-00008A000000}"/>
    <cellStyle name="Comma 3 4 4 3 4 3 2" xfId="49096" xr:uid="{00000000-0005-0000-0000-00008A000000}"/>
    <cellStyle name="Comma 3 4 4 3 4 4" xfId="33976" xr:uid="{00000000-0005-0000-0000-00008A000000}"/>
    <cellStyle name="Comma 3 4 4 3 5" xfId="5248" xr:uid="{00000000-0005-0000-0000-00008A000000}"/>
    <cellStyle name="Comma 3 4 4 3 5 2" xfId="14320" xr:uid="{00000000-0005-0000-0000-00008A000000}"/>
    <cellStyle name="Comma 3 4 4 3 5 2 2" xfId="29440" xr:uid="{00000000-0005-0000-0000-00008A000000}"/>
    <cellStyle name="Comma 3 4 4 3 5 2 2 2" xfId="59680" xr:uid="{00000000-0005-0000-0000-00008A000000}"/>
    <cellStyle name="Comma 3 4 4 3 5 2 3" xfId="44560" xr:uid="{00000000-0005-0000-0000-00008A000000}"/>
    <cellStyle name="Comma 3 4 4 3 5 3" xfId="20368" xr:uid="{00000000-0005-0000-0000-00008A000000}"/>
    <cellStyle name="Comma 3 4 4 3 5 3 2" xfId="50608" xr:uid="{00000000-0005-0000-0000-00008A000000}"/>
    <cellStyle name="Comma 3 4 4 3 5 4" xfId="35488" xr:uid="{00000000-0005-0000-0000-00008A000000}"/>
    <cellStyle name="Comma 3 4 4 3 6" xfId="6760" xr:uid="{00000000-0005-0000-0000-00008A000000}"/>
    <cellStyle name="Comma 3 4 4 3 6 2" xfId="21880" xr:uid="{00000000-0005-0000-0000-00008A000000}"/>
    <cellStyle name="Comma 3 4 4 3 6 2 2" xfId="52120" xr:uid="{00000000-0005-0000-0000-00008A000000}"/>
    <cellStyle name="Comma 3 4 4 3 6 3" xfId="37000" xr:uid="{00000000-0005-0000-0000-00008A000000}"/>
    <cellStyle name="Comma 3 4 4 3 7" xfId="8272" xr:uid="{00000000-0005-0000-0000-00008A000000}"/>
    <cellStyle name="Comma 3 4 4 3 7 2" xfId="23392" xr:uid="{00000000-0005-0000-0000-00008A000000}"/>
    <cellStyle name="Comma 3 4 4 3 7 2 2" xfId="53632" xr:uid="{00000000-0005-0000-0000-00008A000000}"/>
    <cellStyle name="Comma 3 4 4 3 7 3" xfId="38512" xr:uid="{00000000-0005-0000-0000-00008A000000}"/>
    <cellStyle name="Comma 3 4 4 3 8" xfId="9784" xr:uid="{00000000-0005-0000-0000-00008A000000}"/>
    <cellStyle name="Comma 3 4 4 3 8 2" xfId="24904" xr:uid="{00000000-0005-0000-0000-00008A000000}"/>
    <cellStyle name="Comma 3 4 4 3 8 2 2" xfId="55144" xr:uid="{00000000-0005-0000-0000-00008A000000}"/>
    <cellStyle name="Comma 3 4 4 3 8 3" xfId="40024" xr:uid="{00000000-0005-0000-0000-00008A000000}"/>
    <cellStyle name="Comma 3 4 4 3 9" xfId="15832" xr:uid="{00000000-0005-0000-0000-00008A000000}"/>
    <cellStyle name="Comma 3 4 4 3 9 2" xfId="46072" xr:uid="{00000000-0005-0000-0000-00008A000000}"/>
    <cellStyle name="Comma 3 4 4 4" xfId="964" xr:uid="{00000000-0005-0000-0000-00002D000000}"/>
    <cellStyle name="Comma 3 4 4 4 2" xfId="2476" xr:uid="{00000000-0005-0000-0000-00002D000000}"/>
    <cellStyle name="Comma 3 4 4 4 2 2" xfId="11548" xr:uid="{00000000-0005-0000-0000-00002D000000}"/>
    <cellStyle name="Comma 3 4 4 4 2 2 2" xfId="26668" xr:uid="{00000000-0005-0000-0000-00002D000000}"/>
    <cellStyle name="Comma 3 4 4 4 2 2 2 2" xfId="56908" xr:uid="{00000000-0005-0000-0000-00002D000000}"/>
    <cellStyle name="Comma 3 4 4 4 2 2 3" xfId="41788" xr:uid="{00000000-0005-0000-0000-00002D000000}"/>
    <cellStyle name="Comma 3 4 4 4 2 3" xfId="17596" xr:uid="{00000000-0005-0000-0000-00002D000000}"/>
    <cellStyle name="Comma 3 4 4 4 2 3 2" xfId="47836" xr:uid="{00000000-0005-0000-0000-00002D000000}"/>
    <cellStyle name="Comma 3 4 4 4 2 4" xfId="32716" xr:uid="{00000000-0005-0000-0000-00002D000000}"/>
    <cellStyle name="Comma 3 4 4 4 3" xfId="3988" xr:uid="{00000000-0005-0000-0000-00002D000000}"/>
    <cellStyle name="Comma 3 4 4 4 3 2" xfId="13060" xr:uid="{00000000-0005-0000-0000-00002D000000}"/>
    <cellStyle name="Comma 3 4 4 4 3 2 2" xfId="28180" xr:uid="{00000000-0005-0000-0000-00002D000000}"/>
    <cellStyle name="Comma 3 4 4 4 3 2 2 2" xfId="58420" xr:uid="{00000000-0005-0000-0000-00002D000000}"/>
    <cellStyle name="Comma 3 4 4 4 3 2 3" xfId="43300" xr:uid="{00000000-0005-0000-0000-00002D000000}"/>
    <cellStyle name="Comma 3 4 4 4 3 3" xfId="19108" xr:uid="{00000000-0005-0000-0000-00002D000000}"/>
    <cellStyle name="Comma 3 4 4 4 3 3 2" xfId="49348" xr:uid="{00000000-0005-0000-0000-00002D000000}"/>
    <cellStyle name="Comma 3 4 4 4 3 4" xfId="34228" xr:uid="{00000000-0005-0000-0000-00002D000000}"/>
    <cellStyle name="Comma 3 4 4 4 4" xfId="5500" xr:uid="{00000000-0005-0000-0000-00002D000000}"/>
    <cellStyle name="Comma 3 4 4 4 4 2" xfId="14572" xr:uid="{00000000-0005-0000-0000-00002D000000}"/>
    <cellStyle name="Comma 3 4 4 4 4 2 2" xfId="29692" xr:uid="{00000000-0005-0000-0000-00002D000000}"/>
    <cellStyle name="Comma 3 4 4 4 4 2 2 2" xfId="59932" xr:uid="{00000000-0005-0000-0000-00002D000000}"/>
    <cellStyle name="Comma 3 4 4 4 4 2 3" xfId="44812" xr:uid="{00000000-0005-0000-0000-00002D000000}"/>
    <cellStyle name="Comma 3 4 4 4 4 3" xfId="20620" xr:uid="{00000000-0005-0000-0000-00002D000000}"/>
    <cellStyle name="Comma 3 4 4 4 4 3 2" xfId="50860" xr:uid="{00000000-0005-0000-0000-00002D000000}"/>
    <cellStyle name="Comma 3 4 4 4 4 4" xfId="35740" xr:uid="{00000000-0005-0000-0000-00002D000000}"/>
    <cellStyle name="Comma 3 4 4 4 5" xfId="7012" xr:uid="{00000000-0005-0000-0000-00002D000000}"/>
    <cellStyle name="Comma 3 4 4 4 5 2" xfId="22132" xr:uid="{00000000-0005-0000-0000-00002D000000}"/>
    <cellStyle name="Comma 3 4 4 4 5 2 2" xfId="52372" xr:uid="{00000000-0005-0000-0000-00002D000000}"/>
    <cellStyle name="Comma 3 4 4 4 5 3" xfId="37252" xr:uid="{00000000-0005-0000-0000-00002D000000}"/>
    <cellStyle name="Comma 3 4 4 4 6" xfId="8524" xr:uid="{00000000-0005-0000-0000-00002D000000}"/>
    <cellStyle name="Comma 3 4 4 4 6 2" xfId="23644" xr:uid="{00000000-0005-0000-0000-00002D000000}"/>
    <cellStyle name="Comma 3 4 4 4 6 2 2" xfId="53884" xr:uid="{00000000-0005-0000-0000-00002D000000}"/>
    <cellStyle name="Comma 3 4 4 4 6 3" xfId="38764" xr:uid="{00000000-0005-0000-0000-00002D000000}"/>
    <cellStyle name="Comma 3 4 4 4 7" xfId="10036" xr:uid="{00000000-0005-0000-0000-00002D000000}"/>
    <cellStyle name="Comma 3 4 4 4 7 2" xfId="25156" xr:uid="{00000000-0005-0000-0000-00002D000000}"/>
    <cellStyle name="Comma 3 4 4 4 7 2 2" xfId="55396" xr:uid="{00000000-0005-0000-0000-00002D000000}"/>
    <cellStyle name="Comma 3 4 4 4 7 3" xfId="40276" xr:uid="{00000000-0005-0000-0000-00002D000000}"/>
    <cellStyle name="Comma 3 4 4 4 8" xfId="16084" xr:uid="{00000000-0005-0000-0000-00002D000000}"/>
    <cellStyle name="Comma 3 4 4 4 8 2" xfId="46324" xr:uid="{00000000-0005-0000-0000-00002D000000}"/>
    <cellStyle name="Comma 3 4 4 4 9" xfId="31204" xr:uid="{00000000-0005-0000-0000-00002D000000}"/>
    <cellStyle name="Comma 3 4 4 5" xfId="1720" xr:uid="{00000000-0005-0000-0000-00002D000000}"/>
    <cellStyle name="Comma 3 4 4 5 2" xfId="10792" xr:uid="{00000000-0005-0000-0000-00002D000000}"/>
    <cellStyle name="Comma 3 4 4 5 2 2" xfId="25912" xr:uid="{00000000-0005-0000-0000-00002D000000}"/>
    <cellStyle name="Comma 3 4 4 5 2 2 2" xfId="56152" xr:uid="{00000000-0005-0000-0000-00002D000000}"/>
    <cellStyle name="Comma 3 4 4 5 2 3" xfId="41032" xr:uid="{00000000-0005-0000-0000-00002D000000}"/>
    <cellStyle name="Comma 3 4 4 5 3" xfId="16840" xr:uid="{00000000-0005-0000-0000-00002D000000}"/>
    <cellStyle name="Comma 3 4 4 5 3 2" xfId="47080" xr:uid="{00000000-0005-0000-0000-00002D000000}"/>
    <cellStyle name="Comma 3 4 4 5 4" xfId="31960" xr:uid="{00000000-0005-0000-0000-00002D000000}"/>
    <cellStyle name="Comma 3 4 4 6" xfId="3232" xr:uid="{00000000-0005-0000-0000-00002D000000}"/>
    <cellStyle name="Comma 3 4 4 6 2" xfId="12304" xr:uid="{00000000-0005-0000-0000-00002D000000}"/>
    <cellStyle name="Comma 3 4 4 6 2 2" xfId="27424" xr:uid="{00000000-0005-0000-0000-00002D000000}"/>
    <cellStyle name="Comma 3 4 4 6 2 2 2" xfId="57664" xr:uid="{00000000-0005-0000-0000-00002D000000}"/>
    <cellStyle name="Comma 3 4 4 6 2 3" xfId="42544" xr:uid="{00000000-0005-0000-0000-00002D000000}"/>
    <cellStyle name="Comma 3 4 4 6 3" xfId="18352" xr:uid="{00000000-0005-0000-0000-00002D000000}"/>
    <cellStyle name="Comma 3 4 4 6 3 2" xfId="48592" xr:uid="{00000000-0005-0000-0000-00002D000000}"/>
    <cellStyle name="Comma 3 4 4 6 4" xfId="33472" xr:uid="{00000000-0005-0000-0000-00002D000000}"/>
    <cellStyle name="Comma 3 4 4 7" xfId="4744" xr:uid="{00000000-0005-0000-0000-00002D000000}"/>
    <cellStyle name="Comma 3 4 4 7 2" xfId="13816" xr:uid="{00000000-0005-0000-0000-00002D000000}"/>
    <cellStyle name="Comma 3 4 4 7 2 2" xfId="28936" xr:uid="{00000000-0005-0000-0000-00002D000000}"/>
    <cellStyle name="Comma 3 4 4 7 2 2 2" xfId="59176" xr:uid="{00000000-0005-0000-0000-00002D000000}"/>
    <cellStyle name="Comma 3 4 4 7 2 3" xfId="44056" xr:uid="{00000000-0005-0000-0000-00002D000000}"/>
    <cellStyle name="Comma 3 4 4 7 3" xfId="19864" xr:uid="{00000000-0005-0000-0000-00002D000000}"/>
    <cellStyle name="Comma 3 4 4 7 3 2" xfId="50104" xr:uid="{00000000-0005-0000-0000-00002D000000}"/>
    <cellStyle name="Comma 3 4 4 7 4" xfId="34984" xr:uid="{00000000-0005-0000-0000-00002D000000}"/>
    <cellStyle name="Comma 3 4 4 8" xfId="6256" xr:uid="{00000000-0005-0000-0000-00002D000000}"/>
    <cellStyle name="Comma 3 4 4 8 2" xfId="21376" xr:uid="{00000000-0005-0000-0000-00002D000000}"/>
    <cellStyle name="Comma 3 4 4 8 2 2" xfId="51616" xr:uid="{00000000-0005-0000-0000-00002D000000}"/>
    <cellStyle name="Comma 3 4 4 8 3" xfId="36496" xr:uid="{00000000-0005-0000-0000-00002D000000}"/>
    <cellStyle name="Comma 3 4 4 9" xfId="7768" xr:uid="{00000000-0005-0000-0000-00002D000000}"/>
    <cellStyle name="Comma 3 4 4 9 2" xfId="22888" xr:uid="{00000000-0005-0000-0000-00002D000000}"/>
    <cellStyle name="Comma 3 4 4 9 2 2" xfId="53128" xr:uid="{00000000-0005-0000-0000-00002D000000}"/>
    <cellStyle name="Comma 3 4 4 9 3" xfId="38008" xr:uid="{00000000-0005-0000-0000-00002D000000}"/>
    <cellStyle name="Comma 3 4 5" xfId="292" xr:uid="{00000000-0005-0000-0000-000006000000}"/>
    <cellStyle name="Comma 3 4 5 10" xfId="30532" xr:uid="{00000000-0005-0000-0000-000006000000}"/>
    <cellStyle name="Comma 3 4 5 2" xfId="1048" xr:uid="{00000000-0005-0000-0000-000006000000}"/>
    <cellStyle name="Comma 3 4 5 2 2" xfId="2560" xr:uid="{00000000-0005-0000-0000-000006000000}"/>
    <cellStyle name="Comma 3 4 5 2 2 2" xfId="11632" xr:uid="{00000000-0005-0000-0000-000006000000}"/>
    <cellStyle name="Comma 3 4 5 2 2 2 2" xfId="26752" xr:uid="{00000000-0005-0000-0000-000006000000}"/>
    <cellStyle name="Comma 3 4 5 2 2 2 2 2" xfId="56992" xr:uid="{00000000-0005-0000-0000-000006000000}"/>
    <cellStyle name="Comma 3 4 5 2 2 2 3" xfId="41872" xr:uid="{00000000-0005-0000-0000-000006000000}"/>
    <cellStyle name="Comma 3 4 5 2 2 3" xfId="17680" xr:uid="{00000000-0005-0000-0000-000006000000}"/>
    <cellStyle name="Comma 3 4 5 2 2 3 2" xfId="47920" xr:uid="{00000000-0005-0000-0000-000006000000}"/>
    <cellStyle name="Comma 3 4 5 2 2 4" xfId="32800" xr:uid="{00000000-0005-0000-0000-000006000000}"/>
    <cellStyle name="Comma 3 4 5 2 3" xfId="4072" xr:uid="{00000000-0005-0000-0000-000006000000}"/>
    <cellStyle name="Comma 3 4 5 2 3 2" xfId="13144" xr:uid="{00000000-0005-0000-0000-000006000000}"/>
    <cellStyle name="Comma 3 4 5 2 3 2 2" xfId="28264" xr:uid="{00000000-0005-0000-0000-000006000000}"/>
    <cellStyle name="Comma 3 4 5 2 3 2 2 2" xfId="58504" xr:uid="{00000000-0005-0000-0000-000006000000}"/>
    <cellStyle name="Comma 3 4 5 2 3 2 3" xfId="43384" xr:uid="{00000000-0005-0000-0000-000006000000}"/>
    <cellStyle name="Comma 3 4 5 2 3 3" xfId="19192" xr:uid="{00000000-0005-0000-0000-000006000000}"/>
    <cellStyle name="Comma 3 4 5 2 3 3 2" xfId="49432" xr:uid="{00000000-0005-0000-0000-000006000000}"/>
    <cellStyle name="Comma 3 4 5 2 3 4" xfId="34312" xr:uid="{00000000-0005-0000-0000-000006000000}"/>
    <cellStyle name="Comma 3 4 5 2 4" xfId="5584" xr:uid="{00000000-0005-0000-0000-000006000000}"/>
    <cellStyle name="Comma 3 4 5 2 4 2" xfId="14656" xr:uid="{00000000-0005-0000-0000-000006000000}"/>
    <cellStyle name="Comma 3 4 5 2 4 2 2" xfId="29776" xr:uid="{00000000-0005-0000-0000-000006000000}"/>
    <cellStyle name="Comma 3 4 5 2 4 2 2 2" xfId="60016" xr:uid="{00000000-0005-0000-0000-000006000000}"/>
    <cellStyle name="Comma 3 4 5 2 4 2 3" xfId="44896" xr:uid="{00000000-0005-0000-0000-000006000000}"/>
    <cellStyle name="Comma 3 4 5 2 4 3" xfId="20704" xr:uid="{00000000-0005-0000-0000-000006000000}"/>
    <cellStyle name="Comma 3 4 5 2 4 3 2" xfId="50944" xr:uid="{00000000-0005-0000-0000-000006000000}"/>
    <cellStyle name="Comma 3 4 5 2 4 4" xfId="35824" xr:uid="{00000000-0005-0000-0000-000006000000}"/>
    <cellStyle name="Comma 3 4 5 2 5" xfId="7096" xr:uid="{00000000-0005-0000-0000-000006000000}"/>
    <cellStyle name="Comma 3 4 5 2 5 2" xfId="22216" xr:uid="{00000000-0005-0000-0000-000006000000}"/>
    <cellStyle name="Comma 3 4 5 2 5 2 2" xfId="52456" xr:uid="{00000000-0005-0000-0000-000006000000}"/>
    <cellStyle name="Comma 3 4 5 2 5 3" xfId="37336" xr:uid="{00000000-0005-0000-0000-000006000000}"/>
    <cellStyle name="Comma 3 4 5 2 6" xfId="8608" xr:uid="{00000000-0005-0000-0000-000006000000}"/>
    <cellStyle name="Comma 3 4 5 2 6 2" xfId="23728" xr:uid="{00000000-0005-0000-0000-000006000000}"/>
    <cellStyle name="Comma 3 4 5 2 6 2 2" xfId="53968" xr:uid="{00000000-0005-0000-0000-000006000000}"/>
    <cellStyle name="Comma 3 4 5 2 6 3" xfId="38848" xr:uid="{00000000-0005-0000-0000-000006000000}"/>
    <cellStyle name="Comma 3 4 5 2 7" xfId="10120" xr:uid="{00000000-0005-0000-0000-000006000000}"/>
    <cellStyle name="Comma 3 4 5 2 7 2" xfId="25240" xr:uid="{00000000-0005-0000-0000-000006000000}"/>
    <cellStyle name="Comma 3 4 5 2 7 2 2" xfId="55480" xr:uid="{00000000-0005-0000-0000-000006000000}"/>
    <cellStyle name="Comma 3 4 5 2 7 3" xfId="40360" xr:uid="{00000000-0005-0000-0000-000006000000}"/>
    <cellStyle name="Comma 3 4 5 2 8" xfId="16168" xr:uid="{00000000-0005-0000-0000-000006000000}"/>
    <cellStyle name="Comma 3 4 5 2 8 2" xfId="46408" xr:uid="{00000000-0005-0000-0000-000006000000}"/>
    <cellStyle name="Comma 3 4 5 2 9" xfId="31288" xr:uid="{00000000-0005-0000-0000-000006000000}"/>
    <cellStyle name="Comma 3 4 5 3" xfId="1804" xr:uid="{00000000-0005-0000-0000-000006000000}"/>
    <cellStyle name="Comma 3 4 5 3 2" xfId="10876" xr:uid="{00000000-0005-0000-0000-000006000000}"/>
    <cellStyle name="Comma 3 4 5 3 2 2" xfId="25996" xr:uid="{00000000-0005-0000-0000-000006000000}"/>
    <cellStyle name="Comma 3 4 5 3 2 2 2" xfId="56236" xr:uid="{00000000-0005-0000-0000-000006000000}"/>
    <cellStyle name="Comma 3 4 5 3 2 3" xfId="41116" xr:uid="{00000000-0005-0000-0000-000006000000}"/>
    <cellStyle name="Comma 3 4 5 3 3" xfId="16924" xr:uid="{00000000-0005-0000-0000-000006000000}"/>
    <cellStyle name="Comma 3 4 5 3 3 2" xfId="47164" xr:uid="{00000000-0005-0000-0000-000006000000}"/>
    <cellStyle name="Comma 3 4 5 3 4" xfId="32044" xr:uid="{00000000-0005-0000-0000-000006000000}"/>
    <cellStyle name="Comma 3 4 5 4" xfId="3316" xr:uid="{00000000-0005-0000-0000-000006000000}"/>
    <cellStyle name="Comma 3 4 5 4 2" xfId="12388" xr:uid="{00000000-0005-0000-0000-000006000000}"/>
    <cellStyle name="Comma 3 4 5 4 2 2" xfId="27508" xr:uid="{00000000-0005-0000-0000-000006000000}"/>
    <cellStyle name="Comma 3 4 5 4 2 2 2" xfId="57748" xr:uid="{00000000-0005-0000-0000-000006000000}"/>
    <cellStyle name="Comma 3 4 5 4 2 3" xfId="42628" xr:uid="{00000000-0005-0000-0000-000006000000}"/>
    <cellStyle name="Comma 3 4 5 4 3" xfId="18436" xr:uid="{00000000-0005-0000-0000-000006000000}"/>
    <cellStyle name="Comma 3 4 5 4 3 2" xfId="48676" xr:uid="{00000000-0005-0000-0000-000006000000}"/>
    <cellStyle name="Comma 3 4 5 4 4" xfId="33556" xr:uid="{00000000-0005-0000-0000-000006000000}"/>
    <cellStyle name="Comma 3 4 5 5" xfId="4828" xr:uid="{00000000-0005-0000-0000-000006000000}"/>
    <cellStyle name="Comma 3 4 5 5 2" xfId="13900" xr:uid="{00000000-0005-0000-0000-000006000000}"/>
    <cellStyle name="Comma 3 4 5 5 2 2" xfId="29020" xr:uid="{00000000-0005-0000-0000-000006000000}"/>
    <cellStyle name="Comma 3 4 5 5 2 2 2" xfId="59260" xr:uid="{00000000-0005-0000-0000-000006000000}"/>
    <cellStyle name="Comma 3 4 5 5 2 3" xfId="44140" xr:uid="{00000000-0005-0000-0000-000006000000}"/>
    <cellStyle name="Comma 3 4 5 5 3" xfId="19948" xr:uid="{00000000-0005-0000-0000-000006000000}"/>
    <cellStyle name="Comma 3 4 5 5 3 2" xfId="50188" xr:uid="{00000000-0005-0000-0000-000006000000}"/>
    <cellStyle name="Comma 3 4 5 5 4" xfId="35068" xr:uid="{00000000-0005-0000-0000-000006000000}"/>
    <cellStyle name="Comma 3 4 5 6" xfId="6340" xr:uid="{00000000-0005-0000-0000-000006000000}"/>
    <cellStyle name="Comma 3 4 5 6 2" xfId="21460" xr:uid="{00000000-0005-0000-0000-000006000000}"/>
    <cellStyle name="Comma 3 4 5 6 2 2" xfId="51700" xr:uid="{00000000-0005-0000-0000-000006000000}"/>
    <cellStyle name="Comma 3 4 5 6 3" xfId="36580" xr:uid="{00000000-0005-0000-0000-000006000000}"/>
    <cellStyle name="Comma 3 4 5 7" xfId="7852" xr:uid="{00000000-0005-0000-0000-000006000000}"/>
    <cellStyle name="Comma 3 4 5 7 2" xfId="22972" xr:uid="{00000000-0005-0000-0000-000006000000}"/>
    <cellStyle name="Comma 3 4 5 7 2 2" xfId="53212" xr:uid="{00000000-0005-0000-0000-000006000000}"/>
    <cellStyle name="Comma 3 4 5 7 3" xfId="38092" xr:uid="{00000000-0005-0000-0000-000006000000}"/>
    <cellStyle name="Comma 3 4 5 8" xfId="9364" xr:uid="{00000000-0005-0000-0000-000006000000}"/>
    <cellStyle name="Comma 3 4 5 8 2" xfId="24484" xr:uid="{00000000-0005-0000-0000-000006000000}"/>
    <cellStyle name="Comma 3 4 5 8 2 2" xfId="54724" xr:uid="{00000000-0005-0000-0000-000006000000}"/>
    <cellStyle name="Comma 3 4 5 8 3" xfId="39604" xr:uid="{00000000-0005-0000-0000-000006000000}"/>
    <cellStyle name="Comma 3 4 5 9" xfId="15412" xr:uid="{00000000-0005-0000-0000-000006000000}"/>
    <cellStyle name="Comma 3 4 5 9 2" xfId="45652" xr:uid="{00000000-0005-0000-0000-000006000000}"/>
    <cellStyle name="Comma 3 4 6" xfId="544" xr:uid="{00000000-0005-0000-0000-000085000000}"/>
    <cellStyle name="Comma 3 4 6 10" xfId="30784" xr:uid="{00000000-0005-0000-0000-000085000000}"/>
    <cellStyle name="Comma 3 4 6 2" xfId="1300" xr:uid="{00000000-0005-0000-0000-000085000000}"/>
    <cellStyle name="Comma 3 4 6 2 2" xfId="2812" xr:uid="{00000000-0005-0000-0000-000085000000}"/>
    <cellStyle name="Comma 3 4 6 2 2 2" xfId="11884" xr:uid="{00000000-0005-0000-0000-000085000000}"/>
    <cellStyle name="Comma 3 4 6 2 2 2 2" xfId="27004" xr:uid="{00000000-0005-0000-0000-000085000000}"/>
    <cellStyle name="Comma 3 4 6 2 2 2 2 2" xfId="57244" xr:uid="{00000000-0005-0000-0000-000085000000}"/>
    <cellStyle name="Comma 3 4 6 2 2 2 3" xfId="42124" xr:uid="{00000000-0005-0000-0000-000085000000}"/>
    <cellStyle name="Comma 3 4 6 2 2 3" xfId="17932" xr:uid="{00000000-0005-0000-0000-000085000000}"/>
    <cellStyle name="Comma 3 4 6 2 2 3 2" xfId="48172" xr:uid="{00000000-0005-0000-0000-000085000000}"/>
    <cellStyle name="Comma 3 4 6 2 2 4" xfId="33052" xr:uid="{00000000-0005-0000-0000-000085000000}"/>
    <cellStyle name="Comma 3 4 6 2 3" xfId="4324" xr:uid="{00000000-0005-0000-0000-000085000000}"/>
    <cellStyle name="Comma 3 4 6 2 3 2" xfId="13396" xr:uid="{00000000-0005-0000-0000-000085000000}"/>
    <cellStyle name="Comma 3 4 6 2 3 2 2" xfId="28516" xr:uid="{00000000-0005-0000-0000-000085000000}"/>
    <cellStyle name="Comma 3 4 6 2 3 2 2 2" xfId="58756" xr:uid="{00000000-0005-0000-0000-000085000000}"/>
    <cellStyle name="Comma 3 4 6 2 3 2 3" xfId="43636" xr:uid="{00000000-0005-0000-0000-000085000000}"/>
    <cellStyle name="Comma 3 4 6 2 3 3" xfId="19444" xr:uid="{00000000-0005-0000-0000-000085000000}"/>
    <cellStyle name="Comma 3 4 6 2 3 3 2" xfId="49684" xr:uid="{00000000-0005-0000-0000-000085000000}"/>
    <cellStyle name="Comma 3 4 6 2 3 4" xfId="34564" xr:uid="{00000000-0005-0000-0000-000085000000}"/>
    <cellStyle name="Comma 3 4 6 2 4" xfId="5836" xr:uid="{00000000-0005-0000-0000-000085000000}"/>
    <cellStyle name="Comma 3 4 6 2 4 2" xfId="14908" xr:uid="{00000000-0005-0000-0000-000085000000}"/>
    <cellStyle name="Comma 3 4 6 2 4 2 2" xfId="30028" xr:uid="{00000000-0005-0000-0000-000085000000}"/>
    <cellStyle name="Comma 3 4 6 2 4 2 2 2" xfId="60268" xr:uid="{00000000-0005-0000-0000-000085000000}"/>
    <cellStyle name="Comma 3 4 6 2 4 2 3" xfId="45148" xr:uid="{00000000-0005-0000-0000-000085000000}"/>
    <cellStyle name="Comma 3 4 6 2 4 3" xfId="20956" xr:uid="{00000000-0005-0000-0000-000085000000}"/>
    <cellStyle name="Comma 3 4 6 2 4 3 2" xfId="51196" xr:uid="{00000000-0005-0000-0000-000085000000}"/>
    <cellStyle name="Comma 3 4 6 2 4 4" xfId="36076" xr:uid="{00000000-0005-0000-0000-000085000000}"/>
    <cellStyle name="Comma 3 4 6 2 5" xfId="7348" xr:uid="{00000000-0005-0000-0000-000085000000}"/>
    <cellStyle name="Comma 3 4 6 2 5 2" xfId="22468" xr:uid="{00000000-0005-0000-0000-000085000000}"/>
    <cellStyle name="Comma 3 4 6 2 5 2 2" xfId="52708" xr:uid="{00000000-0005-0000-0000-000085000000}"/>
    <cellStyle name="Comma 3 4 6 2 5 3" xfId="37588" xr:uid="{00000000-0005-0000-0000-000085000000}"/>
    <cellStyle name="Comma 3 4 6 2 6" xfId="8860" xr:uid="{00000000-0005-0000-0000-000085000000}"/>
    <cellStyle name="Comma 3 4 6 2 6 2" xfId="23980" xr:uid="{00000000-0005-0000-0000-000085000000}"/>
    <cellStyle name="Comma 3 4 6 2 6 2 2" xfId="54220" xr:uid="{00000000-0005-0000-0000-000085000000}"/>
    <cellStyle name="Comma 3 4 6 2 6 3" xfId="39100" xr:uid="{00000000-0005-0000-0000-000085000000}"/>
    <cellStyle name="Comma 3 4 6 2 7" xfId="10372" xr:uid="{00000000-0005-0000-0000-000085000000}"/>
    <cellStyle name="Comma 3 4 6 2 7 2" xfId="25492" xr:uid="{00000000-0005-0000-0000-000085000000}"/>
    <cellStyle name="Comma 3 4 6 2 7 2 2" xfId="55732" xr:uid="{00000000-0005-0000-0000-000085000000}"/>
    <cellStyle name="Comma 3 4 6 2 7 3" xfId="40612" xr:uid="{00000000-0005-0000-0000-000085000000}"/>
    <cellStyle name="Comma 3 4 6 2 8" xfId="16420" xr:uid="{00000000-0005-0000-0000-000085000000}"/>
    <cellStyle name="Comma 3 4 6 2 8 2" xfId="46660" xr:uid="{00000000-0005-0000-0000-000085000000}"/>
    <cellStyle name="Comma 3 4 6 2 9" xfId="31540" xr:uid="{00000000-0005-0000-0000-000085000000}"/>
    <cellStyle name="Comma 3 4 6 3" xfId="2056" xr:uid="{00000000-0005-0000-0000-000085000000}"/>
    <cellStyle name="Comma 3 4 6 3 2" xfId="11128" xr:uid="{00000000-0005-0000-0000-000085000000}"/>
    <cellStyle name="Comma 3 4 6 3 2 2" xfId="26248" xr:uid="{00000000-0005-0000-0000-000085000000}"/>
    <cellStyle name="Comma 3 4 6 3 2 2 2" xfId="56488" xr:uid="{00000000-0005-0000-0000-000085000000}"/>
    <cellStyle name="Comma 3 4 6 3 2 3" xfId="41368" xr:uid="{00000000-0005-0000-0000-000085000000}"/>
    <cellStyle name="Comma 3 4 6 3 3" xfId="17176" xr:uid="{00000000-0005-0000-0000-000085000000}"/>
    <cellStyle name="Comma 3 4 6 3 3 2" xfId="47416" xr:uid="{00000000-0005-0000-0000-000085000000}"/>
    <cellStyle name="Comma 3 4 6 3 4" xfId="32296" xr:uid="{00000000-0005-0000-0000-000085000000}"/>
    <cellStyle name="Comma 3 4 6 4" xfId="3568" xr:uid="{00000000-0005-0000-0000-000085000000}"/>
    <cellStyle name="Comma 3 4 6 4 2" xfId="12640" xr:uid="{00000000-0005-0000-0000-000085000000}"/>
    <cellStyle name="Comma 3 4 6 4 2 2" xfId="27760" xr:uid="{00000000-0005-0000-0000-000085000000}"/>
    <cellStyle name="Comma 3 4 6 4 2 2 2" xfId="58000" xr:uid="{00000000-0005-0000-0000-000085000000}"/>
    <cellStyle name="Comma 3 4 6 4 2 3" xfId="42880" xr:uid="{00000000-0005-0000-0000-000085000000}"/>
    <cellStyle name="Comma 3 4 6 4 3" xfId="18688" xr:uid="{00000000-0005-0000-0000-000085000000}"/>
    <cellStyle name="Comma 3 4 6 4 3 2" xfId="48928" xr:uid="{00000000-0005-0000-0000-000085000000}"/>
    <cellStyle name="Comma 3 4 6 4 4" xfId="33808" xr:uid="{00000000-0005-0000-0000-000085000000}"/>
    <cellStyle name="Comma 3 4 6 5" xfId="5080" xr:uid="{00000000-0005-0000-0000-000085000000}"/>
    <cellStyle name="Comma 3 4 6 5 2" xfId="14152" xr:uid="{00000000-0005-0000-0000-000085000000}"/>
    <cellStyle name="Comma 3 4 6 5 2 2" xfId="29272" xr:uid="{00000000-0005-0000-0000-000085000000}"/>
    <cellStyle name="Comma 3 4 6 5 2 2 2" xfId="59512" xr:uid="{00000000-0005-0000-0000-000085000000}"/>
    <cellStyle name="Comma 3 4 6 5 2 3" xfId="44392" xr:uid="{00000000-0005-0000-0000-000085000000}"/>
    <cellStyle name="Comma 3 4 6 5 3" xfId="20200" xr:uid="{00000000-0005-0000-0000-000085000000}"/>
    <cellStyle name="Comma 3 4 6 5 3 2" xfId="50440" xr:uid="{00000000-0005-0000-0000-000085000000}"/>
    <cellStyle name="Comma 3 4 6 5 4" xfId="35320" xr:uid="{00000000-0005-0000-0000-000085000000}"/>
    <cellStyle name="Comma 3 4 6 6" xfId="6592" xr:uid="{00000000-0005-0000-0000-000085000000}"/>
    <cellStyle name="Comma 3 4 6 6 2" xfId="21712" xr:uid="{00000000-0005-0000-0000-000085000000}"/>
    <cellStyle name="Comma 3 4 6 6 2 2" xfId="51952" xr:uid="{00000000-0005-0000-0000-000085000000}"/>
    <cellStyle name="Comma 3 4 6 6 3" xfId="36832" xr:uid="{00000000-0005-0000-0000-000085000000}"/>
    <cellStyle name="Comma 3 4 6 7" xfId="8104" xr:uid="{00000000-0005-0000-0000-000085000000}"/>
    <cellStyle name="Comma 3 4 6 7 2" xfId="23224" xr:uid="{00000000-0005-0000-0000-000085000000}"/>
    <cellStyle name="Comma 3 4 6 7 2 2" xfId="53464" xr:uid="{00000000-0005-0000-0000-000085000000}"/>
    <cellStyle name="Comma 3 4 6 7 3" xfId="38344" xr:uid="{00000000-0005-0000-0000-000085000000}"/>
    <cellStyle name="Comma 3 4 6 8" xfId="9616" xr:uid="{00000000-0005-0000-0000-000085000000}"/>
    <cellStyle name="Comma 3 4 6 8 2" xfId="24736" xr:uid="{00000000-0005-0000-0000-000085000000}"/>
    <cellStyle name="Comma 3 4 6 8 2 2" xfId="54976" xr:uid="{00000000-0005-0000-0000-000085000000}"/>
    <cellStyle name="Comma 3 4 6 8 3" xfId="39856" xr:uid="{00000000-0005-0000-0000-000085000000}"/>
    <cellStyle name="Comma 3 4 6 9" xfId="15664" xr:uid="{00000000-0005-0000-0000-000085000000}"/>
    <cellStyle name="Comma 3 4 6 9 2" xfId="45904" xr:uid="{00000000-0005-0000-0000-000085000000}"/>
    <cellStyle name="Comma 3 4 7" xfId="796" xr:uid="{00000000-0005-0000-0000-000006000000}"/>
    <cellStyle name="Comma 3 4 7 2" xfId="2308" xr:uid="{00000000-0005-0000-0000-000006000000}"/>
    <cellStyle name="Comma 3 4 7 2 2" xfId="11380" xr:uid="{00000000-0005-0000-0000-000006000000}"/>
    <cellStyle name="Comma 3 4 7 2 2 2" xfId="26500" xr:uid="{00000000-0005-0000-0000-000006000000}"/>
    <cellStyle name="Comma 3 4 7 2 2 2 2" xfId="56740" xr:uid="{00000000-0005-0000-0000-000006000000}"/>
    <cellStyle name="Comma 3 4 7 2 2 3" xfId="41620" xr:uid="{00000000-0005-0000-0000-000006000000}"/>
    <cellStyle name="Comma 3 4 7 2 3" xfId="17428" xr:uid="{00000000-0005-0000-0000-000006000000}"/>
    <cellStyle name="Comma 3 4 7 2 3 2" xfId="47668" xr:uid="{00000000-0005-0000-0000-000006000000}"/>
    <cellStyle name="Comma 3 4 7 2 4" xfId="32548" xr:uid="{00000000-0005-0000-0000-000006000000}"/>
    <cellStyle name="Comma 3 4 7 3" xfId="3820" xr:uid="{00000000-0005-0000-0000-000006000000}"/>
    <cellStyle name="Comma 3 4 7 3 2" xfId="12892" xr:uid="{00000000-0005-0000-0000-000006000000}"/>
    <cellStyle name="Comma 3 4 7 3 2 2" xfId="28012" xr:uid="{00000000-0005-0000-0000-000006000000}"/>
    <cellStyle name="Comma 3 4 7 3 2 2 2" xfId="58252" xr:uid="{00000000-0005-0000-0000-000006000000}"/>
    <cellStyle name="Comma 3 4 7 3 2 3" xfId="43132" xr:uid="{00000000-0005-0000-0000-000006000000}"/>
    <cellStyle name="Comma 3 4 7 3 3" xfId="18940" xr:uid="{00000000-0005-0000-0000-000006000000}"/>
    <cellStyle name="Comma 3 4 7 3 3 2" xfId="49180" xr:uid="{00000000-0005-0000-0000-000006000000}"/>
    <cellStyle name="Comma 3 4 7 3 4" xfId="34060" xr:uid="{00000000-0005-0000-0000-000006000000}"/>
    <cellStyle name="Comma 3 4 7 4" xfId="5332" xr:uid="{00000000-0005-0000-0000-000006000000}"/>
    <cellStyle name="Comma 3 4 7 4 2" xfId="14404" xr:uid="{00000000-0005-0000-0000-000006000000}"/>
    <cellStyle name="Comma 3 4 7 4 2 2" xfId="29524" xr:uid="{00000000-0005-0000-0000-000006000000}"/>
    <cellStyle name="Comma 3 4 7 4 2 2 2" xfId="59764" xr:uid="{00000000-0005-0000-0000-000006000000}"/>
    <cellStyle name="Comma 3 4 7 4 2 3" xfId="44644" xr:uid="{00000000-0005-0000-0000-000006000000}"/>
    <cellStyle name="Comma 3 4 7 4 3" xfId="20452" xr:uid="{00000000-0005-0000-0000-000006000000}"/>
    <cellStyle name="Comma 3 4 7 4 3 2" xfId="50692" xr:uid="{00000000-0005-0000-0000-000006000000}"/>
    <cellStyle name="Comma 3 4 7 4 4" xfId="35572" xr:uid="{00000000-0005-0000-0000-000006000000}"/>
    <cellStyle name="Comma 3 4 7 5" xfId="6844" xr:uid="{00000000-0005-0000-0000-000006000000}"/>
    <cellStyle name="Comma 3 4 7 5 2" xfId="21964" xr:uid="{00000000-0005-0000-0000-000006000000}"/>
    <cellStyle name="Comma 3 4 7 5 2 2" xfId="52204" xr:uid="{00000000-0005-0000-0000-000006000000}"/>
    <cellStyle name="Comma 3 4 7 5 3" xfId="37084" xr:uid="{00000000-0005-0000-0000-000006000000}"/>
    <cellStyle name="Comma 3 4 7 6" xfId="8356" xr:uid="{00000000-0005-0000-0000-000006000000}"/>
    <cellStyle name="Comma 3 4 7 6 2" xfId="23476" xr:uid="{00000000-0005-0000-0000-000006000000}"/>
    <cellStyle name="Comma 3 4 7 6 2 2" xfId="53716" xr:uid="{00000000-0005-0000-0000-000006000000}"/>
    <cellStyle name="Comma 3 4 7 6 3" xfId="38596" xr:uid="{00000000-0005-0000-0000-000006000000}"/>
    <cellStyle name="Comma 3 4 7 7" xfId="9868" xr:uid="{00000000-0005-0000-0000-000006000000}"/>
    <cellStyle name="Comma 3 4 7 7 2" xfId="24988" xr:uid="{00000000-0005-0000-0000-000006000000}"/>
    <cellStyle name="Comma 3 4 7 7 2 2" xfId="55228" xr:uid="{00000000-0005-0000-0000-000006000000}"/>
    <cellStyle name="Comma 3 4 7 7 3" xfId="40108" xr:uid="{00000000-0005-0000-0000-000006000000}"/>
    <cellStyle name="Comma 3 4 7 8" xfId="15916" xr:uid="{00000000-0005-0000-0000-000006000000}"/>
    <cellStyle name="Comma 3 4 7 8 2" xfId="46156" xr:uid="{00000000-0005-0000-0000-000006000000}"/>
    <cellStyle name="Comma 3 4 7 9" xfId="31036" xr:uid="{00000000-0005-0000-0000-000006000000}"/>
    <cellStyle name="Comma 3 4 8" xfId="1552" xr:uid="{00000000-0005-0000-0000-000006000000}"/>
    <cellStyle name="Comma 3 4 8 2" xfId="10624" xr:uid="{00000000-0005-0000-0000-000006000000}"/>
    <cellStyle name="Comma 3 4 8 2 2" xfId="25744" xr:uid="{00000000-0005-0000-0000-000006000000}"/>
    <cellStyle name="Comma 3 4 8 2 2 2" xfId="55984" xr:uid="{00000000-0005-0000-0000-000006000000}"/>
    <cellStyle name="Comma 3 4 8 2 3" xfId="40864" xr:uid="{00000000-0005-0000-0000-000006000000}"/>
    <cellStyle name="Comma 3 4 8 3" xfId="16672" xr:uid="{00000000-0005-0000-0000-000006000000}"/>
    <cellStyle name="Comma 3 4 8 3 2" xfId="46912" xr:uid="{00000000-0005-0000-0000-000006000000}"/>
    <cellStyle name="Comma 3 4 8 4" xfId="31792" xr:uid="{00000000-0005-0000-0000-000006000000}"/>
    <cellStyle name="Comma 3 4 9" xfId="3064" xr:uid="{00000000-0005-0000-0000-000006000000}"/>
    <cellStyle name="Comma 3 4 9 2" xfId="12136" xr:uid="{00000000-0005-0000-0000-000006000000}"/>
    <cellStyle name="Comma 3 4 9 2 2" xfId="27256" xr:uid="{00000000-0005-0000-0000-000006000000}"/>
    <cellStyle name="Comma 3 4 9 2 2 2" xfId="57496" xr:uid="{00000000-0005-0000-0000-000006000000}"/>
    <cellStyle name="Comma 3 4 9 2 3" xfId="42376" xr:uid="{00000000-0005-0000-0000-000006000000}"/>
    <cellStyle name="Comma 3 4 9 3" xfId="18184" xr:uid="{00000000-0005-0000-0000-000006000000}"/>
    <cellStyle name="Comma 3 4 9 3 2" xfId="48424" xr:uid="{00000000-0005-0000-0000-000006000000}"/>
    <cellStyle name="Comma 3 4 9 4" xfId="33304" xr:uid="{00000000-0005-0000-0000-000006000000}"/>
    <cellStyle name="Comma 3 5" xfId="54" xr:uid="{00000000-0005-0000-0000-000012000000}"/>
    <cellStyle name="Comma 3 5 10" xfId="6102" xr:uid="{00000000-0005-0000-0000-000012000000}"/>
    <cellStyle name="Comma 3 5 10 2" xfId="21222" xr:uid="{00000000-0005-0000-0000-000012000000}"/>
    <cellStyle name="Comma 3 5 10 2 2" xfId="51462" xr:uid="{00000000-0005-0000-0000-000012000000}"/>
    <cellStyle name="Comma 3 5 10 3" xfId="36342" xr:uid="{00000000-0005-0000-0000-000012000000}"/>
    <cellStyle name="Comma 3 5 11" xfId="7614" xr:uid="{00000000-0005-0000-0000-000012000000}"/>
    <cellStyle name="Comma 3 5 11 2" xfId="22734" xr:uid="{00000000-0005-0000-0000-000012000000}"/>
    <cellStyle name="Comma 3 5 11 2 2" xfId="52974" xr:uid="{00000000-0005-0000-0000-000012000000}"/>
    <cellStyle name="Comma 3 5 11 3" xfId="37854" xr:uid="{00000000-0005-0000-0000-000012000000}"/>
    <cellStyle name="Comma 3 5 12" xfId="9126" xr:uid="{00000000-0005-0000-0000-000012000000}"/>
    <cellStyle name="Comma 3 5 12 2" xfId="24246" xr:uid="{00000000-0005-0000-0000-000012000000}"/>
    <cellStyle name="Comma 3 5 12 2 2" xfId="54486" xr:uid="{00000000-0005-0000-0000-000012000000}"/>
    <cellStyle name="Comma 3 5 12 3" xfId="39366" xr:uid="{00000000-0005-0000-0000-000012000000}"/>
    <cellStyle name="Comma 3 5 13" xfId="15174" xr:uid="{00000000-0005-0000-0000-000012000000}"/>
    <cellStyle name="Comma 3 5 13 2" xfId="45414" xr:uid="{00000000-0005-0000-0000-000012000000}"/>
    <cellStyle name="Comma 3 5 14" xfId="30294" xr:uid="{00000000-0005-0000-0000-000012000000}"/>
    <cellStyle name="Comma 3 5 2" xfId="138" xr:uid="{00000000-0005-0000-0000-00002F000000}"/>
    <cellStyle name="Comma 3 5 2 10" xfId="9210" xr:uid="{00000000-0005-0000-0000-00002F000000}"/>
    <cellStyle name="Comma 3 5 2 10 2" xfId="24330" xr:uid="{00000000-0005-0000-0000-00002F000000}"/>
    <cellStyle name="Comma 3 5 2 10 2 2" xfId="54570" xr:uid="{00000000-0005-0000-0000-00002F000000}"/>
    <cellStyle name="Comma 3 5 2 10 3" xfId="39450" xr:uid="{00000000-0005-0000-0000-00002F000000}"/>
    <cellStyle name="Comma 3 5 2 11" xfId="15258" xr:uid="{00000000-0005-0000-0000-00002F000000}"/>
    <cellStyle name="Comma 3 5 2 11 2" xfId="45498" xr:uid="{00000000-0005-0000-0000-00002F000000}"/>
    <cellStyle name="Comma 3 5 2 12" xfId="30378" xr:uid="{00000000-0005-0000-0000-00002F000000}"/>
    <cellStyle name="Comma 3 5 2 2" xfId="390" xr:uid="{00000000-0005-0000-0000-00002F000000}"/>
    <cellStyle name="Comma 3 5 2 2 10" xfId="30630" xr:uid="{00000000-0005-0000-0000-00002F000000}"/>
    <cellStyle name="Comma 3 5 2 2 2" xfId="1146" xr:uid="{00000000-0005-0000-0000-00002F000000}"/>
    <cellStyle name="Comma 3 5 2 2 2 2" xfId="2658" xr:uid="{00000000-0005-0000-0000-00002F000000}"/>
    <cellStyle name="Comma 3 5 2 2 2 2 2" xfId="11730" xr:uid="{00000000-0005-0000-0000-00002F000000}"/>
    <cellStyle name="Comma 3 5 2 2 2 2 2 2" xfId="26850" xr:uid="{00000000-0005-0000-0000-00002F000000}"/>
    <cellStyle name="Comma 3 5 2 2 2 2 2 2 2" xfId="57090" xr:uid="{00000000-0005-0000-0000-00002F000000}"/>
    <cellStyle name="Comma 3 5 2 2 2 2 2 3" xfId="41970" xr:uid="{00000000-0005-0000-0000-00002F000000}"/>
    <cellStyle name="Comma 3 5 2 2 2 2 3" xfId="17778" xr:uid="{00000000-0005-0000-0000-00002F000000}"/>
    <cellStyle name="Comma 3 5 2 2 2 2 3 2" xfId="48018" xr:uid="{00000000-0005-0000-0000-00002F000000}"/>
    <cellStyle name="Comma 3 5 2 2 2 2 4" xfId="32898" xr:uid="{00000000-0005-0000-0000-00002F000000}"/>
    <cellStyle name="Comma 3 5 2 2 2 3" xfId="4170" xr:uid="{00000000-0005-0000-0000-00002F000000}"/>
    <cellStyle name="Comma 3 5 2 2 2 3 2" xfId="13242" xr:uid="{00000000-0005-0000-0000-00002F000000}"/>
    <cellStyle name="Comma 3 5 2 2 2 3 2 2" xfId="28362" xr:uid="{00000000-0005-0000-0000-00002F000000}"/>
    <cellStyle name="Comma 3 5 2 2 2 3 2 2 2" xfId="58602" xr:uid="{00000000-0005-0000-0000-00002F000000}"/>
    <cellStyle name="Comma 3 5 2 2 2 3 2 3" xfId="43482" xr:uid="{00000000-0005-0000-0000-00002F000000}"/>
    <cellStyle name="Comma 3 5 2 2 2 3 3" xfId="19290" xr:uid="{00000000-0005-0000-0000-00002F000000}"/>
    <cellStyle name="Comma 3 5 2 2 2 3 3 2" xfId="49530" xr:uid="{00000000-0005-0000-0000-00002F000000}"/>
    <cellStyle name="Comma 3 5 2 2 2 3 4" xfId="34410" xr:uid="{00000000-0005-0000-0000-00002F000000}"/>
    <cellStyle name="Comma 3 5 2 2 2 4" xfId="5682" xr:uid="{00000000-0005-0000-0000-00002F000000}"/>
    <cellStyle name="Comma 3 5 2 2 2 4 2" xfId="14754" xr:uid="{00000000-0005-0000-0000-00002F000000}"/>
    <cellStyle name="Comma 3 5 2 2 2 4 2 2" xfId="29874" xr:uid="{00000000-0005-0000-0000-00002F000000}"/>
    <cellStyle name="Comma 3 5 2 2 2 4 2 2 2" xfId="60114" xr:uid="{00000000-0005-0000-0000-00002F000000}"/>
    <cellStyle name="Comma 3 5 2 2 2 4 2 3" xfId="44994" xr:uid="{00000000-0005-0000-0000-00002F000000}"/>
    <cellStyle name="Comma 3 5 2 2 2 4 3" xfId="20802" xr:uid="{00000000-0005-0000-0000-00002F000000}"/>
    <cellStyle name="Comma 3 5 2 2 2 4 3 2" xfId="51042" xr:uid="{00000000-0005-0000-0000-00002F000000}"/>
    <cellStyle name="Comma 3 5 2 2 2 4 4" xfId="35922" xr:uid="{00000000-0005-0000-0000-00002F000000}"/>
    <cellStyle name="Comma 3 5 2 2 2 5" xfId="7194" xr:uid="{00000000-0005-0000-0000-00002F000000}"/>
    <cellStyle name="Comma 3 5 2 2 2 5 2" xfId="22314" xr:uid="{00000000-0005-0000-0000-00002F000000}"/>
    <cellStyle name="Comma 3 5 2 2 2 5 2 2" xfId="52554" xr:uid="{00000000-0005-0000-0000-00002F000000}"/>
    <cellStyle name="Comma 3 5 2 2 2 5 3" xfId="37434" xr:uid="{00000000-0005-0000-0000-00002F000000}"/>
    <cellStyle name="Comma 3 5 2 2 2 6" xfId="8706" xr:uid="{00000000-0005-0000-0000-00002F000000}"/>
    <cellStyle name="Comma 3 5 2 2 2 6 2" xfId="23826" xr:uid="{00000000-0005-0000-0000-00002F000000}"/>
    <cellStyle name="Comma 3 5 2 2 2 6 2 2" xfId="54066" xr:uid="{00000000-0005-0000-0000-00002F000000}"/>
    <cellStyle name="Comma 3 5 2 2 2 6 3" xfId="38946" xr:uid="{00000000-0005-0000-0000-00002F000000}"/>
    <cellStyle name="Comma 3 5 2 2 2 7" xfId="10218" xr:uid="{00000000-0005-0000-0000-00002F000000}"/>
    <cellStyle name="Comma 3 5 2 2 2 7 2" xfId="25338" xr:uid="{00000000-0005-0000-0000-00002F000000}"/>
    <cellStyle name="Comma 3 5 2 2 2 7 2 2" xfId="55578" xr:uid="{00000000-0005-0000-0000-00002F000000}"/>
    <cellStyle name="Comma 3 5 2 2 2 7 3" xfId="40458" xr:uid="{00000000-0005-0000-0000-00002F000000}"/>
    <cellStyle name="Comma 3 5 2 2 2 8" xfId="16266" xr:uid="{00000000-0005-0000-0000-00002F000000}"/>
    <cellStyle name="Comma 3 5 2 2 2 8 2" xfId="46506" xr:uid="{00000000-0005-0000-0000-00002F000000}"/>
    <cellStyle name="Comma 3 5 2 2 2 9" xfId="31386" xr:uid="{00000000-0005-0000-0000-00002F000000}"/>
    <cellStyle name="Comma 3 5 2 2 3" xfId="1902" xr:uid="{00000000-0005-0000-0000-00002F000000}"/>
    <cellStyle name="Comma 3 5 2 2 3 2" xfId="10974" xr:uid="{00000000-0005-0000-0000-00002F000000}"/>
    <cellStyle name="Comma 3 5 2 2 3 2 2" xfId="26094" xr:uid="{00000000-0005-0000-0000-00002F000000}"/>
    <cellStyle name="Comma 3 5 2 2 3 2 2 2" xfId="56334" xr:uid="{00000000-0005-0000-0000-00002F000000}"/>
    <cellStyle name="Comma 3 5 2 2 3 2 3" xfId="41214" xr:uid="{00000000-0005-0000-0000-00002F000000}"/>
    <cellStyle name="Comma 3 5 2 2 3 3" xfId="17022" xr:uid="{00000000-0005-0000-0000-00002F000000}"/>
    <cellStyle name="Comma 3 5 2 2 3 3 2" xfId="47262" xr:uid="{00000000-0005-0000-0000-00002F000000}"/>
    <cellStyle name="Comma 3 5 2 2 3 4" xfId="32142" xr:uid="{00000000-0005-0000-0000-00002F000000}"/>
    <cellStyle name="Comma 3 5 2 2 4" xfId="3414" xr:uid="{00000000-0005-0000-0000-00002F000000}"/>
    <cellStyle name="Comma 3 5 2 2 4 2" xfId="12486" xr:uid="{00000000-0005-0000-0000-00002F000000}"/>
    <cellStyle name="Comma 3 5 2 2 4 2 2" xfId="27606" xr:uid="{00000000-0005-0000-0000-00002F000000}"/>
    <cellStyle name="Comma 3 5 2 2 4 2 2 2" xfId="57846" xr:uid="{00000000-0005-0000-0000-00002F000000}"/>
    <cellStyle name="Comma 3 5 2 2 4 2 3" xfId="42726" xr:uid="{00000000-0005-0000-0000-00002F000000}"/>
    <cellStyle name="Comma 3 5 2 2 4 3" xfId="18534" xr:uid="{00000000-0005-0000-0000-00002F000000}"/>
    <cellStyle name="Comma 3 5 2 2 4 3 2" xfId="48774" xr:uid="{00000000-0005-0000-0000-00002F000000}"/>
    <cellStyle name="Comma 3 5 2 2 4 4" xfId="33654" xr:uid="{00000000-0005-0000-0000-00002F000000}"/>
    <cellStyle name="Comma 3 5 2 2 5" xfId="4926" xr:uid="{00000000-0005-0000-0000-00002F000000}"/>
    <cellStyle name="Comma 3 5 2 2 5 2" xfId="13998" xr:uid="{00000000-0005-0000-0000-00002F000000}"/>
    <cellStyle name="Comma 3 5 2 2 5 2 2" xfId="29118" xr:uid="{00000000-0005-0000-0000-00002F000000}"/>
    <cellStyle name="Comma 3 5 2 2 5 2 2 2" xfId="59358" xr:uid="{00000000-0005-0000-0000-00002F000000}"/>
    <cellStyle name="Comma 3 5 2 2 5 2 3" xfId="44238" xr:uid="{00000000-0005-0000-0000-00002F000000}"/>
    <cellStyle name="Comma 3 5 2 2 5 3" xfId="20046" xr:uid="{00000000-0005-0000-0000-00002F000000}"/>
    <cellStyle name="Comma 3 5 2 2 5 3 2" xfId="50286" xr:uid="{00000000-0005-0000-0000-00002F000000}"/>
    <cellStyle name="Comma 3 5 2 2 5 4" xfId="35166" xr:uid="{00000000-0005-0000-0000-00002F000000}"/>
    <cellStyle name="Comma 3 5 2 2 6" xfId="6438" xr:uid="{00000000-0005-0000-0000-00002F000000}"/>
    <cellStyle name="Comma 3 5 2 2 6 2" xfId="21558" xr:uid="{00000000-0005-0000-0000-00002F000000}"/>
    <cellStyle name="Comma 3 5 2 2 6 2 2" xfId="51798" xr:uid="{00000000-0005-0000-0000-00002F000000}"/>
    <cellStyle name="Comma 3 5 2 2 6 3" xfId="36678" xr:uid="{00000000-0005-0000-0000-00002F000000}"/>
    <cellStyle name="Comma 3 5 2 2 7" xfId="7950" xr:uid="{00000000-0005-0000-0000-00002F000000}"/>
    <cellStyle name="Comma 3 5 2 2 7 2" xfId="23070" xr:uid="{00000000-0005-0000-0000-00002F000000}"/>
    <cellStyle name="Comma 3 5 2 2 7 2 2" xfId="53310" xr:uid="{00000000-0005-0000-0000-00002F000000}"/>
    <cellStyle name="Comma 3 5 2 2 7 3" xfId="38190" xr:uid="{00000000-0005-0000-0000-00002F000000}"/>
    <cellStyle name="Comma 3 5 2 2 8" xfId="9462" xr:uid="{00000000-0005-0000-0000-00002F000000}"/>
    <cellStyle name="Comma 3 5 2 2 8 2" xfId="24582" xr:uid="{00000000-0005-0000-0000-00002F000000}"/>
    <cellStyle name="Comma 3 5 2 2 8 2 2" xfId="54822" xr:uid="{00000000-0005-0000-0000-00002F000000}"/>
    <cellStyle name="Comma 3 5 2 2 8 3" xfId="39702" xr:uid="{00000000-0005-0000-0000-00002F000000}"/>
    <cellStyle name="Comma 3 5 2 2 9" xfId="15510" xr:uid="{00000000-0005-0000-0000-00002F000000}"/>
    <cellStyle name="Comma 3 5 2 2 9 2" xfId="45750" xr:uid="{00000000-0005-0000-0000-00002F000000}"/>
    <cellStyle name="Comma 3 5 2 3" xfId="642" xr:uid="{00000000-0005-0000-0000-00008C000000}"/>
    <cellStyle name="Comma 3 5 2 3 10" xfId="30882" xr:uid="{00000000-0005-0000-0000-00008C000000}"/>
    <cellStyle name="Comma 3 5 2 3 2" xfId="1398" xr:uid="{00000000-0005-0000-0000-00008C000000}"/>
    <cellStyle name="Comma 3 5 2 3 2 2" xfId="2910" xr:uid="{00000000-0005-0000-0000-00008C000000}"/>
    <cellStyle name="Comma 3 5 2 3 2 2 2" xfId="11982" xr:uid="{00000000-0005-0000-0000-00008C000000}"/>
    <cellStyle name="Comma 3 5 2 3 2 2 2 2" xfId="27102" xr:uid="{00000000-0005-0000-0000-00008C000000}"/>
    <cellStyle name="Comma 3 5 2 3 2 2 2 2 2" xfId="57342" xr:uid="{00000000-0005-0000-0000-00008C000000}"/>
    <cellStyle name="Comma 3 5 2 3 2 2 2 3" xfId="42222" xr:uid="{00000000-0005-0000-0000-00008C000000}"/>
    <cellStyle name="Comma 3 5 2 3 2 2 3" xfId="18030" xr:uid="{00000000-0005-0000-0000-00008C000000}"/>
    <cellStyle name="Comma 3 5 2 3 2 2 3 2" xfId="48270" xr:uid="{00000000-0005-0000-0000-00008C000000}"/>
    <cellStyle name="Comma 3 5 2 3 2 2 4" xfId="33150" xr:uid="{00000000-0005-0000-0000-00008C000000}"/>
    <cellStyle name="Comma 3 5 2 3 2 3" xfId="4422" xr:uid="{00000000-0005-0000-0000-00008C000000}"/>
    <cellStyle name="Comma 3 5 2 3 2 3 2" xfId="13494" xr:uid="{00000000-0005-0000-0000-00008C000000}"/>
    <cellStyle name="Comma 3 5 2 3 2 3 2 2" xfId="28614" xr:uid="{00000000-0005-0000-0000-00008C000000}"/>
    <cellStyle name="Comma 3 5 2 3 2 3 2 2 2" xfId="58854" xr:uid="{00000000-0005-0000-0000-00008C000000}"/>
    <cellStyle name="Comma 3 5 2 3 2 3 2 3" xfId="43734" xr:uid="{00000000-0005-0000-0000-00008C000000}"/>
    <cellStyle name="Comma 3 5 2 3 2 3 3" xfId="19542" xr:uid="{00000000-0005-0000-0000-00008C000000}"/>
    <cellStyle name="Comma 3 5 2 3 2 3 3 2" xfId="49782" xr:uid="{00000000-0005-0000-0000-00008C000000}"/>
    <cellStyle name="Comma 3 5 2 3 2 3 4" xfId="34662" xr:uid="{00000000-0005-0000-0000-00008C000000}"/>
    <cellStyle name="Comma 3 5 2 3 2 4" xfId="5934" xr:uid="{00000000-0005-0000-0000-00008C000000}"/>
    <cellStyle name="Comma 3 5 2 3 2 4 2" xfId="15006" xr:uid="{00000000-0005-0000-0000-00008C000000}"/>
    <cellStyle name="Comma 3 5 2 3 2 4 2 2" xfId="30126" xr:uid="{00000000-0005-0000-0000-00008C000000}"/>
    <cellStyle name="Comma 3 5 2 3 2 4 2 2 2" xfId="60366" xr:uid="{00000000-0005-0000-0000-00008C000000}"/>
    <cellStyle name="Comma 3 5 2 3 2 4 2 3" xfId="45246" xr:uid="{00000000-0005-0000-0000-00008C000000}"/>
    <cellStyle name="Comma 3 5 2 3 2 4 3" xfId="21054" xr:uid="{00000000-0005-0000-0000-00008C000000}"/>
    <cellStyle name="Comma 3 5 2 3 2 4 3 2" xfId="51294" xr:uid="{00000000-0005-0000-0000-00008C000000}"/>
    <cellStyle name="Comma 3 5 2 3 2 4 4" xfId="36174" xr:uid="{00000000-0005-0000-0000-00008C000000}"/>
    <cellStyle name="Comma 3 5 2 3 2 5" xfId="7446" xr:uid="{00000000-0005-0000-0000-00008C000000}"/>
    <cellStyle name="Comma 3 5 2 3 2 5 2" xfId="22566" xr:uid="{00000000-0005-0000-0000-00008C000000}"/>
    <cellStyle name="Comma 3 5 2 3 2 5 2 2" xfId="52806" xr:uid="{00000000-0005-0000-0000-00008C000000}"/>
    <cellStyle name="Comma 3 5 2 3 2 5 3" xfId="37686" xr:uid="{00000000-0005-0000-0000-00008C000000}"/>
    <cellStyle name="Comma 3 5 2 3 2 6" xfId="8958" xr:uid="{00000000-0005-0000-0000-00008C000000}"/>
    <cellStyle name="Comma 3 5 2 3 2 6 2" xfId="24078" xr:uid="{00000000-0005-0000-0000-00008C000000}"/>
    <cellStyle name="Comma 3 5 2 3 2 6 2 2" xfId="54318" xr:uid="{00000000-0005-0000-0000-00008C000000}"/>
    <cellStyle name="Comma 3 5 2 3 2 6 3" xfId="39198" xr:uid="{00000000-0005-0000-0000-00008C000000}"/>
    <cellStyle name="Comma 3 5 2 3 2 7" xfId="10470" xr:uid="{00000000-0005-0000-0000-00008C000000}"/>
    <cellStyle name="Comma 3 5 2 3 2 7 2" xfId="25590" xr:uid="{00000000-0005-0000-0000-00008C000000}"/>
    <cellStyle name="Comma 3 5 2 3 2 7 2 2" xfId="55830" xr:uid="{00000000-0005-0000-0000-00008C000000}"/>
    <cellStyle name="Comma 3 5 2 3 2 7 3" xfId="40710" xr:uid="{00000000-0005-0000-0000-00008C000000}"/>
    <cellStyle name="Comma 3 5 2 3 2 8" xfId="16518" xr:uid="{00000000-0005-0000-0000-00008C000000}"/>
    <cellStyle name="Comma 3 5 2 3 2 8 2" xfId="46758" xr:uid="{00000000-0005-0000-0000-00008C000000}"/>
    <cellStyle name="Comma 3 5 2 3 2 9" xfId="31638" xr:uid="{00000000-0005-0000-0000-00008C000000}"/>
    <cellStyle name="Comma 3 5 2 3 3" xfId="2154" xr:uid="{00000000-0005-0000-0000-00008C000000}"/>
    <cellStyle name="Comma 3 5 2 3 3 2" xfId="11226" xr:uid="{00000000-0005-0000-0000-00008C000000}"/>
    <cellStyle name="Comma 3 5 2 3 3 2 2" xfId="26346" xr:uid="{00000000-0005-0000-0000-00008C000000}"/>
    <cellStyle name="Comma 3 5 2 3 3 2 2 2" xfId="56586" xr:uid="{00000000-0005-0000-0000-00008C000000}"/>
    <cellStyle name="Comma 3 5 2 3 3 2 3" xfId="41466" xr:uid="{00000000-0005-0000-0000-00008C000000}"/>
    <cellStyle name="Comma 3 5 2 3 3 3" xfId="17274" xr:uid="{00000000-0005-0000-0000-00008C000000}"/>
    <cellStyle name="Comma 3 5 2 3 3 3 2" xfId="47514" xr:uid="{00000000-0005-0000-0000-00008C000000}"/>
    <cellStyle name="Comma 3 5 2 3 3 4" xfId="32394" xr:uid="{00000000-0005-0000-0000-00008C000000}"/>
    <cellStyle name="Comma 3 5 2 3 4" xfId="3666" xr:uid="{00000000-0005-0000-0000-00008C000000}"/>
    <cellStyle name="Comma 3 5 2 3 4 2" xfId="12738" xr:uid="{00000000-0005-0000-0000-00008C000000}"/>
    <cellStyle name="Comma 3 5 2 3 4 2 2" xfId="27858" xr:uid="{00000000-0005-0000-0000-00008C000000}"/>
    <cellStyle name="Comma 3 5 2 3 4 2 2 2" xfId="58098" xr:uid="{00000000-0005-0000-0000-00008C000000}"/>
    <cellStyle name="Comma 3 5 2 3 4 2 3" xfId="42978" xr:uid="{00000000-0005-0000-0000-00008C000000}"/>
    <cellStyle name="Comma 3 5 2 3 4 3" xfId="18786" xr:uid="{00000000-0005-0000-0000-00008C000000}"/>
    <cellStyle name="Comma 3 5 2 3 4 3 2" xfId="49026" xr:uid="{00000000-0005-0000-0000-00008C000000}"/>
    <cellStyle name="Comma 3 5 2 3 4 4" xfId="33906" xr:uid="{00000000-0005-0000-0000-00008C000000}"/>
    <cellStyle name="Comma 3 5 2 3 5" xfId="5178" xr:uid="{00000000-0005-0000-0000-00008C000000}"/>
    <cellStyle name="Comma 3 5 2 3 5 2" xfId="14250" xr:uid="{00000000-0005-0000-0000-00008C000000}"/>
    <cellStyle name="Comma 3 5 2 3 5 2 2" xfId="29370" xr:uid="{00000000-0005-0000-0000-00008C000000}"/>
    <cellStyle name="Comma 3 5 2 3 5 2 2 2" xfId="59610" xr:uid="{00000000-0005-0000-0000-00008C000000}"/>
    <cellStyle name="Comma 3 5 2 3 5 2 3" xfId="44490" xr:uid="{00000000-0005-0000-0000-00008C000000}"/>
    <cellStyle name="Comma 3 5 2 3 5 3" xfId="20298" xr:uid="{00000000-0005-0000-0000-00008C000000}"/>
    <cellStyle name="Comma 3 5 2 3 5 3 2" xfId="50538" xr:uid="{00000000-0005-0000-0000-00008C000000}"/>
    <cellStyle name="Comma 3 5 2 3 5 4" xfId="35418" xr:uid="{00000000-0005-0000-0000-00008C000000}"/>
    <cellStyle name="Comma 3 5 2 3 6" xfId="6690" xr:uid="{00000000-0005-0000-0000-00008C000000}"/>
    <cellStyle name="Comma 3 5 2 3 6 2" xfId="21810" xr:uid="{00000000-0005-0000-0000-00008C000000}"/>
    <cellStyle name="Comma 3 5 2 3 6 2 2" xfId="52050" xr:uid="{00000000-0005-0000-0000-00008C000000}"/>
    <cellStyle name="Comma 3 5 2 3 6 3" xfId="36930" xr:uid="{00000000-0005-0000-0000-00008C000000}"/>
    <cellStyle name="Comma 3 5 2 3 7" xfId="8202" xr:uid="{00000000-0005-0000-0000-00008C000000}"/>
    <cellStyle name="Comma 3 5 2 3 7 2" xfId="23322" xr:uid="{00000000-0005-0000-0000-00008C000000}"/>
    <cellStyle name="Comma 3 5 2 3 7 2 2" xfId="53562" xr:uid="{00000000-0005-0000-0000-00008C000000}"/>
    <cellStyle name="Comma 3 5 2 3 7 3" xfId="38442" xr:uid="{00000000-0005-0000-0000-00008C000000}"/>
    <cellStyle name="Comma 3 5 2 3 8" xfId="9714" xr:uid="{00000000-0005-0000-0000-00008C000000}"/>
    <cellStyle name="Comma 3 5 2 3 8 2" xfId="24834" xr:uid="{00000000-0005-0000-0000-00008C000000}"/>
    <cellStyle name="Comma 3 5 2 3 8 2 2" xfId="55074" xr:uid="{00000000-0005-0000-0000-00008C000000}"/>
    <cellStyle name="Comma 3 5 2 3 8 3" xfId="39954" xr:uid="{00000000-0005-0000-0000-00008C000000}"/>
    <cellStyle name="Comma 3 5 2 3 9" xfId="15762" xr:uid="{00000000-0005-0000-0000-00008C000000}"/>
    <cellStyle name="Comma 3 5 2 3 9 2" xfId="46002" xr:uid="{00000000-0005-0000-0000-00008C000000}"/>
    <cellStyle name="Comma 3 5 2 4" xfId="894" xr:uid="{00000000-0005-0000-0000-00002F000000}"/>
    <cellStyle name="Comma 3 5 2 4 2" xfId="2406" xr:uid="{00000000-0005-0000-0000-00002F000000}"/>
    <cellStyle name="Comma 3 5 2 4 2 2" xfId="11478" xr:uid="{00000000-0005-0000-0000-00002F000000}"/>
    <cellStyle name="Comma 3 5 2 4 2 2 2" xfId="26598" xr:uid="{00000000-0005-0000-0000-00002F000000}"/>
    <cellStyle name="Comma 3 5 2 4 2 2 2 2" xfId="56838" xr:uid="{00000000-0005-0000-0000-00002F000000}"/>
    <cellStyle name="Comma 3 5 2 4 2 2 3" xfId="41718" xr:uid="{00000000-0005-0000-0000-00002F000000}"/>
    <cellStyle name="Comma 3 5 2 4 2 3" xfId="17526" xr:uid="{00000000-0005-0000-0000-00002F000000}"/>
    <cellStyle name="Comma 3 5 2 4 2 3 2" xfId="47766" xr:uid="{00000000-0005-0000-0000-00002F000000}"/>
    <cellStyle name="Comma 3 5 2 4 2 4" xfId="32646" xr:uid="{00000000-0005-0000-0000-00002F000000}"/>
    <cellStyle name="Comma 3 5 2 4 3" xfId="3918" xr:uid="{00000000-0005-0000-0000-00002F000000}"/>
    <cellStyle name="Comma 3 5 2 4 3 2" xfId="12990" xr:uid="{00000000-0005-0000-0000-00002F000000}"/>
    <cellStyle name="Comma 3 5 2 4 3 2 2" xfId="28110" xr:uid="{00000000-0005-0000-0000-00002F000000}"/>
    <cellStyle name="Comma 3 5 2 4 3 2 2 2" xfId="58350" xr:uid="{00000000-0005-0000-0000-00002F000000}"/>
    <cellStyle name="Comma 3 5 2 4 3 2 3" xfId="43230" xr:uid="{00000000-0005-0000-0000-00002F000000}"/>
    <cellStyle name="Comma 3 5 2 4 3 3" xfId="19038" xr:uid="{00000000-0005-0000-0000-00002F000000}"/>
    <cellStyle name="Comma 3 5 2 4 3 3 2" xfId="49278" xr:uid="{00000000-0005-0000-0000-00002F000000}"/>
    <cellStyle name="Comma 3 5 2 4 3 4" xfId="34158" xr:uid="{00000000-0005-0000-0000-00002F000000}"/>
    <cellStyle name="Comma 3 5 2 4 4" xfId="5430" xr:uid="{00000000-0005-0000-0000-00002F000000}"/>
    <cellStyle name="Comma 3 5 2 4 4 2" xfId="14502" xr:uid="{00000000-0005-0000-0000-00002F000000}"/>
    <cellStyle name="Comma 3 5 2 4 4 2 2" xfId="29622" xr:uid="{00000000-0005-0000-0000-00002F000000}"/>
    <cellStyle name="Comma 3 5 2 4 4 2 2 2" xfId="59862" xr:uid="{00000000-0005-0000-0000-00002F000000}"/>
    <cellStyle name="Comma 3 5 2 4 4 2 3" xfId="44742" xr:uid="{00000000-0005-0000-0000-00002F000000}"/>
    <cellStyle name="Comma 3 5 2 4 4 3" xfId="20550" xr:uid="{00000000-0005-0000-0000-00002F000000}"/>
    <cellStyle name="Comma 3 5 2 4 4 3 2" xfId="50790" xr:uid="{00000000-0005-0000-0000-00002F000000}"/>
    <cellStyle name="Comma 3 5 2 4 4 4" xfId="35670" xr:uid="{00000000-0005-0000-0000-00002F000000}"/>
    <cellStyle name="Comma 3 5 2 4 5" xfId="6942" xr:uid="{00000000-0005-0000-0000-00002F000000}"/>
    <cellStyle name="Comma 3 5 2 4 5 2" xfId="22062" xr:uid="{00000000-0005-0000-0000-00002F000000}"/>
    <cellStyle name="Comma 3 5 2 4 5 2 2" xfId="52302" xr:uid="{00000000-0005-0000-0000-00002F000000}"/>
    <cellStyle name="Comma 3 5 2 4 5 3" xfId="37182" xr:uid="{00000000-0005-0000-0000-00002F000000}"/>
    <cellStyle name="Comma 3 5 2 4 6" xfId="8454" xr:uid="{00000000-0005-0000-0000-00002F000000}"/>
    <cellStyle name="Comma 3 5 2 4 6 2" xfId="23574" xr:uid="{00000000-0005-0000-0000-00002F000000}"/>
    <cellStyle name="Comma 3 5 2 4 6 2 2" xfId="53814" xr:uid="{00000000-0005-0000-0000-00002F000000}"/>
    <cellStyle name="Comma 3 5 2 4 6 3" xfId="38694" xr:uid="{00000000-0005-0000-0000-00002F000000}"/>
    <cellStyle name="Comma 3 5 2 4 7" xfId="9966" xr:uid="{00000000-0005-0000-0000-00002F000000}"/>
    <cellStyle name="Comma 3 5 2 4 7 2" xfId="25086" xr:uid="{00000000-0005-0000-0000-00002F000000}"/>
    <cellStyle name="Comma 3 5 2 4 7 2 2" xfId="55326" xr:uid="{00000000-0005-0000-0000-00002F000000}"/>
    <cellStyle name="Comma 3 5 2 4 7 3" xfId="40206" xr:uid="{00000000-0005-0000-0000-00002F000000}"/>
    <cellStyle name="Comma 3 5 2 4 8" xfId="16014" xr:uid="{00000000-0005-0000-0000-00002F000000}"/>
    <cellStyle name="Comma 3 5 2 4 8 2" xfId="46254" xr:uid="{00000000-0005-0000-0000-00002F000000}"/>
    <cellStyle name="Comma 3 5 2 4 9" xfId="31134" xr:uid="{00000000-0005-0000-0000-00002F000000}"/>
    <cellStyle name="Comma 3 5 2 5" xfId="1650" xr:uid="{00000000-0005-0000-0000-00002F000000}"/>
    <cellStyle name="Comma 3 5 2 5 2" xfId="10722" xr:uid="{00000000-0005-0000-0000-00002F000000}"/>
    <cellStyle name="Comma 3 5 2 5 2 2" xfId="25842" xr:uid="{00000000-0005-0000-0000-00002F000000}"/>
    <cellStyle name="Comma 3 5 2 5 2 2 2" xfId="56082" xr:uid="{00000000-0005-0000-0000-00002F000000}"/>
    <cellStyle name="Comma 3 5 2 5 2 3" xfId="40962" xr:uid="{00000000-0005-0000-0000-00002F000000}"/>
    <cellStyle name="Comma 3 5 2 5 3" xfId="16770" xr:uid="{00000000-0005-0000-0000-00002F000000}"/>
    <cellStyle name="Comma 3 5 2 5 3 2" xfId="47010" xr:uid="{00000000-0005-0000-0000-00002F000000}"/>
    <cellStyle name="Comma 3 5 2 5 4" xfId="31890" xr:uid="{00000000-0005-0000-0000-00002F000000}"/>
    <cellStyle name="Comma 3 5 2 6" xfId="3162" xr:uid="{00000000-0005-0000-0000-00002F000000}"/>
    <cellStyle name="Comma 3 5 2 6 2" xfId="12234" xr:uid="{00000000-0005-0000-0000-00002F000000}"/>
    <cellStyle name="Comma 3 5 2 6 2 2" xfId="27354" xr:uid="{00000000-0005-0000-0000-00002F000000}"/>
    <cellStyle name="Comma 3 5 2 6 2 2 2" xfId="57594" xr:uid="{00000000-0005-0000-0000-00002F000000}"/>
    <cellStyle name="Comma 3 5 2 6 2 3" xfId="42474" xr:uid="{00000000-0005-0000-0000-00002F000000}"/>
    <cellStyle name="Comma 3 5 2 6 3" xfId="18282" xr:uid="{00000000-0005-0000-0000-00002F000000}"/>
    <cellStyle name="Comma 3 5 2 6 3 2" xfId="48522" xr:uid="{00000000-0005-0000-0000-00002F000000}"/>
    <cellStyle name="Comma 3 5 2 6 4" xfId="33402" xr:uid="{00000000-0005-0000-0000-00002F000000}"/>
    <cellStyle name="Comma 3 5 2 7" xfId="4674" xr:uid="{00000000-0005-0000-0000-00002F000000}"/>
    <cellStyle name="Comma 3 5 2 7 2" xfId="13746" xr:uid="{00000000-0005-0000-0000-00002F000000}"/>
    <cellStyle name="Comma 3 5 2 7 2 2" xfId="28866" xr:uid="{00000000-0005-0000-0000-00002F000000}"/>
    <cellStyle name="Comma 3 5 2 7 2 2 2" xfId="59106" xr:uid="{00000000-0005-0000-0000-00002F000000}"/>
    <cellStyle name="Comma 3 5 2 7 2 3" xfId="43986" xr:uid="{00000000-0005-0000-0000-00002F000000}"/>
    <cellStyle name="Comma 3 5 2 7 3" xfId="19794" xr:uid="{00000000-0005-0000-0000-00002F000000}"/>
    <cellStyle name="Comma 3 5 2 7 3 2" xfId="50034" xr:uid="{00000000-0005-0000-0000-00002F000000}"/>
    <cellStyle name="Comma 3 5 2 7 4" xfId="34914" xr:uid="{00000000-0005-0000-0000-00002F000000}"/>
    <cellStyle name="Comma 3 5 2 8" xfId="6186" xr:uid="{00000000-0005-0000-0000-00002F000000}"/>
    <cellStyle name="Comma 3 5 2 8 2" xfId="21306" xr:uid="{00000000-0005-0000-0000-00002F000000}"/>
    <cellStyle name="Comma 3 5 2 8 2 2" xfId="51546" xr:uid="{00000000-0005-0000-0000-00002F000000}"/>
    <cellStyle name="Comma 3 5 2 8 3" xfId="36426" xr:uid="{00000000-0005-0000-0000-00002F000000}"/>
    <cellStyle name="Comma 3 5 2 9" xfId="7698" xr:uid="{00000000-0005-0000-0000-00002F000000}"/>
    <cellStyle name="Comma 3 5 2 9 2" xfId="22818" xr:uid="{00000000-0005-0000-0000-00002F000000}"/>
    <cellStyle name="Comma 3 5 2 9 2 2" xfId="53058" xr:uid="{00000000-0005-0000-0000-00002F000000}"/>
    <cellStyle name="Comma 3 5 2 9 3" xfId="37938" xr:uid="{00000000-0005-0000-0000-00002F000000}"/>
    <cellStyle name="Comma 3 5 3" xfId="222" xr:uid="{00000000-0005-0000-0000-00002F000000}"/>
    <cellStyle name="Comma 3 5 3 10" xfId="9294" xr:uid="{00000000-0005-0000-0000-00002F000000}"/>
    <cellStyle name="Comma 3 5 3 10 2" xfId="24414" xr:uid="{00000000-0005-0000-0000-00002F000000}"/>
    <cellStyle name="Comma 3 5 3 10 2 2" xfId="54654" xr:uid="{00000000-0005-0000-0000-00002F000000}"/>
    <cellStyle name="Comma 3 5 3 10 3" xfId="39534" xr:uid="{00000000-0005-0000-0000-00002F000000}"/>
    <cellStyle name="Comma 3 5 3 11" xfId="15342" xr:uid="{00000000-0005-0000-0000-00002F000000}"/>
    <cellStyle name="Comma 3 5 3 11 2" xfId="45582" xr:uid="{00000000-0005-0000-0000-00002F000000}"/>
    <cellStyle name="Comma 3 5 3 12" xfId="30462" xr:uid="{00000000-0005-0000-0000-00002F000000}"/>
    <cellStyle name="Comma 3 5 3 2" xfId="474" xr:uid="{00000000-0005-0000-0000-00002F000000}"/>
    <cellStyle name="Comma 3 5 3 2 10" xfId="30714" xr:uid="{00000000-0005-0000-0000-00002F000000}"/>
    <cellStyle name="Comma 3 5 3 2 2" xfId="1230" xr:uid="{00000000-0005-0000-0000-00002F000000}"/>
    <cellStyle name="Comma 3 5 3 2 2 2" xfId="2742" xr:uid="{00000000-0005-0000-0000-00002F000000}"/>
    <cellStyle name="Comma 3 5 3 2 2 2 2" xfId="11814" xr:uid="{00000000-0005-0000-0000-00002F000000}"/>
    <cellStyle name="Comma 3 5 3 2 2 2 2 2" xfId="26934" xr:uid="{00000000-0005-0000-0000-00002F000000}"/>
    <cellStyle name="Comma 3 5 3 2 2 2 2 2 2" xfId="57174" xr:uid="{00000000-0005-0000-0000-00002F000000}"/>
    <cellStyle name="Comma 3 5 3 2 2 2 2 3" xfId="42054" xr:uid="{00000000-0005-0000-0000-00002F000000}"/>
    <cellStyle name="Comma 3 5 3 2 2 2 3" xfId="17862" xr:uid="{00000000-0005-0000-0000-00002F000000}"/>
    <cellStyle name="Comma 3 5 3 2 2 2 3 2" xfId="48102" xr:uid="{00000000-0005-0000-0000-00002F000000}"/>
    <cellStyle name="Comma 3 5 3 2 2 2 4" xfId="32982" xr:uid="{00000000-0005-0000-0000-00002F000000}"/>
    <cellStyle name="Comma 3 5 3 2 2 3" xfId="4254" xr:uid="{00000000-0005-0000-0000-00002F000000}"/>
    <cellStyle name="Comma 3 5 3 2 2 3 2" xfId="13326" xr:uid="{00000000-0005-0000-0000-00002F000000}"/>
    <cellStyle name="Comma 3 5 3 2 2 3 2 2" xfId="28446" xr:uid="{00000000-0005-0000-0000-00002F000000}"/>
    <cellStyle name="Comma 3 5 3 2 2 3 2 2 2" xfId="58686" xr:uid="{00000000-0005-0000-0000-00002F000000}"/>
    <cellStyle name="Comma 3 5 3 2 2 3 2 3" xfId="43566" xr:uid="{00000000-0005-0000-0000-00002F000000}"/>
    <cellStyle name="Comma 3 5 3 2 2 3 3" xfId="19374" xr:uid="{00000000-0005-0000-0000-00002F000000}"/>
    <cellStyle name="Comma 3 5 3 2 2 3 3 2" xfId="49614" xr:uid="{00000000-0005-0000-0000-00002F000000}"/>
    <cellStyle name="Comma 3 5 3 2 2 3 4" xfId="34494" xr:uid="{00000000-0005-0000-0000-00002F000000}"/>
    <cellStyle name="Comma 3 5 3 2 2 4" xfId="5766" xr:uid="{00000000-0005-0000-0000-00002F000000}"/>
    <cellStyle name="Comma 3 5 3 2 2 4 2" xfId="14838" xr:uid="{00000000-0005-0000-0000-00002F000000}"/>
    <cellStyle name="Comma 3 5 3 2 2 4 2 2" xfId="29958" xr:uid="{00000000-0005-0000-0000-00002F000000}"/>
    <cellStyle name="Comma 3 5 3 2 2 4 2 2 2" xfId="60198" xr:uid="{00000000-0005-0000-0000-00002F000000}"/>
    <cellStyle name="Comma 3 5 3 2 2 4 2 3" xfId="45078" xr:uid="{00000000-0005-0000-0000-00002F000000}"/>
    <cellStyle name="Comma 3 5 3 2 2 4 3" xfId="20886" xr:uid="{00000000-0005-0000-0000-00002F000000}"/>
    <cellStyle name="Comma 3 5 3 2 2 4 3 2" xfId="51126" xr:uid="{00000000-0005-0000-0000-00002F000000}"/>
    <cellStyle name="Comma 3 5 3 2 2 4 4" xfId="36006" xr:uid="{00000000-0005-0000-0000-00002F000000}"/>
    <cellStyle name="Comma 3 5 3 2 2 5" xfId="7278" xr:uid="{00000000-0005-0000-0000-00002F000000}"/>
    <cellStyle name="Comma 3 5 3 2 2 5 2" xfId="22398" xr:uid="{00000000-0005-0000-0000-00002F000000}"/>
    <cellStyle name="Comma 3 5 3 2 2 5 2 2" xfId="52638" xr:uid="{00000000-0005-0000-0000-00002F000000}"/>
    <cellStyle name="Comma 3 5 3 2 2 5 3" xfId="37518" xr:uid="{00000000-0005-0000-0000-00002F000000}"/>
    <cellStyle name="Comma 3 5 3 2 2 6" xfId="8790" xr:uid="{00000000-0005-0000-0000-00002F000000}"/>
    <cellStyle name="Comma 3 5 3 2 2 6 2" xfId="23910" xr:uid="{00000000-0005-0000-0000-00002F000000}"/>
    <cellStyle name="Comma 3 5 3 2 2 6 2 2" xfId="54150" xr:uid="{00000000-0005-0000-0000-00002F000000}"/>
    <cellStyle name="Comma 3 5 3 2 2 6 3" xfId="39030" xr:uid="{00000000-0005-0000-0000-00002F000000}"/>
    <cellStyle name="Comma 3 5 3 2 2 7" xfId="10302" xr:uid="{00000000-0005-0000-0000-00002F000000}"/>
    <cellStyle name="Comma 3 5 3 2 2 7 2" xfId="25422" xr:uid="{00000000-0005-0000-0000-00002F000000}"/>
    <cellStyle name="Comma 3 5 3 2 2 7 2 2" xfId="55662" xr:uid="{00000000-0005-0000-0000-00002F000000}"/>
    <cellStyle name="Comma 3 5 3 2 2 7 3" xfId="40542" xr:uid="{00000000-0005-0000-0000-00002F000000}"/>
    <cellStyle name="Comma 3 5 3 2 2 8" xfId="16350" xr:uid="{00000000-0005-0000-0000-00002F000000}"/>
    <cellStyle name="Comma 3 5 3 2 2 8 2" xfId="46590" xr:uid="{00000000-0005-0000-0000-00002F000000}"/>
    <cellStyle name="Comma 3 5 3 2 2 9" xfId="31470" xr:uid="{00000000-0005-0000-0000-00002F000000}"/>
    <cellStyle name="Comma 3 5 3 2 3" xfId="1986" xr:uid="{00000000-0005-0000-0000-00002F000000}"/>
    <cellStyle name="Comma 3 5 3 2 3 2" xfId="11058" xr:uid="{00000000-0005-0000-0000-00002F000000}"/>
    <cellStyle name="Comma 3 5 3 2 3 2 2" xfId="26178" xr:uid="{00000000-0005-0000-0000-00002F000000}"/>
    <cellStyle name="Comma 3 5 3 2 3 2 2 2" xfId="56418" xr:uid="{00000000-0005-0000-0000-00002F000000}"/>
    <cellStyle name="Comma 3 5 3 2 3 2 3" xfId="41298" xr:uid="{00000000-0005-0000-0000-00002F000000}"/>
    <cellStyle name="Comma 3 5 3 2 3 3" xfId="17106" xr:uid="{00000000-0005-0000-0000-00002F000000}"/>
    <cellStyle name="Comma 3 5 3 2 3 3 2" xfId="47346" xr:uid="{00000000-0005-0000-0000-00002F000000}"/>
    <cellStyle name="Comma 3 5 3 2 3 4" xfId="32226" xr:uid="{00000000-0005-0000-0000-00002F000000}"/>
    <cellStyle name="Comma 3 5 3 2 4" xfId="3498" xr:uid="{00000000-0005-0000-0000-00002F000000}"/>
    <cellStyle name="Comma 3 5 3 2 4 2" xfId="12570" xr:uid="{00000000-0005-0000-0000-00002F000000}"/>
    <cellStyle name="Comma 3 5 3 2 4 2 2" xfId="27690" xr:uid="{00000000-0005-0000-0000-00002F000000}"/>
    <cellStyle name="Comma 3 5 3 2 4 2 2 2" xfId="57930" xr:uid="{00000000-0005-0000-0000-00002F000000}"/>
    <cellStyle name="Comma 3 5 3 2 4 2 3" xfId="42810" xr:uid="{00000000-0005-0000-0000-00002F000000}"/>
    <cellStyle name="Comma 3 5 3 2 4 3" xfId="18618" xr:uid="{00000000-0005-0000-0000-00002F000000}"/>
    <cellStyle name="Comma 3 5 3 2 4 3 2" xfId="48858" xr:uid="{00000000-0005-0000-0000-00002F000000}"/>
    <cellStyle name="Comma 3 5 3 2 4 4" xfId="33738" xr:uid="{00000000-0005-0000-0000-00002F000000}"/>
    <cellStyle name="Comma 3 5 3 2 5" xfId="5010" xr:uid="{00000000-0005-0000-0000-00002F000000}"/>
    <cellStyle name="Comma 3 5 3 2 5 2" xfId="14082" xr:uid="{00000000-0005-0000-0000-00002F000000}"/>
    <cellStyle name="Comma 3 5 3 2 5 2 2" xfId="29202" xr:uid="{00000000-0005-0000-0000-00002F000000}"/>
    <cellStyle name="Comma 3 5 3 2 5 2 2 2" xfId="59442" xr:uid="{00000000-0005-0000-0000-00002F000000}"/>
    <cellStyle name="Comma 3 5 3 2 5 2 3" xfId="44322" xr:uid="{00000000-0005-0000-0000-00002F000000}"/>
    <cellStyle name="Comma 3 5 3 2 5 3" xfId="20130" xr:uid="{00000000-0005-0000-0000-00002F000000}"/>
    <cellStyle name="Comma 3 5 3 2 5 3 2" xfId="50370" xr:uid="{00000000-0005-0000-0000-00002F000000}"/>
    <cellStyle name="Comma 3 5 3 2 5 4" xfId="35250" xr:uid="{00000000-0005-0000-0000-00002F000000}"/>
    <cellStyle name="Comma 3 5 3 2 6" xfId="6522" xr:uid="{00000000-0005-0000-0000-00002F000000}"/>
    <cellStyle name="Comma 3 5 3 2 6 2" xfId="21642" xr:uid="{00000000-0005-0000-0000-00002F000000}"/>
    <cellStyle name="Comma 3 5 3 2 6 2 2" xfId="51882" xr:uid="{00000000-0005-0000-0000-00002F000000}"/>
    <cellStyle name="Comma 3 5 3 2 6 3" xfId="36762" xr:uid="{00000000-0005-0000-0000-00002F000000}"/>
    <cellStyle name="Comma 3 5 3 2 7" xfId="8034" xr:uid="{00000000-0005-0000-0000-00002F000000}"/>
    <cellStyle name="Comma 3 5 3 2 7 2" xfId="23154" xr:uid="{00000000-0005-0000-0000-00002F000000}"/>
    <cellStyle name="Comma 3 5 3 2 7 2 2" xfId="53394" xr:uid="{00000000-0005-0000-0000-00002F000000}"/>
    <cellStyle name="Comma 3 5 3 2 7 3" xfId="38274" xr:uid="{00000000-0005-0000-0000-00002F000000}"/>
    <cellStyle name="Comma 3 5 3 2 8" xfId="9546" xr:uid="{00000000-0005-0000-0000-00002F000000}"/>
    <cellStyle name="Comma 3 5 3 2 8 2" xfId="24666" xr:uid="{00000000-0005-0000-0000-00002F000000}"/>
    <cellStyle name="Comma 3 5 3 2 8 2 2" xfId="54906" xr:uid="{00000000-0005-0000-0000-00002F000000}"/>
    <cellStyle name="Comma 3 5 3 2 8 3" xfId="39786" xr:uid="{00000000-0005-0000-0000-00002F000000}"/>
    <cellStyle name="Comma 3 5 3 2 9" xfId="15594" xr:uid="{00000000-0005-0000-0000-00002F000000}"/>
    <cellStyle name="Comma 3 5 3 2 9 2" xfId="45834" xr:uid="{00000000-0005-0000-0000-00002F000000}"/>
    <cellStyle name="Comma 3 5 3 3" xfId="726" xr:uid="{00000000-0005-0000-0000-00008D000000}"/>
    <cellStyle name="Comma 3 5 3 3 10" xfId="30966" xr:uid="{00000000-0005-0000-0000-00008D000000}"/>
    <cellStyle name="Comma 3 5 3 3 2" xfId="1482" xr:uid="{00000000-0005-0000-0000-00008D000000}"/>
    <cellStyle name="Comma 3 5 3 3 2 2" xfId="2994" xr:uid="{00000000-0005-0000-0000-00008D000000}"/>
    <cellStyle name="Comma 3 5 3 3 2 2 2" xfId="12066" xr:uid="{00000000-0005-0000-0000-00008D000000}"/>
    <cellStyle name="Comma 3 5 3 3 2 2 2 2" xfId="27186" xr:uid="{00000000-0005-0000-0000-00008D000000}"/>
    <cellStyle name="Comma 3 5 3 3 2 2 2 2 2" xfId="57426" xr:uid="{00000000-0005-0000-0000-00008D000000}"/>
    <cellStyle name="Comma 3 5 3 3 2 2 2 3" xfId="42306" xr:uid="{00000000-0005-0000-0000-00008D000000}"/>
    <cellStyle name="Comma 3 5 3 3 2 2 3" xfId="18114" xr:uid="{00000000-0005-0000-0000-00008D000000}"/>
    <cellStyle name="Comma 3 5 3 3 2 2 3 2" xfId="48354" xr:uid="{00000000-0005-0000-0000-00008D000000}"/>
    <cellStyle name="Comma 3 5 3 3 2 2 4" xfId="33234" xr:uid="{00000000-0005-0000-0000-00008D000000}"/>
    <cellStyle name="Comma 3 5 3 3 2 3" xfId="4506" xr:uid="{00000000-0005-0000-0000-00008D000000}"/>
    <cellStyle name="Comma 3 5 3 3 2 3 2" xfId="13578" xr:uid="{00000000-0005-0000-0000-00008D000000}"/>
    <cellStyle name="Comma 3 5 3 3 2 3 2 2" xfId="28698" xr:uid="{00000000-0005-0000-0000-00008D000000}"/>
    <cellStyle name="Comma 3 5 3 3 2 3 2 2 2" xfId="58938" xr:uid="{00000000-0005-0000-0000-00008D000000}"/>
    <cellStyle name="Comma 3 5 3 3 2 3 2 3" xfId="43818" xr:uid="{00000000-0005-0000-0000-00008D000000}"/>
    <cellStyle name="Comma 3 5 3 3 2 3 3" xfId="19626" xr:uid="{00000000-0005-0000-0000-00008D000000}"/>
    <cellStyle name="Comma 3 5 3 3 2 3 3 2" xfId="49866" xr:uid="{00000000-0005-0000-0000-00008D000000}"/>
    <cellStyle name="Comma 3 5 3 3 2 3 4" xfId="34746" xr:uid="{00000000-0005-0000-0000-00008D000000}"/>
    <cellStyle name="Comma 3 5 3 3 2 4" xfId="6018" xr:uid="{00000000-0005-0000-0000-00008D000000}"/>
    <cellStyle name="Comma 3 5 3 3 2 4 2" xfId="15090" xr:uid="{00000000-0005-0000-0000-00008D000000}"/>
    <cellStyle name="Comma 3 5 3 3 2 4 2 2" xfId="30210" xr:uid="{00000000-0005-0000-0000-00008D000000}"/>
    <cellStyle name="Comma 3 5 3 3 2 4 2 2 2" xfId="60450" xr:uid="{00000000-0005-0000-0000-00008D000000}"/>
    <cellStyle name="Comma 3 5 3 3 2 4 2 3" xfId="45330" xr:uid="{00000000-0005-0000-0000-00008D000000}"/>
    <cellStyle name="Comma 3 5 3 3 2 4 3" xfId="21138" xr:uid="{00000000-0005-0000-0000-00008D000000}"/>
    <cellStyle name="Comma 3 5 3 3 2 4 3 2" xfId="51378" xr:uid="{00000000-0005-0000-0000-00008D000000}"/>
    <cellStyle name="Comma 3 5 3 3 2 4 4" xfId="36258" xr:uid="{00000000-0005-0000-0000-00008D000000}"/>
    <cellStyle name="Comma 3 5 3 3 2 5" xfId="7530" xr:uid="{00000000-0005-0000-0000-00008D000000}"/>
    <cellStyle name="Comma 3 5 3 3 2 5 2" xfId="22650" xr:uid="{00000000-0005-0000-0000-00008D000000}"/>
    <cellStyle name="Comma 3 5 3 3 2 5 2 2" xfId="52890" xr:uid="{00000000-0005-0000-0000-00008D000000}"/>
    <cellStyle name="Comma 3 5 3 3 2 5 3" xfId="37770" xr:uid="{00000000-0005-0000-0000-00008D000000}"/>
    <cellStyle name="Comma 3 5 3 3 2 6" xfId="9042" xr:uid="{00000000-0005-0000-0000-00008D000000}"/>
    <cellStyle name="Comma 3 5 3 3 2 6 2" xfId="24162" xr:uid="{00000000-0005-0000-0000-00008D000000}"/>
    <cellStyle name="Comma 3 5 3 3 2 6 2 2" xfId="54402" xr:uid="{00000000-0005-0000-0000-00008D000000}"/>
    <cellStyle name="Comma 3 5 3 3 2 6 3" xfId="39282" xr:uid="{00000000-0005-0000-0000-00008D000000}"/>
    <cellStyle name="Comma 3 5 3 3 2 7" xfId="10554" xr:uid="{00000000-0005-0000-0000-00008D000000}"/>
    <cellStyle name="Comma 3 5 3 3 2 7 2" xfId="25674" xr:uid="{00000000-0005-0000-0000-00008D000000}"/>
    <cellStyle name="Comma 3 5 3 3 2 7 2 2" xfId="55914" xr:uid="{00000000-0005-0000-0000-00008D000000}"/>
    <cellStyle name="Comma 3 5 3 3 2 7 3" xfId="40794" xr:uid="{00000000-0005-0000-0000-00008D000000}"/>
    <cellStyle name="Comma 3 5 3 3 2 8" xfId="16602" xr:uid="{00000000-0005-0000-0000-00008D000000}"/>
    <cellStyle name="Comma 3 5 3 3 2 8 2" xfId="46842" xr:uid="{00000000-0005-0000-0000-00008D000000}"/>
    <cellStyle name="Comma 3 5 3 3 2 9" xfId="31722" xr:uid="{00000000-0005-0000-0000-00008D000000}"/>
    <cellStyle name="Comma 3 5 3 3 3" xfId="2238" xr:uid="{00000000-0005-0000-0000-00008D000000}"/>
    <cellStyle name="Comma 3 5 3 3 3 2" xfId="11310" xr:uid="{00000000-0005-0000-0000-00008D000000}"/>
    <cellStyle name="Comma 3 5 3 3 3 2 2" xfId="26430" xr:uid="{00000000-0005-0000-0000-00008D000000}"/>
    <cellStyle name="Comma 3 5 3 3 3 2 2 2" xfId="56670" xr:uid="{00000000-0005-0000-0000-00008D000000}"/>
    <cellStyle name="Comma 3 5 3 3 3 2 3" xfId="41550" xr:uid="{00000000-0005-0000-0000-00008D000000}"/>
    <cellStyle name="Comma 3 5 3 3 3 3" xfId="17358" xr:uid="{00000000-0005-0000-0000-00008D000000}"/>
    <cellStyle name="Comma 3 5 3 3 3 3 2" xfId="47598" xr:uid="{00000000-0005-0000-0000-00008D000000}"/>
    <cellStyle name="Comma 3 5 3 3 3 4" xfId="32478" xr:uid="{00000000-0005-0000-0000-00008D000000}"/>
    <cellStyle name="Comma 3 5 3 3 4" xfId="3750" xr:uid="{00000000-0005-0000-0000-00008D000000}"/>
    <cellStyle name="Comma 3 5 3 3 4 2" xfId="12822" xr:uid="{00000000-0005-0000-0000-00008D000000}"/>
    <cellStyle name="Comma 3 5 3 3 4 2 2" xfId="27942" xr:uid="{00000000-0005-0000-0000-00008D000000}"/>
    <cellStyle name="Comma 3 5 3 3 4 2 2 2" xfId="58182" xr:uid="{00000000-0005-0000-0000-00008D000000}"/>
    <cellStyle name="Comma 3 5 3 3 4 2 3" xfId="43062" xr:uid="{00000000-0005-0000-0000-00008D000000}"/>
    <cellStyle name="Comma 3 5 3 3 4 3" xfId="18870" xr:uid="{00000000-0005-0000-0000-00008D000000}"/>
    <cellStyle name="Comma 3 5 3 3 4 3 2" xfId="49110" xr:uid="{00000000-0005-0000-0000-00008D000000}"/>
    <cellStyle name="Comma 3 5 3 3 4 4" xfId="33990" xr:uid="{00000000-0005-0000-0000-00008D000000}"/>
    <cellStyle name="Comma 3 5 3 3 5" xfId="5262" xr:uid="{00000000-0005-0000-0000-00008D000000}"/>
    <cellStyle name="Comma 3 5 3 3 5 2" xfId="14334" xr:uid="{00000000-0005-0000-0000-00008D000000}"/>
    <cellStyle name="Comma 3 5 3 3 5 2 2" xfId="29454" xr:uid="{00000000-0005-0000-0000-00008D000000}"/>
    <cellStyle name="Comma 3 5 3 3 5 2 2 2" xfId="59694" xr:uid="{00000000-0005-0000-0000-00008D000000}"/>
    <cellStyle name="Comma 3 5 3 3 5 2 3" xfId="44574" xr:uid="{00000000-0005-0000-0000-00008D000000}"/>
    <cellStyle name="Comma 3 5 3 3 5 3" xfId="20382" xr:uid="{00000000-0005-0000-0000-00008D000000}"/>
    <cellStyle name="Comma 3 5 3 3 5 3 2" xfId="50622" xr:uid="{00000000-0005-0000-0000-00008D000000}"/>
    <cellStyle name="Comma 3 5 3 3 5 4" xfId="35502" xr:uid="{00000000-0005-0000-0000-00008D000000}"/>
    <cellStyle name="Comma 3 5 3 3 6" xfId="6774" xr:uid="{00000000-0005-0000-0000-00008D000000}"/>
    <cellStyle name="Comma 3 5 3 3 6 2" xfId="21894" xr:uid="{00000000-0005-0000-0000-00008D000000}"/>
    <cellStyle name="Comma 3 5 3 3 6 2 2" xfId="52134" xr:uid="{00000000-0005-0000-0000-00008D000000}"/>
    <cellStyle name="Comma 3 5 3 3 6 3" xfId="37014" xr:uid="{00000000-0005-0000-0000-00008D000000}"/>
    <cellStyle name="Comma 3 5 3 3 7" xfId="8286" xr:uid="{00000000-0005-0000-0000-00008D000000}"/>
    <cellStyle name="Comma 3 5 3 3 7 2" xfId="23406" xr:uid="{00000000-0005-0000-0000-00008D000000}"/>
    <cellStyle name="Comma 3 5 3 3 7 2 2" xfId="53646" xr:uid="{00000000-0005-0000-0000-00008D000000}"/>
    <cellStyle name="Comma 3 5 3 3 7 3" xfId="38526" xr:uid="{00000000-0005-0000-0000-00008D000000}"/>
    <cellStyle name="Comma 3 5 3 3 8" xfId="9798" xr:uid="{00000000-0005-0000-0000-00008D000000}"/>
    <cellStyle name="Comma 3 5 3 3 8 2" xfId="24918" xr:uid="{00000000-0005-0000-0000-00008D000000}"/>
    <cellStyle name="Comma 3 5 3 3 8 2 2" xfId="55158" xr:uid="{00000000-0005-0000-0000-00008D000000}"/>
    <cellStyle name="Comma 3 5 3 3 8 3" xfId="40038" xr:uid="{00000000-0005-0000-0000-00008D000000}"/>
    <cellStyle name="Comma 3 5 3 3 9" xfId="15846" xr:uid="{00000000-0005-0000-0000-00008D000000}"/>
    <cellStyle name="Comma 3 5 3 3 9 2" xfId="46086" xr:uid="{00000000-0005-0000-0000-00008D000000}"/>
    <cellStyle name="Comma 3 5 3 4" xfId="978" xr:uid="{00000000-0005-0000-0000-00002F000000}"/>
    <cellStyle name="Comma 3 5 3 4 2" xfId="2490" xr:uid="{00000000-0005-0000-0000-00002F000000}"/>
    <cellStyle name="Comma 3 5 3 4 2 2" xfId="11562" xr:uid="{00000000-0005-0000-0000-00002F000000}"/>
    <cellStyle name="Comma 3 5 3 4 2 2 2" xfId="26682" xr:uid="{00000000-0005-0000-0000-00002F000000}"/>
    <cellStyle name="Comma 3 5 3 4 2 2 2 2" xfId="56922" xr:uid="{00000000-0005-0000-0000-00002F000000}"/>
    <cellStyle name="Comma 3 5 3 4 2 2 3" xfId="41802" xr:uid="{00000000-0005-0000-0000-00002F000000}"/>
    <cellStyle name="Comma 3 5 3 4 2 3" xfId="17610" xr:uid="{00000000-0005-0000-0000-00002F000000}"/>
    <cellStyle name="Comma 3 5 3 4 2 3 2" xfId="47850" xr:uid="{00000000-0005-0000-0000-00002F000000}"/>
    <cellStyle name="Comma 3 5 3 4 2 4" xfId="32730" xr:uid="{00000000-0005-0000-0000-00002F000000}"/>
    <cellStyle name="Comma 3 5 3 4 3" xfId="4002" xr:uid="{00000000-0005-0000-0000-00002F000000}"/>
    <cellStyle name="Comma 3 5 3 4 3 2" xfId="13074" xr:uid="{00000000-0005-0000-0000-00002F000000}"/>
    <cellStyle name="Comma 3 5 3 4 3 2 2" xfId="28194" xr:uid="{00000000-0005-0000-0000-00002F000000}"/>
    <cellStyle name="Comma 3 5 3 4 3 2 2 2" xfId="58434" xr:uid="{00000000-0005-0000-0000-00002F000000}"/>
    <cellStyle name="Comma 3 5 3 4 3 2 3" xfId="43314" xr:uid="{00000000-0005-0000-0000-00002F000000}"/>
    <cellStyle name="Comma 3 5 3 4 3 3" xfId="19122" xr:uid="{00000000-0005-0000-0000-00002F000000}"/>
    <cellStyle name="Comma 3 5 3 4 3 3 2" xfId="49362" xr:uid="{00000000-0005-0000-0000-00002F000000}"/>
    <cellStyle name="Comma 3 5 3 4 3 4" xfId="34242" xr:uid="{00000000-0005-0000-0000-00002F000000}"/>
    <cellStyle name="Comma 3 5 3 4 4" xfId="5514" xr:uid="{00000000-0005-0000-0000-00002F000000}"/>
    <cellStyle name="Comma 3 5 3 4 4 2" xfId="14586" xr:uid="{00000000-0005-0000-0000-00002F000000}"/>
    <cellStyle name="Comma 3 5 3 4 4 2 2" xfId="29706" xr:uid="{00000000-0005-0000-0000-00002F000000}"/>
    <cellStyle name="Comma 3 5 3 4 4 2 2 2" xfId="59946" xr:uid="{00000000-0005-0000-0000-00002F000000}"/>
    <cellStyle name="Comma 3 5 3 4 4 2 3" xfId="44826" xr:uid="{00000000-0005-0000-0000-00002F000000}"/>
    <cellStyle name="Comma 3 5 3 4 4 3" xfId="20634" xr:uid="{00000000-0005-0000-0000-00002F000000}"/>
    <cellStyle name="Comma 3 5 3 4 4 3 2" xfId="50874" xr:uid="{00000000-0005-0000-0000-00002F000000}"/>
    <cellStyle name="Comma 3 5 3 4 4 4" xfId="35754" xr:uid="{00000000-0005-0000-0000-00002F000000}"/>
    <cellStyle name="Comma 3 5 3 4 5" xfId="7026" xr:uid="{00000000-0005-0000-0000-00002F000000}"/>
    <cellStyle name="Comma 3 5 3 4 5 2" xfId="22146" xr:uid="{00000000-0005-0000-0000-00002F000000}"/>
    <cellStyle name="Comma 3 5 3 4 5 2 2" xfId="52386" xr:uid="{00000000-0005-0000-0000-00002F000000}"/>
    <cellStyle name="Comma 3 5 3 4 5 3" xfId="37266" xr:uid="{00000000-0005-0000-0000-00002F000000}"/>
    <cellStyle name="Comma 3 5 3 4 6" xfId="8538" xr:uid="{00000000-0005-0000-0000-00002F000000}"/>
    <cellStyle name="Comma 3 5 3 4 6 2" xfId="23658" xr:uid="{00000000-0005-0000-0000-00002F000000}"/>
    <cellStyle name="Comma 3 5 3 4 6 2 2" xfId="53898" xr:uid="{00000000-0005-0000-0000-00002F000000}"/>
    <cellStyle name="Comma 3 5 3 4 6 3" xfId="38778" xr:uid="{00000000-0005-0000-0000-00002F000000}"/>
    <cellStyle name="Comma 3 5 3 4 7" xfId="10050" xr:uid="{00000000-0005-0000-0000-00002F000000}"/>
    <cellStyle name="Comma 3 5 3 4 7 2" xfId="25170" xr:uid="{00000000-0005-0000-0000-00002F000000}"/>
    <cellStyle name="Comma 3 5 3 4 7 2 2" xfId="55410" xr:uid="{00000000-0005-0000-0000-00002F000000}"/>
    <cellStyle name="Comma 3 5 3 4 7 3" xfId="40290" xr:uid="{00000000-0005-0000-0000-00002F000000}"/>
    <cellStyle name="Comma 3 5 3 4 8" xfId="16098" xr:uid="{00000000-0005-0000-0000-00002F000000}"/>
    <cellStyle name="Comma 3 5 3 4 8 2" xfId="46338" xr:uid="{00000000-0005-0000-0000-00002F000000}"/>
    <cellStyle name="Comma 3 5 3 4 9" xfId="31218" xr:uid="{00000000-0005-0000-0000-00002F000000}"/>
    <cellStyle name="Comma 3 5 3 5" xfId="1734" xr:uid="{00000000-0005-0000-0000-00002F000000}"/>
    <cellStyle name="Comma 3 5 3 5 2" xfId="10806" xr:uid="{00000000-0005-0000-0000-00002F000000}"/>
    <cellStyle name="Comma 3 5 3 5 2 2" xfId="25926" xr:uid="{00000000-0005-0000-0000-00002F000000}"/>
    <cellStyle name="Comma 3 5 3 5 2 2 2" xfId="56166" xr:uid="{00000000-0005-0000-0000-00002F000000}"/>
    <cellStyle name="Comma 3 5 3 5 2 3" xfId="41046" xr:uid="{00000000-0005-0000-0000-00002F000000}"/>
    <cellStyle name="Comma 3 5 3 5 3" xfId="16854" xr:uid="{00000000-0005-0000-0000-00002F000000}"/>
    <cellStyle name="Comma 3 5 3 5 3 2" xfId="47094" xr:uid="{00000000-0005-0000-0000-00002F000000}"/>
    <cellStyle name="Comma 3 5 3 5 4" xfId="31974" xr:uid="{00000000-0005-0000-0000-00002F000000}"/>
    <cellStyle name="Comma 3 5 3 6" xfId="3246" xr:uid="{00000000-0005-0000-0000-00002F000000}"/>
    <cellStyle name="Comma 3 5 3 6 2" xfId="12318" xr:uid="{00000000-0005-0000-0000-00002F000000}"/>
    <cellStyle name="Comma 3 5 3 6 2 2" xfId="27438" xr:uid="{00000000-0005-0000-0000-00002F000000}"/>
    <cellStyle name="Comma 3 5 3 6 2 2 2" xfId="57678" xr:uid="{00000000-0005-0000-0000-00002F000000}"/>
    <cellStyle name="Comma 3 5 3 6 2 3" xfId="42558" xr:uid="{00000000-0005-0000-0000-00002F000000}"/>
    <cellStyle name="Comma 3 5 3 6 3" xfId="18366" xr:uid="{00000000-0005-0000-0000-00002F000000}"/>
    <cellStyle name="Comma 3 5 3 6 3 2" xfId="48606" xr:uid="{00000000-0005-0000-0000-00002F000000}"/>
    <cellStyle name="Comma 3 5 3 6 4" xfId="33486" xr:uid="{00000000-0005-0000-0000-00002F000000}"/>
    <cellStyle name="Comma 3 5 3 7" xfId="4758" xr:uid="{00000000-0005-0000-0000-00002F000000}"/>
    <cellStyle name="Comma 3 5 3 7 2" xfId="13830" xr:uid="{00000000-0005-0000-0000-00002F000000}"/>
    <cellStyle name="Comma 3 5 3 7 2 2" xfId="28950" xr:uid="{00000000-0005-0000-0000-00002F000000}"/>
    <cellStyle name="Comma 3 5 3 7 2 2 2" xfId="59190" xr:uid="{00000000-0005-0000-0000-00002F000000}"/>
    <cellStyle name="Comma 3 5 3 7 2 3" xfId="44070" xr:uid="{00000000-0005-0000-0000-00002F000000}"/>
    <cellStyle name="Comma 3 5 3 7 3" xfId="19878" xr:uid="{00000000-0005-0000-0000-00002F000000}"/>
    <cellStyle name="Comma 3 5 3 7 3 2" xfId="50118" xr:uid="{00000000-0005-0000-0000-00002F000000}"/>
    <cellStyle name="Comma 3 5 3 7 4" xfId="34998" xr:uid="{00000000-0005-0000-0000-00002F000000}"/>
    <cellStyle name="Comma 3 5 3 8" xfId="6270" xr:uid="{00000000-0005-0000-0000-00002F000000}"/>
    <cellStyle name="Comma 3 5 3 8 2" xfId="21390" xr:uid="{00000000-0005-0000-0000-00002F000000}"/>
    <cellStyle name="Comma 3 5 3 8 2 2" xfId="51630" xr:uid="{00000000-0005-0000-0000-00002F000000}"/>
    <cellStyle name="Comma 3 5 3 8 3" xfId="36510" xr:uid="{00000000-0005-0000-0000-00002F000000}"/>
    <cellStyle name="Comma 3 5 3 9" xfId="7782" xr:uid="{00000000-0005-0000-0000-00002F000000}"/>
    <cellStyle name="Comma 3 5 3 9 2" xfId="22902" xr:uid="{00000000-0005-0000-0000-00002F000000}"/>
    <cellStyle name="Comma 3 5 3 9 2 2" xfId="53142" xr:uid="{00000000-0005-0000-0000-00002F000000}"/>
    <cellStyle name="Comma 3 5 3 9 3" xfId="38022" xr:uid="{00000000-0005-0000-0000-00002F000000}"/>
    <cellStyle name="Comma 3 5 4" xfId="306" xr:uid="{00000000-0005-0000-0000-000012000000}"/>
    <cellStyle name="Comma 3 5 4 10" xfId="30546" xr:uid="{00000000-0005-0000-0000-000012000000}"/>
    <cellStyle name="Comma 3 5 4 2" xfId="1062" xr:uid="{00000000-0005-0000-0000-000012000000}"/>
    <cellStyle name="Comma 3 5 4 2 2" xfId="2574" xr:uid="{00000000-0005-0000-0000-000012000000}"/>
    <cellStyle name="Comma 3 5 4 2 2 2" xfId="11646" xr:uid="{00000000-0005-0000-0000-000012000000}"/>
    <cellStyle name="Comma 3 5 4 2 2 2 2" xfId="26766" xr:uid="{00000000-0005-0000-0000-000012000000}"/>
    <cellStyle name="Comma 3 5 4 2 2 2 2 2" xfId="57006" xr:uid="{00000000-0005-0000-0000-000012000000}"/>
    <cellStyle name="Comma 3 5 4 2 2 2 3" xfId="41886" xr:uid="{00000000-0005-0000-0000-000012000000}"/>
    <cellStyle name="Comma 3 5 4 2 2 3" xfId="17694" xr:uid="{00000000-0005-0000-0000-000012000000}"/>
    <cellStyle name="Comma 3 5 4 2 2 3 2" xfId="47934" xr:uid="{00000000-0005-0000-0000-000012000000}"/>
    <cellStyle name="Comma 3 5 4 2 2 4" xfId="32814" xr:uid="{00000000-0005-0000-0000-000012000000}"/>
    <cellStyle name="Comma 3 5 4 2 3" xfId="4086" xr:uid="{00000000-0005-0000-0000-000012000000}"/>
    <cellStyle name="Comma 3 5 4 2 3 2" xfId="13158" xr:uid="{00000000-0005-0000-0000-000012000000}"/>
    <cellStyle name="Comma 3 5 4 2 3 2 2" xfId="28278" xr:uid="{00000000-0005-0000-0000-000012000000}"/>
    <cellStyle name="Comma 3 5 4 2 3 2 2 2" xfId="58518" xr:uid="{00000000-0005-0000-0000-000012000000}"/>
    <cellStyle name="Comma 3 5 4 2 3 2 3" xfId="43398" xr:uid="{00000000-0005-0000-0000-000012000000}"/>
    <cellStyle name="Comma 3 5 4 2 3 3" xfId="19206" xr:uid="{00000000-0005-0000-0000-000012000000}"/>
    <cellStyle name="Comma 3 5 4 2 3 3 2" xfId="49446" xr:uid="{00000000-0005-0000-0000-000012000000}"/>
    <cellStyle name="Comma 3 5 4 2 3 4" xfId="34326" xr:uid="{00000000-0005-0000-0000-000012000000}"/>
    <cellStyle name="Comma 3 5 4 2 4" xfId="5598" xr:uid="{00000000-0005-0000-0000-000012000000}"/>
    <cellStyle name="Comma 3 5 4 2 4 2" xfId="14670" xr:uid="{00000000-0005-0000-0000-000012000000}"/>
    <cellStyle name="Comma 3 5 4 2 4 2 2" xfId="29790" xr:uid="{00000000-0005-0000-0000-000012000000}"/>
    <cellStyle name="Comma 3 5 4 2 4 2 2 2" xfId="60030" xr:uid="{00000000-0005-0000-0000-000012000000}"/>
    <cellStyle name="Comma 3 5 4 2 4 2 3" xfId="44910" xr:uid="{00000000-0005-0000-0000-000012000000}"/>
    <cellStyle name="Comma 3 5 4 2 4 3" xfId="20718" xr:uid="{00000000-0005-0000-0000-000012000000}"/>
    <cellStyle name="Comma 3 5 4 2 4 3 2" xfId="50958" xr:uid="{00000000-0005-0000-0000-000012000000}"/>
    <cellStyle name="Comma 3 5 4 2 4 4" xfId="35838" xr:uid="{00000000-0005-0000-0000-000012000000}"/>
    <cellStyle name="Comma 3 5 4 2 5" xfId="7110" xr:uid="{00000000-0005-0000-0000-000012000000}"/>
    <cellStyle name="Comma 3 5 4 2 5 2" xfId="22230" xr:uid="{00000000-0005-0000-0000-000012000000}"/>
    <cellStyle name="Comma 3 5 4 2 5 2 2" xfId="52470" xr:uid="{00000000-0005-0000-0000-000012000000}"/>
    <cellStyle name="Comma 3 5 4 2 5 3" xfId="37350" xr:uid="{00000000-0005-0000-0000-000012000000}"/>
    <cellStyle name="Comma 3 5 4 2 6" xfId="8622" xr:uid="{00000000-0005-0000-0000-000012000000}"/>
    <cellStyle name="Comma 3 5 4 2 6 2" xfId="23742" xr:uid="{00000000-0005-0000-0000-000012000000}"/>
    <cellStyle name="Comma 3 5 4 2 6 2 2" xfId="53982" xr:uid="{00000000-0005-0000-0000-000012000000}"/>
    <cellStyle name="Comma 3 5 4 2 6 3" xfId="38862" xr:uid="{00000000-0005-0000-0000-000012000000}"/>
    <cellStyle name="Comma 3 5 4 2 7" xfId="10134" xr:uid="{00000000-0005-0000-0000-000012000000}"/>
    <cellStyle name="Comma 3 5 4 2 7 2" xfId="25254" xr:uid="{00000000-0005-0000-0000-000012000000}"/>
    <cellStyle name="Comma 3 5 4 2 7 2 2" xfId="55494" xr:uid="{00000000-0005-0000-0000-000012000000}"/>
    <cellStyle name="Comma 3 5 4 2 7 3" xfId="40374" xr:uid="{00000000-0005-0000-0000-000012000000}"/>
    <cellStyle name="Comma 3 5 4 2 8" xfId="16182" xr:uid="{00000000-0005-0000-0000-000012000000}"/>
    <cellStyle name="Comma 3 5 4 2 8 2" xfId="46422" xr:uid="{00000000-0005-0000-0000-000012000000}"/>
    <cellStyle name="Comma 3 5 4 2 9" xfId="31302" xr:uid="{00000000-0005-0000-0000-000012000000}"/>
    <cellStyle name="Comma 3 5 4 3" xfId="1818" xr:uid="{00000000-0005-0000-0000-000012000000}"/>
    <cellStyle name="Comma 3 5 4 3 2" xfId="10890" xr:uid="{00000000-0005-0000-0000-000012000000}"/>
    <cellStyle name="Comma 3 5 4 3 2 2" xfId="26010" xr:uid="{00000000-0005-0000-0000-000012000000}"/>
    <cellStyle name="Comma 3 5 4 3 2 2 2" xfId="56250" xr:uid="{00000000-0005-0000-0000-000012000000}"/>
    <cellStyle name="Comma 3 5 4 3 2 3" xfId="41130" xr:uid="{00000000-0005-0000-0000-000012000000}"/>
    <cellStyle name="Comma 3 5 4 3 3" xfId="16938" xr:uid="{00000000-0005-0000-0000-000012000000}"/>
    <cellStyle name="Comma 3 5 4 3 3 2" xfId="47178" xr:uid="{00000000-0005-0000-0000-000012000000}"/>
    <cellStyle name="Comma 3 5 4 3 4" xfId="32058" xr:uid="{00000000-0005-0000-0000-000012000000}"/>
    <cellStyle name="Comma 3 5 4 4" xfId="3330" xr:uid="{00000000-0005-0000-0000-000012000000}"/>
    <cellStyle name="Comma 3 5 4 4 2" xfId="12402" xr:uid="{00000000-0005-0000-0000-000012000000}"/>
    <cellStyle name="Comma 3 5 4 4 2 2" xfId="27522" xr:uid="{00000000-0005-0000-0000-000012000000}"/>
    <cellStyle name="Comma 3 5 4 4 2 2 2" xfId="57762" xr:uid="{00000000-0005-0000-0000-000012000000}"/>
    <cellStyle name="Comma 3 5 4 4 2 3" xfId="42642" xr:uid="{00000000-0005-0000-0000-000012000000}"/>
    <cellStyle name="Comma 3 5 4 4 3" xfId="18450" xr:uid="{00000000-0005-0000-0000-000012000000}"/>
    <cellStyle name="Comma 3 5 4 4 3 2" xfId="48690" xr:uid="{00000000-0005-0000-0000-000012000000}"/>
    <cellStyle name="Comma 3 5 4 4 4" xfId="33570" xr:uid="{00000000-0005-0000-0000-000012000000}"/>
    <cellStyle name="Comma 3 5 4 5" xfId="4842" xr:uid="{00000000-0005-0000-0000-000012000000}"/>
    <cellStyle name="Comma 3 5 4 5 2" xfId="13914" xr:uid="{00000000-0005-0000-0000-000012000000}"/>
    <cellStyle name="Comma 3 5 4 5 2 2" xfId="29034" xr:uid="{00000000-0005-0000-0000-000012000000}"/>
    <cellStyle name="Comma 3 5 4 5 2 2 2" xfId="59274" xr:uid="{00000000-0005-0000-0000-000012000000}"/>
    <cellStyle name="Comma 3 5 4 5 2 3" xfId="44154" xr:uid="{00000000-0005-0000-0000-000012000000}"/>
    <cellStyle name="Comma 3 5 4 5 3" xfId="19962" xr:uid="{00000000-0005-0000-0000-000012000000}"/>
    <cellStyle name="Comma 3 5 4 5 3 2" xfId="50202" xr:uid="{00000000-0005-0000-0000-000012000000}"/>
    <cellStyle name="Comma 3 5 4 5 4" xfId="35082" xr:uid="{00000000-0005-0000-0000-000012000000}"/>
    <cellStyle name="Comma 3 5 4 6" xfId="6354" xr:uid="{00000000-0005-0000-0000-000012000000}"/>
    <cellStyle name="Comma 3 5 4 6 2" xfId="21474" xr:uid="{00000000-0005-0000-0000-000012000000}"/>
    <cellStyle name="Comma 3 5 4 6 2 2" xfId="51714" xr:uid="{00000000-0005-0000-0000-000012000000}"/>
    <cellStyle name="Comma 3 5 4 6 3" xfId="36594" xr:uid="{00000000-0005-0000-0000-000012000000}"/>
    <cellStyle name="Comma 3 5 4 7" xfId="7866" xr:uid="{00000000-0005-0000-0000-000012000000}"/>
    <cellStyle name="Comma 3 5 4 7 2" xfId="22986" xr:uid="{00000000-0005-0000-0000-000012000000}"/>
    <cellStyle name="Comma 3 5 4 7 2 2" xfId="53226" xr:uid="{00000000-0005-0000-0000-000012000000}"/>
    <cellStyle name="Comma 3 5 4 7 3" xfId="38106" xr:uid="{00000000-0005-0000-0000-000012000000}"/>
    <cellStyle name="Comma 3 5 4 8" xfId="9378" xr:uid="{00000000-0005-0000-0000-000012000000}"/>
    <cellStyle name="Comma 3 5 4 8 2" xfId="24498" xr:uid="{00000000-0005-0000-0000-000012000000}"/>
    <cellStyle name="Comma 3 5 4 8 2 2" xfId="54738" xr:uid="{00000000-0005-0000-0000-000012000000}"/>
    <cellStyle name="Comma 3 5 4 8 3" xfId="39618" xr:uid="{00000000-0005-0000-0000-000012000000}"/>
    <cellStyle name="Comma 3 5 4 9" xfId="15426" xr:uid="{00000000-0005-0000-0000-000012000000}"/>
    <cellStyle name="Comma 3 5 4 9 2" xfId="45666" xr:uid="{00000000-0005-0000-0000-000012000000}"/>
    <cellStyle name="Comma 3 5 5" xfId="558" xr:uid="{00000000-0005-0000-0000-00008B000000}"/>
    <cellStyle name="Comma 3 5 5 10" xfId="30798" xr:uid="{00000000-0005-0000-0000-00008B000000}"/>
    <cellStyle name="Comma 3 5 5 2" xfId="1314" xr:uid="{00000000-0005-0000-0000-00008B000000}"/>
    <cellStyle name="Comma 3 5 5 2 2" xfId="2826" xr:uid="{00000000-0005-0000-0000-00008B000000}"/>
    <cellStyle name="Comma 3 5 5 2 2 2" xfId="11898" xr:uid="{00000000-0005-0000-0000-00008B000000}"/>
    <cellStyle name="Comma 3 5 5 2 2 2 2" xfId="27018" xr:uid="{00000000-0005-0000-0000-00008B000000}"/>
    <cellStyle name="Comma 3 5 5 2 2 2 2 2" xfId="57258" xr:uid="{00000000-0005-0000-0000-00008B000000}"/>
    <cellStyle name="Comma 3 5 5 2 2 2 3" xfId="42138" xr:uid="{00000000-0005-0000-0000-00008B000000}"/>
    <cellStyle name="Comma 3 5 5 2 2 3" xfId="17946" xr:uid="{00000000-0005-0000-0000-00008B000000}"/>
    <cellStyle name="Comma 3 5 5 2 2 3 2" xfId="48186" xr:uid="{00000000-0005-0000-0000-00008B000000}"/>
    <cellStyle name="Comma 3 5 5 2 2 4" xfId="33066" xr:uid="{00000000-0005-0000-0000-00008B000000}"/>
    <cellStyle name="Comma 3 5 5 2 3" xfId="4338" xr:uid="{00000000-0005-0000-0000-00008B000000}"/>
    <cellStyle name="Comma 3 5 5 2 3 2" xfId="13410" xr:uid="{00000000-0005-0000-0000-00008B000000}"/>
    <cellStyle name="Comma 3 5 5 2 3 2 2" xfId="28530" xr:uid="{00000000-0005-0000-0000-00008B000000}"/>
    <cellStyle name="Comma 3 5 5 2 3 2 2 2" xfId="58770" xr:uid="{00000000-0005-0000-0000-00008B000000}"/>
    <cellStyle name="Comma 3 5 5 2 3 2 3" xfId="43650" xr:uid="{00000000-0005-0000-0000-00008B000000}"/>
    <cellStyle name="Comma 3 5 5 2 3 3" xfId="19458" xr:uid="{00000000-0005-0000-0000-00008B000000}"/>
    <cellStyle name="Comma 3 5 5 2 3 3 2" xfId="49698" xr:uid="{00000000-0005-0000-0000-00008B000000}"/>
    <cellStyle name="Comma 3 5 5 2 3 4" xfId="34578" xr:uid="{00000000-0005-0000-0000-00008B000000}"/>
    <cellStyle name="Comma 3 5 5 2 4" xfId="5850" xr:uid="{00000000-0005-0000-0000-00008B000000}"/>
    <cellStyle name="Comma 3 5 5 2 4 2" xfId="14922" xr:uid="{00000000-0005-0000-0000-00008B000000}"/>
    <cellStyle name="Comma 3 5 5 2 4 2 2" xfId="30042" xr:uid="{00000000-0005-0000-0000-00008B000000}"/>
    <cellStyle name="Comma 3 5 5 2 4 2 2 2" xfId="60282" xr:uid="{00000000-0005-0000-0000-00008B000000}"/>
    <cellStyle name="Comma 3 5 5 2 4 2 3" xfId="45162" xr:uid="{00000000-0005-0000-0000-00008B000000}"/>
    <cellStyle name="Comma 3 5 5 2 4 3" xfId="20970" xr:uid="{00000000-0005-0000-0000-00008B000000}"/>
    <cellStyle name="Comma 3 5 5 2 4 3 2" xfId="51210" xr:uid="{00000000-0005-0000-0000-00008B000000}"/>
    <cellStyle name="Comma 3 5 5 2 4 4" xfId="36090" xr:uid="{00000000-0005-0000-0000-00008B000000}"/>
    <cellStyle name="Comma 3 5 5 2 5" xfId="7362" xr:uid="{00000000-0005-0000-0000-00008B000000}"/>
    <cellStyle name="Comma 3 5 5 2 5 2" xfId="22482" xr:uid="{00000000-0005-0000-0000-00008B000000}"/>
    <cellStyle name="Comma 3 5 5 2 5 2 2" xfId="52722" xr:uid="{00000000-0005-0000-0000-00008B000000}"/>
    <cellStyle name="Comma 3 5 5 2 5 3" xfId="37602" xr:uid="{00000000-0005-0000-0000-00008B000000}"/>
    <cellStyle name="Comma 3 5 5 2 6" xfId="8874" xr:uid="{00000000-0005-0000-0000-00008B000000}"/>
    <cellStyle name="Comma 3 5 5 2 6 2" xfId="23994" xr:uid="{00000000-0005-0000-0000-00008B000000}"/>
    <cellStyle name="Comma 3 5 5 2 6 2 2" xfId="54234" xr:uid="{00000000-0005-0000-0000-00008B000000}"/>
    <cellStyle name="Comma 3 5 5 2 6 3" xfId="39114" xr:uid="{00000000-0005-0000-0000-00008B000000}"/>
    <cellStyle name="Comma 3 5 5 2 7" xfId="10386" xr:uid="{00000000-0005-0000-0000-00008B000000}"/>
    <cellStyle name="Comma 3 5 5 2 7 2" xfId="25506" xr:uid="{00000000-0005-0000-0000-00008B000000}"/>
    <cellStyle name="Comma 3 5 5 2 7 2 2" xfId="55746" xr:uid="{00000000-0005-0000-0000-00008B000000}"/>
    <cellStyle name="Comma 3 5 5 2 7 3" xfId="40626" xr:uid="{00000000-0005-0000-0000-00008B000000}"/>
    <cellStyle name="Comma 3 5 5 2 8" xfId="16434" xr:uid="{00000000-0005-0000-0000-00008B000000}"/>
    <cellStyle name="Comma 3 5 5 2 8 2" xfId="46674" xr:uid="{00000000-0005-0000-0000-00008B000000}"/>
    <cellStyle name="Comma 3 5 5 2 9" xfId="31554" xr:uid="{00000000-0005-0000-0000-00008B000000}"/>
    <cellStyle name="Comma 3 5 5 3" xfId="2070" xr:uid="{00000000-0005-0000-0000-00008B000000}"/>
    <cellStyle name="Comma 3 5 5 3 2" xfId="11142" xr:uid="{00000000-0005-0000-0000-00008B000000}"/>
    <cellStyle name="Comma 3 5 5 3 2 2" xfId="26262" xr:uid="{00000000-0005-0000-0000-00008B000000}"/>
    <cellStyle name="Comma 3 5 5 3 2 2 2" xfId="56502" xr:uid="{00000000-0005-0000-0000-00008B000000}"/>
    <cellStyle name="Comma 3 5 5 3 2 3" xfId="41382" xr:uid="{00000000-0005-0000-0000-00008B000000}"/>
    <cellStyle name="Comma 3 5 5 3 3" xfId="17190" xr:uid="{00000000-0005-0000-0000-00008B000000}"/>
    <cellStyle name="Comma 3 5 5 3 3 2" xfId="47430" xr:uid="{00000000-0005-0000-0000-00008B000000}"/>
    <cellStyle name="Comma 3 5 5 3 4" xfId="32310" xr:uid="{00000000-0005-0000-0000-00008B000000}"/>
    <cellStyle name="Comma 3 5 5 4" xfId="3582" xr:uid="{00000000-0005-0000-0000-00008B000000}"/>
    <cellStyle name="Comma 3 5 5 4 2" xfId="12654" xr:uid="{00000000-0005-0000-0000-00008B000000}"/>
    <cellStyle name="Comma 3 5 5 4 2 2" xfId="27774" xr:uid="{00000000-0005-0000-0000-00008B000000}"/>
    <cellStyle name="Comma 3 5 5 4 2 2 2" xfId="58014" xr:uid="{00000000-0005-0000-0000-00008B000000}"/>
    <cellStyle name="Comma 3 5 5 4 2 3" xfId="42894" xr:uid="{00000000-0005-0000-0000-00008B000000}"/>
    <cellStyle name="Comma 3 5 5 4 3" xfId="18702" xr:uid="{00000000-0005-0000-0000-00008B000000}"/>
    <cellStyle name="Comma 3 5 5 4 3 2" xfId="48942" xr:uid="{00000000-0005-0000-0000-00008B000000}"/>
    <cellStyle name="Comma 3 5 5 4 4" xfId="33822" xr:uid="{00000000-0005-0000-0000-00008B000000}"/>
    <cellStyle name="Comma 3 5 5 5" xfId="5094" xr:uid="{00000000-0005-0000-0000-00008B000000}"/>
    <cellStyle name="Comma 3 5 5 5 2" xfId="14166" xr:uid="{00000000-0005-0000-0000-00008B000000}"/>
    <cellStyle name="Comma 3 5 5 5 2 2" xfId="29286" xr:uid="{00000000-0005-0000-0000-00008B000000}"/>
    <cellStyle name="Comma 3 5 5 5 2 2 2" xfId="59526" xr:uid="{00000000-0005-0000-0000-00008B000000}"/>
    <cellStyle name="Comma 3 5 5 5 2 3" xfId="44406" xr:uid="{00000000-0005-0000-0000-00008B000000}"/>
    <cellStyle name="Comma 3 5 5 5 3" xfId="20214" xr:uid="{00000000-0005-0000-0000-00008B000000}"/>
    <cellStyle name="Comma 3 5 5 5 3 2" xfId="50454" xr:uid="{00000000-0005-0000-0000-00008B000000}"/>
    <cellStyle name="Comma 3 5 5 5 4" xfId="35334" xr:uid="{00000000-0005-0000-0000-00008B000000}"/>
    <cellStyle name="Comma 3 5 5 6" xfId="6606" xr:uid="{00000000-0005-0000-0000-00008B000000}"/>
    <cellStyle name="Comma 3 5 5 6 2" xfId="21726" xr:uid="{00000000-0005-0000-0000-00008B000000}"/>
    <cellStyle name="Comma 3 5 5 6 2 2" xfId="51966" xr:uid="{00000000-0005-0000-0000-00008B000000}"/>
    <cellStyle name="Comma 3 5 5 6 3" xfId="36846" xr:uid="{00000000-0005-0000-0000-00008B000000}"/>
    <cellStyle name="Comma 3 5 5 7" xfId="8118" xr:uid="{00000000-0005-0000-0000-00008B000000}"/>
    <cellStyle name="Comma 3 5 5 7 2" xfId="23238" xr:uid="{00000000-0005-0000-0000-00008B000000}"/>
    <cellStyle name="Comma 3 5 5 7 2 2" xfId="53478" xr:uid="{00000000-0005-0000-0000-00008B000000}"/>
    <cellStyle name="Comma 3 5 5 7 3" xfId="38358" xr:uid="{00000000-0005-0000-0000-00008B000000}"/>
    <cellStyle name="Comma 3 5 5 8" xfId="9630" xr:uid="{00000000-0005-0000-0000-00008B000000}"/>
    <cellStyle name="Comma 3 5 5 8 2" xfId="24750" xr:uid="{00000000-0005-0000-0000-00008B000000}"/>
    <cellStyle name="Comma 3 5 5 8 2 2" xfId="54990" xr:uid="{00000000-0005-0000-0000-00008B000000}"/>
    <cellStyle name="Comma 3 5 5 8 3" xfId="39870" xr:uid="{00000000-0005-0000-0000-00008B000000}"/>
    <cellStyle name="Comma 3 5 5 9" xfId="15678" xr:uid="{00000000-0005-0000-0000-00008B000000}"/>
    <cellStyle name="Comma 3 5 5 9 2" xfId="45918" xr:uid="{00000000-0005-0000-0000-00008B000000}"/>
    <cellStyle name="Comma 3 5 6" xfId="810" xr:uid="{00000000-0005-0000-0000-000012000000}"/>
    <cellStyle name="Comma 3 5 6 2" xfId="2322" xr:uid="{00000000-0005-0000-0000-000012000000}"/>
    <cellStyle name="Comma 3 5 6 2 2" xfId="11394" xr:uid="{00000000-0005-0000-0000-000012000000}"/>
    <cellStyle name="Comma 3 5 6 2 2 2" xfId="26514" xr:uid="{00000000-0005-0000-0000-000012000000}"/>
    <cellStyle name="Comma 3 5 6 2 2 2 2" xfId="56754" xr:uid="{00000000-0005-0000-0000-000012000000}"/>
    <cellStyle name="Comma 3 5 6 2 2 3" xfId="41634" xr:uid="{00000000-0005-0000-0000-000012000000}"/>
    <cellStyle name="Comma 3 5 6 2 3" xfId="17442" xr:uid="{00000000-0005-0000-0000-000012000000}"/>
    <cellStyle name="Comma 3 5 6 2 3 2" xfId="47682" xr:uid="{00000000-0005-0000-0000-000012000000}"/>
    <cellStyle name="Comma 3 5 6 2 4" xfId="32562" xr:uid="{00000000-0005-0000-0000-000012000000}"/>
    <cellStyle name="Comma 3 5 6 3" xfId="3834" xr:uid="{00000000-0005-0000-0000-000012000000}"/>
    <cellStyle name="Comma 3 5 6 3 2" xfId="12906" xr:uid="{00000000-0005-0000-0000-000012000000}"/>
    <cellStyle name="Comma 3 5 6 3 2 2" xfId="28026" xr:uid="{00000000-0005-0000-0000-000012000000}"/>
    <cellStyle name="Comma 3 5 6 3 2 2 2" xfId="58266" xr:uid="{00000000-0005-0000-0000-000012000000}"/>
    <cellStyle name="Comma 3 5 6 3 2 3" xfId="43146" xr:uid="{00000000-0005-0000-0000-000012000000}"/>
    <cellStyle name="Comma 3 5 6 3 3" xfId="18954" xr:uid="{00000000-0005-0000-0000-000012000000}"/>
    <cellStyle name="Comma 3 5 6 3 3 2" xfId="49194" xr:uid="{00000000-0005-0000-0000-000012000000}"/>
    <cellStyle name="Comma 3 5 6 3 4" xfId="34074" xr:uid="{00000000-0005-0000-0000-000012000000}"/>
    <cellStyle name="Comma 3 5 6 4" xfId="5346" xr:uid="{00000000-0005-0000-0000-000012000000}"/>
    <cellStyle name="Comma 3 5 6 4 2" xfId="14418" xr:uid="{00000000-0005-0000-0000-000012000000}"/>
    <cellStyle name="Comma 3 5 6 4 2 2" xfId="29538" xr:uid="{00000000-0005-0000-0000-000012000000}"/>
    <cellStyle name="Comma 3 5 6 4 2 2 2" xfId="59778" xr:uid="{00000000-0005-0000-0000-000012000000}"/>
    <cellStyle name="Comma 3 5 6 4 2 3" xfId="44658" xr:uid="{00000000-0005-0000-0000-000012000000}"/>
    <cellStyle name="Comma 3 5 6 4 3" xfId="20466" xr:uid="{00000000-0005-0000-0000-000012000000}"/>
    <cellStyle name="Comma 3 5 6 4 3 2" xfId="50706" xr:uid="{00000000-0005-0000-0000-000012000000}"/>
    <cellStyle name="Comma 3 5 6 4 4" xfId="35586" xr:uid="{00000000-0005-0000-0000-000012000000}"/>
    <cellStyle name="Comma 3 5 6 5" xfId="6858" xr:uid="{00000000-0005-0000-0000-000012000000}"/>
    <cellStyle name="Comma 3 5 6 5 2" xfId="21978" xr:uid="{00000000-0005-0000-0000-000012000000}"/>
    <cellStyle name="Comma 3 5 6 5 2 2" xfId="52218" xr:uid="{00000000-0005-0000-0000-000012000000}"/>
    <cellStyle name="Comma 3 5 6 5 3" xfId="37098" xr:uid="{00000000-0005-0000-0000-000012000000}"/>
    <cellStyle name="Comma 3 5 6 6" xfId="8370" xr:uid="{00000000-0005-0000-0000-000012000000}"/>
    <cellStyle name="Comma 3 5 6 6 2" xfId="23490" xr:uid="{00000000-0005-0000-0000-000012000000}"/>
    <cellStyle name="Comma 3 5 6 6 2 2" xfId="53730" xr:uid="{00000000-0005-0000-0000-000012000000}"/>
    <cellStyle name="Comma 3 5 6 6 3" xfId="38610" xr:uid="{00000000-0005-0000-0000-000012000000}"/>
    <cellStyle name="Comma 3 5 6 7" xfId="9882" xr:uid="{00000000-0005-0000-0000-000012000000}"/>
    <cellStyle name="Comma 3 5 6 7 2" xfId="25002" xr:uid="{00000000-0005-0000-0000-000012000000}"/>
    <cellStyle name="Comma 3 5 6 7 2 2" xfId="55242" xr:uid="{00000000-0005-0000-0000-000012000000}"/>
    <cellStyle name="Comma 3 5 6 7 3" xfId="40122" xr:uid="{00000000-0005-0000-0000-000012000000}"/>
    <cellStyle name="Comma 3 5 6 8" xfId="15930" xr:uid="{00000000-0005-0000-0000-000012000000}"/>
    <cellStyle name="Comma 3 5 6 8 2" xfId="46170" xr:uid="{00000000-0005-0000-0000-000012000000}"/>
    <cellStyle name="Comma 3 5 6 9" xfId="31050" xr:uid="{00000000-0005-0000-0000-000012000000}"/>
    <cellStyle name="Comma 3 5 7" xfId="1566" xr:uid="{00000000-0005-0000-0000-000012000000}"/>
    <cellStyle name="Comma 3 5 7 2" xfId="10638" xr:uid="{00000000-0005-0000-0000-000012000000}"/>
    <cellStyle name="Comma 3 5 7 2 2" xfId="25758" xr:uid="{00000000-0005-0000-0000-000012000000}"/>
    <cellStyle name="Comma 3 5 7 2 2 2" xfId="55998" xr:uid="{00000000-0005-0000-0000-000012000000}"/>
    <cellStyle name="Comma 3 5 7 2 3" xfId="40878" xr:uid="{00000000-0005-0000-0000-000012000000}"/>
    <cellStyle name="Comma 3 5 7 3" xfId="16686" xr:uid="{00000000-0005-0000-0000-000012000000}"/>
    <cellStyle name="Comma 3 5 7 3 2" xfId="46926" xr:uid="{00000000-0005-0000-0000-000012000000}"/>
    <cellStyle name="Comma 3 5 7 4" xfId="31806" xr:uid="{00000000-0005-0000-0000-000012000000}"/>
    <cellStyle name="Comma 3 5 8" xfId="3078" xr:uid="{00000000-0005-0000-0000-000012000000}"/>
    <cellStyle name="Comma 3 5 8 2" xfId="12150" xr:uid="{00000000-0005-0000-0000-000012000000}"/>
    <cellStyle name="Comma 3 5 8 2 2" xfId="27270" xr:uid="{00000000-0005-0000-0000-000012000000}"/>
    <cellStyle name="Comma 3 5 8 2 2 2" xfId="57510" xr:uid="{00000000-0005-0000-0000-000012000000}"/>
    <cellStyle name="Comma 3 5 8 2 3" xfId="42390" xr:uid="{00000000-0005-0000-0000-000012000000}"/>
    <cellStyle name="Comma 3 5 8 3" xfId="18198" xr:uid="{00000000-0005-0000-0000-000012000000}"/>
    <cellStyle name="Comma 3 5 8 3 2" xfId="48438" xr:uid="{00000000-0005-0000-0000-000012000000}"/>
    <cellStyle name="Comma 3 5 8 4" xfId="33318" xr:uid="{00000000-0005-0000-0000-000012000000}"/>
    <cellStyle name="Comma 3 5 9" xfId="4590" xr:uid="{00000000-0005-0000-0000-000012000000}"/>
    <cellStyle name="Comma 3 5 9 2" xfId="13662" xr:uid="{00000000-0005-0000-0000-000012000000}"/>
    <cellStyle name="Comma 3 5 9 2 2" xfId="28782" xr:uid="{00000000-0005-0000-0000-000012000000}"/>
    <cellStyle name="Comma 3 5 9 2 2 2" xfId="59022" xr:uid="{00000000-0005-0000-0000-000012000000}"/>
    <cellStyle name="Comma 3 5 9 2 3" xfId="43902" xr:uid="{00000000-0005-0000-0000-000012000000}"/>
    <cellStyle name="Comma 3 5 9 3" xfId="19710" xr:uid="{00000000-0005-0000-0000-000012000000}"/>
    <cellStyle name="Comma 3 5 9 3 2" xfId="49950" xr:uid="{00000000-0005-0000-0000-000012000000}"/>
    <cellStyle name="Comma 3 5 9 4" xfId="34830" xr:uid="{00000000-0005-0000-0000-000012000000}"/>
    <cellStyle name="Comma 3 6" xfId="96" xr:uid="{00000000-0005-0000-0000-000024000000}"/>
    <cellStyle name="Comma 3 6 10" xfId="9168" xr:uid="{00000000-0005-0000-0000-000024000000}"/>
    <cellStyle name="Comma 3 6 10 2" xfId="24288" xr:uid="{00000000-0005-0000-0000-000024000000}"/>
    <cellStyle name="Comma 3 6 10 2 2" xfId="54528" xr:uid="{00000000-0005-0000-0000-000024000000}"/>
    <cellStyle name="Comma 3 6 10 3" xfId="39408" xr:uid="{00000000-0005-0000-0000-000024000000}"/>
    <cellStyle name="Comma 3 6 11" xfId="15216" xr:uid="{00000000-0005-0000-0000-000024000000}"/>
    <cellStyle name="Comma 3 6 11 2" xfId="45456" xr:uid="{00000000-0005-0000-0000-000024000000}"/>
    <cellStyle name="Comma 3 6 12" xfId="30336" xr:uid="{00000000-0005-0000-0000-000024000000}"/>
    <cellStyle name="Comma 3 6 2" xfId="348" xr:uid="{00000000-0005-0000-0000-000024000000}"/>
    <cellStyle name="Comma 3 6 2 10" xfId="30588" xr:uid="{00000000-0005-0000-0000-000024000000}"/>
    <cellStyle name="Comma 3 6 2 2" xfId="1104" xr:uid="{00000000-0005-0000-0000-000024000000}"/>
    <cellStyle name="Comma 3 6 2 2 2" xfId="2616" xr:uid="{00000000-0005-0000-0000-000024000000}"/>
    <cellStyle name="Comma 3 6 2 2 2 2" xfId="11688" xr:uid="{00000000-0005-0000-0000-000024000000}"/>
    <cellStyle name="Comma 3 6 2 2 2 2 2" xfId="26808" xr:uid="{00000000-0005-0000-0000-000024000000}"/>
    <cellStyle name="Comma 3 6 2 2 2 2 2 2" xfId="57048" xr:uid="{00000000-0005-0000-0000-000024000000}"/>
    <cellStyle name="Comma 3 6 2 2 2 2 3" xfId="41928" xr:uid="{00000000-0005-0000-0000-000024000000}"/>
    <cellStyle name="Comma 3 6 2 2 2 3" xfId="17736" xr:uid="{00000000-0005-0000-0000-000024000000}"/>
    <cellStyle name="Comma 3 6 2 2 2 3 2" xfId="47976" xr:uid="{00000000-0005-0000-0000-000024000000}"/>
    <cellStyle name="Comma 3 6 2 2 2 4" xfId="32856" xr:uid="{00000000-0005-0000-0000-000024000000}"/>
    <cellStyle name="Comma 3 6 2 2 3" xfId="4128" xr:uid="{00000000-0005-0000-0000-000024000000}"/>
    <cellStyle name="Comma 3 6 2 2 3 2" xfId="13200" xr:uid="{00000000-0005-0000-0000-000024000000}"/>
    <cellStyle name="Comma 3 6 2 2 3 2 2" xfId="28320" xr:uid="{00000000-0005-0000-0000-000024000000}"/>
    <cellStyle name="Comma 3 6 2 2 3 2 2 2" xfId="58560" xr:uid="{00000000-0005-0000-0000-000024000000}"/>
    <cellStyle name="Comma 3 6 2 2 3 2 3" xfId="43440" xr:uid="{00000000-0005-0000-0000-000024000000}"/>
    <cellStyle name="Comma 3 6 2 2 3 3" xfId="19248" xr:uid="{00000000-0005-0000-0000-000024000000}"/>
    <cellStyle name="Comma 3 6 2 2 3 3 2" xfId="49488" xr:uid="{00000000-0005-0000-0000-000024000000}"/>
    <cellStyle name="Comma 3 6 2 2 3 4" xfId="34368" xr:uid="{00000000-0005-0000-0000-000024000000}"/>
    <cellStyle name="Comma 3 6 2 2 4" xfId="5640" xr:uid="{00000000-0005-0000-0000-000024000000}"/>
    <cellStyle name="Comma 3 6 2 2 4 2" xfId="14712" xr:uid="{00000000-0005-0000-0000-000024000000}"/>
    <cellStyle name="Comma 3 6 2 2 4 2 2" xfId="29832" xr:uid="{00000000-0005-0000-0000-000024000000}"/>
    <cellStyle name="Comma 3 6 2 2 4 2 2 2" xfId="60072" xr:uid="{00000000-0005-0000-0000-000024000000}"/>
    <cellStyle name="Comma 3 6 2 2 4 2 3" xfId="44952" xr:uid="{00000000-0005-0000-0000-000024000000}"/>
    <cellStyle name="Comma 3 6 2 2 4 3" xfId="20760" xr:uid="{00000000-0005-0000-0000-000024000000}"/>
    <cellStyle name="Comma 3 6 2 2 4 3 2" xfId="51000" xr:uid="{00000000-0005-0000-0000-000024000000}"/>
    <cellStyle name="Comma 3 6 2 2 4 4" xfId="35880" xr:uid="{00000000-0005-0000-0000-000024000000}"/>
    <cellStyle name="Comma 3 6 2 2 5" xfId="7152" xr:uid="{00000000-0005-0000-0000-000024000000}"/>
    <cellStyle name="Comma 3 6 2 2 5 2" xfId="22272" xr:uid="{00000000-0005-0000-0000-000024000000}"/>
    <cellStyle name="Comma 3 6 2 2 5 2 2" xfId="52512" xr:uid="{00000000-0005-0000-0000-000024000000}"/>
    <cellStyle name="Comma 3 6 2 2 5 3" xfId="37392" xr:uid="{00000000-0005-0000-0000-000024000000}"/>
    <cellStyle name="Comma 3 6 2 2 6" xfId="8664" xr:uid="{00000000-0005-0000-0000-000024000000}"/>
    <cellStyle name="Comma 3 6 2 2 6 2" xfId="23784" xr:uid="{00000000-0005-0000-0000-000024000000}"/>
    <cellStyle name="Comma 3 6 2 2 6 2 2" xfId="54024" xr:uid="{00000000-0005-0000-0000-000024000000}"/>
    <cellStyle name="Comma 3 6 2 2 6 3" xfId="38904" xr:uid="{00000000-0005-0000-0000-000024000000}"/>
    <cellStyle name="Comma 3 6 2 2 7" xfId="10176" xr:uid="{00000000-0005-0000-0000-000024000000}"/>
    <cellStyle name="Comma 3 6 2 2 7 2" xfId="25296" xr:uid="{00000000-0005-0000-0000-000024000000}"/>
    <cellStyle name="Comma 3 6 2 2 7 2 2" xfId="55536" xr:uid="{00000000-0005-0000-0000-000024000000}"/>
    <cellStyle name="Comma 3 6 2 2 7 3" xfId="40416" xr:uid="{00000000-0005-0000-0000-000024000000}"/>
    <cellStyle name="Comma 3 6 2 2 8" xfId="16224" xr:uid="{00000000-0005-0000-0000-000024000000}"/>
    <cellStyle name="Comma 3 6 2 2 8 2" xfId="46464" xr:uid="{00000000-0005-0000-0000-000024000000}"/>
    <cellStyle name="Comma 3 6 2 2 9" xfId="31344" xr:uid="{00000000-0005-0000-0000-000024000000}"/>
    <cellStyle name="Comma 3 6 2 3" xfId="1860" xr:uid="{00000000-0005-0000-0000-000024000000}"/>
    <cellStyle name="Comma 3 6 2 3 2" xfId="10932" xr:uid="{00000000-0005-0000-0000-000024000000}"/>
    <cellStyle name="Comma 3 6 2 3 2 2" xfId="26052" xr:uid="{00000000-0005-0000-0000-000024000000}"/>
    <cellStyle name="Comma 3 6 2 3 2 2 2" xfId="56292" xr:uid="{00000000-0005-0000-0000-000024000000}"/>
    <cellStyle name="Comma 3 6 2 3 2 3" xfId="41172" xr:uid="{00000000-0005-0000-0000-000024000000}"/>
    <cellStyle name="Comma 3 6 2 3 3" xfId="16980" xr:uid="{00000000-0005-0000-0000-000024000000}"/>
    <cellStyle name="Comma 3 6 2 3 3 2" xfId="47220" xr:uid="{00000000-0005-0000-0000-000024000000}"/>
    <cellStyle name="Comma 3 6 2 3 4" xfId="32100" xr:uid="{00000000-0005-0000-0000-000024000000}"/>
    <cellStyle name="Comma 3 6 2 4" xfId="3372" xr:uid="{00000000-0005-0000-0000-000024000000}"/>
    <cellStyle name="Comma 3 6 2 4 2" xfId="12444" xr:uid="{00000000-0005-0000-0000-000024000000}"/>
    <cellStyle name="Comma 3 6 2 4 2 2" xfId="27564" xr:uid="{00000000-0005-0000-0000-000024000000}"/>
    <cellStyle name="Comma 3 6 2 4 2 2 2" xfId="57804" xr:uid="{00000000-0005-0000-0000-000024000000}"/>
    <cellStyle name="Comma 3 6 2 4 2 3" xfId="42684" xr:uid="{00000000-0005-0000-0000-000024000000}"/>
    <cellStyle name="Comma 3 6 2 4 3" xfId="18492" xr:uid="{00000000-0005-0000-0000-000024000000}"/>
    <cellStyle name="Comma 3 6 2 4 3 2" xfId="48732" xr:uid="{00000000-0005-0000-0000-000024000000}"/>
    <cellStyle name="Comma 3 6 2 4 4" xfId="33612" xr:uid="{00000000-0005-0000-0000-000024000000}"/>
    <cellStyle name="Comma 3 6 2 5" xfId="4884" xr:uid="{00000000-0005-0000-0000-000024000000}"/>
    <cellStyle name="Comma 3 6 2 5 2" xfId="13956" xr:uid="{00000000-0005-0000-0000-000024000000}"/>
    <cellStyle name="Comma 3 6 2 5 2 2" xfId="29076" xr:uid="{00000000-0005-0000-0000-000024000000}"/>
    <cellStyle name="Comma 3 6 2 5 2 2 2" xfId="59316" xr:uid="{00000000-0005-0000-0000-000024000000}"/>
    <cellStyle name="Comma 3 6 2 5 2 3" xfId="44196" xr:uid="{00000000-0005-0000-0000-000024000000}"/>
    <cellStyle name="Comma 3 6 2 5 3" xfId="20004" xr:uid="{00000000-0005-0000-0000-000024000000}"/>
    <cellStyle name="Comma 3 6 2 5 3 2" xfId="50244" xr:uid="{00000000-0005-0000-0000-000024000000}"/>
    <cellStyle name="Comma 3 6 2 5 4" xfId="35124" xr:uid="{00000000-0005-0000-0000-000024000000}"/>
    <cellStyle name="Comma 3 6 2 6" xfId="6396" xr:uid="{00000000-0005-0000-0000-000024000000}"/>
    <cellStyle name="Comma 3 6 2 6 2" xfId="21516" xr:uid="{00000000-0005-0000-0000-000024000000}"/>
    <cellStyle name="Comma 3 6 2 6 2 2" xfId="51756" xr:uid="{00000000-0005-0000-0000-000024000000}"/>
    <cellStyle name="Comma 3 6 2 6 3" xfId="36636" xr:uid="{00000000-0005-0000-0000-000024000000}"/>
    <cellStyle name="Comma 3 6 2 7" xfId="7908" xr:uid="{00000000-0005-0000-0000-000024000000}"/>
    <cellStyle name="Comma 3 6 2 7 2" xfId="23028" xr:uid="{00000000-0005-0000-0000-000024000000}"/>
    <cellStyle name="Comma 3 6 2 7 2 2" xfId="53268" xr:uid="{00000000-0005-0000-0000-000024000000}"/>
    <cellStyle name="Comma 3 6 2 7 3" xfId="38148" xr:uid="{00000000-0005-0000-0000-000024000000}"/>
    <cellStyle name="Comma 3 6 2 8" xfId="9420" xr:uid="{00000000-0005-0000-0000-000024000000}"/>
    <cellStyle name="Comma 3 6 2 8 2" xfId="24540" xr:uid="{00000000-0005-0000-0000-000024000000}"/>
    <cellStyle name="Comma 3 6 2 8 2 2" xfId="54780" xr:uid="{00000000-0005-0000-0000-000024000000}"/>
    <cellStyle name="Comma 3 6 2 8 3" xfId="39660" xr:uid="{00000000-0005-0000-0000-000024000000}"/>
    <cellStyle name="Comma 3 6 2 9" xfId="15468" xr:uid="{00000000-0005-0000-0000-000024000000}"/>
    <cellStyle name="Comma 3 6 2 9 2" xfId="45708" xr:uid="{00000000-0005-0000-0000-000024000000}"/>
    <cellStyle name="Comma 3 6 3" xfId="600" xr:uid="{00000000-0005-0000-0000-00008E000000}"/>
    <cellStyle name="Comma 3 6 3 10" xfId="30840" xr:uid="{00000000-0005-0000-0000-00008E000000}"/>
    <cellStyle name="Comma 3 6 3 2" xfId="1356" xr:uid="{00000000-0005-0000-0000-00008E000000}"/>
    <cellStyle name="Comma 3 6 3 2 2" xfId="2868" xr:uid="{00000000-0005-0000-0000-00008E000000}"/>
    <cellStyle name="Comma 3 6 3 2 2 2" xfId="11940" xr:uid="{00000000-0005-0000-0000-00008E000000}"/>
    <cellStyle name="Comma 3 6 3 2 2 2 2" xfId="27060" xr:uid="{00000000-0005-0000-0000-00008E000000}"/>
    <cellStyle name="Comma 3 6 3 2 2 2 2 2" xfId="57300" xr:uid="{00000000-0005-0000-0000-00008E000000}"/>
    <cellStyle name="Comma 3 6 3 2 2 2 3" xfId="42180" xr:uid="{00000000-0005-0000-0000-00008E000000}"/>
    <cellStyle name="Comma 3 6 3 2 2 3" xfId="17988" xr:uid="{00000000-0005-0000-0000-00008E000000}"/>
    <cellStyle name="Comma 3 6 3 2 2 3 2" xfId="48228" xr:uid="{00000000-0005-0000-0000-00008E000000}"/>
    <cellStyle name="Comma 3 6 3 2 2 4" xfId="33108" xr:uid="{00000000-0005-0000-0000-00008E000000}"/>
    <cellStyle name="Comma 3 6 3 2 3" xfId="4380" xr:uid="{00000000-0005-0000-0000-00008E000000}"/>
    <cellStyle name="Comma 3 6 3 2 3 2" xfId="13452" xr:uid="{00000000-0005-0000-0000-00008E000000}"/>
    <cellStyle name="Comma 3 6 3 2 3 2 2" xfId="28572" xr:uid="{00000000-0005-0000-0000-00008E000000}"/>
    <cellStyle name="Comma 3 6 3 2 3 2 2 2" xfId="58812" xr:uid="{00000000-0005-0000-0000-00008E000000}"/>
    <cellStyle name="Comma 3 6 3 2 3 2 3" xfId="43692" xr:uid="{00000000-0005-0000-0000-00008E000000}"/>
    <cellStyle name="Comma 3 6 3 2 3 3" xfId="19500" xr:uid="{00000000-0005-0000-0000-00008E000000}"/>
    <cellStyle name="Comma 3 6 3 2 3 3 2" xfId="49740" xr:uid="{00000000-0005-0000-0000-00008E000000}"/>
    <cellStyle name="Comma 3 6 3 2 3 4" xfId="34620" xr:uid="{00000000-0005-0000-0000-00008E000000}"/>
    <cellStyle name="Comma 3 6 3 2 4" xfId="5892" xr:uid="{00000000-0005-0000-0000-00008E000000}"/>
    <cellStyle name="Comma 3 6 3 2 4 2" xfId="14964" xr:uid="{00000000-0005-0000-0000-00008E000000}"/>
    <cellStyle name="Comma 3 6 3 2 4 2 2" xfId="30084" xr:uid="{00000000-0005-0000-0000-00008E000000}"/>
    <cellStyle name="Comma 3 6 3 2 4 2 2 2" xfId="60324" xr:uid="{00000000-0005-0000-0000-00008E000000}"/>
    <cellStyle name="Comma 3 6 3 2 4 2 3" xfId="45204" xr:uid="{00000000-0005-0000-0000-00008E000000}"/>
    <cellStyle name="Comma 3 6 3 2 4 3" xfId="21012" xr:uid="{00000000-0005-0000-0000-00008E000000}"/>
    <cellStyle name="Comma 3 6 3 2 4 3 2" xfId="51252" xr:uid="{00000000-0005-0000-0000-00008E000000}"/>
    <cellStyle name="Comma 3 6 3 2 4 4" xfId="36132" xr:uid="{00000000-0005-0000-0000-00008E000000}"/>
    <cellStyle name="Comma 3 6 3 2 5" xfId="7404" xr:uid="{00000000-0005-0000-0000-00008E000000}"/>
    <cellStyle name="Comma 3 6 3 2 5 2" xfId="22524" xr:uid="{00000000-0005-0000-0000-00008E000000}"/>
    <cellStyle name="Comma 3 6 3 2 5 2 2" xfId="52764" xr:uid="{00000000-0005-0000-0000-00008E000000}"/>
    <cellStyle name="Comma 3 6 3 2 5 3" xfId="37644" xr:uid="{00000000-0005-0000-0000-00008E000000}"/>
    <cellStyle name="Comma 3 6 3 2 6" xfId="8916" xr:uid="{00000000-0005-0000-0000-00008E000000}"/>
    <cellStyle name="Comma 3 6 3 2 6 2" xfId="24036" xr:uid="{00000000-0005-0000-0000-00008E000000}"/>
    <cellStyle name="Comma 3 6 3 2 6 2 2" xfId="54276" xr:uid="{00000000-0005-0000-0000-00008E000000}"/>
    <cellStyle name="Comma 3 6 3 2 6 3" xfId="39156" xr:uid="{00000000-0005-0000-0000-00008E000000}"/>
    <cellStyle name="Comma 3 6 3 2 7" xfId="10428" xr:uid="{00000000-0005-0000-0000-00008E000000}"/>
    <cellStyle name="Comma 3 6 3 2 7 2" xfId="25548" xr:uid="{00000000-0005-0000-0000-00008E000000}"/>
    <cellStyle name="Comma 3 6 3 2 7 2 2" xfId="55788" xr:uid="{00000000-0005-0000-0000-00008E000000}"/>
    <cellStyle name="Comma 3 6 3 2 7 3" xfId="40668" xr:uid="{00000000-0005-0000-0000-00008E000000}"/>
    <cellStyle name="Comma 3 6 3 2 8" xfId="16476" xr:uid="{00000000-0005-0000-0000-00008E000000}"/>
    <cellStyle name="Comma 3 6 3 2 8 2" xfId="46716" xr:uid="{00000000-0005-0000-0000-00008E000000}"/>
    <cellStyle name="Comma 3 6 3 2 9" xfId="31596" xr:uid="{00000000-0005-0000-0000-00008E000000}"/>
    <cellStyle name="Comma 3 6 3 3" xfId="2112" xr:uid="{00000000-0005-0000-0000-00008E000000}"/>
    <cellStyle name="Comma 3 6 3 3 2" xfId="11184" xr:uid="{00000000-0005-0000-0000-00008E000000}"/>
    <cellStyle name="Comma 3 6 3 3 2 2" xfId="26304" xr:uid="{00000000-0005-0000-0000-00008E000000}"/>
    <cellStyle name="Comma 3 6 3 3 2 2 2" xfId="56544" xr:uid="{00000000-0005-0000-0000-00008E000000}"/>
    <cellStyle name="Comma 3 6 3 3 2 3" xfId="41424" xr:uid="{00000000-0005-0000-0000-00008E000000}"/>
    <cellStyle name="Comma 3 6 3 3 3" xfId="17232" xr:uid="{00000000-0005-0000-0000-00008E000000}"/>
    <cellStyle name="Comma 3 6 3 3 3 2" xfId="47472" xr:uid="{00000000-0005-0000-0000-00008E000000}"/>
    <cellStyle name="Comma 3 6 3 3 4" xfId="32352" xr:uid="{00000000-0005-0000-0000-00008E000000}"/>
    <cellStyle name="Comma 3 6 3 4" xfId="3624" xr:uid="{00000000-0005-0000-0000-00008E000000}"/>
    <cellStyle name="Comma 3 6 3 4 2" xfId="12696" xr:uid="{00000000-0005-0000-0000-00008E000000}"/>
    <cellStyle name="Comma 3 6 3 4 2 2" xfId="27816" xr:uid="{00000000-0005-0000-0000-00008E000000}"/>
    <cellStyle name="Comma 3 6 3 4 2 2 2" xfId="58056" xr:uid="{00000000-0005-0000-0000-00008E000000}"/>
    <cellStyle name="Comma 3 6 3 4 2 3" xfId="42936" xr:uid="{00000000-0005-0000-0000-00008E000000}"/>
    <cellStyle name="Comma 3 6 3 4 3" xfId="18744" xr:uid="{00000000-0005-0000-0000-00008E000000}"/>
    <cellStyle name="Comma 3 6 3 4 3 2" xfId="48984" xr:uid="{00000000-0005-0000-0000-00008E000000}"/>
    <cellStyle name="Comma 3 6 3 4 4" xfId="33864" xr:uid="{00000000-0005-0000-0000-00008E000000}"/>
    <cellStyle name="Comma 3 6 3 5" xfId="5136" xr:uid="{00000000-0005-0000-0000-00008E000000}"/>
    <cellStyle name="Comma 3 6 3 5 2" xfId="14208" xr:uid="{00000000-0005-0000-0000-00008E000000}"/>
    <cellStyle name="Comma 3 6 3 5 2 2" xfId="29328" xr:uid="{00000000-0005-0000-0000-00008E000000}"/>
    <cellStyle name="Comma 3 6 3 5 2 2 2" xfId="59568" xr:uid="{00000000-0005-0000-0000-00008E000000}"/>
    <cellStyle name="Comma 3 6 3 5 2 3" xfId="44448" xr:uid="{00000000-0005-0000-0000-00008E000000}"/>
    <cellStyle name="Comma 3 6 3 5 3" xfId="20256" xr:uid="{00000000-0005-0000-0000-00008E000000}"/>
    <cellStyle name="Comma 3 6 3 5 3 2" xfId="50496" xr:uid="{00000000-0005-0000-0000-00008E000000}"/>
    <cellStyle name="Comma 3 6 3 5 4" xfId="35376" xr:uid="{00000000-0005-0000-0000-00008E000000}"/>
    <cellStyle name="Comma 3 6 3 6" xfId="6648" xr:uid="{00000000-0005-0000-0000-00008E000000}"/>
    <cellStyle name="Comma 3 6 3 6 2" xfId="21768" xr:uid="{00000000-0005-0000-0000-00008E000000}"/>
    <cellStyle name="Comma 3 6 3 6 2 2" xfId="52008" xr:uid="{00000000-0005-0000-0000-00008E000000}"/>
    <cellStyle name="Comma 3 6 3 6 3" xfId="36888" xr:uid="{00000000-0005-0000-0000-00008E000000}"/>
    <cellStyle name="Comma 3 6 3 7" xfId="8160" xr:uid="{00000000-0005-0000-0000-00008E000000}"/>
    <cellStyle name="Comma 3 6 3 7 2" xfId="23280" xr:uid="{00000000-0005-0000-0000-00008E000000}"/>
    <cellStyle name="Comma 3 6 3 7 2 2" xfId="53520" xr:uid="{00000000-0005-0000-0000-00008E000000}"/>
    <cellStyle name="Comma 3 6 3 7 3" xfId="38400" xr:uid="{00000000-0005-0000-0000-00008E000000}"/>
    <cellStyle name="Comma 3 6 3 8" xfId="9672" xr:uid="{00000000-0005-0000-0000-00008E000000}"/>
    <cellStyle name="Comma 3 6 3 8 2" xfId="24792" xr:uid="{00000000-0005-0000-0000-00008E000000}"/>
    <cellStyle name="Comma 3 6 3 8 2 2" xfId="55032" xr:uid="{00000000-0005-0000-0000-00008E000000}"/>
    <cellStyle name="Comma 3 6 3 8 3" xfId="39912" xr:uid="{00000000-0005-0000-0000-00008E000000}"/>
    <cellStyle name="Comma 3 6 3 9" xfId="15720" xr:uid="{00000000-0005-0000-0000-00008E000000}"/>
    <cellStyle name="Comma 3 6 3 9 2" xfId="45960" xr:uid="{00000000-0005-0000-0000-00008E000000}"/>
    <cellStyle name="Comma 3 6 4" xfId="852" xr:uid="{00000000-0005-0000-0000-000024000000}"/>
    <cellStyle name="Comma 3 6 4 2" xfId="2364" xr:uid="{00000000-0005-0000-0000-000024000000}"/>
    <cellStyle name="Comma 3 6 4 2 2" xfId="11436" xr:uid="{00000000-0005-0000-0000-000024000000}"/>
    <cellStyle name="Comma 3 6 4 2 2 2" xfId="26556" xr:uid="{00000000-0005-0000-0000-000024000000}"/>
    <cellStyle name="Comma 3 6 4 2 2 2 2" xfId="56796" xr:uid="{00000000-0005-0000-0000-000024000000}"/>
    <cellStyle name="Comma 3 6 4 2 2 3" xfId="41676" xr:uid="{00000000-0005-0000-0000-000024000000}"/>
    <cellStyle name="Comma 3 6 4 2 3" xfId="17484" xr:uid="{00000000-0005-0000-0000-000024000000}"/>
    <cellStyle name="Comma 3 6 4 2 3 2" xfId="47724" xr:uid="{00000000-0005-0000-0000-000024000000}"/>
    <cellStyle name="Comma 3 6 4 2 4" xfId="32604" xr:uid="{00000000-0005-0000-0000-000024000000}"/>
    <cellStyle name="Comma 3 6 4 3" xfId="3876" xr:uid="{00000000-0005-0000-0000-000024000000}"/>
    <cellStyle name="Comma 3 6 4 3 2" xfId="12948" xr:uid="{00000000-0005-0000-0000-000024000000}"/>
    <cellStyle name="Comma 3 6 4 3 2 2" xfId="28068" xr:uid="{00000000-0005-0000-0000-000024000000}"/>
    <cellStyle name="Comma 3 6 4 3 2 2 2" xfId="58308" xr:uid="{00000000-0005-0000-0000-000024000000}"/>
    <cellStyle name="Comma 3 6 4 3 2 3" xfId="43188" xr:uid="{00000000-0005-0000-0000-000024000000}"/>
    <cellStyle name="Comma 3 6 4 3 3" xfId="18996" xr:uid="{00000000-0005-0000-0000-000024000000}"/>
    <cellStyle name="Comma 3 6 4 3 3 2" xfId="49236" xr:uid="{00000000-0005-0000-0000-000024000000}"/>
    <cellStyle name="Comma 3 6 4 3 4" xfId="34116" xr:uid="{00000000-0005-0000-0000-000024000000}"/>
    <cellStyle name="Comma 3 6 4 4" xfId="5388" xr:uid="{00000000-0005-0000-0000-000024000000}"/>
    <cellStyle name="Comma 3 6 4 4 2" xfId="14460" xr:uid="{00000000-0005-0000-0000-000024000000}"/>
    <cellStyle name="Comma 3 6 4 4 2 2" xfId="29580" xr:uid="{00000000-0005-0000-0000-000024000000}"/>
    <cellStyle name="Comma 3 6 4 4 2 2 2" xfId="59820" xr:uid="{00000000-0005-0000-0000-000024000000}"/>
    <cellStyle name="Comma 3 6 4 4 2 3" xfId="44700" xr:uid="{00000000-0005-0000-0000-000024000000}"/>
    <cellStyle name="Comma 3 6 4 4 3" xfId="20508" xr:uid="{00000000-0005-0000-0000-000024000000}"/>
    <cellStyle name="Comma 3 6 4 4 3 2" xfId="50748" xr:uid="{00000000-0005-0000-0000-000024000000}"/>
    <cellStyle name="Comma 3 6 4 4 4" xfId="35628" xr:uid="{00000000-0005-0000-0000-000024000000}"/>
    <cellStyle name="Comma 3 6 4 5" xfId="6900" xr:uid="{00000000-0005-0000-0000-000024000000}"/>
    <cellStyle name="Comma 3 6 4 5 2" xfId="22020" xr:uid="{00000000-0005-0000-0000-000024000000}"/>
    <cellStyle name="Comma 3 6 4 5 2 2" xfId="52260" xr:uid="{00000000-0005-0000-0000-000024000000}"/>
    <cellStyle name="Comma 3 6 4 5 3" xfId="37140" xr:uid="{00000000-0005-0000-0000-000024000000}"/>
    <cellStyle name="Comma 3 6 4 6" xfId="8412" xr:uid="{00000000-0005-0000-0000-000024000000}"/>
    <cellStyle name="Comma 3 6 4 6 2" xfId="23532" xr:uid="{00000000-0005-0000-0000-000024000000}"/>
    <cellStyle name="Comma 3 6 4 6 2 2" xfId="53772" xr:uid="{00000000-0005-0000-0000-000024000000}"/>
    <cellStyle name="Comma 3 6 4 6 3" xfId="38652" xr:uid="{00000000-0005-0000-0000-000024000000}"/>
    <cellStyle name="Comma 3 6 4 7" xfId="9924" xr:uid="{00000000-0005-0000-0000-000024000000}"/>
    <cellStyle name="Comma 3 6 4 7 2" xfId="25044" xr:uid="{00000000-0005-0000-0000-000024000000}"/>
    <cellStyle name="Comma 3 6 4 7 2 2" xfId="55284" xr:uid="{00000000-0005-0000-0000-000024000000}"/>
    <cellStyle name="Comma 3 6 4 7 3" xfId="40164" xr:uid="{00000000-0005-0000-0000-000024000000}"/>
    <cellStyle name="Comma 3 6 4 8" xfId="15972" xr:uid="{00000000-0005-0000-0000-000024000000}"/>
    <cellStyle name="Comma 3 6 4 8 2" xfId="46212" xr:uid="{00000000-0005-0000-0000-000024000000}"/>
    <cellStyle name="Comma 3 6 4 9" xfId="31092" xr:uid="{00000000-0005-0000-0000-000024000000}"/>
    <cellStyle name="Comma 3 6 5" xfId="1608" xr:uid="{00000000-0005-0000-0000-000024000000}"/>
    <cellStyle name="Comma 3 6 5 2" xfId="10680" xr:uid="{00000000-0005-0000-0000-000024000000}"/>
    <cellStyle name="Comma 3 6 5 2 2" xfId="25800" xr:uid="{00000000-0005-0000-0000-000024000000}"/>
    <cellStyle name="Comma 3 6 5 2 2 2" xfId="56040" xr:uid="{00000000-0005-0000-0000-000024000000}"/>
    <cellStyle name="Comma 3 6 5 2 3" xfId="40920" xr:uid="{00000000-0005-0000-0000-000024000000}"/>
    <cellStyle name="Comma 3 6 5 3" xfId="16728" xr:uid="{00000000-0005-0000-0000-000024000000}"/>
    <cellStyle name="Comma 3 6 5 3 2" xfId="46968" xr:uid="{00000000-0005-0000-0000-000024000000}"/>
    <cellStyle name="Comma 3 6 5 4" xfId="31848" xr:uid="{00000000-0005-0000-0000-000024000000}"/>
    <cellStyle name="Comma 3 6 6" xfId="3120" xr:uid="{00000000-0005-0000-0000-000024000000}"/>
    <cellStyle name="Comma 3 6 6 2" xfId="12192" xr:uid="{00000000-0005-0000-0000-000024000000}"/>
    <cellStyle name="Comma 3 6 6 2 2" xfId="27312" xr:uid="{00000000-0005-0000-0000-000024000000}"/>
    <cellStyle name="Comma 3 6 6 2 2 2" xfId="57552" xr:uid="{00000000-0005-0000-0000-000024000000}"/>
    <cellStyle name="Comma 3 6 6 2 3" xfId="42432" xr:uid="{00000000-0005-0000-0000-000024000000}"/>
    <cellStyle name="Comma 3 6 6 3" xfId="18240" xr:uid="{00000000-0005-0000-0000-000024000000}"/>
    <cellStyle name="Comma 3 6 6 3 2" xfId="48480" xr:uid="{00000000-0005-0000-0000-000024000000}"/>
    <cellStyle name="Comma 3 6 6 4" xfId="33360" xr:uid="{00000000-0005-0000-0000-000024000000}"/>
    <cellStyle name="Comma 3 6 7" xfId="4632" xr:uid="{00000000-0005-0000-0000-000024000000}"/>
    <cellStyle name="Comma 3 6 7 2" xfId="13704" xr:uid="{00000000-0005-0000-0000-000024000000}"/>
    <cellStyle name="Comma 3 6 7 2 2" xfId="28824" xr:uid="{00000000-0005-0000-0000-000024000000}"/>
    <cellStyle name="Comma 3 6 7 2 2 2" xfId="59064" xr:uid="{00000000-0005-0000-0000-000024000000}"/>
    <cellStyle name="Comma 3 6 7 2 3" xfId="43944" xr:uid="{00000000-0005-0000-0000-000024000000}"/>
    <cellStyle name="Comma 3 6 7 3" xfId="19752" xr:uid="{00000000-0005-0000-0000-000024000000}"/>
    <cellStyle name="Comma 3 6 7 3 2" xfId="49992" xr:uid="{00000000-0005-0000-0000-000024000000}"/>
    <cellStyle name="Comma 3 6 7 4" xfId="34872" xr:uid="{00000000-0005-0000-0000-000024000000}"/>
    <cellStyle name="Comma 3 6 8" xfId="6144" xr:uid="{00000000-0005-0000-0000-000024000000}"/>
    <cellStyle name="Comma 3 6 8 2" xfId="21264" xr:uid="{00000000-0005-0000-0000-000024000000}"/>
    <cellStyle name="Comma 3 6 8 2 2" xfId="51504" xr:uid="{00000000-0005-0000-0000-000024000000}"/>
    <cellStyle name="Comma 3 6 8 3" xfId="36384" xr:uid="{00000000-0005-0000-0000-000024000000}"/>
    <cellStyle name="Comma 3 6 9" xfId="7656" xr:uid="{00000000-0005-0000-0000-000024000000}"/>
    <cellStyle name="Comma 3 6 9 2" xfId="22776" xr:uid="{00000000-0005-0000-0000-000024000000}"/>
    <cellStyle name="Comma 3 6 9 2 2" xfId="53016" xr:uid="{00000000-0005-0000-0000-000024000000}"/>
    <cellStyle name="Comma 3 6 9 3" xfId="37896" xr:uid="{00000000-0005-0000-0000-000024000000}"/>
    <cellStyle name="Comma 3 7" xfId="180" xr:uid="{00000000-0005-0000-0000-000024000000}"/>
    <cellStyle name="Comma 3 7 10" xfId="9252" xr:uid="{00000000-0005-0000-0000-000024000000}"/>
    <cellStyle name="Comma 3 7 10 2" xfId="24372" xr:uid="{00000000-0005-0000-0000-000024000000}"/>
    <cellStyle name="Comma 3 7 10 2 2" xfId="54612" xr:uid="{00000000-0005-0000-0000-000024000000}"/>
    <cellStyle name="Comma 3 7 10 3" xfId="39492" xr:uid="{00000000-0005-0000-0000-000024000000}"/>
    <cellStyle name="Comma 3 7 11" xfId="15300" xr:uid="{00000000-0005-0000-0000-000024000000}"/>
    <cellStyle name="Comma 3 7 11 2" xfId="45540" xr:uid="{00000000-0005-0000-0000-000024000000}"/>
    <cellStyle name="Comma 3 7 12" xfId="30420" xr:uid="{00000000-0005-0000-0000-000024000000}"/>
    <cellStyle name="Comma 3 7 2" xfId="432" xr:uid="{00000000-0005-0000-0000-000024000000}"/>
    <cellStyle name="Comma 3 7 2 10" xfId="30672" xr:uid="{00000000-0005-0000-0000-000024000000}"/>
    <cellStyle name="Comma 3 7 2 2" xfId="1188" xr:uid="{00000000-0005-0000-0000-000024000000}"/>
    <cellStyle name="Comma 3 7 2 2 2" xfId="2700" xr:uid="{00000000-0005-0000-0000-000024000000}"/>
    <cellStyle name="Comma 3 7 2 2 2 2" xfId="11772" xr:uid="{00000000-0005-0000-0000-000024000000}"/>
    <cellStyle name="Comma 3 7 2 2 2 2 2" xfId="26892" xr:uid="{00000000-0005-0000-0000-000024000000}"/>
    <cellStyle name="Comma 3 7 2 2 2 2 2 2" xfId="57132" xr:uid="{00000000-0005-0000-0000-000024000000}"/>
    <cellStyle name="Comma 3 7 2 2 2 2 3" xfId="42012" xr:uid="{00000000-0005-0000-0000-000024000000}"/>
    <cellStyle name="Comma 3 7 2 2 2 3" xfId="17820" xr:uid="{00000000-0005-0000-0000-000024000000}"/>
    <cellStyle name="Comma 3 7 2 2 2 3 2" xfId="48060" xr:uid="{00000000-0005-0000-0000-000024000000}"/>
    <cellStyle name="Comma 3 7 2 2 2 4" xfId="32940" xr:uid="{00000000-0005-0000-0000-000024000000}"/>
    <cellStyle name="Comma 3 7 2 2 3" xfId="4212" xr:uid="{00000000-0005-0000-0000-000024000000}"/>
    <cellStyle name="Comma 3 7 2 2 3 2" xfId="13284" xr:uid="{00000000-0005-0000-0000-000024000000}"/>
    <cellStyle name="Comma 3 7 2 2 3 2 2" xfId="28404" xr:uid="{00000000-0005-0000-0000-000024000000}"/>
    <cellStyle name="Comma 3 7 2 2 3 2 2 2" xfId="58644" xr:uid="{00000000-0005-0000-0000-000024000000}"/>
    <cellStyle name="Comma 3 7 2 2 3 2 3" xfId="43524" xr:uid="{00000000-0005-0000-0000-000024000000}"/>
    <cellStyle name="Comma 3 7 2 2 3 3" xfId="19332" xr:uid="{00000000-0005-0000-0000-000024000000}"/>
    <cellStyle name="Comma 3 7 2 2 3 3 2" xfId="49572" xr:uid="{00000000-0005-0000-0000-000024000000}"/>
    <cellStyle name="Comma 3 7 2 2 3 4" xfId="34452" xr:uid="{00000000-0005-0000-0000-000024000000}"/>
    <cellStyle name="Comma 3 7 2 2 4" xfId="5724" xr:uid="{00000000-0005-0000-0000-000024000000}"/>
    <cellStyle name="Comma 3 7 2 2 4 2" xfId="14796" xr:uid="{00000000-0005-0000-0000-000024000000}"/>
    <cellStyle name="Comma 3 7 2 2 4 2 2" xfId="29916" xr:uid="{00000000-0005-0000-0000-000024000000}"/>
    <cellStyle name="Comma 3 7 2 2 4 2 2 2" xfId="60156" xr:uid="{00000000-0005-0000-0000-000024000000}"/>
    <cellStyle name="Comma 3 7 2 2 4 2 3" xfId="45036" xr:uid="{00000000-0005-0000-0000-000024000000}"/>
    <cellStyle name="Comma 3 7 2 2 4 3" xfId="20844" xr:uid="{00000000-0005-0000-0000-000024000000}"/>
    <cellStyle name="Comma 3 7 2 2 4 3 2" xfId="51084" xr:uid="{00000000-0005-0000-0000-000024000000}"/>
    <cellStyle name="Comma 3 7 2 2 4 4" xfId="35964" xr:uid="{00000000-0005-0000-0000-000024000000}"/>
    <cellStyle name="Comma 3 7 2 2 5" xfId="7236" xr:uid="{00000000-0005-0000-0000-000024000000}"/>
    <cellStyle name="Comma 3 7 2 2 5 2" xfId="22356" xr:uid="{00000000-0005-0000-0000-000024000000}"/>
    <cellStyle name="Comma 3 7 2 2 5 2 2" xfId="52596" xr:uid="{00000000-0005-0000-0000-000024000000}"/>
    <cellStyle name="Comma 3 7 2 2 5 3" xfId="37476" xr:uid="{00000000-0005-0000-0000-000024000000}"/>
    <cellStyle name="Comma 3 7 2 2 6" xfId="8748" xr:uid="{00000000-0005-0000-0000-000024000000}"/>
    <cellStyle name="Comma 3 7 2 2 6 2" xfId="23868" xr:uid="{00000000-0005-0000-0000-000024000000}"/>
    <cellStyle name="Comma 3 7 2 2 6 2 2" xfId="54108" xr:uid="{00000000-0005-0000-0000-000024000000}"/>
    <cellStyle name="Comma 3 7 2 2 6 3" xfId="38988" xr:uid="{00000000-0005-0000-0000-000024000000}"/>
    <cellStyle name="Comma 3 7 2 2 7" xfId="10260" xr:uid="{00000000-0005-0000-0000-000024000000}"/>
    <cellStyle name="Comma 3 7 2 2 7 2" xfId="25380" xr:uid="{00000000-0005-0000-0000-000024000000}"/>
    <cellStyle name="Comma 3 7 2 2 7 2 2" xfId="55620" xr:uid="{00000000-0005-0000-0000-000024000000}"/>
    <cellStyle name="Comma 3 7 2 2 7 3" xfId="40500" xr:uid="{00000000-0005-0000-0000-000024000000}"/>
    <cellStyle name="Comma 3 7 2 2 8" xfId="16308" xr:uid="{00000000-0005-0000-0000-000024000000}"/>
    <cellStyle name="Comma 3 7 2 2 8 2" xfId="46548" xr:uid="{00000000-0005-0000-0000-000024000000}"/>
    <cellStyle name="Comma 3 7 2 2 9" xfId="31428" xr:uid="{00000000-0005-0000-0000-000024000000}"/>
    <cellStyle name="Comma 3 7 2 3" xfId="1944" xr:uid="{00000000-0005-0000-0000-000024000000}"/>
    <cellStyle name="Comma 3 7 2 3 2" xfId="11016" xr:uid="{00000000-0005-0000-0000-000024000000}"/>
    <cellStyle name="Comma 3 7 2 3 2 2" xfId="26136" xr:uid="{00000000-0005-0000-0000-000024000000}"/>
    <cellStyle name="Comma 3 7 2 3 2 2 2" xfId="56376" xr:uid="{00000000-0005-0000-0000-000024000000}"/>
    <cellStyle name="Comma 3 7 2 3 2 3" xfId="41256" xr:uid="{00000000-0005-0000-0000-000024000000}"/>
    <cellStyle name="Comma 3 7 2 3 3" xfId="17064" xr:uid="{00000000-0005-0000-0000-000024000000}"/>
    <cellStyle name="Comma 3 7 2 3 3 2" xfId="47304" xr:uid="{00000000-0005-0000-0000-000024000000}"/>
    <cellStyle name="Comma 3 7 2 3 4" xfId="32184" xr:uid="{00000000-0005-0000-0000-000024000000}"/>
    <cellStyle name="Comma 3 7 2 4" xfId="3456" xr:uid="{00000000-0005-0000-0000-000024000000}"/>
    <cellStyle name="Comma 3 7 2 4 2" xfId="12528" xr:uid="{00000000-0005-0000-0000-000024000000}"/>
    <cellStyle name="Comma 3 7 2 4 2 2" xfId="27648" xr:uid="{00000000-0005-0000-0000-000024000000}"/>
    <cellStyle name="Comma 3 7 2 4 2 2 2" xfId="57888" xr:uid="{00000000-0005-0000-0000-000024000000}"/>
    <cellStyle name="Comma 3 7 2 4 2 3" xfId="42768" xr:uid="{00000000-0005-0000-0000-000024000000}"/>
    <cellStyle name="Comma 3 7 2 4 3" xfId="18576" xr:uid="{00000000-0005-0000-0000-000024000000}"/>
    <cellStyle name="Comma 3 7 2 4 3 2" xfId="48816" xr:uid="{00000000-0005-0000-0000-000024000000}"/>
    <cellStyle name="Comma 3 7 2 4 4" xfId="33696" xr:uid="{00000000-0005-0000-0000-000024000000}"/>
    <cellStyle name="Comma 3 7 2 5" xfId="4968" xr:uid="{00000000-0005-0000-0000-000024000000}"/>
    <cellStyle name="Comma 3 7 2 5 2" xfId="14040" xr:uid="{00000000-0005-0000-0000-000024000000}"/>
    <cellStyle name="Comma 3 7 2 5 2 2" xfId="29160" xr:uid="{00000000-0005-0000-0000-000024000000}"/>
    <cellStyle name="Comma 3 7 2 5 2 2 2" xfId="59400" xr:uid="{00000000-0005-0000-0000-000024000000}"/>
    <cellStyle name="Comma 3 7 2 5 2 3" xfId="44280" xr:uid="{00000000-0005-0000-0000-000024000000}"/>
    <cellStyle name="Comma 3 7 2 5 3" xfId="20088" xr:uid="{00000000-0005-0000-0000-000024000000}"/>
    <cellStyle name="Comma 3 7 2 5 3 2" xfId="50328" xr:uid="{00000000-0005-0000-0000-000024000000}"/>
    <cellStyle name="Comma 3 7 2 5 4" xfId="35208" xr:uid="{00000000-0005-0000-0000-000024000000}"/>
    <cellStyle name="Comma 3 7 2 6" xfId="6480" xr:uid="{00000000-0005-0000-0000-000024000000}"/>
    <cellStyle name="Comma 3 7 2 6 2" xfId="21600" xr:uid="{00000000-0005-0000-0000-000024000000}"/>
    <cellStyle name="Comma 3 7 2 6 2 2" xfId="51840" xr:uid="{00000000-0005-0000-0000-000024000000}"/>
    <cellStyle name="Comma 3 7 2 6 3" xfId="36720" xr:uid="{00000000-0005-0000-0000-000024000000}"/>
    <cellStyle name="Comma 3 7 2 7" xfId="7992" xr:uid="{00000000-0005-0000-0000-000024000000}"/>
    <cellStyle name="Comma 3 7 2 7 2" xfId="23112" xr:uid="{00000000-0005-0000-0000-000024000000}"/>
    <cellStyle name="Comma 3 7 2 7 2 2" xfId="53352" xr:uid="{00000000-0005-0000-0000-000024000000}"/>
    <cellStyle name="Comma 3 7 2 7 3" xfId="38232" xr:uid="{00000000-0005-0000-0000-000024000000}"/>
    <cellStyle name="Comma 3 7 2 8" xfId="9504" xr:uid="{00000000-0005-0000-0000-000024000000}"/>
    <cellStyle name="Comma 3 7 2 8 2" xfId="24624" xr:uid="{00000000-0005-0000-0000-000024000000}"/>
    <cellStyle name="Comma 3 7 2 8 2 2" xfId="54864" xr:uid="{00000000-0005-0000-0000-000024000000}"/>
    <cellStyle name="Comma 3 7 2 8 3" xfId="39744" xr:uid="{00000000-0005-0000-0000-000024000000}"/>
    <cellStyle name="Comma 3 7 2 9" xfId="15552" xr:uid="{00000000-0005-0000-0000-000024000000}"/>
    <cellStyle name="Comma 3 7 2 9 2" xfId="45792" xr:uid="{00000000-0005-0000-0000-000024000000}"/>
    <cellStyle name="Comma 3 7 3" xfId="684" xr:uid="{00000000-0005-0000-0000-00008F000000}"/>
    <cellStyle name="Comma 3 7 3 10" xfId="30924" xr:uid="{00000000-0005-0000-0000-00008F000000}"/>
    <cellStyle name="Comma 3 7 3 2" xfId="1440" xr:uid="{00000000-0005-0000-0000-00008F000000}"/>
    <cellStyle name="Comma 3 7 3 2 2" xfId="2952" xr:uid="{00000000-0005-0000-0000-00008F000000}"/>
    <cellStyle name="Comma 3 7 3 2 2 2" xfId="12024" xr:uid="{00000000-0005-0000-0000-00008F000000}"/>
    <cellStyle name="Comma 3 7 3 2 2 2 2" xfId="27144" xr:uid="{00000000-0005-0000-0000-00008F000000}"/>
    <cellStyle name="Comma 3 7 3 2 2 2 2 2" xfId="57384" xr:uid="{00000000-0005-0000-0000-00008F000000}"/>
    <cellStyle name="Comma 3 7 3 2 2 2 3" xfId="42264" xr:uid="{00000000-0005-0000-0000-00008F000000}"/>
    <cellStyle name="Comma 3 7 3 2 2 3" xfId="18072" xr:uid="{00000000-0005-0000-0000-00008F000000}"/>
    <cellStyle name="Comma 3 7 3 2 2 3 2" xfId="48312" xr:uid="{00000000-0005-0000-0000-00008F000000}"/>
    <cellStyle name="Comma 3 7 3 2 2 4" xfId="33192" xr:uid="{00000000-0005-0000-0000-00008F000000}"/>
    <cellStyle name="Comma 3 7 3 2 3" xfId="4464" xr:uid="{00000000-0005-0000-0000-00008F000000}"/>
    <cellStyle name="Comma 3 7 3 2 3 2" xfId="13536" xr:uid="{00000000-0005-0000-0000-00008F000000}"/>
    <cellStyle name="Comma 3 7 3 2 3 2 2" xfId="28656" xr:uid="{00000000-0005-0000-0000-00008F000000}"/>
    <cellStyle name="Comma 3 7 3 2 3 2 2 2" xfId="58896" xr:uid="{00000000-0005-0000-0000-00008F000000}"/>
    <cellStyle name="Comma 3 7 3 2 3 2 3" xfId="43776" xr:uid="{00000000-0005-0000-0000-00008F000000}"/>
    <cellStyle name="Comma 3 7 3 2 3 3" xfId="19584" xr:uid="{00000000-0005-0000-0000-00008F000000}"/>
    <cellStyle name="Comma 3 7 3 2 3 3 2" xfId="49824" xr:uid="{00000000-0005-0000-0000-00008F000000}"/>
    <cellStyle name="Comma 3 7 3 2 3 4" xfId="34704" xr:uid="{00000000-0005-0000-0000-00008F000000}"/>
    <cellStyle name="Comma 3 7 3 2 4" xfId="5976" xr:uid="{00000000-0005-0000-0000-00008F000000}"/>
    <cellStyle name="Comma 3 7 3 2 4 2" xfId="15048" xr:uid="{00000000-0005-0000-0000-00008F000000}"/>
    <cellStyle name="Comma 3 7 3 2 4 2 2" xfId="30168" xr:uid="{00000000-0005-0000-0000-00008F000000}"/>
    <cellStyle name="Comma 3 7 3 2 4 2 2 2" xfId="60408" xr:uid="{00000000-0005-0000-0000-00008F000000}"/>
    <cellStyle name="Comma 3 7 3 2 4 2 3" xfId="45288" xr:uid="{00000000-0005-0000-0000-00008F000000}"/>
    <cellStyle name="Comma 3 7 3 2 4 3" xfId="21096" xr:uid="{00000000-0005-0000-0000-00008F000000}"/>
    <cellStyle name="Comma 3 7 3 2 4 3 2" xfId="51336" xr:uid="{00000000-0005-0000-0000-00008F000000}"/>
    <cellStyle name="Comma 3 7 3 2 4 4" xfId="36216" xr:uid="{00000000-0005-0000-0000-00008F000000}"/>
    <cellStyle name="Comma 3 7 3 2 5" xfId="7488" xr:uid="{00000000-0005-0000-0000-00008F000000}"/>
    <cellStyle name="Comma 3 7 3 2 5 2" xfId="22608" xr:uid="{00000000-0005-0000-0000-00008F000000}"/>
    <cellStyle name="Comma 3 7 3 2 5 2 2" xfId="52848" xr:uid="{00000000-0005-0000-0000-00008F000000}"/>
    <cellStyle name="Comma 3 7 3 2 5 3" xfId="37728" xr:uid="{00000000-0005-0000-0000-00008F000000}"/>
    <cellStyle name="Comma 3 7 3 2 6" xfId="9000" xr:uid="{00000000-0005-0000-0000-00008F000000}"/>
    <cellStyle name="Comma 3 7 3 2 6 2" xfId="24120" xr:uid="{00000000-0005-0000-0000-00008F000000}"/>
    <cellStyle name="Comma 3 7 3 2 6 2 2" xfId="54360" xr:uid="{00000000-0005-0000-0000-00008F000000}"/>
    <cellStyle name="Comma 3 7 3 2 6 3" xfId="39240" xr:uid="{00000000-0005-0000-0000-00008F000000}"/>
    <cellStyle name="Comma 3 7 3 2 7" xfId="10512" xr:uid="{00000000-0005-0000-0000-00008F000000}"/>
    <cellStyle name="Comma 3 7 3 2 7 2" xfId="25632" xr:uid="{00000000-0005-0000-0000-00008F000000}"/>
    <cellStyle name="Comma 3 7 3 2 7 2 2" xfId="55872" xr:uid="{00000000-0005-0000-0000-00008F000000}"/>
    <cellStyle name="Comma 3 7 3 2 7 3" xfId="40752" xr:uid="{00000000-0005-0000-0000-00008F000000}"/>
    <cellStyle name="Comma 3 7 3 2 8" xfId="16560" xr:uid="{00000000-0005-0000-0000-00008F000000}"/>
    <cellStyle name="Comma 3 7 3 2 8 2" xfId="46800" xr:uid="{00000000-0005-0000-0000-00008F000000}"/>
    <cellStyle name="Comma 3 7 3 2 9" xfId="31680" xr:uid="{00000000-0005-0000-0000-00008F000000}"/>
    <cellStyle name="Comma 3 7 3 3" xfId="2196" xr:uid="{00000000-0005-0000-0000-00008F000000}"/>
    <cellStyle name="Comma 3 7 3 3 2" xfId="11268" xr:uid="{00000000-0005-0000-0000-00008F000000}"/>
    <cellStyle name="Comma 3 7 3 3 2 2" xfId="26388" xr:uid="{00000000-0005-0000-0000-00008F000000}"/>
    <cellStyle name="Comma 3 7 3 3 2 2 2" xfId="56628" xr:uid="{00000000-0005-0000-0000-00008F000000}"/>
    <cellStyle name="Comma 3 7 3 3 2 3" xfId="41508" xr:uid="{00000000-0005-0000-0000-00008F000000}"/>
    <cellStyle name="Comma 3 7 3 3 3" xfId="17316" xr:uid="{00000000-0005-0000-0000-00008F000000}"/>
    <cellStyle name="Comma 3 7 3 3 3 2" xfId="47556" xr:uid="{00000000-0005-0000-0000-00008F000000}"/>
    <cellStyle name="Comma 3 7 3 3 4" xfId="32436" xr:uid="{00000000-0005-0000-0000-00008F000000}"/>
    <cellStyle name="Comma 3 7 3 4" xfId="3708" xr:uid="{00000000-0005-0000-0000-00008F000000}"/>
    <cellStyle name="Comma 3 7 3 4 2" xfId="12780" xr:uid="{00000000-0005-0000-0000-00008F000000}"/>
    <cellStyle name="Comma 3 7 3 4 2 2" xfId="27900" xr:uid="{00000000-0005-0000-0000-00008F000000}"/>
    <cellStyle name="Comma 3 7 3 4 2 2 2" xfId="58140" xr:uid="{00000000-0005-0000-0000-00008F000000}"/>
    <cellStyle name="Comma 3 7 3 4 2 3" xfId="43020" xr:uid="{00000000-0005-0000-0000-00008F000000}"/>
    <cellStyle name="Comma 3 7 3 4 3" xfId="18828" xr:uid="{00000000-0005-0000-0000-00008F000000}"/>
    <cellStyle name="Comma 3 7 3 4 3 2" xfId="49068" xr:uid="{00000000-0005-0000-0000-00008F000000}"/>
    <cellStyle name="Comma 3 7 3 4 4" xfId="33948" xr:uid="{00000000-0005-0000-0000-00008F000000}"/>
    <cellStyle name="Comma 3 7 3 5" xfId="5220" xr:uid="{00000000-0005-0000-0000-00008F000000}"/>
    <cellStyle name="Comma 3 7 3 5 2" xfId="14292" xr:uid="{00000000-0005-0000-0000-00008F000000}"/>
    <cellStyle name="Comma 3 7 3 5 2 2" xfId="29412" xr:uid="{00000000-0005-0000-0000-00008F000000}"/>
    <cellStyle name="Comma 3 7 3 5 2 2 2" xfId="59652" xr:uid="{00000000-0005-0000-0000-00008F000000}"/>
    <cellStyle name="Comma 3 7 3 5 2 3" xfId="44532" xr:uid="{00000000-0005-0000-0000-00008F000000}"/>
    <cellStyle name="Comma 3 7 3 5 3" xfId="20340" xr:uid="{00000000-0005-0000-0000-00008F000000}"/>
    <cellStyle name="Comma 3 7 3 5 3 2" xfId="50580" xr:uid="{00000000-0005-0000-0000-00008F000000}"/>
    <cellStyle name="Comma 3 7 3 5 4" xfId="35460" xr:uid="{00000000-0005-0000-0000-00008F000000}"/>
    <cellStyle name="Comma 3 7 3 6" xfId="6732" xr:uid="{00000000-0005-0000-0000-00008F000000}"/>
    <cellStyle name="Comma 3 7 3 6 2" xfId="21852" xr:uid="{00000000-0005-0000-0000-00008F000000}"/>
    <cellStyle name="Comma 3 7 3 6 2 2" xfId="52092" xr:uid="{00000000-0005-0000-0000-00008F000000}"/>
    <cellStyle name="Comma 3 7 3 6 3" xfId="36972" xr:uid="{00000000-0005-0000-0000-00008F000000}"/>
    <cellStyle name="Comma 3 7 3 7" xfId="8244" xr:uid="{00000000-0005-0000-0000-00008F000000}"/>
    <cellStyle name="Comma 3 7 3 7 2" xfId="23364" xr:uid="{00000000-0005-0000-0000-00008F000000}"/>
    <cellStyle name="Comma 3 7 3 7 2 2" xfId="53604" xr:uid="{00000000-0005-0000-0000-00008F000000}"/>
    <cellStyle name="Comma 3 7 3 7 3" xfId="38484" xr:uid="{00000000-0005-0000-0000-00008F000000}"/>
    <cellStyle name="Comma 3 7 3 8" xfId="9756" xr:uid="{00000000-0005-0000-0000-00008F000000}"/>
    <cellStyle name="Comma 3 7 3 8 2" xfId="24876" xr:uid="{00000000-0005-0000-0000-00008F000000}"/>
    <cellStyle name="Comma 3 7 3 8 2 2" xfId="55116" xr:uid="{00000000-0005-0000-0000-00008F000000}"/>
    <cellStyle name="Comma 3 7 3 8 3" xfId="39996" xr:uid="{00000000-0005-0000-0000-00008F000000}"/>
    <cellStyle name="Comma 3 7 3 9" xfId="15804" xr:uid="{00000000-0005-0000-0000-00008F000000}"/>
    <cellStyle name="Comma 3 7 3 9 2" xfId="46044" xr:uid="{00000000-0005-0000-0000-00008F000000}"/>
    <cellStyle name="Comma 3 7 4" xfId="936" xr:uid="{00000000-0005-0000-0000-000024000000}"/>
    <cellStyle name="Comma 3 7 4 2" xfId="2448" xr:uid="{00000000-0005-0000-0000-000024000000}"/>
    <cellStyle name="Comma 3 7 4 2 2" xfId="11520" xr:uid="{00000000-0005-0000-0000-000024000000}"/>
    <cellStyle name="Comma 3 7 4 2 2 2" xfId="26640" xr:uid="{00000000-0005-0000-0000-000024000000}"/>
    <cellStyle name="Comma 3 7 4 2 2 2 2" xfId="56880" xr:uid="{00000000-0005-0000-0000-000024000000}"/>
    <cellStyle name="Comma 3 7 4 2 2 3" xfId="41760" xr:uid="{00000000-0005-0000-0000-000024000000}"/>
    <cellStyle name="Comma 3 7 4 2 3" xfId="17568" xr:uid="{00000000-0005-0000-0000-000024000000}"/>
    <cellStyle name="Comma 3 7 4 2 3 2" xfId="47808" xr:uid="{00000000-0005-0000-0000-000024000000}"/>
    <cellStyle name="Comma 3 7 4 2 4" xfId="32688" xr:uid="{00000000-0005-0000-0000-000024000000}"/>
    <cellStyle name="Comma 3 7 4 3" xfId="3960" xr:uid="{00000000-0005-0000-0000-000024000000}"/>
    <cellStyle name="Comma 3 7 4 3 2" xfId="13032" xr:uid="{00000000-0005-0000-0000-000024000000}"/>
    <cellStyle name="Comma 3 7 4 3 2 2" xfId="28152" xr:uid="{00000000-0005-0000-0000-000024000000}"/>
    <cellStyle name="Comma 3 7 4 3 2 2 2" xfId="58392" xr:uid="{00000000-0005-0000-0000-000024000000}"/>
    <cellStyle name="Comma 3 7 4 3 2 3" xfId="43272" xr:uid="{00000000-0005-0000-0000-000024000000}"/>
    <cellStyle name="Comma 3 7 4 3 3" xfId="19080" xr:uid="{00000000-0005-0000-0000-000024000000}"/>
    <cellStyle name="Comma 3 7 4 3 3 2" xfId="49320" xr:uid="{00000000-0005-0000-0000-000024000000}"/>
    <cellStyle name="Comma 3 7 4 3 4" xfId="34200" xr:uid="{00000000-0005-0000-0000-000024000000}"/>
    <cellStyle name="Comma 3 7 4 4" xfId="5472" xr:uid="{00000000-0005-0000-0000-000024000000}"/>
    <cellStyle name="Comma 3 7 4 4 2" xfId="14544" xr:uid="{00000000-0005-0000-0000-000024000000}"/>
    <cellStyle name="Comma 3 7 4 4 2 2" xfId="29664" xr:uid="{00000000-0005-0000-0000-000024000000}"/>
    <cellStyle name="Comma 3 7 4 4 2 2 2" xfId="59904" xr:uid="{00000000-0005-0000-0000-000024000000}"/>
    <cellStyle name="Comma 3 7 4 4 2 3" xfId="44784" xr:uid="{00000000-0005-0000-0000-000024000000}"/>
    <cellStyle name="Comma 3 7 4 4 3" xfId="20592" xr:uid="{00000000-0005-0000-0000-000024000000}"/>
    <cellStyle name="Comma 3 7 4 4 3 2" xfId="50832" xr:uid="{00000000-0005-0000-0000-000024000000}"/>
    <cellStyle name="Comma 3 7 4 4 4" xfId="35712" xr:uid="{00000000-0005-0000-0000-000024000000}"/>
    <cellStyle name="Comma 3 7 4 5" xfId="6984" xr:uid="{00000000-0005-0000-0000-000024000000}"/>
    <cellStyle name="Comma 3 7 4 5 2" xfId="22104" xr:uid="{00000000-0005-0000-0000-000024000000}"/>
    <cellStyle name="Comma 3 7 4 5 2 2" xfId="52344" xr:uid="{00000000-0005-0000-0000-000024000000}"/>
    <cellStyle name="Comma 3 7 4 5 3" xfId="37224" xr:uid="{00000000-0005-0000-0000-000024000000}"/>
    <cellStyle name="Comma 3 7 4 6" xfId="8496" xr:uid="{00000000-0005-0000-0000-000024000000}"/>
    <cellStyle name="Comma 3 7 4 6 2" xfId="23616" xr:uid="{00000000-0005-0000-0000-000024000000}"/>
    <cellStyle name="Comma 3 7 4 6 2 2" xfId="53856" xr:uid="{00000000-0005-0000-0000-000024000000}"/>
    <cellStyle name="Comma 3 7 4 6 3" xfId="38736" xr:uid="{00000000-0005-0000-0000-000024000000}"/>
    <cellStyle name="Comma 3 7 4 7" xfId="10008" xr:uid="{00000000-0005-0000-0000-000024000000}"/>
    <cellStyle name="Comma 3 7 4 7 2" xfId="25128" xr:uid="{00000000-0005-0000-0000-000024000000}"/>
    <cellStyle name="Comma 3 7 4 7 2 2" xfId="55368" xr:uid="{00000000-0005-0000-0000-000024000000}"/>
    <cellStyle name="Comma 3 7 4 7 3" xfId="40248" xr:uid="{00000000-0005-0000-0000-000024000000}"/>
    <cellStyle name="Comma 3 7 4 8" xfId="16056" xr:uid="{00000000-0005-0000-0000-000024000000}"/>
    <cellStyle name="Comma 3 7 4 8 2" xfId="46296" xr:uid="{00000000-0005-0000-0000-000024000000}"/>
    <cellStyle name="Comma 3 7 4 9" xfId="31176" xr:uid="{00000000-0005-0000-0000-000024000000}"/>
    <cellStyle name="Comma 3 7 5" xfId="1692" xr:uid="{00000000-0005-0000-0000-000024000000}"/>
    <cellStyle name="Comma 3 7 5 2" xfId="10764" xr:uid="{00000000-0005-0000-0000-000024000000}"/>
    <cellStyle name="Comma 3 7 5 2 2" xfId="25884" xr:uid="{00000000-0005-0000-0000-000024000000}"/>
    <cellStyle name="Comma 3 7 5 2 2 2" xfId="56124" xr:uid="{00000000-0005-0000-0000-000024000000}"/>
    <cellStyle name="Comma 3 7 5 2 3" xfId="41004" xr:uid="{00000000-0005-0000-0000-000024000000}"/>
    <cellStyle name="Comma 3 7 5 3" xfId="16812" xr:uid="{00000000-0005-0000-0000-000024000000}"/>
    <cellStyle name="Comma 3 7 5 3 2" xfId="47052" xr:uid="{00000000-0005-0000-0000-000024000000}"/>
    <cellStyle name="Comma 3 7 5 4" xfId="31932" xr:uid="{00000000-0005-0000-0000-000024000000}"/>
    <cellStyle name="Comma 3 7 6" xfId="3204" xr:uid="{00000000-0005-0000-0000-000024000000}"/>
    <cellStyle name="Comma 3 7 6 2" xfId="12276" xr:uid="{00000000-0005-0000-0000-000024000000}"/>
    <cellStyle name="Comma 3 7 6 2 2" xfId="27396" xr:uid="{00000000-0005-0000-0000-000024000000}"/>
    <cellStyle name="Comma 3 7 6 2 2 2" xfId="57636" xr:uid="{00000000-0005-0000-0000-000024000000}"/>
    <cellStyle name="Comma 3 7 6 2 3" xfId="42516" xr:uid="{00000000-0005-0000-0000-000024000000}"/>
    <cellStyle name="Comma 3 7 6 3" xfId="18324" xr:uid="{00000000-0005-0000-0000-000024000000}"/>
    <cellStyle name="Comma 3 7 6 3 2" xfId="48564" xr:uid="{00000000-0005-0000-0000-000024000000}"/>
    <cellStyle name="Comma 3 7 6 4" xfId="33444" xr:uid="{00000000-0005-0000-0000-000024000000}"/>
    <cellStyle name="Comma 3 7 7" xfId="4716" xr:uid="{00000000-0005-0000-0000-000024000000}"/>
    <cellStyle name="Comma 3 7 7 2" xfId="13788" xr:uid="{00000000-0005-0000-0000-000024000000}"/>
    <cellStyle name="Comma 3 7 7 2 2" xfId="28908" xr:uid="{00000000-0005-0000-0000-000024000000}"/>
    <cellStyle name="Comma 3 7 7 2 2 2" xfId="59148" xr:uid="{00000000-0005-0000-0000-000024000000}"/>
    <cellStyle name="Comma 3 7 7 2 3" xfId="44028" xr:uid="{00000000-0005-0000-0000-000024000000}"/>
    <cellStyle name="Comma 3 7 7 3" xfId="19836" xr:uid="{00000000-0005-0000-0000-000024000000}"/>
    <cellStyle name="Comma 3 7 7 3 2" xfId="50076" xr:uid="{00000000-0005-0000-0000-000024000000}"/>
    <cellStyle name="Comma 3 7 7 4" xfId="34956" xr:uid="{00000000-0005-0000-0000-000024000000}"/>
    <cellStyle name="Comma 3 7 8" xfId="6228" xr:uid="{00000000-0005-0000-0000-000024000000}"/>
    <cellStyle name="Comma 3 7 8 2" xfId="21348" xr:uid="{00000000-0005-0000-0000-000024000000}"/>
    <cellStyle name="Comma 3 7 8 2 2" xfId="51588" xr:uid="{00000000-0005-0000-0000-000024000000}"/>
    <cellStyle name="Comma 3 7 8 3" xfId="36468" xr:uid="{00000000-0005-0000-0000-000024000000}"/>
    <cellStyle name="Comma 3 7 9" xfId="7740" xr:uid="{00000000-0005-0000-0000-000024000000}"/>
    <cellStyle name="Comma 3 7 9 2" xfId="22860" xr:uid="{00000000-0005-0000-0000-000024000000}"/>
    <cellStyle name="Comma 3 7 9 2 2" xfId="53100" xr:uid="{00000000-0005-0000-0000-000024000000}"/>
    <cellStyle name="Comma 3 7 9 3" xfId="37980" xr:uid="{00000000-0005-0000-0000-000024000000}"/>
    <cellStyle name="Comma 3 8" xfId="264" xr:uid="{00000000-0005-0000-0000-000032000000}"/>
    <cellStyle name="Comma 3 8 10" xfId="30504" xr:uid="{00000000-0005-0000-0000-000032000000}"/>
    <cellStyle name="Comma 3 8 2" xfId="1020" xr:uid="{00000000-0005-0000-0000-000032000000}"/>
    <cellStyle name="Comma 3 8 2 2" xfId="2532" xr:uid="{00000000-0005-0000-0000-000032000000}"/>
    <cellStyle name="Comma 3 8 2 2 2" xfId="11604" xr:uid="{00000000-0005-0000-0000-000032000000}"/>
    <cellStyle name="Comma 3 8 2 2 2 2" xfId="26724" xr:uid="{00000000-0005-0000-0000-000032000000}"/>
    <cellStyle name="Comma 3 8 2 2 2 2 2" xfId="56964" xr:uid="{00000000-0005-0000-0000-000032000000}"/>
    <cellStyle name="Comma 3 8 2 2 2 3" xfId="41844" xr:uid="{00000000-0005-0000-0000-000032000000}"/>
    <cellStyle name="Comma 3 8 2 2 3" xfId="17652" xr:uid="{00000000-0005-0000-0000-000032000000}"/>
    <cellStyle name="Comma 3 8 2 2 3 2" xfId="47892" xr:uid="{00000000-0005-0000-0000-000032000000}"/>
    <cellStyle name="Comma 3 8 2 2 4" xfId="32772" xr:uid="{00000000-0005-0000-0000-000032000000}"/>
    <cellStyle name="Comma 3 8 2 3" xfId="4044" xr:uid="{00000000-0005-0000-0000-000032000000}"/>
    <cellStyle name="Comma 3 8 2 3 2" xfId="13116" xr:uid="{00000000-0005-0000-0000-000032000000}"/>
    <cellStyle name="Comma 3 8 2 3 2 2" xfId="28236" xr:uid="{00000000-0005-0000-0000-000032000000}"/>
    <cellStyle name="Comma 3 8 2 3 2 2 2" xfId="58476" xr:uid="{00000000-0005-0000-0000-000032000000}"/>
    <cellStyle name="Comma 3 8 2 3 2 3" xfId="43356" xr:uid="{00000000-0005-0000-0000-000032000000}"/>
    <cellStyle name="Comma 3 8 2 3 3" xfId="19164" xr:uid="{00000000-0005-0000-0000-000032000000}"/>
    <cellStyle name="Comma 3 8 2 3 3 2" xfId="49404" xr:uid="{00000000-0005-0000-0000-000032000000}"/>
    <cellStyle name="Comma 3 8 2 3 4" xfId="34284" xr:uid="{00000000-0005-0000-0000-000032000000}"/>
    <cellStyle name="Comma 3 8 2 4" xfId="5556" xr:uid="{00000000-0005-0000-0000-000032000000}"/>
    <cellStyle name="Comma 3 8 2 4 2" xfId="14628" xr:uid="{00000000-0005-0000-0000-000032000000}"/>
    <cellStyle name="Comma 3 8 2 4 2 2" xfId="29748" xr:uid="{00000000-0005-0000-0000-000032000000}"/>
    <cellStyle name="Comma 3 8 2 4 2 2 2" xfId="59988" xr:uid="{00000000-0005-0000-0000-000032000000}"/>
    <cellStyle name="Comma 3 8 2 4 2 3" xfId="44868" xr:uid="{00000000-0005-0000-0000-000032000000}"/>
    <cellStyle name="Comma 3 8 2 4 3" xfId="20676" xr:uid="{00000000-0005-0000-0000-000032000000}"/>
    <cellStyle name="Comma 3 8 2 4 3 2" xfId="50916" xr:uid="{00000000-0005-0000-0000-000032000000}"/>
    <cellStyle name="Comma 3 8 2 4 4" xfId="35796" xr:uid="{00000000-0005-0000-0000-000032000000}"/>
    <cellStyle name="Comma 3 8 2 5" xfId="7068" xr:uid="{00000000-0005-0000-0000-000032000000}"/>
    <cellStyle name="Comma 3 8 2 5 2" xfId="22188" xr:uid="{00000000-0005-0000-0000-000032000000}"/>
    <cellStyle name="Comma 3 8 2 5 2 2" xfId="52428" xr:uid="{00000000-0005-0000-0000-000032000000}"/>
    <cellStyle name="Comma 3 8 2 5 3" xfId="37308" xr:uid="{00000000-0005-0000-0000-000032000000}"/>
    <cellStyle name="Comma 3 8 2 6" xfId="8580" xr:uid="{00000000-0005-0000-0000-000032000000}"/>
    <cellStyle name="Comma 3 8 2 6 2" xfId="23700" xr:uid="{00000000-0005-0000-0000-000032000000}"/>
    <cellStyle name="Comma 3 8 2 6 2 2" xfId="53940" xr:uid="{00000000-0005-0000-0000-000032000000}"/>
    <cellStyle name="Comma 3 8 2 6 3" xfId="38820" xr:uid="{00000000-0005-0000-0000-000032000000}"/>
    <cellStyle name="Comma 3 8 2 7" xfId="10092" xr:uid="{00000000-0005-0000-0000-000032000000}"/>
    <cellStyle name="Comma 3 8 2 7 2" xfId="25212" xr:uid="{00000000-0005-0000-0000-000032000000}"/>
    <cellStyle name="Comma 3 8 2 7 2 2" xfId="55452" xr:uid="{00000000-0005-0000-0000-000032000000}"/>
    <cellStyle name="Comma 3 8 2 7 3" xfId="40332" xr:uid="{00000000-0005-0000-0000-000032000000}"/>
    <cellStyle name="Comma 3 8 2 8" xfId="16140" xr:uid="{00000000-0005-0000-0000-000032000000}"/>
    <cellStyle name="Comma 3 8 2 8 2" xfId="46380" xr:uid="{00000000-0005-0000-0000-000032000000}"/>
    <cellStyle name="Comma 3 8 2 9" xfId="31260" xr:uid="{00000000-0005-0000-0000-000032000000}"/>
    <cellStyle name="Comma 3 8 3" xfId="1776" xr:uid="{00000000-0005-0000-0000-000032000000}"/>
    <cellStyle name="Comma 3 8 3 2" xfId="10848" xr:uid="{00000000-0005-0000-0000-000032000000}"/>
    <cellStyle name="Comma 3 8 3 2 2" xfId="25968" xr:uid="{00000000-0005-0000-0000-000032000000}"/>
    <cellStyle name="Comma 3 8 3 2 2 2" xfId="56208" xr:uid="{00000000-0005-0000-0000-000032000000}"/>
    <cellStyle name="Comma 3 8 3 2 3" xfId="41088" xr:uid="{00000000-0005-0000-0000-000032000000}"/>
    <cellStyle name="Comma 3 8 3 3" xfId="16896" xr:uid="{00000000-0005-0000-0000-000032000000}"/>
    <cellStyle name="Comma 3 8 3 3 2" xfId="47136" xr:uid="{00000000-0005-0000-0000-000032000000}"/>
    <cellStyle name="Comma 3 8 3 4" xfId="32016" xr:uid="{00000000-0005-0000-0000-000032000000}"/>
    <cellStyle name="Comma 3 8 4" xfId="3288" xr:uid="{00000000-0005-0000-0000-000032000000}"/>
    <cellStyle name="Comma 3 8 4 2" xfId="12360" xr:uid="{00000000-0005-0000-0000-000032000000}"/>
    <cellStyle name="Comma 3 8 4 2 2" xfId="27480" xr:uid="{00000000-0005-0000-0000-000032000000}"/>
    <cellStyle name="Comma 3 8 4 2 2 2" xfId="57720" xr:uid="{00000000-0005-0000-0000-000032000000}"/>
    <cellStyle name="Comma 3 8 4 2 3" xfId="42600" xr:uid="{00000000-0005-0000-0000-000032000000}"/>
    <cellStyle name="Comma 3 8 4 3" xfId="18408" xr:uid="{00000000-0005-0000-0000-000032000000}"/>
    <cellStyle name="Comma 3 8 4 3 2" xfId="48648" xr:uid="{00000000-0005-0000-0000-000032000000}"/>
    <cellStyle name="Comma 3 8 4 4" xfId="33528" xr:uid="{00000000-0005-0000-0000-000032000000}"/>
    <cellStyle name="Comma 3 8 5" xfId="4800" xr:uid="{00000000-0005-0000-0000-000032000000}"/>
    <cellStyle name="Comma 3 8 5 2" xfId="13872" xr:uid="{00000000-0005-0000-0000-000032000000}"/>
    <cellStyle name="Comma 3 8 5 2 2" xfId="28992" xr:uid="{00000000-0005-0000-0000-000032000000}"/>
    <cellStyle name="Comma 3 8 5 2 2 2" xfId="59232" xr:uid="{00000000-0005-0000-0000-000032000000}"/>
    <cellStyle name="Comma 3 8 5 2 3" xfId="44112" xr:uid="{00000000-0005-0000-0000-000032000000}"/>
    <cellStyle name="Comma 3 8 5 3" xfId="19920" xr:uid="{00000000-0005-0000-0000-000032000000}"/>
    <cellStyle name="Comma 3 8 5 3 2" xfId="50160" xr:uid="{00000000-0005-0000-0000-000032000000}"/>
    <cellStyle name="Comma 3 8 5 4" xfId="35040" xr:uid="{00000000-0005-0000-0000-000032000000}"/>
    <cellStyle name="Comma 3 8 6" xfId="6312" xr:uid="{00000000-0005-0000-0000-000032000000}"/>
    <cellStyle name="Comma 3 8 6 2" xfId="21432" xr:uid="{00000000-0005-0000-0000-000032000000}"/>
    <cellStyle name="Comma 3 8 6 2 2" xfId="51672" xr:uid="{00000000-0005-0000-0000-000032000000}"/>
    <cellStyle name="Comma 3 8 6 3" xfId="36552" xr:uid="{00000000-0005-0000-0000-000032000000}"/>
    <cellStyle name="Comma 3 8 7" xfId="7824" xr:uid="{00000000-0005-0000-0000-000032000000}"/>
    <cellStyle name="Comma 3 8 7 2" xfId="22944" xr:uid="{00000000-0005-0000-0000-000032000000}"/>
    <cellStyle name="Comma 3 8 7 2 2" xfId="53184" xr:uid="{00000000-0005-0000-0000-000032000000}"/>
    <cellStyle name="Comma 3 8 7 3" xfId="38064" xr:uid="{00000000-0005-0000-0000-000032000000}"/>
    <cellStyle name="Comma 3 8 8" xfId="9336" xr:uid="{00000000-0005-0000-0000-000032000000}"/>
    <cellStyle name="Comma 3 8 8 2" xfId="24456" xr:uid="{00000000-0005-0000-0000-000032000000}"/>
    <cellStyle name="Comma 3 8 8 2 2" xfId="54696" xr:uid="{00000000-0005-0000-0000-000032000000}"/>
    <cellStyle name="Comma 3 8 8 3" xfId="39576" xr:uid="{00000000-0005-0000-0000-000032000000}"/>
    <cellStyle name="Comma 3 8 9" xfId="15384" xr:uid="{00000000-0005-0000-0000-000032000000}"/>
    <cellStyle name="Comma 3 8 9 2" xfId="45624" xr:uid="{00000000-0005-0000-0000-000032000000}"/>
    <cellStyle name="Comma 3 9" xfId="516" xr:uid="{00000000-0005-0000-0000-00006C000000}"/>
    <cellStyle name="Comma 3 9 10" xfId="30756" xr:uid="{00000000-0005-0000-0000-00006C000000}"/>
    <cellStyle name="Comma 3 9 2" xfId="1272" xr:uid="{00000000-0005-0000-0000-00006C000000}"/>
    <cellStyle name="Comma 3 9 2 2" xfId="2784" xr:uid="{00000000-0005-0000-0000-00006C000000}"/>
    <cellStyle name="Comma 3 9 2 2 2" xfId="11856" xr:uid="{00000000-0005-0000-0000-00006C000000}"/>
    <cellStyle name="Comma 3 9 2 2 2 2" xfId="26976" xr:uid="{00000000-0005-0000-0000-00006C000000}"/>
    <cellStyle name="Comma 3 9 2 2 2 2 2" xfId="57216" xr:uid="{00000000-0005-0000-0000-00006C000000}"/>
    <cellStyle name="Comma 3 9 2 2 2 3" xfId="42096" xr:uid="{00000000-0005-0000-0000-00006C000000}"/>
    <cellStyle name="Comma 3 9 2 2 3" xfId="17904" xr:uid="{00000000-0005-0000-0000-00006C000000}"/>
    <cellStyle name="Comma 3 9 2 2 3 2" xfId="48144" xr:uid="{00000000-0005-0000-0000-00006C000000}"/>
    <cellStyle name="Comma 3 9 2 2 4" xfId="33024" xr:uid="{00000000-0005-0000-0000-00006C000000}"/>
    <cellStyle name="Comma 3 9 2 3" xfId="4296" xr:uid="{00000000-0005-0000-0000-00006C000000}"/>
    <cellStyle name="Comma 3 9 2 3 2" xfId="13368" xr:uid="{00000000-0005-0000-0000-00006C000000}"/>
    <cellStyle name="Comma 3 9 2 3 2 2" xfId="28488" xr:uid="{00000000-0005-0000-0000-00006C000000}"/>
    <cellStyle name="Comma 3 9 2 3 2 2 2" xfId="58728" xr:uid="{00000000-0005-0000-0000-00006C000000}"/>
    <cellStyle name="Comma 3 9 2 3 2 3" xfId="43608" xr:uid="{00000000-0005-0000-0000-00006C000000}"/>
    <cellStyle name="Comma 3 9 2 3 3" xfId="19416" xr:uid="{00000000-0005-0000-0000-00006C000000}"/>
    <cellStyle name="Comma 3 9 2 3 3 2" xfId="49656" xr:uid="{00000000-0005-0000-0000-00006C000000}"/>
    <cellStyle name="Comma 3 9 2 3 4" xfId="34536" xr:uid="{00000000-0005-0000-0000-00006C000000}"/>
    <cellStyle name="Comma 3 9 2 4" xfId="5808" xr:uid="{00000000-0005-0000-0000-00006C000000}"/>
    <cellStyle name="Comma 3 9 2 4 2" xfId="14880" xr:uid="{00000000-0005-0000-0000-00006C000000}"/>
    <cellStyle name="Comma 3 9 2 4 2 2" xfId="30000" xr:uid="{00000000-0005-0000-0000-00006C000000}"/>
    <cellStyle name="Comma 3 9 2 4 2 2 2" xfId="60240" xr:uid="{00000000-0005-0000-0000-00006C000000}"/>
    <cellStyle name="Comma 3 9 2 4 2 3" xfId="45120" xr:uid="{00000000-0005-0000-0000-00006C000000}"/>
    <cellStyle name="Comma 3 9 2 4 3" xfId="20928" xr:uid="{00000000-0005-0000-0000-00006C000000}"/>
    <cellStyle name="Comma 3 9 2 4 3 2" xfId="51168" xr:uid="{00000000-0005-0000-0000-00006C000000}"/>
    <cellStyle name="Comma 3 9 2 4 4" xfId="36048" xr:uid="{00000000-0005-0000-0000-00006C000000}"/>
    <cellStyle name="Comma 3 9 2 5" xfId="7320" xr:uid="{00000000-0005-0000-0000-00006C000000}"/>
    <cellStyle name="Comma 3 9 2 5 2" xfId="22440" xr:uid="{00000000-0005-0000-0000-00006C000000}"/>
    <cellStyle name="Comma 3 9 2 5 2 2" xfId="52680" xr:uid="{00000000-0005-0000-0000-00006C000000}"/>
    <cellStyle name="Comma 3 9 2 5 3" xfId="37560" xr:uid="{00000000-0005-0000-0000-00006C000000}"/>
    <cellStyle name="Comma 3 9 2 6" xfId="8832" xr:uid="{00000000-0005-0000-0000-00006C000000}"/>
    <cellStyle name="Comma 3 9 2 6 2" xfId="23952" xr:uid="{00000000-0005-0000-0000-00006C000000}"/>
    <cellStyle name="Comma 3 9 2 6 2 2" xfId="54192" xr:uid="{00000000-0005-0000-0000-00006C000000}"/>
    <cellStyle name="Comma 3 9 2 6 3" xfId="39072" xr:uid="{00000000-0005-0000-0000-00006C000000}"/>
    <cellStyle name="Comma 3 9 2 7" xfId="10344" xr:uid="{00000000-0005-0000-0000-00006C000000}"/>
    <cellStyle name="Comma 3 9 2 7 2" xfId="25464" xr:uid="{00000000-0005-0000-0000-00006C000000}"/>
    <cellStyle name="Comma 3 9 2 7 2 2" xfId="55704" xr:uid="{00000000-0005-0000-0000-00006C000000}"/>
    <cellStyle name="Comma 3 9 2 7 3" xfId="40584" xr:uid="{00000000-0005-0000-0000-00006C000000}"/>
    <cellStyle name="Comma 3 9 2 8" xfId="16392" xr:uid="{00000000-0005-0000-0000-00006C000000}"/>
    <cellStyle name="Comma 3 9 2 8 2" xfId="46632" xr:uid="{00000000-0005-0000-0000-00006C000000}"/>
    <cellStyle name="Comma 3 9 2 9" xfId="31512" xr:uid="{00000000-0005-0000-0000-00006C000000}"/>
    <cellStyle name="Comma 3 9 3" xfId="2028" xr:uid="{00000000-0005-0000-0000-00006C000000}"/>
    <cellStyle name="Comma 3 9 3 2" xfId="11100" xr:uid="{00000000-0005-0000-0000-00006C000000}"/>
    <cellStyle name="Comma 3 9 3 2 2" xfId="26220" xr:uid="{00000000-0005-0000-0000-00006C000000}"/>
    <cellStyle name="Comma 3 9 3 2 2 2" xfId="56460" xr:uid="{00000000-0005-0000-0000-00006C000000}"/>
    <cellStyle name="Comma 3 9 3 2 3" xfId="41340" xr:uid="{00000000-0005-0000-0000-00006C000000}"/>
    <cellStyle name="Comma 3 9 3 3" xfId="17148" xr:uid="{00000000-0005-0000-0000-00006C000000}"/>
    <cellStyle name="Comma 3 9 3 3 2" xfId="47388" xr:uid="{00000000-0005-0000-0000-00006C000000}"/>
    <cellStyle name="Comma 3 9 3 4" xfId="32268" xr:uid="{00000000-0005-0000-0000-00006C000000}"/>
    <cellStyle name="Comma 3 9 4" xfId="3540" xr:uid="{00000000-0005-0000-0000-00006C000000}"/>
    <cellStyle name="Comma 3 9 4 2" xfId="12612" xr:uid="{00000000-0005-0000-0000-00006C000000}"/>
    <cellStyle name="Comma 3 9 4 2 2" xfId="27732" xr:uid="{00000000-0005-0000-0000-00006C000000}"/>
    <cellStyle name="Comma 3 9 4 2 2 2" xfId="57972" xr:uid="{00000000-0005-0000-0000-00006C000000}"/>
    <cellStyle name="Comma 3 9 4 2 3" xfId="42852" xr:uid="{00000000-0005-0000-0000-00006C000000}"/>
    <cellStyle name="Comma 3 9 4 3" xfId="18660" xr:uid="{00000000-0005-0000-0000-00006C000000}"/>
    <cellStyle name="Comma 3 9 4 3 2" xfId="48900" xr:uid="{00000000-0005-0000-0000-00006C000000}"/>
    <cellStyle name="Comma 3 9 4 4" xfId="33780" xr:uid="{00000000-0005-0000-0000-00006C000000}"/>
    <cellStyle name="Comma 3 9 5" xfId="5052" xr:uid="{00000000-0005-0000-0000-00006C000000}"/>
    <cellStyle name="Comma 3 9 5 2" xfId="14124" xr:uid="{00000000-0005-0000-0000-00006C000000}"/>
    <cellStyle name="Comma 3 9 5 2 2" xfId="29244" xr:uid="{00000000-0005-0000-0000-00006C000000}"/>
    <cellStyle name="Comma 3 9 5 2 2 2" xfId="59484" xr:uid="{00000000-0005-0000-0000-00006C000000}"/>
    <cellStyle name="Comma 3 9 5 2 3" xfId="44364" xr:uid="{00000000-0005-0000-0000-00006C000000}"/>
    <cellStyle name="Comma 3 9 5 3" xfId="20172" xr:uid="{00000000-0005-0000-0000-00006C000000}"/>
    <cellStyle name="Comma 3 9 5 3 2" xfId="50412" xr:uid="{00000000-0005-0000-0000-00006C000000}"/>
    <cellStyle name="Comma 3 9 5 4" xfId="35292" xr:uid="{00000000-0005-0000-0000-00006C000000}"/>
    <cellStyle name="Comma 3 9 6" xfId="6564" xr:uid="{00000000-0005-0000-0000-00006C000000}"/>
    <cellStyle name="Comma 3 9 6 2" xfId="21684" xr:uid="{00000000-0005-0000-0000-00006C000000}"/>
    <cellStyle name="Comma 3 9 6 2 2" xfId="51924" xr:uid="{00000000-0005-0000-0000-00006C000000}"/>
    <cellStyle name="Comma 3 9 6 3" xfId="36804" xr:uid="{00000000-0005-0000-0000-00006C000000}"/>
    <cellStyle name="Comma 3 9 7" xfId="8076" xr:uid="{00000000-0005-0000-0000-00006C000000}"/>
    <cellStyle name="Comma 3 9 7 2" xfId="23196" xr:uid="{00000000-0005-0000-0000-00006C000000}"/>
    <cellStyle name="Comma 3 9 7 2 2" xfId="53436" xr:uid="{00000000-0005-0000-0000-00006C000000}"/>
    <cellStyle name="Comma 3 9 7 3" xfId="38316" xr:uid="{00000000-0005-0000-0000-00006C000000}"/>
    <cellStyle name="Comma 3 9 8" xfId="9588" xr:uid="{00000000-0005-0000-0000-00006C000000}"/>
    <cellStyle name="Comma 3 9 8 2" xfId="24708" xr:uid="{00000000-0005-0000-0000-00006C000000}"/>
    <cellStyle name="Comma 3 9 8 2 2" xfId="54948" xr:uid="{00000000-0005-0000-0000-00006C000000}"/>
    <cellStyle name="Comma 3 9 8 3" xfId="39828" xr:uid="{00000000-0005-0000-0000-00006C000000}"/>
    <cellStyle name="Comma 3 9 9" xfId="15636" xr:uid="{00000000-0005-0000-0000-00006C000000}"/>
    <cellStyle name="Comma 3 9 9 2" xfId="45876" xr:uid="{00000000-0005-0000-0000-00006C000000}"/>
    <cellStyle name="Comma 4" xfId="9" xr:uid="{00000000-0005-0000-0000-000004000000}"/>
    <cellStyle name="Comma 4 10" xfId="1525" xr:uid="{00000000-0005-0000-0000-000033000000}"/>
    <cellStyle name="Comma 4 10 2" xfId="10597" xr:uid="{00000000-0005-0000-0000-000033000000}"/>
    <cellStyle name="Comma 4 10 2 2" xfId="25717" xr:uid="{00000000-0005-0000-0000-000033000000}"/>
    <cellStyle name="Comma 4 10 2 2 2" xfId="55957" xr:uid="{00000000-0005-0000-0000-000033000000}"/>
    <cellStyle name="Comma 4 10 2 3" xfId="40837" xr:uid="{00000000-0005-0000-0000-000033000000}"/>
    <cellStyle name="Comma 4 10 3" xfId="16645" xr:uid="{00000000-0005-0000-0000-000033000000}"/>
    <cellStyle name="Comma 4 10 3 2" xfId="46885" xr:uid="{00000000-0005-0000-0000-000033000000}"/>
    <cellStyle name="Comma 4 10 4" xfId="31765" xr:uid="{00000000-0005-0000-0000-000033000000}"/>
    <cellStyle name="Comma 4 11" xfId="3037" xr:uid="{00000000-0005-0000-0000-000033000000}"/>
    <cellStyle name="Comma 4 11 2" xfId="12109" xr:uid="{00000000-0005-0000-0000-000033000000}"/>
    <cellStyle name="Comma 4 11 2 2" xfId="27229" xr:uid="{00000000-0005-0000-0000-000033000000}"/>
    <cellStyle name="Comma 4 11 2 2 2" xfId="57469" xr:uid="{00000000-0005-0000-0000-000033000000}"/>
    <cellStyle name="Comma 4 11 2 3" xfId="42349" xr:uid="{00000000-0005-0000-0000-000033000000}"/>
    <cellStyle name="Comma 4 11 3" xfId="18157" xr:uid="{00000000-0005-0000-0000-000033000000}"/>
    <cellStyle name="Comma 4 11 3 2" xfId="48397" xr:uid="{00000000-0005-0000-0000-000033000000}"/>
    <cellStyle name="Comma 4 11 4" xfId="33277" xr:uid="{00000000-0005-0000-0000-000033000000}"/>
    <cellStyle name="Comma 4 12" xfId="4549" xr:uid="{00000000-0005-0000-0000-000033000000}"/>
    <cellStyle name="Comma 4 12 2" xfId="13621" xr:uid="{00000000-0005-0000-0000-000033000000}"/>
    <cellStyle name="Comma 4 12 2 2" xfId="28741" xr:uid="{00000000-0005-0000-0000-000033000000}"/>
    <cellStyle name="Comma 4 12 2 2 2" xfId="58981" xr:uid="{00000000-0005-0000-0000-000033000000}"/>
    <cellStyle name="Comma 4 12 2 3" xfId="43861" xr:uid="{00000000-0005-0000-0000-000033000000}"/>
    <cellStyle name="Comma 4 12 3" xfId="19669" xr:uid="{00000000-0005-0000-0000-000033000000}"/>
    <cellStyle name="Comma 4 12 3 2" xfId="49909" xr:uid="{00000000-0005-0000-0000-000033000000}"/>
    <cellStyle name="Comma 4 12 4" xfId="34789" xr:uid="{00000000-0005-0000-0000-000033000000}"/>
    <cellStyle name="Comma 4 13" xfId="6061" xr:uid="{00000000-0005-0000-0000-000033000000}"/>
    <cellStyle name="Comma 4 13 2" xfId="21181" xr:uid="{00000000-0005-0000-0000-000033000000}"/>
    <cellStyle name="Comma 4 13 2 2" xfId="51421" xr:uid="{00000000-0005-0000-0000-000033000000}"/>
    <cellStyle name="Comma 4 13 3" xfId="36301" xr:uid="{00000000-0005-0000-0000-000033000000}"/>
    <cellStyle name="Comma 4 14" xfId="7573" xr:uid="{00000000-0005-0000-0000-000033000000}"/>
    <cellStyle name="Comma 4 14 2" xfId="22693" xr:uid="{00000000-0005-0000-0000-000033000000}"/>
    <cellStyle name="Comma 4 14 2 2" xfId="52933" xr:uid="{00000000-0005-0000-0000-000033000000}"/>
    <cellStyle name="Comma 4 14 3" xfId="37813" xr:uid="{00000000-0005-0000-0000-000033000000}"/>
    <cellStyle name="Comma 4 15" xfId="9085" xr:uid="{00000000-0005-0000-0000-000033000000}"/>
    <cellStyle name="Comma 4 15 2" xfId="24205" xr:uid="{00000000-0005-0000-0000-000033000000}"/>
    <cellStyle name="Comma 4 15 2 2" xfId="54445" xr:uid="{00000000-0005-0000-0000-000033000000}"/>
    <cellStyle name="Comma 4 15 3" xfId="39325" xr:uid="{00000000-0005-0000-0000-000033000000}"/>
    <cellStyle name="Comma 4 16" xfId="15133" xr:uid="{00000000-0005-0000-0000-000033000000}"/>
    <cellStyle name="Comma 4 16 2" xfId="45373" xr:uid="{00000000-0005-0000-0000-000033000000}"/>
    <cellStyle name="Comma 4 17" xfId="30253" xr:uid="{00000000-0005-0000-0000-000033000000}"/>
    <cellStyle name="Comma 4 18" xfId="14" xr:uid="{00000000-0005-0000-0000-000004000000}"/>
    <cellStyle name="Comma 4 2" xfId="27" xr:uid="{00000000-0005-0000-0000-000033000000}"/>
    <cellStyle name="Comma 4 2 10" xfId="4563" xr:uid="{00000000-0005-0000-0000-000033000000}"/>
    <cellStyle name="Comma 4 2 10 2" xfId="13635" xr:uid="{00000000-0005-0000-0000-000033000000}"/>
    <cellStyle name="Comma 4 2 10 2 2" xfId="28755" xr:uid="{00000000-0005-0000-0000-000033000000}"/>
    <cellStyle name="Comma 4 2 10 2 2 2" xfId="58995" xr:uid="{00000000-0005-0000-0000-000033000000}"/>
    <cellStyle name="Comma 4 2 10 2 3" xfId="43875" xr:uid="{00000000-0005-0000-0000-000033000000}"/>
    <cellStyle name="Comma 4 2 10 3" xfId="19683" xr:uid="{00000000-0005-0000-0000-000033000000}"/>
    <cellStyle name="Comma 4 2 10 3 2" xfId="49923" xr:uid="{00000000-0005-0000-0000-000033000000}"/>
    <cellStyle name="Comma 4 2 10 4" xfId="34803" xr:uid="{00000000-0005-0000-0000-000033000000}"/>
    <cellStyle name="Comma 4 2 11" xfId="6075" xr:uid="{00000000-0005-0000-0000-000033000000}"/>
    <cellStyle name="Comma 4 2 11 2" xfId="21195" xr:uid="{00000000-0005-0000-0000-000033000000}"/>
    <cellStyle name="Comma 4 2 11 2 2" xfId="51435" xr:uid="{00000000-0005-0000-0000-000033000000}"/>
    <cellStyle name="Comma 4 2 11 3" xfId="36315" xr:uid="{00000000-0005-0000-0000-000033000000}"/>
    <cellStyle name="Comma 4 2 12" xfId="7587" xr:uid="{00000000-0005-0000-0000-000033000000}"/>
    <cellStyle name="Comma 4 2 12 2" xfId="22707" xr:uid="{00000000-0005-0000-0000-000033000000}"/>
    <cellStyle name="Comma 4 2 12 2 2" xfId="52947" xr:uid="{00000000-0005-0000-0000-000033000000}"/>
    <cellStyle name="Comma 4 2 12 3" xfId="37827" xr:uid="{00000000-0005-0000-0000-000033000000}"/>
    <cellStyle name="Comma 4 2 13" xfId="9099" xr:uid="{00000000-0005-0000-0000-000033000000}"/>
    <cellStyle name="Comma 4 2 13 2" xfId="24219" xr:uid="{00000000-0005-0000-0000-000033000000}"/>
    <cellStyle name="Comma 4 2 13 2 2" xfId="54459" xr:uid="{00000000-0005-0000-0000-000033000000}"/>
    <cellStyle name="Comma 4 2 13 3" xfId="39339" xr:uid="{00000000-0005-0000-0000-000033000000}"/>
    <cellStyle name="Comma 4 2 14" xfId="15147" xr:uid="{00000000-0005-0000-0000-000033000000}"/>
    <cellStyle name="Comma 4 2 14 2" xfId="45387" xr:uid="{00000000-0005-0000-0000-000033000000}"/>
    <cellStyle name="Comma 4 2 15" xfId="30267" xr:uid="{00000000-0005-0000-0000-000033000000}"/>
    <cellStyle name="Comma 4 2 2" xfId="69" xr:uid="{00000000-0005-0000-0000-000019000000}"/>
    <cellStyle name="Comma 4 2 2 10" xfId="6117" xr:uid="{00000000-0005-0000-0000-000019000000}"/>
    <cellStyle name="Comma 4 2 2 10 2" xfId="21237" xr:uid="{00000000-0005-0000-0000-000019000000}"/>
    <cellStyle name="Comma 4 2 2 10 2 2" xfId="51477" xr:uid="{00000000-0005-0000-0000-000019000000}"/>
    <cellStyle name="Comma 4 2 2 10 3" xfId="36357" xr:uid="{00000000-0005-0000-0000-000019000000}"/>
    <cellStyle name="Comma 4 2 2 11" xfId="7629" xr:uid="{00000000-0005-0000-0000-000019000000}"/>
    <cellStyle name="Comma 4 2 2 11 2" xfId="22749" xr:uid="{00000000-0005-0000-0000-000019000000}"/>
    <cellStyle name="Comma 4 2 2 11 2 2" xfId="52989" xr:uid="{00000000-0005-0000-0000-000019000000}"/>
    <cellStyle name="Comma 4 2 2 11 3" xfId="37869" xr:uid="{00000000-0005-0000-0000-000019000000}"/>
    <cellStyle name="Comma 4 2 2 12" xfId="9141" xr:uid="{00000000-0005-0000-0000-000019000000}"/>
    <cellStyle name="Comma 4 2 2 12 2" xfId="24261" xr:uid="{00000000-0005-0000-0000-000019000000}"/>
    <cellStyle name="Comma 4 2 2 12 2 2" xfId="54501" xr:uid="{00000000-0005-0000-0000-000019000000}"/>
    <cellStyle name="Comma 4 2 2 12 3" xfId="39381" xr:uid="{00000000-0005-0000-0000-000019000000}"/>
    <cellStyle name="Comma 4 2 2 13" xfId="15189" xr:uid="{00000000-0005-0000-0000-000019000000}"/>
    <cellStyle name="Comma 4 2 2 13 2" xfId="45429" xr:uid="{00000000-0005-0000-0000-000019000000}"/>
    <cellStyle name="Comma 4 2 2 14" xfId="30309" xr:uid="{00000000-0005-0000-0000-000019000000}"/>
    <cellStyle name="Comma 4 2 2 2" xfId="153" xr:uid="{00000000-0005-0000-0000-000032000000}"/>
    <cellStyle name="Comma 4 2 2 2 10" xfId="9225" xr:uid="{00000000-0005-0000-0000-000032000000}"/>
    <cellStyle name="Comma 4 2 2 2 10 2" xfId="24345" xr:uid="{00000000-0005-0000-0000-000032000000}"/>
    <cellStyle name="Comma 4 2 2 2 10 2 2" xfId="54585" xr:uid="{00000000-0005-0000-0000-000032000000}"/>
    <cellStyle name="Comma 4 2 2 2 10 3" xfId="39465" xr:uid="{00000000-0005-0000-0000-000032000000}"/>
    <cellStyle name="Comma 4 2 2 2 11" xfId="15273" xr:uid="{00000000-0005-0000-0000-000032000000}"/>
    <cellStyle name="Comma 4 2 2 2 11 2" xfId="45513" xr:uid="{00000000-0005-0000-0000-000032000000}"/>
    <cellStyle name="Comma 4 2 2 2 12" xfId="30393" xr:uid="{00000000-0005-0000-0000-000032000000}"/>
    <cellStyle name="Comma 4 2 2 2 2" xfId="405" xr:uid="{00000000-0005-0000-0000-000032000000}"/>
    <cellStyle name="Comma 4 2 2 2 2 10" xfId="30645" xr:uid="{00000000-0005-0000-0000-000032000000}"/>
    <cellStyle name="Comma 4 2 2 2 2 2" xfId="1161" xr:uid="{00000000-0005-0000-0000-000032000000}"/>
    <cellStyle name="Comma 4 2 2 2 2 2 2" xfId="2673" xr:uid="{00000000-0005-0000-0000-000032000000}"/>
    <cellStyle name="Comma 4 2 2 2 2 2 2 2" xfId="11745" xr:uid="{00000000-0005-0000-0000-000032000000}"/>
    <cellStyle name="Comma 4 2 2 2 2 2 2 2 2" xfId="26865" xr:uid="{00000000-0005-0000-0000-000032000000}"/>
    <cellStyle name="Comma 4 2 2 2 2 2 2 2 2 2" xfId="57105" xr:uid="{00000000-0005-0000-0000-000032000000}"/>
    <cellStyle name="Comma 4 2 2 2 2 2 2 2 3" xfId="41985" xr:uid="{00000000-0005-0000-0000-000032000000}"/>
    <cellStyle name="Comma 4 2 2 2 2 2 2 3" xfId="17793" xr:uid="{00000000-0005-0000-0000-000032000000}"/>
    <cellStyle name="Comma 4 2 2 2 2 2 2 3 2" xfId="48033" xr:uid="{00000000-0005-0000-0000-000032000000}"/>
    <cellStyle name="Comma 4 2 2 2 2 2 2 4" xfId="32913" xr:uid="{00000000-0005-0000-0000-000032000000}"/>
    <cellStyle name="Comma 4 2 2 2 2 2 3" xfId="4185" xr:uid="{00000000-0005-0000-0000-000032000000}"/>
    <cellStyle name="Comma 4 2 2 2 2 2 3 2" xfId="13257" xr:uid="{00000000-0005-0000-0000-000032000000}"/>
    <cellStyle name="Comma 4 2 2 2 2 2 3 2 2" xfId="28377" xr:uid="{00000000-0005-0000-0000-000032000000}"/>
    <cellStyle name="Comma 4 2 2 2 2 2 3 2 2 2" xfId="58617" xr:uid="{00000000-0005-0000-0000-000032000000}"/>
    <cellStyle name="Comma 4 2 2 2 2 2 3 2 3" xfId="43497" xr:uid="{00000000-0005-0000-0000-000032000000}"/>
    <cellStyle name="Comma 4 2 2 2 2 2 3 3" xfId="19305" xr:uid="{00000000-0005-0000-0000-000032000000}"/>
    <cellStyle name="Comma 4 2 2 2 2 2 3 3 2" xfId="49545" xr:uid="{00000000-0005-0000-0000-000032000000}"/>
    <cellStyle name="Comma 4 2 2 2 2 2 3 4" xfId="34425" xr:uid="{00000000-0005-0000-0000-000032000000}"/>
    <cellStyle name="Comma 4 2 2 2 2 2 4" xfId="5697" xr:uid="{00000000-0005-0000-0000-000032000000}"/>
    <cellStyle name="Comma 4 2 2 2 2 2 4 2" xfId="14769" xr:uid="{00000000-0005-0000-0000-000032000000}"/>
    <cellStyle name="Comma 4 2 2 2 2 2 4 2 2" xfId="29889" xr:uid="{00000000-0005-0000-0000-000032000000}"/>
    <cellStyle name="Comma 4 2 2 2 2 2 4 2 2 2" xfId="60129" xr:uid="{00000000-0005-0000-0000-000032000000}"/>
    <cellStyle name="Comma 4 2 2 2 2 2 4 2 3" xfId="45009" xr:uid="{00000000-0005-0000-0000-000032000000}"/>
    <cellStyle name="Comma 4 2 2 2 2 2 4 3" xfId="20817" xr:uid="{00000000-0005-0000-0000-000032000000}"/>
    <cellStyle name="Comma 4 2 2 2 2 2 4 3 2" xfId="51057" xr:uid="{00000000-0005-0000-0000-000032000000}"/>
    <cellStyle name="Comma 4 2 2 2 2 2 4 4" xfId="35937" xr:uid="{00000000-0005-0000-0000-000032000000}"/>
    <cellStyle name="Comma 4 2 2 2 2 2 5" xfId="7209" xr:uid="{00000000-0005-0000-0000-000032000000}"/>
    <cellStyle name="Comma 4 2 2 2 2 2 5 2" xfId="22329" xr:uid="{00000000-0005-0000-0000-000032000000}"/>
    <cellStyle name="Comma 4 2 2 2 2 2 5 2 2" xfId="52569" xr:uid="{00000000-0005-0000-0000-000032000000}"/>
    <cellStyle name="Comma 4 2 2 2 2 2 5 3" xfId="37449" xr:uid="{00000000-0005-0000-0000-000032000000}"/>
    <cellStyle name="Comma 4 2 2 2 2 2 6" xfId="8721" xr:uid="{00000000-0005-0000-0000-000032000000}"/>
    <cellStyle name="Comma 4 2 2 2 2 2 6 2" xfId="23841" xr:uid="{00000000-0005-0000-0000-000032000000}"/>
    <cellStyle name="Comma 4 2 2 2 2 2 6 2 2" xfId="54081" xr:uid="{00000000-0005-0000-0000-000032000000}"/>
    <cellStyle name="Comma 4 2 2 2 2 2 6 3" xfId="38961" xr:uid="{00000000-0005-0000-0000-000032000000}"/>
    <cellStyle name="Comma 4 2 2 2 2 2 7" xfId="10233" xr:uid="{00000000-0005-0000-0000-000032000000}"/>
    <cellStyle name="Comma 4 2 2 2 2 2 7 2" xfId="25353" xr:uid="{00000000-0005-0000-0000-000032000000}"/>
    <cellStyle name="Comma 4 2 2 2 2 2 7 2 2" xfId="55593" xr:uid="{00000000-0005-0000-0000-000032000000}"/>
    <cellStyle name="Comma 4 2 2 2 2 2 7 3" xfId="40473" xr:uid="{00000000-0005-0000-0000-000032000000}"/>
    <cellStyle name="Comma 4 2 2 2 2 2 8" xfId="16281" xr:uid="{00000000-0005-0000-0000-000032000000}"/>
    <cellStyle name="Comma 4 2 2 2 2 2 8 2" xfId="46521" xr:uid="{00000000-0005-0000-0000-000032000000}"/>
    <cellStyle name="Comma 4 2 2 2 2 2 9" xfId="31401" xr:uid="{00000000-0005-0000-0000-000032000000}"/>
    <cellStyle name="Comma 4 2 2 2 2 3" xfId="1917" xr:uid="{00000000-0005-0000-0000-000032000000}"/>
    <cellStyle name="Comma 4 2 2 2 2 3 2" xfId="10989" xr:uid="{00000000-0005-0000-0000-000032000000}"/>
    <cellStyle name="Comma 4 2 2 2 2 3 2 2" xfId="26109" xr:uid="{00000000-0005-0000-0000-000032000000}"/>
    <cellStyle name="Comma 4 2 2 2 2 3 2 2 2" xfId="56349" xr:uid="{00000000-0005-0000-0000-000032000000}"/>
    <cellStyle name="Comma 4 2 2 2 2 3 2 3" xfId="41229" xr:uid="{00000000-0005-0000-0000-000032000000}"/>
    <cellStyle name="Comma 4 2 2 2 2 3 3" xfId="17037" xr:uid="{00000000-0005-0000-0000-000032000000}"/>
    <cellStyle name="Comma 4 2 2 2 2 3 3 2" xfId="47277" xr:uid="{00000000-0005-0000-0000-000032000000}"/>
    <cellStyle name="Comma 4 2 2 2 2 3 4" xfId="32157" xr:uid="{00000000-0005-0000-0000-000032000000}"/>
    <cellStyle name="Comma 4 2 2 2 2 4" xfId="3429" xr:uid="{00000000-0005-0000-0000-000032000000}"/>
    <cellStyle name="Comma 4 2 2 2 2 4 2" xfId="12501" xr:uid="{00000000-0005-0000-0000-000032000000}"/>
    <cellStyle name="Comma 4 2 2 2 2 4 2 2" xfId="27621" xr:uid="{00000000-0005-0000-0000-000032000000}"/>
    <cellStyle name="Comma 4 2 2 2 2 4 2 2 2" xfId="57861" xr:uid="{00000000-0005-0000-0000-000032000000}"/>
    <cellStyle name="Comma 4 2 2 2 2 4 2 3" xfId="42741" xr:uid="{00000000-0005-0000-0000-000032000000}"/>
    <cellStyle name="Comma 4 2 2 2 2 4 3" xfId="18549" xr:uid="{00000000-0005-0000-0000-000032000000}"/>
    <cellStyle name="Comma 4 2 2 2 2 4 3 2" xfId="48789" xr:uid="{00000000-0005-0000-0000-000032000000}"/>
    <cellStyle name="Comma 4 2 2 2 2 4 4" xfId="33669" xr:uid="{00000000-0005-0000-0000-000032000000}"/>
    <cellStyle name="Comma 4 2 2 2 2 5" xfId="4941" xr:uid="{00000000-0005-0000-0000-000032000000}"/>
    <cellStyle name="Comma 4 2 2 2 2 5 2" xfId="14013" xr:uid="{00000000-0005-0000-0000-000032000000}"/>
    <cellStyle name="Comma 4 2 2 2 2 5 2 2" xfId="29133" xr:uid="{00000000-0005-0000-0000-000032000000}"/>
    <cellStyle name="Comma 4 2 2 2 2 5 2 2 2" xfId="59373" xr:uid="{00000000-0005-0000-0000-000032000000}"/>
    <cellStyle name="Comma 4 2 2 2 2 5 2 3" xfId="44253" xr:uid="{00000000-0005-0000-0000-000032000000}"/>
    <cellStyle name="Comma 4 2 2 2 2 5 3" xfId="20061" xr:uid="{00000000-0005-0000-0000-000032000000}"/>
    <cellStyle name="Comma 4 2 2 2 2 5 3 2" xfId="50301" xr:uid="{00000000-0005-0000-0000-000032000000}"/>
    <cellStyle name="Comma 4 2 2 2 2 5 4" xfId="35181" xr:uid="{00000000-0005-0000-0000-000032000000}"/>
    <cellStyle name="Comma 4 2 2 2 2 6" xfId="6453" xr:uid="{00000000-0005-0000-0000-000032000000}"/>
    <cellStyle name="Comma 4 2 2 2 2 6 2" xfId="21573" xr:uid="{00000000-0005-0000-0000-000032000000}"/>
    <cellStyle name="Comma 4 2 2 2 2 6 2 2" xfId="51813" xr:uid="{00000000-0005-0000-0000-000032000000}"/>
    <cellStyle name="Comma 4 2 2 2 2 6 3" xfId="36693" xr:uid="{00000000-0005-0000-0000-000032000000}"/>
    <cellStyle name="Comma 4 2 2 2 2 7" xfId="7965" xr:uid="{00000000-0005-0000-0000-000032000000}"/>
    <cellStyle name="Comma 4 2 2 2 2 7 2" xfId="23085" xr:uid="{00000000-0005-0000-0000-000032000000}"/>
    <cellStyle name="Comma 4 2 2 2 2 7 2 2" xfId="53325" xr:uid="{00000000-0005-0000-0000-000032000000}"/>
    <cellStyle name="Comma 4 2 2 2 2 7 3" xfId="38205" xr:uid="{00000000-0005-0000-0000-000032000000}"/>
    <cellStyle name="Comma 4 2 2 2 2 8" xfId="9477" xr:uid="{00000000-0005-0000-0000-000032000000}"/>
    <cellStyle name="Comma 4 2 2 2 2 8 2" xfId="24597" xr:uid="{00000000-0005-0000-0000-000032000000}"/>
    <cellStyle name="Comma 4 2 2 2 2 8 2 2" xfId="54837" xr:uid="{00000000-0005-0000-0000-000032000000}"/>
    <cellStyle name="Comma 4 2 2 2 2 8 3" xfId="39717" xr:uid="{00000000-0005-0000-0000-000032000000}"/>
    <cellStyle name="Comma 4 2 2 2 2 9" xfId="15525" xr:uid="{00000000-0005-0000-0000-000032000000}"/>
    <cellStyle name="Comma 4 2 2 2 2 9 2" xfId="45765" xr:uid="{00000000-0005-0000-0000-000032000000}"/>
    <cellStyle name="Comma 4 2 2 2 3" xfId="657" xr:uid="{00000000-0005-0000-0000-000093000000}"/>
    <cellStyle name="Comma 4 2 2 2 3 10" xfId="30897" xr:uid="{00000000-0005-0000-0000-000093000000}"/>
    <cellStyle name="Comma 4 2 2 2 3 2" xfId="1413" xr:uid="{00000000-0005-0000-0000-000093000000}"/>
    <cellStyle name="Comma 4 2 2 2 3 2 2" xfId="2925" xr:uid="{00000000-0005-0000-0000-000093000000}"/>
    <cellStyle name="Comma 4 2 2 2 3 2 2 2" xfId="11997" xr:uid="{00000000-0005-0000-0000-000093000000}"/>
    <cellStyle name="Comma 4 2 2 2 3 2 2 2 2" xfId="27117" xr:uid="{00000000-0005-0000-0000-000093000000}"/>
    <cellStyle name="Comma 4 2 2 2 3 2 2 2 2 2" xfId="57357" xr:uid="{00000000-0005-0000-0000-000093000000}"/>
    <cellStyle name="Comma 4 2 2 2 3 2 2 2 3" xfId="42237" xr:uid="{00000000-0005-0000-0000-000093000000}"/>
    <cellStyle name="Comma 4 2 2 2 3 2 2 3" xfId="18045" xr:uid="{00000000-0005-0000-0000-000093000000}"/>
    <cellStyle name="Comma 4 2 2 2 3 2 2 3 2" xfId="48285" xr:uid="{00000000-0005-0000-0000-000093000000}"/>
    <cellStyle name="Comma 4 2 2 2 3 2 2 4" xfId="33165" xr:uid="{00000000-0005-0000-0000-000093000000}"/>
    <cellStyle name="Comma 4 2 2 2 3 2 3" xfId="4437" xr:uid="{00000000-0005-0000-0000-000093000000}"/>
    <cellStyle name="Comma 4 2 2 2 3 2 3 2" xfId="13509" xr:uid="{00000000-0005-0000-0000-000093000000}"/>
    <cellStyle name="Comma 4 2 2 2 3 2 3 2 2" xfId="28629" xr:uid="{00000000-0005-0000-0000-000093000000}"/>
    <cellStyle name="Comma 4 2 2 2 3 2 3 2 2 2" xfId="58869" xr:uid="{00000000-0005-0000-0000-000093000000}"/>
    <cellStyle name="Comma 4 2 2 2 3 2 3 2 3" xfId="43749" xr:uid="{00000000-0005-0000-0000-000093000000}"/>
    <cellStyle name="Comma 4 2 2 2 3 2 3 3" xfId="19557" xr:uid="{00000000-0005-0000-0000-000093000000}"/>
    <cellStyle name="Comma 4 2 2 2 3 2 3 3 2" xfId="49797" xr:uid="{00000000-0005-0000-0000-000093000000}"/>
    <cellStyle name="Comma 4 2 2 2 3 2 3 4" xfId="34677" xr:uid="{00000000-0005-0000-0000-000093000000}"/>
    <cellStyle name="Comma 4 2 2 2 3 2 4" xfId="5949" xr:uid="{00000000-0005-0000-0000-000093000000}"/>
    <cellStyle name="Comma 4 2 2 2 3 2 4 2" xfId="15021" xr:uid="{00000000-0005-0000-0000-000093000000}"/>
    <cellStyle name="Comma 4 2 2 2 3 2 4 2 2" xfId="30141" xr:uid="{00000000-0005-0000-0000-000093000000}"/>
    <cellStyle name="Comma 4 2 2 2 3 2 4 2 2 2" xfId="60381" xr:uid="{00000000-0005-0000-0000-000093000000}"/>
    <cellStyle name="Comma 4 2 2 2 3 2 4 2 3" xfId="45261" xr:uid="{00000000-0005-0000-0000-000093000000}"/>
    <cellStyle name="Comma 4 2 2 2 3 2 4 3" xfId="21069" xr:uid="{00000000-0005-0000-0000-000093000000}"/>
    <cellStyle name="Comma 4 2 2 2 3 2 4 3 2" xfId="51309" xr:uid="{00000000-0005-0000-0000-000093000000}"/>
    <cellStyle name="Comma 4 2 2 2 3 2 4 4" xfId="36189" xr:uid="{00000000-0005-0000-0000-000093000000}"/>
    <cellStyle name="Comma 4 2 2 2 3 2 5" xfId="7461" xr:uid="{00000000-0005-0000-0000-000093000000}"/>
    <cellStyle name="Comma 4 2 2 2 3 2 5 2" xfId="22581" xr:uid="{00000000-0005-0000-0000-000093000000}"/>
    <cellStyle name="Comma 4 2 2 2 3 2 5 2 2" xfId="52821" xr:uid="{00000000-0005-0000-0000-000093000000}"/>
    <cellStyle name="Comma 4 2 2 2 3 2 5 3" xfId="37701" xr:uid="{00000000-0005-0000-0000-000093000000}"/>
    <cellStyle name="Comma 4 2 2 2 3 2 6" xfId="8973" xr:uid="{00000000-0005-0000-0000-000093000000}"/>
    <cellStyle name="Comma 4 2 2 2 3 2 6 2" xfId="24093" xr:uid="{00000000-0005-0000-0000-000093000000}"/>
    <cellStyle name="Comma 4 2 2 2 3 2 6 2 2" xfId="54333" xr:uid="{00000000-0005-0000-0000-000093000000}"/>
    <cellStyle name="Comma 4 2 2 2 3 2 6 3" xfId="39213" xr:uid="{00000000-0005-0000-0000-000093000000}"/>
    <cellStyle name="Comma 4 2 2 2 3 2 7" xfId="10485" xr:uid="{00000000-0005-0000-0000-000093000000}"/>
    <cellStyle name="Comma 4 2 2 2 3 2 7 2" xfId="25605" xr:uid="{00000000-0005-0000-0000-000093000000}"/>
    <cellStyle name="Comma 4 2 2 2 3 2 7 2 2" xfId="55845" xr:uid="{00000000-0005-0000-0000-000093000000}"/>
    <cellStyle name="Comma 4 2 2 2 3 2 7 3" xfId="40725" xr:uid="{00000000-0005-0000-0000-000093000000}"/>
    <cellStyle name="Comma 4 2 2 2 3 2 8" xfId="16533" xr:uid="{00000000-0005-0000-0000-000093000000}"/>
    <cellStyle name="Comma 4 2 2 2 3 2 8 2" xfId="46773" xr:uid="{00000000-0005-0000-0000-000093000000}"/>
    <cellStyle name="Comma 4 2 2 2 3 2 9" xfId="31653" xr:uid="{00000000-0005-0000-0000-000093000000}"/>
    <cellStyle name="Comma 4 2 2 2 3 3" xfId="2169" xr:uid="{00000000-0005-0000-0000-000093000000}"/>
    <cellStyle name="Comma 4 2 2 2 3 3 2" xfId="11241" xr:uid="{00000000-0005-0000-0000-000093000000}"/>
    <cellStyle name="Comma 4 2 2 2 3 3 2 2" xfId="26361" xr:uid="{00000000-0005-0000-0000-000093000000}"/>
    <cellStyle name="Comma 4 2 2 2 3 3 2 2 2" xfId="56601" xr:uid="{00000000-0005-0000-0000-000093000000}"/>
    <cellStyle name="Comma 4 2 2 2 3 3 2 3" xfId="41481" xr:uid="{00000000-0005-0000-0000-000093000000}"/>
    <cellStyle name="Comma 4 2 2 2 3 3 3" xfId="17289" xr:uid="{00000000-0005-0000-0000-000093000000}"/>
    <cellStyle name="Comma 4 2 2 2 3 3 3 2" xfId="47529" xr:uid="{00000000-0005-0000-0000-000093000000}"/>
    <cellStyle name="Comma 4 2 2 2 3 3 4" xfId="32409" xr:uid="{00000000-0005-0000-0000-000093000000}"/>
    <cellStyle name="Comma 4 2 2 2 3 4" xfId="3681" xr:uid="{00000000-0005-0000-0000-000093000000}"/>
    <cellStyle name="Comma 4 2 2 2 3 4 2" xfId="12753" xr:uid="{00000000-0005-0000-0000-000093000000}"/>
    <cellStyle name="Comma 4 2 2 2 3 4 2 2" xfId="27873" xr:uid="{00000000-0005-0000-0000-000093000000}"/>
    <cellStyle name="Comma 4 2 2 2 3 4 2 2 2" xfId="58113" xr:uid="{00000000-0005-0000-0000-000093000000}"/>
    <cellStyle name="Comma 4 2 2 2 3 4 2 3" xfId="42993" xr:uid="{00000000-0005-0000-0000-000093000000}"/>
    <cellStyle name="Comma 4 2 2 2 3 4 3" xfId="18801" xr:uid="{00000000-0005-0000-0000-000093000000}"/>
    <cellStyle name="Comma 4 2 2 2 3 4 3 2" xfId="49041" xr:uid="{00000000-0005-0000-0000-000093000000}"/>
    <cellStyle name="Comma 4 2 2 2 3 4 4" xfId="33921" xr:uid="{00000000-0005-0000-0000-000093000000}"/>
    <cellStyle name="Comma 4 2 2 2 3 5" xfId="5193" xr:uid="{00000000-0005-0000-0000-000093000000}"/>
    <cellStyle name="Comma 4 2 2 2 3 5 2" xfId="14265" xr:uid="{00000000-0005-0000-0000-000093000000}"/>
    <cellStyle name="Comma 4 2 2 2 3 5 2 2" xfId="29385" xr:uid="{00000000-0005-0000-0000-000093000000}"/>
    <cellStyle name="Comma 4 2 2 2 3 5 2 2 2" xfId="59625" xr:uid="{00000000-0005-0000-0000-000093000000}"/>
    <cellStyle name="Comma 4 2 2 2 3 5 2 3" xfId="44505" xr:uid="{00000000-0005-0000-0000-000093000000}"/>
    <cellStyle name="Comma 4 2 2 2 3 5 3" xfId="20313" xr:uid="{00000000-0005-0000-0000-000093000000}"/>
    <cellStyle name="Comma 4 2 2 2 3 5 3 2" xfId="50553" xr:uid="{00000000-0005-0000-0000-000093000000}"/>
    <cellStyle name="Comma 4 2 2 2 3 5 4" xfId="35433" xr:uid="{00000000-0005-0000-0000-000093000000}"/>
    <cellStyle name="Comma 4 2 2 2 3 6" xfId="6705" xr:uid="{00000000-0005-0000-0000-000093000000}"/>
    <cellStyle name="Comma 4 2 2 2 3 6 2" xfId="21825" xr:uid="{00000000-0005-0000-0000-000093000000}"/>
    <cellStyle name="Comma 4 2 2 2 3 6 2 2" xfId="52065" xr:uid="{00000000-0005-0000-0000-000093000000}"/>
    <cellStyle name="Comma 4 2 2 2 3 6 3" xfId="36945" xr:uid="{00000000-0005-0000-0000-000093000000}"/>
    <cellStyle name="Comma 4 2 2 2 3 7" xfId="8217" xr:uid="{00000000-0005-0000-0000-000093000000}"/>
    <cellStyle name="Comma 4 2 2 2 3 7 2" xfId="23337" xr:uid="{00000000-0005-0000-0000-000093000000}"/>
    <cellStyle name="Comma 4 2 2 2 3 7 2 2" xfId="53577" xr:uid="{00000000-0005-0000-0000-000093000000}"/>
    <cellStyle name="Comma 4 2 2 2 3 7 3" xfId="38457" xr:uid="{00000000-0005-0000-0000-000093000000}"/>
    <cellStyle name="Comma 4 2 2 2 3 8" xfId="9729" xr:uid="{00000000-0005-0000-0000-000093000000}"/>
    <cellStyle name="Comma 4 2 2 2 3 8 2" xfId="24849" xr:uid="{00000000-0005-0000-0000-000093000000}"/>
    <cellStyle name="Comma 4 2 2 2 3 8 2 2" xfId="55089" xr:uid="{00000000-0005-0000-0000-000093000000}"/>
    <cellStyle name="Comma 4 2 2 2 3 8 3" xfId="39969" xr:uid="{00000000-0005-0000-0000-000093000000}"/>
    <cellStyle name="Comma 4 2 2 2 3 9" xfId="15777" xr:uid="{00000000-0005-0000-0000-000093000000}"/>
    <cellStyle name="Comma 4 2 2 2 3 9 2" xfId="46017" xr:uid="{00000000-0005-0000-0000-000093000000}"/>
    <cellStyle name="Comma 4 2 2 2 4" xfId="909" xr:uid="{00000000-0005-0000-0000-000032000000}"/>
    <cellStyle name="Comma 4 2 2 2 4 2" xfId="2421" xr:uid="{00000000-0005-0000-0000-000032000000}"/>
    <cellStyle name="Comma 4 2 2 2 4 2 2" xfId="11493" xr:uid="{00000000-0005-0000-0000-000032000000}"/>
    <cellStyle name="Comma 4 2 2 2 4 2 2 2" xfId="26613" xr:uid="{00000000-0005-0000-0000-000032000000}"/>
    <cellStyle name="Comma 4 2 2 2 4 2 2 2 2" xfId="56853" xr:uid="{00000000-0005-0000-0000-000032000000}"/>
    <cellStyle name="Comma 4 2 2 2 4 2 2 3" xfId="41733" xr:uid="{00000000-0005-0000-0000-000032000000}"/>
    <cellStyle name="Comma 4 2 2 2 4 2 3" xfId="17541" xr:uid="{00000000-0005-0000-0000-000032000000}"/>
    <cellStyle name="Comma 4 2 2 2 4 2 3 2" xfId="47781" xr:uid="{00000000-0005-0000-0000-000032000000}"/>
    <cellStyle name="Comma 4 2 2 2 4 2 4" xfId="32661" xr:uid="{00000000-0005-0000-0000-000032000000}"/>
    <cellStyle name="Comma 4 2 2 2 4 3" xfId="3933" xr:uid="{00000000-0005-0000-0000-000032000000}"/>
    <cellStyle name="Comma 4 2 2 2 4 3 2" xfId="13005" xr:uid="{00000000-0005-0000-0000-000032000000}"/>
    <cellStyle name="Comma 4 2 2 2 4 3 2 2" xfId="28125" xr:uid="{00000000-0005-0000-0000-000032000000}"/>
    <cellStyle name="Comma 4 2 2 2 4 3 2 2 2" xfId="58365" xr:uid="{00000000-0005-0000-0000-000032000000}"/>
    <cellStyle name="Comma 4 2 2 2 4 3 2 3" xfId="43245" xr:uid="{00000000-0005-0000-0000-000032000000}"/>
    <cellStyle name="Comma 4 2 2 2 4 3 3" xfId="19053" xr:uid="{00000000-0005-0000-0000-000032000000}"/>
    <cellStyle name="Comma 4 2 2 2 4 3 3 2" xfId="49293" xr:uid="{00000000-0005-0000-0000-000032000000}"/>
    <cellStyle name="Comma 4 2 2 2 4 3 4" xfId="34173" xr:uid="{00000000-0005-0000-0000-000032000000}"/>
    <cellStyle name="Comma 4 2 2 2 4 4" xfId="5445" xr:uid="{00000000-0005-0000-0000-000032000000}"/>
    <cellStyle name="Comma 4 2 2 2 4 4 2" xfId="14517" xr:uid="{00000000-0005-0000-0000-000032000000}"/>
    <cellStyle name="Comma 4 2 2 2 4 4 2 2" xfId="29637" xr:uid="{00000000-0005-0000-0000-000032000000}"/>
    <cellStyle name="Comma 4 2 2 2 4 4 2 2 2" xfId="59877" xr:uid="{00000000-0005-0000-0000-000032000000}"/>
    <cellStyle name="Comma 4 2 2 2 4 4 2 3" xfId="44757" xr:uid="{00000000-0005-0000-0000-000032000000}"/>
    <cellStyle name="Comma 4 2 2 2 4 4 3" xfId="20565" xr:uid="{00000000-0005-0000-0000-000032000000}"/>
    <cellStyle name="Comma 4 2 2 2 4 4 3 2" xfId="50805" xr:uid="{00000000-0005-0000-0000-000032000000}"/>
    <cellStyle name="Comma 4 2 2 2 4 4 4" xfId="35685" xr:uid="{00000000-0005-0000-0000-000032000000}"/>
    <cellStyle name="Comma 4 2 2 2 4 5" xfId="6957" xr:uid="{00000000-0005-0000-0000-000032000000}"/>
    <cellStyle name="Comma 4 2 2 2 4 5 2" xfId="22077" xr:uid="{00000000-0005-0000-0000-000032000000}"/>
    <cellStyle name="Comma 4 2 2 2 4 5 2 2" xfId="52317" xr:uid="{00000000-0005-0000-0000-000032000000}"/>
    <cellStyle name="Comma 4 2 2 2 4 5 3" xfId="37197" xr:uid="{00000000-0005-0000-0000-000032000000}"/>
    <cellStyle name="Comma 4 2 2 2 4 6" xfId="8469" xr:uid="{00000000-0005-0000-0000-000032000000}"/>
    <cellStyle name="Comma 4 2 2 2 4 6 2" xfId="23589" xr:uid="{00000000-0005-0000-0000-000032000000}"/>
    <cellStyle name="Comma 4 2 2 2 4 6 2 2" xfId="53829" xr:uid="{00000000-0005-0000-0000-000032000000}"/>
    <cellStyle name="Comma 4 2 2 2 4 6 3" xfId="38709" xr:uid="{00000000-0005-0000-0000-000032000000}"/>
    <cellStyle name="Comma 4 2 2 2 4 7" xfId="9981" xr:uid="{00000000-0005-0000-0000-000032000000}"/>
    <cellStyle name="Comma 4 2 2 2 4 7 2" xfId="25101" xr:uid="{00000000-0005-0000-0000-000032000000}"/>
    <cellStyle name="Comma 4 2 2 2 4 7 2 2" xfId="55341" xr:uid="{00000000-0005-0000-0000-000032000000}"/>
    <cellStyle name="Comma 4 2 2 2 4 7 3" xfId="40221" xr:uid="{00000000-0005-0000-0000-000032000000}"/>
    <cellStyle name="Comma 4 2 2 2 4 8" xfId="16029" xr:uid="{00000000-0005-0000-0000-000032000000}"/>
    <cellStyle name="Comma 4 2 2 2 4 8 2" xfId="46269" xr:uid="{00000000-0005-0000-0000-000032000000}"/>
    <cellStyle name="Comma 4 2 2 2 4 9" xfId="31149" xr:uid="{00000000-0005-0000-0000-000032000000}"/>
    <cellStyle name="Comma 4 2 2 2 5" xfId="1665" xr:uid="{00000000-0005-0000-0000-000032000000}"/>
    <cellStyle name="Comma 4 2 2 2 5 2" xfId="10737" xr:uid="{00000000-0005-0000-0000-000032000000}"/>
    <cellStyle name="Comma 4 2 2 2 5 2 2" xfId="25857" xr:uid="{00000000-0005-0000-0000-000032000000}"/>
    <cellStyle name="Comma 4 2 2 2 5 2 2 2" xfId="56097" xr:uid="{00000000-0005-0000-0000-000032000000}"/>
    <cellStyle name="Comma 4 2 2 2 5 2 3" xfId="40977" xr:uid="{00000000-0005-0000-0000-000032000000}"/>
    <cellStyle name="Comma 4 2 2 2 5 3" xfId="16785" xr:uid="{00000000-0005-0000-0000-000032000000}"/>
    <cellStyle name="Comma 4 2 2 2 5 3 2" xfId="47025" xr:uid="{00000000-0005-0000-0000-000032000000}"/>
    <cellStyle name="Comma 4 2 2 2 5 4" xfId="31905" xr:uid="{00000000-0005-0000-0000-000032000000}"/>
    <cellStyle name="Comma 4 2 2 2 6" xfId="3177" xr:uid="{00000000-0005-0000-0000-000032000000}"/>
    <cellStyle name="Comma 4 2 2 2 6 2" xfId="12249" xr:uid="{00000000-0005-0000-0000-000032000000}"/>
    <cellStyle name="Comma 4 2 2 2 6 2 2" xfId="27369" xr:uid="{00000000-0005-0000-0000-000032000000}"/>
    <cellStyle name="Comma 4 2 2 2 6 2 2 2" xfId="57609" xr:uid="{00000000-0005-0000-0000-000032000000}"/>
    <cellStyle name="Comma 4 2 2 2 6 2 3" xfId="42489" xr:uid="{00000000-0005-0000-0000-000032000000}"/>
    <cellStyle name="Comma 4 2 2 2 6 3" xfId="18297" xr:uid="{00000000-0005-0000-0000-000032000000}"/>
    <cellStyle name="Comma 4 2 2 2 6 3 2" xfId="48537" xr:uid="{00000000-0005-0000-0000-000032000000}"/>
    <cellStyle name="Comma 4 2 2 2 6 4" xfId="33417" xr:uid="{00000000-0005-0000-0000-000032000000}"/>
    <cellStyle name="Comma 4 2 2 2 7" xfId="4689" xr:uid="{00000000-0005-0000-0000-000032000000}"/>
    <cellStyle name="Comma 4 2 2 2 7 2" xfId="13761" xr:uid="{00000000-0005-0000-0000-000032000000}"/>
    <cellStyle name="Comma 4 2 2 2 7 2 2" xfId="28881" xr:uid="{00000000-0005-0000-0000-000032000000}"/>
    <cellStyle name="Comma 4 2 2 2 7 2 2 2" xfId="59121" xr:uid="{00000000-0005-0000-0000-000032000000}"/>
    <cellStyle name="Comma 4 2 2 2 7 2 3" xfId="44001" xr:uid="{00000000-0005-0000-0000-000032000000}"/>
    <cellStyle name="Comma 4 2 2 2 7 3" xfId="19809" xr:uid="{00000000-0005-0000-0000-000032000000}"/>
    <cellStyle name="Comma 4 2 2 2 7 3 2" xfId="50049" xr:uid="{00000000-0005-0000-0000-000032000000}"/>
    <cellStyle name="Comma 4 2 2 2 7 4" xfId="34929" xr:uid="{00000000-0005-0000-0000-000032000000}"/>
    <cellStyle name="Comma 4 2 2 2 8" xfId="6201" xr:uid="{00000000-0005-0000-0000-000032000000}"/>
    <cellStyle name="Comma 4 2 2 2 8 2" xfId="21321" xr:uid="{00000000-0005-0000-0000-000032000000}"/>
    <cellStyle name="Comma 4 2 2 2 8 2 2" xfId="51561" xr:uid="{00000000-0005-0000-0000-000032000000}"/>
    <cellStyle name="Comma 4 2 2 2 8 3" xfId="36441" xr:uid="{00000000-0005-0000-0000-000032000000}"/>
    <cellStyle name="Comma 4 2 2 2 9" xfId="7713" xr:uid="{00000000-0005-0000-0000-000032000000}"/>
    <cellStyle name="Comma 4 2 2 2 9 2" xfId="22833" xr:uid="{00000000-0005-0000-0000-000032000000}"/>
    <cellStyle name="Comma 4 2 2 2 9 2 2" xfId="53073" xr:uid="{00000000-0005-0000-0000-000032000000}"/>
    <cellStyle name="Comma 4 2 2 2 9 3" xfId="37953" xr:uid="{00000000-0005-0000-0000-000032000000}"/>
    <cellStyle name="Comma 4 2 2 3" xfId="237" xr:uid="{00000000-0005-0000-0000-000032000000}"/>
    <cellStyle name="Comma 4 2 2 3 10" xfId="9309" xr:uid="{00000000-0005-0000-0000-000032000000}"/>
    <cellStyle name="Comma 4 2 2 3 10 2" xfId="24429" xr:uid="{00000000-0005-0000-0000-000032000000}"/>
    <cellStyle name="Comma 4 2 2 3 10 2 2" xfId="54669" xr:uid="{00000000-0005-0000-0000-000032000000}"/>
    <cellStyle name="Comma 4 2 2 3 10 3" xfId="39549" xr:uid="{00000000-0005-0000-0000-000032000000}"/>
    <cellStyle name="Comma 4 2 2 3 11" xfId="15357" xr:uid="{00000000-0005-0000-0000-000032000000}"/>
    <cellStyle name="Comma 4 2 2 3 11 2" xfId="45597" xr:uid="{00000000-0005-0000-0000-000032000000}"/>
    <cellStyle name="Comma 4 2 2 3 12" xfId="30477" xr:uid="{00000000-0005-0000-0000-000032000000}"/>
    <cellStyle name="Comma 4 2 2 3 2" xfId="489" xr:uid="{00000000-0005-0000-0000-000032000000}"/>
    <cellStyle name="Comma 4 2 2 3 2 10" xfId="30729" xr:uid="{00000000-0005-0000-0000-000032000000}"/>
    <cellStyle name="Comma 4 2 2 3 2 2" xfId="1245" xr:uid="{00000000-0005-0000-0000-000032000000}"/>
    <cellStyle name="Comma 4 2 2 3 2 2 2" xfId="2757" xr:uid="{00000000-0005-0000-0000-000032000000}"/>
    <cellStyle name="Comma 4 2 2 3 2 2 2 2" xfId="11829" xr:uid="{00000000-0005-0000-0000-000032000000}"/>
    <cellStyle name="Comma 4 2 2 3 2 2 2 2 2" xfId="26949" xr:uid="{00000000-0005-0000-0000-000032000000}"/>
    <cellStyle name="Comma 4 2 2 3 2 2 2 2 2 2" xfId="57189" xr:uid="{00000000-0005-0000-0000-000032000000}"/>
    <cellStyle name="Comma 4 2 2 3 2 2 2 2 3" xfId="42069" xr:uid="{00000000-0005-0000-0000-000032000000}"/>
    <cellStyle name="Comma 4 2 2 3 2 2 2 3" xfId="17877" xr:uid="{00000000-0005-0000-0000-000032000000}"/>
    <cellStyle name="Comma 4 2 2 3 2 2 2 3 2" xfId="48117" xr:uid="{00000000-0005-0000-0000-000032000000}"/>
    <cellStyle name="Comma 4 2 2 3 2 2 2 4" xfId="32997" xr:uid="{00000000-0005-0000-0000-000032000000}"/>
    <cellStyle name="Comma 4 2 2 3 2 2 3" xfId="4269" xr:uid="{00000000-0005-0000-0000-000032000000}"/>
    <cellStyle name="Comma 4 2 2 3 2 2 3 2" xfId="13341" xr:uid="{00000000-0005-0000-0000-000032000000}"/>
    <cellStyle name="Comma 4 2 2 3 2 2 3 2 2" xfId="28461" xr:uid="{00000000-0005-0000-0000-000032000000}"/>
    <cellStyle name="Comma 4 2 2 3 2 2 3 2 2 2" xfId="58701" xr:uid="{00000000-0005-0000-0000-000032000000}"/>
    <cellStyle name="Comma 4 2 2 3 2 2 3 2 3" xfId="43581" xr:uid="{00000000-0005-0000-0000-000032000000}"/>
    <cellStyle name="Comma 4 2 2 3 2 2 3 3" xfId="19389" xr:uid="{00000000-0005-0000-0000-000032000000}"/>
    <cellStyle name="Comma 4 2 2 3 2 2 3 3 2" xfId="49629" xr:uid="{00000000-0005-0000-0000-000032000000}"/>
    <cellStyle name="Comma 4 2 2 3 2 2 3 4" xfId="34509" xr:uid="{00000000-0005-0000-0000-000032000000}"/>
    <cellStyle name="Comma 4 2 2 3 2 2 4" xfId="5781" xr:uid="{00000000-0005-0000-0000-000032000000}"/>
    <cellStyle name="Comma 4 2 2 3 2 2 4 2" xfId="14853" xr:uid="{00000000-0005-0000-0000-000032000000}"/>
    <cellStyle name="Comma 4 2 2 3 2 2 4 2 2" xfId="29973" xr:uid="{00000000-0005-0000-0000-000032000000}"/>
    <cellStyle name="Comma 4 2 2 3 2 2 4 2 2 2" xfId="60213" xr:uid="{00000000-0005-0000-0000-000032000000}"/>
    <cellStyle name="Comma 4 2 2 3 2 2 4 2 3" xfId="45093" xr:uid="{00000000-0005-0000-0000-000032000000}"/>
    <cellStyle name="Comma 4 2 2 3 2 2 4 3" xfId="20901" xr:uid="{00000000-0005-0000-0000-000032000000}"/>
    <cellStyle name="Comma 4 2 2 3 2 2 4 3 2" xfId="51141" xr:uid="{00000000-0005-0000-0000-000032000000}"/>
    <cellStyle name="Comma 4 2 2 3 2 2 4 4" xfId="36021" xr:uid="{00000000-0005-0000-0000-000032000000}"/>
    <cellStyle name="Comma 4 2 2 3 2 2 5" xfId="7293" xr:uid="{00000000-0005-0000-0000-000032000000}"/>
    <cellStyle name="Comma 4 2 2 3 2 2 5 2" xfId="22413" xr:uid="{00000000-0005-0000-0000-000032000000}"/>
    <cellStyle name="Comma 4 2 2 3 2 2 5 2 2" xfId="52653" xr:uid="{00000000-0005-0000-0000-000032000000}"/>
    <cellStyle name="Comma 4 2 2 3 2 2 5 3" xfId="37533" xr:uid="{00000000-0005-0000-0000-000032000000}"/>
    <cellStyle name="Comma 4 2 2 3 2 2 6" xfId="8805" xr:uid="{00000000-0005-0000-0000-000032000000}"/>
    <cellStyle name="Comma 4 2 2 3 2 2 6 2" xfId="23925" xr:uid="{00000000-0005-0000-0000-000032000000}"/>
    <cellStyle name="Comma 4 2 2 3 2 2 6 2 2" xfId="54165" xr:uid="{00000000-0005-0000-0000-000032000000}"/>
    <cellStyle name="Comma 4 2 2 3 2 2 6 3" xfId="39045" xr:uid="{00000000-0005-0000-0000-000032000000}"/>
    <cellStyle name="Comma 4 2 2 3 2 2 7" xfId="10317" xr:uid="{00000000-0005-0000-0000-000032000000}"/>
    <cellStyle name="Comma 4 2 2 3 2 2 7 2" xfId="25437" xr:uid="{00000000-0005-0000-0000-000032000000}"/>
    <cellStyle name="Comma 4 2 2 3 2 2 7 2 2" xfId="55677" xr:uid="{00000000-0005-0000-0000-000032000000}"/>
    <cellStyle name="Comma 4 2 2 3 2 2 7 3" xfId="40557" xr:uid="{00000000-0005-0000-0000-000032000000}"/>
    <cellStyle name="Comma 4 2 2 3 2 2 8" xfId="16365" xr:uid="{00000000-0005-0000-0000-000032000000}"/>
    <cellStyle name="Comma 4 2 2 3 2 2 8 2" xfId="46605" xr:uid="{00000000-0005-0000-0000-000032000000}"/>
    <cellStyle name="Comma 4 2 2 3 2 2 9" xfId="31485" xr:uid="{00000000-0005-0000-0000-000032000000}"/>
    <cellStyle name="Comma 4 2 2 3 2 3" xfId="2001" xr:uid="{00000000-0005-0000-0000-000032000000}"/>
    <cellStyle name="Comma 4 2 2 3 2 3 2" xfId="11073" xr:uid="{00000000-0005-0000-0000-000032000000}"/>
    <cellStyle name="Comma 4 2 2 3 2 3 2 2" xfId="26193" xr:uid="{00000000-0005-0000-0000-000032000000}"/>
    <cellStyle name="Comma 4 2 2 3 2 3 2 2 2" xfId="56433" xr:uid="{00000000-0005-0000-0000-000032000000}"/>
    <cellStyle name="Comma 4 2 2 3 2 3 2 3" xfId="41313" xr:uid="{00000000-0005-0000-0000-000032000000}"/>
    <cellStyle name="Comma 4 2 2 3 2 3 3" xfId="17121" xr:uid="{00000000-0005-0000-0000-000032000000}"/>
    <cellStyle name="Comma 4 2 2 3 2 3 3 2" xfId="47361" xr:uid="{00000000-0005-0000-0000-000032000000}"/>
    <cellStyle name="Comma 4 2 2 3 2 3 4" xfId="32241" xr:uid="{00000000-0005-0000-0000-000032000000}"/>
    <cellStyle name="Comma 4 2 2 3 2 4" xfId="3513" xr:uid="{00000000-0005-0000-0000-000032000000}"/>
    <cellStyle name="Comma 4 2 2 3 2 4 2" xfId="12585" xr:uid="{00000000-0005-0000-0000-000032000000}"/>
    <cellStyle name="Comma 4 2 2 3 2 4 2 2" xfId="27705" xr:uid="{00000000-0005-0000-0000-000032000000}"/>
    <cellStyle name="Comma 4 2 2 3 2 4 2 2 2" xfId="57945" xr:uid="{00000000-0005-0000-0000-000032000000}"/>
    <cellStyle name="Comma 4 2 2 3 2 4 2 3" xfId="42825" xr:uid="{00000000-0005-0000-0000-000032000000}"/>
    <cellStyle name="Comma 4 2 2 3 2 4 3" xfId="18633" xr:uid="{00000000-0005-0000-0000-000032000000}"/>
    <cellStyle name="Comma 4 2 2 3 2 4 3 2" xfId="48873" xr:uid="{00000000-0005-0000-0000-000032000000}"/>
    <cellStyle name="Comma 4 2 2 3 2 4 4" xfId="33753" xr:uid="{00000000-0005-0000-0000-000032000000}"/>
    <cellStyle name="Comma 4 2 2 3 2 5" xfId="5025" xr:uid="{00000000-0005-0000-0000-000032000000}"/>
    <cellStyle name="Comma 4 2 2 3 2 5 2" xfId="14097" xr:uid="{00000000-0005-0000-0000-000032000000}"/>
    <cellStyle name="Comma 4 2 2 3 2 5 2 2" xfId="29217" xr:uid="{00000000-0005-0000-0000-000032000000}"/>
    <cellStyle name="Comma 4 2 2 3 2 5 2 2 2" xfId="59457" xr:uid="{00000000-0005-0000-0000-000032000000}"/>
    <cellStyle name="Comma 4 2 2 3 2 5 2 3" xfId="44337" xr:uid="{00000000-0005-0000-0000-000032000000}"/>
    <cellStyle name="Comma 4 2 2 3 2 5 3" xfId="20145" xr:uid="{00000000-0005-0000-0000-000032000000}"/>
    <cellStyle name="Comma 4 2 2 3 2 5 3 2" xfId="50385" xr:uid="{00000000-0005-0000-0000-000032000000}"/>
    <cellStyle name="Comma 4 2 2 3 2 5 4" xfId="35265" xr:uid="{00000000-0005-0000-0000-000032000000}"/>
    <cellStyle name="Comma 4 2 2 3 2 6" xfId="6537" xr:uid="{00000000-0005-0000-0000-000032000000}"/>
    <cellStyle name="Comma 4 2 2 3 2 6 2" xfId="21657" xr:uid="{00000000-0005-0000-0000-000032000000}"/>
    <cellStyle name="Comma 4 2 2 3 2 6 2 2" xfId="51897" xr:uid="{00000000-0005-0000-0000-000032000000}"/>
    <cellStyle name="Comma 4 2 2 3 2 6 3" xfId="36777" xr:uid="{00000000-0005-0000-0000-000032000000}"/>
    <cellStyle name="Comma 4 2 2 3 2 7" xfId="8049" xr:uid="{00000000-0005-0000-0000-000032000000}"/>
    <cellStyle name="Comma 4 2 2 3 2 7 2" xfId="23169" xr:uid="{00000000-0005-0000-0000-000032000000}"/>
    <cellStyle name="Comma 4 2 2 3 2 7 2 2" xfId="53409" xr:uid="{00000000-0005-0000-0000-000032000000}"/>
    <cellStyle name="Comma 4 2 2 3 2 7 3" xfId="38289" xr:uid="{00000000-0005-0000-0000-000032000000}"/>
    <cellStyle name="Comma 4 2 2 3 2 8" xfId="9561" xr:uid="{00000000-0005-0000-0000-000032000000}"/>
    <cellStyle name="Comma 4 2 2 3 2 8 2" xfId="24681" xr:uid="{00000000-0005-0000-0000-000032000000}"/>
    <cellStyle name="Comma 4 2 2 3 2 8 2 2" xfId="54921" xr:uid="{00000000-0005-0000-0000-000032000000}"/>
    <cellStyle name="Comma 4 2 2 3 2 8 3" xfId="39801" xr:uid="{00000000-0005-0000-0000-000032000000}"/>
    <cellStyle name="Comma 4 2 2 3 2 9" xfId="15609" xr:uid="{00000000-0005-0000-0000-000032000000}"/>
    <cellStyle name="Comma 4 2 2 3 2 9 2" xfId="45849" xr:uid="{00000000-0005-0000-0000-000032000000}"/>
    <cellStyle name="Comma 4 2 2 3 3" xfId="741" xr:uid="{00000000-0005-0000-0000-000094000000}"/>
    <cellStyle name="Comma 4 2 2 3 3 10" xfId="30981" xr:uid="{00000000-0005-0000-0000-000094000000}"/>
    <cellStyle name="Comma 4 2 2 3 3 2" xfId="1497" xr:uid="{00000000-0005-0000-0000-000094000000}"/>
    <cellStyle name="Comma 4 2 2 3 3 2 2" xfId="3009" xr:uid="{00000000-0005-0000-0000-000094000000}"/>
    <cellStyle name="Comma 4 2 2 3 3 2 2 2" xfId="12081" xr:uid="{00000000-0005-0000-0000-000094000000}"/>
    <cellStyle name="Comma 4 2 2 3 3 2 2 2 2" xfId="27201" xr:uid="{00000000-0005-0000-0000-000094000000}"/>
    <cellStyle name="Comma 4 2 2 3 3 2 2 2 2 2" xfId="57441" xr:uid="{00000000-0005-0000-0000-000094000000}"/>
    <cellStyle name="Comma 4 2 2 3 3 2 2 2 3" xfId="42321" xr:uid="{00000000-0005-0000-0000-000094000000}"/>
    <cellStyle name="Comma 4 2 2 3 3 2 2 3" xfId="18129" xr:uid="{00000000-0005-0000-0000-000094000000}"/>
    <cellStyle name="Comma 4 2 2 3 3 2 2 3 2" xfId="48369" xr:uid="{00000000-0005-0000-0000-000094000000}"/>
    <cellStyle name="Comma 4 2 2 3 3 2 2 4" xfId="33249" xr:uid="{00000000-0005-0000-0000-000094000000}"/>
    <cellStyle name="Comma 4 2 2 3 3 2 3" xfId="4521" xr:uid="{00000000-0005-0000-0000-000094000000}"/>
    <cellStyle name="Comma 4 2 2 3 3 2 3 2" xfId="13593" xr:uid="{00000000-0005-0000-0000-000094000000}"/>
    <cellStyle name="Comma 4 2 2 3 3 2 3 2 2" xfId="28713" xr:uid="{00000000-0005-0000-0000-000094000000}"/>
    <cellStyle name="Comma 4 2 2 3 3 2 3 2 2 2" xfId="58953" xr:uid="{00000000-0005-0000-0000-000094000000}"/>
    <cellStyle name="Comma 4 2 2 3 3 2 3 2 3" xfId="43833" xr:uid="{00000000-0005-0000-0000-000094000000}"/>
    <cellStyle name="Comma 4 2 2 3 3 2 3 3" xfId="19641" xr:uid="{00000000-0005-0000-0000-000094000000}"/>
    <cellStyle name="Comma 4 2 2 3 3 2 3 3 2" xfId="49881" xr:uid="{00000000-0005-0000-0000-000094000000}"/>
    <cellStyle name="Comma 4 2 2 3 3 2 3 4" xfId="34761" xr:uid="{00000000-0005-0000-0000-000094000000}"/>
    <cellStyle name="Comma 4 2 2 3 3 2 4" xfId="6033" xr:uid="{00000000-0005-0000-0000-000094000000}"/>
    <cellStyle name="Comma 4 2 2 3 3 2 4 2" xfId="15105" xr:uid="{00000000-0005-0000-0000-000094000000}"/>
    <cellStyle name="Comma 4 2 2 3 3 2 4 2 2" xfId="30225" xr:uid="{00000000-0005-0000-0000-000094000000}"/>
    <cellStyle name="Comma 4 2 2 3 3 2 4 2 2 2" xfId="60465" xr:uid="{00000000-0005-0000-0000-000094000000}"/>
    <cellStyle name="Comma 4 2 2 3 3 2 4 2 3" xfId="45345" xr:uid="{00000000-0005-0000-0000-000094000000}"/>
    <cellStyle name="Comma 4 2 2 3 3 2 4 3" xfId="21153" xr:uid="{00000000-0005-0000-0000-000094000000}"/>
    <cellStyle name="Comma 4 2 2 3 3 2 4 3 2" xfId="51393" xr:uid="{00000000-0005-0000-0000-000094000000}"/>
    <cellStyle name="Comma 4 2 2 3 3 2 4 4" xfId="36273" xr:uid="{00000000-0005-0000-0000-000094000000}"/>
    <cellStyle name="Comma 4 2 2 3 3 2 5" xfId="7545" xr:uid="{00000000-0005-0000-0000-000094000000}"/>
    <cellStyle name="Comma 4 2 2 3 3 2 5 2" xfId="22665" xr:uid="{00000000-0005-0000-0000-000094000000}"/>
    <cellStyle name="Comma 4 2 2 3 3 2 5 2 2" xfId="52905" xr:uid="{00000000-0005-0000-0000-000094000000}"/>
    <cellStyle name="Comma 4 2 2 3 3 2 5 3" xfId="37785" xr:uid="{00000000-0005-0000-0000-000094000000}"/>
    <cellStyle name="Comma 4 2 2 3 3 2 6" xfId="9057" xr:uid="{00000000-0005-0000-0000-000094000000}"/>
    <cellStyle name="Comma 4 2 2 3 3 2 6 2" xfId="24177" xr:uid="{00000000-0005-0000-0000-000094000000}"/>
    <cellStyle name="Comma 4 2 2 3 3 2 6 2 2" xfId="54417" xr:uid="{00000000-0005-0000-0000-000094000000}"/>
    <cellStyle name="Comma 4 2 2 3 3 2 6 3" xfId="39297" xr:uid="{00000000-0005-0000-0000-000094000000}"/>
    <cellStyle name="Comma 4 2 2 3 3 2 7" xfId="10569" xr:uid="{00000000-0005-0000-0000-000094000000}"/>
    <cellStyle name="Comma 4 2 2 3 3 2 7 2" xfId="25689" xr:uid="{00000000-0005-0000-0000-000094000000}"/>
    <cellStyle name="Comma 4 2 2 3 3 2 7 2 2" xfId="55929" xr:uid="{00000000-0005-0000-0000-000094000000}"/>
    <cellStyle name="Comma 4 2 2 3 3 2 7 3" xfId="40809" xr:uid="{00000000-0005-0000-0000-000094000000}"/>
    <cellStyle name="Comma 4 2 2 3 3 2 8" xfId="16617" xr:uid="{00000000-0005-0000-0000-000094000000}"/>
    <cellStyle name="Comma 4 2 2 3 3 2 8 2" xfId="46857" xr:uid="{00000000-0005-0000-0000-000094000000}"/>
    <cellStyle name="Comma 4 2 2 3 3 2 9" xfId="31737" xr:uid="{00000000-0005-0000-0000-000094000000}"/>
    <cellStyle name="Comma 4 2 2 3 3 3" xfId="2253" xr:uid="{00000000-0005-0000-0000-000094000000}"/>
    <cellStyle name="Comma 4 2 2 3 3 3 2" xfId="11325" xr:uid="{00000000-0005-0000-0000-000094000000}"/>
    <cellStyle name="Comma 4 2 2 3 3 3 2 2" xfId="26445" xr:uid="{00000000-0005-0000-0000-000094000000}"/>
    <cellStyle name="Comma 4 2 2 3 3 3 2 2 2" xfId="56685" xr:uid="{00000000-0005-0000-0000-000094000000}"/>
    <cellStyle name="Comma 4 2 2 3 3 3 2 3" xfId="41565" xr:uid="{00000000-0005-0000-0000-000094000000}"/>
    <cellStyle name="Comma 4 2 2 3 3 3 3" xfId="17373" xr:uid="{00000000-0005-0000-0000-000094000000}"/>
    <cellStyle name="Comma 4 2 2 3 3 3 3 2" xfId="47613" xr:uid="{00000000-0005-0000-0000-000094000000}"/>
    <cellStyle name="Comma 4 2 2 3 3 3 4" xfId="32493" xr:uid="{00000000-0005-0000-0000-000094000000}"/>
    <cellStyle name="Comma 4 2 2 3 3 4" xfId="3765" xr:uid="{00000000-0005-0000-0000-000094000000}"/>
    <cellStyle name="Comma 4 2 2 3 3 4 2" xfId="12837" xr:uid="{00000000-0005-0000-0000-000094000000}"/>
    <cellStyle name="Comma 4 2 2 3 3 4 2 2" xfId="27957" xr:uid="{00000000-0005-0000-0000-000094000000}"/>
    <cellStyle name="Comma 4 2 2 3 3 4 2 2 2" xfId="58197" xr:uid="{00000000-0005-0000-0000-000094000000}"/>
    <cellStyle name="Comma 4 2 2 3 3 4 2 3" xfId="43077" xr:uid="{00000000-0005-0000-0000-000094000000}"/>
    <cellStyle name="Comma 4 2 2 3 3 4 3" xfId="18885" xr:uid="{00000000-0005-0000-0000-000094000000}"/>
    <cellStyle name="Comma 4 2 2 3 3 4 3 2" xfId="49125" xr:uid="{00000000-0005-0000-0000-000094000000}"/>
    <cellStyle name="Comma 4 2 2 3 3 4 4" xfId="34005" xr:uid="{00000000-0005-0000-0000-000094000000}"/>
    <cellStyle name="Comma 4 2 2 3 3 5" xfId="5277" xr:uid="{00000000-0005-0000-0000-000094000000}"/>
    <cellStyle name="Comma 4 2 2 3 3 5 2" xfId="14349" xr:uid="{00000000-0005-0000-0000-000094000000}"/>
    <cellStyle name="Comma 4 2 2 3 3 5 2 2" xfId="29469" xr:uid="{00000000-0005-0000-0000-000094000000}"/>
    <cellStyle name="Comma 4 2 2 3 3 5 2 2 2" xfId="59709" xr:uid="{00000000-0005-0000-0000-000094000000}"/>
    <cellStyle name="Comma 4 2 2 3 3 5 2 3" xfId="44589" xr:uid="{00000000-0005-0000-0000-000094000000}"/>
    <cellStyle name="Comma 4 2 2 3 3 5 3" xfId="20397" xr:uid="{00000000-0005-0000-0000-000094000000}"/>
    <cellStyle name="Comma 4 2 2 3 3 5 3 2" xfId="50637" xr:uid="{00000000-0005-0000-0000-000094000000}"/>
    <cellStyle name="Comma 4 2 2 3 3 5 4" xfId="35517" xr:uid="{00000000-0005-0000-0000-000094000000}"/>
    <cellStyle name="Comma 4 2 2 3 3 6" xfId="6789" xr:uid="{00000000-0005-0000-0000-000094000000}"/>
    <cellStyle name="Comma 4 2 2 3 3 6 2" xfId="21909" xr:uid="{00000000-0005-0000-0000-000094000000}"/>
    <cellStyle name="Comma 4 2 2 3 3 6 2 2" xfId="52149" xr:uid="{00000000-0005-0000-0000-000094000000}"/>
    <cellStyle name="Comma 4 2 2 3 3 6 3" xfId="37029" xr:uid="{00000000-0005-0000-0000-000094000000}"/>
    <cellStyle name="Comma 4 2 2 3 3 7" xfId="8301" xr:uid="{00000000-0005-0000-0000-000094000000}"/>
    <cellStyle name="Comma 4 2 2 3 3 7 2" xfId="23421" xr:uid="{00000000-0005-0000-0000-000094000000}"/>
    <cellStyle name="Comma 4 2 2 3 3 7 2 2" xfId="53661" xr:uid="{00000000-0005-0000-0000-000094000000}"/>
    <cellStyle name="Comma 4 2 2 3 3 7 3" xfId="38541" xr:uid="{00000000-0005-0000-0000-000094000000}"/>
    <cellStyle name="Comma 4 2 2 3 3 8" xfId="9813" xr:uid="{00000000-0005-0000-0000-000094000000}"/>
    <cellStyle name="Comma 4 2 2 3 3 8 2" xfId="24933" xr:uid="{00000000-0005-0000-0000-000094000000}"/>
    <cellStyle name="Comma 4 2 2 3 3 8 2 2" xfId="55173" xr:uid="{00000000-0005-0000-0000-000094000000}"/>
    <cellStyle name="Comma 4 2 2 3 3 8 3" xfId="40053" xr:uid="{00000000-0005-0000-0000-000094000000}"/>
    <cellStyle name="Comma 4 2 2 3 3 9" xfId="15861" xr:uid="{00000000-0005-0000-0000-000094000000}"/>
    <cellStyle name="Comma 4 2 2 3 3 9 2" xfId="46101" xr:uid="{00000000-0005-0000-0000-000094000000}"/>
    <cellStyle name="Comma 4 2 2 3 4" xfId="993" xr:uid="{00000000-0005-0000-0000-000032000000}"/>
    <cellStyle name="Comma 4 2 2 3 4 2" xfId="2505" xr:uid="{00000000-0005-0000-0000-000032000000}"/>
    <cellStyle name="Comma 4 2 2 3 4 2 2" xfId="11577" xr:uid="{00000000-0005-0000-0000-000032000000}"/>
    <cellStyle name="Comma 4 2 2 3 4 2 2 2" xfId="26697" xr:uid="{00000000-0005-0000-0000-000032000000}"/>
    <cellStyle name="Comma 4 2 2 3 4 2 2 2 2" xfId="56937" xr:uid="{00000000-0005-0000-0000-000032000000}"/>
    <cellStyle name="Comma 4 2 2 3 4 2 2 3" xfId="41817" xr:uid="{00000000-0005-0000-0000-000032000000}"/>
    <cellStyle name="Comma 4 2 2 3 4 2 3" xfId="17625" xr:uid="{00000000-0005-0000-0000-000032000000}"/>
    <cellStyle name="Comma 4 2 2 3 4 2 3 2" xfId="47865" xr:uid="{00000000-0005-0000-0000-000032000000}"/>
    <cellStyle name="Comma 4 2 2 3 4 2 4" xfId="32745" xr:uid="{00000000-0005-0000-0000-000032000000}"/>
    <cellStyle name="Comma 4 2 2 3 4 3" xfId="4017" xr:uid="{00000000-0005-0000-0000-000032000000}"/>
    <cellStyle name="Comma 4 2 2 3 4 3 2" xfId="13089" xr:uid="{00000000-0005-0000-0000-000032000000}"/>
    <cellStyle name="Comma 4 2 2 3 4 3 2 2" xfId="28209" xr:uid="{00000000-0005-0000-0000-000032000000}"/>
    <cellStyle name="Comma 4 2 2 3 4 3 2 2 2" xfId="58449" xr:uid="{00000000-0005-0000-0000-000032000000}"/>
    <cellStyle name="Comma 4 2 2 3 4 3 2 3" xfId="43329" xr:uid="{00000000-0005-0000-0000-000032000000}"/>
    <cellStyle name="Comma 4 2 2 3 4 3 3" xfId="19137" xr:uid="{00000000-0005-0000-0000-000032000000}"/>
    <cellStyle name="Comma 4 2 2 3 4 3 3 2" xfId="49377" xr:uid="{00000000-0005-0000-0000-000032000000}"/>
    <cellStyle name="Comma 4 2 2 3 4 3 4" xfId="34257" xr:uid="{00000000-0005-0000-0000-000032000000}"/>
    <cellStyle name="Comma 4 2 2 3 4 4" xfId="5529" xr:uid="{00000000-0005-0000-0000-000032000000}"/>
    <cellStyle name="Comma 4 2 2 3 4 4 2" xfId="14601" xr:uid="{00000000-0005-0000-0000-000032000000}"/>
    <cellStyle name="Comma 4 2 2 3 4 4 2 2" xfId="29721" xr:uid="{00000000-0005-0000-0000-000032000000}"/>
    <cellStyle name="Comma 4 2 2 3 4 4 2 2 2" xfId="59961" xr:uid="{00000000-0005-0000-0000-000032000000}"/>
    <cellStyle name="Comma 4 2 2 3 4 4 2 3" xfId="44841" xr:uid="{00000000-0005-0000-0000-000032000000}"/>
    <cellStyle name="Comma 4 2 2 3 4 4 3" xfId="20649" xr:uid="{00000000-0005-0000-0000-000032000000}"/>
    <cellStyle name="Comma 4 2 2 3 4 4 3 2" xfId="50889" xr:uid="{00000000-0005-0000-0000-000032000000}"/>
    <cellStyle name="Comma 4 2 2 3 4 4 4" xfId="35769" xr:uid="{00000000-0005-0000-0000-000032000000}"/>
    <cellStyle name="Comma 4 2 2 3 4 5" xfId="7041" xr:uid="{00000000-0005-0000-0000-000032000000}"/>
    <cellStyle name="Comma 4 2 2 3 4 5 2" xfId="22161" xr:uid="{00000000-0005-0000-0000-000032000000}"/>
    <cellStyle name="Comma 4 2 2 3 4 5 2 2" xfId="52401" xr:uid="{00000000-0005-0000-0000-000032000000}"/>
    <cellStyle name="Comma 4 2 2 3 4 5 3" xfId="37281" xr:uid="{00000000-0005-0000-0000-000032000000}"/>
    <cellStyle name="Comma 4 2 2 3 4 6" xfId="8553" xr:uid="{00000000-0005-0000-0000-000032000000}"/>
    <cellStyle name="Comma 4 2 2 3 4 6 2" xfId="23673" xr:uid="{00000000-0005-0000-0000-000032000000}"/>
    <cellStyle name="Comma 4 2 2 3 4 6 2 2" xfId="53913" xr:uid="{00000000-0005-0000-0000-000032000000}"/>
    <cellStyle name="Comma 4 2 2 3 4 6 3" xfId="38793" xr:uid="{00000000-0005-0000-0000-000032000000}"/>
    <cellStyle name="Comma 4 2 2 3 4 7" xfId="10065" xr:uid="{00000000-0005-0000-0000-000032000000}"/>
    <cellStyle name="Comma 4 2 2 3 4 7 2" xfId="25185" xr:uid="{00000000-0005-0000-0000-000032000000}"/>
    <cellStyle name="Comma 4 2 2 3 4 7 2 2" xfId="55425" xr:uid="{00000000-0005-0000-0000-000032000000}"/>
    <cellStyle name="Comma 4 2 2 3 4 7 3" xfId="40305" xr:uid="{00000000-0005-0000-0000-000032000000}"/>
    <cellStyle name="Comma 4 2 2 3 4 8" xfId="16113" xr:uid="{00000000-0005-0000-0000-000032000000}"/>
    <cellStyle name="Comma 4 2 2 3 4 8 2" xfId="46353" xr:uid="{00000000-0005-0000-0000-000032000000}"/>
    <cellStyle name="Comma 4 2 2 3 4 9" xfId="31233" xr:uid="{00000000-0005-0000-0000-000032000000}"/>
    <cellStyle name="Comma 4 2 2 3 5" xfId="1749" xr:uid="{00000000-0005-0000-0000-000032000000}"/>
    <cellStyle name="Comma 4 2 2 3 5 2" xfId="10821" xr:uid="{00000000-0005-0000-0000-000032000000}"/>
    <cellStyle name="Comma 4 2 2 3 5 2 2" xfId="25941" xr:uid="{00000000-0005-0000-0000-000032000000}"/>
    <cellStyle name="Comma 4 2 2 3 5 2 2 2" xfId="56181" xr:uid="{00000000-0005-0000-0000-000032000000}"/>
    <cellStyle name="Comma 4 2 2 3 5 2 3" xfId="41061" xr:uid="{00000000-0005-0000-0000-000032000000}"/>
    <cellStyle name="Comma 4 2 2 3 5 3" xfId="16869" xr:uid="{00000000-0005-0000-0000-000032000000}"/>
    <cellStyle name="Comma 4 2 2 3 5 3 2" xfId="47109" xr:uid="{00000000-0005-0000-0000-000032000000}"/>
    <cellStyle name="Comma 4 2 2 3 5 4" xfId="31989" xr:uid="{00000000-0005-0000-0000-000032000000}"/>
    <cellStyle name="Comma 4 2 2 3 6" xfId="3261" xr:uid="{00000000-0005-0000-0000-000032000000}"/>
    <cellStyle name="Comma 4 2 2 3 6 2" xfId="12333" xr:uid="{00000000-0005-0000-0000-000032000000}"/>
    <cellStyle name="Comma 4 2 2 3 6 2 2" xfId="27453" xr:uid="{00000000-0005-0000-0000-000032000000}"/>
    <cellStyle name="Comma 4 2 2 3 6 2 2 2" xfId="57693" xr:uid="{00000000-0005-0000-0000-000032000000}"/>
    <cellStyle name="Comma 4 2 2 3 6 2 3" xfId="42573" xr:uid="{00000000-0005-0000-0000-000032000000}"/>
    <cellStyle name="Comma 4 2 2 3 6 3" xfId="18381" xr:uid="{00000000-0005-0000-0000-000032000000}"/>
    <cellStyle name="Comma 4 2 2 3 6 3 2" xfId="48621" xr:uid="{00000000-0005-0000-0000-000032000000}"/>
    <cellStyle name="Comma 4 2 2 3 6 4" xfId="33501" xr:uid="{00000000-0005-0000-0000-000032000000}"/>
    <cellStyle name="Comma 4 2 2 3 7" xfId="4773" xr:uid="{00000000-0005-0000-0000-000032000000}"/>
    <cellStyle name="Comma 4 2 2 3 7 2" xfId="13845" xr:uid="{00000000-0005-0000-0000-000032000000}"/>
    <cellStyle name="Comma 4 2 2 3 7 2 2" xfId="28965" xr:uid="{00000000-0005-0000-0000-000032000000}"/>
    <cellStyle name="Comma 4 2 2 3 7 2 2 2" xfId="59205" xr:uid="{00000000-0005-0000-0000-000032000000}"/>
    <cellStyle name="Comma 4 2 2 3 7 2 3" xfId="44085" xr:uid="{00000000-0005-0000-0000-000032000000}"/>
    <cellStyle name="Comma 4 2 2 3 7 3" xfId="19893" xr:uid="{00000000-0005-0000-0000-000032000000}"/>
    <cellStyle name="Comma 4 2 2 3 7 3 2" xfId="50133" xr:uid="{00000000-0005-0000-0000-000032000000}"/>
    <cellStyle name="Comma 4 2 2 3 7 4" xfId="35013" xr:uid="{00000000-0005-0000-0000-000032000000}"/>
    <cellStyle name="Comma 4 2 2 3 8" xfId="6285" xr:uid="{00000000-0005-0000-0000-000032000000}"/>
    <cellStyle name="Comma 4 2 2 3 8 2" xfId="21405" xr:uid="{00000000-0005-0000-0000-000032000000}"/>
    <cellStyle name="Comma 4 2 2 3 8 2 2" xfId="51645" xr:uid="{00000000-0005-0000-0000-000032000000}"/>
    <cellStyle name="Comma 4 2 2 3 8 3" xfId="36525" xr:uid="{00000000-0005-0000-0000-000032000000}"/>
    <cellStyle name="Comma 4 2 2 3 9" xfId="7797" xr:uid="{00000000-0005-0000-0000-000032000000}"/>
    <cellStyle name="Comma 4 2 2 3 9 2" xfId="22917" xr:uid="{00000000-0005-0000-0000-000032000000}"/>
    <cellStyle name="Comma 4 2 2 3 9 2 2" xfId="53157" xr:uid="{00000000-0005-0000-0000-000032000000}"/>
    <cellStyle name="Comma 4 2 2 3 9 3" xfId="38037" xr:uid="{00000000-0005-0000-0000-000032000000}"/>
    <cellStyle name="Comma 4 2 2 4" xfId="321" xr:uid="{00000000-0005-0000-0000-000019000000}"/>
    <cellStyle name="Comma 4 2 2 4 10" xfId="30561" xr:uid="{00000000-0005-0000-0000-000019000000}"/>
    <cellStyle name="Comma 4 2 2 4 2" xfId="1077" xr:uid="{00000000-0005-0000-0000-000019000000}"/>
    <cellStyle name="Comma 4 2 2 4 2 2" xfId="2589" xr:uid="{00000000-0005-0000-0000-000019000000}"/>
    <cellStyle name="Comma 4 2 2 4 2 2 2" xfId="11661" xr:uid="{00000000-0005-0000-0000-000019000000}"/>
    <cellStyle name="Comma 4 2 2 4 2 2 2 2" xfId="26781" xr:uid="{00000000-0005-0000-0000-000019000000}"/>
    <cellStyle name="Comma 4 2 2 4 2 2 2 2 2" xfId="57021" xr:uid="{00000000-0005-0000-0000-000019000000}"/>
    <cellStyle name="Comma 4 2 2 4 2 2 2 3" xfId="41901" xr:uid="{00000000-0005-0000-0000-000019000000}"/>
    <cellStyle name="Comma 4 2 2 4 2 2 3" xfId="17709" xr:uid="{00000000-0005-0000-0000-000019000000}"/>
    <cellStyle name="Comma 4 2 2 4 2 2 3 2" xfId="47949" xr:uid="{00000000-0005-0000-0000-000019000000}"/>
    <cellStyle name="Comma 4 2 2 4 2 2 4" xfId="32829" xr:uid="{00000000-0005-0000-0000-000019000000}"/>
    <cellStyle name="Comma 4 2 2 4 2 3" xfId="4101" xr:uid="{00000000-0005-0000-0000-000019000000}"/>
    <cellStyle name="Comma 4 2 2 4 2 3 2" xfId="13173" xr:uid="{00000000-0005-0000-0000-000019000000}"/>
    <cellStyle name="Comma 4 2 2 4 2 3 2 2" xfId="28293" xr:uid="{00000000-0005-0000-0000-000019000000}"/>
    <cellStyle name="Comma 4 2 2 4 2 3 2 2 2" xfId="58533" xr:uid="{00000000-0005-0000-0000-000019000000}"/>
    <cellStyle name="Comma 4 2 2 4 2 3 2 3" xfId="43413" xr:uid="{00000000-0005-0000-0000-000019000000}"/>
    <cellStyle name="Comma 4 2 2 4 2 3 3" xfId="19221" xr:uid="{00000000-0005-0000-0000-000019000000}"/>
    <cellStyle name="Comma 4 2 2 4 2 3 3 2" xfId="49461" xr:uid="{00000000-0005-0000-0000-000019000000}"/>
    <cellStyle name="Comma 4 2 2 4 2 3 4" xfId="34341" xr:uid="{00000000-0005-0000-0000-000019000000}"/>
    <cellStyle name="Comma 4 2 2 4 2 4" xfId="5613" xr:uid="{00000000-0005-0000-0000-000019000000}"/>
    <cellStyle name="Comma 4 2 2 4 2 4 2" xfId="14685" xr:uid="{00000000-0005-0000-0000-000019000000}"/>
    <cellStyle name="Comma 4 2 2 4 2 4 2 2" xfId="29805" xr:uid="{00000000-0005-0000-0000-000019000000}"/>
    <cellStyle name="Comma 4 2 2 4 2 4 2 2 2" xfId="60045" xr:uid="{00000000-0005-0000-0000-000019000000}"/>
    <cellStyle name="Comma 4 2 2 4 2 4 2 3" xfId="44925" xr:uid="{00000000-0005-0000-0000-000019000000}"/>
    <cellStyle name="Comma 4 2 2 4 2 4 3" xfId="20733" xr:uid="{00000000-0005-0000-0000-000019000000}"/>
    <cellStyle name="Comma 4 2 2 4 2 4 3 2" xfId="50973" xr:uid="{00000000-0005-0000-0000-000019000000}"/>
    <cellStyle name="Comma 4 2 2 4 2 4 4" xfId="35853" xr:uid="{00000000-0005-0000-0000-000019000000}"/>
    <cellStyle name="Comma 4 2 2 4 2 5" xfId="7125" xr:uid="{00000000-0005-0000-0000-000019000000}"/>
    <cellStyle name="Comma 4 2 2 4 2 5 2" xfId="22245" xr:uid="{00000000-0005-0000-0000-000019000000}"/>
    <cellStyle name="Comma 4 2 2 4 2 5 2 2" xfId="52485" xr:uid="{00000000-0005-0000-0000-000019000000}"/>
    <cellStyle name="Comma 4 2 2 4 2 5 3" xfId="37365" xr:uid="{00000000-0005-0000-0000-000019000000}"/>
    <cellStyle name="Comma 4 2 2 4 2 6" xfId="8637" xr:uid="{00000000-0005-0000-0000-000019000000}"/>
    <cellStyle name="Comma 4 2 2 4 2 6 2" xfId="23757" xr:uid="{00000000-0005-0000-0000-000019000000}"/>
    <cellStyle name="Comma 4 2 2 4 2 6 2 2" xfId="53997" xr:uid="{00000000-0005-0000-0000-000019000000}"/>
    <cellStyle name="Comma 4 2 2 4 2 6 3" xfId="38877" xr:uid="{00000000-0005-0000-0000-000019000000}"/>
    <cellStyle name="Comma 4 2 2 4 2 7" xfId="10149" xr:uid="{00000000-0005-0000-0000-000019000000}"/>
    <cellStyle name="Comma 4 2 2 4 2 7 2" xfId="25269" xr:uid="{00000000-0005-0000-0000-000019000000}"/>
    <cellStyle name="Comma 4 2 2 4 2 7 2 2" xfId="55509" xr:uid="{00000000-0005-0000-0000-000019000000}"/>
    <cellStyle name="Comma 4 2 2 4 2 7 3" xfId="40389" xr:uid="{00000000-0005-0000-0000-000019000000}"/>
    <cellStyle name="Comma 4 2 2 4 2 8" xfId="16197" xr:uid="{00000000-0005-0000-0000-000019000000}"/>
    <cellStyle name="Comma 4 2 2 4 2 8 2" xfId="46437" xr:uid="{00000000-0005-0000-0000-000019000000}"/>
    <cellStyle name="Comma 4 2 2 4 2 9" xfId="31317" xr:uid="{00000000-0005-0000-0000-000019000000}"/>
    <cellStyle name="Comma 4 2 2 4 3" xfId="1833" xr:uid="{00000000-0005-0000-0000-000019000000}"/>
    <cellStyle name="Comma 4 2 2 4 3 2" xfId="10905" xr:uid="{00000000-0005-0000-0000-000019000000}"/>
    <cellStyle name="Comma 4 2 2 4 3 2 2" xfId="26025" xr:uid="{00000000-0005-0000-0000-000019000000}"/>
    <cellStyle name="Comma 4 2 2 4 3 2 2 2" xfId="56265" xr:uid="{00000000-0005-0000-0000-000019000000}"/>
    <cellStyle name="Comma 4 2 2 4 3 2 3" xfId="41145" xr:uid="{00000000-0005-0000-0000-000019000000}"/>
    <cellStyle name="Comma 4 2 2 4 3 3" xfId="16953" xr:uid="{00000000-0005-0000-0000-000019000000}"/>
    <cellStyle name="Comma 4 2 2 4 3 3 2" xfId="47193" xr:uid="{00000000-0005-0000-0000-000019000000}"/>
    <cellStyle name="Comma 4 2 2 4 3 4" xfId="32073" xr:uid="{00000000-0005-0000-0000-000019000000}"/>
    <cellStyle name="Comma 4 2 2 4 4" xfId="3345" xr:uid="{00000000-0005-0000-0000-000019000000}"/>
    <cellStyle name="Comma 4 2 2 4 4 2" xfId="12417" xr:uid="{00000000-0005-0000-0000-000019000000}"/>
    <cellStyle name="Comma 4 2 2 4 4 2 2" xfId="27537" xr:uid="{00000000-0005-0000-0000-000019000000}"/>
    <cellStyle name="Comma 4 2 2 4 4 2 2 2" xfId="57777" xr:uid="{00000000-0005-0000-0000-000019000000}"/>
    <cellStyle name="Comma 4 2 2 4 4 2 3" xfId="42657" xr:uid="{00000000-0005-0000-0000-000019000000}"/>
    <cellStyle name="Comma 4 2 2 4 4 3" xfId="18465" xr:uid="{00000000-0005-0000-0000-000019000000}"/>
    <cellStyle name="Comma 4 2 2 4 4 3 2" xfId="48705" xr:uid="{00000000-0005-0000-0000-000019000000}"/>
    <cellStyle name="Comma 4 2 2 4 4 4" xfId="33585" xr:uid="{00000000-0005-0000-0000-000019000000}"/>
    <cellStyle name="Comma 4 2 2 4 5" xfId="4857" xr:uid="{00000000-0005-0000-0000-000019000000}"/>
    <cellStyle name="Comma 4 2 2 4 5 2" xfId="13929" xr:uid="{00000000-0005-0000-0000-000019000000}"/>
    <cellStyle name="Comma 4 2 2 4 5 2 2" xfId="29049" xr:uid="{00000000-0005-0000-0000-000019000000}"/>
    <cellStyle name="Comma 4 2 2 4 5 2 2 2" xfId="59289" xr:uid="{00000000-0005-0000-0000-000019000000}"/>
    <cellStyle name="Comma 4 2 2 4 5 2 3" xfId="44169" xr:uid="{00000000-0005-0000-0000-000019000000}"/>
    <cellStyle name="Comma 4 2 2 4 5 3" xfId="19977" xr:uid="{00000000-0005-0000-0000-000019000000}"/>
    <cellStyle name="Comma 4 2 2 4 5 3 2" xfId="50217" xr:uid="{00000000-0005-0000-0000-000019000000}"/>
    <cellStyle name="Comma 4 2 2 4 5 4" xfId="35097" xr:uid="{00000000-0005-0000-0000-000019000000}"/>
    <cellStyle name="Comma 4 2 2 4 6" xfId="6369" xr:uid="{00000000-0005-0000-0000-000019000000}"/>
    <cellStyle name="Comma 4 2 2 4 6 2" xfId="21489" xr:uid="{00000000-0005-0000-0000-000019000000}"/>
    <cellStyle name="Comma 4 2 2 4 6 2 2" xfId="51729" xr:uid="{00000000-0005-0000-0000-000019000000}"/>
    <cellStyle name="Comma 4 2 2 4 6 3" xfId="36609" xr:uid="{00000000-0005-0000-0000-000019000000}"/>
    <cellStyle name="Comma 4 2 2 4 7" xfId="7881" xr:uid="{00000000-0005-0000-0000-000019000000}"/>
    <cellStyle name="Comma 4 2 2 4 7 2" xfId="23001" xr:uid="{00000000-0005-0000-0000-000019000000}"/>
    <cellStyle name="Comma 4 2 2 4 7 2 2" xfId="53241" xr:uid="{00000000-0005-0000-0000-000019000000}"/>
    <cellStyle name="Comma 4 2 2 4 7 3" xfId="38121" xr:uid="{00000000-0005-0000-0000-000019000000}"/>
    <cellStyle name="Comma 4 2 2 4 8" xfId="9393" xr:uid="{00000000-0005-0000-0000-000019000000}"/>
    <cellStyle name="Comma 4 2 2 4 8 2" xfId="24513" xr:uid="{00000000-0005-0000-0000-000019000000}"/>
    <cellStyle name="Comma 4 2 2 4 8 2 2" xfId="54753" xr:uid="{00000000-0005-0000-0000-000019000000}"/>
    <cellStyle name="Comma 4 2 2 4 8 3" xfId="39633" xr:uid="{00000000-0005-0000-0000-000019000000}"/>
    <cellStyle name="Comma 4 2 2 4 9" xfId="15441" xr:uid="{00000000-0005-0000-0000-000019000000}"/>
    <cellStyle name="Comma 4 2 2 4 9 2" xfId="45681" xr:uid="{00000000-0005-0000-0000-000019000000}"/>
    <cellStyle name="Comma 4 2 2 5" xfId="573" xr:uid="{00000000-0005-0000-0000-000092000000}"/>
    <cellStyle name="Comma 4 2 2 5 10" xfId="30813" xr:uid="{00000000-0005-0000-0000-000092000000}"/>
    <cellStyle name="Comma 4 2 2 5 2" xfId="1329" xr:uid="{00000000-0005-0000-0000-000092000000}"/>
    <cellStyle name="Comma 4 2 2 5 2 2" xfId="2841" xr:uid="{00000000-0005-0000-0000-000092000000}"/>
    <cellStyle name="Comma 4 2 2 5 2 2 2" xfId="11913" xr:uid="{00000000-0005-0000-0000-000092000000}"/>
    <cellStyle name="Comma 4 2 2 5 2 2 2 2" xfId="27033" xr:uid="{00000000-0005-0000-0000-000092000000}"/>
    <cellStyle name="Comma 4 2 2 5 2 2 2 2 2" xfId="57273" xr:uid="{00000000-0005-0000-0000-000092000000}"/>
    <cellStyle name="Comma 4 2 2 5 2 2 2 3" xfId="42153" xr:uid="{00000000-0005-0000-0000-000092000000}"/>
    <cellStyle name="Comma 4 2 2 5 2 2 3" xfId="17961" xr:uid="{00000000-0005-0000-0000-000092000000}"/>
    <cellStyle name="Comma 4 2 2 5 2 2 3 2" xfId="48201" xr:uid="{00000000-0005-0000-0000-000092000000}"/>
    <cellStyle name="Comma 4 2 2 5 2 2 4" xfId="33081" xr:uid="{00000000-0005-0000-0000-000092000000}"/>
    <cellStyle name="Comma 4 2 2 5 2 3" xfId="4353" xr:uid="{00000000-0005-0000-0000-000092000000}"/>
    <cellStyle name="Comma 4 2 2 5 2 3 2" xfId="13425" xr:uid="{00000000-0005-0000-0000-000092000000}"/>
    <cellStyle name="Comma 4 2 2 5 2 3 2 2" xfId="28545" xr:uid="{00000000-0005-0000-0000-000092000000}"/>
    <cellStyle name="Comma 4 2 2 5 2 3 2 2 2" xfId="58785" xr:uid="{00000000-0005-0000-0000-000092000000}"/>
    <cellStyle name="Comma 4 2 2 5 2 3 2 3" xfId="43665" xr:uid="{00000000-0005-0000-0000-000092000000}"/>
    <cellStyle name="Comma 4 2 2 5 2 3 3" xfId="19473" xr:uid="{00000000-0005-0000-0000-000092000000}"/>
    <cellStyle name="Comma 4 2 2 5 2 3 3 2" xfId="49713" xr:uid="{00000000-0005-0000-0000-000092000000}"/>
    <cellStyle name="Comma 4 2 2 5 2 3 4" xfId="34593" xr:uid="{00000000-0005-0000-0000-000092000000}"/>
    <cellStyle name="Comma 4 2 2 5 2 4" xfId="5865" xr:uid="{00000000-0005-0000-0000-000092000000}"/>
    <cellStyle name="Comma 4 2 2 5 2 4 2" xfId="14937" xr:uid="{00000000-0005-0000-0000-000092000000}"/>
    <cellStyle name="Comma 4 2 2 5 2 4 2 2" xfId="30057" xr:uid="{00000000-0005-0000-0000-000092000000}"/>
    <cellStyle name="Comma 4 2 2 5 2 4 2 2 2" xfId="60297" xr:uid="{00000000-0005-0000-0000-000092000000}"/>
    <cellStyle name="Comma 4 2 2 5 2 4 2 3" xfId="45177" xr:uid="{00000000-0005-0000-0000-000092000000}"/>
    <cellStyle name="Comma 4 2 2 5 2 4 3" xfId="20985" xr:uid="{00000000-0005-0000-0000-000092000000}"/>
    <cellStyle name="Comma 4 2 2 5 2 4 3 2" xfId="51225" xr:uid="{00000000-0005-0000-0000-000092000000}"/>
    <cellStyle name="Comma 4 2 2 5 2 4 4" xfId="36105" xr:uid="{00000000-0005-0000-0000-000092000000}"/>
    <cellStyle name="Comma 4 2 2 5 2 5" xfId="7377" xr:uid="{00000000-0005-0000-0000-000092000000}"/>
    <cellStyle name="Comma 4 2 2 5 2 5 2" xfId="22497" xr:uid="{00000000-0005-0000-0000-000092000000}"/>
    <cellStyle name="Comma 4 2 2 5 2 5 2 2" xfId="52737" xr:uid="{00000000-0005-0000-0000-000092000000}"/>
    <cellStyle name="Comma 4 2 2 5 2 5 3" xfId="37617" xr:uid="{00000000-0005-0000-0000-000092000000}"/>
    <cellStyle name="Comma 4 2 2 5 2 6" xfId="8889" xr:uid="{00000000-0005-0000-0000-000092000000}"/>
    <cellStyle name="Comma 4 2 2 5 2 6 2" xfId="24009" xr:uid="{00000000-0005-0000-0000-000092000000}"/>
    <cellStyle name="Comma 4 2 2 5 2 6 2 2" xfId="54249" xr:uid="{00000000-0005-0000-0000-000092000000}"/>
    <cellStyle name="Comma 4 2 2 5 2 6 3" xfId="39129" xr:uid="{00000000-0005-0000-0000-000092000000}"/>
    <cellStyle name="Comma 4 2 2 5 2 7" xfId="10401" xr:uid="{00000000-0005-0000-0000-000092000000}"/>
    <cellStyle name="Comma 4 2 2 5 2 7 2" xfId="25521" xr:uid="{00000000-0005-0000-0000-000092000000}"/>
    <cellStyle name="Comma 4 2 2 5 2 7 2 2" xfId="55761" xr:uid="{00000000-0005-0000-0000-000092000000}"/>
    <cellStyle name="Comma 4 2 2 5 2 7 3" xfId="40641" xr:uid="{00000000-0005-0000-0000-000092000000}"/>
    <cellStyle name="Comma 4 2 2 5 2 8" xfId="16449" xr:uid="{00000000-0005-0000-0000-000092000000}"/>
    <cellStyle name="Comma 4 2 2 5 2 8 2" xfId="46689" xr:uid="{00000000-0005-0000-0000-000092000000}"/>
    <cellStyle name="Comma 4 2 2 5 2 9" xfId="31569" xr:uid="{00000000-0005-0000-0000-000092000000}"/>
    <cellStyle name="Comma 4 2 2 5 3" xfId="2085" xr:uid="{00000000-0005-0000-0000-000092000000}"/>
    <cellStyle name="Comma 4 2 2 5 3 2" xfId="11157" xr:uid="{00000000-0005-0000-0000-000092000000}"/>
    <cellStyle name="Comma 4 2 2 5 3 2 2" xfId="26277" xr:uid="{00000000-0005-0000-0000-000092000000}"/>
    <cellStyle name="Comma 4 2 2 5 3 2 2 2" xfId="56517" xr:uid="{00000000-0005-0000-0000-000092000000}"/>
    <cellStyle name="Comma 4 2 2 5 3 2 3" xfId="41397" xr:uid="{00000000-0005-0000-0000-000092000000}"/>
    <cellStyle name="Comma 4 2 2 5 3 3" xfId="17205" xr:uid="{00000000-0005-0000-0000-000092000000}"/>
    <cellStyle name="Comma 4 2 2 5 3 3 2" xfId="47445" xr:uid="{00000000-0005-0000-0000-000092000000}"/>
    <cellStyle name="Comma 4 2 2 5 3 4" xfId="32325" xr:uid="{00000000-0005-0000-0000-000092000000}"/>
    <cellStyle name="Comma 4 2 2 5 4" xfId="3597" xr:uid="{00000000-0005-0000-0000-000092000000}"/>
    <cellStyle name="Comma 4 2 2 5 4 2" xfId="12669" xr:uid="{00000000-0005-0000-0000-000092000000}"/>
    <cellStyle name="Comma 4 2 2 5 4 2 2" xfId="27789" xr:uid="{00000000-0005-0000-0000-000092000000}"/>
    <cellStyle name="Comma 4 2 2 5 4 2 2 2" xfId="58029" xr:uid="{00000000-0005-0000-0000-000092000000}"/>
    <cellStyle name="Comma 4 2 2 5 4 2 3" xfId="42909" xr:uid="{00000000-0005-0000-0000-000092000000}"/>
    <cellStyle name="Comma 4 2 2 5 4 3" xfId="18717" xr:uid="{00000000-0005-0000-0000-000092000000}"/>
    <cellStyle name="Comma 4 2 2 5 4 3 2" xfId="48957" xr:uid="{00000000-0005-0000-0000-000092000000}"/>
    <cellStyle name="Comma 4 2 2 5 4 4" xfId="33837" xr:uid="{00000000-0005-0000-0000-000092000000}"/>
    <cellStyle name="Comma 4 2 2 5 5" xfId="5109" xr:uid="{00000000-0005-0000-0000-000092000000}"/>
    <cellStyle name="Comma 4 2 2 5 5 2" xfId="14181" xr:uid="{00000000-0005-0000-0000-000092000000}"/>
    <cellStyle name="Comma 4 2 2 5 5 2 2" xfId="29301" xr:uid="{00000000-0005-0000-0000-000092000000}"/>
    <cellStyle name="Comma 4 2 2 5 5 2 2 2" xfId="59541" xr:uid="{00000000-0005-0000-0000-000092000000}"/>
    <cellStyle name="Comma 4 2 2 5 5 2 3" xfId="44421" xr:uid="{00000000-0005-0000-0000-000092000000}"/>
    <cellStyle name="Comma 4 2 2 5 5 3" xfId="20229" xr:uid="{00000000-0005-0000-0000-000092000000}"/>
    <cellStyle name="Comma 4 2 2 5 5 3 2" xfId="50469" xr:uid="{00000000-0005-0000-0000-000092000000}"/>
    <cellStyle name="Comma 4 2 2 5 5 4" xfId="35349" xr:uid="{00000000-0005-0000-0000-000092000000}"/>
    <cellStyle name="Comma 4 2 2 5 6" xfId="6621" xr:uid="{00000000-0005-0000-0000-000092000000}"/>
    <cellStyle name="Comma 4 2 2 5 6 2" xfId="21741" xr:uid="{00000000-0005-0000-0000-000092000000}"/>
    <cellStyle name="Comma 4 2 2 5 6 2 2" xfId="51981" xr:uid="{00000000-0005-0000-0000-000092000000}"/>
    <cellStyle name="Comma 4 2 2 5 6 3" xfId="36861" xr:uid="{00000000-0005-0000-0000-000092000000}"/>
    <cellStyle name="Comma 4 2 2 5 7" xfId="8133" xr:uid="{00000000-0005-0000-0000-000092000000}"/>
    <cellStyle name="Comma 4 2 2 5 7 2" xfId="23253" xr:uid="{00000000-0005-0000-0000-000092000000}"/>
    <cellStyle name="Comma 4 2 2 5 7 2 2" xfId="53493" xr:uid="{00000000-0005-0000-0000-000092000000}"/>
    <cellStyle name="Comma 4 2 2 5 7 3" xfId="38373" xr:uid="{00000000-0005-0000-0000-000092000000}"/>
    <cellStyle name="Comma 4 2 2 5 8" xfId="9645" xr:uid="{00000000-0005-0000-0000-000092000000}"/>
    <cellStyle name="Comma 4 2 2 5 8 2" xfId="24765" xr:uid="{00000000-0005-0000-0000-000092000000}"/>
    <cellStyle name="Comma 4 2 2 5 8 2 2" xfId="55005" xr:uid="{00000000-0005-0000-0000-000092000000}"/>
    <cellStyle name="Comma 4 2 2 5 8 3" xfId="39885" xr:uid="{00000000-0005-0000-0000-000092000000}"/>
    <cellStyle name="Comma 4 2 2 5 9" xfId="15693" xr:uid="{00000000-0005-0000-0000-000092000000}"/>
    <cellStyle name="Comma 4 2 2 5 9 2" xfId="45933" xr:uid="{00000000-0005-0000-0000-000092000000}"/>
    <cellStyle name="Comma 4 2 2 6" xfId="825" xr:uid="{00000000-0005-0000-0000-000019000000}"/>
    <cellStyle name="Comma 4 2 2 6 2" xfId="2337" xr:uid="{00000000-0005-0000-0000-000019000000}"/>
    <cellStyle name="Comma 4 2 2 6 2 2" xfId="11409" xr:uid="{00000000-0005-0000-0000-000019000000}"/>
    <cellStyle name="Comma 4 2 2 6 2 2 2" xfId="26529" xr:uid="{00000000-0005-0000-0000-000019000000}"/>
    <cellStyle name="Comma 4 2 2 6 2 2 2 2" xfId="56769" xr:uid="{00000000-0005-0000-0000-000019000000}"/>
    <cellStyle name="Comma 4 2 2 6 2 2 3" xfId="41649" xr:uid="{00000000-0005-0000-0000-000019000000}"/>
    <cellStyle name="Comma 4 2 2 6 2 3" xfId="17457" xr:uid="{00000000-0005-0000-0000-000019000000}"/>
    <cellStyle name="Comma 4 2 2 6 2 3 2" xfId="47697" xr:uid="{00000000-0005-0000-0000-000019000000}"/>
    <cellStyle name="Comma 4 2 2 6 2 4" xfId="32577" xr:uid="{00000000-0005-0000-0000-000019000000}"/>
    <cellStyle name="Comma 4 2 2 6 3" xfId="3849" xr:uid="{00000000-0005-0000-0000-000019000000}"/>
    <cellStyle name="Comma 4 2 2 6 3 2" xfId="12921" xr:uid="{00000000-0005-0000-0000-000019000000}"/>
    <cellStyle name="Comma 4 2 2 6 3 2 2" xfId="28041" xr:uid="{00000000-0005-0000-0000-000019000000}"/>
    <cellStyle name="Comma 4 2 2 6 3 2 2 2" xfId="58281" xr:uid="{00000000-0005-0000-0000-000019000000}"/>
    <cellStyle name="Comma 4 2 2 6 3 2 3" xfId="43161" xr:uid="{00000000-0005-0000-0000-000019000000}"/>
    <cellStyle name="Comma 4 2 2 6 3 3" xfId="18969" xr:uid="{00000000-0005-0000-0000-000019000000}"/>
    <cellStyle name="Comma 4 2 2 6 3 3 2" xfId="49209" xr:uid="{00000000-0005-0000-0000-000019000000}"/>
    <cellStyle name="Comma 4 2 2 6 3 4" xfId="34089" xr:uid="{00000000-0005-0000-0000-000019000000}"/>
    <cellStyle name="Comma 4 2 2 6 4" xfId="5361" xr:uid="{00000000-0005-0000-0000-000019000000}"/>
    <cellStyle name="Comma 4 2 2 6 4 2" xfId="14433" xr:uid="{00000000-0005-0000-0000-000019000000}"/>
    <cellStyle name="Comma 4 2 2 6 4 2 2" xfId="29553" xr:uid="{00000000-0005-0000-0000-000019000000}"/>
    <cellStyle name="Comma 4 2 2 6 4 2 2 2" xfId="59793" xr:uid="{00000000-0005-0000-0000-000019000000}"/>
    <cellStyle name="Comma 4 2 2 6 4 2 3" xfId="44673" xr:uid="{00000000-0005-0000-0000-000019000000}"/>
    <cellStyle name="Comma 4 2 2 6 4 3" xfId="20481" xr:uid="{00000000-0005-0000-0000-000019000000}"/>
    <cellStyle name="Comma 4 2 2 6 4 3 2" xfId="50721" xr:uid="{00000000-0005-0000-0000-000019000000}"/>
    <cellStyle name="Comma 4 2 2 6 4 4" xfId="35601" xr:uid="{00000000-0005-0000-0000-000019000000}"/>
    <cellStyle name="Comma 4 2 2 6 5" xfId="6873" xr:uid="{00000000-0005-0000-0000-000019000000}"/>
    <cellStyle name="Comma 4 2 2 6 5 2" xfId="21993" xr:uid="{00000000-0005-0000-0000-000019000000}"/>
    <cellStyle name="Comma 4 2 2 6 5 2 2" xfId="52233" xr:uid="{00000000-0005-0000-0000-000019000000}"/>
    <cellStyle name="Comma 4 2 2 6 5 3" xfId="37113" xr:uid="{00000000-0005-0000-0000-000019000000}"/>
    <cellStyle name="Comma 4 2 2 6 6" xfId="8385" xr:uid="{00000000-0005-0000-0000-000019000000}"/>
    <cellStyle name="Comma 4 2 2 6 6 2" xfId="23505" xr:uid="{00000000-0005-0000-0000-000019000000}"/>
    <cellStyle name="Comma 4 2 2 6 6 2 2" xfId="53745" xr:uid="{00000000-0005-0000-0000-000019000000}"/>
    <cellStyle name="Comma 4 2 2 6 6 3" xfId="38625" xr:uid="{00000000-0005-0000-0000-000019000000}"/>
    <cellStyle name="Comma 4 2 2 6 7" xfId="9897" xr:uid="{00000000-0005-0000-0000-000019000000}"/>
    <cellStyle name="Comma 4 2 2 6 7 2" xfId="25017" xr:uid="{00000000-0005-0000-0000-000019000000}"/>
    <cellStyle name="Comma 4 2 2 6 7 2 2" xfId="55257" xr:uid="{00000000-0005-0000-0000-000019000000}"/>
    <cellStyle name="Comma 4 2 2 6 7 3" xfId="40137" xr:uid="{00000000-0005-0000-0000-000019000000}"/>
    <cellStyle name="Comma 4 2 2 6 8" xfId="15945" xr:uid="{00000000-0005-0000-0000-000019000000}"/>
    <cellStyle name="Comma 4 2 2 6 8 2" xfId="46185" xr:uid="{00000000-0005-0000-0000-000019000000}"/>
    <cellStyle name="Comma 4 2 2 6 9" xfId="31065" xr:uid="{00000000-0005-0000-0000-000019000000}"/>
    <cellStyle name="Comma 4 2 2 7" xfId="1581" xr:uid="{00000000-0005-0000-0000-000019000000}"/>
    <cellStyle name="Comma 4 2 2 7 2" xfId="10653" xr:uid="{00000000-0005-0000-0000-000019000000}"/>
    <cellStyle name="Comma 4 2 2 7 2 2" xfId="25773" xr:uid="{00000000-0005-0000-0000-000019000000}"/>
    <cellStyle name="Comma 4 2 2 7 2 2 2" xfId="56013" xr:uid="{00000000-0005-0000-0000-000019000000}"/>
    <cellStyle name="Comma 4 2 2 7 2 3" xfId="40893" xr:uid="{00000000-0005-0000-0000-000019000000}"/>
    <cellStyle name="Comma 4 2 2 7 3" xfId="16701" xr:uid="{00000000-0005-0000-0000-000019000000}"/>
    <cellStyle name="Comma 4 2 2 7 3 2" xfId="46941" xr:uid="{00000000-0005-0000-0000-000019000000}"/>
    <cellStyle name="Comma 4 2 2 7 4" xfId="31821" xr:uid="{00000000-0005-0000-0000-000019000000}"/>
    <cellStyle name="Comma 4 2 2 8" xfId="3093" xr:uid="{00000000-0005-0000-0000-000019000000}"/>
    <cellStyle name="Comma 4 2 2 8 2" xfId="12165" xr:uid="{00000000-0005-0000-0000-000019000000}"/>
    <cellStyle name="Comma 4 2 2 8 2 2" xfId="27285" xr:uid="{00000000-0005-0000-0000-000019000000}"/>
    <cellStyle name="Comma 4 2 2 8 2 2 2" xfId="57525" xr:uid="{00000000-0005-0000-0000-000019000000}"/>
    <cellStyle name="Comma 4 2 2 8 2 3" xfId="42405" xr:uid="{00000000-0005-0000-0000-000019000000}"/>
    <cellStyle name="Comma 4 2 2 8 3" xfId="18213" xr:uid="{00000000-0005-0000-0000-000019000000}"/>
    <cellStyle name="Comma 4 2 2 8 3 2" xfId="48453" xr:uid="{00000000-0005-0000-0000-000019000000}"/>
    <cellStyle name="Comma 4 2 2 8 4" xfId="33333" xr:uid="{00000000-0005-0000-0000-000019000000}"/>
    <cellStyle name="Comma 4 2 2 9" xfId="4605" xr:uid="{00000000-0005-0000-0000-000019000000}"/>
    <cellStyle name="Comma 4 2 2 9 2" xfId="13677" xr:uid="{00000000-0005-0000-0000-000019000000}"/>
    <cellStyle name="Comma 4 2 2 9 2 2" xfId="28797" xr:uid="{00000000-0005-0000-0000-000019000000}"/>
    <cellStyle name="Comma 4 2 2 9 2 2 2" xfId="59037" xr:uid="{00000000-0005-0000-0000-000019000000}"/>
    <cellStyle name="Comma 4 2 2 9 2 3" xfId="43917" xr:uid="{00000000-0005-0000-0000-000019000000}"/>
    <cellStyle name="Comma 4 2 2 9 3" xfId="19725" xr:uid="{00000000-0005-0000-0000-000019000000}"/>
    <cellStyle name="Comma 4 2 2 9 3 2" xfId="49965" xr:uid="{00000000-0005-0000-0000-000019000000}"/>
    <cellStyle name="Comma 4 2 2 9 4" xfId="34845" xr:uid="{00000000-0005-0000-0000-000019000000}"/>
    <cellStyle name="Comma 4 2 3" xfId="111" xr:uid="{00000000-0005-0000-0000-000031000000}"/>
    <cellStyle name="Comma 4 2 3 10" xfId="9183" xr:uid="{00000000-0005-0000-0000-000031000000}"/>
    <cellStyle name="Comma 4 2 3 10 2" xfId="24303" xr:uid="{00000000-0005-0000-0000-000031000000}"/>
    <cellStyle name="Comma 4 2 3 10 2 2" xfId="54543" xr:uid="{00000000-0005-0000-0000-000031000000}"/>
    <cellStyle name="Comma 4 2 3 10 3" xfId="39423" xr:uid="{00000000-0005-0000-0000-000031000000}"/>
    <cellStyle name="Comma 4 2 3 11" xfId="15231" xr:uid="{00000000-0005-0000-0000-000031000000}"/>
    <cellStyle name="Comma 4 2 3 11 2" xfId="45471" xr:uid="{00000000-0005-0000-0000-000031000000}"/>
    <cellStyle name="Comma 4 2 3 12" xfId="30351" xr:uid="{00000000-0005-0000-0000-000031000000}"/>
    <cellStyle name="Comma 4 2 3 2" xfId="363" xr:uid="{00000000-0005-0000-0000-000031000000}"/>
    <cellStyle name="Comma 4 2 3 2 10" xfId="30603" xr:uid="{00000000-0005-0000-0000-000031000000}"/>
    <cellStyle name="Comma 4 2 3 2 2" xfId="1119" xr:uid="{00000000-0005-0000-0000-000031000000}"/>
    <cellStyle name="Comma 4 2 3 2 2 2" xfId="2631" xr:uid="{00000000-0005-0000-0000-000031000000}"/>
    <cellStyle name="Comma 4 2 3 2 2 2 2" xfId="11703" xr:uid="{00000000-0005-0000-0000-000031000000}"/>
    <cellStyle name="Comma 4 2 3 2 2 2 2 2" xfId="26823" xr:uid="{00000000-0005-0000-0000-000031000000}"/>
    <cellStyle name="Comma 4 2 3 2 2 2 2 2 2" xfId="57063" xr:uid="{00000000-0005-0000-0000-000031000000}"/>
    <cellStyle name="Comma 4 2 3 2 2 2 2 3" xfId="41943" xr:uid="{00000000-0005-0000-0000-000031000000}"/>
    <cellStyle name="Comma 4 2 3 2 2 2 3" xfId="17751" xr:uid="{00000000-0005-0000-0000-000031000000}"/>
    <cellStyle name="Comma 4 2 3 2 2 2 3 2" xfId="47991" xr:uid="{00000000-0005-0000-0000-000031000000}"/>
    <cellStyle name="Comma 4 2 3 2 2 2 4" xfId="32871" xr:uid="{00000000-0005-0000-0000-000031000000}"/>
    <cellStyle name="Comma 4 2 3 2 2 3" xfId="4143" xr:uid="{00000000-0005-0000-0000-000031000000}"/>
    <cellStyle name="Comma 4 2 3 2 2 3 2" xfId="13215" xr:uid="{00000000-0005-0000-0000-000031000000}"/>
    <cellStyle name="Comma 4 2 3 2 2 3 2 2" xfId="28335" xr:uid="{00000000-0005-0000-0000-000031000000}"/>
    <cellStyle name="Comma 4 2 3 2 2 3 2 2 2" xfId="58575" xr:uid="{00000000-0005-0000-0000-000031000000}"/>
    <cellStyle name="Comma 4 2 3 2 2 3 2 3" xfId="43455" xr:uid="{00000000-0005-0000-0000-000031000000}"/>
    <cellStyle name="Comma 4 2 3 2 2 3 3" xfId="19263" xr:uid="{00000000-0005-0000-0000-000031000000}"/>
    <cellStyle name="Comma 4 2 3 2 2 3 3 2" xfId="49503" xr:uid="{00000000-0005-0000-0000-000031000000}"/>
    <cellStyle name="Comma 4 2 3 2 2 3 4" xfId="34383" xr:uid="{00000000-0005-0000-0000-000031000000}"/>
    <cellStyle name="Comma 4 2 3 2 2 4" xfId="5655" xr:uid="{00000000-0005-0000-0000-000031000000}"/>
    <cellStyle name="Comma 4 2 3 2 2 4 2" xfId="14727" xr:uid="{00000000-0005-0000-0000-000031000000}"/>
    <cellStyle name="Comma 4 2 3 2 2 4 2 2" xfId="29847" xr:uid="{00000000-0005-0000-0000-000031000000}"/>
    <cellStyle name="Comma 4 2 3 2 2 4 2 2 2" xfId="60087" xr:uid="{00000000-0005-0000-0000-000031000000}"/>
    <cellStyle name="Comma 4 2 3 2 2 4 2 3" xfId="44967" xr:uid="{00000000-0005-0000-0000-000031000000}"/>
    <cellStyle name="Comma 4 2 3 2 2 4 3" xfId="20775" xr:uid="{00000000-0005-0000-0000-000031000000}"/>
    <cellStyle name="Comma 4 2 3 2 2 4 3 2" xfId="51015" xr:uid="{00000000-0005-0000-0000-000031000000}"/>
    <cellStyle name="Comma 4 2 3 2 2 4 4" xfId="35895" xr:uid="{00000000-0005-0000-0000-000031000000}"/>
    <cellStyle name="Comma 4 2 3 2 2 5" xfId="7167" xr:uid="{00000000-0005-0000-0000-000031000000}"/>
    <cellStyle name="Comma 4 2 3 2 2 5 2" xfId="22287" xr:uid="{00000000-0005-0000-0000-000031000000}"/>
    <cellStyle name="Comma 4 2 3 2 2 5 2 2" xfId="52527" xr:uid="{00000000-0005-0000-0000-000031000000}"/>
    <cellStyle name="Comma 4 2 3 2 2 5 3" xfId="37407" xr:uid="{00000000-0005-0000-0000-000031000000}"/>
    <cellStyle name="Comma 4 2 3 2 2 6" xfId="8679" xr:uid="{00000000-0005-0000-0000-000031000000}"/>
    <cellStyle name="Comma 4 2 3 2 2 6 2" xfId="23799" xr:uid="{00000000-0005-0000-0000-000031000000}"/>
    <cellStyle name="Comma 4 2 3 2 2 6 2 2" xfId="54039" xr:uid="{00000000-0005-0000-0000-000031000000}"/>
    <cellStyle name="Comma 4 2 3 2 2 6 3" xfId="38919" xr:uid="{00000000-0005-0000-0000-000031000000}"/>
    <cellStyle name="Comma 4 2 3 2 2 7" xfId="10191" xr:uid="{00000000-0005-0000-0000-000031000000}"/>
    <cellStyle name="Comma 4 2 3 2 2 7 2" xfId="25311" xr:uid="{00000000-0005-0000-0000-000031000000}"/>
    <cellStyle name="Comma 4 2 3 2 2 7 2 2" xfId="55551" xr:uid="{00000000-0005-0000-0000-000031000000}"/>
    <cellStyle name="Comma 4 2 3 2 2 7 3" xfId="40431" xr:uid="{00000000-0005-0000-0000-000031000000}"/>
    <cellStyle name="Comma 4 2 3 2 2 8" xfId="16239" xr:uid="{00000000-0005-0000-0000-000031000000}"/>
    <cellStyle name="Comma 4 2 3 2 2 8 2" xfId="46479" xr:uid="{00000000-0005-0000-0000-000031000000}"/>
    <cellStyle name="Comma 4 2 3 2 2 9" xfId="31359" xr:uid="{00000000-0005-0000-0000-000031000000}"/>
    <cellStyle name="Comma 4 2 3 2 3" xfId="1875" xr:uid="{00000000-0005-0000-0000-000031000000}"/>
    <cellStyle name="Comma 4 2 3 2 3 2" xfId="10947" xr:uid="{00000000-0005-0000-0000-000031000000}"/>
    <cellStyle name="Comma 4 2 3 2 3 2 2" xfId="26067" xr:uid="{00000000-0005-0000-0000-000031000000}"/>
    <cellStyle name="Comma 4 2 3 2 3 2 2 2" xfId="56307" xr:uid="{00000000-0005-0000-0000-000031000000}"/>
    <cellStyle name="Comma 4 2 3 2 3 2 3" xfId="41187" xr:uid="{00000000-0005-0000-0000-000031000000}"/>
    <cellStyle name="Comma 4 2 3 2 3 3" xfId="16995" xr:uid="{00000000-0005-0000-0000-000031000000}"/>
    <cellStyle name="Comma 4 2 3 2 3 3 2" xfId="47235" xr:uid="{00000000-0005-0000-0000-000031000000}"/>
    <cellStyle name="Comma 4 2 3 2 3 4" xfId="32115" xr:uid="{00000000-0005-0000-0000-000031000000}"/>
    <cellStyle name="Comma 4 2 3 2 4" xfId="3387" xr:uid="{00000000-0005-0000-0000-000031000000}"/>
    <cellStyle name="Comma 4 2 3 2 4 2" xfId="12459" xr:uid="{00000000-0005-0000-0000-000031000000}"/>
    <cellStyle name="Comma 4 2 3 2 4 2 2" xfId="27579" xr:uid="{00000000-0005-0000-0000-000031000000}"/>
    <cellStyle name="Comma 4 2 3 2 4 2 2 2" xfId="57819" xr:uid="{00000000-0005-0000-0000-000031000000}"/>
    <cellStyle name="Comma 4 2 3 2 4 2 3" xfId="42699" xr:uid="{00000000-0005-0000-0000-000031000000}"/>
    <cellStyle name="Comma 4 2 3 2 4 3" xfId="18507" xr:uid="{00000000-0005-0000-0000-000031000000}"/>
    <cellStyle name="Comma 4 2 3 2 4 3 2" xfId="48747" xr:uid="{00000000-0005-0000-0000-000031000000}"/>
    <cellStyle name="Comma 4 2 3 2 4 4" xfId="33627" xr:uid="{00000000-0005-0000-0000-000031000000}"/>
    <cellStyle name="Comma 4 2 3 2 5" xfId="4899" xr:uid="{00000000-0005-0000-0000-000031000000}"/>
    <cellStyle name="Comma 4 2 3 2 5 2" xfId="13971" xr:uid="{00000000-0005-0000-0000-000031000000}"/>
    <cellStyle name="Comma 4 2 3 2 5 2 2" xfId="29091" xr:uid="{00000000-0005-0000-0000-000031000000}"/>
    <cellStyle name="Comma 4 2 3 2 5 2 2 2" xfId="59331" xr:uid="{00000000-0005-0000-0000-000031000000}"/>
    <cellStyle name="Comma 4 2 3 2 5 2 3" xfId="44211" xr:uid="{00000000-0005-0000-0000-000031000000}"/>
    <cellStyle name="Comma 4 2 3 2 5 3" xfId="20019" xr:uid="{00000000-0005-0000-0000-000031000000}"/>
    <cellStyle name="Comma 4 2 3 2 5 3 2" xfId="50259" xr:uid="{00000000-0005-0000-0000-000031000000}"/>
    <cellStyle name="Comma 4 2 3 2 5 4" xfId="35139" xr:uid="{00000000-0005-0000-0000-000031000000}"/>
    <cellStyle name="Comma 4 2 3 2 6" xfId="6411" xr:uid="{00000000-0005-0000-0000-000031000000}"/>
    <cellStyle name="Comma 4 2 3 2 6 2" xfId="21531" xr:uid="{00000000-0005-0000-0000-000031000000}"/>
    <cellStyle name="Comma 4 2 3 2 6 2 2" xfId="51771" xr:uid="{00000000-0005-0000-0000-000031000000}"/>
    <cellStyle name="Comma 4 2 3 2 6 3" xfId="36651" xr:uid="{00000000-0005-0000-0000-000031000000}"/>
    <cellStyle name="Comma 4 2 3 2 7" xfId="7923" xr:uid="{00000000-0005-0000-0000-000031000000}"/>
    <cellStyle name="Comma 4 2 3 2 7 2" xfId="23043" xr:uid="{00000000-0005-0000-0000-000031000000}"/>
    <cellStyle name="Comma 4 2 3 2 7 2 2" xfId="53283" xr:uid="{00000000-0005-0000-0000-000031000000}"/>
    <cellStyle name="Comma 4 2 3 2 7 3" xfId="38163" xr:uid="{00000000-0005-0000-0000-000031000000}"/>
    <cellStyle name="Comma 4 2 3 2 8" xfId="9435" xr:uid="{00000000-0005-0000-0000-000031000000}"/>
    <cellStyle name="Comma 4 2 3 2 8 2" xfId="24555" xr:uid="{00000000-0005-0000-0000-000031000000}"/>
    <cellStyle name="Comma 4 2 3 2 8 2 2" xfId="54795" xr:uid="{00000000-0005-0000-0000-000031000000}"/>
    <cellStyle name="Comma 4 2 3 2 8 3" xfId="39675" xr:uid="{00000000-0005-0000-0000-000031000000}"/>
    <cellStyle name="Comma 4 2 3 2 9" xfId="15483" xr:uid="{00000000-0005-0000-0000-000031000000}"/>
    <cellStyle name="Comma 4 2 3 2 9 2" xfId="45723" xr:uid="{00000000-0005-0000-0000-000031000000}"/>
    <cellStyle name="Comma 4 2 3 3" xfId="615" xr:uid="{00000000-0005-0000-0000-000095000000}"/>
    <cellStyle name="Comma 4 2 3 3 10" xfId="30855" xr:uid="{00000000-0005-0000-0000-000095000000}"/>
    <cellStyle name="Comma 4 2 3 3 2" xfId="1371" xr:uid="{00000000-0005-0000-0000-000095000000}"/>
    <cellStyle name="Comma 4 2 3 3 2 2" xfId="2883" xr:uid="{00000000-0005-0000-0000-000095000000}"/>
    <cellStyle name="Comma 4 2 3 3 2 2 2" xfId="11955" xr:uid="{00000000-0005-0000-0000-000095000000}"/>
    <cellStyle name="Comma 4 2 3 3 2 2 2 2" xfId="27075" xr:uid="{00000000-0005-0000-0000-000095000000}"/>
    <cellStyle name="Comma 4 2 3 3 2 2 2 2 2" xfId="57315" xr:uid="{00000000-0005-0000-0000-000095000000}"/>
    <cellStyle name="Comma 4 2 3 3 2 2 2 3" xfId="42195" xr:uid="{00000000-0005-0000-0000-000095000000}"/>
    <cellStyle name="Comma 4 2 3 3 2 2 3" xfId="18003" xr:uid="{00000000-0005-0000-0000-000095000000}"/>
    <cellStyle name="Comma 4 2 3 3 2 2 3 2" xfId="48243" xr:uid="{00000000-0005-0000-0000-000095000000}"/>
    <cellStyle name="Comma 4 2 3 3 2 2 4" xfId="33123" xr:uid="{00000000-0005-0000-0000-000095000000}"/>
    <cellStyle name="Comma 4 2 3 3 2 3" xfId="4395" xr:uid="{00000000-0005-0000-0000-000095000000}"/>
    <cellStyle name="Comma 4 2 3 3 2 3 2" xfId="13467" xr:uid="{00000000-0005-0000-0000-000095000000}"/>
    <cellStyle name="Comma 4 2 3 3 2 3 2 2" xfId="28587" xr:uid="{00000000-0005-0000-0000-000095000000}"/>
    <cellStyle name="Comma 4 2 3 3 2 3 2 2 2" xfId="58827" xr:uid="{00000000-0005-0000-0000-000095000000}"/>
    <cellStyle name="Comma 4 2 3 3 2 3 2 3" xfId="43707" xr:uid="{00000000-0005-0000-0000-000095000000}"/>
    <cellStyle name="Comma 4 2 3 3 2 3 3" xfId="19515" xr:uid="{00000000-0005-0000-0000-000095000000}"/>
    <cellStyle name="Comma 4 2 3 3 2 3 3 2" xfId="49755" xr:uid="{00000000-0005-0000-0000-000095000000}"/>
    <cellStyle name="Comma 4 2 3 3 2 3 4" xfId="34635" xr:uid="{00000000-0005-0000-0000-000095000000}"/>
    <cellStyle name="Comma 4 2 3 3 2 4" xfId="5907" xr:uid="{00000000-0005-0000-0000-000095000000}"/>
    <cellStyle name="Comma 4 2 3 3 2 4 2" xfId="14979" xr:uid="{00000000-0005-0000-0000-000095000000}"/>
    <cellStyle name="Comma 4 2 3 3 2 4 2 2" xfId="30099" xr:uid="{00000000-0005-0000-0000-000095000000}"/>
    <cellStyle name="Comma 4 2 3 3 2 4 2 2 2" xfId="60339" xr:uid="{00000000-0005-0000-0000-000095000000}"/>
    <cellStyle name="Comma 4 2 3 3 2 4 2 3" xfId="45219" xr:uid="{00000000-0005-0000-0000-000095000000}"/>
    <cellStyle name="Comma 4 2 3 3 2 4 3" xfId="21027" xr:uid="{00000000-0005-0000-0000-000095000000}"/>
    <cellStyle name="Comma 4 2 3 3 2 4 3 2" xfId="51267" xr:uid="{00000000-0005-0000-0000-000095000000}"/>
    <cellStyle name="Comma 4 2 3 3 2 4 4" xfId="36147" xr:uid="{00000000-0005-0000-0000-000095000000}"/>
    <cellStyle name="Comma 4 2 3 3 2 5" xfId="7419" xr:uid="{00000000-0005-0000-0000-000095000000}"/>
    <cellStyle name="Comma 4 2 3 3 2 5 2" xfId="22539" xr:uid="{00000000-0005-0000-0000-000095000000}"/>
    <cellStyle name="Comma 4 2 3 3 2 5 2 2" xfId="52779" xr:uid="{00000000-0005-0000-0000-000095000000}"/>
    <cellStyle name="Comma 4 2 3 3 2 5 3" xfId="37659" xr:uid="{00000000-0005-0000-0000-000095000000}"/>
    <cellStyle name="Comma 4 2 3 3 2 6" xfId="8931" xr:uid="{00000000-0005-0000-0000-000095000000}"/>
    <cellStyle name="Comma 4 2 3 3 2 6 2" xfId="24051" xr:uid="{00000000-0005-0000-0000-000095000000}"/>
    <cellStyle name="Comma 4 2 3 3 2 6 2 2" xfId="54291" xr:uid="{00000000-0005-0000-0000-000095000000}"/>
    <cellStyle name="Comma 4 2 3 3 2 6 3" xfId="39171" xr:uid="{00000000-0005-0000-0000-000095000000}"/>
    <cellStyle name="Comma 4 2 3 3 2 7" xfId="10443" xr:uid="{00000000-0005-0000-0000-000095000000}"/>
    <cellStyle name="Comma 4 2 3 3 2 7 2" xfId="25563" xr:uid="{00000000-0005-0000-0000-000095000000}"/>
    <cellStyle name="Comma 4 2 3 3 2 7 2 2" xfId="55803" xr:uid="{00000000-0005-0000-0000-000095000000}"/>
    <cellStyle name="Comma 4 2 3 3 2 7 3" xfId="40683" xr:uid="{00000000-0005-0000-0000-000095000000}"/>
    <cellStyle name="Comma 4 2 3 3 2 8" xfId="16491" xr:uid="{00000000-0005-0000-0000-000095000000}"/>
    <cellStyle name="Comma 4 2 3 3 2 8 2" xfId="46731" xr:uid="{00000000-0005-0000-0000-000095000000}"/>
    <cellStyle name="Comma 4 2 3 3 2 9" xfId="31611" xr:uid="{00000000-0005-0000-0000-000095000000}"/>
    <cellStyle name="Comma 4 2 3 3 3" xfId="2127" xr:uid="{00000000-0005-0000-0000-000095000000}"/>
    <cellStyle name="Comma 4 2 3 3 3 2" xfId="11199" xr:uid="{00000000-0005-0000-0000-000095000000}"/>
    <cellStyle name="Comma 4 2 3 3 3 2 2" xfId="26319" xr:uid="{00000000-0005-0000-0000-000095000000}"/>
    <cellStyle name="Comma 4 2 3 3 3 2 2 2" xfId="56559" xr:uid="{00000000-0005-0000-0000-000095000000}"/>
    <cellStyle name="Comma 4 2 3 3 3 2 3" xfId="41439" xr:uid="{00000000-0005-0000-0000-000095000000}"/>
    <cellStyle name="Comma 4 2 3 3 3 3" xfId="17247" xr:uid="{00000000-0005-0000-0000-000095000000}"/>
    <cellStyle name="Comma 4 2 3 3 3 3 2" xfId="47487" xr:uid="{00000000-0005-0000-0000-000095000000}"/>
    <cellStyle name="Comma 4 2 3 3 3 4" xfId="32367" xr:uid="{00000000-0005-0000-0000-000095000000}"/>
    <cellStyle name="Comma 4 2 3 3 4" xfId="3639" xr:uid="{00000000-0005-0000-0000-000095000000}"/>
    <cellStyle name="Comma 4 2 3 3 4 2" xfId="12711" xr:uid="{00000000-0005-0000-0000-000095000000}"/>
    <cellStyle name="Comma 4 2 3 3 4 2 2" xfId="27831" xr:uid="{00000000-0005-0000-0000-000095000000}"/>
    <cellStyle name="Comma 4 2 3 3 4 2 2 2" xfId="58071" xr:uid="{00000000-0005-0000-0000-000095000000}"/>
    <cellStyle name="Comma 4 2 3 3 4 2 3" xfId="42951" xr:uid="{00000000-0005-0000-0000-000095000000}"/>
    <cellStyle name="Comma 4 2 3 3 4 3" xfId="18759" xr:uid="{00000000-0005-0000-0000-000095000000}"/>
    <cellStyle name="Comma 4 2 3 3 4 3 2" xfId="48999" xr:uid="{00000000-0005-0000-0000-000095000000}"/>
    <cellStyle name="Comma 4 2 3 3 4 4" xfId="33879" xr:uid="{00000000-0005-0000-0000-000095000000}"/>
    <cellStyle name="Comma 4 2 3 3 5" xfId="5151" xr:uid="{00000000-0005-0000-0000-000095000000}"/>
    <cellStyle name="Comma 4 2 3 3 5 2" xfId="14223" xr:uid="{00000000-0005-0000-0000-000095000000}"/>
    <cellStyle name="Comma 4 2 3 3 5 2 2" xfId="29343" xr:uid="{00000000-0005-0000-0000-000095000000}"/>
    <cellStyle name="Comma 4 2 3 3 5 2 2 2" xfId="59583" xr:uid="{00000000-0005-0000-0000-000095000000}"/>
    <cellStyle name="Comma 4 2 3 3 5 2 3" xfId="44463" xr:uid="{00000000-0005-0000-0000-000095000000}"/>
    <cellStyle name="Comma 4 2 3 3 5 3" xfId="20271" xr:uid="{00000000-0005-0000-0000-000095000000}"/>
    <cellStyle name="Comma 4 2 3 3 5 3 2" xfId="50511" xr:uid="{00000000-0005-0000-0000-000095000000}"/>
    <cellStyle name="Comma 4 2 3 3 5 4" xfId="35391" xr:uid="{00000000-0005-0000-0000-000095000000}"/>
    <cellStyle name="Comma 4 2 3 3 6" xfId="6663" xr:uid="{00000000-0005-0000-0000-000095000000}"/>
    <cellStyle name="Comma 4 2 3 3 6 2" xfId="21783" xr:uid="{00000000-0005-0000-0000-000095000000}"/>
    <cellStyle name="Comma 4 2 3 3 6 2 2" xfId="52023" xr:uid="{00000000-0005-0000-0000-000095000000}"/>
    <cellStyle name="Comma 4 2 3 3 6 3" xfId="36903" xr:uid="{00000000-0005-0000-0000-000095000000}"/>
    <cellStyle name="Comma 4 2 3 3 7" xfId="8175" xr:uid="{00000000-0005-0000-0000-000095000000}"/>
    <cellStyle name="Comma 4 2 3 3 7 2" xfId="23295" xr:uid="{00000000-0005-0000-0000-000095000000}"/>
    <cellStyle name="Comma 4 2 3 3 7 2 2" xfId="53535" xr:uid="{00000000-0005-0000-0000-000095000000}"/>
    <cellStyle name="Comma 4 2 3 3 7 3" xfId="38415" xr:uid="{00000000-0005-0000-0000-000095000000}"/>
    <cellStyle name="Comma 4 2 3 3 8" xfId="9687" xr:uid="{00000000-0005-0000-0000-000095000000}"/>
    <cellStyle name="Comma 4 2 3 3 8 2" xfId="24807" xr:uid="{00000000-0005-0000-0000-000095000000}"/>
    <cellStyle name="Comma 4 2 3 3 8 2 2" xfId="55047" xr:uid="{00000000-0005-0000-0000-000095000000}"/>
    <cellStyle name="Comma 4 2 3 3 8 3" xfId="39927" xr:uid="{00000000-0005-0000-0000-000095000000}"/>
    <cellStyle name="Comma 4 2 3 3 9" xfId="15735" xr:uid="{00000000-0005-0000-0000-000095000000}"/>
    <cellStyle name="Comma 4 2 3 3 9 2" xfId="45975" xr:uid="{00000000-0005-0000-0000-000095000000}"/>
    <cellStyle name="Comma 4 2 3 4" xfId="867" xr:uid="{00000000-0005-0000-0000-000031000000}"/>
    <cellStyle name="Comma 4 2 3 4 2" xfId="2379" xr:uid="{00000000-0005-0000-0000-000031000000}"/>
    <cellStyle name="Comma 4 2 3 4 2 2" xfId="11451" xr:uid="{00000000-0005-0000-0000-000031000000}"/>
    <cellStyle name="Comma 4 2 3 4 2 2 2" xfId="26571" xr:uid="{00000000-0005-0000-0000-000031000000}"/>
    <cellStyle name="Comma 4 2 3 4 2 2 2 2" xfId="56811" xr:uid="{00000000-0005-0000-0000-000031000000}"/>
    <cellStyle name="Comma 4 2 3 4 2 2 3" xfId="41691" xr:uid="{00000000-0005-0000-0000-000031000000}"/>
    <cellStyle name="Comma 4 2 3 4 2 3" xfId="17499" xr:uid="{00000000-0005-0000-0000-000031000000}"/>
    <cellStyle name="Comma 4 2 3 4 2 3 2" xfId="47739" xr:uid="{00000000-0005-0000-0000-000031000000}"/>
    <cellStyle name="Comma 4 2 3 4 2 4" xfId="32619" xr:uid="{00000000-0005-0000-0000-000031000000}"/>
    <cellStyle name="Comma 4 2 3 4 3" xfId="3891" xr:uid="{00000000-0005-0000-0000-000031000000}"/>
    <cellStyle name="Comma 4 2 3 4 3 2" xfId="12963" xr:uid="{00000000-0005-0000-0000-000031000000}"/>
    <cellStyle name="Comma 4 2 3 4 3 2 2" xfId="28083" xr:uid="{00000000-0005-0000-0000-000031000000}"/>
    <cellStyle name="Comma 4 2 3 4 3 2 2 2" xfId="58323" xr:uid="{00000000-0005-0000-0000-000031000000}"/>
    <cellStyle name="Comma 4 2 3 4 3 2 3" xfId="43203" xr:uid="{00000000-0005-0000-0000-000031000000}"/>
    <cellStyle name="Comma 4 2 3 4 3 3" xfId="19011" xr:uid="{00000000-0005-0000-0000-000031000000}"/>
    <cellStyle name="Comma 4 2 3 4 3 3 2" xfId="49251" xr:uid="{00000000-0005-0000-0000-000031000000}"/>
    <cellStyle name="Comma 4 2 3 4 3 4" xfId="34131" xr:uid="{00000000-0005-0000-0000-000031000000}"/>
    <cellStyle name="Comma 4 2 3 4 4" xfId="5403" xr:uid="{00000000-0005-0000-0000-000031000000}"/>
    <cellStyle name="Comma 4 2 3 4 4 2" xfId="14475" xr:uid="{00000000-0005-0000-0000-000031000000}"/>
    <cellStyle name="Comma 4 2 3 4 4 2 2" xfId="29595" xr:uid="{00000000-0005-0000-0000-000031000000}"/>
    <cellStyle name="Comma 4 2 3 4 4 2 2 2" xfId="59835" xr:uid="{00000000-0005-0000-0000-000031000000}"/>
    <cellStyle name="Comma 4 2 3 4 4 2 3" xfId="44715" xr:uid="{00000000-0005-0000-0000-000031000000}"/>
    <cellStyle name="Comma 4 2 3 4 4 3" xfId="20523" xr:uid="{00000000-0005-0000-0000-000031000000}"/>
    <cellStyle name="Comma 4 2 3 4 4 3 2" xfId="50763" xr:uid="{00000000-0005-0000-0000-000031000000}"/>
    <cellStyle name="Comma 4 2 3 4 4 4" xfId="35643" xr:uid="{00000000-0005-0000-0000-000031000000}"/>
    <cellStyle name="Comma 4 2 3 4 5" xfId="6915" xr:uid="{00000000-0005-0000-0000-000031000000}"/>
    <cellStyle name="Comma 4 2 3 4 5 2" xfId="22035" xr:uid="{00000000-0005-0000-0000-000031000000}"/>
    <cellStyle name="Comma 4 2 3 4 5 2 2" xfId="52275" xr:uid="{00000000-0005-0000-0000-000031000000}"/>
    <cellStyle name="Comma 4 2 3 4 5 3" xfId="37155" xr:uid="{00000000-0005-0000-0000-000031000000}"/>
    <cellStyle name="Comma 4 2 3 4 6" xfId="8427" xr:uid="{00000000-0005-0000-0000-000031000000}"/>
    <cellStyle name="Comma 4 2 3 4 6 2" xfId="23547" xr:uid="{00000000-0005-0000-0000-000031000000}"/>
    <cellStyle name="Comma 4 2 3 4 6 2 2" xfId="53787" xr:uid="{00000000-0005-0000-0000-000031000000}"/>
    <cellStyle name="Comma 4 2 3 4 6 3" xfId="38667" xr:uid="{00000000-0005-0000-0000-000031000000}"/>
    <cellStyle name="Comma 4 2 3 4 7" xfId="9939" xr:uid="{00000000-0005-0000-0000-000031000000}"/>
    <cellStyle name="Comma 4 2 3 4 7 2" xfId="25059" xr:uid="{00000000-0005-0000-0000-000031000000}"/>
    <cellStyle name="Comma 4 2 3 4 7 2 2" xfId="55299" xr:uid="{00000000-0005-0000-0000-000031000000}"/>
    <cellStyle name="Comma 4 2 3 4 7 3" xfId="40179" xr:uid="{00000000-0005-0000-0000-000031000000}"/>
    <cellStyle name="Comma 4 2 3 4 8" xfId="15987" xr:uid="{00000000-0005-0000-0000-000031000000}"/>
    <cellStyle name="Comma 4 2 3 4 8 2" xfId="46227" xr:uid="{00000000-0005-0000-0000-000031000000}"/>
    <cellStyle name="Comma 4 2 3 4 9" xfId="31107" xr:uid="{00000000-0005-0000-0000-000031000000}"/>
    <cellStyle name="Comma 4 2 3 5" xfId="1623" xr:uid="{00000000-0005-0000-0000-000031000000}"/>
    <cellStyle name="Comma 4 2 3 5 2" xfId="10695" xr:uid="{00000000-0005-0000-0000-000031000000}"/>
    <cellStyle name="Comma 4 2 3 5 2 2" xfId="25815" xr:uid="{00000000-0005-0000-0000-000031000000}"/>
    <cellStyle name="Comma 4 2 3 5 2 2 2" xfId="56055" xr:uid="{00000000-0005-0000-0000-000031000000}"/>
    <cellStyle name="Comma 4 2 3 5 2 3" xfId="40935" xr:uid="{00000000-0005-0000-0000-000031000000}"/>
    <cellStyle name="Comma 4 2 3 5 3" xfId="16743" xr:uid="{00000000-0005-0000-0000-000031000000}"/>
    <cellStyle name="Comma 4 2 3 5 3 2" xfId="46983" xr:uid="{00000000-0005-0000-0000-000031000000}"/>
    <cellStyle name="Comma 4 2 3 5 4" xfId="31863" xr:uid="{00000000-0005-0000-0000-000031000000}"/>
    <cellStyle name="Comma 4 2 3 6" xfId="3135" xr:uid="{00000000-0005-0000-0000-000031000000}"/>
    <cellStyle name="Comma 4 2 3 6 2" xfId="12207" xr:uid="{00000000-0005-0000-0000-000031000000}"/>
    <cellStyle name="Comma 4 2 3 6 2 2" xfId="27327" xr:uid="{00000000-0005-0000-0000-000031000000}"/>
    <cellStyle name="Comma 4 2 3 6 2 2 2" xfId="57567" xr:uid="{00000000-0005-0000-0000-000031000000}"/>
    <cellStyle name="Comma 4 2 3 6 2 3" xfId="42447" xr:uid="{00000000-0005-0000-0000-000031000000}"/>
    <cellStyle name="Comma 4 2 3 6 3" xfId="18255" xr:uid="{00000000-0005-0000-0000-000031000000}"/>
    <cellStyle name="Comma 4 2 3 6 3 2" xfId="48495" xr:uid="{00000000-0005-0000-0000-000031000000}"/>
    <cellStyle name="Comma 4 2 3 6 4" xfId="33375" xr:uid="{00000000-0005-0000-0000-000031000000}"/>
    <cellStyle name="Comma 4 2 3 7" xfId="4647" xr:uid="{00000000-0005-0000-0000-000031000000}"/>
    <cellStyle name="Comma 4 2 3 7 2" xfId="13719" xr:uid="{00000000-0005-0000-0000-000031000000}"/>
    <cellStyle name="Comma 4 2 3 7 2 2" xfId="28839" xr:uid="{00000000-0005-0000-0000-000031000000}"/>
    <cellStyle name="Comma 4 2 3 7 2 2 2" xfId="59079" xr:uid="{00000000-0005-0000-0000-000031000000}"/>
    <cellStyle name="Comma 4 2 3 7 2 3" xfId="43959" xr:uid="{00000000-0005-0000-0000-000031000000}"/>
    <cellStyle name="Comma 4 2 3 7 3" xfId="19767" xr:uid="{00000000-0005-0000-0000-000031000000}"/>
    <cellStyle name="Comma 4 2 3 7 3 2" xfId="50007" xr:uid="{00000000-0005-0000-0000-000031000000}"/>
    <cellStyle name="Comma 4 2 3 7 4" xfId="34887" xr:uid="{00000000-0005-0000-0000-000031000000}"/>
    <cellStyle name="Comma 4 2 3 8" xfId="6159" xr:uid="{00000000-0005-0000-0000-000031000000}"/>
    <cellStyle name="Comma 4 2 3 8 2" xfId="21279" xr:uid="{00000000-0005-0000-0000-000031000000}"/>
    <cellStyle name="Comma 4 2 3 8 2 2" xfId="51519" xr:uid="{00000000-0005-0000-0000-000031000000}"/>
    <cellStyle name="Comma 4 2 3 8 3" xfId="36399" xr:uid="{00000000-0005-0000-0000-000031000000}"/>
    <cellStyle name="Comma 4 2 3 9" xfId="7671" xr:uid="{00000000-0005-0000-0000-000031000000}"/>
    <cellStyle name="Comma 4 2 3 9 2" xfId="22791" xr:uid="{00000000-0005-0000-0000-000031000000}"/>
    <cellStyle name="Comma 4 2 3 9 2 2" xfId="53031" xr:uid="{00000000-0005-0000-0000-000031000000}"/>
    <cellStyle name="Comma 4 2 3 9 3" xfId="37911" xr:uid="{00000000-0005-0000-0000-000031000000}"/>
    <cellStyle name="Comma 4 2 4" xfId="195" xr:uid="{00000000-0005-0000-0000-000031000000}"/>
    <cellStyle name="Comma 4 2 4 10" xfId="9267" xr:uid="{00000000-0005-0000-0000-000031000000}"/>
    <cellStyle name="Comma 4 2 4 10 2" xfId="24387" xr:uid="{00000000-0005-0000-0000-000031000000}"/>
    <cellStyle name="Comma 4 2 4 10 2 2" xfId="54627" xr:uid="{00000000-0005-0000-0000-000031000000}"/>
    <cellStyle name="Comma 4 2 4 10 3" xfId="39507" xr:uid="{00000000-0005-0000-0000-000031000000}"/>
    <cellStyle name="Comma 4 2 4 11" xfId="15315" xr:uid="{00000000-0005-0000-0000-000031000000}"/>
    <cellStyle name="Comma 4 2 4 11 2" xfId="45555" xr:uid="{00000000-0005-0000-0000-000031000000}"/>
    <cellStyle name="Comma 4 2 4 12" xfId="30435" xr:uid="{00000000-0005-0000-0000-000031000000}"/>
    <cellStyle name="Comma 4 2 4 2" xfId="447" xr:uid="{00000000-0005-0000-0000-000031000000}"/>
    <cellStyle name="Comma 4 2 4 2 10" xfId="30687" xr:uid="{00000000-0005-0000-0000-000031000000}"/>
    <cellStyle name="Comma 4 2 4 2 2" xfId="1203" xr:uid="{00000000-0005-0000-0000-000031000000}"/>
    <cellStyle name="Comma 4 2 4 2 2 2" xfId="2715" xr:uid="{00000000-0005-0000-0000-000031000000}"/>
    <cellStyle name="Comma 4 2 4 2 2 2 2" xfId="11787" xr:uid="{00000000-0005-0000-0000-000031000000}"/>
    <cellStyle name="Comma 4 2 4 2 2 2 2 2" xfId="26907" xr:uid="{00000000-0005-0000-0000-000031000000}"/>
    <cellStyle name="Comma 4 2 4 2 2 2 2 2 2" xfId="57147" xr:uid="{00000000-0005-0000-0000-000031000000}"/>
    <cellStyle name="Comma 4 2 4 2 2 2 2 3" xfId="42027" xr:uid="{00000000-0005-0000-0000-000031000000}"/>
    <cellStyle name="Comma 4 2 4 2 2 2 3" xfId="17835" xr:uid="{00000000-0005-0000-0000-000031000000}"/>
    <cellStyle name="Comma 4 2 4 2 2 2 3 2" xfId="48075" xr:uid="{00000000-0005-0000-0000-000031000000}"/>
    <cellStyle name="Comma 4 2 4 2 2 2 4" xfId="32955" xr:uid="{00000000-0005-0000-0000-000031000000}"/>
    <cellStyle name="Comma 4 2 4 2 2 3" xfId="4227" xr:uid="{00000000-0005-0000-0000-000031000000}"/>
    <cellStyle name="Comma 4 2 4 2 2 3 2" xfId="13299" xr:uid="{00000000-0005-0000-0000-000031000000}"/>
    <cellStyle name="Comma 4 2 4 2 2 3 2 2" xfId="28419" xr:uid="{00000000-0005-0000-0000-000031000000}"/>
    <cellStyle name="Comma 4 2 4 2 2 3 2 2 2" xfId="58659" xr:uid="{00000000-0005-0000-0000-000031000000}"/>
    <cellStyle name="Comma 4 2 4 2 2 3 2 3" xfId="43539" xr:uid="{00000000-0005-0000-0000-000031000000}"/>
    <cellStyle name="Comma 4 2 4 2 2 3 3" xfId="19347" xr:uid="{00000000-0005-0000-0000-000031000000}"/>
    <cellStyle name="Comma 4 2 4 2 2 3 3 2" xfId="49587" xr:uid="{00000000-0005-0000-0000-000031000000}"/>
    <cellStyle name="Comma 4 2 4 2 2 3 4" xfId="34467" xr:uid="{00000000-0005-0000-0000-000031000000}"/>
    <cellStyle name="Comma 4 2 4 2 2 4" xfId="5739" xr:uid="{00000000-0005-0000-0000-000031000000}"/>
    <cellStyle name="Comma 4 2 4 2 2 4 2" xfId="14811" xr:uid="{00000000-0005-0000-0000-000031000000}"/>
    <cellStyle name="Comma 4 2 4 2 2 4 2 2" xfId="29931" xr:uid="{00000000-0005-0000-0000-000031000000}"/>
    <cellStyle name="Comma 4 2 4 2 2 4 2 2 2" xfId="60171" xr:uid="{00000000-0005-0000-0000-000031000000}"/>
    <cellStyle name="Comma 4 2 4 2 2 4 2 3" xfId="45051" xr:uid="{00000000-0005-0000-0000-000031000000}"/>
    <cellStyle name="Comma 4 2 4 2 2 4 3" xfId="20859" xr:uid="{00000000-0005-0000-0000-000031000000}"/>
    <cellStyle name="Comma 4 2 4 2 2 4 3 2" xfId="51099" xr:uid="{00000000-0005-0000-0000-000031000000}"/>
    <cellStyle name="Comma 4 2 4 2 2 4 4" xfId="35979" xr:uid="{00000000-0005-0000-0000-000031000000}"/>
    <cellStyle name="Comma 4 2 4 2 2 5" xfId="7251" xr:uid="{00000000-0005-0000-0000-000031000000}"/>
    <cellStyle name="Comma 4 2 4 2 2 5 2" xfId="22371" xr:uid="{00000000-0005-0000-0000-000031000000}"/>
    <cellStyle name="Comma 4 2 4 2 2 5 2 2" xfId="52611" xr:uid="{00000000-0005-0000-0000-000031000000}"/>
    <cellStyle name="Comma 4 2 4 2 2 5 3" xfId="37491" xr:uid="{00000000-0005-0000-0000-000031000000}"/>
    <cellStyle name="Comma 4 2 4 2 2 6" xfId="8763" xr:uid="{00000000-0005-0000-0000-000031000000}"/>
    <cellStyle name="Comma 4 2 4 2 2 6 2" xfId="23883" xr:uid="{00000000-0005-0000-0000-000031000000}"/>
    <cellStyle name="Comma 4 2 4 2 2 6 2 2" xfId="54123" xr:uid="{00000000-0005-0000-0000-000031000000}"/>
    <cellStyle name="Comma 4 2 4 2 2 6 3" xfId="39003" xr:uid="{00000000-0005-0000-0000-000031000000}"/>
    <cellStyle name="Comma 4 2 4 2 2 7" xfId="10275" xr:uid="{00000000-0005-0000-0000-000031000000}"/>
    <cellStyle name="Comma 4 2 4 2 2 7 2" xfId="25395" xr:uid="{00000000-0005-0000-0000-000031000000}"/>
    <cellStyle name="Comma 4 2 4 2 2 7 2 2" xfId="55635" xr:uid="{00000000-0005-0000-0000-000031000000}"/>
    <cellStyle name="Comma 4 2 4 2 2 7 3" xfId="40515" xr:uid="{00000000-0005-0000-0000-000031000000}"/>
    <cellStyle name="Comma 4 2 4 2 2 8" xfId="16323" xr:uid="{00000000-0005-0000-0000-000031000000}"/>
    <cellStyle name="Comma 4 2 4 2 2 8 2" xfId="46563" xr:uid="{00000000-0005-0000-0000-000031000000}"/>
    <cellStyle name="Comma 4 2 4 2 2 9" xfId="31443" xr:uid="{00000000-0005-0000-0000-000031000000}"/>
    <cellStyle name="Comma 4 2 4 2 3" xfId="1959" xr:uid="{00000000-0005-0000-0000-000031000000}"/>
    <cellStyle name="Comma 4 2 4 2 3 2" xfId="11031" xr:uid="{00000000-0005-0000-0000-000031000000}"/>
    <cellStyle name="Comma 4 2 4 2 3 2 2" xfId="26151" xr:uid="{00000000-0005-0000-0000-000031000000}"/>
    <cellStyle name="Comma 4 2 4 2 3 2 2 2" xfId="56391" xr:uid="{00000000-0005-0000-0000-000031000000}"/>
    <cellStyle name="Comma 4 2 4 2 3 2 3" xfId="41271" xr:uid="{00000000-0005-0000-0000-000031000000}"/>
    <cellStyle name="Comma 4 2 4 2 3 3" xfId="17079" xr:uid="{00000000-0005-0000-0000-000031000000}"/>
    <cellStyle name="Comma 4 2 4 2 3 3 2" xfId="47319" xr:uid="{00000000-0005-0000-0000-000031000000}"/>
    <cellStyle name="Comma 4 2 4 2 3 4" xfId="32199" xr:uid="{00000000-0005-0000-0000-000031000000}"/>
    <cellStyle name="Comma 4 2 4 2 4" xfId="3471" xr:uid="{00000000-0005-0000-0000-000031000000}"/>
    <cellStyle name="Comma 4 2 4 2 4 2" xfId="12543" xr:uid="{00000000-0005-0000-0000-000031000000}"/>
    <cellStyle name="Comma 4 2 4 2 4 2 2" xfId="27663" xr:uid="{00000000-0005-0000-0000-000031000000}"/>
    <cellStyle name="Comma 4 2 4 2 4 2 2 2" xfId="57903" xr:uid="{00000000-0005-0000-0000-000031000000}"/>
    <cellStyle name="Comma 4 2 4 2 4 2 3" xfId="42783" xr:uid="{00000000-0005-0000-0000-000031000000}"/>
    <cellStyle name="Comma 4 2 4 2 4 3" xfId="18591" xr:uid="{00000000-0005-0000-0000-000031000000}"/>
    <cellStyle name="Comma 4 2 4 2 4 3 2" xfId="48831" xr:uid="{00000000-0005-0000-0000-000031000000}"/>
    <cellStyle name="Comma 4 2 4 2 4 4" xfId="33711" xr:uid="{00000000-0005-0000-0000-000031000000}"/>
    <cellStyle name="Comma 4 2 4 2 5" xfId="4983" xr:uid="{00000000-0005-0000-0000-000031000000}"/>
    <cellStyle name="Comma 4 2 4 2 5 2" xfId="14055" xr:uid="{00000000-0005-0000-0000-000031000000}"/>
    <cellStyle name="Comma 4 2 4 2 5 2 2" xfId="29175" xr:uid="{00000000-0005-0000-0000-000031000000}"/>
    <cellStyle name="Comma 4 2 4 2 5 2 2 2" xfId="59415" xr:uid="{00000000-0005-0000-0000-000031000000}"/>
    <cellStyle name="Comma 4 2 4 2 5 2 3" xfId="44295" xr:uid="{00000000-0005-0000-0000-000031000000}"/>
    <cellStyle name="Comma 4 2 4 2 5 3" xfId="20103" xr:uid="{00000000-0005-0000-0000-000031000000}"/>
    <cellStyle name="Comma 4 2 4 2 5 3 2" xfId="50343" xr:uid="{00000000-0005-0000-0000-000031000000}"/>
    <cellStyle name="Comma 4 2 4 2 5 4" xfId="35223" xr:uid="{00000000-0005-0000-0000-000031000000}"/>
    <cellStyle name="Comma 4 2 4 2 6" xfId="6495" xr:uid="{00000000-0005-0000-0000-000031000000}"/>
    <cellStyle name="Comma 4 2 4 2 6 2" xfId="21615" xr:uid="{00000000-0005-0000-0000-000031000000}"/>
    <cellStyle name="Comma 4 2 4 2 6 2 2" xfId="51855" xr:uid="{00000000-0005-0000-0000-000031000000}"/>
    <cellStyle name="Comma 4 2 4 2 6 3" xfId="36735" xr:uid="{00000000-0005-0000-0000-000031000000}"/>
    <cellStyle name="Comma 4 2 4 2 7" xfId="8007" xr:uid="{00000000-0005-0000-0000-000031000000}"/>
    <cellStyle name="Comma 4 2 4 2 7 2" xfId="23127" xr:uid="{00000000-0005-0000-0000-000031000000}"/>
    <cellStyle name="Comma 4 2 4 2 7 2 2" xfId="53367" xr:uid="{00000000-0005-0000-0000-000031000000}"/>
    <cellStyle name="Comma 4 2 4 2 7 3" xfId="38247" xr:uid="{00000000-0005-0000-0000-000031000000}"/>
    <cellStyle name="Comma 4 2 4 2 8" xfId="9519" xr:uid="{00000000-0005-0000-0000-000031000000}"/>
    <cellStyle name="Comma 4 2 4 2 8 2" xfId="24639" xr:uid="{00000000-0005-0000-0000-000031000000}"/>
    <cellStyle name="Comma 4 2 4 2 8 2 2" xfId="54879" xr:uid="{00000000-0005-0000-0000-000031000000}"/>
    <cellStyle name="Comma 4 2 4 2 8 3" xfId="39759" xr:uid="{00000000-0005-0000-0000-000031000000}"/>
    <cellStyle name="Comma 4 2 4 2 9" xfId="15567" xr:uid="{00000000-0005-0000-0000-000031000000}"/>
    <cellStyle name="Comma 4 2 4 2 9 2" xfId="45807" xr:uid="{00000000-0005-0000-0000-000031000000}"/>
    <cellStyle name="Comma 4 2 4 3" xfId="699" xr:uid="{00000000-0005-0000-0000-000096000000}"/>
    <cellStyle name="Comma 4 2 4 3 10" xfId="30939" xr:uid="{00000000-0005-0000-0000-000096000000}"/>
    <cellStyle name="Comma 4 2 4 3 2" xfId="1455" xr:uid="{00000000-0005-0000-0000-000096000000}"/>
    <cellStyle name="Comma 4 2 4 3 2 2" xfId="2967" xr:uid="{00000000-0005-0000-0000-000096000000}"/>
    <cellStyle name="Comma 4 2 4 3 2 2 2" xfId="12039" xr:uid="{00000000-0005-0000-0000-000096000000}"/>
    <cellStyle name="Comma 4 2 4 3 2 2 2 2" xfId="27159" xr:uid="{00000000-0005-0000-0000-000096000000}"/>
    <cellStyle name="Comma 4 2 4 3 2 2 2 2 2" xfId="57399" xr:uid="{00000000-0005-0000-0000-000096000000}"/>
    <cellStyle name="Comma 4 2 4 3 2 2 2 3" xfId="42279" xr:uid="{00000000-0005-0000-0000-000096000000}"/>
    <cellStyle name="Comma 4 2 4 3 2 2 3" xfId="18087" xr:uid="{00000000-0005-0000-0000-000096000000}"/>
    <cellStyle name="Comma 4 2 4 3 2 2 3 2" xfId="48327" xr:uid="{00000000-0005-0000-0000-000096000000}"/>
    <cellStyle name="Comma 4 2 4 3 2 2 4" xfId="33207" xr:uid="{00000000-0005-0000-0000-000096000000}"/>
    <cellStyle name="Comma 4 2 4 3 2 3" xfId="4479" xr:uid="{00000000-0005-0000-0000-000096000000}"/>
    <cellStyle name="Comma 4 2 4 3 2 3 2" xfId="13551" xr:uid="{00000000-0005-0000-0000-000096000000}"/>
    <cellStyle name="Comma 4 2 4 3 2 3 2 2" xfId="28671" xr:uid="{00000000-0005-0000-0000-000096000000}"/>
    <cellStyle name="Comma 4 2 4 3 2 3 2 2 2" xfId="58911" xr:uid="{00000000-0005-0000-0000-000096000000}"/>
    <cellStyle name="Comma 4 2 4 3 2 3 2 3" xfId="43791" xr:uid="{00000000-0005-0000-0000-000096000000}"/>
    <cellStyle name="Comma 4 2 4 3 2 3 3" xfId="19599" xr:uid="{00000000-0005-0000-0000-000096000000}"/>
    <cellStyle name="Comma 4 2 4 3 2 3 3 2" xfId="49839" xr:uid="{00000000-0005-0000-0000-000096000000}"/>
    <cellStyle name="Comma 4 2 4 3 2 3 4" xfId="34719" xr:uid="{00000000-0005-0000-0000-000096000000}"/>
    <cellStyle name="Comma 4 2 4 3 2 4" xfId="5991" xr:uid="{00000000-0005-0000-0000-000096000000}"/>
    <cellStyle name="Comma 4 2 4 3 2 4 2" xfId="15063" xr:uid="{00000000-0005-0000-0000-000096000000}"/>
    <cellStyle name="Comma 4 2 4 3 2 4 2 2" xfId="30183" xr:uid="{00000000-0005-0000-0000-000096000000}"/>
    <cellStyle name="Comma 4 2 4 3 2 4 2 2 2" xfId="60423" xr:uid="{00000000-0005-0000-0000-000096000000}"/>
    <cellStyle name="Comma 4 2 4 3 2 4 2 3" xfId="45303" xr:uid="{00000000-0005-0000-0000-000096000000}"/>
    <cellStyle name="Comma 4 2 4 3 2 4 3" xfId="21111" xr:uid="{00000000-0005-0000-0000-000096000000}"/>
    <cellStyle name="Comma 4 2 4 3 2 4 3 2" xfId="51351" xr:uid="{00000000-0005-0000-0000-000096000000}"/>
    <cellStyle name="Comma 4 2 4 3 2 4 4" xfId="36231" xr:uid="{00000000-0005-0000-0000-000096000000}"/>
    <cellStyle name="Comma 4 2 4 3 2 5" xfId="7503" xr:uid="{00000000-0005-0000-0000-000096000000}"/>
    <cellStyle name="Comma 4 2 4 3 2 5 2" xfId="22623" xr:uid="{00000000-0005-0000-0000-000096000000}"/>
    <cellStyle name="Comma 4 2 4 3 2 5 2 2" xfId="52863" xr:uid="{00000000-0005-0000-0000-000096000000}"/>
    <cellStyle name="Comma 4 2 4 3 2 5 3" xfId="37743" xr:uid="{00000000-0005-0000-0000-000096000000}"/>
    <cellStyle name="Comma 4 2 4 3 2 6" xfId="9015" xr:uid="{00000000-0005-0000-0000-000096000000}"/>
    <cellStyle name="Comma 4 2 4 3 2 6 2" xfId="24135" xr:uid="{00000000-0005-0000-0000-000096000000}"/>
    <cellStyle name="Comma 4 2 4 3 2 6 2 2" xfId="54375" xr:uid="{00000000-0005-0000-0000-000096000000}"/>
    <cellStyle name="Comma 4 2 4 3 2 6 3" xfId="39255" xr:uid="{00000000-0005-0000-0000-000096000000}"/>
    <cellStyle name="Comma 4 2 4 3 2 7" xfId="10527" xr:uid="{00000000-0005-0000-0000-000096000000}"/>
    <cellStyle name="Comma 4 2 4 3 2 7 2" xfId="25647" xr:uid="{00000000-0005-0000-0000-000096000000}"/>
    <cellStyle name="Comma 4 2 4 3 2 7 2 2" xfId="55887" xr:uid="{00000000-0005-0000-0000-000096000000}"/>
    <cellStyle name="Comma 4 2 4 3 2 7 3" xfId="40767" xr:uid="{00000000-0005-0000-0000-000096000000}"/>
    <cellStyle name="Comma 4 2 4 3 2 8" xfId="16575" xr:uid="{00000000-0005-0000-0000-000096000000}"/>
    <cellStyle name="Comma 4 2 4 3 2 8 2" xfId="46815" xr:uid="{00000000-0005-0000-0000-000096000000}"/>
    <cellStyle name="Comma 4 2 4 3 2 9" xfId="31695" xr:uid="{00000000-0005-0000-0000-000096000000}"/>
    <cellStyle name="Comma 4 2 4 3 3" xfId="2211" xr:uid="{00000000-0005-0000-0000-000096000000}"/>
    <cellStyle name="Comma 4 2 4 3 3 2" xfId="11283" xr:uid="{00000000-0005-0000-0000-000096000000}"/>
    <cellStyle name="Comma 4 2 4 3 3 2 2" xfId="26403" xr:uid="{00000000-0005-0000-0000-000096000000}"/>
    <cellStyle name="Comma 4 2 4 3 3 2 2 2" xfId="56643" xr:uid="{00000000-0005-0000-0000-000096000000}"/>
    <cellStyle name="Comma 4 2 4 3 3 2 3" xfId="41523" xr:uid="{00000000-0005-0000-0000-000096000000}"/>
    <cellStyle name="Comma 4 2 4 3 3 3" xfId="17331" xr:uid="{00000000-0005-0000-0000-000096000000}"/>
    <cellStyle name="Comma 4 2 4 3 3 3 2" xfId="47571" xr:uid="{00000000-0005-0000-0000-000096000000}"/>
    <cellStyle name="Comma 4 2 4 3 3 4" xfId="32451" xr:uid="{00000000-0005-0000-0000-000096000000}"/>
    <cellStyle name="Comma 4 2 4 3 4" xfId="3723" xr:uid="{00000000-0005-0000-0000-000096000000}"/>
    <cellStyle name="Comma 4 2 4 3 4 2" xfId="12795" xr:uid="{00000000-0005-0000-0000-000096000000}"/>
    <cellStyle name="Comma 4 2 4 3 4 2 2" xfId="27915" xr:uid="{00000000-0005-0000-0000-000096000000}"/>
    <cellStyle name="Comma 4 2 4 3 4 2 2 2" xfId="58155" xr:uid="{00000000-0005-0000-0000-000096000000}"/>
    <cellStyle name="Comma 4 2 4 3 4 2 3" xfId="43035" xr:uid="{00000000-0005-0000-0000-000096000000}"/>
    <cellStyle name="Comma 4 2 4 3 4 3" xfId="18843" xr:uid="{00000000-0005-0000-0000-000096000000}"/>
    <cellStyle name="Comma 4 2 4 3 4 3 2" xfId="49083" xr:uid="{00000000-0005-0000-0000-000096000000}"/>
    <cellStyle name="Comma 4 2 4 3 4 4" xfId="33963" xr:uid="{00000000-0005-0000-0000-000096000000}"/>
    <cellStyle name="Comma 4 2 4 3 5" xfId="5235" xr:uid="{00000000-0005-0000-0000-000096000000}"/>
    <cellStyle name="Comma 4 2 4 3 5 2" xfId="14307" xr:uid="{00000000-0005-0000-0000-000096000000}"/>
    <cellStyle name="Comma 4 2 4 3 5 2 2" xfId="29427" xr:uid="{00000000-0005-0000-0000-000096000000}"/>
    <cellStyle name="Comma 4 2 4 3 5 2 2 2" xfId="59667" xr:uid="{00000000-0005-0000-0000-000096000000}"/>
    <cellStyle name="Comma 4 2 4 3 5 2 3" xfId="44547" xr:uid="{00000000-0005-0000-0000-000096000000}"/>
    <cellStyle name="Comma 4 2 4 3 5 3" xfId="20355" xr:uid="{00000000-0005-0000-0000-000096000000}"/>
    <cellStyle name="Comma 4 2 4 3 5 3 2" xfId="50595" xr:uid="{00000000-0005-0000-0000-000096000000}"/>
    <cellStyle name="Comma 4 2 4 3 5 4" xfId="35475" xr:uid="{00000000-0005-0000-0000-000096000000}"/>
    <cellStyle name="Comma 4 2 4 3 6" xfId="6747" xr:uid="{00000000-0005-0000-0000-000096000000}"/>
    <cellStyle name="Comma 4 2 4 3 6 2" xfId="21867" xr:uid="{00000000-0005-0000-0000-000096000000}"/>
    <cellStyle name="Comma 4 2 4 3 6 2 2" xfId="52107" xr:uid="{00000000-0005-0000-0000-000096000000}"/>
    <cellStyle name="Comma 4 2 4 3 6 3" xfId="36987" xr:uid="{00000000-0005-0000-0000-000096000000}"/>
    <cellStyle name="Comma 4 2 4 3 7" xfId="8259" xr:uid="{00000000-0005-0000-0000-000096000000}"/>
    <cellStyle name="Comma 4 2 4 3 7 2" xfId="23379" xr:uid="{00000000-0005-0000-0000-000096000000}"/>
    <cellStyle name="Comma 4 2 4 3 7 2 2" xfId="53619" xr:uid="{00000000-0005-0000-0000-000096000000}"/>
    <cellStyle name="Comma 4 2 4 3 7 3" xfId="38499" xr:uid="{00000000-0005-0000-0000-000096000000}"/>
    <cellStyle name="Comma 4 2 4 3 8" xfId="9771" xr:uid="{00000000-0005-0000-0000-000096000000}"/>
    <cellStyle name="Comma 4 2 4 3 8 2" xfId="24891" xr:uid="{00000000-0005-0000-0000-000096000000}"/>
    <cellStyle name="Comma 4 2 4 3 8 2 2" xfId="55131" xr:uid="{00000000-0005-0000-0000-000096000000}"/>
    <cellStyle name="Comma 4 2 4 3 8 3" xfId="40011" xr:uid="{00000000-0005-0000-0000-000096000000}"/>
    <cellStyle name="Comma 4 2 4 3 9" xfId="15819" xr:uid="{00000000-0005-0000-0000-000096000000}"/>
    <cellStyle name="Comma 4 2 4 3 9 2" xfId="46059" xr:uid="{00000000-0005-0000-0000-000096000000}"/>
    <cellStyle name="Comma 4 2 4 4" xfId="951" xr:uid="{00000000-0005-0000-0000-000031000000}"/>
    <cellStyle name="Comma 4 2 4 4 2" xfId="2463" xr:uid="{00000000-0005-0000-0000-000031000000}"/>
    <cellStyle name="Comma 4 2 4 4 2 2" xfId="11535" xr:uid="{00000000-0005-0000-0000-000031000000}"/>
    <cellStyle name="Comma 4 2 4 4 2 2 2" xfId="26655" xr:uid="{00000000-0005-0000-0000-000031000000}"/>
    <cellStyle name="Comma 4 2 4 4 2 2 2 2" xfId="56895" xr:uid="{00000000-0005-0000-0000-000031000000}"/>
    <cellStyle name="Comma 4 2 4 4 2 2 3" xfId="41775" xr:uid="{00000000-0005-0000-0000-000031000000}"/>
    <cellStyle name="Comma 4 2 4 4 2 3" xfId="17583" xr:uid="{00000000-0005-0000-0000-000031000000}"/>
    <cellStyle name="Comma 4 2 4 4 2 3 2" xfId="47823" xr:uid="{00000000-0005-0000-0000-000031000000}"/>
    <cellStyle name="Comma 4 2 4 4 2 4" xfId="32703" xr:uid="{00000000-0005-0000-0000-000031000000}"/>
    <cellStyle name="Comma 4 2 4 4 3" xfId="3975" xr:uid="{00000000-0005-0000-0000-000031000000}"/>
    <cellStyle name="Comma 4 2 4 4 3 2" xfId="13047" xr:uid="{00000000-0005-0000-0000-000031000000}"/>
    <cellStyle name="Comma 4 2 4 4 3 2 2" xfId="28167" xr:uid="{00000000-0005-0000-0000-000031000000}"/>
    <cellStyle name="Comma 4 2 4 4 3 2 2 2" xfId="58407" xr:uid="{00000000-0005-0000-0000-000031000000}"/>
    <cellStyle name="Comma 4 2 4 4 3 2 3" xfId="43287" xr:uid="{00000000-0005-0000-0000-000031000000}"/>
    <cellStyle name="Comma 4 2 4 4 3 3" xfId="19095" xr:uid="{00000000-0005-0000-0000-000031000000}"/>
    <cellStyle name="Comma 4 2 4 4 3 3 2" xfId="49335" xr:uid="{00000000-0005-0000-0000-000031000000}"/>
    <cellStyle name="Comma 4 2 4 4 3 4" xfId="34215" xr:uid="{00000000-0005-0000-0000-000031000000}"/>
    <cellStyle name="Comma 4 2 4 4 4" xfId="5487" xr:uid="{00000000-0005-0000-0000-000031000000}"/>
    <cellStyle name="Comma 4 2 4 4 4 2" xfId="14559" xr:uid="{00000000-0005-0000-0000-000031000000}"/>
    <cellStyle name="Comma 4 2 4 4 4 2 2" xfId="29679" xr:uid="{00000000-0005-0000-0000-000031000000}"/>
    <cellStyle name="Comma 4 2 4 4 4 2 2 2" xfId="59919" xr:uid="{00000000-0005-0000-0000-000031000000}"/>
    <cellStyle name="Comma 4 2 4 4 4 2 3" xfId="44799" xr:uid="{00000000-0005-0000-0000-000031000000}"/>
    <cellStyle name="Comma 4 2 4 4 4 3" xfId="20607" xr:uid="{00000000-0005-0000-0000-000031000000}"/>
    <cellStyle name="Comma 4 2 4 4 4 3 2" xfId="50847" xr:uid="{00000000-0005-0000-0000-000031000000}"/>
    <cellStyle name="Comma 4 2 4 4 4 4" xfId="35727" xr:uid="{00000000-0005-0000-0000-000031000000}"/>
    <cellStyle name="Comma 4 2 4 4 5" xfId="6999" xr:uid="{00000000-0005-0000-0000-000031000000}"/>
    <cellStyle name="Comma 4 2 4 4 5 2" xfId="22119" xr:uid="{00000000-0005-0000-0000-000031000000}"/>
    <cellStyle name="Comma 4 2 4 4 5 2 2" xfId="52359" xr:uid="{00000000-0005-0000-0000-000031000000}"/>
    <cellStyle name="Comma 4 2 4 4 5 3" xfId="37239" xr:uid="{00000000-0005-0000-0000-000031000000}"/>
    <cellStyle name="Comma 4 2 4 4 6" xfId="8511" xr:uid="{00000000-0005-0000-0000-000031000000}"/>
    <cellStyle name="Comma 4 2 4 4 6 2" xfId="23631" xr:uid="{00000000-0005-0000-0000-000031000000}"/>
    <cellStyle name="Comma 4 2 4 4 6 2 2" xfId="53871" xr:uid="{00000000-0005-0000-0000-000031000000}"/>
    <cellStyle name="Comma 4 2 4 4 6 3" xfId="38751" xr:uid="{00000000-0005-0000-0000-000031000000}"/>
    <cellStyle name="Comma 4 2 4 4 7" xfId="10023" xr:uid="{00000000-0005-0000-0000-000031000000}"/>
    <cellStyle name="Comma 4 2 4 4 7 2" xfId="25143" xr:uid="{00000000-0005-0000-0000-000031000000}"/>
    <cellStyle name="Comma 4 2 4 4 7 2 2" xfId="55383" xr:uid="{00000000-0005-0000-0000-000031000000}"/>
    <cellStyle name="Comma 4 2 4 4 7 3" xfId="40263" xr:uid="{00000000-0005-0000-0000-000031000000}"/>
    <cellStyle name="Comma 4 2 4 4 8" xfId="16071" xr:uid="{00000000-0005-0000-0000-000031000000}"/>
    <cellStyle name="Comma 4 2 4 4 8 2" xfId="46311" xr:uid="{00000000-0005-0000-0000-000031000000}"/>
    <cellStyle name="Comma 4 2 4 4 9" xfId="31191" xr:uid="{00000000-0005-0000-0000-000031000000}"/>
    <cellStyle name="Comma 4 2 4 5" xfId="1707" xr:uid="{00000000-0005-0000-0000-000031000000}"/>
    <cellStyle name="Comma 4 2 4 5 2" xfId="10779" xr:uid="{00000000-0005-0000-0000-000031000000}"/>
    <cellStyle name="Comma 4 2 4 5 2 2" xfId="25899" xr:uid="{00000000-0005-0000-0000-000031000000}"/>
    <cellStyle name="Comma 4 2 4 5 2 2 2" xfId="56139" xr:uid="{00000000-0005-0000-0000-000031000000}"/>
    <cellStyle name="Comma 4 2 4 5 2 3" xfId="41019" xr:uid="{00000000-0005-0000-0000-000031000000}"/>
    <cellStyle name="Comma 4 2 4 5 3" xfId="16827" xr:uid="{00000000-0005-0000-0000-000031000000}"/>
    <cellStyle name="Comma 4 2 4 5 3 2" xfId="47067" xr:uid="{00000000-0005-0000-0000-000031000000}"/>
    <cellStyle name="Comma 4 2 4 5 4" xfId="31947" xr:uid="{00000000-0005-0000-0000-000031000000}"/>
    <cellStyle name="Comma 4 2 4 6" xfId="3219" xr:uid="{00000000-0005-0000-0000-000031000000}"/>
    <cellStyle name="Comma 4 2 4 6 2" xfId="12291" xr:uid="{00000000-0005-0000-0000-000031000000}"/>
    <cellStyle name="Comma 4 2 4 6 2 2" xfId="27411" xr:uid="{00000000-0005-0000-0000-000031000000}"/>
    <cellStyle name="Comma 4 2 4 6 2 2 2" xfId="57651" xr:uid="{00000000-0005-0000-0000-000031000000}"/>
    <cellStyle name="Comma 4 2 4 6 2 3" xfId="42531" xr:uid="{00000000-0005-0000-0000-000031000000}"/>
    <cellStyle name="Comma 4 2 4 6 3" xfId="18339" xr:uid="{00000000-0005-0000-0000-000031000000}"/>
    <cellStyle name="Comma 4 2 4 6 3 2" xfId="48579" xr:uid="{00000000-0005-0000-0000-000031000000}"/>
    <cellStyle name="Comma 4 2 4 6 4" xfId="33459" xr:uid="{00000000-0005-0000-0000-000031000000}"/>
    <cellStyle name="Comma 4 2 4 7" xfId="4731" xr:uid="{00000000-0005-0000-0000-000031000000}"/>
    <cellStyle name="Comma 4 2 4 7 2" xfId="13803" xr:uid="{00000000-0005-0000-0000-000031000000}"/>
    <cellStyle name="Comma 4 2 4 7 2 2" xfId="28923" xr:uid="{00000000-0005-0000-0000-000031000000}"/>
    <cellStyle name="Comma 4 2 4 7 2 2 2" xfId="59163" xr:uid="{00000000-0005-0000-0000-000031000000}"/>
    <cellStyle name="Comma 4 2 4 7 2 3" xfId="44043" xr:uid="{00000000-0005-0000-0000-000031000000}"/>
    <cellStyle name="Comma 4 2 4 7 3" xfId="19851" xr:uid="{00000000-0005-0000-0000-000031000000}"/>
    <cellStyle name="Comma 4 2 4 7 3 2" xfId="50091" xr:uid="{00000000-0005-0000-0000-000031000000}"/>
    <cellStyle name="Comma 4 2 4 7 4" xfId="34971" xr:uid="{00000000-0005-0000-0000-000031000000}"/>
    <cellStyle name="Comma 4 2 4 8" xfId="6243" xr:uid="{00000000-0005-0000-0000-000031000000}"/>
    <cellStyle name="Comma 4 2 4 8 2" xfId="21363" xr:uid="{00000000-0005-0000-0000-000031000000}"/>
    <cellStyle name="Comma 4 2 4 8 2 2" xfId="51603" xr:uid="{00000000-0005-0000-0000-000031000000}"/>
    <cellStyle name="Comma 4 2 4 8 3" xfId="36483" xr:uid="{00000000-0005-0000-0000-000031000000}"/>
    <cellStyle name="Comma 4 2 4 9" xfId="7755" xr:uid="{00000000-0005-0000-0000-000031000000}"/>
    <cellStyle name="Comma 4 2 4 9 2" xfId="22875" xr:uid="{00000000-0005-0000-0000-000031000000}"/>
    <cellStyle name="Comma 4 2 4 9 2 2" xfId="53115" xr:uid="{00000000-0005-0000-0000-000031000000}"/>
    <cellStyle name="Comma 4 2 4 9 3" xfId="37995" xr:uid="{00000000-0005-0000-0000-000031000000}"/>
    <cellStyle name="Comma 4 2 5" xfId="279" xr:uid="{00000000-0005-0000-0000-000033000000}"/>
    <cellStyle name="Comma 4 2 5 10" xfId="30519" xr:uid="{00000000-0005-0000-0000-000033000000}"/>
    <cellStyle name="Comma 4 2 5 2" xfId="1035" xr:uid="{00000000-0005-0000-0000-000033000000}"/>
    <cellStyle name="Comma 4 2 5 2 2" xfId="2547" xr:uid="{00000000-0005-0000-0000-000033000000}"/>
    <cellStyle name="Comma 4 2 5 2 2 2" xfId="11619" xr:uid="{00000000-0005-0000-0000-000033000000}"/>
    <cellStyle name="Comma 4 2 5 2 2 2 2" xfId="26739" xr:uid="{00000000-0005-0000-0000-000033000000}"/>
    <cellStyle name="Comma 4 2 5 2 2 2 2 2" xfId="56979" xr:uid="{00000000-0005-0000-0000-000033000000}"/>
    <cellStyle name="Comma 4 2 5 2 2 2 3" xfId="41859" xr:uid="{00000000-0005-0000-0000-000033000000}"/>
    <cellStyle name="Comma 4 2 5 2 2 3" xfId="17667" xr:uid="{00000000-0005-0000-0000-000033000000}"/>
    <cellStyle name="Comma 4 2 5 2 2 3 2" xfId="47907" xr:uid="{00000000-0005-0000-0000-000033000000}"/>
    <cellStyle name="Comma 4 2 5 2 2 4" xfId="32787" xr:uid="{00000000-0005-0000-0000-000033000000}"/>
    <cellStyle name="Comma 4 2 5 2 3" xfId="4059" xr:uid="{00000000-0005-0000-0000-000033000000}"/>
    <cellStyle name="Comma 4 2 5 2 3 2" xfId="13131" xr:uid="{00000000-0005-0000-0000-000033000000}"/>
    <cellStyle name="Comma 4 2 5 2 3 2 2" xfId="28251" xr:uid="{00000000-0005-0000-0000-000033000000}"/>
    <cellStyle name="Comma 4 2 5 2 3 2 2 2" xfId="58491" xr:uid="{00000000-0005-0000-0000-000033000000}"/>
    <cellStyle name="Comma 4 2 5 2 3 2 3" xfId="43371" xr:uid="{00000000-0005-0000-0000-000033000000}"/>
    <cellStyle name="Comma 4 2 5 2 3 3" xfId="19179" xr:uid="{00000000-0005-0000-0000-000033000000}"/>
    <cellStyle name="Comma 4 2 5 2 3 3 2" xfId="49419" xr:uid="{00000000-0005-0000-0000-000033000000}"/>
    <cellStyle name="Comma 4 2 5 2 3 4" xfId="34299" xr:uid="{00000000-0005-0000-0000-000033000000}"/>
    <cellStyle name="Comma 4 2 5 2 4" xfId="5571" xr:uid="{00000000-0005-0000-0000-000033000000}"/>
    <cellStyle name="Comma 4 2 5 2 4 2" xfId="14643" xr:uid="{00000000-0005-0000-0000-000033000000}"/>
    <cellStyle name="Comma 4 2 5 2 4 2 2" xfId="29763" xr:uid="{00000000-0005-0000-0000-000033000000}"/>
    <cellStyle name="Comma 4 2 5 2 4 2 2 2" xfId="60003" xr:uid="{00000000-0005-0000-0000-000033000000}"/>
    <cellStyle name="Comma 4 2 5 2 4 2 3" xfId="44883" xr:uid="{00000000-0005-0000-0000-000033000000}"/>
    <cellStyle name="Comma 4 2 5 2 4 3" xfId="20691" xr:uid="{00000000-0005-0000-0000-000033000000}"/>
    <cellStyle name="Comma 4 2 5 2 4 3 2" xfId="50931" xr:uid="{00000000-0005-0000-0000-000033000000}"/>
    <cellStyle name="Comma 4 2 5 2 4 4" xfId="35811" xr:uid="{00000000-0005-0000-0000-000033000000}"/>
    <cellStyle name="Comma 4 2 5 2 5" xfId="7083" xr:uid="{00000000-0005-0000-0000-000033000000}"/>
    <cellStyle name="Comma 4 2 5 2 5 2" xfId="22203" xr:uid="{00000000-0005-0000-0000-000033000000}"/>
    <cellStyle name="Comma 4 2 5 2 5 2 2" xfId="52443" xr:uid="{00000000-0005-0000-0000-000033000000}"/>
    <cellStyle name="Comma 4 2 5 2 5 3" xfId="37323" xr:uid="{00000000-0005-0000-0000-000033000000}"/>
    <cellStyle name="Comma 4 2 5 2 6" xfId="8595" xr:uid="{00000000-0005-0000-0000-000033000000}"/>
    <cellStyle name="Comma 4 2 5 2 6 2" xfId="23715" xr:uid="{00000000-0005-0000-0000-000033000000}"/>
    <cellStyle name="Comma 4 2 5 2 6 2 2" xfId="53955" xr:uid="{00000000-0005-0000-0000-000033000000}"/>
    <cellStyle name="Comma 4 2 5 2 6 3" xfId="38835" xr:uid="{00000000-0005-0000-0000-000033000000}"/>
    <cellStyle name="Comma 4 2 5 2 7" xfId="10107" xr:uid="{00000000-0005-0000-0000-000033000000}"/>
    <cellStyle name="Comma 4 2 5 2 7 2" xfId="25227" xr:uid="{00000000-0005-0000-0000-000033000000}"/>
    <cellStyle name="Comma 4 2 5 2 7 2 2" xfId="55467" xr:uid="{00000000-0005-0000-0000-000033000000}"/>
    <cellStyle name="Comma 4 2 5 2 7 3" xfId="40347" xr:uid="{00000000-0005-0000-0000-000033000000}"/>
    <cellStyle name="Comma 4 2 5 2 8" xfId="16155" xr:uid="{00000000-0005-0000-0000-000033000000}"/>
    <cellStyle name="Comma 4 2 5 2 8 2" xfId="46395" xr:uid="{00000000-0005-0000-0000-000033000000}"/>
    <cellStyle name="Comma 4 2 5 2 9" xfId="31275" xr:uid="{00000000-0005-0000-0000-000033000000}"/>
    <cellStyle name="Comma 4 2 5 3" xfId="1791" xr:uid="{00000000-0005-0000-0000-000033000000}"/>
    <cellStyle name="Comma 4 2 5 3 2" xfId="10863" xr:uid="{00000000-0005-0000-0000-000033000000}"/>
    <cellStyle name="Comma 4 2 5 3 2 2" xfId="25983" xr:uid="{00000000-0005-0000-0000-000033000000}"/>
    <cellStyle name="Comma 4 2 5 3 2 2 2" xfId="56223" xr:uid="{00000000-0005-0000-0000-000033000000}"/>
    <cellStyle name="Comma 4 2 5 3 2 3" xfId="41103" xr:uid="{00000000-0005-0000-0000-000033000000}"/>
    <cellStyle name="Comma 4 2 5 3 3" xfId="16911" xr:uid="{00000000-0005-0000-0000-000033000000}"/>
    <cellStyle name="Comma 4 2 5 3 3 2" xfId="47151" xr:uid="{00000000-0005-0000-0000-000033000000}"/>
    <cellStyle name="Comma 4 2 5 3 4" xfId="32031" xr:uid="{00000000-0005-0000-0000-000033000000}"/>
    <cellStyle name="Comma 4 2 5 4" xfId="3303" xr:uid="{00000000-0005-0000-0000-000033000000}"/>
    <cellStyle name="Comma 4 2 5 4 2" xfId="12375" xr:uid="{00000000-0005-0000-0000-000033000000}"/>
    <cellStyle name="Comma 4 2 5 4 2 2" xfId="27495" xr:uid="{00000000-0005-0000-0000-000033000000}"/>
    <cellStyle name="Comma 4 2 5 4 2 2 2" xfId="57735" xr:uid="{00000000-0005-0000-0000-000033000000}"/>
    <cellStyle name="Comma 4 2 5 4 2 3" xfId="42615" xr:uid="{00000000-0005-0000-0000-000033000000}"/>
    <cellStyle name="Comma 4 2 5 4 3" xfId="18423" xr:uid="{00000000-0005-0000-0000-000033000000}"/>
    <cellStyle name="Comma 4 2 5 4 3 2" xfId="48663" xr:uid="{00000000-0005-0000-0000-000033000000}"/>
    <cellStyle name="Comma 4 2 5 4 4" xfId="33543" xr:uid="{00000000-0005-0000-0000-000033000000}"/>
    <cellStyle name="Comma 4 2 5 5" xfId="4815" xr:uid="{00000000-0005-0000-0000-000033000000}"/>
    <cellStyle name="Comma 4 2 5 5 2" xfId="13887" xr:uid="{00000000-0005-0000-0000-000033000000}"/>
    <cellStyle name="Comma 4 2 5 5 2 2" xfId="29007" xr:uid="{00000000-0005-0000-0000-000033000000}"/>
    <cellStyle name="Comma 4 2 5 5 2 2 2" xfId="59247" xr:uid="{00000000-0005-0000-0000-000033000000}"/>
    <cellStyle name="Comma 4 2 5 5 2 3" xfId="44127" xr:uid="{00000000-0005-0000-0000-000033000000}"/>
    <cellStyle name="Comma 4 2 5 5 3" xfId="19935" xr:uid="{00000000-0005-0000-0000-000033000000}"/>
    <cellStyle name="Comma 4 2 5 5 3 2" xfId="50175" xr:uid="{00000000-0005-0000-0000-000033000000}"/>
    <cellStyle name="Comma 4 2 5 5 4" xfId="35055" xr:uid="{00000000-0005-0000-0000-000033000000}"/>
    <cellStyle name="Comma 4 2 5 6" xfId="6327" xr:uid="{00000000-0005-0000-0000-000033000000}"/>
    <cellStyle name="Comma 4 2 5 6 2" xfId="21447" xr:uid="{00000000-0005-0000-0000-000033000000}"/>
    <cellStyle name="Comma 4 2 5 6 2 2" xfId="51687" xr:uid="{00000000-0005-0000-0000-000033000000}"/>
    <cellStyle name="Comma 4 2 5 6 3" xfId="36567" xr:uid="{00000000-0005-0000-0000-000033000000}"/>
    <cellStyle name="Comma 4 2 5 7" xfId="7839" xr:uid="{00000000-0005-0000-0000-000033000000}"/>
    <cellStyle name="Comma 4 2 5 7 2" xfId="22959" xr:uid="{00000000-0005-0000-0000-000033000000}"/>
    <cellStyle name="Comma 4 2 5 7 2 2" xfId="53199" xr:uid="{00000000-0005-0000-0000-000033000000}"/>
    <cellStyle name="Comma 4 2 5 7 3" xfId="38079" xr:uid="{00000000-0005-0000-0000-000033000000}"/>
    <cellStyle name="Comma 4 2 5 8" xfId="9351" xr:uid="{00000000-0005-0000-0000-000033000000}"/>
    <cellStyle name="Comma 4 2 5 8 2" xfId="24471" xr:uid="{00000000-0005-0000-0000-000033000000}"/>
    <cellStyle name="Comma 4 2 5 8 2 2" xfId="54711" xr:uid="{00000000-0005-0000-0000-000033000000}"/>
    <cellStyle name="Comma 4 2 5 8 3" xfId="39591" xr:uid="{00000000-0005-0000-0000-000033000000}"/>
    <cellStyle name="Comma 4 2 5 9" xfId="15399" xr:uid="{00000000-0005-0000-0000-000033000000}"/>
    <cellStyle name="Comma 4 2 5 9 2" xfId="45639" xr:uid="{00000000-0005-0000-0000-000033000000}"/>
    <cellStyle name="Comma 4 2 6" xfId="531" xr:uid="{00000000-0005-0000-0000-000091000000}"/>
    <cellStyle name="Comma 4 2 6 10" xfId="30771" xr:uid="{00000000-0005-0000-0000-000091000000}"/>
    <cellStyle name="Comma 4 2 6 2" xfId="1287" xr:uid="{00000000-0005-0000-0000-000091000000}"/>
    <cellStyle name="Comma 4 2 6 2 2" xfId="2799" xr:uid="{00000000-0005-0000-0000-000091000000}"/>
    <cellStyle name="Comma 4 2 6 2 2 2" xfId="11871" xr:uid="{00000000-0005-0000-0000-000091000000}"/>
    <cellStyle name="Comma 4 2 6 2 2 2 2" xfId="26991" xr:uid="{00000000-0005-0000-0000-000091000000}"/>
    <cellStyle name="Comma 4 2 6 2 2 2 2 2" xfId="57231" xr:uid="{00000000-0005-0000-0000-000091000000}"/>
    <cellStyle name="Comma 4 2 6 2 2 2 3" xfId="42111" xr:uid="{00000000-0005-0000-0000-000091000000}"/>
    <cellStyle name="Comma 4 2 6 2 2 3" xfId="17919" xr:uid="{00000000-0005-0000-0000-000091000000}"/>
    <cellStyle name="Comma 4 2 6 2 2 3 2" xfId="48159" xr:uid="{00000000-0005-0000-0000-000091000000}"/>
    <cellStyle name="Comma 4 2 6 2 2 4" xfId="33039" xr:uid="{00000000-0005-0000-0000-000091000000}"/>
    <cellStyle name="Comma 4 2 6 2 3" xfId="4311" xr:uid="{00000000-0005-0000-0000-000091000000}"/>
    <cellStyle name="Comma 4 2 6 2 3 2" xfId="13383" xr:uid="{00000000-0005-0000-0000-000091000000}"/>
    <cellStyle name="Comma 4 2 6 2 3 2 2" xfId="28503" xr:uid="{00000000-0005-0000-0000-000091000000}"/>
    <cellStyle name="Comma 4 2 6 2 3 2 2 2" xfId="58743" xr:uid="{00000000-0005-0000-0000-000091000000}"/>
    <cellStyle name="Comma 4 2 6 2 3 2 3" xfId="43623" xr:uid="{00000000-0005-0000-0000-000091000000}"/>
    <cellStyle name="Comma 4 2 6 2 3 3" xfId="19431" xr:uid="{00000000-0005-0000-0000-000091000000}"/>
    <cellStyle name="Comma 4 2 6 2 3 3 2" xfId="49671" xr:uid="{00000000-0005-0000-0000-000091000000}"/>
    <cellStyle name="Comma 4 2 6 2 3 4" xfId="34551" xr:uid="{00000000-0005-0000-0000-000091000000}"/>
    <cellStyle name="Comma 4 2 6 2 4" xfId="5823" xr:uid="{00000000-0005-0000-0000-000091000000}"/>
    <cellStyle name="Comma 4 2 6 2 4 2" xfId="14895" xr:uid="{00000000-0005-0000-0000-000091000000}"/>
    <cellStyle name="Comma 4 2 6 2 4 2 2" xfId="30015" xr:uid="{00000000-0005-0000-0000-000091000000}"/>
    <cellStyle name="Comma 4 2 6 2 4 2 2 2" xfId="60255" xr:uid="{00000000-0005-0000-0000-000091000000}"/>
    <cellStyle name="Comma 4 2 6 2 4 2 3" xfId="45135" xr:uid="{00000000-0005-0000-0000-000091000000}"/>
    <cellStyle name="Comma 4 2 6 2 4 3" xfId="20943" xr:uid="{00000000-0005-0000-0000-000091000000}"/>
    <cellStyle name="Comma 4 2 6 2 4 3 2" xfId="51183" xr:uid="{00000000-0005-0000-0000-000091000000}"/>
    <cellStyle name="Comma 4 2 6 2 4 4" xfId="36063" xr:uid="{00000000-0005-0000-0000-000091000000}"/>
    <cellStyle name="Comma 4 2 6 2 5" xfId="7335" xr:uid="{00000000-0005-0000-0000-000091000000}"/>
    <cellStyle name="Comma 4 2 6 2 5 2" xfId="22455" xr:uid="{00000000-0005-0000-0000-000091000000}"/>
    <cellStyle name="Comma 4 2 6 2 5 2 2" xfId="52695" xr:uid="{00000000-0005-0000-0000-000091000000}"/>
    <cellStyle name="Comma 4 2 6 2 5 3" xfId="37575" xr:uid="{00000000-0005-0000-0000-000091000000}"/>
    <cellStyle name="Comma 4 2 6 2 6" xfId="8847" xr:uid="{00000000-0005-0000-0000-000091000000}"/>
    <cellStyle name="Comma 4 2 6 2 6 2" xfId="23967" xr:uid="{00000000-0005-0000-0000-000091000000}"/>
    <cellStyle name="Comma 4 2 6 2 6 2 2" xfId="54207" xr:uid="{00000000-0005-0000-0000-000091000000}"/>
    <cellStyle name="Comma 4 2 6 2 6 3" xfId="39087" xr:uid="{00000000-0005-0000-0000-000091000000}"/>
    <cellStyle name="Comma 4 2 6 2 7" xfId="10359" xr:uid="{00000000-0005-0000-0000-000091000000}"/>
    <cellStyle name="Comma 4 2 6 2 7 2" xfId="25479" xr:uid="{00000000-0005-0000-0000-000091000000}"/>
    <cellStyle name="Comma 4 2 6 2 7 2 2" xfId="55719" xr:uid="{00000000-0005-0000-0000-000091000000}"/>
    <cellStyle name="Comma 4 2 6 2 7 3" xfId="40599" xr:uid="{00000000-0005-0000-0000-000091000000}"/>
    <cellStyle name="Comma 4 2 6 2 8" xfId="16407" xr:uid="{00000000-0005-0000-0000-000091000000}"/>
    <cellStyle name="Comma 4 2 6 2 8 2" xfId="46647" xr:uid="{00000000-0005-0000-0000-000091000000}"/>
    <cellStyle name="Comma 4 2 6 2 9" xfId="31527" xr:uid="{00000000-0005-0000-0000-000091000000}"/>
    <cellStyle name="Comma 4 2 6 3" xfId="2043" xr:uid="{00000000-0005-0000-0000-000091000000}"/>
    <cellStyle name="Comma 4 2 6 3 2" xfId="11115" xr:uid="{00000000-0005-0000-0000-000091000000}"/>
    <cellStyle name="Comma 4 2 6 3 2 2" xfId="26235" xr:uid="{00000000-0005-0000-0000-000091000000}"/>
    <cellStyle name="Comma 4 2 6 3 2 2 2" xfId="56475" xr:uid="{00000000-0005-0000-0000-000091000000}"/>
    <cellStyle name="Comma 4 2 6 3 2 3" xfId="41355" xr:uid="{00000000-0005-0000-0000-000091000000}"/>
    <cellStyle name="Comma 4 2 6 3 3" xfId="17163" xr:uid="{00000000-0005-0000-0000-000091000000}"/>
    <cellStyle name="Comma 4 2 6 3 3 2" xfId="47403" xr:uid="{00000000-0005-0000-0000-000091000000}"/>
    <cellStyle name="Comma 4 2 6 3 4" xfId="32283" xr:uid="{00000000-0005-0000-0000-000091000000}"/>
    <cellStyle name="Comma 4 2 6 4" xfId="3555" xr:uid="{00000000-0005-0000-0000-000091000000}"/>
    <cellStyle name="Comma 4 2 6 4 2" xfId="12627" xr:uid="{00000000-0005-0000-0000-000091000000}"/>
    <cellStyle name="Comma 4 2 6 4 2 2" xfId="27747" xr:uid="{00000000-0005-0000-0000-000091000000}"/>
    <cellStyle name="Comma 4 2 6 4 2 2 2" xfId="57987" xr:uid="{00000000-0005-0000-0000-000091000000}"/>
    <cellStyle name="Comma 4 2 6 4 2 3" xfId="42867" xr:uid="{00000000-0005-0000-0000-000091000000}"/>
    <cellStyle name="Comma 4 2 6 4 3" xfId="18675" xr:uid="{00000000-0005-0000-0000-000091000000}"/>
    <cellStyle name="Comma 4 2 6 4 3 2" xfId="48915" xr:uid="{00000000-0005-0000-0000-000091000000}"/>
    <cellStyle name="Comma 4 2 6 4 4" xfId="33795" xr:uid="{00000000-0005-0000-0000-000091000000}"/>
    <cellStyle name="Comma 4 2 6 5" xfId="5067" xr:uid="{00000000-0005-0000-0000-000091000000}"/>
    <cellStyle name="Comma 4 2 6 5 2" xfId="14139" xr:uid="{00000000-0005-0000-0000-000091000000}"/>
    <cellStyle name="Comma 4 2 6 5 2 2" xfId="29259" xr:uid="{00000000-0005-0000-0000-000091000000}"/>
    <cellStyle name="Comma 4 2 6 5 2 2 2" xfId="59499" xr:uid="{00000000-0005-0000-0000-000091000000}"/>
    <cellStyle name="Comma 4 2 6 5 2 3" xfId="44379" xr:uid="{00000000-0005-0000-0000-000091000000}"/>
    <cellStyle name="Comma 4 2 6 5 3" xfId="20187" xr:uid="{00000000-0005-0000-0000-000091000000}"/>
    <cellStyle name="Comma 4 2 6 5 3 2" xfId="50427" xr:uid="{00000000-0005-0000-0000-000091000000}"/>
    <cellStyle name="Comma 4 2 6 5 4" xfId="35307" xr:uid="{00000000-0005-0000-0000-000091000000}"/>
    <cellStyle name="Comma 4 2 6 6" xfId="6579" xr:uid="{00000000-0005-0000-0000-000091000000}"/>
    <cellStyle name="Comma 4 2 6 6 2" xfId="21699" xr:uid="{00000000-0005-0000-0000-000091000000}"/>
    <cellStyle name="Comma 4 2 6 6 2 2" xfId="51939" xr:uid="{00000000-0005-0000-0000-000091000000}"/>
    <cellStyle name="Comma 4 2 6 6 3" xfId="36819" xr:uid="{00000000-0005-0000-0000-000091000000}"/>
    <cellStyle name="Comma 4 2 6 7" xfId="8091" xr:uid="{00000000-0005-0000-0000-000091000000}"/>
    <cellStyle name="Comma 4 2 6 7 2" xfId="23211" xr:uid="{00000000-0005-0000-0000-000091000000}"/>
    <cellStyle name="Comma 4 2 6 7 2 2" xfId="53451" xr:uid="{00000000-0005-0000-0000-000091000000}"/>
    <cellStyle name="Comma 4 2 6 7 3" xfId="38331" xr:uid="{00000000-0005-0000-0000-000091000000}"/>
    <cellStyle name="Comma 4 2 6 8" xfId="9603" xr:uid="{00000000-0005-0000-0000-000091000000}"/>
    <cellStyle name="Comma 4 2 6 8 2" xfId="24723" xr:uid="{00000000-0005-0000-0000-000091000000}"/>
    <cellStyle name="Comma 4 2 6 8 2 2" xfId="54963" xr:uid="{00000000-0005-0000-0000-000091000000}"/>
    <cellStyle name="Comma 4 2 6 8 3" xfId="39843" xr:uid="{00000000-0005-0000-0000-000091000000}"/>
    <cellStyle name="Comma 4 2 6 9" xfId="15651" xr:uid="{00000000-0005-0000-0000-000091000000}"/>
    <cellStyle name="Comma 4 2 6 9 2" xfId="45891" xr:uid="{00000000-0005-0000-0000-000091000000}"/>
    <cellStyle name="Comma 4 2 7" xfId="783" xr:uid="{00000000-0005-0000-0000-000033000000}"/>
    <cellStyle name="Comma 4 2 7 2" xfId="2295" xr:uid="{00000000-0005-0000-0000-000033000000}"/>
    <cellStyle name="Comma 4 2 7 2 2" xfId="11367" xr:uid="{00000000-0005-0000-0000-000033000000}"/>
    <cellStyle name="Comma 4 2 7 2 2 2" xfId="26487" xr:uid="{00000000-0005-0000-0000-000033000000}"/>
    <cellStyle name="Comma 4 2 7 2 2 2 2" xfId="56727" xr:uid="{00000000-0005-0000-0000-000033000000}"/>
    <cellStyle name="Comma 4 2 7 2 2 3" xfId="41607" xr:uid="{00000000-0005-0000-0000-000033000000}"/>
    <cellStyle name="Comma 4 2 7 2 3" xfId="17415" xr:uid="{00000000-0005-0000-0000-000033000000}"/>
    <cellStyle name="Comma 4 2 7 2 3 2" xfId="47655" xr:uid="{00000000-0005-0000-0000-000033000000}"/>
    <cellStyle name="Comma 4 2 7 2 4" xfId="32535" xr:uid="{00000000-0005-0000-0000-000033000000}"/>
    <cellStyle name="Comma 4 2 7 3" xfId="3807" xr:uid="{00000000-0005-0000-0000-000033000000}"/>
    <cellStyle name="Comma 4 2 7 3 2" xfId="12879" xr:uid="{00000000-0005-0000-0000-000033000000}"/>
    <cellStyle name="Comma 4 2 7 3 2 2" xfId="27999" xr:uid="{00000000-0005-0000-0000-000033000000}"/>
    <cellStyle name="Comma 4 2 7 3 2 2 2" xfId="58239" xr:uid="{00000000-0005-0000-0000-000033000000}"/>
    <cellStyle name="Comma 4 2 7 3 2 3" xfId="43119" xr:uid="{00000000-0005-0000-0000-000033000000}"/>
    <cellStyle name="Comma 4 2 7 3 3" xfId="18927" xr:uid="{00000000-0005-0000-0000-000033000000}"/>
    <cellStyle name="Comma 4 2 7 3 3 2" xfId="49167" xr:uid="{00000000-0005-0000-0000-000033000000}"/>
    <cellStyle name="Comma 4 2 7 3 4" xfId="34047" xr:uid="{00000000-0005-0000-0000-000033000000}"/>
    <cellStyle name="Comma 4 2 7 4" xfId="5319" xr:uid="{00000000-0005-0000-0000-000033000000}"/>
    <cellStyle name="Comma 4 2 7 4 2" xfId="14391" xr:uid="{00000000-0005-0000-0000-000033000000}"/>
    <cellStyle name="Comma 4 2 7 4 2 2" xfId="29511" xr:uid="{00000000-0005-0000-0000-000033000000}"/>
    <cellStyle name="Comma 4 2 7 4 2 2 2" xfId="59751" xr:uid="{00000000-0005-0000-0000-000033000000}"/>
    <cellStyle name="Comma 4 2 7 4 2 3" xfId="44631" xr:uid="{00000000-0005-0000-0000-000033000000}"/>
    <cellStyle name="Comma 4 2 7 4 3" xfId="20439" xr:uid="{00000000-0005-0000-0000-000033000000}"/>
    <cellStyle name="Comma 4 2 7 4 3 2" xfId="50679" xr:uid="{00000000-0005-0000-0000-000033000000}"/>
    <cellStyle name="Comma 4 2 7 4 4" xfId="35559" xr:uid="{00000000-0005-0000-0000-000033000000}"/>
    <cellStyle name="Comma 4 2 7 5" xfId="6831" xr:uid="{00000000-0005-0000-0000-000033000000}"/>
    <cellStyle name="Comma 4 2 7 5 2" xfId="21951" xr:uid="{00000000-0005-0000-0000-000033000000}"/>
    <cellStyle name="Comma 4 2 7 5 2 2" xfId="52191" xr:uid="{00000000-0005-0000-0000-000033000000}"/>
    <cellStyle name="Comma 4 2 7 5 3" xfId="37071" xr:uid="{00000000-0005-0000-0000-000033000000}"/>
    <cellStyle name="Comma 4 2 7 6" xfId="8343" xr:uid="{00000000-0005-0000-0000-000033000000}"/>
    <cellStyle name="Comma 4 2 7 6 2" xfId="23463" xr:uid="{00000000-0005-0000-0000-000033000000}"/>
    <cellStyle name="Comma 4 2 7 6 2 2" xfId="53703" xr:uid="{00000000-0005-0000-0000-000033000000}"/>
    <cellStyle name="Comma 4 2 7 6 3" xfId="38583" xr:uid="{00000000-0005-0000-0000-000033000000}"/>
    <cellStyle name="Comma 4 2 7 7" xfId="9855" xr:uid="{00000000-0005-0000-0000-000033000000}"/>
    <cellStyle name="Comma 4 2 7 7 2" xfId="24975" xr:uid="{00000000-0005-0000-0000-000033000000}"/>
    <cellStyle name="Comma 4 2 7 7 2 2" xfId="55215" xr:uid="{00000000-0005-0000-0000-000033000000}"/>
    <cellStyle name="Comma 4 2 7 7 3" xfId="40095" xr:uid="{00000000-0005-0000-0000-000033000000}"/>
    <cellStyle name="Comma 4 2 7 8" xfId="15903" xr:uid="{00000000-0005-0000-0000-000033000000}"/>
    <cellStyle name="Comma 4 2 7 8 2" xfId="46143" xr:uid="{00000000-0005-0000-0000-000033000000}"/>
    <cellStyle name="Comma 4 2 7 9" xfId="31023" xr:uid="{00000000-0005-0000-0000-000033000000}"/>
    <cellStyle name="Comma 4 2 8" xfId="1539" xr:uid="{00000000-0005-0000-0000-000033000000}"/>
    <cellStyle name="Comma 4 2 8 2" xfId="10611" xr:uid="{00000000-0005-0000-0000-000033000000}"/>
    <cellStyle name="Comma 4 2 8 2 2" xfId="25731" xr:uid="{00000000-0005-0000-0000-000033000000}"/>
    <cellStyle name="Comma 4 2 8 2 2 2" xfId="55971" xr:uid="{00000000-0005-0000-0000-000033000000}"/>
    <cellStyle name="Comma 4 2 8 2 3" xfId="40851" xr:uid="{00000000-0005-0000-0000-000033000000}"/>
    <cellStyle name="Comma 4 2 8 3" xfId="16659" xr:uid="{00000000-0005-0000-0000-000033000000}"/>
    <cellStyle name="Comma 4 2 8 3 2" xfId="46899" xr:uid="{00000000-0005-0000-0000-000033000000}"/>
    <cellStyle name="Comma 4 2 8 4" xfId="31779" xr:uid="{00000000-0005-0000-0000-000033000000}"/>
    <cellStyle name="Comma 4 2 9" xfId="3051" xr:uid="{00000000-0005-0000-0000-000033000000}"/>
    <cellStyle name="Comma 4 2 9 2" xfId="12123" xr:uid="{00000000-0005-0000-0000-000033000000}"/>
    <cellStyle name="Comma 4 2 9 2 2" xfId="27243" xr:uid="{00000000-0005-0000-0000-000033000000}"/>
    <cellStyle name="Comma 4 2 9 2 2 2" xfId="57483" xr:uid="{00000000-0005-0000-0000-000033000000}"/>
    <cellStyle name="Comma 4 2 9 2 3" xfId="42363" xr:uid="{00000000-0005-0000-0000-000033000000}"/>
    <cellStyle name="Comma 4 2 9 3" xfId="18171" xr:uid="{00000000-0005-0000-0000-000033000000}"/>
    <cellStyle name="Comma 4 2 9 3 2" xfId="48411" xr:uid="{00000000-0005-0000-0000-000033000000}"/>
    <cellStyle name="Comma 4 2 9 4" xfId="33291" xr:uid="{00000000-0005-0000-0000-000033000000}"/>
    <cellStyle name="Comma 4 3" xfId="41" xr:uid="{00000000-0005-0000-0000-000008000000}"/>
    <cellStyle name="Comma 4 3 10" xfId="4577" xr:uid="{00000000-0005-0000-0000-000008000000}"/>
    <cellStyle name="Comma 4 3 10 2" xfId="13649" xr:uid="{00000000-0005-0000-0000-000008000000}"/>
    <cellStyle name="Comma 4 3 10 2 2" xfId="28769" xr:uid="{00000000-0005-0000-0000-000008000000}"/>
    <cellStyle name="Comma 4 3 10 2 2 2" xfId="59009" xr:uid="{00000000-0005-0000-0000-000008000000}"/>
    <cellStyle name="Comma 4 3 10 2 3" xfId="43889" xr:uid="{00000000-0005-0000-0000-000008000000}"/>
    <cellStyle name="Comma 4 3 10 3" xfId="19697" xr:uid="{00000000-0005-0000-0000-000008000000}"/>
    <cellStyle name="Comma 4 3 10 3 2" xfId="49937" xr:uid="{00000000-0005-0000-0000-000008000000}"/>
    <cellStyle name="Comma 4 3 10 4" xfId="34817" xr:uid="{00000000-0005-0000-0000-000008000000}"/>
    <cellStyle name="Comma 4 3 11" xfId="6089" xr:uid="{00000000-0005-0000-0000-000008000000}"/>
    <cellStyle name="Comma 4 3 11 2" xfId="21209" xr:uid="{00000000-0005-0000-0000-000008000000}"/>
    <cellStyle name="Comma 4 3 11 2 2" xfId="51449" xr:uid="{00000000-0005-0000-0000-000008000000}"/>
    <cellStyle name="Comma 4 3 11 3" xfId="36329" xr:uid="{00000000-0005-0000-0000-000008000000}"/>
    <cellStyle name="Comma 4 3 12" xfId="7601" xr:uid="{00000000-0005-0000-0000-000008000000}"/>
    <cellStyle name="Comma 4 3 12 2" xfId="22721" xr:uid="{00000000-0005-0000-0000-000008000000}"/>
    <cellStyle name="Comma 4 3 12 2 2" xfId="52961" xr:uid="{00000000-0005-0000-0000-000008000000}"/>
    <cellStyle name="Comma 4 3 12 3" xfId="37841" xr:uid="{00000000-0005-0000-0000-000008000000}"/>
    <cellStyle name="Comma 4 3 13" xfId="9113" xr:uid="{00000000-0005-0000-0000-000008000000}"/>
    <cellStyle name="Comma 4 3 13 2" xfId="24233" xr:uid="{00000000-0005-0000-0000-000008000000}"/>
    <cellStyle name="Comma 4 3 13 2 2" xfId="54473" xr:uid="{00000000-0005-0000-0000-000008000000}"/>
    <cellStyle name="Comma 4 3 13 3" xfId="39353" xr:uid="{00000000-0005-0000-0000-000008000000}"/>
    <cellStyle name="Comma 4 3 14" xfId="15161" xr:uid="{00000000-0005-0000-0000-000008000000}"/>
    <cellStyle name="Comma 4 3 14 2" xfId="45401" xr:uid="{00000000-0005-0000-0000-000008000000}"/>
    <cellStyle name="Comma 4 3 15" xfId="30281" xr:uid="{00000000-0005-0000-0000-000008000000}"/>
    <cellStyle name="Comma 4 3 2" xfId="83" xr:uid="{00000000-0005-0000-0000-00001A000000}"/>
    <cellStyle name="Comma 4 3 2 10" xfId="6131" xr:uid="{00000000-0005-0000-0000-00001A000000}"/>
    <cellStyle name="Comma 4 3 2 10 2" xfId="21251" xr:uid="{00000000-0005-0000-0000-00001A000000}"/>
    <cellStyle name="Comma 4 3 2 10 2 2" xfId="51491" xr:uid="{00000000-0005-0000-0000-00001A000000}"/>
    <cellStyle name="Comma 4 3 2 10 3" xfId="36371" xr:uid="{00000000-0005-0000-0000-00001A000000}"/>
    <cellStyle name="Comma 4 3 2 11" xfId="7643" xr:uid="{00000000-0005-0000-0000-00001A000000}"/>
    <cellStyle name="Comma 4 3 2 11 2" xfId="22763" xr:uid="{00000000-0005-0000-0000-00001A000000}"/>
    <cellStyle name="Comma 4 3 2 11 2 2" xfId="53003" xr:uid="{00000000-0005-0000-0000-00001A000000}"/>
    <cellStyle name="Comma 4 3 2 11 3" xfId="37883" xr:uid="{00000000-0005-0000-0000-00001A000000}"/>
    <cellStyle name="Comma 4 3 2 12" xfId="9155" xr:uid="{00000000-0005-0000-0000-00001A000000}"/>
    <cellStyle name="Comma 4 3 2 12 2" xfId="24275" xr:uid="{00000000-0005-0000-0000-00001A000000}"/>
    <cellStyle name="Comma 4 3 2 12 2 2" xfId="54515" xr:uid="{00000000-0005-0000-0000-00001A000000}"/>
    <cellStyle name="Comma 4 3 2 12 3" xfId="39395" xr:uid="{00000000-0005-0000-0000-00001A000000}"/>
    <cellStyle name="Comma 4 3 2 13" xfId="15203" xr:uid="{00000000-0005-0000-0000-00001A000000}"/>
    <cellStyle name="Comma 4 3 2 13 2" xfId="45443" xr:uid="{00000000-0005-0000-0000-00001A000000}"/>
    <cellStyle name="Comma 4 3 2 14" xfId="30323" xr:uid="{00000000-0005-0000-0000-00001A000000}"/>
    <cellStyle name="Comma 4 3 2 2" xfId="167" xr:uid="{00000000-0005-0000-0000-000034000000}"/>
    <cellStyle name="Comma 4 3 2 2 10" xfId="9239" xr:uid="{00000000-0005-0000-0000-000034000000}"/>
    <cellStyle name="Comma 4 3 2 2 10 2" xfId="24359" xr:uid="{00000000-0005-0000-0000-000034000000}"/>
    <cellStyle name="Comma 4 3 2 2 10 2 2" xfId="54599" xr:uid="{00000000-0005-0000-0000-000034000000}"/>
    <cellStyle name="Comma 4 3 2 2 10 3" xfId="39479" xr:uid="{00000000-0005-0000-0000-000034000000}"/>
    <cellStyle name="Comma 4 3 2 2 11" xfId="15287" xr:uid="{00000000-0005-0000-0000-000034000000}"/>
    <cellStyle name="Comma 4 3 2 2 11 2" xfId="45527" xr:uid="{00000000-0005-0000-0000-000034000000}"/>
    <cellStyle name="Comma 4 3 2 2 12" xfId="30407" xr:uid="{00000000-0005-0000-0000-000034000000}"/>
    <cellStyle name="Comma 4 3 2 2 2" xfId="419" xr:uid="{00000000-0005-0000-0000-000034000000}"/>
    <cellStyle name="Comma 4 3 2 2 2 10" xfId="30659" xr:uid="{00000000-0005-0000-0000-000034000000}"/>
    <cellStyle name="Comma 4 3 2 2 2 2" xfId="1175" xr:uid="{00000000-0005-0000-0000-000034000000}"/>
    <cellStyle name="Comma 4 3 2 2 2 2 2" xfId="2687" xr:uid="{00000000-0005-0000-0000-000034000000}"/>
    <cellStyle name="Comma 4 3 2 2 2 2 2 2" xfId="11759" xr:uid="{00000000-0005-0000-0000-000034000000}"/>
    <cellStyle name="Comma 4 3 2 2 2 2 2 2 2" xfId="26879" xr:uid="{00000000-0005-0000-0000-000034000000}"/>
    <cellStyle name="Comma 4 3 2 2 2 2 2 2 2 2" xfId="57119" xr:uid="{00000000-0005-0000-0000-000034000000}"/>
    <cellStyle name="Comma 4 3 2 2 2 2 2 2 3" xfId="41999" xr:uid="{00000000-0005-0000-0000-000034000000}"/>
    <cellStyle name="Comma 4 3 2 2 2 2 2 3" xfId="17807" xr:uid="{00000000-0005-0000-0000-000034000000}"/>
    <cellStyle name="Comma 4 3 2 2 2 2 2 3 2" xfId="48047" xr:uid="{00000000-0005-0000-0000-000034000000}"/>
    <cellStyle name="Comma 4 3 2 2 2 2 2 4" xfId="32927" xr:uid="{00000000-0005-0000-0000-000034000000}"/>
    <cellStyle name="Comma 4 3 2 2 2 2 3" xfId="4199" xr:uid="{00000000-0005-0000-0000-000034000000}"/>
    <cellStyle name="Comma 4 3 2 2 2 2 3 2" xfId="13271" xr:uid="{00000000-0005-0000-0000-000034000000}"/>
    <cellStyle name="Comma 4 3 2 2 2 2 3 2 2" xfId="28391" xr:uid="{00000000-0005-0000-0000-000034000000}"/>
    <cellStyle name="Comma 4 3 2 2 2 2 3 2 2 2" xfId="58631" xr:uid="{00000000-0005-0000-0000-000034000000}"/>
    <cellStyle name="Comma 4 3 2 2 2 2 3 2 3" xfId="43511" xr:uid="{00000000-0005-0000-0000-000034000000}"/>
    <cellStyle name="Comma 4 3 2 2 2 2 3 3" xfId="19319" xr:uid="{00000000-0005-0000-0000-000034000000}"/>
    <cellStyle name="Comma 4 3 2 2 2 2 3 3 2" xfId="49559" xr:uid="{00000000-0005-0000-0000-000034000000}"/>
    <cellStyle name="Comma 4 3 2 2 2 2 3 4" xfId="34439" xr:uid="{00000000-0005-0000-0000-000034000000}"/>
    <cellStyle name="Comma 4 3 2 2 2 2 4" xfId="5711" xr:uid="{00000000-0005-0000-0000-000034000000}"/>
    <cellStyle name="Comma 4 3 2 2 2 2 4 2" xfId="14783" xr:uid="{00000000-0005-0000-0000-000034000000}"/>
    <cellStyle name="Comma 4 3 2 2 2 2 4 2 2" xfId="29903" xr:uid="{00000000-0005-0000-0000-000034000000}"/>
    <cellStyle name="Comma 4 3 2 2 2 2 4 2 2 2" xfId="60143" xr:uid="{00000000-0005-0000-0000-000034000000}"/>
    <cellStyle name="Comma 4 3 2 2 2 2 4 2 3" xfId="45023" xr:uid="{00000000-0005-0000-0000-000034000000}"/>
    <cellStyle name="Comma 4 3 2 2 2 2 4 3" xfId="20831" xr:uid="{00000000-0005-0000-0000-000034000000}"/>
    <cellStyle name="Comma 4 3 2 2 2 2 4 3 2" xfId="51071" xr:uid="{00000000-0005-0000-0000-000034000000}"/>
    <cellStyle name="Comma 4 3 2 2 2 2 4 4" xfId="35951" xr:uid="{00000000-0005-0000-0000-000034000000}"/>
    <cellStyle name="Comma 4 3 2 2 2 2 5" xfId="7223" xr:uid="{00000000-0005-0000-0000-000034000000}"/>
    <cellStyle name="Comma 4 3 2 2 2 2 5 2" xfId="22343" xr:uid="{00000000-0005-0000-0000-000034000000}"/>
    <cellStyle name="Comma 4 3 2 2 2 2 5 2 2" xfId="52583" xr:uid="{00000000-0005-0000-0000-000034000000}"/>
    <cellStyle name="Comma 4 3 2 2 2 2 5 3" xfId="37463" xr:uid="{00000000-0005-0000-0000-000034000000}"/>
    <cellStyle name="Comma 4 3 2 2 2 2 6" xfId="8735" xr:uid="{00000000-0005-0000-0000-000034000000}"/>
    <cellStyle name="Comma 4 3 2 2 2 2 6 2" xfId="23855" xr:uid="{00000000-0005-0000-0000-000034000000}"/>
    <cellStyle name="Comma 4 3 2 2 2 2 6 2 2" xfId="54095" xr:uid="{00000000-0005-0000-0000-000034000000}"/>
    <cellStyle name="Comma 4 3 2 2 2 2 6 3" xfId="38975" xr:uid="{00000000-0005-0000-0000-000034000000}"/>
    <cellStyle name="Comma 4 3 2 2 2 2 7" xfId="10247" xr:uid="{00000000-0005-0000-0000-000034000000}"/>
    <cellStyle name="Comma 4 3 2 2 2 2 7 2" xfId="25367" xr:uid="{00000000-0005-0000-0000-000034000000}"/>
    <cellStyle name="Comma 4 3 2 2 2 2 7 2 2" xfId="55607" xr:uid="{00000000-0005-0000-0000-000034000000}"/>
    <cellStyle name="Comma 4 3 2 2 2 2 7 3" xfId="40487" xr:uid="{00000000-0005-0000-0000-000034000000}"/>
    <cellStyle name="Comma 4 3 2 2 2 2 8" xfId="16295" xr:uid="{00000000-0005-0000-0000-000034000000}"/>
    <cellStyle name="Comma 4 3 2 2 2 2 8 2" xfId="46535" xr:uid="{00000000-0005-0000-0000-000034000000}"/>
    <cellStyle name="Comma 4 3 2 2 2 2 9" xfId="31415" xr:uid="{00000000-0005-0000-0000-000034000000}"/>
    <cellStyle name="Comma 4 3 2 2 2 3" xfId="1931" xr:uid="{00000000-0005-0000-0000-000034000000}"/>
    <cellStyle name="Comma 4 3 2 2 2 3 2" xfId="11003" xr:uid="{00000000-0005-0000-0000-000034000000}"/>
    <cellStyle name="Comma 4 3 2 2 2 3 2 2" xfId="26123" xr:uid="{00000000-0005-0000-0000-000034000000}"/>
    <cellStyle name="Comma 4 3 2 2 2 3 2 2 2" xfId="56363" xr:uid="{00000000-0005-0000-0000-000034000000}"/>
    <cellStyle name="Comma 4 3 2 2 2 3 2 3" xfId="41243" xr:uid="{00000000-0005-0000-0000-000034000000}"/>
    <cellStyle name="Comma 4 3 2 2 2 3 3" xfId="17051" xr:uid="{00000000-0005-0000-0000-000034000000}"/>
    <cellStyle name="Comma 4 3 2 2 2 3 3 2" xfId="47291" xr:uid="{00000000-0005-0000-0000-000034000000}"/>
    <cellStyle name="Comma 4 3 2 2 2 3 4" xfId="32171" xr:uid="{00000000-0005-0000-0000-000034000000}"/>
    <cellStyle name="Comma 4 3 2 2 2 4" xfId="3443" xr:uid="{00000000-0005-0000-0000-000034000000}"/>
    <cellStyle name="Comma 4 3 2 2 2 4 2" xfId="12515" xr:uid="{00000000-0005-0000-0000-000034000000}"/>
    <cellStyle name="Comma 4 3 2 2 2 4 2 2" xfId="27635" xr:uid="{00000000-0005-0000-0000-000034000000}"/>
    <cellStyle name="Comma 4 3 2 2 2 4 2 2 2" xfId="57875" xr:uid="{00000000-0005-0000-0000-000034000000}"/>
    <cellStyle name="Comma 4 3 2 2 2 4 2 3" xfId="42755" xr:uid="{00000000-0005-0000-0000-000034000000}"/>
    <cellStyle name="Comma 4 3 2 2 2 4 3" xfId="18563" xr:uid="{00000000-0005-0000-0000-000034000000}"/>
    <cellStyle name="Comma 4 3 2 2 2 4 3 2" xfId="48803" xr:uid="{00000000-0005-0000-0000-000034000000}"/>
    <cellStyle name="Comma 4 3 2 2 2 4 4" xfId="33683" xr:uid="{00000000-0005-0000-0000-000034000000}"/>
    <cellStyle name="Comma 4 3 2 2 2 5" xfId="4955" xr:uid="{00000000-0005-0000-0000-000034000000}"/>
    <cellStyle name="Comma 4 3 2 2 2 5 2" xfId="14027" xr:uid="{00000000-0005-0000-0000-000034000000}"/>
    <cellStyle name="Comma 4 3 2 2 2 5 2 2" xfId="29147" xr:uid="{00000000-0005-0000-0000-000034000000}"/>
    <cellStyle name="Comma 4 3 2 2 2 5 2 2 2" xfId="59387" xr:uid="{00000000-0005-0000-0000-000034000000}"/>
    <cellStyle name="Comma 4 3 2 2 2 5 2 3" xfId="44267" xr:uid="{00000000-0005-0000-0000-000034000000}"/>
    <cellStyle name="Comma 4 3 2 2 2 5 3" xfId="20075" xr:uid="{00000000-0005-0000-0000-000034000000}"/>
    <cellStyle name="Comma 4 3 2 2 2 5 3 2" xfId="50315" xr:uid="{00000000-0005-0000-0000-000034000000}"/>
    <cellStyle name="Comma 4 3 2 2 2 5 4" xfId="35195" xr:uid="{00000000-0005-0000-0000-000034000000}"/>
    <cellStyle name="Comma 4 3 2 2 2 6" xfId="6467" xr:uid="{00000000-0005-0000-0000-000034000000}"/>
    <cellStyle name="Comma 4 3 2 2 2 6 2" xfId="21587" xr:uid="{00000000-0005-0000-0000-000034000000}"/>
    <cellStyle name="Comma 4 3 2 2 2 6 2 2" xfId="51827" xr:uid="{00000000-0005-0000-0000-000034000000}"/>
    <cellStyle name="Comma 4 3 2 2 2 6 3" xfId="36707" xr:uid="{00000000-0005-0000-0000-000034000000}"/>
    <cellStyle name="Comma 4 3 2 2 2 7" xfId="7979" xr:uid="{00000000-0005-0000-0000-000034000000}"/>
    <cellStyle name="Comma 4 3 2 2 2 7 2" xfId="23099" xr:uid="{00000000-0005-0000-0000-000034000000}"/>
    <cellStyle name="Comma 4 3 2 2 2 7 2 2" xfId="53339" xr:uid="{00000000-0005-0000-0000-000034000000}"/>
    <cellStyle name="Comma 4 3 2 2 2 7 3" xfId="38219" xr:uid="{00000000-0005-0000-0000-000034000000}"/>
    <cellStyle name="Comma 4 3 2 2 2 8" xfId="9491" xr:uid="{00000000-0005-0000-0000-000034000000}"/>
    <cellStyle name="Comma 4 3 2 2 2 8 2" xfId="24611" xr:uid="{00000000-0005-0000-0000-000034000000}"/>
    <cellStyle name="Comma 4 3 2 2 2 8 2 2" xfId="54851" xr:uid="{00000000-0005-0000-0000-000034000000}"/>
    <cellStyle name="Comma 4 3 2 2 2 8 3" xfId="39731" xr:uid="{00000000-0005-0000-0000-000034000000}"/>
    <cellStyle name="Comma 4 3 2 2 2 9" xfId="15539" xr:uid="{00000000-0005-0000-0000-000034000000}"/>
    <cellStyle name="Comma 4 3 2 2 2 9 2" xfId="45779" xr:uid="{00000000-0005-0000-0000-000034000000}"/>
    <cellStyle name="Comma 4 3 2 2 3" xfId="671" xr:uid="{00000000-0005-0000-0000-000099000000}"/>
    <cellStyle name="Comma 4 3 2 2 3 10" xfId="30911" xr:uid="{00000000-0005-0000-0000-000099000000}"/>
    <cellStyle name="Comma 4 3 2 2 3 2" xfId="1427" xr:uid="{00000000-0005-0000-0000-000099000000}"/>
    <cellStyle name="Comma 4 3 2 2 3 2 2" xfId="2939" xr:uid="{00000000-0005-0000-0000-000099000000}"/>
    <cellStyle name="Comma 4 3 2 2 3 2 2 2" xfId="12011" xr:uid="{00000000-0005-0000-0000-000099000000}"/>
    <cellStyle name="Comma 4 3 2 2 3 2 2 2 2" xfId="27131" xr:uid="{00000000-0005-0000-0000-000099000000}"/>
    <cellStyle name="Comma 4 3 2 2 3 2 2 2 2 2" xfId="57371" xr:uid="{00000000-0005-0000-0000-000099000000}"/>
    <cellStyle name="Comma 4 3 2 2 3 2 2 2 3" xfId="42251" xr:uid="{00000000-0005-0000-0000-000099000000}"/>
    <cellStyle name="Comma 4 3 2 2 3 2 2 3" xfId="18059" xr:uid="{00000000-0005-0000-0000-000099000000}"/>
    <cellStyle name="Comma 4 3 2 2 3 2 2 3 2" xfId="48299" xr:uid="{00000000-0005-0000-0000-000099000000}"/>
    <cellStyle name="Comma 4 3 2 2 3 2 2 4" xfId="33179" xr:uid="{00000000-0005-0000-0000-000099000000}"/>
    <cellStyle name="Comma 4 3 2 2 3 2 3" xfId="4451" xr:uid="{00000000-0005-0000-0000-000099000000}"/>
    <cellStyle name="Comma 4 3 2 2 3 2 3 2" xfId="13523" xr:uid="{00000000-0005-0000-0000-000099000000}"/>
    <cellStyle name="Comma 4 3 2 2 3 2 3 2 2" xfId="28643" xr:uid="{00000000-0005-0000-0000-000099000000}"/>
    <cellStyle name="Comma 4 3 2 2 3 2 3 2 2 2" xfId="58883" xr:uid="{00000000-0005-0000-0000-000099000000}"/>
    <cellStyle name="Comma 4 3 2 2 3 2 3 2 3" xfId="43763" xr:uid="{00000000-0005-0000-0000-000099000000}"/>
    <cellStyle name="Comma 4 3 2 2 3 2 3 3" xfId="19571" xr:uid="{00000000-0005-0000-0000-000099000000}"/>
    <cellStyle name="Comma 4 3 2 2 3 2 3 3 2" xfId="49811" xr:uid="{00000000-0005-0000-0000-000099000000}"/>
    <cellStyle name="Comma 4 3 2 2 3 2 3 4" xfId="34691" xr:uid="{00000000-0005-0000-0000-000099000000}"/>
    <cellStyle name="Comma 4 3 2 2 3 2 4" xfId="5963" xr:uid="{00000000-0005-0000-0000-000099000000}"/>
    <cellStyle name="Comma 4 3 2 2 3 2 4 2" xfId="15035" xr:uid="{00000000-0005-0000-0000-000099000000}"/>
    <cellStyle name="Comma 4 3 2 2 3 2 4 2 2" xfId="30155" xr:uid="{00000000-0005-0000-0000-000099000000}"/>
    <cellStyle name="Comma 4 3 2 2 3 2 4 2 2 2" xfId="60395" xr:uid="{00000000-0005-0000-0000-000099000000}"/>
    <cellStyle name="Comma 4 3 2 2 3 2 4 2 3" xfId="45275" xr:uid="{00000000-0005-0000-0000-000099000000}"/>
    <cellStyle name="Comma 4 3 2 2 3 2 4 3" xfId="21083" xr:uid="{00000000-0005-0000-0000-000099000000}"/>
    <cellStyle name="Comma 4 3 2 2 3 2 4 3 2" xfId="51323" xr:uid="{00000000-0005-0000-0000-000099000000}"/>
    <cellStyle name="Comma 4 3 2 2 3 2 4 4" xfId="36203" xr:uid="{00000000-0005-0000-0000-000099000000}"/>
    <cellStyle name="Comma 4 3 2 2 3 2 5" xfId="7475" xr:uid="{00000000-0005-0000-0000-000099000000}"/>
    <cellStyle name="Comma 4 3 2 2 3 2 5 2" xfId="22595" xr:uid="{00000000-0005-0000-0000-000099000000}"/>
    <cellStyle name="Comma 4 3 2 2 3 2 5 2 2" xfId="52835" xr:uid="{00000000-0005-0000-0000-000099000000}"/>
    <cellStyle name="Comma 4 3 2 2 3 2 5 3" xfId="37715" xr:uid="{00000000-0005-0000-0000-000099000000}"/>
    <cellStyle name="Comma 4 3 2 2 3 2 6" xfId="8987" xr:uid="{00000000-0005-0000-0000-000099000000}"/>
    <cellStyle name="Comma 4 3 2 2 3 2 6 2" xfId="24107" xr:uid="{00000000-0005-0000-0000-000099000000}"/>
    <cellStyle name="Comma 4 3 2 2 3 2 6 2 2" xfId="54347" xr:uid="{00000000-0005-0000-0000-000099000000}"/>
    <cellStyle name="Comma 4 3 2 2 3 2 6 3" xfId="39227" xr:uid="{00000000-0005-0000-0000-000099000000}"/>
    <cellStyle name="Comma 4 3 2 2 3 2 7" xfId="10499" xr:uid="{00000000-0005-0000-0000-000099000000}"/>
    <cellStyle name="Comma 4 3 2 2 3 2 7 2" xfId="25619" xr:uid="{00000000-0005-0000-0000-000099000000}"/>
    <cellStyle name="Comma 4 3 2 2 3 2 7 2 2" xfId="55859" xr:uid="{00000000-0005-0000-0000-000099000000}"/>
    <cellStyle name="Comma 4 3 2 2 3 2 7 3" xfId="40739" xr:uid="{00000000-0005-0000-0000-000099000000}"/>
    <cellStyle name="Comma 4 3 2 2 3 2 8" xfId="16547" xr:uid="{00000000-0005-0000-0000-000099000000}"/>
    <cellStyle name="Comma 4 3 2 2 3 2 8 2" xfId="46787" xr:uid="{00000000-0005-0000-0000-000099000000}"/>
    <cellStyle name="Comma 4 3 2 2 3 2 9" xfId="31667" xr:uid="{00000000-0005-0000-0000-000099000000}"/>
    <cellStyle name="Comma 4 3 2 2 3 3" xfId="2183" xr:uid="{00000000-0005-0000-0000-000099000000}"/>
    <cellStyle name="Comma 4 3 2 2 3 3 2" xfId="11255" xr:uid="{00000000-0005-0000-0000-000099000000}"/>
    <cellStyle name="Comma 4 3 2 2 3 3 2 2" xfId="26375" xr:uid="{00000000-0005-0000-0000-000099000000}"/>
    <cellStyle name="Comma 4 3 2 2 3 3 2 2 2" xfId="56615" xr:uid="{00000000-0005-0000-0000-000099000000}"/>
    <cellStyle name="Comma 4 3 2 2 3 3 2 3" xfId="41495" xr:uid="{00000000-0005-0000-0000-000099000000}"/>
    <cellStyle name="Comma 4 3 2 2 3 3 3" xfId="17303" xr:uid="{00000000-0005-0000-0000-000099000000}"/>
    <cellStyle name="Comma 4 3 2 2 3 3 3 2" xfId="47543" xr:uid="{00000000-0005-0000-0000-000099000000}"/>
    <cellStyle name="Comma 4 3 2 2 3 3 4" xfId="32423" xr:uid="{00000000-0005-0000-0000-000099000000}"/>
    <cellStyle name="Comma 4 3 2 2 3 4" xfId="3695" xr:uid="{00000000-0005-0000-0000-000099000000}"/>
    <cellStyle name="Comma 4 3 2 2 3 4 2" xfId="12767" xr:uid="{00000000-0005-0000-0000-000099000000}"/>
    <cellStyle name="Comma 4 3 2 2 3 4 2 2" xfId="27887" xr:uid="{00000000-0005-0000-0000-000099000000}"/>
    <cellStyle name="Comma 4 3 2 2 3 4 2 2 2" xfId="58127" xr:uid="{00000000-0005-0000-0000-000099000000}"/>
    <cellStyle name="Comma 4 3 2 2 3 4 2 3" xfId="43007" xr:uid="{00000000-0005-0000-0000-000099000000}"/>
    <cellStyle name="Comma 4 3 2 2 3 4 3" xfId="18815" xr:uid="{00000000-0005-0000-0000-000099000000}"/>
    <cellStyle name="Comma 4 3 2 2 3 4 3 2" xfId="49055" xr:uid="{00000000-0005-0000-0000-000099000000}"/>
    <cellStyle name="Comma 4 3 2 2 3 4 4" xfId="33935" xr:uid="{00000000-0005-0000-0000-000099000000}"/>
    <cellStyle name="Comma 4 3 2 2 3 5" xfId="5207" xr:uid="{00000000-0005-0000-0000-000099000000}"/>
    <cellStyle name="Comma 4 3 2 2 3 5 2" xfId="14279" xr:uid="{00000000-0005-0000-0000-000099000000}"/>
    <cellStyle name="Comma 4 3 2 2 3 5 2 2" xfId="29399" xr:uid="{00000000-0005-0000-0000-000099000000}"/>
    <cellStyle name="Comma 4 3 2 2 3 5 2 2 2" xfId="59639" xr:uid="{00000000-0005-0000-0000-000099000000}"/>
    <cellStyle name="Comma 4 3 2 2 3 5 2 3" xfId="44519" xr:uid="{00000000-0005-0000-0000-000099000000}"/>
    <cellStyle name="Comma 4 3 2 2 3 5 3" xfId="20327" xr:uid="{00000000-0005-0000-0000-000099000000}"/>
    <cellStyle name="Comma 4 3 2 2 3 5 3 2" xfId="50567" xr:uid="{00000000-0005-0000-0000-000099000000}"/>
    <cellStyle name="Comma 4 3 2 2 3 5 4" xfId="35447" xr:uid="{00000000-0005-0000-0000-000099000000}"/>
    <cellStyle name="Comma 4 3 2 2 3 6" xfId="6719" xr:uid="{00000000-0005-0000-0000-000099000000}"/>
    <cellStyle name="Comma 4 3 2 2 3 6 2" xfId="21839" xr:uid="{00000000-0005-0000-0000-000099000000}"/>
    <cellStyle name="Comma 4 3 2 2 3 6 2 2" xfId="52079" xr:uid="{00000000-0005-0000-0000-000099000000}"/>
    <cellStyle name="Comma 4 3 2 2 3 6 3" xfId="36959" xr:uid="{00000000-0005-0000-0000-000099000000}"/>
    <cellStyle name="Comma 4 3 2 2 3 7" xfId="8231" xr:uid="{00000000-0005-0000-0000-000099000000}"/>
    <cellStyle name="Comma 4 3 2 2 3 7 2" xfId="23351" xr:uid="{00000000-0005-0000-0000-000099000000}"/>
    <cellStyle name="Comma 4 3 2 2 3 7 2 2" xfId="53591" xr:uid="{00000000-0005-0000-0000-000099000000}"/>
    <cellStyle name="Comma 4 3 2 2 3 7 3" xfId="38471" xr:uid="{00000000-0005-0000-0000-000099000000}"/>
    <cellStyle name="Comma 4 3 2 2 3 8" xfId="9743" xr:uid="{00000000-0005-0000-0000-000099000000}"/>
    <cellStyle name="Comma 4 3 2 2 3 8 2" xfId="24863" xr:uid="{00000000-0005-0000-0000-000099000000}"/>
    <cellStyle name="Comma 4 3 2 2 3 8 2 2" xfId="55103" xr:uid="{00000000-0005-0000-0000-000099000000}"/>
    <cellStyle name="Comma 4 3 2 2 3 8 3" xfId="39983" xr:uid="{00000000-0005-0000-0000-000099000000}"/>
    <cellStyle name="Comma 4 3 2 2 3 9" xfId="15791" xr:uid="{00000000-0005-0000-0000-000099000000}"/>
    <cellStyle name="Comma 4 3 2 2 3 9 2" xfId="46031" xr:uid="{00000000-0005-0000-0000-000099000000}"/>
    <cellStyle name="Comma 4 3 2 2 4" xfId="923" xr:uid="{00000000-0005-0000-0000-000034000000}"/>
    <cellStyle name="Comma 4 3 2 2 4 2" xfId="2435" xr:uid="{00000000-0005-0000-0000-000034000000}"/>
    <cellStyle name="Comma 4 3 2 2 4 2 2" xfId="11507" xr:uid="{00000000-0005-0000-0000-000034000000}"/>
    <cellStyle name="Comma 4 3 2 2 4 2 2 2" xfId="26627" xr:uid="{00000000-0005-0000-0000-000034000000}"/>
    <cellStyle name="Comma 4 3 2 2 4 2 2 2 2" xfId="56867" xr:uid="{00000000-0005-0000-0000-000034000000}"/>
    <cellStyle name="Comma 4 3 2 2 4 2 2 3" xfId="41747" xr:uid="{00000000-0005-0000-0000-000034000000}"/>
    <cellStyle name="Comma 4 3 2 2 4 2 3" xfId="17555" xr:uid="{00000000-0005-0000-0000-000034000000}"/>
    <cellStyle name="Comma 4 3 2 2 4 2 3 2" xfId="47795" xr:uid="{00000000-0005-0000-0000-000034000000}"/>
    <cellStyle name="Comma 4 3 2 2 4 2 4" xfId="32675" xr:uid="{00000000-0005-0000-0000-000034000000}"/>
    <cellStyle name="Comma 4 3 2 2 4 3" xfId="3947" xr:uid="{00000000-0005-0000-0000-000034000000}"/>
    <cellStyle name="Comma 4 3 2 2 4 3 2" xfId="13019" xr:uid="{00000000-0005-0000-0000-000034000000}"/>
    <cellStyle name="Comma 4 3 2 2 4 3 2 2" xfId="28139" xr:uid="{00000000-0005-0000-0000-000034000000}"/>
    <cellStyle name="Comma 4 3 2 2 4 3 2 2 2" xfId="58379" xr:uid="{00000000-0005-0000-0000-000034000000}"/>
    <cellStyle name="Comma 4 3 2 2 4 3 2 3" xfId="43259" xr:uid="{00000000-0005-0000-0000-000034000000}"/>
    <cellStyle name="Comma 4 3 2 2 4 3 3" xfId="19067" xr:uid="{00000000-0005-0000-0000-000034000000}"/>
    <cellStyle name="Comma 4 3 2 2 4 3 3 2" xfId="49307" xr:uid="{00000000-0005-0000-0000-000034000000}"/>
    <cellStyle name="Comma 4 3 2 2 4 3 4" xfId="34187" xr:uid="{00000000-0005-0000-0000-000034000000}"/>
    <cellStyle name="Comma 4 3 2 2 4 4" xfId="5459" xr:uid="{00000000-0005-0000-0000-000034000000}"/>
    <cellStyle name="Comma 4 3 2 2 4 4 2" xfId="14531" xr:uid="{00000000-0005-0000-0000-000034000000}"/>
    <cellStyle name="Comma 4 3 2 2 4 4 2 2" xfId="29651" xr:uid="{00000000-0005-0000-0000-000034000000}"/>
    <cellStyle name="Comma 4 3 2 2 4 4 2 2 2" xfId="59891" xr:uid="{00000000-0005-0000-0000-000034000000}"/>
    <cellStyle name="Comma 4 3 2 2 4 4 2 3" xfId="44771" xr:uid="{00000000-0005-0000-0000-000034000000}"/>
    <cellStyle name="Comma 4 3 2 2 4 4 3" xfId="20579" xr:uid="{00000000-0005-0000-0000-000034000000}"/>
    <cellStyle name="Comma 4 3 2 2 4 4 3 2" xfId="50819" xr:uid="{00000000-0005-0000-0000-000034000000}"/>
    <cellStyle name="Comma 4 3 2 2 4 4 4" xfId="35699" xr:uid="{00000000-0005-0000-0000-000034000000}"/>
    <cellStyle name="Comma 4 3 2 2 4 5" xfId="6971" xr:uid="{00000000-0005-0000-0000-000034000000}"/>
    <cellStyle name="Comma 4 3 2 2 4 5 2" xfId="22091" xr:uid="{00000000-0005-0000-0000-000034000000}"/>
    <cellStyle name="Comma 4 3 2 2 4 5 2 2" xfId="52331" xr:uid="{00000000-0005-0000-0000-000034000000}"/>
    <cellStyle name="Comma 4 3 2 2 4 5 3" xfId="37211" xr:uid="{00000000-0005-0000-0000-000034000000}"/>
    <cellStyle name="Comma 4 3 2 2 4 6" xfId="8483" xr:uid="{00000000-0005-0000-0000-000034000000}"/>
    <cellStyle name="Comma 4 3 2 2 4 6 2" xfId="23603" xr:uid="{00000000-0005-0000-0000-000034000000}"/>
    <cellStyle name="Comma 4 3 2 2 4 6 2 2" xfId="53843" xr:uid="{00000000-0005-0000-0000-000034000000}"/>
    <cellStyle name="Comma 4 3 2 2 4 6 3" xfId="38723" xr:uid="{00000000-0005-0000-0000-000034000000}"/>
    <cellStyle name="Comma 4 3 2 2 4 7" xfId="9995" xr:uid="{00000000-0005-0000-0000-000034000000}"/>
    <cellStyle name="Comma 4 3 2 2 4 7 2" xfId="25115" xr:uid="{00000000-0005-0000-0000-000034000000}"/>
    <cellStyle name="Comma 4 3 2 2 4 7 2 2" xfId="55355" xr:uid="{00000000-0005-0000-0000-000034000000}"/>
    <cellStyle name="Comma 4 3 2 2 4 7 3" xfId="40235" xr:uid="{00000000-0005-0000-0000-000034000000}"/>
    <cellStyle name="Comma 4 3 2 2 4 8" xfId="16043" xr:uid="{00000000-0005-0000-0000-000034000000}"/>
    <cellStyle name="Comma 4 3 2 2 4 8 2" xfId="46283" xr:uid="{00000000-0005-0000-0000-000034000000}"/>
    <cellStyle name="Comma 4 3 2 2 4 9" xfId="31163" xr:uid="{00000000-0005-0000-0000-000034000000}"/>
    <cellStyle name="Comma 4 3 2 2 5" xfId="1679" xr:uid="{00000000-0005-0000-0000-000034000000}"/>
    <cellStyle name="Comma 4 3 2 2 5 2" xfId="10751" xr:uid="{00000000-0005-0000-0000-000034000000}"/>
    <cellStyle name="Comma 4 3 2 2 5 2 2" xfId="25871" xr:uid="{00000000-0005-0000-0000-000034000000}"/>
    <cellStyle name="Comma 4 3 2 2 5 2 2 2" xfId="56111" xr:uid="{00000000-0005-0000-0000-000034000000}"/>
    <cellStyle name="Comma 4 3 2 2 5 2 3" xfId="40991" xr:uid="{00000000-0005-0000-0000-000034000000}"/>
    <cellStyle name="Comma 4 3 2 2 5 3" xfId="16799" xr:uid="{00000000-0005-0000-0000-000034000000}"/>
    <cellStyle name="Comma 4 3 2 2 5 3 2" xfId="47039" xr:uid="{00000000-0005-0000-0000-000034000000}"/>
    <cellStyle name="Comma 4 3 2 2 5 4" xfId="31919" xr:uid="{00000000-0005-0000-0000-000034000000}"/>
    <cellStyle name="Comma 4 3 2 2 6" xfId="3191" xr:uid="{00000000-0005-0000-0000-000034000000}"/>
    <cellStyle name="Comma 4 3 2 2 6 2" xfId="12263" xr:uid="{00000000-0005-0000-0000-000034000000}"/>
    <cellStyle name="Comma 4 3 2 2 6 2 2" xfId="27383" xr:uid="{00000000-0005-0000-0000-000034000000}"/>
    <cellStyle name="Comma 4 3 2 2 6 2 2 2" xfId="57623" xr:uid="{00000000-0005-0000-0000-000034000000}"/>
    <cellStyle name="Comma 4 3 2 2 6 2 3" xfId="42503" xr:uid="{00000000-0005-0000-0000-000034000000}"/>
    <cellStyle name="Comma 4 3 2 2 6 3" xfId="18311" xr:uid="{00000000-0005-0000-0000-000034000000}"/>
    <cellStyle name="Comma 4 3 2 2 6 3 2" xfId="48551" xr:uid="{00000000-0005-0000-0000-000034000000}"/>
    <cellStyle name="Comma 4 3 2 2 6 4" xfId="33431" xr:uid="{00000000-0005-0000-0000-000034000000}"/>
    <cellStyle name="Comma 4 3 2 2 7" xfId="4703" xr:uid="{00000000-0005-0000-0000-000034000000}"/>
    <cellStyle name="Comma 4 3 2 2 7 2" xfId="13775" xr:uid="{00000000-0005-0000-0000-000034000000}"/>
    <cellStyle name="Comma 4 3 2 2 7 2 2" xfId="28895" xr:uid="{00000000-0005-0000-0000-000034000000}"/>
    <cellStyle name="Comma 4 3 2 2 7 2 2 2" xfId="59135" xr:uid="{00000000-0005-0000-0000-000034000000}"/>
    <cellStyle name="Comma 4 3 2 2 7 2 3" xfId="44015" xr:uid="{00000000-0005-0000-0000-000034000000}"/>
    <cellStyle name="Comma 4 3 2 2 7 3" xfId="19823" xr:uid="{00000000-0005-0000-0000-000034000000}"/>
    <cellStyle name="Comma 4 3 2 2 7 3 2" xfId="50063" xr:uid="{00000000-0005-0000-0000-000034000000}"/>
    <cellStyle name="Comma 4 3 2 2 7 4" xfId="34943" xr:uid="{00000000-0005-0000-0000-000034000000}"/>
    <cellStyle name="Comma 4 3 2 2 8" xfId="6215" xr:uid="{00000000-0005-0000-0000-000034000000}"/>
    <cellStyle name="Comma 4 3 2 2 8 2" xfId="21335" xr:uid="{00000000-0005-0000-0000-000034000000}"/>
    <cellStyle name="Comma 4 3 2 2 8 2 2" xfId="51575" xr:uid="{00000000-0005-0000-0000-000034000000}"/>
    <cellStyle name="Comma 4 3 2 2 8 3" xfId="36455" xr:uid="{00000000-0005-0000-0000-000034000000}"/>
    <cellStyle name="Comma 4 3 2 2 9" xfId="7727" xr:uid="{00000000-0005-0000-0000-000034000000}"/>
    <cellStyle name="Comma 4 3 2 2 9 2" xfId="22847" xr:uid="{00000000-0005-0000-0000-000034000000}"/>
    <cellStyle name="Comma 4 3 2 2 9 2 2" xfId="53087" xr:uid="{00000000-0005-0000-0000-000034000000}"/>
    <cellStyle name="Comma 4 3 2 2 9 3" xfId="37967" xr:uid="{00000000-0005-0000-0000-000034000000}"/>
    <cellStyle name="Comma 4 3 2 3" xfId="251" xr:uid="{00000000-0005-0000-0000-000034000000}"/>
    <cellStyle name="Comma 4 3 2 3 10" xfId="9323" xr:uid="{00000000-0005-0000-0000-000034000000}"/>
    <cellStyle name="Comma 4 3 2 3 10 2" xfId="24443" xr:uid="{00000000-0005-0000-0000-000034000000}"/>
    <cellStyle name="Comma 4 3 2 3 10 2 2" xfId="54683" xr:uid="{00000000-0005-0000-0000-000034000000}"/>
    <cellStyle name="Comma 4 3 2 3 10 3" xfId="39563" xr:uid="{00000000-0005-0000-0000-000034000000}"/>
    <cellStyle name="Comma 4 3 2 3 11" xfId="15371" xr:uid="{00000000-0005-0000-0000-000034000000}"/>
    <cellStyle name="Comma 4 3 2 3 11 2" xfId="45611" xr:uid="{00000000-0005-0000-0000-000034000000}"/>
    <cellStyle name="Comma 4 3 2 3 12" xfId="30491" xr:uid="{00000000-0005-0000-0000-000034000000}"/>
    <cellStyle name="Comma 4 3 2 3 2" xfId="503" xr:uid="{00000000-0005-0000-0000-000034000000}"/>
    <cellStyle name="Comma 4 3 2 3 2 10" xfId="30743" xr:uid="{00000000-0005-0000-0000-000034000000}"/>
    <cellStyle name="Comma 4 3 2 3 2 2" xfId="1259" xr:uid="{00000000-0005-0000-0000-000034000000}"/>
    <cellStyle name="Comma 4 3 2 3 2 2 2" xfId="2771" xr:uid="{00000000-0005-0000-0000-000034000000}"/>
    <cellStyle name="Comma 4 3 2 3 2 2 2 2" xfId="11843" xr:uid="{00000000-0005-0000-0000-000034000000}"/>
    <cellStyle name="Comma 4 3 2 3 2 2 2 2 2" xfId="26963" xr:uid="{00000000-0005-0000-0000-000034000000}"/>
    <cellStyle name="Comma 4 3 2 3 2 2 2 2 2 2" xfId="57203" xr:uid="{00000000-0005-0000-0000-000034000000}"/>
    <cellStyle name="Comma 4 3 2 3 2 2 2 2 3" xfId="42083" xr:uid="{00000000-0005-0000-0000-000034000000}"/>
    <cellStyle name="Comma 4 3 2 3 2 2 2 3" xfId="17891" xr:uid="{00000000-0005-0000-0000-000034000000}"/>
    <cellStyle name="Comma 4 3 2 3 2 2 2 3 2" xfId="48131" xr:uid="{00000000-0005-0000-0000-000034000000}"/>
    <cellStyle name="Comma 4 3 2 3 2 2 2 4" xfId="33011" xr:uid="{00000000-0005-0000-0000-000034000000}"/>
    <cellStyle name="Comma 4 3 2 3 2 2 3" xfId="4283" xr:uid="{00000000-0005-0000-0000-000034000000}"/>
    <cellStyle name="Comma 4 3 2 3 2 2 3 2" xfId="13355" xr:uid="{00000000-0005-0000-0000-000034000000}"/>
    <cellStyle name="Comma 4 3 2 3 2 2 3 2 2" xfId="28475" xr:uid="{00000000-0005-0000-0000-000034000000}"/>
    <cellStyle name="Comma 4 3 2 3 2 2 3 2 2 2" xfId="58715" xr:uid="{00000000-0005-0000-0000-000034000000}"/>
    <cellStyle name="Comma 4 3 2 3 2 2 3 2 3" xfId="43595" xr:uid="{00000000-0005-0000-0000-000034000000}"/>
    <cellStyle name="Comma 4 3 2 3 2 2 3 3" xfId="19403" xr:uid="{00000000-0005-0000-0000-000034000000}"/>
    <cellStyle name="Comma 4 3 2 3 2 2 3 3 2" xfId="49643" xr:uid="{00000000-0005-0000-0000-000034000000}"/>
    <cellStyle name="Comma 4 3 2 3 2 2 3 4" xfId="34523" xr:uid="{00000000-0005-0000-0000-000034000000}"/>
    <cellStyle name="Comma 4 3 2 3 2 2 4" xfId="5795" xr:uid="{00000000-0005-0000-0000-000034000000}"/>
    <cellStyle name="Comma 4 3 2 3 2 2 4 2" xfId="14867" xr:uid="{00000000-0005-0000-0000-000034000000}"/>
    <cellStyle name="Comma 4 3 2 3 2 2 4 2 2" xfId="29987" xr:uid="{00000000-0005-0000-0000-000034000000}"/>
    <cellStyle name="Comma 4 3 2 3 2 2 4 2 2 2" xfId="60227" xr:uid="{00000000-0005-0000-0000-000034000000}"/>
    <cellStyle name="Comma 4 3 2 3 2 2 4 2 3" xfId="45107" xr:uid="{00000000-0005-0000-0000-000034000000}"/>
    <cellStyle name="Comma 4 3 2 3 2 2 4 3" xfId="20915" xr:uid="{00000000-0005-0000-0000-000034000000}"/>
    <cellStyle name="Comma 4 3 2 3 2 2 4 3 2" xfId="51155" xr:uid="{00000000-0005-0000-0000-000034000000}"/>
    <cellStyle name="Comma 4 3 2 3 2 2 4 4" xfId="36035" xr:uid="{00000000-0005-0000-0000-000034000000}"/>
    <cellStyle name="Comma 4 3 2 3 2 2 5" xfId="7307" xr:uid="{00000000-0005-0000-0000-000034000000}"/>
    <cellStyle name="Comma 4 3 2 3 2 2 5 2" xfId="22427" xr:uid="{00000000-0005-0000-0000-000034000000}"/>
    <cellStyle name="Comma 4 3 2 3 2 2 5 2 2" xfId="52667" xr:uid="{00000000-0005-0000-0000-000034000000}"/>
    <cellStyle name="Comma 4 3 2 3 2 2 5 3" xfId="37547" xr:uid="{00000000-0005-0000-0000-000034000000}"/>
    <cellStyle name="Comma 4 3 2 3 2 2 6" xfId="8819" xr:uid="{00000000-0005-0000-0000-000034000000}"/>
    <cellStyle name="Comma 4 3 2 3 2 2 6 2" xfId="23939" xr:uid="{00000000-0005-0000-0000-000034000000}"/>
    <cellStyle name="Comma 4 3 2 3 2 2 6 2 2" xfId="54179" xr:uid="{00000000-0005-0000-0000-000034000000}"/>
    <cellStyle name="Comma 4 3 2 3 2 2 6 3" xfId="39059" xr:uid="{00000000-0005-0000-0000-000034000000}"/>
    <cellStyle name="Comma 4 3 2 3 2 2 7" xfId="10331" xr:uid="{00000000-0005-0000-0000-000034000000}"/>
    <cellStyle name="Comma 4 3 2 3 2 2 7 2" xfId="25451" xr:uid="{00000000-0005-0000-0000-000034000000}"/>
    <cellStyle name="Comma 4 3 2 3 2 2 7 2 2" xfId="55691" xr:uid="{00000000-0005-0000-0000-000034000000}"/>
    <cellStyle name="Comma 4 3 2 3 2 2 7 3" xfId="40571" xr:uid="{00000000-0005-0000-0000-000034000000}"/>
    <cellStyle name="Comma 4 3 2 3 2 2 8" xfId="16379" xr:uid="{00000000-0005-0000-0000-000034000000}"/>
    <cellStyle name="Comma 4 3 2 3 2 2 8 2" xfId="46619" xr:uid="{00000000-0005-0000-0000-000034000000}"/>
    <cellStyle name="Comma 4 3 2 3 2 2 9" xfId="31499" xr:uid="{00000000-0005-0000-0000-000034000000}"/>
    <cellStyle name="Comma 4 3 2 3 2 3" xfId="2015" xr:uid="{00000000-0005-0000-0000-000034000000}"/>
    <cellStyle name="Comma 4 3 2 3 2 3 2" xfId="11087" xr:uid="{00000000-0005-0000-0000-000034000000}"/>
    <cellStyle name="Comma 4 3 2 3 2 3 2 2" xfId="26207" xr:uid="{00000000-0005-0000-0000-000034000000}"/>
    <cellStyle name="Comma 4 3 2 3 2 3 2 2 2" xfId="56447" xr:uid="{00000000-0005-0000-0000-000034000000}"/>
    <cellStyle name="Comma 4 3 2 3 2 3 2 3" xfId="41327" xr:uid="{00000000-0005-0000-0000-000034000000}"/>
    <cellStyle name="Comma 4 3 2 3 2 3 3" xfId="17135" xr:uid="{00000000-0005-0000-0000-000034000000}"/>
    <cellStyle name="Comma 4 3 2 3 2 3 3 2" xfId="47375" xr:uid="{00000000-0005-0000-0000-000034000000}"/>
    <cellStyle name="Comma 4 3 2 3 2 3 4" xfId="32255" xr:uid="{00000000-0005-0000-0000-000034000000}"/>
    <cellStyle name="Comma 4 3 2 3 2 4" xfId="3527" xr:uid="{00000000-0005-0000-0000-000034000000}"/>
    <cellStyle name="Comma 4 3 2 3 2 4 2" xfId="12599" xr:uid="{00000000-0005-0000-0000-000034000000}"/>
    <cellStyle name="Comma 4 3 2 3 2 4 2 2" xfId="27719" xr:uid="{00000000-0005-0000-0000-000034000000}"/>
    <cellStyle name="Comma 4 3 2 3 2 4 2 2 2" xfId="57959" xr:uid="{00000000-0005-0000-0000-000034000000}"/>
    <cellStyle name="Comma 4 3 2 3 2 4 2 3" xfId="42839" xr:uid="{00000000-0005-0000-0000-000034000000}"/>
    <cellStyle name="Comma 4 3 2 3 2 4 3" xfId="18647" xr:uid="{00000000-0005-0000-0000-000034000000}"/>
    <cellStyle name="Comma 4 3 2 3 2 4 3 2" xfId="48887" xr:uid="{00000000-0005-0000-0000-000034000000}"/>
    <cellStyle name="Comma 4 3 2 3 2 4 4" xfId="33767" xr:uid="{00000000-0005-0000-0000-000034000000}"/>
    <cellStyle name="Comma 4 3 2 3 2 5" xfId="5039" xr:uid="{00000000-0005-0000-0000-000034000000}"/>
    <cellStyle name="Comma 4 3 2 3 2 5 2" xfId="14111" xr:uid="{00000000-0005-0000-0000-000034000000}"/>
    <cellStyle name="Comma 4 3 2 3 2 5 2 2" xfId="29231" xr:uid="{00000000-0005-0000-0000-000034000000}"/>
    <cellStyle name="Comma 4 3 2 3 2 5 2 2 2" xfId="59471" xr:uid="{00000000-0005-0000-0000-000034000000}"/>
    <cellStyle name="Comma 4 3 2 3 2 5 2 3" xfId="44351" xr:uid="{00000000-0005-0000-0000-000034000000}"/>
    <cellStyle name="Comma 4 3 2 3 2 5 3" xfId="20159" xr:uid="{00000000-0005-0000-0000-000034000000}"/>
    <cellStyle name="Comma 4 3 2 3 2 5 3 2" xfId="50399" xr:uid="{00000000-0005-0000-0000-000034000000}"/>
    <cellStyle name="Comma 4 3 2 3 2 5 4" xfId="35279" xr:uid="{00000000-0005-0000-0000-000034000000}"/>
    <cellStyle name="Comma 4 3 2 3 2 6" xfId="6551" xr:uid="{00000000-0005-0000-0000-000034000000}"/>
    <cellStyle name="Comma 4 3 2 3 2 6 2" xfId="21671" xr:uid="{00000000-0005-0000-0000-000034000000}"/>
    <cellStyle name="Comma 4 3 2 3 2 6 2 2" xfId="51911" xr:uid="{00000000-0005-0000-0000-000034000000}"/>
    <cellStyle name="Comma 4 3 2 3 2 6 3" xfId="36791" xr:uid="{00000000-0005-0000-0000-000034000000}"/>
    <cellStyle name="Comma 4 3 2 3 2 7" xfId="8063" xr:uid="{00000000-0005-0000-0000-000034000000}"/>
    <cellStyle name="Comma 4 3 2 3 2 7 2" xfId="23183" xr:uid="{00000000-0005-0000-0000-000034000000}"/>
    <cellStyle name="Comma 4 3 2 3 2 7 2 2" xfId="53423" xr:uid="{00000000-0005-0000-0000-000034000000}"/>
    <cellStyle name="Comma 4 3 2 3 2 7 3" xfId="38303" xr:uid="{00000000-0005-0000-0000-000034000000}"/>
    <cellStyle name="Comma 4 3 2 3 2 8" xfId="9575" xr:uid="{00000000-0005-0000-0000-000034000000}"/>
    <cellStyle name="Comma 4 3 2 3 2 8 2" xfId="24695" xr:uid="{00000000-0005-0000-0000-000034000000}"/>
    <cellStyle name="Comma 4 3 2 3 2 8 2 2" xfId="54935" xr:uid="{00000000-0005-0000-0000-000034000000}"/>
    <cellStyle name="Comma 4 3 2 3 2 8 3" xfId="39815" xr:uid="{00000000-0005-0000-0000-000034000000}"/>
    <cellStyle name="Comma 4 3 2 3 2 9" xfId="15623" xr:uid="{00000000-0005-0000-0000-000034000000}"/>
    <cellStyle name="Comma 4 3 2 3 2 9 2" xfId="45863" xr:uid="{00000000-0005-0000-0000-000034000000}"/>
    <cellStyle name="Comma 4 3 2 3 3" xfId="755" xr:uid="{00000000-0005-0000-0000-00009A000000}"/>
    <cellStyle name="Comma 4 3 2 3 3 10" xfId="30995" xr:uid="{00000000-0005-0000-0000-00009A000000}"/>
    <cellStyle name="Comma 4 3 2 3 3 2" xfId="1511" xr:uid="{00000000-0005-0000-0000-00009A000000}"/>
    <cellStyle name="Comma 4 3 2 3 3 2 2" xfId="3023" xr:uid="{00000000-0005-0000-0000-00009A000000}"/>
    <cellStyle name="Comma 4 3 2 3 3 2 2 2" xfId="12095" xr:uid="{00000000-0005-0000-0000-00009A000000}"/>
    <cellStyle name="Comma 4 3 2 3 3 2 2 2 2" xfId="27215" xr:uid="{00000000-0005-0000-0000-00009A000000}"/>
    <cellStyle name="Comma 4 3 2 3 3 2 2 2 2 2" xfId="57455" xr:uid="{00000000-0005-0000-0000-00009A000000}"/>
    <cellStyle name="Comma 4 3 2 3 3 2 2 2 3" xfId="42335" xr:uid="{00000000-0005-0000-0000-00009A000000}"/>
    <cellStyle name="Comma 4 3 2 3 3 2 2 3" xfId="18143" xr:uid="{00000000-0005-0000-0000-00009A000000}"/>
    <cellStyle name="Comma 4 3 2 3 3 2 2 3 2" xfId="48383" xr:uid="{00000000-0005-0000-0000-00009A000000}"/>
    <cellStyle name="Comma 4 3 2 3 3 2 2 4" xfId="33263" xr:uid="{00000000-0005-0000-0000-00009A000000}"/>
    <cellStyle name="Comma 4 3 2 3 3 2 3" xfId="4535" xr:uid="{00000000-0005-0000-0000-00009A000000}"/>
    <cellStyle name="Comma 4 3 2 3 3 2 3 2" xfId="13607" xr:uid="{00000000-0005-0000-0000-00009A000000}"/>
    <cellStyle name="Comma 4 3 2 3 3 2 3 2 2" xfId="28727" xr:uid="{00000000-0005-0000-0000-00009A000000}"/>
    <cellStyle name="Comma 4 3 2 3 3 2 3 2 2 2" xfId="58967" xr:uid="{00000000-0005-0000-0000-00009A000000}"/>
    <cellStyle name="Comma 4 3 2 3 3 2 3 2 3" xfId="43847" xr:uid="{00000000-0005-0000-0000-00009A000000}"/>
    <cellStyle name="Comma 4 3 2 3 3 2 3 3" xfId="19655" xr:uid="{00000000-0005-0000-0000-00009A000000}"/>
    <cellStyle name="Comma 4 3 2 3 3 2 3 3 2" xfId="49895" xr:uid="{00000000-0005-0000-0000-00009A000000}"/>
    <cellStyle name="Comma 4 3 2 3 3 2 3 4" xfId="34775" xr:uid="{00000000-0005-0000-0000-00009A000000}"/>
    <cellStyle name="Comma 4 3 2 3 3 2 4" xfId="6047" xr:uid="{00000000-0005-0000-0000-00009A000000}"/>
    <cellStyle name="Comma 4 3 2 3 3 2 4 2" xfId="15119" xr:uid="{00000000-0005-0000-0000-00009A000000}"/>
    <cellStyle name="Comma 4 3 2 3 3 2 4 2 2" xfId="30239" xr:uid="{00000000-0005-0000-0000-00009A000000}"/>
    <cellStyle name="Comma 4 3 2 3 3 2 4 2 2 2" xfId="60479" xr:uid="{00000000-0005-0000-0000-00009A000000}"/>
    <cellStyle name="Comma 4 3 2 3 3 2 4 2 3" xfId="45359" xr:uid="{00000000-0005-0000-0000-00009A000000}"/>
    <cellStyle name="Comma 4 3 2 3 3 2 4 3" xfId="21167" xr:uid="{00000000-0005-0000-0000-00009A000000}"/>
    <cellStyle name="Comma 4 3 2 3 3 2 4 3 2" xfId="51407" xr:uid="{00000000-0005-0000-0000-00009A000000}"/>
    <cellStyle name="Comma 4 3 2 3 3 2 4 4" xfId="36287" xr:uid="{00000000-0005-0000-0000-00009A000000}"/>
    <cellStyle name="Comma 4 3 2 3 3 2 5" xfId="7559" xr:uid="{00000000-0005-0000-0000-00009A000000}"/>
    <cellStyle name="Comma 4 3 2 3 3 2 5 2" xfId="22679" xr:uid="{00000000-0005-0000-0000-00009A000000}"/>
    <cellStyle name="Comma 4 3 2 3 3 2 5 2 2" xfId="52919" xr:uid="{00000000-0005-0000-0000-00009A000000}"/>
    <cellStyle name="Comma 4 3 2 3 3 2 5 3" xfId="37799" xr:uid="{00000000-0005-0000-0000-00009A000000}"/>
    <cellStyle name="Comma 4 3 2 3 3 2 6" xfId="9071" xr:uid="{00000000-0005-0000-0000-00009A000000}"/>
    <cellStyle name="Comma 4 3 2 3 3 2 6 2" xfId="24191" xr:uid="{00000000-0005-0000-0000-00009A000000}"/>
    <cellStyle name="Comma 4 3 2 3 3 2 6 2 2" xfId="54431" xr:uid="{00000000-0005-0000-0000-00009A000000}"/>
    <cellStyle name="Comma 4 3 2 3 3 2 6 3" xfId="39311" xr:uid="{00000000-0005-0000-0000-00009A000000}"/>
    <cellStyle name="Comma 4 3 2 3 3 2 7" xfId="10583" xr:uid="{00000000-0005-0000-0000-00009A000000}"/>
    <cellStyle name="Comma 4 3 2 3 3 2 7 2" xfId="25703" xr:uid="{00000000-0005-0000-0000-00009A000000}"/>
    <cellStyle name="Comma 4 3 2 3 3 2 7 2 2" xfId="55943" xr:uid="{00000000-0005-0000-0000-00009A000000}"/>
    <cellStyle name="Comma 4 3 2 3 3 2 7 3" xfId="40823" xr:uid="{00000000-0005-0000-0000-00009A000000}"/>
    <cellStyle name="Comma 4 3 2 3 3 2 8" xfId="16631" xr:uid="{00000000-0005-0000-0000-00009A000000}"/>
    <cellStyle name="Comma 4 3 2 3 3 2 8 2" xfId="46871" xr:uid="{00000000-0005-0000-0000-00009A000000}"/>
    <cellStyle name="Comma 4 3 2 3 3 2 9" xfId="31751" xr:uid="{00000000-0005-0000-0000-00009A000000}"/>
    <cellStyle name="Comma 4 3 2 3 3 3" xfId="2267" xr:uid="{00000000-0005-0000-0000-00009A000000}"/>
    <cellStyle name="Comma 4 3 2 3 3 3 2" xfId="11339" xr:uid="{00000000-0005-0000-0000-00009A000000}"/>
    <cellStyle name="Comma 4 3 2 3 3 3 2 2" xfId="26459" xr:uid="{00000000-0005-0000-0000-00009A000000}"/>
    <cellStyle name="Comma 4 3 2 3 3 3 2 2 2" xfId="56699" xr:uid="{00000000-0005-0000-0000-00009A000000}"/>
    <cellStyle name="Comma 4 3 2 3 3 3 2 3" xfId="41579" xr:uid="{00000000-0005-0000-0000-00009A000000}"/>
    <cellStyle name="Comma 4 3 2 3 3 3 3" xfId="17387" xr:uid="{00000000-0005-0000-0000-00009A000000}"/>
    <cellStyle name="Comma 4 3 2 3 3 3 3 2" xfId="47627" xr:uid="{00000000-0005-0000-0000-00009A000000}"/>
    <cellStyle name="Comma 4 3 2 3 3 3 4" xfId="32507" xr:uid="{00000000-0005-0000-0000-00009A000000}"/>
    <cellStyle name="Comma 4 3 2 3 3 4" xfId="3779" xr:uid="{00000000-0005-0000-0000-00009A000000}"/>
    <cellStyle name="Comma 4 3 2 3 3 4 2" xfId="12851" xr:uid="{00000000-0005-0000-0000-00009A000000}"/>
    <cellStyle name="Comma 4 3 2 3 3 4 2 2" xfId="27971" xr:uid="{00000000-0005-0000-0000-00009A000000}"/>
    <cellStyle name="Comma 4 3 2 3 3 4 2 2 2" xfId="58211" xr:uid="{00000000-0005-0000-0000-00009A000000}"/>
    <cellStyle name="Comma 4 3 2 3 3 4 2 3" xfId="43091" xr:uid="{00000000-0005-0000-0000-00009A000000}"/>
    <cellStyle name="Comma 4 3 2 3 3 4 3" xfId="18899" xr:uid="{00000000-0005-0000-0000-00009A000000}"/>
    <cellStyle name="Comma 4 3 2 3 3 4 3 2" xfId="49139" xr:uid="{00000000-0005-0000-0000-00009A000000}"/>
    <cellStyle name="Comma 4 3 2 3 3 4 4" xfId="34019" xr:uid="{00000000-0005-0000-0000-00009A000000}"/>
    <cellStyle name="Comma 4 3 2 3 3 5" xfId="5291" xr:uid="{00000000-0005-0000-0000-00009A000000}"/>
    <cellStyle name="Comma 4 3 2 3 3 5 2" xfId="14363" xr:uid="{00000000-0005-0000-0000-00009A000000}"/>
    <cellStyle name="Comma 4 3 2 3 3 5 2 2" xfId="29483" xr:uid="{00000000-0005-0000-0000-00009A000000}"/>
    <cellStyle name="Comma 4 3 2 3 3 5 2 2 2" xfId="59723" xr:uid="{00000000-0005-0000-0000-00009A000000}"/>
    <cellStyle name="Comma 4 3 2 3 3 5 2 3" xfId="44603" xr:uid="{00000000-0005-0000-0000-00009A000000}"/>
    <cellStyle name="Comma 4 3 2 3 3 5 3" xfId="20411" xr:uid="{00000000-0005-0000-0000-00009A000000}"/>
    <cellStyle name="Comma 4 3 2 3 3 5 3 2" xfId="50651" xr:uid="{00000000-0005-0000-0000-00009A000000}"/>
    <cellStyle name="Comma 4 3 2 3 3 5 4" xfId="35531" xr:uid="{00000000-0005-0000-0000-00009A000000}"/>
    <cellStyle name="Comma 4 3 2 3 3 6" xfId="6803" xr:uid="{00000000-0005-0000-0000-00009A000000}"/>
    <cellStyle name="Comma 4 3 2 3 3 6 2" xfId="21923" xr:uid="{00000000-0005-0000-0000-00009A000000}"/>
    <cellStyle name="Comma 4 3 2 3 3 6 2 2" xfId="52163" xr:uid="{00000000-0005-0000-0000-00009A000000}"/>
    <cellStyle name="Comma 4 3 2 3 3 6 3" xfId="37043" xr:uid="{00000000-0005-0000-0000-00009A000000}"/>
    <cellStyle name="Comma 4 3 2 3 3 7" xfId="8315" xr:uid="{00000000-0005-0000-0000-00009A000000}"/>
    <cellStyle name="Comma 4 3 2 3 3 7 2" xfId="23435" xr:uid="{00000000-0005-0000-0000-00009A000000}"/>
    <cellStyle name="Comma 4 3 2 3 3 7 2 2" xfId="53675" xr:uid="{00000000-0005-0000-0000-00009A000000}"/>
    <cellStyle name="Comma 4 3 2 3 3 7 3" xfId="38555" xr:uid="{00000000-0005-0000-0000-00009A000000}"/>
    <cellStyle name="Comma 4 3 2 3 3 8" xfId="9827" xr:uid="{00000000-0005-0000-0000-00009A000000}"/>
    <cellStyle name="Comma 4 3 2 3 3 8 2" xfId="24947" xr:uid="{00000000-0005-0000-0000-00009A000000}"/>
    <cellStyle name="Comma 4 3 2 3 3 8 2 2" xfId="55187" xr:uid="{00000000-0005-0000-0000-00009A000000}"/>
    <cellStyle name="Comma 4 3 2 3 3 8 3" xfId="40067" xr:uid="{00000000-0005-0000-0000-00009A000000}"/>
    <cellStyle name="Comma 4 3 2 3 3 9" xfId="15875" xr:uid="{00000000-0005-0000-0000-00009A000000}"/>
    <cellStyle name="Comma 4 3 2 3 3 9 2" xfId="46115" xr:uid="{00000000-0005-0000-0000-00009A000000}"/>
    <cellStyle name="Comma 4 3 2 3 4" xfId="1007" xr:uid="{00000000-0005-0000-0000-000034000000}"/>
    <cellStyle name="Comma 4 3 2 3 4 2" xfId="2519" xr:uid="{00000000-0005-0000-0000-000034000000}"/>
    <cellStyle name="Comma 4 3 2 3 4 2 2" xfId="11591" xr:uid="{00000000-0005-0000-0000-000034000000}"/>
    <cellStyle name="Comma 4 3 2 3 4 2 2 2" xfId="26711" xr:uid="{00000000-0005-0000-0000-000034000000}"/>
    <cellStyle name="Comma 4 3 2 3 4 2 2 2 2" xfId="56951" xr:uid="{00000000-0005-0000-0000-000034000000}"/>
    <cellStyle name="Comma 4 3 2 3 4 2 2 3" xfId="41831" xr:uid="{00000000-0005-0000-0000-000034000000}"/>
    <cellStyle name="Comma 4 3 2 3 4 2 3" xfId="17639" xr:uid="{00000000-0005-0000-0000-000034000000}"/>
    <cellStyle name="Comma 4 3 2 3 4 2 3 2" xfId="47879" xr:uid="{00000000-0005-0000-0000-000034000000}"/>
    <cellStyle name="Comma 4 3 2 3 4 2 4" xfId="32759" xr:uid="{00000000-0005-0000-0000-000034000000}"/>
    <cellStyle name="Comma 4 3 2 3 4 3" xfId="4031" xr:uid="{00000000-0005-0000-0000-000034000000}"/>
    <cellStyle name="Comma 4 3 2 3 4 3 2" xfId="13103" xr:uid="{00000000-0005-0000-0000-000034000000}"/>
    <cellStyle name="Comma 4 3 2 3 4 3 2 2" xfId="28223" xr:uid="{00000000-0005-0000-0000-000034000000}"/>
    <cellStyle name="Comma 4 3 2 3 4 3 2 2 2" xfId="58463" xr:uid="{00000000-0005-0000-0000-000034000000}"/>
    <cellStyle name="Comma 4 3 2 3 4 3 2 3" xfId="43343" xr:uid="{00000000-0005-0000-0000-000034000000}"/>
    <cellStyle name="Comma 4 3 2 3 4 3 3" xfId="19151" xr:uid="{00000000-0005-0000-0000-000034000000}"/>
    <cellStyle name="Comma 4 3 2 3 4 3 3 2" xfId="49391" xr:uid="{00000000-0005-0000-0000-000034000000}"/>
    <cellStyle name="Comma 4 3 2 3 4 3 4" xfId="34271" xr:uid="{00000000-0005-0000-0000-000034000000}"/>
    <cellStyle name="Comma 4 3 2 3 4 4" xfId="5543" xr:uid="{00000000-0005-0000-0000-000034000000}"/>
    <cellStyle name="Comma 4 3 2 3 4 4 2" xfId="14615" xr:uid="{00000000-0005-0000-0000-000034000000}"/>
    <cellStyle name="Comma 4 3 2 3 4 4 2 2" xfId="29735" xr:uid="{00000000-0005-0000-0000-000034000000}"/>
    <cellStyle name="Comma 4 3 2 3 4 4 2 2 2" xfId="59975" xr:uid="{00000000-0005-0000-0000-000034000000}"/>
    <cellStyle name="Comma 4 3 2 3 4 4 2 3" xfId="44855" xr:uid="{00000000-0005-0000-0000-000034000000}"/>
    <cellStyle name="Comma 4 3 2 3 4 4 3" xfId="20663" xr:uid="{00000000-0005-0000-0000-000034000000}"/>
    <cellStyle name="Comma 4 3 2 3 4 4 3 2" xfId="50903" xr:uid="{00000000-0005-0000-0000-000034000000}"/>
    <cellStyle name="Comma 4 3 2 3 4 4 4" xfId="35783" xr:uid="{00000000-0005-0000-0000-000034000000}"/>
    <cellStyle name="Comma 4 3 2 3 4 5" xfId="7055" xr:uid="{00000000-0005-0000-0000-000034000000}"/>
    <cellStyle name="Comma 4 3 2 3 4 5 2" xfId="22175" xr:uid="{00000000-0005-0000-0000-000034000000}"/>
    <cellStyle name="Comma 4 3 2 3 4 5 2 2" xfId="52415" xr:uid="{00000000-0005-0000-0000-000034000000}"/>
    <cellStyle name="Comma 4 3 2 3 4 5 3" xfId="37295" xr:uid="{00000000-0005-0000-0000-000034000000}"/>
    <cellStyle name="Comma 4 3 2 3 4 6" xfId="8567" xr:uid="{00000000-0005-0000-0000-000034000000}"/>
    <cellStyle name="Comma 4 3 2 3 4 6 2" xfId="23687" xr:uid="{00000000-0005-0000-0000-000034000000}"/>
    <cellStyle name="Comma 4 3 2 3 4 6 2 2" xfId="53927" xr:uid="{00000000-0005-0000-0000-000034000000}"/>
    <cellStyle name="Comma 4 3 2 3 4 6 3" xfId="38807" xr:uid="{00000000-0005-0000-0000-000034000000}"/>
    <cellStyle name="Comma 4 3 2 3 4 7" xfId="10079" xr:uid="{00000000-0005-0000-0000-000034000000}"/>
    <cellStyle name="Comma 4 3 2 3 4 7 2" xfId="25199" xr:uid="{00000000-0005-0000-0000-000034000000}"/>
    <cellStyle name="Comma 4 3 2 3 4 7 2 2" xfId="55439" xr:uid="{00000000-0005-0000-0000-000034000000}"/>
    <cellStyle name="Comma 4 3 2 3 4 7 3" xfId="40319" xr:uid="{00000000-0005-0000-0000-000034000000}"/>
    <cellStyle name="Comma 4 3 2 3 4 8" xfId="16127" xr:uid="{00000000-0005-0000-0000-000034000000}"/>
    <cellStyle name="Comma 4 3 2 3 4 8 2" xfId="46367" xr:uid="{00000000-0005-0000-0000-000034000000}"/>
    <cellStyle name="Comma 4 3 2 3 4 9" xfId="31247" xr:uid="{00000000-0005-0000-0000-000034000000}"/>
    <cellStyle name="Comma 4 3 2 3 5" xfId="1763" xr:uid="{00000000-0005-0000-0000-000034000000}"/>
    <cellStyle name="Comma 4 3 2 3 5 2" xfId="10835" xr:uid="{00000000-0005-0000-0000-000034000000}"/>
    <cellStyle name="Comma 4 3 2 3 5 2 2" xfId="25955" xr:uid="{00000000-0005-0000-0000-000034000000}"/>
    <cellStyle name="Comma 4 3 2 3 5 2 2 2" xfId="56195" xr:uid="{00000000-0005-0000-0000-000034000000}"/>
    <cellStyle name="Comma 4 3 2 3 5 2 3" xfId="41075" xr:uid="{00000000-0005-0000-0000-000034000000}"/>
    <cellStyle name="Comma 4 3 2 3 5 3" xfId="16883" xr:uid="{00000000-0005-0000-0000-000034000000}"/>
    <cellStyle name="Comma 4 3 2 3 5 3 2" xfId="47123" xr:uid="{00000000-0005-0000-0000-000034000000}"/>
    <cellStyle name="Comma 4 3 2 3 5 4" xfId="32003" xr:uid="{00000000-0005-0000-0000-000034000000}"/>
    <cellStyle name="Comma 4 3 2 3 6" xfId="3275" xr:uid="{00000000-0005-0000-0000-000034000000}"/>
    <cellStyle name="Comma 4 3 2 3 6 2" xfId="12347" xr:uid="{00000000-0005-0000-0000-000034000000}"/>
    <cellStyle name="Comma 4 3 2 3 6 2 2" xfId="27467" xr:uid="{00000000-0005-0000-0000-000034000000}"/>
    <cellStyle name="Comma 4 3 2 3 6 2 2 2" xfId="57707" xr:uid="{00000000-0005-0000-0000-000034000000}"/>
    <cellStyle name="Comma 4 3 2 3 6 2 3" xfId="42587" xr:uid="{00000000-0005-0000-0000-000034000000}"/>
    <cellStyle name="Comma 4 3 2 3 6 3" xfId="18395" xr:uid="{00000000-0005-0000-0000-000034000000}"/>
    <cellStyle name="Comma 4 3 2 3 6 3 2" xfId="48635" xr:uid="{00000000-0005-0000-0000-000034000000}"/>
    <cellStyle name="Comma 4 3 2 3 6 4" xfId="33515" xr:uid="{00000000-0005-0000-0000-000034000000}"/>
    <cellStyle name="Comma 4 3 2 3 7" xfId="4787" xr:uid="{00000000-0005-0000-0000-000034000000}"/>
    <cellStyle name="Comma 4 3 2 3 7 2" xfId="13859" xr:uid="{00000000-0005-0000-0000-000034000000}"/>
    <cellStyle name="Comma 4 3 2 3 7 2 2" xfId="28979" xr:uid="{00000000-0005-0000-0000-000034000000}"/>
    <cellStyle name="Comma 4 3 2 3 7 2 2 2" xfId="59219" xr:uid="{00000000-0005-0000-0000-000034000000}"/>
    <cellStyle name="Comma 4 3 2 3 7 2 3" xfId="44099" xr:uid="{00000000-0005-0000-0000-000034000000}"/>
    <cellStyle name="Comma 4 3 2 3 7 3" xfId="19907" xr:uid="{00000000-0005-0000-0000-000034000000}"/>
    <cellStyle name="Comma 4 3 2 3 7 3 2" xfId="50147" xr:uid="{00000000-0005-0000-0000-000034000000}"/>
    <cellStyle name="Comma 4 3 2 3 7 4" xfId="35027" xr:uid="{00000000-0005-0000-0000-000034000000}"/>
    <cellStyle name="Comma 4 3 2 3 8" xfId="6299" xr:uid="{00000000-0005-0000-0000-000034000000}"/>
    <cellStyle name="Comma 4 3 2 3 8 2" xfId="21419" xr:uid="{00000000-0005-0000-0000-000034000000}"/>
    <cellStyle name="Comma 4 3 2 3 8 2 2" xfId="51659" xr:uid="{00000000-0005-0000-0000-000034000000}"/>
    <cellStyle name="Comma 4 3 2 3 8 3" xfId="36539" xr:uid="{00000000-0005-0000-0000-000034000000}"/>
    <cellStyle name="Comma 4 3 2 3 9" xfId="7811" xr:uid="{00000000-0005-0000-0000-000034000000}"/>
    <cellStyle name="Comma 4 3 2 3 9 2" xfId="22931" xr:uid="{00000000-0005-0000-0000-000034000000}"/>
    <cellStyle name="Comma 4 3 2 3 9 2 2" xfId="53171" xr:uid="{00000000-0005-0000-0000-000034000000}"/>
    <cellStyle name="Comma 4 3 2 3 9 3" xfId="38051" xr:uid="{00000000-0005-0000-0000-000034000000}"/>
    <cellStyle name="Comma 4 3 2 4" xfId="335" xr:uid="{00000000-0005-0000-0000-00001A000000}"/>
    <cellStyle name="Comma 4 3 2 4 10" xfId="30575" xr:uid="{00000000-0005-0000-0000-00001A000000}"/>
    <cellStyle name="Comma 4 3 2 4 2" xfId="1091" xr:uid="{00000000-0005-0000-0000-00001A000000}"/>
    <cellStyle name="Comma 4 3 2 4 2 2" xfId="2603" xr:uid="{00000000-0005-0000-0000-00001A000000}"/>
    <cellStyle name="Comma 4 3 2 4 2 2 2" xfId="11675" xr:uid="{00000000-0005-0000-0000-00001A000000}"/>
    <cellStyle name="Comma 4 3 2 4 2 2 2 2" xfId="26795" xr:uid="{00000000-0005-0000-0000-00001A000000}"/>
    <cellStyle name="Comma 4 3 2 4 2 2 2 2 2" xfId="57035" xr:uid="{00000000-0005-0000-0000-00001A000000}"/>
    <cellStyle name="Comma 4 3 2 4 2 2 2 3" xfId="41915" xr:uid="{00000000-0005-0000-0000-00001A000000}"/>
    <cellStyle name="Comma 4 3 2 4 2 2 3" xfId="17723" xr:uid="{00000000-0005-0000-0000-00001A000000}"/>
    <cellStyle name="Comma 4 3 2 4 2 2 3 2" xfId="47963" xr:uid="{00000000-0005-0000-0000-00001A000000}"/>
    <cellStyle name="Comma 4 3 2 4 2 2 4" xfId="32843" xr:uid="{00000000-0005-0000-0000-00001A000000}"/>
    <cellStyle name="Comma 4 3 2 4 2 3" xfId="4115" xr:uid="{00000000-0005-0000-0000-00001A000000}"/>
    <cellStyle name="Comma 4 3 2 4 2 3 2" xfId="13187" xr:uid="{00000000-0005-0000-0000-00001A000000}"/>
    <cellStyle name="Comma 4 3 2 4 2 3 2 2" xfId="28307" xr:uid="{00000000-0005-0000-0000-00001A000000}"/>
    <cellStyle name="Comma 4 3 2 4 2 3 2 2 2" xfId="58547" xr:uid="{00000000-0005-0000-0000-00001A000000}"/>
    <cellStyle name="Comma 4 3 2 4 2 3 2 3" xfId="43427" xr:uid="{00000000-0005-0000-0000-00001A000000}"/>
    <cellStyle name="Comma 4 3 2 4 2 3 3" xfId="19235" xr:uid="{00000000-0005-0000-0000-00001A000000}"/>
    <cellStyle name="Comma 4 3 2 4 2 3 3 2" xfId="49475" xr:uid="{00000000-0005-0000-0000-00001A000000}"/>
    <cellStyle name="Comma 4 3 2 4 2 3 4" xfId="34355" xr:uid="{00000000-0005-0000-0000-00001A000000}"/>
    <cellStyle name="Comma 4 3 2 4 2 4" xfId="5627" xr:uid="{00000000-0005-0000-0000-00001A000000}"/>
    <cellStyle name="Comma 4 3 2 4 2 4 2" xfId="14699" xr:uid="{00000000-0005-0000-0000-00001A000000}"/>
    <cellStyle name="Comma 4 3 2 4 2 4 2 2" xfId="29819" xr:uid="{00000000-0005-0000-0000-00001A000000}"/>
    <cellStyle name="Comma 4 3 2 4 2 4 2 2 2" xfId="60059" xr:uid="{00000000-0005-0000-0000-00001A000000}"/>
    <cellStyle name="Comma 4 3 2 4 2 4 2 3" xfId="44939" xr:uid="{00000000-0005-0000-0000-00001A000000}"/>
    <cellStyle name="Comma 4 3 2 4 2 4 3" xfId="20747" xr:uid="{00000000-0005-0000-0000-00001A000000}"/>
    <cellStyle name="Comma 4 3 2 4 2 4 3 2" xfId="50987" xr:uid="{00000000-0005-0000-0000-00001A000000}"/>
    <cellStyle name="Comma 4 3 2 4 2 4 4" xfId="35867" xr:uid="{00000000-0005-0000-0000-00001A000000}"/>
    <cellStyle name="Comma 4 3 2 4 2 5" xfId="7139" xr:uid="{00000000-0005-0000-0000-00001A000000}"/>
    <cellStyle name="Comma 4 3 2 4 2 5 2" xfId="22259" xr:uid="{00000000-0005-0000-0000-00001A000000}"/>
    <cellStyle name="Comma 4 3 2 4 2 5 2 2" xfId="52499" xr:uid="{00000000-0005-0000-0000-00001A000000}"/>
    <cellStyle name="Comma 4 3 2 4 2 5 3" xfId="37379" xr:uid="{00000000-0005-0000-0000-00001A000000}"/>
    <cellStyle name="Comma 4 3 2 4 2 6" xfId="8651" xr:uid="{00000000-0005-0000-0000-00001A000000}"/>
    <cellStyle name="Comma 4 3 2 4 2 6 2" xfId="23771" xr:uid="{00000000-0005-0000-0000-00001A000000}"/>
    <cellStyle name="Comma 4 3 2 4 2 6 2 2" xfId="54011" xr:uid="{00000000-0005-0000-0000-00001A000000}"/>
    <cellStyle name="Comma 4 3 2 4 2 6 3" xfId="38891" xr:uid="{00000000-0005-0000-0000-00001A000000}"/>
    <cellStyle name="Comma 4 3 2 4 2 7" xfId="10163" xr:uid="{00000000-0005-0000-0000-00001A000000}"/>
    <cellStyle name="Comma 4 3 2 4 2 7 2" xfId="25283" xr:uid="{00000000-0005-0000-0000-00001A000000}"/>
    <cellStyle name="Comma 4 3 2 4 2 7 2 2" xfId="55523" xr:uid="{00000000-0005-0000-0000-00001A000000}"/>
    <cellStyle name="Comma 4 3 2 4 2 7 3" xfId="40403" xr:uid="{00000000-0005-0000-0000-00001A000000}"/>
    <cellStyle name="Comma 4 3 2 4 2 8" xfId="16211" xr:uid="{00000000-0005-0000-0000-00001A000000}"/>
    <cellStyle name="Comma 4 3 2 4 2 8 2" xfId="46451" xr:uid="{00000000-0005-0000-0000-00001A000000}"/>
    <cellStyle name="Comma 4 3 2 4 2 9" xfId="31331" xr:uid="{00000000-0005-0000-0000-00001A000000}"/>
    <cellStyle name="Comma 4 3 2 4 3" xfId="1847" xr:uid="{00000000-0005-0000-0000-00001A000000}"/>
    <cellStyle name="Comma 4 3 2 4 3 2" xfId="10919" xr:uid="{00000000-0005-0000-0000-00001A000000}"/>
    <cellStyle name="Comma 4 3 2 4 3 2 2" xfId="26039" xr:uid="{00000000-0005-0000-0000-00001A000000}"/>
    <cellStyle name="Comma 4 3 2 4 3 2 2 2" xfId="56279" xr:uid="{00000000-0005-0000-0000-00001A000000}"/>
    <cellStyle name="Comma 4 3 2 4 3 2 3" xfId="41159" xr:uid="{00000000-0005-0000-0000-00001A000000}"/>
    <cellStyle name="Comma 4 3 2 4 3 3" xfId="16967" xr:uid="{00000000-0005-0000-0000-00001A000000}"/>
    <cellStyle name="Comma 4 3 2 4 3 3 2" xfId="47207" xr:uid="{00000000-0005-0000-0000-00001A000000}"/>
    <cellStyle name="Comma 4 3 2 4 3 4" xfId="32087" xr:uid="{00000000-0005-0000-0000-00001A000000}"/>
    <cellStyle name="Comma 4 3 2 4 4" xfId="3359" xr:uid="{00000000-0005-0000-0000-00001A000000}"/>
    <cellStyle name="Comma 4 3 2 4 4 2" xfId="12431" xr:uid="{00000000-0005-0000-0000-00001A000000}"/>
    <cellStyle name="Comma 4 3 2 4 4 2 2" xfId="27551" xr:uid="{00000000-0005-0000-0000-00001A000000}"/>
    <cellStyle name="Comma 4 3 2 4 4 2 2 2" xfId="57791" xr:uid="{00000000-0005-0000-0000-00001A000000}"/>
    <cellStyle name="Comma 4 3 2 4 4 2 3" xfId="42671" xr:uid="{00000000-0005-0000-0000-00001A000000}"/>
    <cellStyle name="Comma 4 3 2 4 4 3" xfId="18479" xr:uid="{00000000-0005-0000-0000-00001A000000}"/>
    <cellStyle name="Comma 4 3 2 4 4 3 2" xfId="48719" xr:uid="{00000000-0005-0000-0000-00001A000000}"/>
    <cellStyle name="Comma 4 3 2 4 4 4" xfId="33599" xr:uid="{00000000-0005-0000-0000-00001A000000}"/>
    <cellStyle name="Comma 4 3 2 4 5" xfId="4871" xr:uid="{00000000-0005-0000-0000-00001A000000}"/>
    <cellStyle name="Comma 4 3 2 4 5 2" xfId="13943" xr:uid="{00000000-0005-0000-0000-00001A000000}"/>
    <cellStyle name="Comma 4 3 2 4 5 2 2" xfId="29063" xr:uid="{00000000-0005-0000-0000-00001A000000}"/>
    <cellStyle name="Comma 4 3 2 4 5 2 2 2" xfId="59303" xr:uid="{00000000-0005-0000-0000-00001A000000}"/>
    <cellStyle name="Comma 4 3 2 4 5 2 3" xfId="44183" xr:uid="{00000000-0005-0000-0000-00001A000000}"/>
    <cellStyle name="Comma 4 3 2 4 5 3" xfId="19991" xr:uid="{00000000-0005-0000-0000-00001A000000}"/>
    <cellStyle name="Comma 4 3 2 4 5 3 2" xfId="50231" xr:uid="{00000000-0005-0000-0000-00001A000000}"/>
    <cellStyle name="Comma 4 3 2 4 5 4" xfId="35111" xr:uid="{00000000-0005-0000-0000-00001A000000}"/>
    <cellStyle name="Comma 4 3 2 4 6" xfId="6383" xr:uid="{00000000-0005-0000-0000-00001A000000}"/>
    <cellStyle name="Comma 4 3 2 4 6 2" xfId="21503" xr:uid="{00000000-0005-0000-0000-00001A000000}"/>
    <cellStyle name="Comma 4 3 2 4 6 2 2" xfId="51743" xr:uid="{00000000-0005-0000-0000-00001A000000}"/>
    <cellStyle name="Comma 4 3 2 4 6 3" xfId="36623" xr:uid="{00000000-0005-0000-0000-00001A000000}"/>
    <cellStyle name="Comma 4 3 2 4 7" xfId="7895" xr:uid="{00000000-0005-0000-0000-00001A000000}"/>
    <cellStyle name="Comma 4 3 2 4 7 2" xfId="23015" xr:uid="{00000000-0005-0000-0000-00001A000000}"/>
    <cellStyle name="Comma 4 3 2 4 7 2 2" xfId="53255" xr:uid="{00000000-0005-0000-0000-00001A000000}"/>
    <cellStyle name="Comma 4 3 2 4 7 3" xfId="38135" xr:uid="{00000000-0005-0000-0000-00001A000000}"/>
    <cellStyle name="Comma 4 3 2 4 8" xfId="9407" xr:uid="{00000000-0005-0000-0000-00001A000000}"/>
    <cellStyle name="Comma 4 3 2 4 8 2" xfId="24527" xr:uid="{00000000-0005-0000-0000-00001A000000}"/>
    <cellStyle name="Comma 4 3 2 4 8 2 2" xfId="54767" xr:uid="{00000000-0005-0000-0000-00001A000000}"/>
    <cellStyle name="Comma 4 3 2 4 8 3" xfId="39647" xr:uid="{00000000-0005-0000-0000-00001A000000}"/>
    <cellStyle name="Comma 4 3 2 4 9" xfId="15455" xr:uid="{00000000-0005-0000-0000-00001A000000}"/>
    <cellStyle name="Comma 4 3 2 4 9 2" xfId="45695" xr:uid="{00000000-0005-0000-0000-00001A000000}"/>
    <cellStyle name="Comma 4 3 2 5" xfId="587" xr:uid="{00000000-0005-0000-0000-000098000000}"/>
    <cellStyle name="Comma 4 3 2 5 10" xfId="30827" xr:uid="{00000000-0005-0000-0000-000098000000}"/>
    <cellStyle name="Comma 4 3 2 5 2" xfId="1343" xr:uid="{00000000-0005-0000-0000-000098000000}"/>
    <cellStyle name="Comma 4 3 2 5 2 2" xfId="2855" xr:uid="{00000000-0005-0000-0000-000098000000}"/>
    <cellStyle name="Comma 4 3 2 5 2 2 2" xfId="11927" xr:uid="{00000000-0005-0000-0000-000098000000}"/>
    <cellStyle name="Comma 4 3 2 5 2 2 2 2" xfId="27047" xr:uid="{00000000-0005-0000-0000-000098000000}"/>
    <cellStyle name="Comma 4 3 2 5 2 2 2 2 2" xfId="57287" xr:uid="{00000000-0005-0000-0000-000098000000}"/>
    <cellStyle name="Comma 4 3 2 5 2 2 2 3" xfId="42167" xr:uid="{00000000-0005-0000-0000-000098000000}"/>
    <cellStyle name="Comma 4 3 2 5 2 2 3" xfId="17975" xr:uid="{00000000-0005-0000-0000-000098000000}"/>
    <cellStyle name="Comma 4 3 2 5 2 2 3 2" xfId="48215" xr:uid="{00000000-0005-0000-0000-000098000000}"/>
    <cellStyle name="Comma 4 3 2 5 2 2 4" xfId="33095" xr:uid="{00000000-0005-0000-0000-000098000000}"/>
    <cellStyle name="Comma 4 3 2 5 2 3" xfId="4367" xr:uid="{00000000-0005-0000-0000-000098000000}"/>
    <cellStyle name="Comma 4 3 2 5 2 3 2" xfId="13439" xr:uid="{00000000-0005-0000-0000-000098000000}"/>
    <cellStyle name="Comma 4 3 2 5 2 3 2 2" xfId="28559" xr:uid="{00000000-0005-0000-0000-000098000000}"/>
    <cellStyle name="Comma 4 3 2 5 2 3 2 2 2" xfId="58799" xr:uid="{00000000-0005-0000-0000-000098000000}"/>
    <cellStyle name="Comma 4 3 2 5 2 3 2 3" xfId="43679" xr:uid="{00000000-0005-0000-0000-000098000000}"/>
    <cellStyle name="Comma 4 3 2 5 2 3 3" xfId="19487" xr:uid="{00000000-0005-0000-0000-000098000000}"/>
    <cellStyle name="Comma 4 3 2 5 2 3 3 2" xfId="49727" xr:uid="{00000000-0005-0000-0000-000098000000}"/>
    <cellStyle name="Comma 4 3 2 5 2 3 4" xfId="34607" xr:uid="{00000000-0005-0000-0000-000098000000}"/>
    <cellStyle name="Comma 4 3 2 5 2 4" xfId="5879" xr:uid="{00000000-0005-0000-0000-000098000000}"/>
    <cellStyle name="Comma 4 3 2 5 2 4 2" xfId="14951" xr:uid="{00000000-0005-0000-0000-000098000000}"/>
    <cellStyle name="Comma 4 3 2 5 2 4 2 2" xfId="30071" xr:uid="{00000000-0005-0000-0000-000098000000}"/>
    <cellStyle name="Comma 4 3 2 5 2 4 2 2 2" xfId="60311" xr:uid="{00000000-0005-0000-0000-000098000000}"/>
    <cellStyle name="Comma 4 3 2 5 2 4 2 3" xfId="45191" xr:uid="{00000000-0005-0000-0000-000098000000}"/>
    <cellStyle name="Comma 4 3 2 5 2 4 3" xfId="20999" xr:uid="{00000000-0005-0000-0000-000098000000}"/>
    <cellStyle name="Comma 4 3 2 5 2 4 3 2" xfId="51239" xr:uid="{00000000-0005-0000-0000-000098000000}"/>
    <cellStyle name="Comma 4 3 2 5 2 4 4" xfId="36119" xr:uid="{00000000-0005-0000-0000-000098000000}"/>
    <cellStyle name="Comma 4 3 2 5 2 5" xfId="7391" xr:uid="{00000000-0005-0000-0000-000098000000}"/>
    <cellStyle name="Comma 4 3 2 5 2 5 2" xfId="22511" xr:uid="{00000000-0005-0000-0000-000098000000}"/>
    <cellStyle name="Comma 4 3 2 5 2 5 2 2" xfId="52751" xr:uid="{00000000-0005-0000-0000-000098000000}"/>
    <cellStyle name="Comma 4 3 2 5 2 5 3" xfId="37631" xr:uid="{00000000-0005-0000-0000-000098000000}"/>
    <cellStyle name="Comma 4 3 2 5 2 6" xfId="8903" xr:uid="{00000000-0005-0000-0000-000098000000}"/>
    <cellStyle name="Comma 4 3 2 5 2 6 2" xfId="24023" xr:uid="{00000000-0005-0000-0000-000098000000}"/>
    <cellStyle name="Comma 4 3 2 5 2 6 2 2" xfId="54263" xr:uid="{00000000-0005-0000-0000-000098000000}"/>
    <cellStyle name="Comma 4 3 2 5 2 6 3" xfId="39143" xr:uid="{00000000-0005-0000-0000-000098000000}"/>
    <cellStyle name="Comma 4 3 2 5 2 7" xfId="10415" xr:uid="{00000000-0005-0000-0000-000098000000}"/>
    <cellStyle name="Comma 4 3 2 5 2 7 2" xfId="25535" xr:uid="{00000000-0005-0000-0000-000098000000}"/>
    <cellStyle name="Comma 4 3 2 5 2 7 2 2" xfId="55775" xr:uid="{00000000-0005-0000-0000-000098000000}"/>
    <cellStyle name="Comma 4 3 2 5 2 7 3" xfId="40655" xr:uid="{00000000-0005-0000-0000-000098000000}"/>
    <cellStyle name="Comma 4 3 2 5 2 8" xfId="16463" xr:uid="{00000000-0005-0000-0000-000098000000}"/>
    <cellStyle name="Comma 4 3 2 5 2 8 2" xfId="46703" xr:uid="{00000000-0005-0000-0000-000098000000}"/>
    <cellStyle name="Comma 4 3 2 5 2 9" xfId="31583" xr:uid="{00000000-0005-0000-0000-000098000000}"/>
    <cellStyle name="Comma 4 3 2 5 3" xfId="2099" xr:uid="{00000000-0005-0000-0000-000098000000}"/>
    <cellStyle name="Comma 4 3 2 5 3 2" xfId="11171" xr:uid="{00000000-0005-0000-0000-000098000000}"/>
    <cellStyle name="Comma 4 3 2 5 3 2 2" xfId="26291" xr:uid="{00000000-0005-0000-0000-000098000000}"/>
    <cellStyle name="Comma 4 3 2 5 3 2 2 2" xfId="56531" xr:uid="{00000000-0005-0000-0000-000098000000}"/>
    <cellStyle name="Comma 4 3 2 5 3 2 3" xfId="41411" xr:uid="{00000000-0005-0000-0000-000098000000}"/>
    <cellStyle name="Comma 4 3 2 5 3 3" xfId="17219" xr:uid="{00000000-0005-0000-0000-000098000000}"/>
    <cellStyle name="Comma 4 3 2 5 3 3 2" xfId="47459" xr:uid="{00000000-0005-0000-0000-000098000000}"/>
    <cellStyle name="Comma 4 3 2 5 3 4" xfId="32339" xr:uid="{00000000-0005-0000-0000-000098000000}"/>
    <cellStyle name="Comma 4 3 2 5 4" xfId="3611" xr:uid="{00000000-0005-0000-0000-000098000000}"/>
    <cellStyle name="Comma 4 3 2 5 4 2" xfId="12683" xr:uid="{00000000-0005-0000-0000-000098000000}"/>
    <cellStyle name="Comma 4 3 2 5 4 2 2" xfId="27803" xr:uid="{00000000-0005-0000-0000-000098000000}"/>
    <cellStyle name="Comma 4 3 2 5 4 2 2 2" xfId="58043" xr:uid="{00000000-0005-0000-0000-000098000000}"/>
    <cellStyle name="Comma 4 3 2 5 4 2 3" xfId="42923" xr:uid="{00000000-0005-0000-0000-000098000000}"/>
    <cellStyle name="Comma 4 3 2 5 4 3" xfId="18731" xr:uid="{00000000-0005-0000-0000-000098000000}"/>
    <cellStyle name="Comma 4 3 2 5 4 3 2" xfId="48971" xr:uid="{00000000-0005-0000-0000-000098000000}"/>
    <cellStyle name="Comma 4 3 2 5 4 4" xfId="33851" xr:uid="{00000000-0005-0000-0000-000098000000}"/>
    <cellStyle name="Comma 4 3 2 5 5" xfId="5123" xr:uid="{00000000-0005-0000-0000-000098000000}"/>
    <cellStyle name="Comma 4 3 2 5 5 2" xfId="14195" xr:uid="{00000000-0005-0000-0000-000098000000}"/>
    <cellStyle name="Comma 4 3 2 5 5 2 2" xfId="29315" xr:uid="{00000000-0005-0000-0000-000098000000}"/>
    <cellStyle name="Comma 4 3 2 5 5 2 2 2" xfId="59555" xr:uid="{00000000-0005-0000-0000-000098000000}"/>
    <cellStyle name="Comma 4 3 2 5 5 2 3" xfId="44435" xr:uid="{00000000-0005-0000-0000-000098000000}"/>
    <cellStyle name="Comma 4 3 2 5 5 3" xfId="20243" xr:uid="{00000000-0005-0000-0000-000098000000}"/>
    <cellStyle name="Comma 4 3 2 5 5 3 2" xfId="50483" xr:uid="{00000000-0005-0000-0000-000098000000}"/>
    <cellStyle name="Comma 4 3 2 5 5 4" xfId="35363" xr:uid="{00000000-0005-0000-0000-000098000000}"/>
    <cellStyle name="Comma 4 3 2 5 6" xfId="6635" xr:uid="{00000000-0005-0000-0000-000098000000}"/>
    <cellStyle name="Comma 4 3 2 5 6 2" xfId="21755" xr:uid="{00000000-0005-0000-0000-000098000000}"/>
    <cellStyle name="Comma 4 3 2 5 6 2 2" xfId="51995" xr:uid="{00000000-0005-0000-0000-000098000000}"/>
    <cellStyle name="Comma 4 3 2 5 6 3" xfId="36875" xr:uid="{00000000-0005-0000-0000-000098000000}"/>
    <cellStyle name="Comma 4 3 2 5 7" xfId="8147" xr:uid="{00000000-0005-0000-0000-000098000000}"/>
    <cellStyle name="Comma 4 3 2 5 7 2" xfId="23267" xr:uid="{00000000-0005-0000-0000-000098000000}"/>
    <cellStyle name="Comma 4 3 2 5 7 2 2" xfId="53507" xr:uid="{00000000-0005-0000-0000-000098000000}"/>
    <cellStyle name="Comma 4 3 2 5 7 3" xfId="38387" xr:uid="{00000000-0005-0000-0000-000098000000}"/>
    <cellStyle name="Comma 4 3 2 5 8" xfId="9659" xr:uid="{00000000-0005-0000-0000-000098000000}"/>
    <cellStyle name="Comma 4 3 2 5 8 2" xfId="24779" xr:uid="{00000000-0005-0000-0000-000098000000}"/>
    <cellStyle name="Comma 4 3 2 5 8 2 2" xfId="55019" xr:uid="{00000000-0005-0000-0000-000098000000}"/>
    <cellStyle name="Comma 4 3 2 5 8 3" xfId="39899" xr:uid="{00000000-0005-0000-0000-000098000000}"/>
    <cellStyle name="Comma 4 3 2 5 9" xfId="15707" xr:uid="{00000000-0005-0000-0000-000098000000}"/>
    <cellStyle name="Comma 4 3 2 5 9 2" xfId="45947" xr:uid="{00000000-0005-0000-0000-000098000000}"/>
    <cellStyle name="Comma 4 3 2 6" xfId="839" xr:uid="{00000000-0005-0000-0000-00001A000000}"/>
    <cellStyle name="Comma 4 3 2 6 2" xfId="2351" xr:uid="{00000000-0005-0000-0000-00001A000000}"/>
    <cellStyle name="Comma 4 3 2 6 2 2" xfId="11423" xr:uid="{00000000-0005-0000-0000-00001A000000}"/>
    <cellStyle name="Comma 4 3 2 6 2 2 2" xfId="26543" xr:uid="{00000000-0005-0000-0000-00001A000000}"/>
    <cellStyle name="Comma 4 3 2 6 2 2 2 2" xfId="56783" xr:uid="{00000000-0005-0000-0000-00001A000000}"/>
    <cellStyle name="Comma 4 3 2 6 2 2 3" xfId="41663" xr:uid="{00000000-0005-0000-0000-00001A000000}"/>
    <cellStyle name="Comma 4 3 2 6 2 3" xfId="17471" xr:uid="{00000000-0005-0000-0000-00001A000000}"/>
    <cellStyle name="Comma 4 3 2 6 2 3 2" xfId="47711" xr:uid="{00000000-0005-0000-0000-00001A000000}"/>
    <cellStyle name="Comma 4 3 2 6 2 4" xfId="32591" xr:uid="{00000000-0005-0000-0000-00001A000000}"/>
    <cellStyle name="Comma 4 3 2 6 3" xfId="3863" xr:uid="{00000000-0005-0000-0000-00001A000000}"/>
    <cellStyle name="Comma 4 3 2 6 3 2" xfId="12935" xr:uid="{00000000-0005-0000-0000-00001A000000}"/>
    <cellStyle name="Comma 4 3 2 6 3 2 2" xfId="28055" xr:uid="{00000000-0005-0000-0000-00001A000000}"/>
    <cellStyle name="Comma 4 3 2 6 3 2 2 2" xfId="58295" xr:uid="{00000000-0005-0000-0000-00001A000000}"/>
    <cellStyle name="Comma 4 3 2 6 3 2 3" xfId="43175" xr:uid="{00000000-0005-0000-0000-00001A000000}"/>
    <cellStyle name="Comma 4 3 2 6 3 3" xfId="18983" xr:uid="{00000000-0005-0000-0000-00001A000000}"/>
    <cellStyle name="Comma 4 3 2 6 3 3 2" xfId="49223" xr:uid="{00000000-0005-0000-0000-00001A000000}"/>
    <cellStyle name="Comma 4 3 2 6 3 4" xfId="34103" xr:uid="{00000000-0005-0000-0000-00001A000000}"/>
    <cellStyle name="Comma 4 3 2 6 4" xfId="5375" xr:uid="{00000000-0005-0000-0000-00001A000000}"/>
    <cellStyle name="Comma 4 3 2 6 4 2" xfId="14447" xr:uid="{00000000-0005-0000-0000-00001A000000}"/>
    <cellStyle name="Comma 4 3 2 6 4 2 2" xfId="29567" xr:uid="{00000000-0005-0000-0000-00001A000000}"/>
    <cellStyle name="Comma 4 3 2 6 4 2 2 2" xfId="59807" xr:uid="{00000000-0005-0000-0000-00001A000000}"/>
    <cellStyle name="Comma 4 3 2 6 4 2 3" xfId="44687" xr:uid="{00000000-0005-0000-0000-00001A000000}"/>
    <cellStyle name="Comma 4 3 2 6 4 3" xfId="20495" xr:uid="{00000000-0005-0000-0000-00001A000000}"/>
    <cellStyle name="Comma 4 3 2 6 4 3 2" xfId="50735" xr:uid="{00000000-0005-0000-0000-00001A000000}"/>
    <cellStyle name="Comma 4 3 2 6 4 4" xfId="35615" xr:uid="{00000000-0005-0000-0000-00001A000000}"/>
    <cellStyle name="Comma 4 3 2 6 5" xfId="6887" xr:uid="{00000000-0005-0000-0000-00001A000000}"/>
    <cellStyle name="Comma 4 3 2 6 5 2" xfId="22007" xr:uid="{00000000-0005-0000-0000-00001A000000}"/>
    <cellStyle name="Comma 4 3 2 6 5 2 2" xfId="52247" xr:uid="{00000000-0005-0000-0000-00001A000000}"/>
    <cellStyle name="Comma 4 3 2 6 5 3" xfId="37127" xr:uid="{00000000-0005-0000-0000-00001A000000}"/>
    <cellStyle name="Comma 4 3 2 6 6" xfId="8399" xr:uid="{00000000-0005-0000-0000-00001A000000}"/>
    <cellStyle name="Comma 4 3 2 6 6 2" xfId="23519" xr:uid="{00000000-0005-0000-0000-00001A000000}"/>
    <cellStyle name="Comma 4 3 2 6 6 2 2" xfId="53759" xr:uid="{00000000-0005-0000-0000-00001A000000}"/>
    <cellStyle name="Comma 4 3 2 6 6 3" xfId="38639" xr:uid="{00000000-0005-0000-0000-00001A000000}"/>
    <cellStyle name="Comma 4 3 2 6 7" xfId="9911" xr:uid="{00000000-0005-0000-0000-00001A000000}"/>
    <cellStyle name="Comma 4 3 2 6 7 2" xfId="25031" xr:uid="{00000000-0005-0000-0000-00001A000000}"/>
    <cellStyle name="Comma 4 3 2 6 7 2 2" xfId="55271" xr:uid="{00000000-0005-0000-0000-00001A000000}"/>
    <cellStyle name="Comma 4 3 2 6 7 3" xfId="40151" xr:uid="{00000000-0005-0000-0000-00001A000000}"/>
    <cellStyle name="Comma 4 3 2 6 8" xfId="15959" xr:uid="{00000000-0005-0000-0000-00001A000000}"/>
    <cellStyle name="Comma 4 3 2 6 8 2" xfId="46199" xr:uid="{00000000-0005-0000-0000-00001A000000}"/>
    <cellStyle name="Comma 4 3 2 6 9" xfId="31079" xr:uid="{00000000-0005-0000-0000-00001A000000}"/>
    <cellStyle name="Comma 4 3 2 7" xfId="1595" xr:uid="{00000000-0005-0000-0000-00001A000000}"/>
    <cellStyle name="Comma 4 3 2 7 2" xfId="10667" xr:uid="{00000000-0005-0000-0000-00001A000000}"/>
    <cellStyle name="Comma 4 3 2 7 2 2" xfId="25787" xr:uid="{00000000-0005-0000-0000-00001A000000}"/>
    <cellStyle name="Comma 4 3 2 7 2 2 2" xfId="56027" xr:uid="{00000000-0005-0000-0000-00001A000000}"/>
    <cellStyle name="Comma 4 3 2 7 2 3" xfId="40907" xr:uid="{00000000-0005-0000-0000-00001A000000}"/>
    <cellStyle name="Comma 4 3 2 7 3" xfId="16715" xr:uid="{00000000-0005-0000-0000-00001A000000}"/>
    <cellStyle name="Comma 4 3 2 7 3 2" xfId="46955" xr:uid="{00000000-0005-0000-0000-00001A000000}"/>
    <cellStyle name="Comma 4 3 2 7 4" xfId="31835" xr:uid="{00000000-0005-0000-0000-00001A000000}"/>
    <cellStyle name="Comma 4 3 2 8" xfId="3107" xr:uid="{00000000-0005-0000-0000-00001A000000}"/>
    <cellStyle name="Comma 4 3 2 8 2" xfId="12179" xr:uid="{00000000-0005-0000-0000-00001A000000}"/>
    <cellStyle name="Comma 4 3 2 8 2 2" xfId="27299" xr:uid="{00000000-0005-0000-0000-00001A000000}"/>
    <cellStyle name="Comma 4 3 2 8 2 2 2" xfId="57539" xr:uid="{00000000-0005-0000-0000-00001A000000}"/>
    <cellStyle name="Comma 4 3 2 8 2 3" xfId="42419" xr:uid="{00000000-0005-0000-0000-00001A000000}"/>
    <cellStyle name="Comma 4 3 2 8 3" xfId="18227" xr:uid="{00000000-0005-0000-0000-00001A000000}"/>
    <cellStyle name="Comma 4 3 2 8 3 2" xfId="48467" xr:uid="{00000000-0005-0000-0000-00001A000000}"/>
    <cellStyle name="Comma 4 3 2 8 4" xfId="33347" xr:uid="{00000000-0005-0000-0000-00001A000000}"/>
    <cellStyle name="Comma 4 3 2 9" xfId="4619" xr:uid="{00000000-0005-0000-0000-00001A000000}"/>
    <cellStyle name="Comma 4 3 2 9 2" xfId="13691" xr:uid="{00000000-0005-0000-0000-00001A000000}"/>
    <cellStyle name="Comma 4 3 2 9 2 2" xfId="28811" xr:uid="{00000000-0005-0000-0000-00001A000000}"/>
    <cellStyle name="Comma 4 3 2 9 2 2 2" xfId="59051" xr:uid="{00000000-0005-0000-0000-00001A000000}"/>
    <cellStyle name="Comma 4 3 2 9 2 3" xfId="43931" xr:uid="{00000000-0005-0000-0000-00001A000000}"/>
    <cellStyle name="Comma 4 3 2 9 3" xfId="19739" xr:uid="{00000000-0005-0000-0000-00001A000000}"/>
    <cellStyle name="Comma 4 3 2 9 3 2" xfId="49979" xr:uid="{00000000-0005-0000-0000-00001A000000}"/>
    <cellStyle name="Comma 4 3 2 9 4" xfId="34859" xr:uid="{00000000-0005-0000-0000-00001A000000}"/>
    <cellStyle name="Comma 4 3 3" xfId="125" xr:uid="{00000000-0005-0000-0000-000033000000}"/>
    <cellStyle name="Comma 4 3 3 10" xfId="9197" xr:uid="{00000000-0005-0000-0000-000033000000}"/>
    <cellStyle name="Comma 4 3 3 10 2" xfId="24317" xr:uid="{00000000-0005-0000-0000-000033000000}"/>
    <cellStyle name="Comma 4 3 3 10 2 2" xfId="54557" xr:uid="{00000000-0005-0000-0000-000033000000}"/>
    <cellStyle name="Comma 4 3 3 10 3" xfId="39437" xr:uid="{00000000-0005-0000-0000-000033000000}"/>
    <cellStyle name="Comma 4 3 3 11" xfId="15245" xr:uid="{00000000-0005-0000-0000-000033000000}"/>
    <cellStyle name="Comma 4 3 3 11 2" xfId="45485" xr:uid="{00000000-0005-0000-0000-000033000000}"/>
    <cellStyle name="Comma 4 3 3 12" xfId="30365" xr:uid="{00000000-0005-0000-0000-000033000000}"/>
    <cellStyle name="Comma 4 3 3 2" xfId="377" xr:uid="{00000000-0005-0000-0000-000033000000}"/>
    <cellStyle name="Comma 4 3 3 2 10" xfId="30617" xr:uid="{00000000-0005-0000-0000-000033000000}"/>
    <cellStyle name="Comma 4 3 3 2 2" xfId="1133" xr:uid="{00000000-0005-0000-0000-000033000000}"/>
    <cellStyle name="Comma 4 3 3 2 2 2" xfId="2645" xr:uid="{00000000-0005-0000-0000-000033000000}"/>
    <cellStyle name="Comma 4 3 3 2 2 2 2" xfId="11717" xr:uid="{00000000-0005-0000-0000-000033000000}"/>
    <cellStyle name="Comma 4 3 3 2 2 2 2 2" xfId="26837" xr:uid="{00000000-0005-0000-0000-000033000000}"/>
    <cellStyle name="Comma 4 3 3 2 2 2 2 2 2" xfId="57077" xr:uid="{00000000-0005-0000-0000-000033000000}"/>
    <cellStyle name="Comma 4 3 3 2 2 2 2 3" xfId="41957" xr:uid="{00000000-0005-0000-0000-000033000000}"/>
    <cellStyle name="Comma 4 3 3 2 2 2 3" xfId="17765" xr:uid="{00000000-0005-0000-0000-000033000000}"/>
    <cellStyle name="Comma 4 3 3 2 2 2 3 2" xfId="48005" xr:uid="{00000000-0005-0000-0000-000033000000}"/>
    <cellStyle name="Comma 4 3 3 2 2 2 4" xfId="32885" xr:uid="{00000000-0005-0000-0000-000033000000}"/>
    <cellStyle name="Comma 4 3 3 2 2 3" xfId="4157" xr:uid="{00000000-0005-0000-0000-000033000000}"/>
    <cellStyle name="Comma 4 3 3 2 2 3 2" xfId="13229" xr:uid="{00000000-0005-0000-0000-000033000000}"/>
    <cellStyle name="Comma 4 3 3 2 2 3 2 2" xfId="28349" xr:uid="{00000000-0005-0000-0000-000033000000}"/>
    <cellStyle name="Comma 4 3 3 2 2 3 2 2 2" xfId="58589" xr:uid="{00000000-0005-0000-0000-000033000000}"/>
    <cellStyle name="Comma 4 3 3 2 2 3 2 3" xfId="43469" xr:uid="{00000000-0005-0000-0000-000033000000}"/>
    <cellStyle name="Comma 4 3 3 2 2 3 3" xfId="19277" xr:uid="{00000000-0005-0000-0000-000033000000}"/>
    <cellStyle name="Comma 4 3 3 2 2 3 3 2" xfId="49517" xr:uid="{00000000-0005-0000-0000-000033000000}"/>
    <cellStyle name="Comma 4 3 3 2 2 3 4" xfId="34397" xr:uid="{00000000-0005-0000-0000-000033000000}"/>
    <cellStyle name="Comma 4 3 3 2 2 4" xfId="5669" xr:uid="{00000000-0005-0000-0000-000033000000}"/>
    <cellStyle name="Comma 4 3 3 2 2 4 2" xfId="14741" xr:uid="{00000000-0005-0000-0000-000033000000}"/>
    <cellStyle name="Comma 4 3 3 2 2 4 2 2" xfId="29861" xr:uid="{00000000-0005-0000-0000-000033000000}"/>
    <cellStyle name="Comma 4 3 3 2 2 4 2 2 2" xfId="60101" xr:uid="{00000000-0005-0000-0000-000033000000}"/>
    <cellStyle name="Comma 4 3 3 2 2 4 2 3" xfId="44981" xr:uid="{00000000-0005-0000-0000-000033000000}"/>
    <cellStyle name="Comma 4 3 3 2 2 4 3" xfId="20789" xr:uid="{00000000-0005-0000-0000-000033000000}"/>
    <cellStyle name="Comma 4 3 3 2 2 4 3 2" xfId="51029" xr:uid="{00000000-0005-0000-0000-000033000000}"/>
    <cellStyle name="Comma 4 3 3 2 2 4 4" xfId="35909" xr:uid="{00000000-0005-0000-0000-000033000000}"/>
    <cellStyle name="Comma 4 3 3 2 2 5" xfId="7181" xr:uid="{00000000-0005-0000-0000-000033000000}"/>
    <cellStyle name="Comma 4 3 3 2 2 5 2" xfId="22301" xr:uid="{00000000-0005-0000-0000-000033000000}"/>
    <cellStyle name="Comma 4 3 3 2 2 5 2 2" xfId="52541" xr:uid="{00000000-0005-0000-0000-000033000000}"/>
    <cellStyle name="Comma 4 3 3 2 2 5 3" xfId="37421" xr:uid="{00000000-0005-0000-0000-000033000000}"/>
    <cellStyle name="Comma 4 3 3 2 2 6" xfId="8693" xr:uid="{00000000-0005-0000-0000-000033000000}"/>
    <cellStyle name="Comma 4 3 3 2 2 6 2" xfId="23813" xr:uid="{00000000-0005-0000-0000-000033000000}"/>
    <cellStyle name="Comma 4 3 3 2 2 6 2 2" xfId="54053" xr:uid="{00000000-0005-0000-0000-000033000000}"/>
    <cellStyle name="Comma 4 3 3 2 2 6 3" xfId="38933" xr:uid="{00000000-0005-0000-0000-000033000000}"/>
    <cellStyle name="Comma 4 3 3 2 2 7" xfId="10205" xr:uid="{00000000-0005-0000-0000-000033000000}"/>
    <cellStyle name="Comma 4 3 3 2 2 7 2" xfId="25325" xr:uid="{00000000-0005-0000-0000-000033000000}"/>
    <cellStyle name="Comma 4 3 3 2 2 7 2 2" xfId="55565" xr:uid="{00000000-0005-0000-0000-000033000000}"/>
    <cellStyle name="Comma 4 3 3 2 2 7 3" xfId="40445" xr:uid="{00000000-0005-0000-0000-000033000000}"/>
    <cellStyle name="Comma 4 3 3 2 2 8" xfId="16253" xr:uid="{00000000-0005-0000-0000-000033000000}"/>
    <cellStyle name="Comma 4 3 3 2 2 8 2" xfId="46493" xr:uid="{00000000-0005-0000-0000-000033000000}"/>
    <cellStyle name="Comma 4 3 3 2 2 9" xfId="31373" xr:uid="{00000000-0005-0000-0000-000033000000}"/>
    <cellStyle name="Comma 4 3 3 2 3" xfId="1889" xr:uid="{00000000-0005-0000-0000-000033000000}"/>
    <cellStyle name="Comma 4 3 3 2 3 2" xfId="10961" xr:uid="{00000000-0005-0000-0000-000033000000}"/>
    <cellStyle name="Comma 4 3 3 2 3 2 2" xfId="26081" xr:uid="{00000000-0005-0000-0000-000033000000}"/>
    <cellStyle name="Comma 4 3 3 2 3 2 2 2" xfId="56321" xr:uid="{00000000-0005-0000-0000-000033000000}"/>
    <cellStyle name="Comma 4 3 3 2 3 2 3" xfId="41201" xr:uid="{00000000-0005-0000-0000-000033000000}"/>
    <cellStyle name="Comma 4 3 3 2 3 3" xfId="17009" xr:uid="{00000000-0005-0000-0000-000033000000}"/>
    <cellStyle name="Comma 4 3 3 2 3 3 2" xfId="47249" xr:uid="{00000000-0005-0000-0000-000033000000}"/>
    <cellStyle name="Comma 4 3 3 2 3 4" xfId="32129" xr:uid="{00000000-0005-0000-0000-000033000000}"/>
    <cellStyle name="Comma 4 3 3 2 4" xfId="3401" xr:uid="{00000000-0005-0000-0000-000033000000}"/>
    <cellStyle name="Comma 4 3 3 2 4 2" xfId="12473" xr:uid="{00000000-0005-0000-0000-000033000000}"/>
    <cellStyle name="Comma 4 3 3 2 4 2 2" xfId="27593" xr:uid="{00000000-0005-0000-0000-000033000000}"/>
    <cellStyle name="Comma 4 3 3 2 4 2 2 2" xfId="57833" xr:uid="{00000000-0005-0000-0000-000033000000}"/>
    <cellStyle name="Comma 4 3 3 2 4 2 3" xfId="42713" xr:uid="{00000000-0005-0000-0000-000033000000}"/>
    <cellStyle name="Comma 4 3 3 2 4 3" xfId="18521" xr:uid="{00000000-0005-0000-0000-000033000000}"/>
    <cellStyle name="Comma 4 3 3 2 4 3 2" xfId="48761" xr:uid="{00000000-0005-0000-0000-000033000000}"/>
    <cellStyle name="Comma 4 3 3 2 4 4" xfId="33641" xr:uid="{00000000-0005-0000-0000-000033000000}"/>
    <cellStyle name="Comma 4 3 3 2 5" xfId="4913" xr:uid="{00000000-0005-0000-0000-000033000000}"/>
    <cellStyle name="Comma 4 3 3 2 5 2" xfId="13985" xr:uid="{00000000-0005-0000-0000-000033000000}"/>
    <cellStyle name="Comma 4 3 3 2 5 2 2" xfId="29105" xr:uid="{00000000-0005-0000-0000-000033000000}"/>
    <cellStyle name="Comma 4 3 3 2 5 2 2 2" xfId="59345" xr:uid="{00000000-0005-0000-0000-000033000000}"/>
    <cellStyle name="Comma 4 3 3 2 5 2 3" xfId="44225" xr:uid="{00000000-0005-0000-0000-000033000000}"/>
    <cellStyle name="Comma 4 3 3 2 5 3" xfId="20033" xr:uid="{00000000-0005-0000-0000-000033000000}"/>
    <cellStyle name="Comma 4 3 3 2 5 3 2" xfId="50273" xr:uid="{00000000-0005-0000-0000-000033000000}"/>
    <cellStyle name="Comma 4 3 3 2 5 4" xfId="35153" xr:uid="{00000000-0005-0000-0000-000033000000}"/>
    <cellStyle name="Comma 4 3 3 2 6" xfId="6425" xr:uid="{00000000-0005-0000-0000-000033000000}"/>
    <cellStyle name="Comma 4 3 3 2 6 2" xfId="21545" xr:uid="{00000000-0005-0000-0000-000033000000}"/>
    <cellStyle name="Comma 4 3 3 2 6 2 2" xfId="51785" xr:uid="{00000000-0005-0000-0000-000033000000}"/>
    <cellStyle name="Comma 4 3 3 2 6 3" xfId="36665" xr:uid="{00000000-0005-0000-0000-000033000000}"/>
    <cellStyle name="Comma 4 3 3 2 7" xfId="7937" xr:uid="{00000000-0005-0000-0000-000033000000}"/>
    <cellStyle name="Comma 4 3 3 2 7 2" xfId="23057" xr:uid="{00000000-0005-0000-0000-000033000000}"/>
    <cellStyle name="Comma 4 3 3 2 7 2 2" xfId="53297" xr:uid="{00000000-0005-0000-0000-000033000000}"/>
    <cellStyle name="Comma 4 3 3 2 7 3" xfId="38177" xr:uid="{00000000-0005-0000-0000-000033000000}"/>
    <cellStyle name="Comma 4 3 3 2 8" xfId="9449" xr:uid="{00000000-0005-0000-0000-000033000000}"/>
    <cellStyle name="Comma 4 3 3 2 8 2" xfId="24569" xr:uid="{00000000-0005-0000-0000-000033000000}"/>
    <cellStyle name="Comma 4 3 3 2 8 2 2" xfId="54809" xr:uid="{00000000-0005-0000-0000-000033000000}"/>
    <cellStyle name="Comma 4 3 3 2 8 3" xfId="39689" xr:uid="{00000000-0005-0000-0000-000033000000}"/>
    <cellStyle name="Comma 4 3 3 2 9" xfId="15497" xr:uid="{00000000-0005-0000-0000-000033000000}"/>
    <cellStyle name="Comma 4 3 3 2 9 2" xfId="45737" xr:uid="{00000000-0005-0000-0000-000033000000}"/>
    <cellStyle name="Comma 4 3 3 3" xfId="629" xr:uid="{00000000-0005-0000-0000-00009B000000}"/>
    <cellStyle name="Comma 4 3 3 3 10" xfId="30869" xr:uid="{00000000-0005-0000-0000-00009B000000}"/>
    <cellStyle name="Comma 4 3 3 3 2" xfId="1385" xr:uid="{00000000-0005-0000-0000-00009B000000}"/>
    <cellStyle name="Comma 4 3 3 3 2 2" xfId="2897" xr:uid="{00000000-0005-0000-0000-00009B000000}"/>
    <cellStyle name="Comma 4 3 3 3 2 2 2" xfId="11969" xr:uid="{00000000-0005-0000-0000-00009B000000}"/>
    <cellStyle name="Comma 4 3 3 3 2 2 2 2" xfId="27089" xr:uid="{00000000-0005-0000-0000-00009B000000}"/>
    <cellStyle name="Comma 4 3 3 3 2 2 2 2 2" xfId="57329" xr:uid="{00000000-0005-0000-0000-00009B000000}"/>
    <cellStyle name="Comma 4 3 3 3 2 2 2 3" xfId="42209" xr:uid="{00000000-0005-0000-0000-00009B000000}"/>
    <cellStyle name="Comma 4 3 3 3 2 2 3" xfId="18017" xr:uid="{00000000-0005-0000-0000-00009B000000}"/>
    <cellStyle name="Comma 4 3 3 3 2 2 3 2" xfId="48257" xr:uid="{00000000-0005-0000-0000-00009B000000}"/>
    <cellStyle name="Comma 4 3 3 3 2 2 4" xfId="33137" xr:uid="{00000000-0005-0000-0000-00009B000000}"/>
    <cellStyle name="Comma 4 3 3 3 2 3" xfId="4409" xr:uid="{00000000-0005-0000-0000-00009B000000}"/>
    <cellStyle name="Comma 4 3 3 3 2 3 2" xfId="13481" xr:uid="{00000000-0005-0000-0000-00009B000000}"/>
    <cellStyle name="Comma 4 3 3 3 2 3 2 2" xfId="28601" xr:uid="{00000000-0005-0000-0000-00009B000000}"/>
    <cellStyle name="Comma 4 3 3 3 2 3 2 2 2" xfId="58841" xr:uid="{00000000-0005-0000-0000-00009B000000}"/>
    <cellStyle name="Comma 4 3 3 3 2 3 2 3" xfId="43721" xr:uid="{00000000-0005-0000-0000-00009B000000}"/>
    <cellStyle name="Comma 4 3 3 3 2 3 3" xfId="19529" xr:uid="{00000000-0005-0000-0000-00009B000000}"/>
    <cellStyle name="Comma 4 3 3 3 2 3 3 2" xfId="49769" xr:uid="{00000000-0005-0000-0000-00009B000000}"/>
    <cellStyle name="Comma 4 3 3 3 2 3 4" xfId="34649" xr:uid="{00000000-0005-0000-0000-00009B000000}"/>
    <cellStyle name="Comma 4 3 3 3 2 4" xfId="5921" xr:uid="{00000000-0005-0000-0000-00009B000000}"/>
    <cellStyle name="Comma 4 3 3 3 2 4 2" xfId="14993" xr:uid="{00000000-0005-0000-0000-00009B000000}"/>
    <cellStyle name="Comma 4 3 3 3 2 4 2 2" xfId="30113" xr:uid="{00000000-0005-0000-0000-00009B000000}"/>
    <cellStyle name="Comma 4 3 3 3 2 4 2 2 2" xfId="60353" xr:uid="{00000000-0005-0000-0000-00009B000000}"/>
    <cellStyle name="Comma 4 3 3 3 2 4 2 3" xfId="45233" xr:uid="{00000000-0005-0000-0000-00009B000000}"/>
    <cellStyle name="Comma 4 3 3 3 2 4 3" xfId="21041" xr:uid="{00000000-0005-0000-0000-00009B000000}"/>
    <cellStyle name="Comma 4 3 3 3 2 4 3 2" xfId="51281" xr:uid="{00000000-0005-0000-0000-00009B000000}"/>
    <cellStyle name="Comma 4 3 3 3 2 4 4" xfId="36161" xr:uid="{00000000-0005-0000-0000-00009B000000}"/>
    <cellStyle name="Comma 4 3 3 3 2 5" xfId="7433" xr:uid="{00000000-0005-0000-0000-00009B000000}"/>
    <cellStyle name="Comma 4 3 3 3 2 5 2" xfId="22553" xr:uid="{00000000-0005-0000-0000-00009B000000}"/>
    <cellStyle name="Comma 4 3 3 3 2 5 2 2" xfId="52793" xr:uid="{00000000-0005-0000-0000-00009B000000}"/>
    <cellStyle name="Comma 4 3 3 3 2 5 3" xfId="37673" xr:uid="{00000000-0005-0000-0000-00009B000000}"/>
    <cellStyle name="Comma 4 3 3 3 2 6" xfId="8945" xr:uid="{00000000-0005-0000-0000-00009B000000}"/>
    <cellStyle name="Comma 4 3 3 3 2 6 2" xfId="24065" xr:uid="{00000000-0005-0000-0000-00009B000000}"/>
    <cellStyle name="Comma 4 3 3 3 2 6 2 2" xfId="54305" xr:uid="{00000000-0005-0000-0000-00009B000000}"/>
    <cellStyle name="Comma 4 3 3 3 2 6 3" xfId="39185" xr:uid="{00000000-0005-0000-0000-00009B000000}"/>
    <cellStyle name="Comma 4 3 3 3 2 7" xfId="10457" xr:uid="{00000000-0005-0000-0000-00009B000000}"/>
    <cellStyle name="Comma 4 3 3 3 2 7 2" xfId="25577" xr:uid="{00000000-0005-0000-0000-00009B000000}"/>
    <cellStyle name="Comma 4 3 3 3 2 7 2 2" xfId="55817" xr:uid="{00000000-0005-0000-0000-00009B000000}"/>
    <cellStyle name="Comma 4 3 3 3 2 7 3" xfId="40697" xr:uid="{00000000-0005-0000-0000-00009B000000}"/>
    <cellStyle name="Comma 4 3 3 3 2 8" xfId="16505" xr:uid="{00000000-0005-0000-0000-00009B000000}"/>
    <cellStyle name="Comma 4 3 3 3 2 8 2" xfId="46745" xr:uid="{00000000-0005-0000-0000-00009B000000}"/>
    <cellStyle name="Comma 4 3 3 3 2 9" xfId="31625" xr:uid="{00000000-0005-0000-0000-00009B000000}"/>
    <cellStyle name="Comma 4 3 3 3 3" xfId="2141" xr:uid="{00000000-0005-0000-0000-00009B000000}"/>
    <cellStyle name="Comma 4 3 3 3 3 2" xfId="11213" xr:uid="{00000000-0005-0000-0000-00009B000000}"/>
    <cellStyle name="Comma 4 3 3 3 3 2 2" xfId="26333" xr:uid="{00000000-0005-0000-0000-00009B000000}"/>
    <cellStyle name="Comma 4 3 3 3 3 2 2 2" xfId="56573" xr:uid="{00000000-0005-0000-0000-00009B000000}"/>
    <cellStyle name="Comma 4 3 3 3 3 2 3" xfId="41453" xr:uid="{00000000-0005-0000-0000-00009B000000}"/>
    <cellStyle name="Comma 4 3 3 3 3 3" xfId="17261" xr:uid="{00000000-0005-0000-0000-00009B000000}"/>
    <cellStyle name="Comma 4 3 3 3 3 3 2" xfId="47501" xr:uid="{00000000-0005-0000-0000-00009B000000}"/>
    <cellStyle name="Comma 4 3 3 3 3 4" xfId="32381" xr:uid="{00000000-0005-0000-0000-00009B000000}"/>
    <cellStyle name="Comma 4 3 3 3 4" xfId="3653" xr:uid="{00000000-0005-0000-0000-00009B000000}"/>
    <cellStyle name="Comma 4 3 3 3 4 2" xfId="12725" xr:uid="{00000000-0005-0000-0000-00009B000000}"/>
    <cellStyle name="Comma 4 3 3 3 4 2 2" xfId="27845" xr:uid="{00000000-0005-0000-0000-00009B000000}"/>
    <cellStyle name="Comma 4 3 3 3 4 2 2 2" xfId="58085" xr:uid="{00000000-0005-0000-0000-00009B000000}"/>
    <cellStyle name="Comma 4 3 3 3 4 2 3" xfId="42965" xr:uid="{00000000-0005-0000-0000-00009B000000}"/>
    <cellStyle name="Comma 4 3 3 3 4 3" xfId="18773" xr:uid="{00000000-0005-0000-0000-00009B000000}"/>
    <cellStyle name="Comma 4 3 3 3 4 3 2" xfId="49013" xr:uid="{00000000-0005-0000-0000-00009B000000}"/>
    <cellStyle name="Comma 4 3 3 3 4 4" xfId="33893" xr:uid="{00000000-0005-0000-0000-00009B000000}"/>
    <cellStyle name="Comma 4 3 3 3 5" xfId="5165" xr:uid="{00000000-0005-0000-0000-00009B000000}"/>
    <cellStyle name="Comma 4 3 3 3 5 2" xfId="14237" xr:uid="{00000000-0005-0000-0000-00009B000000}"/>
    <cellStyle name="Comma 4 3 3 3 5 2 2" xfId="29357" xr:uid="{00000000-0005-0000-0000-00009B000000}"/>
    <cellStyle name="Comma 4 3 3 3 5 2 2 2" xfId="59597" xr:uid="{00000000-0005-0000-0000-00009B000000}"/>
    <cellStyle name="Comma 4 3 3 3 5 2 3" xfId="44477" xr:uid="{00000000-0005-0000-0000-00009B000000}"/>
    <cellStyle name="Comma 4 3 3 3 5 3" xfId="20285" xr:uid="{00000000-0005-0000-0000-00009B000000}"/>
    <cellStyle name="Comma 4 3 3 3 5 3 2" xfId="50525" xr:uid="{00000000-0005-0000-0000-00009B000000}"/>
    <cellStyle name="Comma 4 3 3 3 5 4" xfId="35405" xr:uid="{00000000-0005-0000-0000-00009B000000}"/>
    <cellStyle name="Comma 4 3 3 3 6" xfId="6677" xr:uid="{00000000-0005-0000-0000-00009B000000}"/>
    <cellStyle name="Comma 4 3 3 3 6 2" xfId="21797" xr:uid="{00000000-0005-0000-0000-00009B000000}"/>
    <cellStyle name="Comma 4 3 3 3 6 2 2" xfId="52037" xr:uid="{00000000-0005-0000-0000-00009B000000}"/>
    <cellStyle name="Comma 4 3 3 3 6 3" xfId="36917" xr:uid="{00000000-0005-0000-0000-00009B000000}"/>
    <cellStyle name="Comma 4 3 3 3 7" xfId="8189" xr:uid="{00000000-0005-0000-0000-00009B000000}"/>
    <cellStyle name="Comma 4 3 3 3 7 2" xfId="23309" xr:uid="{00000000-0005-0000-0000-00009B000000}"/>
    <cellStyle name="Comma 4 3 3 3 7 2 2" xfId="53549" xr:uid="{00000000-0005-0000-0000-00009B000000}"/>
    <cellStyle name="Comma 4 3 3 3 7 3" xfId="38429" xr:uid="{00000000-0005-0000-0000-00009B000000}"/>
    <cellStyle name="Comma 4 3 3 3 8" xfId="9701" xr:uid="{00000000-0005-0000-0000-00009B000000}"/>
    <cellStyle name="Comma 4 3 3 3 8 2" xfId="24821" xr:uid="{00000000-0005-0000-0000-00009B000000}"/>
    <cellStyle name="Comma 4 3 3 3 8 2 2" xfId="55061" xr:uid="{00000000-0005-0000-0000-00009B000000}"/>
    <cellStyle name="Comma 4 3 3 3 8 3" xfId="39941" xr:uid="{00000000-0005-0000-0000-00009B000000}"/>
    <cellStyle name="Comma 4 3 3 3 9" xfId="15749" xr:uid="{00000000-0005-0000-0000-00009B000000}"/>
    <cellStyle name="Comma 4 3 3 3 9 2" xfId="45989" xr:uid="{00000000-0005-0000-0000-00009B000000}"/>
    <cellStyle name="Comma 4 3 3 4" xfId="881" xr:uid="{00000000-0005-0000-0000-000033000000}"/>
    <cellStyle name="Comma 4 3 3 4 2" xfId="2393" xr:uid="{00000000-0005-0000-0000-000033000000}"/>
    <cellStyle name="Comma 4 3 3 4 2 2" xfId="11465" xr:uid="{00000000-0005-0000-0000-000033000000}"/>
    <cellStyle name="Comma 4 3 3 4 2 2 2" xfId="26585" xr:uid="{00000000-0005-0000-0000-000033000000}"/>
    <cellStyle name="Comma 4 3 3 4 2 2 2 2" xfId="56825" xr:uid="{00000000-0005-0000-0000-000033000000}"/>
    <cellStyle name="Comma 4 3 3 4 2 2 3" xfId="41705" xr:uid="{00000000-0005-0000-0000-000033000000}"/>
    <cellStyle name="Comma 4 3 3 4 2 3" xfId="17513" xr:uid="{00000000-0005-0000-0000-000033000000}"/>
    <cellStyle name="Comma 4 3 3 4 2 3 2" xfId="47753" xr:uid="{00000000-0005-0000-0000-000033000000}"/>
    <cellStyle name="Comma 4 3 3 4 2 4" xfId="32633" xr:uid="{00000000-0005-0000-0000-000033000000}"/>
    <cellStyle name="Comma 4 3 3 4 3" xfId="3905" xr:uid="{00000000-0005-0000-0000-000033000000}"/>
    <cellStyle name="Comma 4 3 3 4 3 2" xfId="12977" xr:uid="{00000000-0005-0000-0000-000033000000}"/>
    <cellStyle name="Comma 4 3 3 4 3 2 2" xfId="28097" xr:uid="{00000000-0005-0000-0000-000033000000}"/>
    <cellStyle name="Comma 4 3 3 4 3 2 2 2" xfId="58337" xr:uid="{00000000-0005-0000-0000-000033000000}"/>
    <cellStyle name="Comma 4 3 3 4 3 2 3" xfId="43217" xr:uid="{00000000-0005-0000-0000-000033000000}"/>
    <cellStyle name="Comma 4 3 3 4 3 3" xfId="19025" xr:uid="{00000000-0005-0000-0000-000033000000}"/>
    <cellStyle name="Comma 4 3 3 4 3 3 2" xfId="49265" xr:uid="{00000000-0005-0000-0000-000033000000}"/>
    <cellStyle name="Comma 4 3 3 4 3 4" xfId="34145" xr:uid="{00000000-0005-0000-0000-000033000000}"/>
    <cellStyle name="Comma 4 3 3 4 4" xfId="5417" xr:uid="{00000000-0005-0000-0000-000033000000}"/>
    <cellStyle name="Comma 4 3 3 4 4 2" xfId="14489" xr:uid="{00000000-0005-0000-0000-000033000000}"/>
    <cellStyle name="Comma 4 3 3 4 4 2 2" xfId="29609" xr:uid="{00000000-0005-0000-0000-000033000000}"/>
    <cellStyle name="Comma 4 3 3 4 4 2 2 2" xfId="59849" xr:uid="{00000000-0005-0000-0000-000033000000}"/>
    <cellStyle name="Comma 4 3 3 4 4 2 3" xfId="44729" xr:uid="{00000000-0005-0000-0000-000033000000}"/>
    <cellStyle name="Comma 4 3 3 4 4 3" xfId="20537" xr:uid="{00000000-0005-0000-0000-000033000000}"/>
    <cellStyle name="Comma 4 3 3 4 4 3 2" xfId="50777" xr:uid="{00000000-0005-0000-0000-000033000000}"/>
    <cellStyle name="Comma 4 3 3 4 4 4" xfId="35657" xr:uid="{00000000-0005-0000-0000-000033000000}"/>
    <cellStyle name="Comma 4 3 3 4 5" xfId="6929" xr:uid="{00000000-0005-0000-0000-000033000000}"/>
    <cellStyle name="Comma 4 3 3 4 5 2" xfId="22049" xr:uid="{00000000-0005-0000-0000-000033000000}"/>
    <cellStyle name="Comma 4 3 3 4 5 2 2" xfId="52289" xr:uid="{00000000-0005-0000-0000-000033000000}"/>
    <cellStyle name="Comma 4 3 3 4 5 3" xfId="37169" xr:uid="{00000000-0005-0000-0000-000033000000}"/>
    <cellStyle name="Comma 4 3 3 4 6" xfId="8441" xr:uid="{00000000-0005-0000-0000-000033000000}"/>
    <cellStyle name="Comma 4 3 3 4 6 2" xfId="23561" xr:uid="{00000000-0005-0000-0000-000033000000}"/>
    <cellStyle name="Comma 4 3 3 4 6 2 2" xfId="53801" xr:uid="{00000000-0005-0000-0000-000033000000}"/>
    <cellStyle name="Comma 4 3 3 4 6 3" xfId="38681" xr:uid="{00000000-0005-0000-0000-000033000000}"/>
    <cellStyle name="Comma 4 3 3 4 7" xfId="9953" xr:uid="{00000000-0005-0000-0000-000033000000}"/>
    <cellStyle name="Comma 4 3 3 4 7 2" xfId="25073" xr:uid="{00000000-0005-0000-0000-000033000000}"/>
    <cellStyle name="Comma 4 3 3 4 7 2 2" xfId="55313" xr:uid="{00000000-0005-0000-0000-000033000000}"/>
    <cellStyle name="Comma 4 3 3 4 7 3" xfId="40193" xr:uid="{00000000-0005-0000-0000-000033000000}"/>
    <cellStyle name="Comma 4 3 3 4 8" xfId="16001" xr:uid="{00000000-0005-0000-0000-000033000000}"/>
    <cellStyle name="Comma 4 3 3 4 8 2" xfId="46241" xr:uid="{00000000-0005-0000-0000-000033000000}"/>
    <cellStyle name="Comma 4 3 3 4 9" xfId="31121" xr:uid="{00000000-0005-0000-0000-000033000000}"/>
    <cellStyle name="Comma 4 3 3 5" xfId="1637" xr:uid="{00000000-0005-0000-0000-000033000000}"/>
    <cellStyle name="Comma 4 3 3 5 2" xfId="10709" xr:uid="{00000000-0005-0000-0000-000033000000}"/>
    <cellStyle name="Comma 4 3 3 5 2 2" xfId="25829" xr:uid="{00000000-0005-0000-0000-000033000000}"/>
    <cellStyle name="Comma 4 3 3 5 2 2 2" xfId="56069" xr:uid="{00000000-0005-0000-0000-000033000000}"/>
    <cellStyle name="Comma 4 3 3 5 2 3" xfId="40949" xr:uid="{00000000-0005-0000-0000-000033000000}"/>
    <cellStyle name="Comma 4 3 3 5 3" xfId="16757" xr:uid="{00000000-0005-0000-0000-000033000000}"/>
    <cellStyle name="Comma 4 3 3 5 3 2" xfId="46997" xr:uid="{00000000-0005-0000-0000-000033000000}"/>
    <cellStyle name="Comma 4 3 3 5 4" xfId="31877" xr:uid="{00000000-0005-0000-0000-000033000000}"/>
    <cellStyle name="Comma 4 3 3 6" xfId="3149" xr:uid="{00000000-0005-0000-0000-000033000000}"/>
    <cellStyle name="Comma 4 3 3 6 2" xfId="12221" xr:uid="{00000000-0005-0000-0000-000033000000}"/>
    <cellStyle name="Comma 4 3 3 6 2 2" xfId="27341" xr:uid="{00000000-0005-0000-0000-000033000000}"/>
    <cellStyle name="Comma 4 3 3 6 2 2 2" xfId="57581" xr:uid="{00000000-0005-0000-0000-000033000000}"/>
    <cellStyle name="Comma 4 3 3 6 2 3" xfId="42461" xr:uid="{00000000-0005-0000-0000-000033000000}"/>
    <cellStyle name="Comma 4 3 3 6 3" xfId="18269" xr:uid="{00000000-0005-0000-0000-000033000000}"/>
    <cellStyle name="Comma 4 3 3 6 3 2" xfId="48509" xr:uid="{00000000-0005-0000-0000-000033000000}"/>
    <cellStyle name="Comma 4 3 3 6 4" xfId="33389" xr:uid="{00000000-0005-0000-0000-000033000000}"/>
    <cellStyle name="Comma 4 3 3 7" xfId="4661" xr:uid="{00000000-0005-0000-0000-000033000000}"/>
    <cellStyle name="Comma 4 3 3 7 2" xfId="13733" xr:uid="{00000000-0005-0000-0000-000033000000}"/>
    <cellStyle name="Comma 4 3 3 7 2 2" xfId="28853" xr:uid="{00000000-0005-0000-0000-000033000000}"/>
    <cellStyle name="Comma 4 3 3 7 2 2 2" xfId="59093" xr:uid="{00000000-0005-0000-0000-000033000000}"/>
    <cellStyle name="Comma 4 3 3 7 2 3" xfId="43973" xr:uid="{00000000-0005-0000-0000-000033000000}"/>
    <cellStyle name="Comma 4 3 3 7 3" xfId="19781" xr:uid="{00000000-0005-0000-0000-000033000000}"/>
    <cellStyle name="Comma 4 3 3 7 3 2" xfId="50021" xr:uid="{00000000-0005-0000-0000-000033000000}"/>
    <cellStyle name="Comma 4 3 3 7 4" xfId="34901" xr:uid="{00000000-0005-0000-0000-000033000000}"/>
    <cellStyle name="Comma 4 3 3 8" xfId="6173" xr:uid="{00000000-0005-0000-0000-000033000000}"/>
    <cellStyle name="Comma 4 3 3 8 2" xfId="21293" xr:uid="{00000000-0005-0000-0000-000033000000}"/>
    <cellStyle name="Comma 4 3 3 8 2 2" xfId="51533" xr:uid="{00000000-0005-0000-0000-000033000000}"/>
    <cellStyle name="Comma 4 3 3 8 3" xfId="36413" xr:uid="{00000000-0005-0000-0000-000033000000}"/>
    <cellStyle name="Comma 4 3 3 9" xfId="7685" xr:uid="{00000000-0005-0000-0000-000033000000}"/>
    <cellStyle name="Comma 4 3 3 9 2" xfId="22805" xr:uid="{00000000-0005-0000-0000-000033000000}"/>
    <cellStyle name="Comma 4 3 3 9 2 2" xfId="53045" xr:uid="{00000000-0005-0000-0000-000033000000}"/>
    <cellStyle name="Comma 4 3 3 9 3" xfId="37925" xr:uid="{00000000-0005-0000-0000-000033000000}"/>
    <cellStyle name="Comma 4 3 4" xfId="209" xr:uid="{00000000-0005-0000-0000-000033000000}"/>
    <cellStyle name="Comma 4 3 4 10" xfId="9281" xr:uid="{00000000-0005-0000-0000-000033000000}"/>
    <cellStyle name="Comma 4 3 4 10 2" xfId="24401" xr:uid="{00000000-0005-0000-0000-000033000000}"/>
    <cellStyle name="Comma 4 3 4 10 2 2" xfId="54641" xr:uid="{00000000-0005-0000-0000-000033000000}"/>
    <cellStyle name="Comma 4 3 4 10 3" xfId="39521" xr:uid="{00000000-0005-0000-0000-000033000000}"/>
    <cellStyle name="Comma 4 3 4 11" xfId="15329" xr:uid="{00000000-0005-0000-0000-000033000000}"/>
    <cellStyle name="Comma 4 3 4 11 2" xfId="45569" xr:uid="{00000000-0005-0000-0000-000033000000}"/>
    <cellStyle name="Comma 4 3 4 12" xfId="30449" xr:uid="{00000000-0005-0000-0000-000033000000}"/>
    <cellStyle name="Comma 4 3 4 2" xfId="461" xr:uid="{00000000-0005-0000-0000-000033000000}"/>
    <cellStyle name="Comma 4 3 4 2 10" xfId="30701" xr:uid="{00000000-0005-0000-0000-000033000000}"/>
    <cellStyle name="Comma 4 3 4 2 2" xfId="1217" xr:uid="{00000000-0005-0000-0000-000033000000}"/>
    <cellStyle name="Comma 4 3 4 2 2 2" xfId="2729" xr:uid="{00000000-0005-0000-0000-000033000000}"/>
    <cellStyle name="Comma 4 3 4 2 2 2 2" xfId="11801" xr:uid="{00000000-0005-0000-0000-000033000000}"/>
    <cellStyle name="Comma 4 3 4 2 2 2 2 2" xfId="26921" xr:uid="{00000000-0005-0000-0000-000033000000}"/>
    <cellStyle name="Comma 4 3 4 2 2 2 2 2 2" xfId="57161" xr:uid="{00000000-0005-0000-0000-000033000000}"/>
    <cellStyle name="Comma 4 3 4 2 2 2 2 3" xfId="42041" xr:uid="{00000000-0005-0000-0000-000033000000}"/>
    <cellStyle name="Comma 4 3 4 2 2 2 3" xfId="17849" xr:uid="{00000000-0005-0000-0000-000033000000}"/>
    <cellStyle name="Comma 4 3 4 2 2 2 3 2" xfId="48089" xr:uid="{00000000-0005-0000-0000-000033000000}"/>
    <cellStyle name="Comma 4 3 4 2 2 2 4" xfId="32969" xr:uid="{00000000-0005-0000-0000-000033000000}"/>
    <cellStyle name="Comma 4 3 4 2 2 3" xfId="4241" xr:uid="{00000000-0005-0000-0000-000033000000}"/>
    <cellStyle name="Comma 4 3 4 2 2 3 2" xfId="13313" xr:uid="{00000000-0005-0000-0000-000033000000}"/>
    <cellStyle name="Comma 4 3 4 2 2 3 2 2" xfId="28433" xr:uid="{00000000-0005-0000-0000-000033000000}"/>
    <cellStyle name="Comma 4 3 4 2 2 3 2 2 2" xfId="58673" xr:uid="{00000000-0005-0000-0000-000033000000}"/>
    <cellStyle name="Comma 4 3 4 2 2 3 2 3" xfId="43553" xr:uid="{00000000-0005-0000-0000-000033000000}"/>
    <cellStyle name="Comma 4 3 4 2 2 3 3" xfId="19361" xr:uid="{00000000-0005-0000-0000-000033000000}"/>
    <cellStyle name="Comma 4 3 4 2 2 3 3 2" xfId="49601" xr:uid="{00000000-0005-0000-0000-000033000000}"/>
    <cellStyle name="Comma 4 3 4 2 2 3 4" xfId="34481" xr:uid="{00000000-0005-0000-0000-000033000000}"/>
    <cellStyle name="Comma 4 3 4 2 2 4" xfId="5753" xr:uid="{00000000-0005-0000-0000-000033000000}"/>
    <cellStyle name="Comma 4 3 4 2 2 4 2" xfId="14825" xr:uid="{00000000-0005-0000-0000-000033000000}"/>
    <cellStyle name="Comma 4 3 4 2 2 4 2 2" xfId="29945" xr:uid="{00000000-0005-0000-0000-000033000000}"/>
    <cellStyle name="Comma 4 3 4 2 2 4 2 2 2" xfId="60185" xr:uid="{00000000-0005-0000-0000-000033000000}"/>
    <cellStyle name="Comma 4 3 4 2 2 4 2 3" xfId="45065" xr:uid="{00000000-0005-0000-0000-000033000000}"/>
    <cellStyle name="Comma 4 3 4 2 2 4 3" xfId="20873" xr:uid="{00000000-0005-0000-0000-000033000000}"/>
    <cellStyle name="Comma 4 3 4 2 2 4 3 2" xfId="51113" xr:uid="{00000000-0005-0000-0000-000033000000}"/>
    <cellStyle name="Comma 4 3 4 2 2 4 4" xfId="35993" xr:uid="{00000000-0005-0000-0000-000033000000}"/>
    <cellStyle name="Comma 4 3 4 2 2 5" xfId="7265" xr:uid="{00000000-0005-0000-0000-000033000000}"/>
    <cellStyle name="Comma 4 3 4 2 2 5 2" xfId="22385" xr:uid="{00000000-0005-0000-0000-000033000000}"/>
    <cellStyle name="Comma 4 3 4 2 2 5 2 2" xfId="52625" xr:uid="{00000000-0005-0000-0000-000033000000}"/>
    <cellStyle name="Comma 4 3 4 2 2 5 3" xfId="37505" xr:uid="{00000000-0005-0000-0000-000033000000}"/>
    <cellStyle name="Comma 4 3 4 2 2 6" xfId="8777" xr:uid="{00000000-0005-0000-0000-000033000000}"/>
    <cellStyle name="Comma 4 3 4 2 2 6 2" xfId="23897" xr:uid="{00000000-0005-0000-0000-000033000000}"/>
    <cellStyle name="Comma 4 3 4 2 2 6 2 2" xfId="54137" xr:uid="{00000000-0005-0000-0000-000033000000}"/>
    <cellStyle name="Comma 4 3 4 2 2 6 3" xfId="39017" xr:uid="{00000000-0005-0000-0000-000033000000}"/>
    <cellStyle name="Comma 4 3 4 2 2 7" xfId="10289" xr:uid="{00000000-0005-0000-0000-000033000000}"/>
    <cellStyle name="Comma 4 3 4 2 2 7 2" xfId="25409" xr:uid="{00000000-0005-0000-0000-000033000000}"/>
    <cellStyle name="Comma 4 3 4 2 2 7 2 2" xfId="55649" xr:uid="{00000000-0005-0000-0000-000033000000}"/>
    <cellStyle name="Comma 4 3 4 2 2 7 3" xfId="40529" xr:uid="{00000000-0005-0000-0000-000033000000}"/>
    <cellStyle name="Comma 4 3 4 2 2 8" xfId="16337" xr:uid="{00000000-0005-0000-0000-000033000000}"/>
    <cellStyle name="Comma 4 3 4 2 2 8 2" xfId="46577" xr:uid="{00000000-0005-0000-0000-000033000000}"/>
    <cellStyle name="Comma 4 3 4 2 2 9" xfId="31457" xr:uid="{00000000-0005-0000-0000-000033000000}"/>
    <cellStyle name="Comma 4 3 4 2 3" xfId="1973" xr:uid="{00000000-0005-0000-0000-000033000000}"/>
    <cellStyle name="Comma 4 3 4 2 3 2" xfId="11045" xr:uid="{00000000-0005-0000-0000-000033000000}"/>
    <cellStyle name="Comma 4 3 4 2 3 2 2" xfId="26165" xr:uid="{00000000-0005-0000-0000-000033000000}"/>
    <cellStyle name="Comma 4 3 4 2 3 2 2 2" xfId="56405" xr:uid="{00000000-0005-0000-0000-000033000000}"/>
    <cellStyle name="Comma 4 3 4 2 3 2 3" xfId="41285" xr:uid="{00000000-0005-0000-0000-000033000000}"/>
    <cellStyle name="Comma 4 3 4 2 3 3" xfId="17093" xr:uid="{00000000-0005-0000-0000-000033000000}"/>
    <cellStyle name="Comma 4 3 4 2 3 3 2" xfId="47333" xr:uid="{00000000-0005-0000-0000-000033000000}"/>
    <cellStyle name="Comma 4 3 4 2 3 4" xfId="32213" xr:uid="{00000000-0005-0000-0000-000033000000}"/>
    <cellStyle name="Comma 4 3 4 2 4" xfId="3485" xr:uid="{00000000-0005-0000-0000-000033000000}"/>
    <cellStyle name="Comma 4 3 4 2 4 2" xfId="12557" xr:uid="{00000000-0005-0000-0000-000033000000}"/>
    <cellStyle name="Comma 4 3 4 2 4 2 2" xfId="27677" xr:uid="{00000000-0005-0000-0000-000033000000}"/>
    <cellStyle name="Comma 4 3 4 2 4 2 2 2" xfId="57917" xr:uid="{00000000-0005-0000-0000-000033000000}"/>
    <cellStyle name="Comma 4 3 4 2 4 2 3" xfId="42797" xr:uid="{00000000-0005-0000-0000-000033000000}"/>
    <cellStyle name="Comma 4 3 4 2 4 3" xfId="18605" xr:uid="{00000000-0005-0000-0000-000033000000}"/>
    <cellStyle name="Comma 4 3 4 2 4 3 2" xfId="48845" xr:uid="{00000000-0005-0000-0000-000033000000}"/>
    <cellStyle name="Comma 4 3 4 2 4 4" xfId="33725" xr:uid="{00000000-0005-0000-0000-000033000000}"/>
    <cellStyle name="Comma 4 3 4 2 5" xfId="4997" xr:uid="{00000000-0005-0000-0000-000033000000}"/>
    <cellStyle name="Comma 4 3 4 2 5 2" xfId="14069" xr:uid="{00000000-0005-0000-0000-000033000000}"/>
    <cellStyle name="Comma 4 3 4 2 5 2 2" xfId="29189" xr:uid="{00000000-0005-0000-0000-000033000000}"/>
    <cellStyle name="Comma 4 3 4 2 5 2 2 2" xfId="59429" xr:uid="{00000000-0005-0000-0000-000033000000}"/>
    <cellStyle name="Comma 4 3 4 2 5 2 3" xfId="44309" xr:uid="{00000000-0005-0000-0000-000033000000}"/>
    <cellStyle name="Comma 4 3 4 2 5 3" xfId="20117" xr:uid="{00000000-0005-0000-0000-000033000000}"/>
    <cellStyle name="Comma 4 3 4 2 5 3 2" xfId="50357" xr:uid="{00000000-0005-0000-0000-000033000000}"/>
    <cellStyle name="Comma 4 3 4 2 5 4" xfId="35237" xr:uid="{00000000-0005-0000-0000-000033000000}"/>
    <cellStyle name="Comma 4 3 4 2 6" xfId="6509" xr:uid="{00000000-0005-0000-0000-000033000000}"/>
    <cellStyle name="Comma 4 3 4 2 6 2" xfId="21629" xr:uid="{00000000-0005-0000-0000-000033000000}"/>
    <cellStyle name="Comma 4 3 4 2 6 2 2" xfId="51869" xr:uid="{00000000-0005-0000-0000-000033000000}"/>
    <cellStyle name="Comma 4 3 4 2 6 3" xfId="36749" xr:uid="{00000000-0005-0000-0000-000033000000}"/>
    <cellStyle name="Comma 4 3 4 2 7" xfId="8021" xr:uid="{00000000-0005-0000-0000-000033000000}"/>
    <cellStyle name="Comma 4 3 4 2 7 2" xfId="23141" xr:uid="{00000000-0005-0000-0000-000033000000}"/>
    <cellStyle name="Comma 4 3 4 2 7 2 2" xfId="53381" xr:uid="{00000000-0005-0000-0000-000033000000}"/>
    <cellStyle name="Comma 4 3 4 2 7 3" xfId="38261" xr:uid="{00000000-0005-0000-0000-000033000000}"/>
    <cellStyle name="Comma 4 3 4 2 8" xfId="9533" xr:uid="{00000000-0005-0000-0000-000033000000}"/>
    <cellStyle name="Comma 4 3 4 2 8 2" xfId="24653" xr:uid="{00000000-0005-0000-0000-000033000000}"/>
    <cellStyle name="Comma 4 3 4 2 8 2 2" xfId="54893" xr:uid="{00000000-0005-0000-0000-000033000000}"/>
    <cellStyle name="Comma 4 3 4 2 8 3" xfId="39773" xr:uid="{00000000-0005-0000-0000-000033000000}"/>
    <cellStyle name="Comma 4 3 4 2 9" xfId="15581" xr:uid="{00000000-0005-0000-0000-000033000000}"/>
    <cellStyle name="Comma 4 3 4 2 9 2" xfId="45821" xr:uid="{00000000-0005-0000-0000-000033000000}"/>
    <cellStyle name="Comma 4 3 4 3" xfId="713" xr:uid="{00000000-0005-0000-0000-00009C000000}"/>
    <cellStyle name="Comma 4 3 4 3 10" xfId="30953" xr:uid="{00000000-0005-0000-0000-00009C000000}"/>
    <cellStyle name="Comma 4 3 4 3 2" xfId="1469" xr:uid="{00000000-0005-0000-0000-00009C000000}"/>
    <cellStyle name="Comma 4 3 4 3 2 2" xfId="2981" xr:uid="{00000000-0005-0000-0000-00009C000000}"/>
    <cellStyle name="Comma 4 3 4 3 2 2 2" xfId="12053" xr:uid="{00000000-0005-0000-0000-00009C000000}"/>
    <cellStyle name="Comma 4 3 4 3 2 2 2 2" xfId="27173" xr:uid="{00000000-0005-0000-0000-00009C000000}"/>
    <cellStyle name="Comma 4 3 4 3 2 2 2 2 2" xfId="57413" xr:uid="{00000000-0005-0000-0000-00009C000000}"/>
    <cellStyle name="Comma 4 3 4 3 2 2 2 3" xfId="42293" xr:uid="{00000000-0005-0000-0000-00009C000000}"/>
    <cellStyle name="Comma 4 3 4 3 2 2 3" xfId="18101" xr:uid="{00000000-0005-0000-0000-00009C000000}"/>
    <cellStyle name="Comma 4 3 4 3 2 2 3 2" xfId="48341" xr:uid="{00000000-0005-0000-0000-00009C000000}"/>
    <cellStyle name="Comma 4 3 4 3 2 2 4" xfId="33221" xr:uid="{00000000-0005-0000-0000-00009C000000}"/>
    <cellStyle name="Comma 4 3 4 3 2 3" xfId="4493" xr:uid="{00000000-0005-0000-0000-00009C000000}"/>
    <cellStyle name="Comma 4 3 4 3 2 3 2" xfId="13565" xr:uid="{00000000-0005-0000-0000-00009C000000}"/>
    <cellStyle name="Comma 4 3 4 3 2 3 2 2" xfId="28685" xr:uid="{00000000-0005-0000-0000-00009C000000}"/>
    <cellStyle name="Comma 4 3 4 3 2 3 2 2 2" xfId="58925" xr:uid="{00000000-0005-0000-0000-00009C000000}"/>
    <cellStyle name="Comma 4 3 4 3 2 3 2 3" xfId="43805" xr:uid="{00000000-0005-0000-0000-00009C000000}"/>
    <cellStyle name="Comma 4 3 4 3 2 3 3" xfId="19613" xr:uid="{00000000-0005-0000-0000-00009C000000}"/>
    <cellStyle name="Comma 4 3 4 3 2 3 3 2" xfId="49853" xr:uid="{00000000-0005-0000-0000-00009C000000}"/>
    <cellStyle name="Comma 4 3 4 3 2 3 4" xfId="34733" xr:uid="{00000000-0005-0000-0000-00009C000000}"/>
    <cellStyle name="Comma 4 3 4 3 2 4" xfId="6005" xr:uid="{00000000-0005-0000-0000-00009C000000}"/>
    <cellStyle name="Comma 4 3 4 3 2 4 2" xfId="15077" xr:uid="{00000000-0005-0000-0000-00009C000000}"/>
    <cellStyle name="Comma 4 3 4 3 2 4 2 2" xfId="30197" xr:uid="{00000000-0005-0000-0000-00009C000000}"/>
    <cellStyle name="Comma 4 3 4 3 2 4 2 2 2" xfId="60437" xr:uid="{00000000-0005-0000-0000-00009C000000}"/>
    <cellStyle name="Comma 4 3 4 3 2 4 2 3" xfId="45317" xr:uid="{00000000-0005-0000-0000-00009C000000}"/>
    <cellStyle name="Comma 4 3 4 3 2 4 3" xfId="21125" xr:uid="{00000000-0005-0000-0000-00009C000000}"/>
    <cellStyle name="Comma 4 3 4 3 2 4 3 2" xfId="51365" xr:uid="{00000000-0005-0000-0000-00009C000000}"/>
    <cellStyle name="Comma 4 3 4 3 2 4 4" xfId="36245" xr:uid="{00000000-0005-0000-0000-00009C000000}"/>
    <cellStyle name="Comma 4 3 4 3 2 5" xfId="7517" xr:uid="{00000000-0005-0000-0000-00009C000000}"/>
    <cellStyle name="Comma 4 3 4 3 2 5 2" xfId="22637" xr:uid="{00000000-0005-0000-0000-00009C000000}"/>
    <cellStyle name="Comma 4 3 4 3 2 5 2 2" xfId="52877" xr:uid="{00000000-0005-0000-0000-00009C000000}"/>
    <cellStyle name="Comma 4 3 4 3 2 5 3" xfId="37757" xr:uid="{00000000-0005-0000-0000-00009C000000}"/>
    <cellStyle name="Comma 4 3 4 3 2 6" xfId="9029" xr:uid="{00000000-0005-0000-0000-00009C000000}"/>
    <cellStyle name="Comma 4 3 4 3 2 6 2" xfId="24149" xr:uid="{00000000-0005-0000-0000-00009C000000}"/>
    <cellStyle name="Comma 4 3 4 3 2 6 2 2" xfId="54389" xr:uid="{00000000-0005-0000-0000-00009C000000}"/>
    <cellStyle name="Comma 4 3 4 3 2 6 3" xfId="39269" xr:uid="{00000000-0005-0000-0000-00009C000000}"/>
    <cellStyle name="Comma 4 3 4 3 2 7" xfId="10541" xr:uid="{00000000-0005-0000-0000-00009C000000}"/>
    <cellStyle name="Comma 4 3 4 3 2 7 2" xfId="25661" xr:uid="{00000000-0005-0000-0000-00009C000000}"/>
    <cellStyle name="Comma 4 3 4 3 2 7 2 2" xfId="55901" xr:uid="{00000000-0005-0000-0000-00009C000000}"/>
    <cellStyle name="Comma 4 3 4 3 2 7 3" xfId="40781" xr:uid="{00000000-0005-0000-0000-00009C000000}"/>
    <cellStyle name="Comma 4 3 4 3 2 8" xfId="16589" xr:uid="{00000000-0005-0000-0000-00009C000000}"/>
    <cellStyle name="Comma 4 3 4 3 2 8 2" xfId="46829" xr:uid="{00000000-0005-0000-0000-00009C000000}"/>
    <cellStyle name="Comma 4 3 4 3 2 9" xfId="31709" xr:uid="{00000000-0005-0000-0000-00009C000000}"/>
    <cellStyle name="Comma 4 3 4 3 3" xfId="2225" xr:uid="{00000000-0005-0000-0000-00009C000000}"/>
    <cellStyle name="Comma 4 3 4 3 3 2" xfId="11297" xr:uid="{00000000-0005-0000-0000-00009C000000}"/>
    <cellStyle name="Comma 4 3 4 3 3 2 2" xfId="26417" xr:uid="{00000000-0005-0000-0000-00009C000000}"/>
    <cellStyle name="Comma 4 3 4 3 3 2 2 2" xfId="56657" xr:uid="{00000000-0005-0000-0000-00009C000000}"/>
    <cellStyle name="Comma 4 3 4 3 3 2 3" xfId="41537" xr:uid="{00000000-0005-0000-0000-00009C000000}"/>
    <cellStyle name="Comma 4 3 4 3 3 3" xfId="17345" xr:uid="{00000000-0005-0000-0000-00009C000000}"/>
    <cellStyle name="Comma 4 3 4 3 3 3 2" xfId="47585" xr:uid="{00000000-0005-0000-0000-00009C000000}"/>
    <cellStyle name="Comma 4 3 4 3 3 4" xfId="32465" xr:uid="{00000000-0005-0000-0000-00009C000000}"/>
    <cellStyle name="Comma 4 3 4 3 4" xfId="3737" xr:uid="{00000000-0005-0000-0000-00009C000000}"/>
    <cellStyle name="Comma 4 3 4 3 4 2" xfId="12809" xr:uid="{00000000-0005-0000-0000-00009C000000}"/>
    <cellStyle name="Comma 4 3 4 3 4 2 2" xfId="27929" xr:uid="{00000000-0005-0000-0000-00009C000000}"/>
    <cellStyle name="Comma 4 3 4 3 4 2 2 2" xfId="58169" xr:uid="{00000000-0005-0000-0000-00009C000000}"/>
    <cellStyle name="Comma 4 3 4 3 4 2 3" xfId="43049" xr:uid="{00000000-0005-0000-0000-00009C000000}"/>
    <cellStyle name="Comma 4 3 4 3 4 3" xfId="18857" xr:uid="{00000000-0005-0000-0000-00009C000000}"/>
    <cellStyle name="Comma 4 3 4 3 4 3 2" xfId="49097" xr:uid="{00000000-0005-0000-0000-00009C000000}"/>
    <cellStyle name="Comma 4 3 4 3 4 4" xfId="33977" xr:uid="{00000000-0005-0000-0000-00009C000000}"/>
    <cellStyle name="Comma 4 3 4 3 5" xfId="5249" xr:uid="{00000000-0005-0000-0000-00009C000000}"/>
    <cellStyle name="Comma 4 3 4 3 5 2" xfId="14321" xr:uid="{00000000-0005-0000-0000-00009C000000}"/>
    <cellStyle name="Comma 4 3 4 3 5 2 2" xfId="29441" xr:uid="{00000000-0005-0000-0000-00009C000000}"/>
    <cellStyle name="Comma 4 3 4 3 5 2 2 2" xfId="59681" xr:uid="{00000000-0005-0000-0000-00009C000000}"/>
    <cellStyle name="Comma 4 3 4 3 5 2 3" xfId="44561" xr:uid="{00000000-0005-0000-0000-00009C000000}"/>
    <cellStyle name="Comma 4 3 4 3 5 3" xfId="20369" xr:uid="{00000000-0005-0000-0000-00009C000000}"/>
    <cellStyle name="Comma 4 3 4 3 5 3 2" xfId="50609" xr:uid="{00000000-0005-0000-0000-00009C000000}"/>
    <cellStyle name="Comma 4 3 4 3 5 4" xfId="35489" xr:uid="{00000000-0005-0000-0000-00009C000000}"/>
    <cellStyle name="Comma 4 3 4 3 6" xfId="6761" xr:uid="{00000000-0005-0000-0000-00009C000000}"/>
    <cellStyle name="Comma 4 3 4 3 6 2" xfId="21881" xr:uid="{00000000-0005-0000-0000-00009C000000}"/>
    <cellStyle name="Comma 4 3 4 3 6 2 2" xfId="52121" xr:uid="{00000000-0005-0000-0000-00009C000000}"/>
    <cellStyle name="Comma 4 3 4 3 6 3" xfId="37001" xr:uid="{00000000-0005-0000-0000-00009C000000}"/>
    <cellStyle name="Comma 4 3 4 3 7" xfId="8273" xr:uid="{00000000-0005-0000-0000-00009C000000}"/>
    <cellStyle name="Comma 4 3 4 3 7 2" xfId="23393" xr:uid="{00000000-0005-0000-0000-00009C000000}"/>
    <cellStyle name="Comma 4 3 4 3 7 2 2" xfId="53633" xr:uid="{00000000-0005-0000-0000-00009C000000}"/>
    <cellStyle name="Comma 4 3 4 3 7 3" xfId="38513" xr:uid="{00000000-0005-0000-0000-00009C000000}"/>
    <cellStyle name="Comma 4 3 4 3 8" xfId="9785" xr:uid="{00000000-0005-0000-0000-00009C000000}"/>
    <cellStyle name="Comma 4 3 4 3 8 2" xfId="24905" xr:uid="{00000000-0005-0000-0000-00009C000000}"/>
    <cellStyle name="Comma 4 3 4 3 8 2 2" xfId="55145" xr:uid="{00000000-0005-0000-0000-00009C000000}"/>
    <cellStyle name="Comma 4 3 4 3 8 3" xfId="40025" xr:uid="{00000000-0005-0000-0000-00009C000000}"/>
    <cellStyle name="Comma 4 3 4 3 9" xfId="15833" xr:uid="{00000000-0005-0000-0000-00009C000000}"/>
    <cellStyle name="Comma 4 3 4 3 9 2" xfId="46073" xr:uid="{00000000-0005-0000-0000-00009C000000}"/>
    <cellStyle name="Comma 4 3 4 4" xfId="965" xr:uid="{00000000-0005-0000-0000-000033000000}"/>
    <cellStyle name="Comma 4 3 4 4 2" xfId="2477" xr:uid="{00000000-0005-0000-0000-000033000000}"/>
    <cellStyle name="Comma 4 3 4 4 2 2" xfId="11549" xr:uid="{00000000-0005-0000-0000-000033000000}"/>
    <cellStyle name="Comma 4 3 4 4 2 2 2" xfId="26669" xr:uid="{00000000-0005-0000-0000-000033000000}"/>
    <cellStyle name="Comma 4 3 4 4 2 2 2 2" xfId="56909" xr:uid="{00000000-0005-0000-0000-000033000000}"/>
    <cellStyle name="Comma 4 3 4 4 2 2 3" xfId="41789" xr:uid="{00000000-0005-0000-0000-000033000000}"/>
    <cellStyle name="Comma 4 3 4 4 2 3" xfId="17597" xr:uid="{00000000-0005-0000-0000-000033000000}"/>
    <cellStyle name="Comma 4 3 4 4 2 3 2" xfId="47837" xr:uid="{00000000-0005-0000-0000-000033000000}"/>
    <cellStyle name="Comma 4 3 4 4 2 4" xfId="32717" xr:uid="{00000000-0005-0000-0000-000033000000}"/>
    <cellStyle name="Comma 4 3 4 4 3" xfId="3989" xr:uid="{00000000-0005-0000-0000-000033000000}"/>
    <cellStyle name="Comma 4 3 4 4 3 2" xfId="13061" xr:uid="{00000000-0005-0000-0000-000033000000}"/>
    <cellStyle name="Comma 4 3 4 4 3 2 2" xfId="28181" xr:uid="{00000000-0005-0000-0000-000033000000}"/>
    <cellStyle name="Comma 4 3 4 4 3 2 2 2" xfId="58421" xr:uid="{00000000-0005-0000-0000-000033000000}"/>
    <cellStyle name="Comma 4 3 4 4 3 2 3" xfId="43301" xr:uid="{00000000-0005-0000-0000-000033000000}"/>
    <cellStyle name="Comma 4 3 4 4 3 3" xfId="19109" xr:uid="{00000000-0005-0000-0000-000033000000}"/>
    <cellStyle name="Comma 4 3 4 4 3 3 2" xfId="49349" xr:uid="{00000000-0005-0000-0000-000033000000}"/>
    <cellStyle name="Comma 4 3 4 4 3 4" xfId="34229" xr:uid="{00000000-0005-0000-0000-000033000000}"/>
    <cellStyle name="Comma 4 3 4 4 4" xfId="5501" xr:uid="{00000000-0005-0000-0000-000033000000}"/>
    <cellStyle name="Comma 4 3 4 4 4 2" xfId="14573" xr:uid="{00000000-0005-0000-0000-000033000000}"/>
    <cellStyle name="Comma 4 3 4 4 4 2 2" xfId="29693" xr:uid="{00000000-0005-0000-0000-000033000000}"/>
    <cellStyle name="Comma 4 3 4 4 4 2 2 2" xfId="59933" xr:uid="{00000000-0005-0000-0000-000033000000}"/>
    <cellStyle name="Comma 4 3 4 4 4 2 3" xfId="44813" xr:uid="{00000000-0005-0000-0000-000033000000}"/>
    <cellStyle name="Comma 4 3 4 4 4 3" xfId="20621" xr:uid="{00000000-0005-0000-0000-000033000000}"/>
    <cellStyle name="Comma 4 3 4 4 4 3 2" xfId="50861" xr:uid="{00000000-0005-0000-0000-000033000000}"/>
    <cellStyle name="Comma 4 3 4 4 4 4" xfId="35741" xr:uid="{00000000-0005-0000-0000-000033000000}"/>
    <cellStyle name="Comma 4 3 4 4 5" xfId="7013" xr:uid="{00000000-0005-0000-0000-000033000000}"/>
    <cellStyle name="Comma 4 3 4 4 5 2" xfId="22133" xr:uid="{00000000-0005-0000-0000-000033000000}"/>
    <cellStyle name="Comma 4 3 4 4 5 2 2" xfId="52373" xr:uid="{00000000-0005-0000-0000-000033000000}"/>
    <cellStyle name="Comma 4 3 4 4 5 3" xfId="37253" xr:uid="{00000000-0005-0000-0000-000033000000}"/>
    <cellStyle name="Comma 4 3 4 4 6" xfId="8525" xr:uid="{00000000-0005-0000-0000-000033000000}"/>
    <cellStyle name="Comma 4 3 4 4 6 2" xfId="23645" xr:uid="{00000000-0005-0000-0000-000033000000}"/>
    <cellStyle name="Comma 4 3 4 4 6 2 2" xfId="53885" xr:uid="{00000000-0005-0000-0000-000033000000}"/>
    <cellStyle name="Comma 4 3 4 4 6 3" xfId="38765" xr:uid="{00000000-0005-0000-0000-000033000000}"/>
    <cellStyle name="Comma 4 3 4 4 7" xfId="10037" xr:uid="{00000000-0005-0000-0000-000033000000}"/>
    <cellStyle name="Comma 4 3 4 4 7 2" xfId="25157" xr:uid="{00000000-0005-0000-0000-000033000000}"/>
    <cellStyle name="Comma 4 3 4 4 7 2 2" xfId="55397" xr:uid="{00000000-0005-0000-0000-000033000000}"/>
    <cellStyle name="Comma 4 3 4 4 7 3" xfId="40277" xr:uid="{00000000-0005-0000-0000-000033000000}"/>
    <cellStyle name="Comma 4 3 4 4 8" xfId="16085" xr:uid="{00000000-0005-0000-0000-000033000000}"/>
    <cellStyle name="Comma 4 3 4 4 8 2" xfId="46325" xr:uid="{00000000-0005-0000-0000-000033000000}"/>
    <cellStyle name="Comma 4 3 4 4 9" xfId="31205" xr:uid="{00000000-0005-0000-0000-000033000000}"/>
    <cellStyle name="Comma 4 3 4 5" xfId="1721" xr:uid="{00000000-0005-0000-0000-000033000000}"/>
    <cellStyle name="Comma 4 3 4 5 2" xfId="10793" xr:uid="{00000000-0005-0000-0000-000033000000}"/>
    <cellStyle name="Comma 4 3 4 5 2 2" xfId="25913" xr:uid="{00000000-0005-0000-0000-000033000000}"/>
    <cellStyle name="Comma 4 3 4 5 2 2 2" xfId="56153" xr:uid="{00000000-0005-0000-0000-000033000000}"/>
    <cellStyle name="Comma 4 3 4 5 2 3" xfId="41033" xr:uid="{00000000-0005-0000-0000-000033000000}"/>
    <cellStyle name="Comma 4 3 4 5 3" xfId="16841" xr:uid="{00000000-0005-0000-0000-000033000000}"/>
    <cellStyle name="Comma 4 3 4 5 3 2" xfId="47081" xr:uid="{00000000-0005-0000-0000-000033000000}"/>
    <cellStyle name="Comma 4 3 4 5 4" xfId="31961" xr:uid="{00000000-0005-0000-0000-000033000000}"/>
    <cellStyle name="Comma 4 3 4 6" xfId="3233" xr:uid="{00000000-0005-0000-0000-000033000000}"/>
    <cellStyle name="Comma 4 3 4 6 2" xfId="12305" xr:uid="{00000000-0005-0000-0000-000033000000}"/>
    <cellStyle name="Comma 4 3 4 6 2 2" xfId="27425" xr:uid="{00000000-0005-0000-0000-000033000000}"/>
    <cellStyle name="Comma 4 3 4 6 2 2 2" xfId="57665" xr:uid="{00000000-0005-0000-0000-000033000000}"/>
    <cellStyle name="Comma 4 3 4 6 2 3" xfId="42545" xr:uid="{00000000-0005-0000-0000-000033000000}"/>
    <cellStyle name="Comma 4 3 4 6 3" xfId="18353" xr:uid="{00000000-0005-0000-0000-000033000000}"/>
    <cellStyle name="Comma 4 3 4 6 3 2" xfId="48593" xr:uid="{00000000-0005-0000-0000-000033000000}"/>
    <cellStyle name="Comma 4 3 4 6 4" xfId="33473" xr:uid="{00000000-0005-0000-0000-000033000000}"/>
    <cellStyle name="Comma 4 3 4 7" xfId="4745" xr:uid="{00000000-0005-0000-0000-000033000000}"/>
    <cellStyle name="Comma 4 3 4 7 2" xfId="13817" xr:uid="{00000000-0005-0000-0000-000033000000}"/>
    <cellStyle name="Comma 4 3 4 7 2 2" xfId="28937" xr:uid="{00000000-0005-0000-0000-000033000000}"/>
    <cellStyle name="Comma 4 3 4 7 2 2 2" xfId="59177" xr:uid="{00000000-0005-0000-0000-000033000000}"/>
    <cellStyle name="Comma 4 3 4 7 2 3" xfId="44057" xr:uid="{00000000-0005-0000-0000-000033000000}"/>
    <cellStyle name="Comma 4 3 4 7 3" xfId="19865" xr:uid="{00000000-0005-0000-0000-000033000000}"/>
    <cellStyle name="Comma 4 3 4 7 3 2" xfId="50105" xr:uid="{00000000-0005-0000-0000-000033000000}"/>
    <cellStyle name="Comma 4 3 4 7 4" xfId="34985" xr:uid="{00000000-0005-0000-0000-000033000000}"/>
    <cellStyle name="Comma 4 3 4 8" xfId="6257" xr:uid="{00000000-0005-0000-0000-000033000000}"/>
    <cellStyle name="Comma 4 3 4 8 2" xfId="21377" xr:uid="{00000000-0005-0000-0000-000033000000}"/>
    <cellStyle name="Comma 4 3 4 8 2 2" xfId="51617" xr:uid="{00000000-0005-0000-0000-000033000000}"/>
    <cellStyle name="Comma 4 3 4 8 3" xfId="36497" xr:uid="{00000000-0005-0000-0000-000033000000}"/>
    <cellStyle name="Comma 4 3 4 9" xfId="7769" xr:uid="{00000000-0005-0000-0000-000033000000}"/>
    <cellStyle name="Comma 4 3 4 9 2" xfId="22889" xr:uid="{00000000-0005-0000-0000-000033000000}"/>
    <cellStyle name="Comma 4 3 4 9 2 2" xfId="53129" xr:uid="{00000000-0005-0000-0000-000033000000}"/>
    <cellStyle name="Comma 4 3 4 9 3" xfId="38009" xr:uid="{00000000-0005-0000-0000-000033000000}"/>
    <cellStyle name="Comma 4 3 5" xfId="293" xr:uid="{00000000-0005-0000-0000-000008000000}"/>
    <cellStyle name="Comma 4 3 5 10" xfId="30533" xr:uid="{00000000-0005-0000-0000-000008000000}"/>
    <cellStyle name="Comma 4 3 5 2" xfId="1049" xr:uid="{00000000-0005-0000-0000-000008000000}"/>
    <cellStyle name="Comma 4 3 5 2 2" xfId="2561" xr:uid="{00000000-0005-0000-0000-000008000000}"/>
    <cellStyle name="Comma 4 3 5 2 2 2" xfId="11633" xr:uid="{00000000-0005-0000-0000-000008000000}"/>
    <cellStyle name="Comma 4 3 5 2 2 2 2" xfId="26753" xr:uid="{00000000-0005-0000-0000-000008000000}"/>
    <cellStyle name="Comma 4 3 5 2 2 2 2 2" xfId="56993" xr:uid="{00000000-0005-0000-0000-000008000000}"/>
    <cellStyle name="Comma 4 3 5 2 2 2 3" xfId="41873" xr:uid="{00000000-0005-0000-0000-000008000000}"/>
    <cellStyle name="Comma 4 3 5 2 2 3" xfId="17681" xr:uid="{00000000-0005-0000-0000-000008000000}"/>
    <cellStyle name="Comma 4 3 5 2 2 3 2" xfId="47921" xr:uid="{00000000-0005-0000-0000-000008000000}"/>
    <cellStyle name="Comma 4 3 5 2 2 4" xfId="32801" xr:uid="{00000000-0005-0000-0000-000008000000}"/>
    <cellStyle name="Comma 4 3 5 2 3" xfId="4073" xr:uid="{00000000-0005-0000-0000-000008000000}"/>
    <cellStyle name="Comma 4 3 5 2 3 2" xfId="13145" xr:uid="{00000000-0005-0000-0000-000008000000}"/>
    <cellStyle name="Comma 4 3 5 2 3 2 2" xfId="28265" xr:uid="{00000000-0005-0000-0000-000008000000}"/>
    <cellStyle name="Comma 4 3 5 2 3 2 2 2" xfId="58505" xr:uid="{00000000-0005-0000-0000-000008000000}"/>
    <cellStyle name="Comma 4 3 5 2 3 2 3" xfId="43385" xr:uid="{00000000-0005-0000-0000-000008000000}"/>
    <cellStyle name="Comma 4 3 5 2 3 3" xfId="19193" xr:uid="{00000000-0005-0000-0000-000008000000}"/>
    <cellStyle name="Comma 4 3 5 2 3 3 2" xfId="49433" xr:uid="{00000000-0005-0000-0000-000008000000}"/>
    <cellStyle name="Comma 4 3 5 2 3 4" xfId="34313" xr:uid="{00000000-0005-0000-0000-000008000000}"/>
    <cellStyle name="Comma 4 3 5 2 4" xfId="5585" xr:uid="{00000000-0005-0000-0000-000008000000}"/>
    <cellStyle name="Comma 4 3 5 2 4 2" xfId="14657" xr:uid="{00000000-0005-0000-0000-000008000000}"/>
    <cellStyle name="Comma 4 3 5 2 4 2 2" xfId="29777" xr:uid="{00000000-0005-0000-0000-000008000000}"/>
    <cellStyle name="Comma 4 3 5 2 4 2 2 2" xfId="60017" xr:uid="{00000000-0005-0000-0000-000008000000}"/>
    <cellStyle name="Comma 4 3 5 2 4 2 3" xfId="44897" xr:uid="{00000000-0005-0000-0000-000008000000}"/>
    <cellStyle name="Comma 4 3 5 2 4 3" xfId="20705" xr:uid="{00000000-0005-0000-0000-000008000000}"/>
    <cellStyle name="Comma 4 3 5 2 4 3 2" xfId="50945" xr:uid="{00000000-0005-0000-0000-000008000000}"/>
    <cellStyle name="Comma 4 3 5 2 4 4" xfId="35825" xr:uid="{00000000-0005-0000-0000-000008000000}"/>
    <cellStyle name="Comma 4 3 5 2 5" xfId="7097" xr:uid="{00000000-0005-0000-0000-000008000000}"/>
    <cellStyle name="Comma 4 3 5 2 5 2" xfId="22217" xr:uid="{00000000-0005-0000-0000-000008000000}"/>
    <cellStyle name="Comma 4 3 5 2 5 2 2" xfId="52457" xr:uid="{00000000-0005-0000-0000-000008000000}"/>
    <cellStyle name="Comma 4 3 5 2 5 3" xfId="37337" xr:uid="{00000000-0005-0000-0000-000008000000}"/>
    <cellStyle name="Comma 4 3 5 2 6" xfId="8609" xr:uid="{00000000-0005-0000-0000-000008000000}"/>
    <cellStyle name="Comma 4 3 5 2 6 2" xfId="23729" xr:uid="{00000000-0005-0000-0000-000008000000}"/>
    <cellStyle name="Comma 4 3 5 2 6 2 2" xfId="53969" xr:uid="{00000000-0005-0000-0000-000008000000}"/>
    <cellStyle name="Comma 4 3 5 2 6 3" xfId="38849" xr:uid="{00000000-0005-0000-0000-000008000000}"/>
    <cellStyle name="Comma 4 3 5 2 7" xfId="10121" xr:uid="{00000000-0005-0000-0000-000008000000}"/>
    <cellStyle name="Comma 4 3 5 2 7 2" xfId="25241" xr:uid="{00000000-0005-0000-0000-000008000000}"/>
    <cellStyle name="Comma 4 3 5 2 7 2 2" xfId="55481" xr:uid="{00000000-0005-0000-0000-000008000000}"/>
    <cellStyle name="Comma 4 3 5 2 7 3" xfId="40361" xr:uid="{00000000-0005-0000-0000-000008000000}"/>
    <cellStyle name="Comma 4 3 5 2 8" xfId="16169" xr:uid="{00000000-0005-0000-0000-000008000000}"/>
    <cellStyle name="Comma 4 3 5 2 8 2" xfId="46409" xr:uid="{00000000-0005-0000-0000-000008000000}"/>
    <cellStyle name="Comma 4 3 5 2 9" xfId="31289" xr:uid="{00000000-0005-0000-0000-000008000000}"/>
    <cellStyle name="Comma 4 3 5 3" xfId="1805" xr:uid="{00000000-0005-0000-0000-000008000000}"/>
    <cellStyle name="Comma 4 3 5 3 2" xfId="10877" xr:uid="{00000000-0005-0000-0000-000008000000}"/>
    <cellStyle name="Comma 4 3 5 3 2 2" xfId="25997" xr:uid="{00000000-0005-0000-0000-000008000000}"/>
    <cellStyle name="Comma 4 3 5 3 2 2 2" xfId="56237" xr:uid="{00000000-0005-0000-0000-000008000000}"/>
    <cellStyle name="Comma 4 3 5 3 2 3" xfId="41117" xr:uid="{00000000-0005-0000-0000-000008000000}"/>
    <cellStyle name="Comma 4 3 5 3 3" xfId="16925" xr:uid="{00000000-0005-0000-0000-000008000000}"/>
    <cellStyle name="Comma 4 3 5 3 3 2" xfId="47165" xr:uid="{00000000-0005-0000-0000-000008000000}"/>
    <cellStyle name="Comma 4 3 5 3 4" xfId="32045" xr:uid="{00000000-0005-0000-0000-000008000000}"/>
    <cellStyle name="Comma 4 3 5 4" xfId="3317" xr:uid="{00000000-0005-0000-0000-000008000000}"/>
    <cellStyle name="Comma 4 3 5 4 2" xfId="12389" xr:uid="{00000000-0005-0000-0000-000008000000}"/>
    <cellStyle name="Comma 4 3 5 4 2 2" xfId="27509" xr:uid="{00000000-0005-0000-0000-000008000000}"/>
    <cellStyle name="Comma 4 3 5 4 2 2 2" xfId="57749" xr:uid="{00000000-0005-0000-0000-000008000000}"/>
    <cellStyle name="Comma 4 3 5 4 2 3" xfId="42629" xr:uid="{00000000-0005-0000-0000-000008000000}"/>
    <cellStyle name="Comma 4 3 5 4 3" xfId="18437" xr:uid="{00000000-0005-0000-0000-000008000000}"/>
    <cellStyle name="Comma 4 3 5 4 3 2" xfId="48677" xr:uid="{00000000-0005-0000-0000-000008000000}"/>
    <cellStyle name="Comma 4 3 5 4 4" xfId="33557" xr:uid="{00000000-0005-0000-0000-000008000000}"/>
    <cellStyle name="Comma 4 3 5 5" xfId="4829" xr:uid="{00000000-0005-0000-0000-000008000000}"/>
    <cellStyle name="Comma 4 3 5 5 2" xfId="13901" xr:uid="{00000000-0005-0000-0000-000008000000}"/>
    <cellStyle name="Comma 4 3 5 5 2 2" xfId="29021" xr:uid="{00000000-0005-0000-0000-000008000000}"/>
    <cellStyle name="Comma 4 3 5 5 2 2 2" xfId="59261" xr:uid="{00000000-0005-0000-0000-000008000000}"/>
    <cellStyle name="Comma 4 3 5 5 2 3" xfId="44141" xr:uid="{00000000-0005-0000-0000-000008000000}"/>
    <cellStyle name="Comma 4 3 5 5 3" xfId="19949" xr:uid="{00000000-0005-0000-0000-000008000000}"/>
    <cellStyle name="Comma 4 3 5 5 3 2" xfId="50189" xr:uid="{00000000-0005-0000-0000-000008000000}"/>
    <cellStyle name="Comma 4 3 5 5 4" xfId="35069" xr:uid="{00000000-0005-0000-0000-000008000000}"/>
    <cellStyle name="Comma 4 3 5 6" xfId="6341" xr:uid="{00000000-0005-0000-0000-000008000000}"/>
    <cellStyle name="Comma 4 3 5 6 2" xfId="21461" xr:uid="{00000000-0005-0000-0000-000008000000}"/>
    <cellStyle name="Comma 4 3 5 6 2 2" xfId="51701" xr:uid="{00000000-0005-0000-0000-000008000000}"/>
    <cellStyle name="Comma 4 3 5 6 3" xfId="36581" xr:uid="{00000000-0005-0000-0000-000008000000}"/>
    <cellStyle name="Comma 4 3 5 7" xfId="7853" xr:uid="{00000000-0005-0000-0000-000008000000}"/>
    <cellStyle name="Comma 4 3 5 7 2" xfId="22973" xr:uid="{00000000-0005-0000-0000-000008000000}"/>
    <cellStyle name="Comma 4 3 5 7 2 2" xfId="53213" xr:uid="{00000000-0005-0000-0000-000008000000}"/>
    <cellStyle name="Comma 4 3 5 7 3" xfId="38093" xr:uid="{00000000-0005-0000-0000-000008000000}"/>
    <cellStyle name="Comma 4 3 5 8" xfId="9365" xr:uid="{00000000-0005-0000-0000-000008000000}"/>
    <cellStyle name="Comma 4 3 5 8 2" xfId="24485" xr:uid="{00000000-0005-0000-0000-000008000000}"/>
    <cellStyle name="Comma 4 3 5 8 2 2" xfId="54725" xr:uid="{00000000-0005-0000-0000-000008000000}"/>
    <cellStyle name="Comma 4 3 5 8 3" xfId="39605" xr:uid="{00000000-0005-0000-0000-000008000000}"/>
    <cellStyle name="Comma 4 3 5 9" xfId="15413" xr:uid="{00000000-0005-0000-0000-000008000000}"/>
    <cellStyle name="Comma 4 3 5 9 2" xfId="45653" xr:uid="{00000000-0005-0000-0000-000008000000}"/>
    <cellStyle name="Comma 4 3 6" xfId="545" xr:uid="{00000000-0005-0000-0000-000097000000}"/>
    <cellStyle name="Comma 4 3 6 10" xfId="30785" xr:uid="{00000000-0005-0000-0000-000097000000}"/>
    <cellStyle name="Comma 4 3 6 2" xfId="1301" xr:uid="{00000000-0005-0000-0000-000097000000}"/>
    <cellStyle name="Comma 4 3 6 2 2" xfId="2813" xr:uid="{00000000-0005-0000-0000-000097000000}"/>
    <cellStyle name="Comma 4 3 6 2 2 2" xfId="11885" xr:uid="{00000000-0005-0000-0000-000097000000}"/>
    <cellStyle name="Comma 4 3 6 2 2 2 2" xfId="27005" xr:uid="{00000000-0005-0000-0000-000097000000}"/>
    <cellStyle name="Comma 4 3 6 2 2 2 2 2" xfId="57245" xr:uid="{00000000-0005-0000-0000-000097000000}"/>
    <cellStyle name="Comma 4 3 6 2 2 2 3" xfId="42125" xr:uid="{00000000-0005-0000-0000-000097000000}"/>
    <cellStyle name="Comma 4 3 6 2 2 3" xfId="17933" xr:uid="{00000000-0005-0000-0000-000097000000}"/>
    <cellStyle name="Comma 4 3 6 2 2 3 2" xfId="48173" xr:uid="{00000000-0005-0000-0000-000097000000}"/>
    <cellStyle name="Comma 4 3 6 2 2 4" xfId="33053" xr:uid="{00000000-0005-0000-0000-000097000000}"/>
    <cellStyle name="Comma 4 3 6 2 3" xfId="4325" xr:uid="{00000000-0005-0000-0000-000097000000}"/>
    <cellStyle name="Comma 4 3 6 2 3 2" xfId="13397" xr:uid="{00000000-0005-0000-0000-000097000000}"/>
    <cellStyle name="Comma 4 3 6 2 3 2 2" xfId="28517" xr:uid="{00000000-0005-0000-0000-000097000000}"/>
    <cellStyle name="Comma 4 3 6 2 3 2 2 2" xfId="58757" xr:uid="{00000000-0005-0000-0000-000097000000}"/>
    <cellStyle name="Comma 4 3 6 2 3 2 3" xfId="43637" xr:uid="{00000000-0005-0000-0000-000097000000}"/>
    <cellStyle name="Comma 4 3 6 2 3 3" xfId="19445" xr:uid="{00000000-0005-0000-0000-000097000000}"/>
    <cellStyle name="Comma 4 3 6 2 3 3 2" xfId="49685" xr:uid="{00000000-0005-0000-0000-000097000000}"/>
    <cellStyle name="Comma 4 3 6 2 3 4" xfId="34565" xr:uid="{00000000-0005-0000-0000-000097000000}"/>
    <cellStyle name="Comma 4 3 6 2 4" xfId="5837" xr:uid="{00000000-0005-0000-0000-000097000000}"/>
    <cellStyle name="Comma 4 3 6 2 4 2" xfId="14909" xr:uid="{00000000-0005-0000-0000-000097000000}"/>
    <cellStyle name="Comma 4 3 6 2 4 2 2" xfId="30029" xr:uid="{00000000-0005-0000-0000-000097000000}"/>
    <cellStyle name="Comma 4 3 6 2 4 2 2 2" xfId="60269" xr:uid="{00000000-0005-0000-0000-000097000000}"/>
    <cellStyle name="Comma 4 3 6 2 4 2 3" xfId="45149" xr:uid="{00000000-0005-0000-0000-000097000000}"/>
    <cellStyle name="Comma 4 3 6 2 4 3" xfId="20957" xr:uid="{00000000-0005-0000-0000-000097000000}"/>
    <cellStyle name="Comma 4 3 6 2 4 3 2" xfId="51197" xr:uid="{00000000-0005-0000-0000-000097000000}"/>
    <cellStyle name="Comma 4 3 6 2 4 4" xfId="36077" xr:uid="{00000000-0005-0000-0000-000097000000}"/>
    <cellStyle name="Comma 4 3 6 2 5" xfId="7349" xr:uid="{00000000-0005-0000-0000-000097000000}"/>
    <cellStyle name="Comma 4 3 6 2 5 2" xfId="22469" xr:uid="{00000000-0005-0000-0000-000097000000}"/>
    <cellStyle name="Comma 4 3 6 2 5 2 2" xfId="52709" xr:uid="{00000000-0005-0000-0000-000097000000}"/>
    <cellStyle name="Comma 4 3 6 2 5 3" xfId="37589" xr:uid="{00000000-0005-0000-0000-000097000000}"/>
    <cellStyle name="Comma 4 3 6 2 6" xfId="8861" xr:uid="{00000000-0005-0000-0000-000097000000}"/>
    <cellStyle name="Comma 4 3 6 2 6 2" xfId="23981" xr:uid="{00000000-0005-0000-0000-000097000000}"/>
    <cellStyle name="Comma 4 3 6 2 6 2 2" xfId="54221" xr:uid="{00000000-0005-0000-0000-000097000000}"/>
    <cellStyle name="Comma 4 3 6 2 6 3" xfId="39101" xr:uid="{00000000-0005-0000-0000-000097000000}"/>
    <cellStyle name="Comma 4 3 6 2 7" xfId="10373" xr:uid="{00000000-0005-0000-0000-000097000000}"/>
    <cellStyle name="Comma 4 3 6 2 7 2" xfId="25493" xr:uid="{00000000-0005-0000-0000-000097000000}"/>
    <cellStyle name="Comma 4 3 6 2 7 2 2" xfId="55733" xr:uid="{00000000-0005-0000-0000-000097000000}"/>
    <cellStyle name="Comma 4 3 6 2 7 3" xfId="40613" xr:uid="{00000000-0005-0000-0000-000097000000}"/>
    <cellStyle name="Comma 4 3 6 2 8" xfId="16421" xr:uid="{00000000-0005-0000-0000-000097000000}"/>
    <cellStyle name="Comma 4 3 6 2 8 2" xfId="46661" xr:uid="{00000000-0005-0000-0000-000097000000}"/>
    <cellStyle name="Comma 4 3 6 2 9" xfId="31541" xr:uid="{00000000-0005-0000-0000-000097000000}"/>
    <cellStyle name="Comma 4 3 6 3" xfId="2057" xr:uid="{00000000-0005-0000-0000-000097000000}"/>
    <cellStyle name="Comma 4 3 6 3 2" xfId="11129" xr:uid="{00000000-0005-0000-0000-000097000000}"/>
    <cellStyle name="Comma 4 3 6 3 2 2" xfId="26249" xr:uid="{00000000-0005-0000-0000-000097000000}"/>
    <cellStyle name="Comma 4 3 6 3 2 2 2" xfId="56489" xr:uid="{00000000-0005-0000-0000-000097000000}"/>
    <cellStyle name="Comma 4 3 6 3 2 3" xfId="41369" xr:uid="{00000000-0005-0000-0000-000097000000}"/>
    <cellStyle name="Comma 4 3 6 3 3" xfId="17177" xr:uid="{00000000-0005-0000-0000-000097000000}"/>
    <cellStyle name="Comma 4 3 6 3 3 2" xfId="47417" xr:uid="{00000000-0005-0000-0000-000097000000}"/>
    <cellStyle name="Comma 4 3 6 3 4" xfId="32297" xr:uid="{00000000-0005-0000-0000-000097000000}"/>
    <cellStyle name="Comma 4 3 6 4" xfId="3569" xr:uid="{00000000-0005-0000-0000-000097000000}"/>
    <cellStyle name="Comma 4 3 6 4 2" xfId="12641" xr:uid="{00000000-0005-0000-0000-000097000000}"/>
    <cellStyle name="Comma 4 3 6 4 2 2" xfId="27761" xr:uid="{00000000-0005-0000-0000-000097000000}"/>
    <cellStyle name="Comma 4 3 6 4 2 2 2" xfId="58001" xr:uid="{00000000-0005-0000-0000-000097000000}"/>
    <cellStyle name="Comma 4 3 6 4 2 3" xfId="42881" xr:uid="{00000000-0005-0000-0000-000097000000}"/>
    <cellStyle name="Comma 4 3 6 4 3" xfId="18689" xr:uid="{00000000-0005-0000-0000-000097000000}"/>
    <cellStyle name="Comma 4 3 6 4 3 2" xfId="48929" xr:uid="{00000000-0005-0000-0000-000097000000}"/>
    <cellStyle name="Comma 4 3 6 4 4" xfId="33809" xr:uid="{00000000-0005-0000-0000-000097000000}"/>
    <cellStyle name="Comma 4 3 6 5" xfId="5081" xr:uid="{00000000-0005-0000-0000-000097000000}"/>
    <cellStyle name="Comma 4 3 6 5 2" xfId="14153" xr:uid="{00000000-0005-0000-0000-000097000000}"/>
    <cellStyle name="Comma 4 3 6 5 2 2" xfId="29273" xr:uid="{00000000-0005-0000-0000-000097000000}"/>
    <cellStyle name="Comma 4 3 6 5 2 2 2" xfId="59513" xr:uid="{00000000-0005-0000-0000-000097000000}"/>
    <cellStyle name="Comma 4 3 6 5 2 3" xfId="44393" xr:uid="{00000000-0005-0000-0000-000097000000}"/>
    <cellStyle name="Comma 4 3 6 5 3" xfId="20201" xr:uid="{00000000-0005-0000-0000-000097000000}"/>
    <cellStyle name="Comma 4 3 6 5 3 2" xfId="50441" xr:uid="{00000000-0005-0000-0000-000097000000}"/>
    <cellStyle name="Comma 4 3 6 5 4" xfId="35321" xr:uid="{00000000-0005-0000-0000-000097000000}"/>
    <cellStyle name="Comma 4 3 6 6" xfId="6593" xr:uid="{00000000-0005-0000-0000-000097000000}"/>
    <cellStyle name="Comma 4 3 6 6 2" xfId="21713" xr:uid="{00000000-0005-0000-0000-000097000000}"/>
    <cellStyle name="Comma 4 3 6 6 2 2" xfId="51953" xr:uid="{00000000-0005-0000-0000-000097000000}"/>
    <cellStyle name="Comma 4 3 6 6 3" xfId="36833" xr:uid="{00000000-0005-0000-0000-000097000000}"/>
    <cellStyle name="Comma 4 3 6 7" xfId="8105" xr:uid="{00000000-0005-0000-0000-000097000000}"/>
    <cellStyle name="Comma 4 3 6 7 2" xfId="23225" xr:uid="{00000000-0005-0000-0000-000097000000}"/>
    <cellStyle name="Comma 4 3 6 7 2 2" xfId="53465" xr:uid="{00000000-0005-0000-0000-000097000000}"/>
    <cellStyle name="Comma 4 3 6 7 3" xfId="38345" xr:uid="{00000000-0005-0000-0000-000097000000}"/>
    <cellStyle name="Comma 4 3 6 8" xfId="9617" xr:uid="{00000000-0005-0000-0000-000097000000}"/>
    <cellStyle name="Comma 4 3 6 8 2" xfId="24737" xr:uid="{00000000-0005-0000-0000-000097000000}"/>
    <cellStyle name="Comma 4 3 6 8 2 2" xfId="54977" xr:uid="{00000000-0005-0000-0000-000097000000}"/>
    <cellStyle name="Comma 4 3 6 8 3" xfId="39857" xr:uid="{00000000-0005-0000-0000-000097000000}"/>
    <cellStyle name="Comma 4 3 6 9" xfId="15665" xr:uid="{00000000-0005-0000-0000-000097000000}"/>
    <cellStyle name="Comma 4 3 6 9 2" xfId="45905" xr:uid="{00000000-0005-0000-0000-000097000000}"/>
    <cellStyle name="Comma 4 3 7" xfId="797" xr:uid="{00000000-0005-0000-0000-000008000000}"/>
    <cellStyle name="Comma 4 3 7 2" xfId="2309" xr:uid="{00000000-0005-0000-0000-000008000000}"/>
    <cellStyle name="Comma 4 3 7 2 2" xfId="11381" xr:uid="{00000000-0005-0000-0000-000008000000}"/>
    <cellStyle name="Comma 4 3 7 2 2 2" xfId="26501" xr:uid="{00000000-0005-0000-0000-000008000000}"/>
    <cellStyle name="Comma 4 3 7 2 2 2 2" xfId="56741" xr:uid="{00000000-0005-0000-0000-000008000000}"/>
    <cellStyle name="Comma 4 3 7 2 2 3" xfId="41621" xr:uid="{00000000-0005-0000-0000-000008000000}"/>
    <cellStyle name="Comma 4 3 7 2 3" xfId="17429" xr:uid="{00000000-0005-0000-0000-000008000000}"/>
    <cellStyle name="Comma 4 3 7 2 3 2" xfId="47669" xr:uid="{00000000-0005-0000-0000-000008000000}"/>
    <cellStyle name="Comma 4 3 7 2 4" xfId="32549" xr:uid="{00000000-0005-0000-0000-000008000000}"/>
    <cellStyle name="Comma 4 3 7 3" xfId="3821" xr:uid="{00000000-0005-0000-0000-000008000000}"/>
    <cellStyle name="Comma 4 3 7 3 2" xfId="12893" xr:uid="{00000000-0005-0000-0000-000008000000}"/>
    <cellStyle name="Comma 4 3 7 3 2 2" xfId="28013" xr:uid="{00000000-0005-0000-0000-000008000000}"/>
    <cellStyle name="Comma 4 3 7 3 2 2 2" xfId="58253" xr:uid="{00000000-0005-0000-0000-000008000000}"/>
    <cellStyle name="Comma 4 3 7 3 2 3" xfId="43133" xr:uid="{00000000-0005-0000-0000-000008000000}"/>
    <cellStyle name="Comma 4 3 7 3 3" xfId="18941" xr:uid="{00000000-0005-0000-0000-000008000000}"/>
    <cellStyle name="Comma 4 3 7 3 3 2" xfId="49181" xr:uid="{00000000-0005-0000-0000-000008000000}"/>
    <cellStyle name="Comma 4 3 7 3 4" xfId="34061" xr:uid="{00000000-0005-0000-0000-000008000000}"/>
    <cellStyle name="Comma 4 3 7 4" xfId="5333" xr:uid="{00000000-0005-0000-0000-000008000000}"/>
    <cellStyle name="Comma 4 3 7 4 2" xfId="14405" xr:uid="{00000000-0005-0000-0000-000008000000}"/>
    <cellStyle name="Comma 4 3 7 4 2 2" xfId="29525" xr:uid="{00000000-0005-0000-0000-000008000000}"/>
    <cellStyle name="Comma 4 3 7 4 2 2 2" xfId="59765" xr:uid="{00000000-0005-0000-0000-000008000000}"/>
    <cellStyle name="Comma 4 3 7 4 2 3" xfId="44645" xr:uid="{00000000-0005-0000-0000-000008000000}"/>
    <cellStyle name="Comma 4 3 7 4 3" xfId="20453" xr:uid="{00000000-0005-0000-0000-000008000000}"/>
    <cellStyle name="Comma 4 3 7 4 3 2" xfId="50693" xr:uid="{00000000-0005-0000-0000-000008000000}"/>
    <cellStyle name="Comma 4 3 7 4 4" xfId="35573" xr:uid="{00000000-0005-0000-0000-000008000000}"/>
    <cellStyle name="Comma 4 3 7 5" xfId="6845" xr:uid="{00000000-0005-0000-0000-000008000000}"/>
    <cellStyle name="Comma 4 3 7 5 2" xfId="21965" xr:uid="{00000000-0005-0000-0000-000008000000}"/>
    <cellStyle name="Comma 4 3 7 5 2 2" xfId="52205" xr:uid="{00000000-0005-0000-0000-000008000000}"/>
    <cellStyle name="Comma 4 3 7 5 3" xfId="37085" xr:uid="{00000000-0005-0000-0000-000008000000}"/>
    <cellStyle name="Comma 4 3 7 6" xfId="8357" xr:uid="{00000000-0005-0000-0000-000008000000}"/>
    <cellStyle name="Comma 4 3 7 6 2" xfId="23477" xr:uid="{00000000-0005-0000-0000-000008000000}"/>
    <cellStyle name="Comma 4 3 7 6 2 2" xfId="53717" xr:uid="{00000000-0005-0000-0000-000008000000}"/>
    <cellStyle name="Comma 4 3 7 6 3" xfId="38597" xr:uid="{00000000-0005-0000-0000-000008000000}"/>
    <cellStyle name="Comma 4 3 7 7" xfId="9869" xr:uid="{00000000-0005-0000-0000-000008000000}"/>
    <cellStyle name="Comma 4 3 7 7 2" xfId="24989" xr:uid="{00000000-0005-0000-0000-000008000000}"/>
    <cellStyle name="Comma 4 3 7 7 2 2" xfId="55229" xr:uid="{00000000-0005-0000-0000-000008000000}"/>
    <cellStyle name="Comma 4 3 7 7 3" xfId="40109" xr:uid="{00000000-0005-0000-0000-000008000000}"/>
    <cellStyle name="Comma 4 3 7 8" xfId="15917" xr:uid="{00000000-0005-0000-0000-000008000000}"/>
    <cellStyle name="Comma 4 3 7 8 2" xfId="46157" xr:uid="{00000000-0005-0000-0000-000008000000}"/>
    <cellStyle name="Comma 4 3 7 9" xfId="31037" xr:uid="{00000000-0005-0000-0000-000008000000}"/>
    <cellStyle name="Comma 4 3 8" xfId="1553" xr:uid="{00000000-0005-0000-0000-000008000000}"/>
    <cellStyle name="Comma 4 3 8 2" xfId="10625" xr:uid="{00000000-0005-0000-0000-000008000000}"/>
    <cellStyle name="Comma 4 3 8 2 2" xfId="25745" xr:uid="{00000000-0005-0000-0000-000008000000}"/>
    <cellStyle name="Comma 4 3 8 2 2 2" xfId="55985" xr:uid="{00000000-0005-0000-0000-000008000000}"/>
    <cellStyle name="Comma 4 3 8 2 3" xfId="40865" xr:uid="{00000000-0005-0000-0000-000008000000}"/>
    <cellStyle name="Comma 4 3 8 3" xfId="16673" xr:uid="{00000000-0005-0000-0000-000008000000}"/>
    <cellStyle name="Comma 4 3 8 3 2" xfId="46913" xr:uid="{00000000-0005-0000-0000-000008000000}"/>
    <cellStyle name="Comma 4 3 8 4" xfId="31793" xr:uid="{00000000-0005-0000-0000-000008000000}"/>
    <cellStyle name="Comma 4 3 9" xfId="3065" xr:uid="{00000000-0005-0000-0000-000008000000}"/>
    <cellStyle name="Comma 4 3 9 2" xfId="12137" xr:uid="{00000000-0005-0000-0000-000008000000}"/>
    <cellStyle name="Comma 4 3 9 2 2" xfId="27257" xr:uid="{00000000-0005-0000-0000-000008000000}"/>
    <cellStyle name="Comma 4 3 9 2 2 2" xfId="57497" xr:uid="{00000000-0005-0000-0000-000008000000}"/>
    <cellStyle name="Comma 4 3 9 2 3" xfId="42377" xr:uid="{00000000-0005-0000-0000-000008000000}"/>
    <cellStyle name="Comma 4 3 9 3" xfId="18185" xr:uid="{00000000-0005-0000-0000-000008000000}"/>
    <cellStyle name="Comma 4 3 9 3 2" xfId="48425" xr:uid="{00000000-0005-0000-0000-000008000000}"/>
    <cellStyle name="Comma 4 3 9 4" xfId="33305" xr:uid="{00000000-0005-0000-0000-000008000000}"/>
    <cellStyle name="Comma 4 4" xfId="55" xr:uid="{00000000-0005-0000-0000-000018000000}"/>
    <cellStyle name="Comma 4 4 10" xfId="6103" xr:uid="{00000000-0005-0000-0000-000018000000}"/>
    <cellStyle name="Comma 4 4 10 2" xfId="21223" xr:uid="{00000000-0005-0000-0000-000018000000}"/>
    <cellStyle name="Comma 4 4 10 2 2" xfId="51463" xr:uid="{00000000-0005-0000-0000-000018000000}"/>
    <cellStyle name="Comma 4 4 10 3" xfId="36343" xr:uid="{00000000-0005-0000-0000-000018000000}"/>
    <cellStyle name="Comma 4 4 11" xfId="7615" xr:uid="{00000000-0005-0000-0000-000018000000}"/>
    <cellStyle name="Comma 4 4 11 2" xfId="22735" xr:uid="{00000000-0005-0000-0000-000018000000}"/>
    <cellStyle name="Comma 4 4 11 2 2" xfId="52975" xr:uid="{00000000-0005-0000-0000-000018000000}"/>
    <cellStyle name="Comma 4 4 11 3" xfId="37855" xr:uid="{00000000-0005-0000-0000-000018000000}"/>
    <cellStyle name="Comma 4 4 12" xfId="9127" xr:uid="{00000000-0005-0000-0000-000018000000}"/>
    <cellStyle name="Comma 4 4 12 2" xfId="24247" xr:uid="{00000000-0005-0000-0000-000018000000}"/>
    <cellStyle name="Comma 4 4 12 2 2" xfId="54487" xr:uid="{00000000-0005-0000-0000-000018000000}"/>
    <cellStyle name="Comma 4 4 12 3" xfId="39367" xr:uid="{00000000-0005-0000-0000-000018000000}"/>
    <cellStyle name="Comma 4 4 13" xfId="15175" xr:uid="{00000000-0005-0000-0000-000018000000}"/>
    <cellStyle name="Comma 4 4 13 2" xfId="45415" xr:uid="{00000000-0005-0000-0000-000018000000}"/>
    <cellStyle name="Comma 4 4 14" xfId="30295" xr:uid="{00000000-0005-0000-0000-000018000000}"/>
    <cellStyle name="Comma 4 4 2" xfId="139" xr:uid="{00000000-0005-0000-0000-000035000000}"/>
    <cellStyle name="Comma 4 4 2 10" xfId="9211" xr:uid="{00000000-0005-0000-0000-000035000000}"/>
    <cellStyle name="Comma 4 4 2 10 2" xfId="24331" xr:uid="{00000000-0005-0000-0000-000035000000}"/>
    <cellStyle name="Comma 4 4 2 10 2 2" xfId="54571" xr:uid="{00000000-0005-0000-0000-000035000000}"/>
    <cellStyle name="Comma 4 4 2 10 3" xfId="39451" xr:uid="{00000000-0005-0000-0000-000035000000}"/>
    <cellStyle name="Comma 4 4 2 11" xfId="15259" xr:uid="{00000000-0005-0000-0000-000035000000}"/>
    <cellStyle name="Comma 4 4 2 11 2" xfId="45499" xr:uid="{00000000-0005-0000-0000-000035000000}"/>
    <cellStyle name="Comma 4 4 2 12" xfId="30379" xr:uid="{00000000-0005-0000-0000-000035000000}"/>
    <cellStyle name="Comma 4 4 2 2" xfId="391" xr:uid="{00000000-0005-0000-0000-000035000000}"/>
    <cellStyle name="Comma 4 4 2 2 10" xfId="30631" xr:uid="{00000000-0005-0000-0000-000035000000}"/>
    <cellStyle name="Comma 4 4 2 2 2" xfId="1147" xr:uid="{00000000-0005-0000-0000-000035000000}"/>
    <cellStyle name="Comma 4 4 2 2 2 2" xfId="2659" xr:uid="{00000000-0005-0000-0000-000035000000}"/>
    <cellStyle name="Comma 4 4 2 2 2 2 2" xfId="11731" xr:uid="{00000000-0005-0000-0000-000035000000}"/>
    <cellStyle name="Comma 4 4 2 2 2 2 2 2" xfId="26851" xr:uid="{00000000-0005-0000-0000-000035000000}"/>
    <cellStyle name="Comma 4 4 2 2 2 2 2 2 2" xfId="57091" xr:uid="{00000000-0005-0000-0000-000035000000}"/>
    <cellStyle name="Comma 4 4 2 2 2 2 2 3" xfId="41971" xr:uid="{00000000-0005-0000-0000-000035000000}"/>
    <cellStyle name="Comma 4 4 2 2 2 2 3" xfId="17779" xr:uid="{00000000-0005-0000-0000-000035000000}"/>
    <cellStyle name="Comma 4 4 2 2 2 2 3 2" xfId="48019" xr:uid="{00000000-0005-0000-0000-000035000000}"/>
    <cellStyle name="Comma 4 4 2 2 2 2 4" xfId="32899" xr:uid="{00000000-0005-0000-0000-000035000000}"/>
    <cellStyle name="Comma 4 4 2 2 2 3" xfId="4171" xr:uid="{00000000-0005-0000-0000-000035000000}"/>
    <cellStyle name="Comma 4 4 2 2 2 3 2" xfId="13243" xr:uid="{00000000-0005-0000-0000-000035000000}"/>
    <cellStyle name="Comma 4 4 2 2 2 3 2 2" xfId="28363" xr:uid="{00000000-0005-0000-0000-000035000000}"/>
    <cellStyle name="Comma 4 4 2 2 2 3 2 2 2" xfId="58603" xr:uid="{00000000-0005-0000-0000-000035000000}"/>
    <cellStyle name="Comma 4 4 2 2 2 3 2 3" xfId="43483" xr:uid="{00000000-0005-0000-0000-000035000000}"/>
    <cellStyle name="Comma 4 4 2 2 2 3 3" xfId="19291" xr:uid="{00000000-0005-0000-0000-000035000000}"/>
    <cellStyle name="Comma 4 4 2 2 2 3 3 2" xfId="49531" xr:uid="{00000000-0005-0000-0000-000035000000}"/>
    <cellStyle name="Comma 4 4 2 2 2 3 4" xfId="34411" xr:uid="{00000000-0005-0000-0000-000035000000}"/>
    <cellStyle name="Comma 4 4 2 2 2 4" xfId="5683" xr:uid="{00000000-0005-0000-0000-000035000000}"/>
    <cellStyle name="Comma 4 4 2 2 2 4 2" xfId="14755" xr:uid="{00000000-0005-0000-0000-000035000000}"/>
    <cellStyle name="Comma 4 4 2 2 2 4 2 2" xfId="29875" xr:uid="{00000000-0005-0000-0000-000035000000}"/>
    <cellStyle name="Comma 4 4 2 2 2 4 2 2 2" xfId="60115" xr:uid="{00000000-0005-0000-0000-000035000000}"/>
    <cellStyle name="Comma 4 4 2 2 2 4 2 3" xfId="44995" xr:uid="{00000000-0005-0000-0000-000035000000}"/>
    <cellStyle name="Comma 4 4 2 2 2 4 3" xfId="20803" xr:uid="{00000000-0005-0000-0000-000035000000}"/>
    <cellStyle name="Comma 4 4 2 2 2 4 3 2" xfId="51043" xr:uid="{00000000-0005-0000-0000-000035000000}"/>
    <cellStyle name="Comma 4 4 2 2 2 4 4" xfId="35923" xr:uid="{00000000-0005-0000-0000-000035000000}"/>
    <cellStyle name="Comma 4 4 2 2 2 5" xfId="7195" xr:uid="{00000000-0005-0000-0000-000035000000}"/>
    <cellStyle name="Comma 4 4 2 2 2 5 2" xfId="22315" xr:uid="{00000000-0005-0000-0000-000035000000}"/>
    <cellStyle name="Comma 4 4 2 2 2 5 2 2" xfId="52555" xr:uid="{00000000-0005-0000-0000-000035000000}"/>
    <cellStyle name="Comma 4 4 2 2 2 5 3" xfId="37435" xr:uid="{00000000-0005-0000-0000-000035000000}"/>
    <cellStyle name="Comma 4 4 2 2 2 6" xfId="8707" xr:uid="{00000000-0005-0000-0000-000035000000}"/>
    <cellStyle name="Comma 4 4 2 2 2 6 2" xfId="23827" xr:uid="{00000000-0005-0000-0000-000035000000}"/>
    <cellStyle name="Comma 4 4 2 2 2 6 2 2" xfId="54067" xr:uid="{00000000-0005-0000-0000-000035000000}"/>
    <cellStyle name="Comma 4 4 2 2 2 6 3" xfId="38947" xr:uid="{00000000-0005-0000-0000-000035000000}"/>
    <cellStyle name="Comma 4 4 2 2 2 7" xfId="10219" xr:uid="{00000000-0005-0000-0000-000035000000}"/>
    <cellStyle name="Comma 4 4 2 2 2 7 2" xfId="25339" xr:uid="{00000000-0005-0000-0000-000035000000}"/>
    <cellStyle name="Comma 4 4 2 2 2 7 2 2" xfId="55579" xr:uid="{00000000-0005-0000-0000-000035000000}"/>
    <cellStyle name="Comma 4 4 2 2 2 7 3" xfId="40459" xr:uid="{00000000-0005-0000-0000-000035000000}"/>
    <cellStyle name="Comma 4 4 2 2 2 8" xfId="16267" xr:uid="{00000000-0005-0000-0000-000035000000}"/>
    <cellStyle name="Comma 4 4 2 2 2 8 2" xfId="46507" xr:uid="{00000000-0005-0000-0000-000035000000}"/>
    <cellStyle name="Comma 4 4 2 2 2 9" xfId="31387" xr:uid="{00000000-0005-0000-0000-000035000000}"/>
    <cellStyle name="Comma 4 4 2 2 3" xfId="1903" xr:uid="{00000000-0005-0000-0000-000035000000}"/>
    <cellStyle name="Comma 4 4 2 2 3 2" xfId="10975" xr:uid="{00000000-0005-0000-0000-000035000000}"/>
    <cellStyle name="Comma 4 4 2 2 3 2 2" xfId="26095" xr:uid="{00000000-0005-0000-0000-000035000000}"/>
    <cellStyle name="Comma 4 4 2 2 3 2 2 2" xfId="56335" xr:uid="{00000000-0005-0000-0000-000035000000}"/>
    <cellStyle name="Comma 4 4 2 2 3 2 3" xfId="41215" xr:uid="{00000000-0005-0000-0000-000035000000}"/>
    <cellStyle name="Comma 4 4 2 2 3 3" xfId="17023" xr:uid="{00000000-0005-0000-0000-000035000000}"/>
    <cellStyle name="Comma 4 4 2 2 3 3 2" xfId="47263" xr:uid="{00000000-0005-0000-0000-000035000000}"/>
    <cellStyle name="Comma 4 4 2 2 3 4" xfId="32143" xr:uid="{00000000-0005-0000-0000-000035000000}"/>
    <cellStyle name="Comma 4 4 2 2 4" xfId="3415" xr:uid="{00000000-0005-0000-0000-000035000000}"/>
    <cellStyle name="Comma 4 4 2 2 4 2" xfId="12487" xr:uid="{00000000-0005-0000-0000-000035000000}"/>
    <cellStyle name="Comma 4 4 2 2 4 2 2" xfId="27607" xr:uid="{00000000-0005-0000-0000-000035000000}"/>
    <cellStyle name="Comma 4 4 2 2 4 2 2 2" xfId="57847" xr:uid="{00000000-0005-0000-0000-000035000000}"/>
    <cellStyle name="Comma 4 4 2 2 4 2 3" xfId="42727" xr:uid="{00000000-0005-0000-0000-000035000000}"/>
    <cellStyle name="Comma 4 4 2 2 4 3" xfId="18535" xr:uid="{00000000-0005-0000-0000-000035000000}"/>
    <cellStyle name="Comma 4 4 2 2 4 3 2" xfId="48775" xr:uid="{00000000-0005-0000-0000-000035000000}"/>
    <cellStyle name="Comma 4 4 2 2 4 4" xfId="33655" xr:uid="{00000000-0005-0000-0000-000035000000}"/>
    <cellStyle name="Comma 4 4 2 2 5" xfId="4927" xr:uid="{00000000-0005-0000-0000-000035000000}"/>
    <cellStyle name="Comma 4 4 2 2 5 2" xfId="13999" xr:uid="{00000000-0005-0000-0000-000035000000}"/>
    <cellStyle name="Comma 4 4 2 2 5 2 2" xfId="29119" xr:uid="{00000000-0005-0000-0000-000035000000}"/>
    <cellStyle name="Comma 4 4 2 2 5 2 2 2" xfId="59359" xr:uid="{00000000-0005-0000-0000-000035000000}"/>
    <cellStyle name="Comma 4 4 2 2 5 2 3" xfId="44239" xr:uid="{00000000-0005-0000-0000-000035000000}"/>
    <cellStyle name="Comma 4 4 2 2 5 3" xfId="20047" xr:uid="{00000000-0005-0000-0000-000035000000}"/>
    <cellStyle name="Comma 4 4 2 2 5 3 2" xfId="50287" xr:uid="{00000000-0005-0000-0000-000035000000}"/>
    <cellStyle name="Comma 4 4 2 2 5 4" xfId="35167" xr:uid="{00000000-0005-0000-0000-000035000000}"/>
    <cellStyle name="Comma 4 4 2 2 6" xfId="6439" xr:uid="{00000000-0005-0000-0000-000035000000}"/>
    <cellStyle name="Comma 4 4 2 2 6 2" xfId="21559" xr:uid="{00000000-0005-0000-0000-000035000000}"/>
    <cellStyle name="Comma 4 4 2 2 6 2 2" xfId="51799" xr:uid="{00000000-0005-0000-0000-000035000000}"/>
    <cellStyle name="Comma 4 4 2 2 6 3" xfId="36679" xr:uid="{00000000-0005-0000-0000-000035000000}"/>
    <cellStyle name="Comma 4 4 2 2 7" xfId="7951" xr:uid="{00000000-0005-0000-0000-000035000000}"/>
    <cellStyle name="Comma 4 4 2 2 7 2" xfId="23071" xr:uid="{00000000-0005-0000-0000-000035000000}"/>
    <cellStyle name="Comma 4 4 2 2 7 2 2" xfId="53311" xr:uid="{00000000-0005-0000-0000-000035000000}"/>
    <cellStyle name="Comma 4 4 2 2 7 3" xfId="38191" xr:uid="{00000000-0005-0000-0000-000035000000}"/>
    <cellStyle name="Comma 4 4 2 2 8" xfId="9463" xr:uid="{00000000-0005-0000-0000-000035000000}"/>
    <cellStyle name="Comma 4 4 2 2 8 2" xfId="24583" xr:uid="{00000000-0005-0000-0000-000035000000}"/>
    <cellStyle name="Comma 4 4 2 2 8 2 2" xfId="54823" xr:uid="{00000000-0005-0000-0000-000035000000}"/>
    <cellStyle name="Comma 4 4 2 2 8 3" xfId="39703" xr:uid="{00000000-0005-0000-0000-000035000000}"/>
    <cellStyle name="Comma 4 4 2 2 9" xfId="15511" xr:uid="{00000000-0005-0000-0000-000035000000}"/>
    <cellStyle name="Comma 4 4 2 2 9 2" xfId="45751" xr:uid="{00000000-0005-0000-0000-000035000000}"/>
    <cellStyle name="Comma 4 4 2 3" xfId="643" xr:uid="{00000000-0005-0000-0000-00009E000000}"/>
    <cellStyle name="Comma 4 4 2 3 10" xfId="30883" xr:uid="{00000000-0005-0000-0000-00009E000000}"/>
    <cellStyle name="Comma 4 4 2 3 2" xfId="1399" xr:uid="{00000000-0005-0000-0000-00009E000000}"/>
    <cellStyle name="Comma 4 4 2 3 2 2" xfId="2911" xr:uid="{00000000-0005-0000-0000-00009E000000}"/>
    <cellStyle name="Comma 4 4 2 3 2 2 2" xfId="11983" xr:uid="{00000000-0005-0000-0000-00009E000000}"/>
    <cellStyle name="Comma 4 4 2 3 2 2 2 2" xfId="27103" xr:uid="{00000000-0005-0000-0000-00009E000000}"/>
    <cellStyle name="Comma 4 4 2 3 2 2 2 2 2" xfId="57343" xr:uid="{00000000-0005-0000-0000-00009E000000}"/>
    <cellStyle name="Comma 4 4 2 3 2 2 2 3" xfId="42223" xr:uid="{00000000-0005-0000-0000-00009E000000}"/>
    <cellStyle name="Comma 4 4 2 3 2 2 3" xfId="18031" xr:uid="{00000000-0005-0000-0000-00009E000000}"/>
    <cellStyle name="Comma 4 4 2 3 2 2 3 2" xfId="48271" xr:uid="{00000000-0005-0000-0000-00009E000000}"/>
    <cellStyle name="Comma 4 4 2 3 2 2 4" xfId="33151" xr:uid="{00000000-0005-0000-0000-00009E000000}"/>
    <cellStyle name="Comma 4 4 2 3 2 3" xfId="4423" xr:uid="{00000000-0005-0000-0000-00009E000000}"/>
    <cellStyle name="Comma 4 4 2 3 2 3 2" xfId="13495" xr:uid="{00000000-0005-0000-0000-00009E000000}"/>
    <cellStyle name="Comma 4 4 2 3 2 3 2 2" xfId="28615" xr:uid="{00000000-0005-0000-0000-00009E000000}"/>
    <cellStyle name="Comma 4 4 2 3 2 3 2 2 2" xfId="58855" xr:uid="{00000000-0005-0000-0000-00009E000000}"/>
    <cellStyle name="Comma 4 4 2 3 2 3 2 3" xfId="43735" xr:uid="{00000000-0005-0000-0000-00009E000000}"/>
    <cellStyle name="Comma 4 4 2 3 2 3 3" xfId="19543" xr:uid="{00000000-0005-0000-0000-00009E000000}"/>
    <cellStyle name="Comma 4 4 2 3 2 3 3 2" xfId="49783" xr:uid="{00000000-0005-0000-0000-00009E000000}"/>
    <cellStyle name="Comma 4 4 2 3 2 3 4" xfId="34663" xr:uid="{00000000-0005-0000-0000-00009E000000}"/>
    <cellStyle name="Comma 4 4 2 3 2 4" xfId="5935" xr:uid="{00000000-0005-0000-0000-00009E000000}"/>
    <cellStyle name="Comma 4 4 2 3 2 4 2" xfId="15007" xr:uid="{00000000-0005-0000-0000-00009E000000}"/>
    <cellStyle name="Comma 4 4 2 3 2 4 2 2" xfId="30127" xr:uid="{00000000-0005-0000-0000-00009E000000}"/>
    <cellStyle name="Comma 4 4 2 3 2 4 2 2 2" xfId="60367" xr:uid="{00000000-0005-0000-0000-00009E000000}"/>
    <cellStyle name="Comma 4 4 2 3 2 4 2 3" xfId="45247" xr:uid="{00000000-0005-0000-0000-00009E000000}"/>
    <cellStyle name="Comma 4 4 2 3 2 4 3" xfId="21055" xr:uid="{00000000-0005-0000-0000-00009E000000}"/>
    <cellStyle name="Comma 4 4 2 3 2 4 3 2" xfId="51295" xr:uid="{00000000-0005-0000-0000-00009E000000}"/>
    <cellStyle name="Comma 4 4 2 3 2 4 4" xfId="36175" xr:uid="{00000000-0005-0000-0000-00009E000000}"/>
    <cellStyle name="Comma 4 4 2 3 2 5" xfId="7447" xr:uid="{00000000-0005-0000-0000-00009E000000}"/>
    <cellStyle name="Comma 4 4 2 3 2 5 2" xfId="22567" xr:uid="{00000000-0005-0000-0000-00009E000000}"/>
    <cellStyle name="Comma 4 4 2 3 2 5 2 2" xfId="52807" xr:uid="{00000000-0005-0000-0000-00009E000000}"/>
    <cellStyle name="Comma 4 4 2 3 2 5 3" xfId="37687" xr:uid="{00000000-0005-0000-0000-00009E000000}"/>
    <cellStyle name="Comma 4 4 2 3 2 6" xfId="8959" xr:uid="{00000000-0005-0000-0000-00009E000000}"/>
    <cellStyle name="Comma 4 4 2 3 2 6 2" xfId="24079" xr:uid="{00000000-0005-0000-0000-00009E000000}"/>
    <cellStyle name="Comma 4 4 2 3 2 6 2 2" xfId="54319" xr:uid="{00000000-0005-0000-0000-00009E000000}"/>
    <cellStyle name="Comma 4 4 2 3 2 6 3" xfId="39199" xr:uid="{00000000-0005-0000-0000-00009E000000}"/>
    <cellStyle name="Comma 4 4 2 3 2 7" xfId="10471" xr:uid="{00000000-0005-0000-0000-00009E000000}"/>
    <cellStyle name="Comma 4 4 2 3 2 7 2" xfId="25591" xr:uid="{00000000-0005-0000-0000-00009E000000}"/>
    <cellStyle name="Comma 4 4 2 3 2 7 2 2" xfId="55831" xr:uid="{00000000-0005-0000-0000-00009E000000}"/>
    <cellStyle name="Comma 4 4 2 3 2 7 3" xfId="40711" xr:uid="{00000000-0005-0000-0000-00009E000000}"/>
    <cellStyle name="Comma 4 4 2 3 2 8" xfId="16519" xr:uid="{00000000-0005-0000-0000-00009E000000}"/>
    <cellStyle name="Comma 4 4 2 3 2 8 2" xfId="46759" xr:uid="{00000000-0005-0000-0000-00009E000000}"/>
    <cellStyle name="Comma 4 4 2 3 2 9" xfId="31639" xr:uid="{00000000-0005-0000-0000-00009E000000}"/>
    <cellStyle name="Comma 4 4 2 3 3" xfId="2155" xr:uid="{00000000-0005-0000-0000-00009E000000}"/>
    <cellStyle name="Comma 4 4 2 3 3 2" xfId="11227" xr:uid="{00000000-0005-0000-0000-00009E000000}"/>
    <cellStyle name="Comma 4 4 2 3 3 2 2" xfId="26347" xr:uid="{00000000-0005-0000-0000-00009E000000}"/>
    <cellStyle name="Comma 4 4 2 3 3 2 2 2" xfId="56587" xr:uid="{00000000-0005-0000-0000-00009E000000}"/>
    <cellStyle name="Comma 4 4 2 3 3 2 3" xfId="41467" xr:uid="{00000000-0005-0000-0000-00009E000000}"/>
    <cellStyle name="Comma 4 4 2 3 3 3" xfId="17275" xr:uid="{00000000-0005-0000-0000-00009E000000}"/>
    <cellStyle name="Comma 4 4 2 3 3 3 2" xfId="47515" xr:uid="{00000000-0005-0000-0000-00009E000000}"/>
    <cellStyle name="Comma 4 4 2 3 3 4" xfId="32395" xr:uid="{00000000-0005-0000-0000-00009E000000}"/>
    <cellStyle name="Comma 4 4 2 3 4" xfId="3667" xr:uid="{00000000-0005-0000-0000-00009E000000}"/>
    <cellStyle name="Comma 4 4 2 3 4 2" xfId="12739" xr:uid="{00000000-0005-0000-0000-00009E000000}"/>
    <cellStyle name="Comma 4 4 2 3 4 2 2" xfId="27859" xr:uid="{00000000-0005-0000-0000-00009E000000}"/>
    <cellStyle name="Comma 4 4 2 3 4 2 2 2" xfId="58099" xr:uid="{00000000-0005-0000-0000-00009E000000}"/>
    <cellStyle name="Comma 4 4 2 3 4 2 3" xfId="42979" xr:uid="{00000000-0005-0000-0000-00009E000000}"/>
    <cellStyle name="Comma 4 4 2 3 4 3" xfId="18787" xr:uid="{00000000-0005-0000-0000-00009E000000}"/>
    <cellStyle name="Comma 4 4 2 3 4 3 2" xfId="49027" xr:uid="{00000000-0005-0000-0000-00009E000000}"/>
    <cellStyle name="Comma 4 4 2 3 4 4" xfId="33907" xr:uid="{00000000-0005-0000-0000-00009E000000}"/>
    <cellStyle name="Comma 4 4 2 3 5" xfId="5179" xr:uid="{00000000-0005-0000-0000-00009E000000}"/>
    <cellStyle name="Comma 4 4 2 3 5 2" xfId="14251" xr:uid="{00000000-0005-0000-0000-00009E000000}"/>
    <cellStyle name="Comma 4 4 2 3 5 2 2" xfId="29371" xr:uid="{00000000-0005-0000-0000-00009E000000}"/>
    <cellStyle name="Comma 4 4 2 3 5 2 2 2" xfId="59611" xr:uid="{00000000-0005-0000-0000-00009E000000}"/>
    <cellStyle name="Comma 4 4 2 3 5 2 3" xfId="44491" xr:uid="{00000000-0005-0000-0000-00009E000000}"/>
    <cellStyle name="Comma 4 4 2 3 5 3" xfId="20299" xr:uid="{00000000-0005-0000-0000-00009E000000}"/>
    <cellStyle name="Comma 4 4 2 3 5 3 2" xfId="50539" xr:uid="{00000000-0005-0000-0000-00009E000000}"/>
    <cellStyle name="Comma 4 4 2 3 5 4" xfId="35419" xr:uid="{00000000-0005-0000-0000-00009E000000}"/>
    <cellStyle name="Comma 4 4 2 3 6" xfId="6691" xr:uid="{00000000-0005-0000-0000-00009E000000}"/>
    <cellStyle name="Comma 4 4 2 3 6 2" xfId="21811" xr:uid="{00000000-0005-0000-0000-00009E000000}"/>
    <cellStyle name="Comma 4 4 2 3 6 2 2" xfId="52051" xr:uid="{00000000-0005-0000-0000-00009E000000}"/>
    <cellStyle name="Comma 4 4 2 3 6 3" xfId="36931" xr:uid="{00000000-0005-0000-0000-00009E000000}"/>
    <cellStyle name="Comma 4 4 2 3 7" xfId="8203" xr:uid="{00000000-0005-0000-0000-00009E000000}"/>
    <cellStyle name="Comma 4 4 2 3 7 2" xfId="23323" xr:uid="{00000000-0005-0000-0000-00009E000000}"/>
    <cellStyle name="Comma 4 4 2 3 7 2 2" xfId="53563" xr:uid="{00000000-0005-0000-0000-00009E000000}"/>
    <cellStyle name="Comma 4 4 2 3 7 3" xfId="38443" xr:uid="{00000000-0005-0000-0000-00009E000000}"/>
    <cellStyle name="Comma 4 4 2 3 8" xfId="9715" xr:uid="{00000000-0005-0000-0000-00009E000000}"/>
    <cellStyle name="Comma 4 4 2 3 8 2" xfId="24835" xr:uid="{00000000-0005-0000-0000-00009E000000}"/>
    <cellStyle name="Comma 4 4 2 3 8 2 2" xfId="55075" xr:uid="{00000000-0005-0000-0000-00009E000000}"/>
    <cellStyle name="Comma 4 4 2 3 8 3" xfId="39955" xr:uid="{00000000-0005-0000-0000-00009E000000}"/>
    <cellStyle name="Comma 4 4 2 3 9" xfId="15763" xr:uid="{00000000-0005-0000-0000-00009E000000}"/>
    <cellStyle name="Comma 4 4 2 3 9 2" xfId="46003" xr:uid="{00000000-0005-0000-0000-00009E000000}"/>
    <cellStyle name="Comma 4 4 2 4" xfId="895" xr:uid="{00000000-0005-0000-0000-000035000000}"/>
    <cellStyle name="Comma 4 4 2 4 2" xfId="2407" xr:uid="{00000000-0005-0000-0000-000035000000}"/>
    <cellStyle name="Comma 4 4 2 4 2 2" xfId="11479" xr:uid="{00000000-0005-0000-0000-000035000000}"/>
    <cellStyle name="Comma 4 4 2 4 2 2 2" xfId="26599" xr:uid="{00000000-0005-0000-0000-000035000000}"/>
    <cellStyle name="Comma 4 4 2 4 2 2 2 2" xfId="56839" xr:uid="{00000000-0005-0000-0000-000035000000}"/>
    <cellStyle name="Comma 4 4 2 4 2 2 3" xfId="41719" xr:uid="{00000000-0005-0000-0000-000035000000}"/>
    <cellStyle name="Comma 4 4 2 4 2 3" xfId="17527" xr:uid="{00000000-0005-0000-0000-000035000000}"/>
    <cellStyle name="Comma 4 4 2 4 2 3 2" xfId="47767" xr:uid="{00000000-0005-0000-0000-000035000000}"/>
    <cellStyle name="Comma 4 4 2 4 2 4" xfId="32647" xr:uid="{00000000-0005-0000-0000-000035000000}"/>
    <cellStyle name="Comma 4 4 2 4 3" xfId="3919" xr:uid="{00000000-0005-0000-0000-000035000000}"/>
    <cellStyle name="Comma 4 4 2 4 3 2" xfId="12991" xr:uid="{00000000-0005-0000-0000-000035000000}"/>
    <cellStyle name="Comma 4 4 2 4 3 2 2" xfId="28111" xr:uid="{00000000-0005-0000-0000-000035000000}"/>
    <cellStyle name="Comma 4 4 2 4 3 2 2 2" xfId="58351" xr:uid="{00000000-0005-0000-0000-000035000000}"/>
    <cellStyle name="Comma 4 4 2 4 3 2 3" xfId="43231" xr:uid="{00000000-0005-0000-0000-000035000000}"/>
    <cellStyle name="Comma 4 4 2 4 3 3" xfId="19039" xr:uid="{00000000-0005-0000-0000-000035000000}"/>
    <cellStyle name="Comma 4 4 2 4 3 3 2" xfId="49279" xr:uid="{00000000-0005-0000-0000-000035000000}"/>
    <cellStyle name="Comma 4 4 2 4 3 4" xfId="34159" xr:uid="{00000000-0005-0000-0000-000035000000}"/>
    <cellStyle name="Comma 4 4 2 4 4" xfId="5431" xr:uid="{00000000-0005-0000-0000-000035000000}"/>
    <cellStyle name="Comma 4 4 2 4 4 2" xfId="14503" xr:uid="{00000000-0005-0000-0000-000035000000}"/>
    <cellStyle name="Comma 4 4 2 4 4 2 2" xfId="29623" xr:uid="{00000000-0005-0000-0000-000035000000}"/>
    <cellStyle name="Comma 4 4 2 4 4 2 2 2" xfId="59863" xr:uid="{00000000-0005-0000-0000-000035000000}"/>
    <cellStyle name="Comma 4 4 2 4 4 2 3" xfId="44743" xr:uid="{00000000-0005-0000-0000-000035000000}"/>
    <cellStyle name="Comma 4 4 2 4 4 3" xfId="20551" xr:uid="{00000000-0005-0000-0000-000035000000}"/>
    <cellStyle name="Comma 4 4 2 4 4 3 2" xfId="50791" xr:uid="{00000000-0005-0000-0000-000035000000}"/>
    <cellStyle name="Comma 4 4 2 4 4 4" xfId="35671" xr:uid="{00000000-0005-0000-0000-000035000000}"/>
    <cellStyle name="Comma 4 4 2 4 5" xfId="6943" xr:uid="{00000000-0005-0000-0000-000035000000}"/>
    <cellStyle name="Comma 4 4 2 4 5 2" xfId="22063" xr:uid="{00000000-0005-0000-0000-000035000000}"/>
    <cellStyle name="Comma 4 4 2 4 5 2 2" xfId="52303" xr:uid="{00000000-0005-0000-0000-000035000000}"/>
    <cellStyle name="Comma 4 4 2 4 5 3" xfId="37183" xr:uid="{00000000-0005-0000-0000-000035000000}"/>
    <cellStyle name="Comma 4 4 2 4 6" xfId="8455" xr:uid="{00000000-0005-0000-0000-000035000000}"/>
    <cellStyle name="Comma 4 4 2 4 6 2" xfId="23575" xr:uid="{00000000-0005-0000-0000-000035000000}"/>
    <cellStyle name="Comma 4 4 2 4 6 2 2" xfId="53815" xr:uid="{00000000-0005-0000-0000-000035000000}"/>
    <cellStyle name="Comma 4 4 2 4 6 3" xfId="38695" xr:uid="{00000000-0005-0000-0000-000035000000}"/>
    <cellStyle name="Comma 4 4 2 4 7" xfId="9967" xr:uid="{00000000-0005-0000-0000-000035000000}"/>
    <cellStyle name="Comma 4 4 2 4 7 2" xfId="25087" xr:uid="{00000000-0005-0000-0000-000035000000}"/>
    <cellStyle name="Comma 4 4 2 4 7 2 2" xfId="55327" xr:uid="{00000000-0005-0000-0000-000035000000}"/>
    <cellStyle name="Comma 4 4 2 4 7 3" xfId="40207" xr:uid="{00000000-0005-0000-0000-000035000000}"/>
    <cellStyle name="Comma 4 4 2 4 8" xfId="16015" xr:uid="{00000000-0005-0000-0000-000035000000}"/>
    <cellStyle name="Comma 4 4 2 4 8 2" xfId="46255" xr:uid="{00000000-0005-0000-0000-000035000000}"/>
    <cellStyle name="Comma 4 4 2 4 9" xfId="31135" xr:uid="{00000000-0005-0000-0000-000035000000}"/>
    <cellStyle name="Comma 4 4 2 5" xfId="1651" xr:uid="{00000000-0005-0000-0000-000035000000}"/>
    <cellStyle name="Comma 4 4 2 5 2" xfId="10723" xr:uid="{00000000-0005-0000-0000-000035000000}"/>
    <cellStyle name="Comma 4 4 2 5 2 2" xfId="25843" xr:uid="{00000000-0005-0000-0000-000035000000}"/>
    <cellStyle name="Comma 4 4 2 5 2 2 2" xfId="56083" xr:uid="{00000000-0005-0000-0000-000035000000}"/>
    <cellStyle name="Comma 4 4 2 5 2 3" xfId="40963" xr:uid="{00000000-0005-0000-0000-000035000000}"/>
    <cellStyle name="Comma 4 4 2 5 3" xfId="16771" xr:uid="{00000000-0005-0000-0000-000035000000}"/>
    <cellStyle name="Comma 4 4 2 5 3 2" xfId="47011" xr:uid="{00000000-0005-0000-0000-000035000000}"/>
    <cellStyle name="Comma 4 4 2 5 4" xfId="31891" xr:uid="{00000000-0005-0000-0000-000035000000}"/>
    <cellStyle name="Comma 4 4 2 6" xfId="3163" xr:uid="{00000000-0005-0000-0000-000035000000}"/>
    <cellStyle name="Comma 4 4 2 6 2" xfId="12235" xr:uid="{00000000-0005-0000-0000-000035000000}"/>
    <cellStyle name="Comma 4 4 2 6 2 2" xfId="27355" xr:uid="{00000000-0005-0000-0000-000035000000}"/>
    <cellStyle name="Comma 4 4 2 6 2 2 2" xfId="57595" xr:uid="{00000000-0005-0000-0000-000035000000}"/>
    <cellStyle name="Comma 4 4 2 6 2 3" xfId="42475" xr:uid="{00000000-0005-0000-0000-000035000000}"/>
    <cellStyle name="Comma 4 4 2 6 3" xfId="18283" xr:uid="{00000000-0005-0000-0000-000035000000}"/>
    <cellStyle name="Comma 4 4 2 6 3 2" xfId="48523" xr:uid="{00000000-0005-0000-0000-000035000000}"/>
    <cellStyle name="Comma 4 4 2 6 4" xfId="33403" xr:uid="{00000000-0005-0000-0000-000035000000}"/>
    <cellStyle name="Comma 4 4 2 7" xfId="4675" xr:uid="{00000000-0005-0000-0000-000035000000}"/>
    <cellStyle name="Comma 4 4 2 7 2" xfId="13747" xr:uid="{00000000-0005-0000-0000-000035000000}"/>
    <cellStyle name="Comma 4 4 2 7 2 2" xfId="28867" xr:uid="{00000000-0005-0000-0000-000035000000}"/>
    <cellStyle name="Comma 4 4 2 7 2 2 2" xfId="59107" xr:uid="{00000000-0005-0000-0000-000035000000}"/>
    <cellStyle name="Comma 4 4 2 7 2 3" xfId="43987" xr:uid="{00000000-0005-0000-0000-000035000000}"/>
    <cellStyle name="Comma 4 4 2 7 3" xfId="19795" xr:uid="{00000000-0005-0000-0000-000035000000}"/>
    <cellStyle name="Comma 4 4 2 7 3 2" xfId="50035" xr:uid="{00000000-0005-0000-0000-000035000000}"/>
    <cellStyle name="Comma 4 4 2 7 4" xfId="34915" xr:uid="{00000000-0005-0000-0000-000035000000}"/>
    <cellStyle name="Comma 4 4 2 8" xfId="6187" xr:uid="{00000000-0005-0000-0000-000035000000}"/>
    <cellStyle name="Comma 4 4 2 8 2" xfId="21307" xr:uid="{00000000-0005-0000-0000-000035000000}"/>
    <cellStyle name="Comma 4 4 2 8 2 2" xfId="51547" xr:uid="{00000000-0005-0000-0000-000035000000}"/>
    <cellStyle name="Comma 4 4 2 8 3" xfId="36427" xr:uid="{00000000-0005-0000-0000-000035000000}"/>
    <cellStyle name="Comma 4 4 2 9" xfId="7699" xr:uid="{00000000-0005-0000-0000-000035000000}"/>
    <cellStyle name="Comma 4 4 2 9 2" xfId="22819" xr:uid="{00000000-0005-0000-0000-000035000000}"/>
    <cellStyle name="Comma 4 4 2 9 2 2" xfId="53059" xr:uid="{00000000-0005-0000-0000-000035000000}"/>
    <cellStyle name="Comma 4 4 2 9 3" xfId="37939" xr:uid="{00000000-0005-0000-0000-000035000000}"/>
    <cellStyle name="Comma 4 4 3" xfId="223" xr:uid="{00000000-0005-0000-0000-000035000000}"/>
    <cellStyle name="Comma 4 4 3 10" xfId="9295" xr:uid="{00000000-0005-0000-0000-000035000000}"/>
    <cellStyle name="Comma 4 4 3 10 2" xfId="24415" xr:uid="{00000000-0005-0000-0000-000035000000}"/>
    <cellStyle name="Comma 4 4 3 10 2 2" xfId="54655" xr:uid="{00000000-0005-0000-0000-000035000000}"/>
    <cellStyle name="Comma 4 4 3 10 3" xfId="39535" xr:uid="{00000000-0005-0000-0000-000035000000}"/>
    <cellStyle name="Comma 4 4 3 11" xfId="15343" xr:uid="{00000000-0005-0000-0000-000035000000}"/>
    <cellStyle name="Comma 4 4 3 11 2" xfId="45583" xr:uid="{00000000-0005-0000-0000-000035000000}"/>
    <cellStyle name="Comma 4 4 3 12" xfId="30463" xr:uid="{00000000-0005-0000-0000-000035000000}"/>
    <cellStyle name="Comma 4 4 3 2" xfId="475" xr:uid="{00000000-0005-0000-0000-000035000000}"/>
    <cellStyle name="Comma 4 4 3 2 10" xfId="30715" xr:uid="{00000000-0005-0000-0000-000035000000}"/>
    <cellStyle name="Comma 4 4 3 2 2" xfId="1231" xr:uid="{00000000-0005-0000-0000-000035000000}"/>
    <cellStyle name="Comma 4 4 3 2 2 2" xfId="2743" xr:uid="{00000000-0005-0000-0000-000035000000}"/>
    <cellStyle name="Comma 4 4 3 2 2 2 2" xfId="11815" xr:uid="{00000000-0005-0000-0000-000035000000}"/>
    <cellStyle name="Comma 4 4 3 2 2 2 2 2" xfId="26935" xr:uid="{00000000-0005-0000-0000-000035000000}"/>
    <cellStyle name="Comma 4 4 3 2 2 2 2 2 2" xfId="57175" xr:uid="{00000000-0005-0000-0000-000035000000}"/>
    <cellStyle name="Comma 4 4 3 2 2 2 2 3" xfId="42055" xr:uid="{00000000-0005-0000-0000-000035000000}"/>
    <cellStyle name="Comma 4 4 3 2 2 2 3" xfId="17863" xr:uid="{00000000-0005-0000-0000-000035000000}"/>
    <cellStyle name="Comma 4 4 3 2 2 2 3 2" xfId="48103" xr:uid="{00000000-0005-0000-0000-000035000000}"/>
    <cellStyle name="Comma 4 4 3 2 2 2 4" xfId="32983" xr:uid="{00000000-0005-0000-0000-000035000000}"/>
    <cellStyle name="Comma 4 4 3 2 2 3" xfId="4255" xr:uid="{00000000-0005-0000-0000-000035000000}"/>
    <cellStyle name="Comma 4 4 3 2 2 3 2" xfId="13327" xr:uid="{00000000-0005-0000-0000-000035000000}"/>
    <cellStyle name="Comma 4 4 3 2 2 3 2 2" xfId="28447" xr:uid="{00000000-0005-0000-0000-000035000000}"/>
    <cellStyle name="Comma 4 4 3 2 2 3 2 2 2" xfId="58687" xr:uid="{00000000-0005-0000-0000-000035000000}"/>
    <cellStyle name="Comma 4 4 3 2 2 3 2 3" xfId="43567" xr:uid="{00000000-0005-0000-0000-000035000000}"/>
    <cellStyle name="Comma 4 4 3 2 2 3 3" xfId="19375" xr:uid="{00000000-0005-0000-0000-000035000000}"/>
    <cellStyle name="Comma 4 4 3 2 2 3 3 2" xfId="49615" xr:uid="{00000000-0005-0000-0000-000035000000}"/>
    <cellStyle name="Comma 4 4 3 2 2 3 4" xfId="34495" xr:uid="{00000000-0005-0000-0000-000035000000}"/>
    <cellStyle name="Comma 4 4 3 2 2 4" xfId="5767" xr:uid="{00000000-0005-0000-0000-000035000000}"/>
    <cellStyle name="Comma 4 4 3 2 2 4 2" xfId="14839" xr:uid="{00000000-0005-0000-0000-000035000000}"/>
    <cellStyle name="Comma 4 4 3 2 2 4 2 2" xfId="29959" xr:uid="{00000000-0005-0000-0000-000035000000}"/>
    <cellStyle name="Comma 4 4 3 2 2 4 2 2 2" xfId="60199" xr:uid="{00000000-0005-0000-0000-000035000000}"/>
    <cellStyle name="Comma 4 4 3 2 2 4 2 3" xfId="45079" xr:uid="{00000000-0005-0000-0000-000035000000}"/>
    <cellStyle name="Comma 4 4 3 2 2 4 3" xfId="20887" xr:uid="{00000000-0005-0000-0000-000035000000}"/>
    <cellStyle name="Comma 4 4 3 2 2 4 3 2" xfId="51127" xr:uid="{00000000-0005-0000-0000-000035000000}"/>
    <cellStyle name="Comma 4 4 3 2 2 4 4" xfId="36007" xr:uid="{00000000-0005-0000-0000-000035000000}"/>
    <cellStyle name="Comma 4 4 3 2 2 5" xfId="7279" xr:uid="{00000000-0005-0000-0000-000035000000}"/>
    <cellStyle name="Comma 4 4 3 2 2 5 2" xfId="22399" xr:uid="{00000000-0005-0000-0000-000035000000}"/>
    <cellStyle name="Comma 4 4 3 2 2 5 2 2" xfId="52639" xr:uid="{00000000-0005-0000-0000-000035000000}"/>
    <cellStyle name="Comma 4 4 3 2 2 5 3" xfId="37519" xr:uid="{00000000-0005-0000-0000-000035000000}"/>
    <cellStyle name="Comma 4 4 3 2 2 6" xfId="8791" xr:uid="{00000000-0005-0000-0000-000035000000}"/>
    <cellStyle name="Comma 4 4 3 2 2 6 2" xfId="23911" xr:uid="{00000000-0005-0000-0000-000035000000}"/>
    <cellStyle name="Comma 4 4 3 2 2 6 2 2" xfId="54151" xr:uid="{00000000-0005-0000-0000-000035000000}"/>
    <cellStyle name="Comma 4 4 3 2 2 6 3" xfId="39031" xr:uid="{00000000-0005-0000-0000-000035000000}"/>
    <cellStyle name="Comma 4 4 3 2 2 7" xfId="10303" xr:uid="{00000000-0005-0000-0000-000035000000}"/>
    <cellStyle name="Comma 4 4 3 2 2 7 2" xfId="25423" xr:uid="{00000000-0005-0000-0000-000035000000}"/>
    <cellStyle name="Comma 4 4 3 2 2 7 2 2" xfId="55663" xr:uid="{00000000-0005-0000-0000-000035000000}"/>
    <cellStyle name="Comma 4 4 3 2 2 7 3" xfId="40543" xr:uid="{00000000-0005-0000-0000-000035000000}"/>
    <cellStyle name="Comma 4 4 3 2 2 8" xfId="16351" xr:uid="{00000000-0005-0000-0000-000035000000}"/>
    <cellStyle name="Comma 4 4 3 2 2 8 2" xfId="46591" xr:uid="{00000000-0005-0000-0000-000035000000}"/>
    <cellStyle name="Comma 4 4 3 2 2 9" xfId="31471" xr:uid="{00000000-0005-0000-0000-000035000000}"/>
    <cellStyle name="Comma 4 4 3 2 3" xfId="1987" xr:uid="{00000000-0005-0000-0000-000035000000}"/>
    <cellStyle name="Comma 4 4 3 2 3 2" xfId="11059" xr:uid="{00000000-0005-0000-0000-000035000000}"/>
    <cellStyle name="Comma 4 4 3 2 3 2 2" xfId="26179" xr:uid="{00000000-0005-0000-0000-000035000000}"/>
    <cellStyle name="Comma 4 4 3 2 3 2 2 2" xfId="56419" xr:uid="{00000000-0005-0000-0000-000035000000}"/>
    <cellStyle name="Comma 4 4 3 2 3 2 3" xfId="41299" xr:uid="{00000000-0005-0000-0000-000035000000}"/>
    <cellStyle name="Comma 4 4 3 2 3 3" xfId="17107" xr:uid="{00000000-0005-0000-0000-000035000000}"/>
    <cellStyle name="Comma 4 4 3 2 3 3 2" xfId="47347" xr:uid="{00000000-0005-0000-0000-000035000000}"/>
    <cellStyle name="Comma 4 4 3 2 3 4" xfId="32227" xr:uid="{00000000-0005-0000-0000-000035000000}"/>
    <cellStyle name="Comma 4 4 3 2 4" xfId="3499" xr:uid="{00000000-0005-0000-0000-000035000000}"/>
    <cellStyle name="Comma 4 4 3 2 4 2" xfId="12571" xr:uid="{00000000-0005-0000-0000-000035000000}"/>
    <cellStyle name="Comma 4 4 3 2 4 2 2" xfId="27691" xr:uid="{00000000-0005-0000-0000-000035000000}"/>
    <cellStyle name="Comma 4 4 3 2 4 2 2 2" xfId="57931" xr:uid="{00000000-0005-0000-0000-000035000000}"/>
    <cellStyle name="Comma 4 4 3 2 4 2 3" xfId="42811" xr:uid="{00000000-0005-0000-0000-000035000000}"/>
    <cellStyle name="Comma 4 4 3 2 4 3" xfId="18619" xr:uid="{00000000-0005-0000-0000-000035000000}"/>
    <cellStyle name="Comma 4 4 3 2 4 3 2" xfId="48859" xr:uid="{00000000-0005-0000-0000-000035000000}"/>
    <cellStyle name="Comma 4 4 3 2 4 4" xfId="33739" xr:uid="{00000000-0005-0000-0000-000035000000}"/>
    <cellStyle name="Comma 4 4 3 2 5" xfId="5011" xr:uid="{00000000-0005-0000-0000-000035000000}"/>
    <cellStyle name="Comma 4 4 3 2 5 2" xfId="14083" xr:uid="{00000000-0005-0000-0000-000035000000}"/>
    <cellStyle name="Comma 4 4 3 2 5 2 2" xfId="29203" xr:uid="{00000000-0005-0000-0000-000035000000}"/>
    <cellStyle name="Comma 4 4 3 2 5 2 2 2" xfId="59443" xr:uid="{00000000-0005-0000-0000-000035000000}"/>
    <cellStyle name="Comma 4 4 3 2 5 2 3" xfId="44323" xr:uid="{00000000-0005-0000-0000-000035000000}"/>
    <cellStyle name="Comma 4 4 3 2 5 3" xfId="20131" xr:uid="{00000000-0005-0000-0000-000035000000}"/>
    <cellStyle name="Comma 4 4 3 2 5 3 2" xfId="50371" xr:uid="{00000000-0005-0000-0000-000035000000}"/>
    <cellStyle name="Comma 4 4 3 2 5 4" xfId="35251" xr:uid="{00000000-0005-0000-0000-000035000000}"/>
    <cellStyle name="Comma 4 4 3 2 6" xfId="6523" xr:uid="{00000000-0005-0000-0000-000035000000}"/>
    <cellStyle name="Comma 4 4 3 2 6 2" xfId="21643" xr:uid="{00000000-0005-0000-0000-000035000000}"/>
    <cellStyle name="Comma 4 4 3 2 6 2 2" xfId="51883" xr:uid="{00000000-0005-0000-0000-000035000000}"/>
    <cellStyle name="Comma 4 4 3 2 6 3" xfId="36763" xr:uid="{00000000-0005-0000-0000-000035000000}"/>
    <cellStyle name="Comma 4 4 3 2 7" xfId="8035" xr:uid="{00000000-0005-0000-0000-000035000000}"/>
    <cellStyle name="Comma 4 4 3 2 7 2" xfId="23155" xr:uid="{00000000-0005-0000-0000-000035000000}"/>
    <cellStyle name="Comma 4 4 3 2 7 2 2" xfId="53395" xr:uid="{00000000-0005-0000-0000-000035000000}"/>
    <cellStyle name="Comma 4 4 3 2 7 3" xfId="38275" xr:uid="{00000000-0005-0000-0000-000035000000}"/>
    <cellStyle name="Comma 4 4 3 2 8" xfId="9547" xr:uid="{00000000-0005-0000-0000-000035000000}"/>
    <cellStyle name="Comma 4 4 3 2 8 2" xfId="24667" xr:uid="{00000000-0005-0000-0000-000035000000}"/>
    <cellStyle name="Comma 4 4 3 2 8 2 2" xfId="54907" xr:uid="{00000000-0005-0000-0000-000035000000}"/>
    <cellStyle name="Comma 4 4 3 2 8 3" xfId="39787" xr:uid="{00000000-0005-0000-0000-000035000000}"/>
    <cellStyle name="Comma 4 4 3 2 9" xfId="15595" xr:uid="{00000000-0005-0000-0000-000035000000}"/>
    <cellStyle name="Comma 4 4 3 2 9 2" xfId="45835" xr:uid="{00000000-0005-0000-0000-000035000000}"/>
    <cellStyle name="Comma 4 4 3 3" xfId="727" xr:uid="{00000000-0005-0000-0000-00009F000000}"/>
    <cellStyle name="Comma 4 4 3 3 10" xfId="30967" xr:uid="{00000000-0005-0000-0000-00009F000000}"/>
    <cellStyle name="Comma 4 4 3 3 2" xfId="1483" xr:uid="{00000000-0005-0000-0000-00009F000000}"/>
    <cellStyle name="Comma 4 4 3 3 2 2" xfId="2995" xr:uid="{00000000-0005-0000-0000-00009F000000}"/>
    <cellStyle name="Comma 4 4 3 3 2 2 2" xfId="12067" xr:uid="{00000000-0005-0000-0000-00009F000000}"/>
    <cellStyle name="Comma 4 4 3 3 2 2 2 2" xfId="27187" xr:uid="{00000000-0005-0000-0000-00009F000000}"/>
    <cellStyle name="Comma 4 4 3 3 2 2 2 2 2" xfId="57427" xr:uid="{00000000-0005-0000-0000-00009F000000}"/>
    <cellStyle name="Comma 4 4 3 3 2 2 2 3" xfId="42307" xr:uid="{00000000-0005-0000-0000-00009F000000}"/>
    <cellStyle name="Comma 4 4 3 3 2 2 3" xfId="18115" xr:uid="{00000000-0005-0000-0000-00009F000000}"/>
    <cellStyle name="Comma 4 4 3 3 2 2 3 2" xfId="48355" xr:uid="{00000000-0005-0000-0000-00009F000000}"/>
    <cellStyle name="Comma 4 4 3 3 2 2 4" xfId="33235" xr:uid="{00000000-0005-0000-0000-00009F000000}"/>
    <cellStyle name="Comma 4 4 3 3 2 3" xfId="4507" xr:uid="{00000000-0005-0000-0000-00009F000000}"/>
    <cellStyle name="Comma 4 4 3 3 2 3 2" xfId="13579" xr:uid="{00000000-0005-0000-0000-00009F000000}"/>
    <cellStyle name="Comma 4 4 3 3 2 3 2 2" xfId="28699" xr:uid="{00000000-0005-0000-0000-00009F000000}"/>
    <cellStyle name="Comma 4 4 3 3 2 3 2 2 2" xfId="58939" xr:uid="{00000000-0005-0000-0000-00009F000000}"/>
    <cellStyle name="Comma 4 4 3 3 2 3 2 3" xfId="43819" xr:uid="{00000000-0005-0000-0000-00009F000000}"/>
    <cellStyle name="Comma 4 4 3 3 2 3 3" xfId="19627" xr:uid="{00000000-0005-0000-0000-00009F000000}"/>
    <cellStyle name="Comma 4 4 3 3 2 3 3 2" xfId="49867" xr:uid="{00000000-0005-0000-0000-00009F000000}"/>
    <cellStyle name="Comma 4 4 3 3 2 3 4" xfId="34747" xr:uid="{00000000-0005-0000-0000-00009F000000}"/>
    <cellStyle name="Comma 4 4 3 3 2 4" xfId="6019" xr:uid="{00000000-0005-0000-0000-00009F000000}"/>
    <cellStyle name="Comma 4 4 3 3 2 4 2" xfId="15091" xr:uid="{00000000-0005-0000-0000-00009F000000}"/>
    <cellStyle name="Comma 4 4 3 3 2 4 2 2" xfId="30211" xr:uid="{00000000-0005-0000-0000-00009F000000}"/>
    <cellStyle name="Comma 4 4 3 3 2 4 2 2 2" xfId="60451" xr:uid="{00000000-0005-0000-0000-00009F000000}"/>
    <cellStyle name="Comma 4 4 3 3 2 4 2 3" xfId="45331" xr:uid="{00000000-0005-0000-0000-00009F000000}"/>
    <cellStyle name="Comma 4 4 3 3 2 4 3" xfId="21139" xr:uid="{00000000-0005-0000-0000-00009F000000}"/>
    <cellStyle name="Comma 4 4 3 3 2 4 3 2" xfId="51379" xr:uid="{00000000-0005-0000-0000-00009F000000}"/>
    <cellStyle name="Comma 4 4 3 3 2 4 4" xfId="36259" xr:uid="{00000000-0005-0000-0000-00009F000000}"/>
    <cellStyle name="Comma 4 4 3 3 2 5" xfId="7531" xr:uid="{00000000-0005-0000-0000-00009F000000}"/>
    <cellStyle name="Comma 4 4 3 3 2 5 2" xfId="22651" xr:uid="{00000000-0005-0000-0000-00009F000000}"/>
    <cellStyle name="Comma 4 4 3 3 2 5 2 2" xfId="52891" xr:uid="{00000000-0005-0000-0000-00009F000000}"/>
    <cellStyle name="Comma 4 4 3 3 2 5 3" xfId="37771" xr:uid="{00000000-0005-0000-0000-00009F000000}"/>
    <cellStyle name="Comma 4 4 3 3 2 6" xfId="9043" xr:uid="{00000000-0005-0000-0000-00009F000000}"/>
    <cellStyle name="Comma 4 4 3 3 2 6 2" xfId="24163" xr:uid="{00000000-0005-0000-0000-00009F000000}"/>
    <cellStyle name="Comma 4 4 3 3 2 6 2 2" xfId="54403" xr:uid="{00000000-0005-0000-0000-00009F000000}"/>
    <cellStyle name="Comma 4 4 3 3 2 6 3" xfId="39283" xr:uid="{00000000-0005-0000-0000-00009F000000}"/>
    <cellStyle name="Comma 4 4 3 3 2 7" xfId="10555" xr:uid="{00000000-0005-0000-0000-00009F000000}"/>
    <cellStyle name="Comma 4 4 3 3 2 7 2" xfId="25675" xr:uid="{00000000-0005-0000-0000-00009F000000}"/>
    <cellStyle name="Comma 4 4 3 3 2 7 2 2" xfId="55915" xr:uid="{00000000-0005-0000-0000-00009F000000}"/>
    <cellStyle name="Comma 4 4 3 3 2 7 3" xfId="40795" xr:uid="{00000000-0005-0000-0000-00009F000000}"/>
    <cellStyle name="Comma 4 4 3 3 2 8" xfId="16603" xr:uid="{00000000-0005-0000-0000-00009F000000}"/>
    <cellStyle name="Comma 4 4 3 3 2 8 2" xfId="46843" xr:uid="{00000000-0005-0000-0000-00009F000000}"/>
    <cellStyle name="Comma 4 4 3 3 2 9" xfId="31723" xr:uid="{00000000-0005-0000-0000-00009F000000}"/>
    <cellStyle name="Comma 4 4 3 3 3" xfId="2239" xr:uid="{00000000-0005-0000-0000-00009F000000}"/>
    <cellStyle name="Comma 4 4 3 3 3 2" xfId="11311" xr:uid="{00000000-0005-0000-0000-00009F000000}"/>
    <cellStyle name="Comma 4 4 3 3 3 2 2" xfId="26431" xr:uid="{00000000-0005-0000-0000-00009F000000}"/>
    <cellStyle name="Comma 4 4 3 3 3 2 2 2" xfId="56671" xr:uid="{00000000-0005-0000-0000-00009F000000}"/>
    <cellStyle name="Comma 4 4 3 3 3 2 3" xfId="41551" xr:uid="{00000000-0005-0000-0000-00009F000000}"/>
    <cellStyle name="Comma 4 4 3 3 3 3" xfId="17359" xr:uid="{00000000-0005-0000-0000-00009F000000}"/>
    <cellStyle name="Comma 4 4 3 3 3 3 2" xfId="47599" xr:uid="{00000000-0005-0000-0000-00009F000000}"/>
    <cellStyle name="Comma 4 4 3 3 3 4" xfId="32479" xr:uid="{00000000-0005-0000-0000-00009F000000}"/>
    <cellStyle name="Comma 4 4 3 3 4" xfId="3751" xr:uid="{00000000-0005-0000-0000-00009F000000}"/>
    <cellStyle name="Comma 4 4 3 3 4 2" xfId="12823" xr:uid="{00000000-0005-0000-0000-00009F000000}"/>
    <cellStyle name="Comma 4 4 3 3 4 2 2" xfId="27943" xr:uid="{00000000-0005-0000-0000-00009F000000}"/>
    <cellStyle name="Comma 4 4 3 3 4 2 2 2" xfId="58183" xr:uid="{00000000-0005-0000-0000-00009F000000}"/>
    <cellStyle name="Comma 4 4 3 3 4 2 3" xfId="43063" xr:uid="{00000000-0005-0000-0000-00009F000000}"/>
    <cellStyle name="Comma 4 4 3 3 4 3" xfId="18871" xr:uid="{00000000-0005-0000-0000-00009F000000}"/>
    <cellStyle name="Comma 4 4 3 3 4 3 2" xfId="49111" xr:uid="{00000000-0005-0000-0000-00009F000000}"/>
    <cellStyle name="Comma 4 4 3 3 4 4" xfId="33991" xr:uid="{00000000-0005-0000-0000-00009F000000}"/>
    <cellStyle name="Comma 4 4 3 3 5" xfId="5263" xr:uid="{00000000-0005-0000-0000-00009F000000}"/>
    <cellStyle name="Comma 4 4 3 3 5 2" xfId="14335" xr:uid="{00000000-0005-0000-0000-00009F000000}"/>
    <cellStyle name="Comma 4 4 3 3 5 2 2" xfId="29455" xr:uid="{00000000-0005-0000-0000-00009F000000}"/>
    <cellStyle name="Comma 4 4 3 3 5 2 2 2" xfId="59695" xr:uid="{00000000-0005-0000-0000-00009F000000}"/>
    <cellStyle name="Comma 4 4 3 3 5 2 3" xfId="44575" xr:uid="{00000000-0005-0000-0000-00009F000000}"/>
    <cellStyle name="Comma 4 4 3 3 5 3" xfId="20383" xr:uid="{00000000-0005-0000-0000-00009F000000}"/>
    <cellStyle name="Comma 4 4 3 3 5 3 2" xfId="50623" xr:uid="{00000000-0005-0000-0000-00009F000000}"/>
    <cellStyle name="Comma 4 4 3 3 5 4" xfId="35503" xr:uid="{00000000-0005-0000-0000-00009F000000}"/>
    <cellStyle name="Comma 4 4 3 3 6" xfId="6775" xr:uid="{00000000-0005-0000-0000-00009F000000}"/>
    <cellStyle name="Comma 4 4 3 3 6 2" xfId="21895" xr:uid="{00000000-0005-0000-0000-00009F000000}"/>
    <cellStyle name="Comma 4 4 3 3 6 2 2" xfId="52135" xr:uid="{00000000-0005-0000-0000-00009F000000}"/>
    <cellStyle name="Comma 4 4 3 3 6 3" xfId="37015" xr:uid="{00000000-0005-0000-0000-00009F000000}"/>
    <cellStyle name="Comma 4 4 3 3 7" xfId="8287" xr:uid="{00000000-0005-0000-0000-00009F000000}"/>
    <cellStyle name="Comma 4 4 3 3 7 2" xfId="23407" xr:uid="{00000000-0005-0000-0000-00009F000000}"/>
    <cellStyle name="Comma 4 4 3 3 7 2 2" xfId="53647" xr:uid="{00000000-0005-0000-0000-00009F000000}"/>
    <cellStyle name="Comma 4 4 3 3 7 3" xfId="38527" xr:uid="{00000000-0005-0000-0000-00009F000000}"/>
    <cellStyle name="Comma 4 4 3 3 8" xfId="9799" xr:uid="{00000000-0005-0000-0000-00009F000000}"/>
    <cellStyle name="Comma 4 4 3 3 8 2" xfId="24919" xr:uid="{00000000-0005-0000-0000-00009F000000}"/>
    <cellStyle name="Comma 4 4 3 3 8 2 2" xfId="55159" xr:uid="{00000000-0005-0000-0000-00009F000000}"/>
    <cellStyle name="Comma 4 4 3 3 8 3" xfId="40039" xr:uid="{00000000-0005-0000-0000-00009F000000}"/>
    <cellStyle name="Comma 4 4 3 3 9" xfId="15847" xr:uid="{00000000-0005-0000-0000-00009F000000}"/>
    <cellStyle name="Comma 4 4 3 3 9 2" xfId="46087" xr:uid="{00000000-0005-0000-0000-00009F000000}"/>
    <cellStyle name="Comma 4 4 3 4" xfId="979" xr:uid="{00000000-0005-0000-0000-000035000000}"/>
    <cellStyle name="Comma 4 4 3 4 2" xfId="2491" xr:uid="{00000000-0005-0000-0000-000035000000}"/>
    <cellStyle name="Comma 4 4 3 4 2 2" xfId="11563" xr:uid="{00000000-0005-0000-0000-000035000000}"/>
    <cellStyle name="Comma 4 4 3 4 2 2 2" xfId="26683" xr:uid="{00000000-0005-0000-0000-000035000000}"/>
    <cellStyle name="Comma 4 4 3 4 2 2 2 2" xfId="56923" xr:uid="{00000000-0005-0000-0000-000035000000}"/>
    <cellStyle name="Comma 4 4 3 4 2 2 3" xfId="41803" xr:uid="{00000000-0005-0000-0000-000035000000}"/>
    <cellStyle name="Comma 4 4 3 4 2 3" xfId="17611" xr:uid="{00000000-0005-0000-0000-000035000000}"/>
    <cellStyle name="Comma 4 4 3 4 2 3 2" xfId="47851" xr:uid="{00000000-0005-0000-0000-000035000000}"/>
    <cellStyle name="Comma 4 4 3 4 2 4" xfId="32731" xr:uid="{00000000-0005-0000-0000-000035000000}"/>
    <cellStyle name="Comma 4 4 3 4 3" xfId="4003" xr:uid="{00000000-0005-0000-0000-000035000000}"/>
    <cellStyle name="Comma 4 4 3 4 3 2" xfId="13075" xr:uid="{00000000-0005-0000-0000-000035000000}"/>
    <cellStyle name="Comma 4 4 3 4 3 2 2" xfId="28195" xr:uid="{00000000-0005-0000-0000-000035000000}"/>
    <cellStyle name="Comma 4 4 3 4 3 2 2 2" xfId="58435" xr:uid="{00000000-0005-0000-0000-000035000000}"/>
    <cellStyle name="Comma 4 4 3 4 3 2 3" xfId="43315" xr:uid="{00000000-0005-0000-0000-000035000000}"/>
    <cellStyle name="Comma 4 4 3 4 3 3" xfId="19123" xr:uid="{00000000-0005-0000-0000-000035000000}"/>
    <cellStyle name="Comma 4 4 3 4 3 3 2" xfId="49363" xr:uid="{00000000-0005-0000-0000-000035000000}"/>
    <cellStyle name="Comma 4 4 3 4 3 4" xfId="34243" xr:uid="{00000000-0005-0000-0000-000035000000}"/>
    <cellStyle name="Comma 4 4 3 4 4" xfId="5515" xr:uid="{00000000-0005-0000-0000-000035000000}"/>
    <cellStyle name="Comma 4 4 3 4 4 2" xfId="14587" xr:uid="{00000000-0005-0000-0000-000035000000}"/>
    <cellStyle name="Comma 4 4 3 4 4 2 2" xfId="29707" xr:uid="{00000000-0005-0000-0000-000035000000}"/>
    <cellStyle name="Comma 4 4 3 4 4 2 2 2" xfId="59947" xr:uid="{00000000-0005-0000-0000-000035000000}"/>
    <cellStyle name="Comma 4 4 3 4 4 2 3" xfId="44827" xr:uid="{00000000-0005-0000-0000-000035000000}"/>
    <cellStyle name="Comma 4 4 3 4 4 3" xfId="20635" xr:uid="{00000000-0005-0000-0000-000035000000}"/>
    <cellStyle name="Comma 4 4 3 4 4 3 2" xfId="50875" xr:uid="{00000000-0005-0000-0000-000035000000}"/>
    <cellStyle name="Comma 4 4 3 4 4 4" xfId="35755" xr:uid="{00000000-0005-0000-0000-000035000000}"/>
    <cellStyle name="Comma 4 4 3 4 5" xfId="7027" xr:uid="{00000000-0005-0000-0000-000035000000}"/>
    <cellStyle name="Comma 4 4 3 4 5 2" xfId="22147" xr:uid="{00000000-0005-0000-0000-000035000000}"/>
    <cellStyle name="Comma 4 4 3 4 5 2 2" xfId="52387" xr:uid="{00000000-0005-0000-0000-000035000000}"/>
    <cellStyle name="Comma 4 4 3 4 5 3" xfId="37267" xr:uid="{00000000-0005-0000-0000-000035000000}"/>
    <cellStyle name="Comma 4 4 3 4 6" xfId="8539" xr:uid="{00000000-0005-0000-0000-000035000000}"/>
    <cellStyle name="Comma 4 4 3 4 6 2" xfId="23659" xr:uid="{00000000-0005-0000-0000-000035000000}"/>
    <cellStyle name="Comma 4 4 3 4 6 2 2" xfId="53899" xr:uid="{00000000-0005-0000-0000-000035000000}"/>
    <cellStyle name="Comma 4 4 3 4 6 3" xfId="38779" xr:uid="{00000000-0005-0000-0000-000035000000}"/>
    <cellStyle name="Comma 4 4 3 4 7" xfId="10051" xr:uid="{00000000-0005-0000-0000-000035000000}"/>
    <cellStyle name="Comma 4 4 3 4 7 2" xfId="25171" xr:uid="{00000000-0005-0000-0000-000035000000}"/>
    <cellStyle name="Comma 4 4 3 4 7 2 2" xfId="55411" xr:uid="{00000000-0005-0000-0000-000035000000}"/>
    <cellStyle name="Comma 4 4 3 4 7 3" xfId="40291" xr:uid="{00000000-0005-0000-0000-000035000000}"/>
    <cellStyle name="Comma 4 4 3 4 8" xfId="16099" xr:uid="{00000000-0005-0000-0000-000035000000}"/>
    <cellStyle name="Comma 4 4 3 4 8 2" xfId="46339" xr:uid="{00000000-0005-0000-0000-000035000000}"/>
    <cellStyle name="Comma 4 4 3 4 9" xfId="31219" xr:uid="{00000000-0005-0000-0000-000035000000}"/>
    <cellStyle name="Comma 4 4 3 5" xfId="1735" xr:uid="{00000000-0005-0000-0000-000035000000}"/>
    <cellStyle name="Comma 4 4 3 5 2" xfId="10807" xr:uid="{00000000-0005-0000-0000-000035000000}"/>
    <cellStyle name="Comma 4 4 3 5 2 2" xfId="25927" xr:uid="{00000000-0005-0000-0000-000035000000}"/>
    <cellStyle name="Comma 4 4 3 5 2 2 2" xfId="56167" xr:uid="{00000000-0005-0000-0000-000035000000}"/>
    <cellStyle name="Comma 4 4 3 5 2 3" xfId="41047" xr:uid="{00000000-0005-0000-0000-000035000000}"/>
    <cellStyle name="Comma 4 4 3 5 3" xfId="16855" xr:uid="{00000000-0005-0000-0000-000035000000}"/>
    <cellStyle name="Comma 4 4 3 5 3 2" xfId="47095" xr:uid="{00000000-0005-0000-0000-000035000000}"/>
    <cellStyle name="Comma 4 4 3 5 4" xfId="31975" xr:uid="{00000000-0005-0000-0000-000035000000}"/>
    <cellStyle name="Comma 4 4 3 6" xfId="3247" xr:uid="{00000000-0005-0000-0000-000035000000}"/>
    <cellStyle name="Comma 4 4 3 6 2" xfId="12319" xr:uid="{00000000-0005-0000-0000-000035000000}"/>
    <cellStyle name="Comma 4 4 3 6 2 2" xfId="27439" xr:uid="{00000000-0005-0000-0000-000035000000}"/>
    <cellStyle name="Comma 4 4 3 6 2 2 2" xfId="57679" xr:uid="{00000000-0005-0000-0000-000035000000}"/>
    <cellStyle name="Comma 4 4 3 6 2 3" xfId="42559" xr:uid="{00000000-0005-0000-0000-000035000000}"/>
    <cellStyle name="Comma 4 4 3 6 3" xfId="18367" xr:uid="{00000000-0005-0000-0000-000035000000}"/>
    <cellStyle name="Comma 4 4 3 6 3 2" xfId="48607" xr:uid="{00000000-0005-0000-0000-000035000000}"/>
    <cellStyle name="Comma 4 4 3 6 4" xfId="33487" xr:uid="{00000000-0005-0000-0000-000035000000}"/>
    <cellStyle name="Comma 4 4 3 7" xfId="4759" xr:uid="{00000000-0005-0000-0000-000035000000}"/>
    <cellStyle name="Comma 4 4 3 7 2" xfId="13831" xr:uid="{00000000-0005-0000-0000-000035000000}"/>
    <cellStyle name="Comma 4 4 3 7 2 2" xfId="28951" xr:uid="{00000000-0005-0000-0000-000035000000}"/>
    <cellStyle name="Comma 4 4 3 7 2 2 2" xfId="59191" xr:uid="{00000000-0005-0000-0000-000035000000}"/>
    <cellStyle name="Comma 4 4 3 7 2 3" xfId="44071" xr:uid="{00000000-0005-0000-0000-000035000000}"/>
    <cellStyle name="Comma 4 4 3 7 3" xfId="19879" xr:uid="{00000000-0005-0000-0000-000035000000}"/>
    <cellStyle name="Comma 4 4 3 7 3 2" xfId="50119" xr:uid="{00000000-0005-0000-0000-000035000000}"/>
    <cellStyle name="Comma 4 4 3 7 4" xfId="34999" xr:uid="{00000000-0005-0000-0000-000035000000}"/>
    <cellStyle name="Comma 4 4 3 8" xfId="6271" xr:uid="{00000000-0005-0000-0000-000035000000}"/>
    <cellStyle name="Comma 4 4 3 8 2" xfId="21391" xr:uid="{00000000-0005-0000-0000-000035000000}"/>
    <cellStyle name="Comma 4 4 3 8 2 2" xfId="51631" xr:uid="{00000000-0005-0000-0000-000035000000}"/>
    <cellStyle name="Comma 4 4 3 8 3" xfId="36511" xr:uid="{00000000-0005-0000-0000-000035000000}"/>
    <cellStyle name="Comma 4 4 3 9" xfId="7783" xr:uid="{00000000-0005-0000-0000-000035000000}"/>
    <cellStyle name="Comma 4 4 3 9 2" xfId="22903" xr:uid="{00000000-0005-0000-0000-000035000000}"/>
    <cellStyle name="Comma 4 4 3 9 2 2" xfId="53143" xr:uid="{00000000-0005-0000-0000-000035000000}"/>
    <cellStyle name="Comma 4 4 3 9 3" xfId="38023" xr:uid="{00000000-0005-0000-0000-000035000000}"/>
    <cellStyle name="Comma 4 4 4" xfId="307" xr:uid="{00000000-0005-0000-0000-000018000000}"/>
    <cellStyle name="Comma 4 4 4 10" xfId="30547" xr:uid="{00000000-0005-0000-0000-000018000000}"/>
    <cellStyle name="Comma 4 4 4 2" xfId="1063" xr:uid="{00000000-0005-0000-0000-000018000000}"/>
    <cellStyle name="Comma 4 4 4 2 2" xfId="2575" xr:uid="{00000000-0005-0000-0000-000018000000}"/>
    <cellStyle name="Comma 4 4 4 2 2 2" xfId="11647" xr:uid="{00000000-0005-0000-0000-000018000000}"/>
    <cellStyle name="Comma 4 4 4 2 2 2 2" xfId="26767" xr:uid="{00000000-0005-0000-0000-000018000000}"/>
    <cellStyle name="Comma 4 4 4 2 2 2 2 2" xfId="57007" xr:uid="{00000000-0005-0000-0000-000018000000}"/>
    <cellStyle name="Comma 4 4 4 2 2 2 3" xfId="41887" xr:uid="{00000000-0005-0000-0000-000018000000}"/>
    <cellStyle name="Comma 4 4 4 2 2 3" xfId="17695" xr:uid="{00000000-0005-0000-0000-000018000000}"/>
    <cellStyle name="Comma 4 4 4 2 2 3 2" xfId="47935" xr:uid="{00000000-0005-0000-0000-000018000000}"/>
    <cellStyle name="Comma 4 4 4 2 2 4" xfId="32815" xr:uid="{00000000-0005-0000-0000-000018000000}"/>
    <cellStyle name="Comma 4 4 4 2 3" xfId="4087" xr:uid="{00000000-0005-0000-0000-000018000000}"/>
    <cellStyle name="Comma 4 4 4 2 3 2" xfId="13159" xr:uid="{00000000-0005-0000-0000-000018000000}"/>
    <cellStyle name="Comma 4 4 4 2 3 2 2" xfId="28279" xr:uid="{00000000-0005-0000-0000-000018000000}"/>
    <cellStyle name="Comma 4 4 4 2 3 2 2 2" xfId="58519" xr:uid="{00000000-0005-0000-0000-000018000000}"/>
    <cellStyle name="Comma 4 4 4 2 3 2 3" xfId="43399" xr:uid="{00000000-0005-0000-0000-000018000000}"/>
    <cellStyle name="Comma 4 4 4 2 3 3" xfId="19207" xr:uid="{00000000-0005-0000-0000-000018000000}"/>
    <cellStyle name="Comma 4 4 4 2 3 3 2" xfId="49447" xr:uid="{00000000-0005-0000-0000-000018000000}"/>
    <cellStyle name="Comma 4 4 4 2 3 4" xfId="34327" xr:uid="{00000000-0005-0000-0000-000018000000}"/>
    <cellStyle name="Comma 4 4 4 2 4" xfId="5599" xr:uid="{00000000-0005-0000-0000-000018000000}"/>
    <cellStyle name="Comma 4 4 4 2 4 2" xfId="14671" xr:uid="{00000000-0005-0000-0000-000018000000}"/>
    <cellStyle name="Comma 4 4 4 2 4 2 2" xfId="29791" xr:uid="{00000000-0005-0000-0000-000018000000}"/>
    <cellStyle name="Comma 4 4 4 2 4 2 2 2" xfId="60031" xr:uid="{00000000-0005-0000-0000-000018000000}"/>
    <cellStyle name="Comma 4 4 4 2 4 2 3" xfId="44911" xr:uid="{00000000-0005-0000-0000-000018000000}"/>
    <cellStyle name="Comma 4 4 4 2 4 3" xfId="20719" xr:uid="{00000000-0005-0000-0000-000018000000}"/>
    <cellStyle name="Comma 4 4 4 2 4 3 2" xfId="50959" xr:uid="{00000000-0005-0000-0000-000018000000}"/>
    <cellStyle name="Comma 4 4 4 2 4 4" xfId="35839" xr:uid="{00000000-0005-0000-0000-000018000000}"/>
    <cellStyle name="Comma 4 4 4 2 5" xfId="7111" xr:uid="{00000000-0005-0000-0000-000018000000}"/>
    <cellStyle name="Comma 4 4 4 2 5 2" xfId="22231" xr:uid="{00000000-0005-0000-0000-000018000000}"/>
    <cellStyle name="Comma 4 4 4 2 5 2 2" xfId="52471" xr:uid="{00000000-0005-0000-0000-000018000000}"/>
    <cellStyle name="Comma 4 4 4 2 5 3" xfId="37351" xr:uid="{00000000-0005-0000-0000-000018000000}"/>
    <cellStyle name="Comma 4 4 4 2 6" xfId="8623" xr:uid="{00000000-0005-0000-0000-000018000000}"/>
    <cellStyle name="Comma 4 4 4 2 6 2" xfId="23743" xr:uid="{00000000-0005-0000-0000-000018000000}"/>
    <cellStyle name="Comma 4 4 4 2 6 2 2" xfId="53983" xr:uid="{00000000-0005-0000-0000-000018000000}"/>
    <cellStyle name="Comma 4 4 4 2 6 3" xfId="38863" xr:uid="{00000000-0005-0000-0000-000018000000}"/>
    <cellStyle name="Comma 4 4 4 2 7" xfId="10135" xr:uid="{00000000-0005-0000-0000-000018000000}"/>
    <cellStyle name="Comma 4 4 4 2 7 2" xfId="25255" xr:uid="{00000000-0005-0000-0000-000018000000}"/>
    <cellStyle name="Comma 4 4 4 2 7 2 2" xfId="55495" xr:uid="{00000000-0005-0000-0000-000018000000}"/>
    <cellStyle name="Comma 4 4 4 2 7 3" xfId="40375" xr:uid="{00000000-0005-0000-0000-000018000000}"/>
    <cellStyle name="Comma 4 4 4 2 8" xfId="16183" xr:uid="{00000000-0005-0000-0000-000018000000}"/>
    <cellStyle name="Comma 4 4 4 2 8 2" xfId="46423" xr:uid="{00000000-0005-0000-0000-000018000000}"/>
    <cellStyle name="Comma 4 4 4 2 9" xfId="31303" xr:uid="{00000000-0005-0000-0000-000018000000}"/>
    <cellStyle name="Comma 4 4 4 3" xfId="1819" xr:uid="{00000000-0005-0000-0000-000018000000}"/>
    <cellStyle name="Comma 4 4 4 3 2" xfId="10891" xr:uid="{00000000-0005-0000-0000-000018000000}"/>
    <cellStyle name="Comma 4 4 4 3 2 2" xfId="26011" xr:uid="{00000000-0005-0000-0000-000018000000}"/>
    <cellStyle name="Comma 4 4 4 3 2 2 2" xfId="56251" xr:uid="{00000000-0005-0000-0000-000018000000}"/>
    <cellStyle name="Comma 4 4 4 3 2 3" xfId="41131" xr:uid="{00000000-0005-0000-0000-000018000000}"/>
    <cellStyle name="Comma 4 4 4 3 3" xfId="16939" xr:uid="{00000000-0005-0000-0000-000018000000}"/>
    <cellStyle name="Comma 4 4 4 3 3 2" xfId="47179" xr:uid="{00000000-0005-0000-0000-000018000000}"/>
    <cellStyle name="Comma 4 4 4 3 4" xfId="32059" xr:uid="{00000000-0005-0000-0000-000018000000}"/>
    <cellStyle name="Comma 4 4 4 4" xfId="3331" xr:uid="{00000000-0005-0000-0000-000018000000}"/>
    <cellStyle name="Comma 4 4 4 4 2" xfId="12403" xr:uid="{00000000-0005-0000-0000-000018000000}"/>
    <cellStyle name="Comma 4 4 4 4 2 2" xfId="27523" xr:uid="{00000000-0005-0000-0000-000018000000}"/>
    <cellStyle name="Comma 4 4 4 4 2 2 2" xfId="57763" xr:uid="{00000000-0005-0000-0000-000018000000}"/>
    <cellStyle name="Comma 4 4 4 4 2 3" xfId="42643" xr:uid="{00000000-0005-0000-0000-000018000000}"/>
    <cellStyle name="Comma 4 4 4 4 3" xfId="18451" xr:uid="{00000000-0005-0000-0000-000018000000}"/>
    <cellStyle name="Comma 4 4 4 4 3 2" xfId="48691" xr:uid="{00000000-0005-0000-0000-000018000000}"/>
    <cellStyle name="Comma 4 4 4 4 4" xfId="33571" xr:uid="{00000000-0005-0000-0000-000018000000}"/>
    <cellStyle name="Comma 4 4 4 5" xfId="4843" xr:uid="{00000000-0005-0000-0000-000018000000}"/>
    <cellStyle name="Comma 4 4 4 5 2" xfId="13915" xr:uid="{00000000-0005-0000-0000-000018000000}"/>
    <cellStyle name="Comma 4 4 4 5 2 2" xfId="29035" xr:uid="{00000000-0005-0000-0000-000018000000}"/>
    <cellStyle name="Comma 4 4 4 5 2 2 2" xfId="59275" xr:uid="{00000000-0005-0000-0000-000018000000}"/>
    <cellStyle name="Comma 4 4 4 5 2 3" xfId="44155" xr:uid="{00000000-0005-0000-0000-000018000000}"/>
    <cellStyle name="Comma 4 4 4 5 3" xfId="19963" xr:uid="{00000000-0005-0000-0000-000018000000}"/>
    <cellStyle name="Comma 4 4 4 5 3 2" xfId="50203" xr:uid="{00000000-0005-0000-0000-000018000000}"/>
    <cellStyle name="Comma 4 4 4 5 4" xfId="35083" xr:uid="{00000000-0005-0000-0000-000018000000}"/>
    <cellStyle name="Comma 4 4 4 6" xfId="6355" xr:uid="{00000000-0005-0000-0000-000018000000}"/>
    <cellStyle name="Comma 4 4 4 6 2" xfId="21475" xr:uid="{00000000-0005-0000-0000-000018000000}"/>
    <cellStyle name="Comma 4 4 4 6 2 2" xfId="51715" xr:uid="{00000000-0005-0000-0000-000018000000}"/>
    <cellStyle name="Comma 4 4 4 6 3" xfId="36595" xr:uid="{00000000-0005-0000-0000-000018000000}"/>
    <cellStyle name="Comma 4 4 4 7" xfId="7867" xr:uid="{00000000-0005-0000-0000-000018000000}"/>
    <cellStyle name="Comma 4 4 4 7 2" xfId="22987" xr:uid="{00000000-0005-0000-0000-000018000000}"/>
    <cellStyle name="Comma 4 4 4 7 2 2" xfId="53227" xr:uid="{00000000-0005-0000-0000-000018000000}"/>
    <cellStyle name="Comma 4 4 4 7 3" xfId="38107" xr:uid="{00000000-0005-0000-0000-000018000000}"/>
    <cellStyle name="Comma 4 4 4 8" xfId="9379" xr:uid="{00000000-0005-0000-0000-000018000000}"/>
    <cellStyle name="Comma 4 4 4 8 2" xfId="24499" xr:uid="{00000000-0005-0000-0000-000018000000}"/>
    <cellStyle name="Comma 4 4 4 8 2 2" xfId="54739" xr:uid="{00000000-0005-0000-0000-000018000000}"/>
    <cellStyle name="Comma 4 4 4 8 3" xfId="39619" xr:uid="{00000000-0005-0000-0000-000018000000}"/>
    <cellStyle name="Comma 4 4 4 9" xfId="15427" xr:uid="{00000000-0005-0000-0000-000018000000}"/>
    <cellStyle name="Comma 4 4 4 9 2" xfId="45667" xr:uid="{00000000-0005-0000-0000-000018000000}"/>
    <cellStyle name="Comma 4 4 5" xfId="559" xr:uid="{00000000-0005-0000-0000-00009D000000}"/>
    <cellStyle name="Comma 4 4 5 10" xfId="30799" xr:uid="{00000000-0005-0000-0000-00009D000000}"/>
    <cellStyle name="Comma 4 4 5 2" xfId="1315" xr:uid="{00000000-0005-0000-0000-00009D000000}"/>
    <cellStyle name="Comma 4 4 5 2 2" xfId="2827" xr:uid="{00000000-0005-0000-0000-00009D000000}"/>
    <cellStyle name="Comma 4 4 5 2 2 2" xfId="11899" xr:uid="{00000000-0005-0000-0000-00009D000000}"/>
    <cellStyle name="Comma 4 4 5 2 2 2 2" xfId="27019" xr:uid="{00000000-0005-0000-0000-00009D000000}"/>
    <cellStyle name="Comma 4 4 5 2 2 2 2 2" xfId="57259" xr:uid="{00000000-0005-0000-0000-00009D000000}"/>
    <cellStyle name="Comma 4 4 5 2 2 2 3" xfId="42139" xr:uid="{00000000-0005-0000-0000-00009D000000}"/>
    <cellStyle name="Comma 4 4 5 2 2 3" xfId="17947" xr:uid="{00000000-0005-0000-0000-00009D000000}"/>
    <cellStyle name="Comma 4 4 5 2 2 3 2" xfId="48187" xr:uid="{00000000-0005-0000-0000-00009D000000}"/>
    <cellStyle name="Comma 4 4 5 2 2 4" xfId="33067" xr:uid="{00000000-0005-0000-0000-00009D000000}"/>
    <cellStyle name="Comma 4 4 5 2 3" xfId="4339" xr:uid="{00000000-0005-0000-0000-00009D000000}"/>
    <cellStyle name="Comma 4 4 5 2 3 2" xfId="13411" xr:uid="{00000000-0005-0000-0000-00009D000000}"/>
    <cellStyle name="Comma 4 4 5 2 3 2 2" xfId="28531" xr:uid="{00000000-0005-0000-0000-00009D000000}"/>
    <cellStyle name="Comma 4 4 5 2 3 2 2 2" xfId="58771" xr:uid="{00000000-0005-0000-0000-00009D000000}"/>
    <cellStyle name="Comma 4 4 5 2 3 2 3" xfId="43651" xr:uid="{00000000-0005-0000-0000-00009D000000}"/>
    <cellStyle name="Comma 4 4 5 2 3 3" xfId="19459" xr:uid="{00000000-0005-0000-0000-00009D000000}"/>
    <cellStyle name="Comma 4 4 5 2 3 3 2" xfId="49699" xr:uid="{00000000-0005-0000-0000-00009D000000}"/>
    <cellStyle name="Comma 4 4 5 2 3 4" xfId="34579" xr:uid="{00000000-0005-0000-0000-00009D000000}"/>
    <cellStyle name="Comma 4 4 5 2 4" xfId="5851" xr:uid="{00000000-0005-0000-0000-00009D000000}"/>
    <cellStyle name="Comma 4 4 5 2 4 2" xfId="14923" xr:uid="{00000000-0005-0000-0000-00009D000000}"/>
    <cellStyle name="Comma 4 4 5 2 4 2 2" xfId="30043" xr:uid="{00000000-0005-0000-0000-00009D000000}"/>
    <cellStyle name="Comma 4 4 5 2 4 2 2 2" xfId="60283" xr:uid="{00000000-0005-0000-0000-00009D000000}"/>
    <cellStyle name="Comma 4 4 5 2 4 2 3" xfId="45163" xr:uid="{00000000-0005-0000-0000-00009D000000}"/>
    <cellStyle name="Comma 4 4 5 2 4 3" xfId="20971" xr:uid="{00000000-0005-0000-0000-00009D000000}"/>
    <cellStyle name="Comma 4 4 5 2 4 3 2" xfId="51211" xr:uid="{00000000-0005-0000-0000-00009D000000}"/>
    <cellStyle name="Comma 4 4 5 2 4 4" xfId="36091" xr:uid="{00000000-0005-0000-0000-00009D000000}"/>
    <cellStyle name="Comma 4 4 5 2 5" xfId="7363" xr:uid="{00000000-0005-0000-0000-00009D000000}"/>
    <cellStyle name="Comma 4 4 5 2 5 2" xfId="22483" xr:uid="{00000000-0005-0000-0000-00009D000000}"/>
    <cellStyle name="Comma 4 4 5 2 5 2 2" xfId="52723" xr:uid="{00000000-0005-0000-0000-00009D000000}"/>
    <cellStyle name="Comma 4 4 5 2 5 3" xfId="37603" xr:uid="{00000000-0005-0000-0000-00009D000000}"/>
    <cellStyle name="Comma 4 4 5 2 6" xfId="8875" xr:uid="{00000000-0005-0000-0000-00009D000000}"/>
    <cellStyle name="Comma 4 4 5 2 6 2" xfId="23995" xr:uid="{00000000-0005-0000-0000-00009D000000}"/>
    <cellStyle name="Comma 4 4 5 2 6 2 2" xfId="54235" xr:uid="{00000000-0005-0000-0000-00009D000000}"/>
    <cellStyle name="Comma 4 4 5 2 6 3" xfId="39115" xr:uid="{00000000-0005-0000-0000-00009D000000}"/>
    <cellStyle name="Comma 4 4 5 2 7" xfId="10387" xr:uid="{00000000-0005-0000-0000-00009D000000}"/>
    <cellStyle name="Comma 4 4 5 2 7 2" xfId="25507" xr:uid="{00000000-0005-0000-0000-00009D000000}"/>
    <cellStyle name="Comma 4 4 5 2 7 2 2" xfId="55747" xr:uid="{00000000-0005-0000-0000-00009D000000}"/>
    <cellStyle name="Comma 4 4 5 2 7 3" xfId="40627" xr:uid="{00000000-0005-0000-0000-00009D000000}"/>
    <cellStyle name="Comma 4 4 5 2 8" xfId="16435" xr:uid="{00000000-0005-0000-0000-00009D000000}"/>
    <cellStyle name="Comma 4 4 5 2 8 2" xfId="46675" xr:uid="{00000000-0005-0000-0000-00009D000000}"/>
    <cellStyle name="Comma 4 4 5 2 9" xfId="31555" xr:uid="{00000000-0005-0000-0000-00009D000000}"/>
    <cellStyle name="Comma 4 4 5 3" xfId="2071" xr:uid="{00000000-0005-0000-0000-00009D000000}"/>
    <cellStyle name="Comma 4 4 5 3 2" xfId="11143" xr:uid="{00000000-0005-0000-0000-00009D000000}"/>
    <cellStyle name="Comma 4 4 5 3 2 2" xfId="26263" xr:uid="{00000000-0005-0000-0000-00009D000000}"/>
    <cellStyle name="Comma 4 4 5 3 2 2 2" xfId="56503" xr:uid="{00000000-0005-0000-0000-00009D000000}"/>
    <cellStyle name="Comma 4 4 5 3 2 3" xfId="41383" xr:uid="{00000000-0005-0000-0000-00009D000000}"/>
    <cellStyle name="Comma 4 4 5 3 3" xfId="17191" xr:uid="{00000000-0005-0000-0000-00009D000000}"/>
    <cellStyle name="Comma 4 4 5 3 3 2" xfId="47431" xr:uid="{00000000-0005-0000-0000-00009D000000}"/>
    <cellStyle name="Comma 4 4 5 3 4" xfId="32311" xr:uid="{00000000-0005-0000-0000-00009D000000}"/>
    <cellStyle name="Comma 4 4 5 4" xfId="3583" xr:uid="{00000000-0005-0000-0000-00009D000000}"/>
    <cellStyle name="Comma 4 4 5 4 2" xfId="12655" xr:uid="{00000000-0005-0000-0000-00009D000000}"/>
    <cellStyle name="Comma 4 4 5 4 2 2" xfId="27775" xr:uid="{00000000-0005-0000-0000-00009D000000}"/>
    <cellStyle name="Comma 4 4 5 4 2 2 2" xfId="58015" xr:uid="{00000000-0005-0000-0000-00009D000000}"/>
    <cellStyle name="Comma 4 4 5 4 2 3" xfId="42895" xr:uid="{00000000-0005-0000-0000-00009D000000}"/>
    <cellStyle name="Comma 4 4 5 4 3" xfId="18703" xr:uid="{00000000-0005-0000-0000-00009D000000}"/>
    <cellStyle name="Comma 4 4 5 4 3 2" xfId="48943" xr:uid="{00000000-0005-0000-0000-00009D000000}"/>
    <cellStyle name="Comma 4 4 5 4 4" xfId="33823" xr:uid="{00000000-0005-0000-0000-00009D000000}"/>
    <cellStyle name="Comma 4 4 5 5" xfId="5095" xr:uid="{00000000-0005-0000-0000-00009D000000}"/>
    <cellStyle name="Comma 4 4 5 5 2" xfId="14167" xr:uid="{00000000-0005-0000-0000-00009D000000}"/>
    <cellStyle name="Comma 4 4 5 5 2 2" xfId="29287" xr:uid="{00000000-0005-0000-0000-00009D000000}"/>
    <cellStyle name="Comma 4 4 5 5 2 2 2" xfId="59527" xr:uid="{00000000-0005-0000-0000-00009D000000}"/>
    <cellStyle name="Comma 4 4 5 5 2 3" xfId="44407" xr:uid="{00000000-0005-0000-0000-00009D000000}"/>
    <cellStyle name="Comma 4 4 5 5 3" xfId="20215" xr:uid="{00000000-0005-0000-0000-00009D000000}"/>
    <cellStyle name="Comma 4 4 5 5 3 2" xfId="50455" xr:uid="{00000000-0005-0000-0000-00009D000000}"/>
    <cellStyle name="Comma 4 4 5 5 4" xfId="35335" xr:uid="{00000000-0005-0000-0000-00009D000000}"/>
    <cellStyle name="Comma 4 4 5 6" xfId="6607" xr:uid="{00000000-0005-0000-0000-00009D000000}"/>
    <cellStyle name="Comma 4 4 5 6 2" xfId="21727" xr:uid="{00000000-0005-0000-0000-00009D000000}"/>
    <cellStyle name="Comma 4 4 5 6 2 2" xfId="51967" xr:uid="{00000000-0005-0000-0000-00009D000000}"/>
    <cellStyle name="Comma 4 4 5 6 3" xfId="36847" xr:uid="{00000000-0005-0000-0000-00009D000000}"/>
    <cellStyle name="Comma 4 4 5 7" xfId="8119" xr:uid="{00000000-0005-0000-0000-00009D000000}"/>
    <cellStyle name="Comma 4 4 5 7 2" xfId="23239" xr:uid="{00000000-0005-0000-0000-00009D000000}"/>
    <cellStyle name="Comma 4 4 5 7 2 2" xfId="53479" xr:uid="{00000000-0005-0000-0000-00009D000000}"/>
    <cellStyle name="Comma 4 4 5 7 3" xfId="38359" xr:uid="{00000000-0005-0000-0000-00009D000000}"/>
    <cellStyle name="Comma 4 4 5 8" xfId="9631" xr:uid="{00000000-0005-0000-0000-00009D000000}"/>
    <cellStyle name="Comma 4 4 5 8 2" xfId="24751" xr:uid="{00000000-0005-0000-0000-00009D000000}"/>
    <cellStyle name="Comma 4 4 5 8 2 2" xfId="54991" xr:uid="{00000000-0005-0000-0000-00009D000000}"/>
    <cellStyle name="Comma 4 4 5 8 3" xfId="39871" xr:uid="{00000000-0005-0000-0000-00009D000000}"/>
    <cellStyle name="Comma 4 4 5 9" xfId="15679" xr:uid="{00000000-0005-0000-0000-00009D000000}"/>
    <cellStyle name="Comma 4 4 5 9 2" xfId="45919" xr:uid="{00000000-0005-0000-0000-00009D000000}"/>
    <cellStyle name="Comma 4 4 6" xfId="811" xr:uid="{00000000-0005-0000-0000-000018000000}"/>
    <cellStyle name="Comma 4 4 6 2" xfId="2323" xr:uid="{00000000-0005-0000-0000-000018000000}"/>
    <cellStyle name="Comma 4 4 6 2 2" xfId="11395" xr:uid="{00000000-0005-0000-0000-000018000000}"/>
    <cellStyle name="Comma 4 4 6 2 2 2" xfId="26515" xr:uid="{00000000-0005-0000-0000-000018000000}"/>
    <cellStyle name="Comma 4 4 6 2 2 2 2" xfId="56755" xr:uid="{00000000-0005-0000-0000-000018000000}"/>
    <cellStyle name="Comma 4 4 6 2 2 3" xfId="41635" xr:uid="{00000000-0005-0000-0000-000018000000}"/>
    <cellStyle name="Comma 4 4 6 2 3" xfId="17443" xr:uid="{00000000-0005-0000-0000-000018000000}"/>
    <cellStyle name="Comma 4 4 6 2 3 2" xfId="47683" xr:uid="{00000000-0005-0000-0000-000018000000}"/>
    <cellStyle name="Comma 4 4 6 2 4" xfId="32563" xr:uid="{00000000-0005-0000-0000-000018000000}"/>
    <cellStyle name="Comma 4 4 6 3" xfId="3835" xr:uid="{00000000-0005-0000-0000-000018000000}"/>
    <cellStyle name="Comma 4 4 6 3 2" xfId="12907" xr:uid="{00000000-0005-0000-0000-000018000000}"/>
    <cellStyle name="Comma 4 4 6 3 2 2" xfId="28027" xr:uid="{00000000-0005-0000-0000-000018000000}"/>
    <cellStyle name="Comma 4 4 6 3 2 2 2" xfId="58267" xr:uid="{00000000-0005-0000-0000-000018000000}"/>
    <cellStyle name="Comma 4 4 6 3 2 3" xfId="43147" xr:uid="{00000000-0005-0000-0000-000018000000}"/>
    <cellStyle name="Comma 4 4 6 3 3" xfId="18955" xr:uid="{00000000-0005-0000-0000-000018000000}"/>
    <cellStyle name="Comma 4 4 6 3 3 2" xfId="49195" xr:uid="{00000000-0005-0000-0000-000018000000}"/>
    <cellStyle name="Comma 4 4 6 3 4" xfId="34075" xr:uid="{00000000-0005-0000-0000-000018000000}"/>
    <cellStyle name="Comma 4 4 6 4" xfId="5347" xr:uid="{00000000-0005-0000-0000-000018000000}"/>
    <cellStyle name="Comma 4 4 6 4 2" xfId="14419" xr:uid="{00000000-0005-0000-0000-000018000000}"/>
    <cellStyle name="Comma 4 4 6 4 2 2" xfId="29539" xr:uid="{00000000-0005-0000-0000-000018000000}"/>
    <cellStyle name="Comma 4 4 6 4 2 2 2" xfId="59779" xr:uid="{00000000-0005-0000-0000-000018000000}"/>
    <cellStyle name="Comma 4 4 6 4 2 3" xfId="44659" xr:uid="{00000000-0005-0000-0000-000018000000}"/>
    <cellStyle name="Comma 4 4 6 4 3" xfId="20467" xr:uid="{00000000-0005-0000-0000-000018000000}"/>
    <cellStyle name="Comma 4 4 6 4 3 2" xfId="50707" xr:uid="{00000000-0005-0000-0000-000018000000}"/>
    <cellStyle name="Comma 4 4 6 4 4" xfId="35587" xr:uid="{00000000-0005-0000-0000-000018000000}"/>
    <cellStyle name="Comma 4 4 6 5" xfId="6859" xr:uid="{00000000-0005-0000-0000-000018000000}"/>
    <cellStyle name="Comma 4 4 6 5 2" xfId="21979" xr:uid="{00000000-0005-0000-0000-000018000000}"/>
    <cellStyle name="Comma 4 4 6 5 2 2" xfId="52219" xr:uid="{00000000-0005-0000-0000-000018000000}"/>
    <cellStyle name="Comma 4 4 6 5 3" xfId="37099" xr:uid="{00000000-0005-0000-0000-000018000000}"/>
    <cellStyle name="Comma 4 4 6 6" xfId="8371" xr:uid="{00000000-0005-0000-0000-000018000000}"/>
    <cellStyle name="Comma 4 4 6 6 2" xfId="23491" xr:uid="{00000000-0005-0000-0000-000018000000}"/>
    <cellStyle name="Comma 4 4 6 6 2 2" xfId="53731" xr:uid="{00000000-0005-0000-0000-000018000000}"/>
    <cellStyle name="Comma 4 4 6 6 3" xfId="38611" xr:uid="{00000000-0005-0000-0000-000018000000}"/>
    <cellStyle name="Comma 4 4 6 7" xfId="9883" xr:uid="{00000000-0005-0000-0000-000018000000}"/>
    <cellStyle name="Comma 4 4 6 7 2" xfId="25003" xr:uid="{00000000-0005-0000-0000-000018000000}"/>
    <cellStyle name="Comma 4 4 6 7 2 2" xfId="55243" xr:uid="{00000000-0005-0000-0000-000018000000}"/>
    <cellStyle name="Comma 4 4 6 7 3" xfId="40123" xr:uid="{00000000-0005-0000-0000-000018000000}"/>
    <cellStyle name="Comma 4 4 6 8" xfId="15931" xr:uid="{00000000-0005-0000-0000-000018000000}"/>
    <cellStyle name="Comma 4 4 6 8 2" xfId="46171" xr:uid="{00000000-0005-0000-0000-000018000000}"/>
    <cellStyle name="Comma 4 4 6 9" xfId="31051" xr:uid="{00000000-0005-0000-0000-000018000000}"/>
    <cellStyle name="Comma 4 4 7" xfId="1567" xr:uid="{00000000-0005-0000-0000-000018000000}"/>
    <cellStyle name="Comma 4 4 7 2" xfId="10639" xr:uid="{00000000-0005-0000-0000-000018000000}"/>
    <cellStyle name="Comma 4 4 7 2 2" xfId="25759" xr:uid="{00000000-0005-0000-0000-000018000000}"/>
    <cellStyle name="Comma 4 4 7 2 2 2" xfId="55999" xr:uid="{00000000-0005-0000-0000-000018000000}"/>
    <cellStyle name="Comma 4 4 7 2 3" xfId="40879" xr:uid="{00000000-0005-0000-0000-000018000000}"/>
    <cellStyle name="Comma 4 4 7 3" xfId="16687" xr:uid="{00000000-0005-0000-0000-000018000000}"/>
    <cellStyle name="Comma 4 4 7 3 2" xfId="46927" xr:uid="{00000000-0005-0000-0000-000018000000}"/>
    <cellStyle name="Comma 4 4 7 4" xfId="31807" xr:uid="{00000000-0005-0000-0000-000018000000}"/>
    <cellStyle name="Comma 4 4 8" xfId="3079" xr:uid="{00000000-0005-0000-0000-000018000000}"/>
    <cellStyle name="Comma 4 4 8 2" xfId="12151" xr:uid="{00000000-0005-0000-0000-000018000000}"/>
    <cellStyle name="Comma 4 4 8 2 2" xfId="27271" xr:uid="{00000000-0005-0000-0000-000018000000}"/>
    <cellStyle name="Comma 4 4 8 2 2 2" xfId="57511" xr:uid="{00000000-0005-0000-0000-000018000000}"/>
    <cellStyle name="Comma 4 4 8 2 3" xfId="42391" xr:uid="{00000000-0005-0000-0000-000018000000}"/>
    <cellStyle name="Comma 4 4 8 3" xfId="18199" xr:uid="{00000000-0005-0000-0000-000018000000}"/>
    <cellStyle name="Comma 4 4 8 3 2" xfId="48439" xr:uid="{00000000-0005-0000-0000-000018000000}"/>
    <cellStyle name="Comma 4 4 8 4" xfId="33319" xr:uid="{00000000-0005-0000-0000-000018000000}"/>
    <cellStyle name="Comma 4 4 9" xfId="4591" xr:uid="{00000000-0005-0000-0000-000018000000}"/>
    <cellStyle name="Comma 4 4 9 2" xfId="13663" xr:uid="{00000000-0005-0000-0000-000018000000}"/>
    <cellStyle name="Comma 4 4 9 2 2" xfId="28783" xr:uid="{00000000-0005-0000-0000-000018000000}"/>
    <cellStyle name="Comma 4 4 9 2 2 2" xfId="59023" xr:uid="{00000000-0005-0000-0000-000018000000}"/>
    <cellStyle name="Comma 4 4 9 2 3" xfId="43903" xr:uid="{00000000-0005-0000-0000-000018000000}"/>
    <cellStyle name="Comma 4 4 9 3" xfId="19711" xr:uid="{00000000-0005-0000-0000-000018000000}"/>
    <cellStyle name="Comma 4 4 9 3 2" xfId="49951" xr:uid="{00000000-0005-0000-0000-000018000000}"/>
    <cellStyle name="Comma 4 4 9 4" xfId="34831" xr:uid="{00000000-0005-0000-0000-000018000000}"/>
    <cellStyle name="Comma 4 5" xfId="97" xr:uid="{00000000-0005-0000-0000-000030000000}"/>
    <cellStyle name="Comma 4 5 10" xfId="9169" xr:uid="{00000000-0005-0000-0000-000030000000}"/>
    <cellStyle name="Comma 4 5 10 2" xfId="24289" xr:uid="{00000000-0005-0000-0000-000030000000}"/>
    <cellStyle name="Comma 4 5 10 2 2" xfId="54529" xr:uid="{00000000-0005-0000-0000-000030000000}"/>
    <cellStyle name="Comma 4 5 10 3" xfId="39409" xr:uid="{00000000-0005-0000-0000-000030000000}"/>
    <cellStyle name="Comma 4 5 11" xfId="15217" xr:uid="{00000000-0005-0000-0000-000030000000}"/>
    <cellStyle name="Comma 4 5 11 2" xfId="45457" xr:uid="{00000000-0005-0000-0000-000030000000}"/>
    <cellStyle name="Comma 4 5 12" xfId="30337" xr:uid="{00000000-0005-0000-0000-000030000000}"/>
    <cellStyle name="Comma 4 5 2" xfId="349" xr:uid="{00000000-0005-0000-0000-000030000000}"/>
    <cellStyle name="Comma 4 5 2 10" xfId="30589" xr:uid="{00000000-0005-0000-0000-000030000000}"/>
    <cellStyle name="Comma 4 5 2 2" xfId="1105" xr:uid="{00000000-0005-0000-0000-000030000000}"/>
    <cellStyle name="Comma 4 5 2 2 2" xfId="2617" xr:uid="{00000000-0005-0000-0000-000030000000}"/>
    <cellStyle name="Comma 4 5 2 2 2 2" xfId="11689" xr:uid="{00000000-0005-0000-0000-000030000000}"/>
    <cellStyle name="Comma 4 5 2 2 2 2 2" xfId="26809" xr:uid="{00000000-0005-0000-0000-000030000000}"/>
    <cellStyle name="Comma 4 5 2 2 2 2 2 2" xfId="57049" xr:uid="{00000000-0005-0000-0000-000030000000}"/>
    <cellStyle name="Comma 4 5 2 2 2 2 3" xfId="41929" xr:uid="{00000000-0005-0000-0000-000030000000}"/>
    <cellStyle name="Comma 4 5 2 2 2 3" xfId="17737" xr:uid="{00000000-0005-0000-0000-000030000000}"/>
    <cellStyle name="Comma 4 5 2 2 2 3 2" xfId="47977" xr:uid="{00000000-0005-0000-0000-000030000000}"/>
    <cellStyle name="Comma 4 5 2 2 2 4" xfId="32857" xr:uid="{00000000-0005-0000-0000-000030000000}"/>
    <cellStyle name="Comma 4 5 2 2 3" xfId="4129" xr:uid="{00000000-0005-0000-0000-000030000000}"/>
    <cellStyle name="Comma 4 5 2 2 3 2" xfId="13201" xr:uid="{00000000-0005-0000-0000-000030000000}"/>
    <cellStyle name="Comma 4 5 2 2 3 2 2" xfId="28321" xr:uid="{00000000-0005-0000-0000-000030000000}"/>
    <cellStyle name="Comma 4 5 2 2 3 2 2 2" xfId="58561" xr:uid="{00000000-0005-0000-0000-000030000000}"/>
    <cellStyle name="Comma 4 5 2 2 3 2 3" xfId="43441" xr:uid="{00000000-0005-0000-0000-000030000000}"/>
    <cellStyle name="Comma 4 5 2 2 3 3" xfId="19249" xr:uid="{00000000-0005-0000-0000-000030000000}"/>
    <cellStyle name="Comma 4 5 2 2 3 3 2" xfId="49489" xr:uid="{00000000-0005-0000-0000-000030000000}"/>
    <cellStyle name="Comma 4 5 2 2 3 4" xfId="34369" xr:uid="{00000000-0005-0000-0000-000030000000}"/>
    <cellStyle name="Comma 4 5 2 2 4" xfId="5641" xr:uid="{00000000-0005-0000-0000-000030000000}"/>
    <cellStyle name="Comma 4 5 2 2 4 2" xfId="14713" xr:uid="{00000000-0005-0000-0000-000030000000}"/>
    <cellStyle name="Comma 4 5 2 2 4 2 2" xfId="29833" xr:uid="{00000000-0005-0000-0000-000030000000}"/>
    <cellStyle name="Comma 4 5 2 2 4 2 2 2" xfId="60073" xr:uid="{00000000-0005-0000-0000-000030000000}"/>
    <cellStyle name="Comma 4 5 2 2 4 2 3" xfId="44953" xr:uid="{00000000-0005-0000-0000-000030000000}"/>
    <cellStyle name="Comma 4 5 2 2 4 3" xfId="20761" xr:uid="{00000000-0005-0000-0000-000030000000}"/>
    <cellStyle name="Comma 4 5 2 2 4 3 2" xfId="51001" xr:uid="{00000000-0005-0000-0000-000030000000}"/>
    <cellStyle name="Comma 4 5 2 2 4 4" xfId="35881" xr:uid="{00000000-0005-0000-0000-000030000000}"/>
    <cellStyle name="Comma 4 5 2 2 5" xfId="7153" xr:uid="{00000000-0005-0000-0000-000030000000}"/>
    <cellStyle name="Comma 4 5 2 2 5 2" xfId="22273" xr:uid="{00000000-0005-0000-0000-000030000000}"/>
    <cellStyle name="Comma 4 5 2 2 5 2 2" xfId="52513" xr:uid="{00000000-0005-0000-0000-000030000000}"/>
    <cellStyle name="Comma 4 5 2 2 5 3" xfId="37393" xr:uid="{00000000-0005-0000-0000-000030000000}"/>
    <cellStyle name="Comma 4 5 2 2 6" xfId="8665" xr:uid="{00000000-0005-0000-0000-000030000000}"/>
    <cellStyle name="Comma 4 5 2 2 6 2" xfId="23785" xr:uid="{00000000-0005-0000-0000-000030000000}"/>
    <cellStyle name="Comma 4 5 2 2 6 2 2" xfId="54025" xr:uid="{00000000-0005-0000-0000-000030000000}"/>
    <cellStyle name="Comma 4 5 2 2 6 3" xfId="38905" xr:uid="{00000000-0005-0000-0000-000030000000}"/>
    <cellStyle name="Comma 4 5 2 2 7" xfId="10177" xr:uid="{00000000-0005-0000-0000-000030000000}"/>
    <cellStyle name="Comma 4 5 2 2 7 2" xfId="25297" xr:uid="{00000000-0005-0000-0000-000030000000}"/>
    <cellStyle name="Comma 4 5 2 2 7 2 2" xfId="55537" xr:uid="{00000000-0005-0000-0000-000030000000}"/>
    <cellStyle name="Comma 4 5 2 2 7 3" xfId="40417" xr:uid="{00000000-0005-0000-0000-000030000000}"/>
    <cellStyle name="Comma 4 5 2 2 8" xfId="16225" xr:uid="{00000000-0005-0000-0000-000030000000}"/>
    <cellStyle name="Comma 4 5 2 2 8 2" xfId="46465" xr:uid="{00000000-0005-0000-0000-000030000000}"/>
    <cellStyle name="Comma 4 5 2 2 9" xfId="31345" xr:uid="{00000000-0005-0000-0000-000030000000}"/>
    <cellStyle name="Comma 4 5 2 3" xfId="1861" xr:uid="{00000000-0005-0000-0000-000030000000}"/>
    <cellStyle name="Comma 4 5 2 3 2" xfId="10933" xr:uid="{00000000-0005-0000-0000-000030000000}"/>
    <cellStyle name="Comma 4 5 2 3 2 2" xfId="26053" xr:uid="{00000000-0005-0000-0000-000030000000}"/>
    <cellStyle name="Comma 4 5 2 3 2 2 2" xfId="56293" xr:uid="{00000000-0005-0000-0000-000030000000}"/>
    <cellStyle name="Comma 4 5 2 3 2 3" xfId="41173" xr:uid="{00000000-0005-0000-0000-000030000000}"/>
    <cellStyle name="Comma 4 5 2 3 3" xfId="16981" xr:uid="{00000000-0005-0000-0000-000030000000}"/>
    <cellStyle name="Comma 4 5 2 3 3 2" xfId="47221" xr:uid="{00000000-0005-0000-0000-000030000000}"/>
    <cellStyle name="Comma 4 5 2 3 4" xfId="32101" xr:uid="{00000000-0005-0000-0000-000030000000}"/>
    <cellStyle name="Comma 4 5 2 4" xfId="3373" xr:uid="{00000000-0005-0000-0000-000030000000}"/>
    <cellStyle name="Comma 4 5 2 4 2" xfId="12445" xr:uid="{00000000-0005-0000-0000-000030000000}"/>
    <cellStyle name="Comma 4 5 2 4 2 2" xfId="27565" xr:uid="{00000000-0005-0000-0000-000030000000}"/>
    <cellStyle name="Comma 4 5 2 4 2 2 2" xfId="57805" xr:uid="{00000000-0005-0000-0000-000030000000}"/>
    <cellStyle name="Comma 4 5 2 4 2 3" xfId="42685" xr:uid="{00000000-0005-0000-0000-000030000000}"/>
    <cellStyle name="Comma 4 5 2 4 3" xfId="18493" xr:uid="{00000000-0005-0000-0000-000030000000}"/>
    <cellStyle name="Comma 4 5 2 4 3 2" xfId="48733" xr:uid="{00000000-0005-0000-0000-000030000000}"/>
    <cellStyle name="Comma 4 5 2 4 4" xfId="33613" xr:uid="{00000000-0005-0000-0000-000030000000}"/>
    <cellStyle name="Comma 4 5 2 5" xfId="4885" xr:uid="{00000000-0005-0000-0000-000030000000}"/>
    <cellStyle name="Comma 4 5 2 5 2" xfId="13957" xr:uid="{00000000-0005-0000-0000-000030000000}"/>
    <cellStyle name="Comma 4 5 2 5 2 2" xfId="29077" xr:uid="{00000000-0005-0000-0000-000030000000}"/>
    <cellStyle name="Comma 4 5 2 5 2 2 2" xfId="59317" xr:uid="{00000000-0005-0000-0000-000030000000}"/>
    <cellStyle name="Comma 4 5 2 5 2 3" xfId="44197" xr:uid="{00000000-0005-0000-0000-000030000000}"/>
    <cellStyle name="Comma 4 5 2 5 3" xfId="20005" xr:uid="{00000000-0005-0000-0000-000030000000}"/>
    <cellStyle name="Comma 4 5 2 5 3 2" xfId="50245" xr:uid="{00000000-0005-0000-0000-000030000000}"/>
    <cellStyle name="Comma 4 5 2 5 4" xfId="35125" xr:uid="{00000000-0005-0000-0000-000030000000}"/>
    <cellStyle name="Comma 4 5 2 6" xfId="6397" xr:uid="{00000000-0005-0000-0000-000030000000}"/>
    <cellStyle name="Comma 4 5 2 6 2" xfId="21517" xr:uid="{00000000-0005-0000-0000-000030000000}"/>
    <cellStyle name="Comma 4 5 2 6 2 2" xfId="51757" xr:uid="{00000000-0005-0000-0000-000030000000}"/>
    <cellStyle name="Comma 4 5 2 6 3" xfId="36637" xr:uid="{00000000-0005-0000-0000-000030000000}"/>
    <cellStyle name="Comma 4 5 2 7" xfId="7909" xr:uid="{00000000-0005-0000-0000-000030000000}"/>
    <cellStyle name="Comma 4 5 2 7 2" xfId="23029" xr:uid="{00000000-0005-0000-0000-000030000000}"/>
    <cellStyle name="Comma 4 5 2 7 2 2" xfId="53269" xr:uid="{00000000-0005-0000-0000-000030000000}"/>
    <cellStyle name="Comma 4 5 2 7 3" xfId="38149" xr:uid="{00000000-0005-0000-0000-000030000000}"/>
    <cellStyle name="Comma 4 5 2 8" xfId="9421" xr:uid="{00000000-0005-0000-0000-000030000000}"/>
    <cellStyle name="Comma 4 5 2 8 2" xfId="24541" xr:uid="{00000000-0005-0000-0000-000030000000}"/>
    <cellStyle name="Comma 4 5 2 8 2 2" xfId="54781" xr:uid="{00000000-0005-0000-0000-000030000000}"/>
    <cellStyle name="Comma 4 5 2 8 3" xfId="39661" xr:uid="{00000000-0005-0000-0000-000030000000}"/>
    <cellStyle name="Comma 4 5 2 9" xfId="15469" xr:uid="{00000000-0005-0000-0000-000030000000}"/>
    <cellStyle name="Comma 4 5 2 9 2" xfId="45709" xr:uid="{00000000-0005-0000-0000-000030000000}"/>
    <cellStyle name="Comma 4 5 3" xfId="601" xr:uid="{00000000-0005-0000-0000-0000A0000000}"/>
    <cellStyle name="Comma 4 5 3 10" xfId="30841" xr:uid="{00000000-0005-0000-0000-0000A0000000}"/>
    <cellStyle name="Comma 4 5 3 2" xfId="1357" xr:uid="{00000000-0005-0000-0000-0000A0000000}"/>
    <cellStyle name="Comma 4 5 3 2 2" xfId="2869" xr:uid="{00000000-0005-0000-0000-0000A0000000}"/>
    <cellStyle name="Comma 4 5 3 2 2 2" xfId="11941" xr:uid="{00000000-0005-0000-0000-0000A0000000}"/>
    <cellStyle name="Comma 4 5 3 2 2 2 2" xfId="27061" xr:uid="{00000000-0005-0000-0000-0000A0000000}"/>
    <cellStyle name="Comma 4 5 3 2 2 2 2 2" xfId="57301" xr:uid="{00000000-0005-0000-0000-0000A0000000}"/>
    <cellStyle name="Comma 4 5 3 2 2 2 3" xfId="42181" xr:uid="{00000000-0005-0000-0000-0000A0000000}"/>
    <cellStyle name="Comma 4 5 3 2 2 3" xfId="17989" xr:uid="{00000000-0005-0000-0000-0000A0000000}"/>
    <cellStyle name="Comma 4 5 3 2 2 3 2" xfId="48229" xr:uid="{00000000-0005-0000-0000-0000A0000000}"/>
    <cellStyle name="Comma 4 5 3 2 2 4" xfId="33109" xr:uid="{00000000-0005-0000-0000-0000A0000000}"/>
    <cellStyle name="Comma 4 5 3 2 3" xfId="4381" xr:uid="{00000000-0005-0000-0000-0000A0000000}"/>
    <cellStyle name="Comma 4 5 3 2 3 2" xfId="13453" xr:uid="{00000000-0005-0000-0000-0000A0000000}"/>
    <cellStyle name="Comma 4 5 3 2 3 2 2" xfId="28573" xr:uid="{00000000-0005-0000-0000-0000A0000000}"/>
    <cellStyle name="Comma 4 5 3 2 3 2 2 2" xfId="58813" xr:uid="{00000000-0005-0000-0000-0000A0000000}"/>
    <cellStyle name="Comma 4 5 3 2 3 2 3" xfId="43693" xr:uid="{00000000-0005-0000-0000-0000A0000000}"/>
    <cellStyle name="Comma 4 5 3 2 3 3" xfId="19501" xr:uid="{00000000-0005-0000-0000-0000A0000000}"/>
    <cellStyle name="Comma 4 5 3 2 3 3 2" xfId="49741" xr:uid="{00000000-0005-0000-0000-0000A0000000}"/>
    <cellStyle name="Comma 4 5 3 2 3 4" xfId="34621" xr:uid="{00000000-0005-0000-0000-0000A0000000}"/>
    <cellStyle name="Comma 4 5 3 2 4" xfId="5893" xr:uid="{00000000-0005-0000-0000-0000A0000000}"/>
    <cellStyle name="Comma 4 5 3 2 4 2" xfId="14965" xr:uid="{00000000-0005-0000-0000-0000A0000000}"/>
    <cellStyle name="Comma 4 5 3 2 4 2 2" xfId="30085" xr:uid="{00000000-0005-0000-0000-0000A0000000}"/>
    <cellStyle name="Comma 4 5 3 2 4 2 2 2" xfId="60325" xr:uid="{00000000-0005-0000-0000-0000A0000000}"/>
    <cellStyle name="Comma 4 5 3 2 4 2 3" xfId="45205" xr:uid="{00000000-0005-0000-0000-0000A0000000}"/>
    <cellStyle name="Comma 4 5 3 2 4 3" xfId="21013" xr:uid="{00000000-0005-0000-0000-0000A0000000}"/>
    <cellStyle name="Comma 4 5 3 2 4 3 2" xfId="51253" xr:uid="{00000000-0005-0000-0000-0000A0000000}"/>
    <cellStyle name="Comma 4 5 3 2 4 4" xfId="36133" xr:uid="{00000000-0005-0000-0000-0000A0000000}"/>
    <cellStyle name="Comma 4 5 3 2 5" xfId="7405" xr:uid="{00000000-0005-0000-0000-0000A0000000}"/>
    <cellStyle name="Comma 4 5 3 2 5 2" xfId="22525" xr:uid="{00000000-0005-0000-0000-0000A0000000}"/>
    <cellStyle name="Comma 4 5 3 2 5 2 2" xfId="52765" xr:uid="{00000000-0005-0000-0000-0000A0000000}"/>
    <cellStyle name="Comma 4 5 3 2 5 3" xfId="37645" xr:uid="{00000000-0005-0000-0000-0000A0000000}"/>
    <cellStyle name="Comma 4 5 3 2 6" xfId="8917" xr:uid="{00000000-0005-0000-0000-0000A0000000}"/>
    <cellStyle name="Comma 4 5 3 2 6 2" xfId="24037" xr:uid="{00000000-0005-0000-0000-0000A0000000}"/>
    <cellStyle name="Comma 4 5 3 2 6 2 2" xfId="54277" xr:uid="{00000000-0005-0000-0000-0000A0000000}"/>
    <cellStyle name="Comma 4 5 3 2 6 3" xfId="39157" xr:uid="{00000000-0005-0000-0000-0000A0000000}"/>
    <cellStyle name="Comma 4 5 3 2 7" xfId="10429" xr:uid="{00000000-0005-0000-0000-0000A0000000}"/>
    <cellStyle name="Comma 4 5 3 2 7 2" xfId="25549" xr:uid="{00000000-0005-0000-0000-0000A0000000}"/>
    <cellStyle name="Comma 4 5 3 2 7 2 2" xfId="55789" xr:uid="{00000000-0005-0000-0000-0000A0000000}"/>
    <cellStyle name="Comma 4 5 3 2 7 3" xfId="40669" xr:uid="{00000000-0005-0000-0000-0000A0000000}"/>
    <cellStyle name="Comma 4 5 3 2 8" xfId="16477" xr:uid="{00000000-0005-0000-0000-0000A0000000}"/>
    <cellStyle name="Comma 4 5 3 2 8 2" xfId="46717" xr:uid="{00000000-0005-0000-0000-0000A0000000}"/>
    <cellStyle name="Comma 4 5 3 2 9" xfId="31597" xr:uid="{00000000-0005-0000-0000-0000A0000000}"/>
    <cellStyle name="Comma 4 5 3 3" xfId="2113" xr:uid="{00000000-0005-0000-0000-0000A0000000}"/>
    <cellStyle name="Comma 4 5 3 3 2" xfId="11185" xr:uid="{00000000-0005-0000-0000-0000A0000000}"/>
    <cellStyle name="Comma 4 5 3 3 2 2" xfId="26305" xr:uid="{00000000-0005-0000-0000-0000A0000000}"/>
    <cellStyle name="Comma 4 5 3 3 2 2 2" xfId="56545" xr:uid="{00000000-0005-0000-0000-0000A0000000}"/>
    <cellStyle name="Comma 4 5 3 3 2 3" xfId="41425" xr:uid="{00000000-0005-0000-0000-0000A0000000}"/>
    <cellStyle name="Comma 4 5 3 3 3" xfId="17233" xr:uid="{00000000-0005-0000-0000-0000A0000000}"/>
    <cellStyle name="Comma 4 5 3 3 3 2" xfId="47473" xr:uid="{00000000-0005-0000-0000-0000A0000000}"/>
    <cellStyle name="Comma 4 5 3 3 4" xfId="32353" xr:uid="{00000000-0005-0000-0000-0000A0000000}"/>
    <cellStyle name="Comma 4 5 3 4" xfId="3625" xr:uid="{00000000-0005-0000-0000-0000A0000000}"/>
    <cellStyle name="Comma 4 5 3 4 2" xfId="12697" xr:uid="{00000000-0005-0000-0000-0000A0000000}"/>
    <cellStyle name="Comma 4 5 3 4 2 2" xfId="27817" xr:uid="{00000000-0005-0000-0000-0000A0000000}"/>
    <cellStyle name="Comma 4 5 3 4 2 2 2" xfId="58057" xr:uid="{00000000-0005-0000-0000-0000A0000000}"/>
    <cellStyle name="Comma 4 5 3 4 2 3" xfId="42937" xr:uid="{00000000-0005-0000-0000-0000A0000000}"/>
    <cellStyle name="Comma 4 5 3 4 3" xfId="18745" xr:uid="{00000000-0005-0000-0000-0000A0000000}"/>
    <cellStyle name="Comma 4 5 3 4 3 2" xfId="48985" xr:uid="{00000000-0005-0000-0000-0000A0000000}"/>
    <cellStyle name="Comma 4 5 3 4 4" xfId="33865" xr:uid="{00000000-0005-0000-0000-0000A0000000}"/>
    <cellStyle name="Comma 4 5 3 5" xfId="5137" xr:uid="{00000000-0005-0000-0000-0000A0000000}"/>
    <cellStyle name="Comma 4 5 3 5 2" xfId="14209" xr:uid="{00000000-0005-0000-0000-0000A0000000}"/>
    <cellStyle name="Comma 4 5 3 5 2 2" xfId="29329" xr:uid="{00000000-0005-0000-0000-0000A0000000}"/>
    <cellStyle name="Comma 4 5 3 5 2 2 2" xfId="59569" xr:uid="{00000000-0005-0000-0000-0000A0000000}"/>
    <cellStyle name="Comma 4 5 3 5 2 3" xfId="44449" xr:uid="{00000000-0005-0000-0000-0000A0000000}"/>
    <cellStyle name="Comma 4 5 3 5 3" xfId="20257" xr:uid="{00000000-0005-0000-0000-0000A0000000}"/>
    <cellStyle name="Comma 4 5 3 5 3 2" xfId="50497" xr:uid="{00000000-0005-0000-0000-0000A0000000}"/>
    <cellStyle name="Comma 4 5 3 5 4" xfId="35377" xr:uid="{00000000-0005-0000-0000-0000A0000000}"/>
    <cellStyle name="Comma 4 5 3 6" xfId="6649" xr:uid="{00000000-0005-0000-0000-0000A0000000}"/>
    <cellStyle name="Comma 4 5 3 6 2" xfId="21769" xr:uid="{00000000-0005-0000-0000-0000A0000000}"/>
    <cellStyle name="Comma 4 5 3 6 2 2" xfId="52009" xr:uid="{00000000-0005-0000-0000-0000A0000000}"/>
    <cellStyle name="Comma 4 5 3 6 3" xfId="36889" xr:uid="{00000000-0005-0000-0000-0000A0000000}"/>
    <cellStyle name="Comma 4 5 3 7" xfId="8161" xr:uid="{00000000-0005-0000-0000-0000A0000000}"/>
    <cellStyle name="Comma 4 5 3 7 2" xfId="23281" xr:uid="{00000000-0005-0000-0000-0000A0000000}"/>
    <cellStyle name="Comma 4 5 3 7 2 2" xfId="53521" xr:uid="{00000000-0005-0000-0000-0000A0000000}"/>
    <cellStyle name="Comma 4 5 3 7 3" xfId="38401" xr:uid="{00000000-0005-0000-0000-0000A0000000}"/>
    <cellStyle name="Comma 4 5 3 8" xfId="9673" xr:uid="{00000000-0005-0000-0000-0000A0000000}"/>
    <cellStyle name="Comma 4 5 3 8 2" xfId="24793" xr:uid="{00000000-0005-0000-0000-0000A0000000}"/>
    <cellStyle name="Comma 4 5 3 8 2 2" xfId="55033" xr:uid="{00000000-0005-0000-0000-0000A0000000}"/>
    <cellStyle name="Comma 4 5 3 8 3" xfId="39913" xr:uid="{00000000-0005-0000-0000-0000A0000000}"/>
    <cellStyle name="Comma 4 5 3 9" xfId="15721" xr:uid="{00000000-0005-0000-0000-0000A0000000}"/>
    <cellStyle name="Comma 4 5 3 9 2" xfId="45961" xr:uid="{00000000-0005-0000-0000-0000A0000000}"/>
    <cellStyle name="Comma 4 5 4" xfId="853" xr:uid="{00000000-0005-0000-0000-000030000000}"/>
    <cellStyle name="Comma 4 5 4 2" xfId="2365" xr:uid="{00000000-0005-0000-0000-000030000000}"/>
    <cellStyle name="Comma 4 5 4 2 2" xfId="11437" xr:uid="{00000000-0005-0000-0000-000030000000}"/>
    <cellStyle name="Comma 4 5 4 2 2 2" xfId="26557" xr:uid="{00000000-0005-0000-0000-000030000000}"/>
    <cellStyle name="Comma 4 5 4 2 2 2 2" xfId="56797" xr:uid="{00000000-0005-0000-0000-000030000000}"/>
    <cellStyle name="Comma 4 5 4 2 2 3" xfId="41677" xr:uid="{00000000-0005-0000-0000-000030000000}"/>
    <cellStyle name="Comma 4 5 4 2 3" xfId="17485" xr:uid="{00000000-0005-0000-0000-000030000000}"/>
    <cellStyle name="Comma 4 5 4 2 3 2" xfId="47725" xr:uid="{00000000-0005-0000-0000-000030000000}"/>
    <cellStyle name="Comma 4 5 4 2 4" xfId="32605" xr:uid="{00000000-0005-0000-0000-000030000000}"/>
    <cellStyle name="Comma 4 5 4 3" xfId="3877" xr:uid="{00000000-0005-0000-0000-000030000000}"/>
    <cellStyle name="Comma 4 5 4 3 2" xfId="12949" xr:uid="{00000000-0005-0000-0000-000030000000}"/>
    <cellStyle name="Comma 4 5 4 3 2 2" xfId="28069" xr:uid="{00000000-0005-0000-0000-000030000000}"/>
    <cellStyle name="Comma 4 5 4 3 2 2 2" xfId="58309" xr:uid="{00000000-0005-0000-0000-000030000000}"/>
    <cellStyle name="Comma 4 5 4 3 2 3" xfId="43189" xr:uid="{00000000-0005-0000-0000-000030000000}"/>
    <cellStyle name="Comma 4 5 4 3 3" xfId="18997" xr:uid="{00000000-0005-0000-0000-000030000000}"/>
    <cellStyle name="Comma 4 5 4 3 3 2" xfId="49237" xr:uid="{00000000-0005-0000-0000-000030000000}"/>
    <cellStyle name="Comma 4 5 4 3 4" xfId="34117" xr:uid="{00000000-0005-0000-0000-000030000000}"/>
    <cellStyle name="Comma 4 5 4 4" xfId="5389" xr:uid="{00000000-0005-0000-0000-000030000000}"/>
    <cellStyle name="Comma 4 5 4 4 2" xfId="14461" xr:uid="{00000000-0005-0000-0000-000030000000}"/>
    <cellStyle name="Comma 4 5 4 4 2 2" xfId="29581" xr:uid="{00000000-0005-0000-0000-000030000000}"/>
    <cellStyle name="Comma 4 5 4 4 2 2 2" xfId="59821" xr:uid="{00000000-0005-0000-0000-000030000000}"/>
    <cellStyle name="Comma 4 5 4 4 2 3" xfId="44701" xr:uid="{00000000-0005-0000-0000-000030000000}"/>
    <cellStyle name="Comma 4 5 4 4 3" xfId="20509" xr:uid="{00000000-0005-0000-0000-000030000000}"/>
    <cellStyle name="Comma 4 5 4 4 3 2" xfId="50749" xr:uid="{00000000-0005-0000-0000-000030000000}"/>
    <cellStyle name="Comma 4 5 4 4 4" xfId="35629" xr:uid="{00000000-0005-0000-0000-000030000000}"/>
    <cellStyle name="Comma 4 5 4 5" xfId="6901" xr:uid="{00000000-0005-0000-0000-000030000000}"/>
    <cellStyle name="Comma 4 5 4 5 2" xfId="22021" xr:uid="{00000000-0005-0000-0000-000030000000}"/>
    <cellStyle name="Comma 4 5 4 5 2 2" xfId="52261" xr:uid="{00000000-0005-0000-0000-000030000000}"/>
    <cellStyle name="Comma 4 5 4 5 3" xfId="37141" xr:uid="{00000000-0005-0000-0000-000030000000}"/>
    <cellStyle name="Comma 4 5 4 6" xfId="8413" xr:uid="{00000000-0005-0000-0000-000030000000}"/>
    <cellStyle name="Comma 4 5 4 6 2" xfId="23533" xr:uid="{00000000-0005-0000-0000-000030000000}"/>
    <cellStyle name="Comma 4 5 4 6 2 2" xfId="53773" xr:uid="{00000000-0005-0000-0000-000030000000}"/>
    <cellStyle name="Comma 4 5 4 6 3" xfId="38653" xr:uid="{00000000-0005-0000-0000-000030000000}"/>
    <cellStyle name="Comma 4 5 4 7" xfId="9925" xr:uid="{00000000-0005-0000-0000-000030000000}"/>
    <cellStyle name="Comma 4 5 4 7 2" xfId="25045" xr:uid="{00000000-0005-0000-0000-000030000000}"/>
    <cellStyle name="Comma 4 5 4 7 2 2" xfId="55285" xr:uid="{00000000-0005-0000-0000-000030000000}"/>
    <cellStyle name="Comma 4 5 4 7 3" xfId="40165" xr:uid="{00000000-0005-0000-0000-000030000000}"/>
    <cellStyle name="Comma 4 5 4 8" xfId="15973" xr:uid="{00000000-0005-0000-0000-000030000000}"/>
    <cellStyle name="Comma 4 5 4 8 2" xfId="46213" xr:uid="{00000000-0005-0000-0000-000030000000}"/>
    <cellStyle name="Comma 4 5 4 9" xfId="31093" xr:uid="{00000000-0005-0000-0000-000030000000}"/>
    <cellStyle name="Comma 4 5 5" xfId="1609" xr:uid="{00000000-0005-0000-0000-000030000000}"/>
    <cellStyle name="Comma 4 5 5 2" xfId="10681" xr:uid="{00000000-0005-0000-0000-000030000000}"/>
    <cellStyle name="Comma 4 5 5 2 2" xfId="25801" xr:uid="{00000000-0005-0000-0000-000030000000}"/>
    <cellStyle name="Comma 4 5 5 2 2 2" xfId="56041" xr:uid="{00000000-0005-0000-0000-000030000000}"/>
    <cellStyle name="Comma 4 5 5 2 3" xfId="40921" xr:uid="{00000000-0005-0000-0000-000030000000}"/>
    <cellStyle name="Comma 4 5 5 3" xfId="16729" xr:uid="{00000000-0005-0000-0000-000030000000}"/>
    <cellStyle name="Comma 4 5 5 3 2" xfId="46969" xr:uid="{00000000-0005-0000-0000-000030000000}"/>
    <cellStyle name="Comma 4 5 5 4" xfId="31849" xr:uid="{00000000-0005-0000-0000-000030000000}"/>
    <cellStyle name="Comma 4 5 6" xfId="3121" xr:uid="{00000000-0005-0000-0000-000030000000}"/>
    <cellStyle name="Comma 4 5 6 2" xfId="12193" xr:uid="{00000000-0005-0000-0000-000030000000}"/>
    <cellStyle name="Comma 4 5 6 2 2" xfId="27313" xr:uid="{00000000-0005-0000-0000-000030000000}"/>
    <cellStyle name="Comma 4 5 6 2 2 2" xfId="57553" xr:uid="{00000000-0005-0000-0000-000030000000}"/>
    <cellStyle name="Comma 4 5 6 2 3" xfId="42433" xr:uid="{00000000-0005-0000-0000-000030000000}"/>
    <cellStyle name="Comma 4 5 6 3" xfId="18241" xr:uid="{00000000-0005-0000-0000-000030000000}"/>
    <cellStyle name="Comma 4 5 6 3 2" xfId="48481" xr:uid="{00000000-0005-0000-0000-000030000000}"/>
    <cellStyle name="Comma 4 5 6 4" xfId="33361" xr:uid="{00000000-0005-0000-0000-000030000000}"/>
    <cellStyle name="Comma 4 5 7" xfId="4633" xr:uid="{00000000-0005-0000-0000-000030000000}"/>
    <cellStyle name="Comma 4 5 7 2" xfId="13705" xr:uid="{00000000-0005-0000-0000-000030000000}"/>
    <cellStyle name="Comma 4 5 7 2 2" xfId="28825" xr:uid="{00000000-0005-0000-0000-000030000000}"/>
    <cellStyle name="Comma 4 5 7 2 2 2" xfId="59065" xr:uid="{00000000-0005-0000-0000-000030000000}"/>
    <cellStyle name="Comma 4 5 7 2 3" xfId="43945" xr:uid="{00000000-0005-0000-0000-000030000000}"/>
    <cellStyle name="Comma 4 5 7 3" xfId="19753" xr:uid="{00000000-0005-0000-0000-000030000000}"/>
    <cellStyle name="Comma 4 5 7 3 2" xfId="49993" xr:uid="{00000000-0005-0000-0000-000030000000}"/>
    <cellStyle name="Comma 4 5 7 4" xfId="34873" xr:uid="{00000000-0005-0000-0000-000030000000}"/>
    <cellStyle name="Comma 4 5 8" xfId="6145" xr:uid="{00000000-0005-0000-0000-000030000000}"/>
    <cellStyle name="Comma 4 5 8 2" xfId="21265" xr:uid="{00000000-0005-0000-0000-000030000000}"/>
    <cellStyle name="Comma 4 5 8 2 2" xfId="51505" xr:uid="{00000000-0005-0000-0000-000030000000}"/>
    <cellStyle name="Comma 4 5 8 3" xfId="36385" xr:uid="{00000000-0005-0000-0000-000030000000}"/>
    <cellStyle name="Comma 4 5 9" xfId="7657" xr:uid="{00000000-0005-0000-0000-000030000000}"/>
    <cellStyle name="Comma 4 5 9 2" xfId="22777" xr:uid="{00000000-0005-0000-0000-000030000000}"/>
    <cellStyle name="Comma 4 5 9 2 2" xfId="53017" xr:uid="{00000000-0005-0000-0000-000030000000}"/>
    <cellStyle name="Comma 4 5 9 3" xfId="37897" xr:uid="{00000000-0005-0000-0000-000030000000}"/>
    <cellStyle name="Comma 4 6" xfId="181" xr:uid="{00000000-0005-0000-0000-000030000000}"/>
    <cellStyle name="Comma 4 6 10" xfId="9253" xr:uid="{00000000-0005-0000-0000-000030000000}"/>
    <cellStyle name="Comma 4 6 10 2" xfId="24373" xr:uid="{00000000-0005-0000-0000-000030000000}"/>
    <cellStyle name="Comma 4 6 10 2 2" xfId="54613" xr:uid="{00000000-0005-0000-0000-000030000000}"/>
    <cellStyle name="Comma 4 6 10 3" xfId="39493" xr:uid="{00000000-0005-0000-0000-000030000000}"/>
    <cellStyle name="Comma 4 6 11" xfId="15301" xr:uid="{00000000-0005-0000-0000-000030000000}"/>
    <cellStyle name="Comma 4 6 11 2" xfId="45541" xr:uid="{00000000-0005-0000-0000-000030000000}"/>
    <cellStyle name="Comma 4 6 12" xfId="30421" xr:uid="{00000000-0005-0000-0000-000030000000}"/>
    <cellStyle name="Comma 4 6 2" xfId="433" xr:uid="{00000000-0005-0000-0000-000030000000}"/>
    <cellStyle name="Comma 4 6 2 10" xfId="30673" xr:uid="{00000000-0005-0000-0000-000030000000}"/>
    <cellStyle name="Comma 4 6 2 2" xfId="1189" xr:uid="{00000000-0005-0000-0000-000030000000}"/>
    <cellStyle name="Comma 4 6 2 2 2" xfId="2701" xr:uid="{00000000-0005-0000-0000-000030000000}"/>
    <cellStyle name="Comma 4 6 2 2 2 2" xfId="11773" xr:uid="{00000000-0005-0000-0000-000030000000}"/>
    <cellStyle name="Comma 4 6 2 2 2 2 2" xfId="26893" xr:uid="{00000000-0005-0000-0000-000030000000}"/>
    <cellStyle name="Comma 4 6 2 2 2 2 2 2" xfId="57133" xr:uid="{00000000-0005-0000-0000-000030000000}"/>
    <cellStyle name="Comma 4 6 2 2 2 2 3" xfId="42013" xr:uid="{00000000-0005-0000-0000-000030000000}"/>
    <cellStyle name="Comma 4 6 2 2 2 3" xfId="17821" xr:uid="{00000000-0005-0000-0000-000030000000}"/>
    <cellStyle name="Comma 4 6 2 2 2 3 2" xfId="48061" xr:uid="{00000000-0005-0000-0000-000030000000}"/>
    <cellStyle name="Comma 4 6 2 2 2 4" xfId="32941" xr:uid="{00000000-0005-0000-0000-000030000000}"/>
    <cellStyle name="Comma 4 6 2 2 3" xfId="4213" xr:uid="{00000000-0005-0000-0000-000030000000}"/>
    <cellStyle name="Comma 4 6 2 2 3 2" xfId="13285" xr:uid="{00000000-0005-0000-0000-000030000000}"/>
    <cellStyle name="Comma 4 6 2 2 3 2 2" xfId="28405" xr:uid="{00000000-0005-0000-0000-000030000000}"/>
    <cellStyle name="Comma 4 6 2 2 3 2 2 2" xfId="58645" xr:uid="{00000000-0005-0000-0000-000030000000}"/>
    <cellStyle name="Comma 4 6 2 2 3 2 3" xfId="43525" xr:uid="{00000000-0005-0000-0000-000030000000}"/>
    <cellStyle name="Comma 4 6 2 2 3 3" xfId="19333" xr:uid="{00000000-0005-0000-0000-000030000000}"/>
    <cellStyle name="Comma 4 6 2 2 3 3 2" xfId="49573" xr:uid="{00000000-0005-0000-0000-000030000000}"/>
    <cellStyle name="Comma 4 6 2 2 3 4" xfId="34453" xr:uid="{00000000-0005-0000-0000-000030000000}"/>
    <cellStyle name="Comma 4 6 2 2 4" xfId="5725" xr:uid="{00000000-0005-0000-0000-000030000000}"/>
    <cellStyle name="Comma 4 6 2 2 4 2" xfId="14797" xr:uid="{00000000-0005-0000-0000-000030000000}"/>
    <cellStyle name="Comma 4 6 2 2 4 2 2" xfId="29917" xr:uid="{00000000-0005-0000-0000-000030000000}"/>
    <cellStyle name="Comma 4 6 2 2 4 2 2 2" xfId="60157" xr:uid="{00000000-0005-0000-0000-000030000000}"/>
    <cellStyle name="Comma 4 6 2 2 4 2 3" xfId="45037" xr:uid="{00000000-0005-0000-0000-000030000000}"/>
    <cellStyle name="Comma 4 6 2 2 4 3" xfId="20845" xr:uid="{00000000-0005-0000-0000-000030000000}"/>
    <cellStyle name="Comma 4 6 2 2 4 3 2" xfId="51085" xr:uid="{00000000-0005-0000-0000-000030000000}"/>
    <cellStyle name="Comma 4 6 2 2 4 4" xfId="35965" xr:uid="{00000000-0005-0000-0000-000030000000}"/>
    <cellStyle name="Comma 4 6 2 2 5" xfId="7237" xr:uid="{00000000-0005-0000-0000-000030000000}"/>
    <cellStyle name="Comma 4 6 2 2 5 2" xfId="22357" xr:uid="{00000000-0005-0000-0000-000030000000}"/>
    <cellStyle name="Comma 4 6 2 2 5 2 2" xfId="52597" xr:uid="{00000000-0005-0000-0000-000030000000}"/>
    <cellStyle name="Comma 4 6 2 2 5 3" xfId="37477" xr:uid="{00000000-0005-0000-0000-000030000000}"/>
    <cellStyle name="Comma 4 6 2 2 6" xfId="8749" xr:uid="{00000000-0005-0000-0000-000030000000}"/>
    <cellStyle name="Comma 4 6 2 2 6 2" xfId="23869" xr:uid="{00000000-0005-0000-0000-000030000000}"/>
    <cellStyle name="Comma 4 6 2 2 6 2 2" xfId="54109" xr:uid="{00000000-0005-0000-0000-000030000000}"/>
    <cellStyle name="Comma 4 6 2 2 6 3" xfId="38989" xr:uid="{00000000-0005-0000-0000-000030000000}"/>
    <cellStyle name="Comma 4 6 2 2 7" xfId="10261" xr:uid="{00000000-0005-0000-0000-000030000000}"/>
    <cellStyle name="Comma 4 6 2 2 7 2" xfId="25381" xr:uid="{00000000-0005-0000-0000-000030000000}"/>
    <cellStyle name="Comma 4 6 2 2 7 2 2" xfId="55621" xr:uid="{00000000-0005-0000-0000-000030000000}"/>
    <cellStyle name="Comma 4 6 2 2 7 3" xfId="40501" xr:uid="{00000000-0005-0000-0000-000030000000}"/>
    <cellStyle name="Comma 4 6 2 2 8" xfId="16309" xr:uid="{00000000-0005-0000-0000-000030000000}"/>
    <cellStyle name="Comma 4 6 2 2 8 2" xfId="46549" xr:uid="{00000000-0005-0000-0000-000030000000}"/>
    <cellStyle name="Comma 4 6 2 2 9" xfId="31429" xr:uid="{00000000-0005-0000-0000-000030000000}"/>
    <cellStyle name="Comma 4 6 2 3" xfId="1945" xr:uid="{00000000-0005-0000-0000-000030000000}"/>
    <cellStyle name="Comma 4 6 2 3 2" xfId="11017" xr:uid="{00000000-0005-0000-0000-000030000000}"/>
    <cellStyle name="Comma 4 6 2 3 2 2" xfId="26137" xr:uid="{00000000-0005-0000-0000-000030000000}"/>
    <cellStyle name="Comma 4 6 2 3 2 2 2" xfId="56377" xr:uid="{00000000-0005-0000-0000-000030000000}"/>
    <cellStyle name="Comma 4 6 2 3 2 3" xfId="41257" xr:uid="{00000000-0005-0000-0000-000030000000}"/>
    <cellStyle name="Comma 4 6 2 3 3" xfId="17065" xr:uid="{00000000-0005-0000-0000-000030000000}"/>
    <cellStyle name="Comma 4 6 2 3 3 2" xfId="47305" xr:uid="{00000000-0005-0000-0000-000030000000}"/>
    <cellStyle name="Comma 4 6 2 3 4" xfId="32185" xr:uid="{00000000-0005-0000-0000-000030000000}"/>
    <cellStyle name="Comma 4 6 2 4" xfId="3457" xr:uid="{00000000-0005-0000-0000-000030000000}"/>
    <cellStyle name="Comma 4 6 2 4 2" xfId="12529" xr:uid="{00000000-0005-0000-0000-000030000000}"/>
    <cellStyle name="Comma 4 6 2 4 2 2" xfId="27649" xr:uid="{00000000-0005-0000-0000-000030000000}"/>
    <cellStyle name="Comma 4 6 2 4 2 2 2" xfId="57889" xr:uid="{00000000-0005-0000-0000-000030000000}"/>
    <cellStyle name="Comma 4 6 2 4 2 3" xfId="42769" xr:uid="{00000000-0005-0000-0000-000030000000}"/>
    <cellStyle name="Comma 4 6 2 4 3" xfId="18577" xr:uid="{00000000-0005-0000-0000-000030000000}"/>
    <cellStyle name="Comma 4 6 2 4 3 2" xfId="48817" xr:uid="{00000000-0005-0000-0000-000030000000}"/>
    <cellStyle name="Comma 4 6 2 4 4" xfId="33697" xr:uid="{00000000-0005-0000-0000-000030000000}"/>
    <cellStyle name="Comma 4 6 2 5" xfId="4969" xr:uid="{00000000-0005-0000-0000-000030000000}"/>
    <cellStyle name="Comma 4 6 2 5 2" xfId="14041" xr:uid="{00000000-0005-0000-0000-000030000000}"/>
    <cellStyle name="Comma 4 6 2 5 2 2" xfId="29161" xr:uid="{00000000-0005-0000-0000-000030000000}"/>
    <cellStyle name="Comma 4 6 2 5 2 2 2" xfId="59401" xr:uid="{00000000-0005-0000-0000-000030000000}"/>
    <cellStyle name="Comma 4 6 2 5 2 3" xfId="44281" xr:uid="{00000000-0005-0000-0000-000030000000}"/>
    <cellStyle name="Comma 4 6 2 5 3" xfId="20089" xr:uid="{00000000-0005-0000-0000-000030000000}"/>
    <cellStyle name="Comma 4 6 2 5 3 2" xfId="50329" xr:uid="{00000000-0005-0000-0000-000030000000}"/>
    <cellStyle name="Comma 4 6 2 5 4" xfId="35209" xr:uid="{00000000-0005-0000-0000-000030000000}"/>
    <cellStyle name="Comma 4 6 2 6" xfId="6481" xr:uid="{00000000-0005-0000-0000-000030000000}"/>
    <cellStyle name="Comma 4 6 2 6 2" xfId="21601" xr:uid="{00000000-0005-0000-0000-000030000000}"/>
    <cellStyle name="Comma 4 6 2 6 2 2" xfId="51841" xr:uid="{00000000-0005-0000-0000-000030000000}"/>
    <cellStyle name="Comma 4 6 2 6 3" xfId="36721" xr:uid="{00000000-0005-0000-0000-000030000000}"/>
    <cellStyle name="Comma 4 6 2 7" xfId="7993" xr:uid="{00000000-0005-0000-0000-000030000000}"/>
    <cellStyle name="Comma 4 6 2 7 2" xfId="23113" xr:uid="{00000000-0005-0000-0000-000030000000}"/>
    <cellStyle name="Comma 4 6 2 7 2 2" xfId="53353" xr:uid="{00000000-0005-0000-0000-000030000000}"/>
    <cellStyle name="Comma 4 6 2 7 3" xfId="38233" xr:uid="{00000000-0005-0000-0000-000030000000}"/>
    <cellStyle name="Comma 4 6 2 8" xfId="9505" xr:uid="{00000000-0005-0000-0000-000030000000}"/>
    <cellStyle name="Comma 4 6 2 8 2" xfId="24625" xr:uid="{00000000-0005-0000-0000-000030000000}"/>
    <cellStyle name="Comma 4 6 2 8 2 2" xfId="54865" xr:uid="{00000000-0005-0000-0000-000030000000}"/>
    <cellStyle name="Comma 4 6 2 8 3" xfId="39745" xr:uid="{00000000-0005-0000-0000-000030000000}"/>
    <cellStyle name="Comma 4 6 2 9" xfId="15553" xr:uid="{00000000-0005-0000-0000-000030000000}"/>
    <cellStyle name="Comma 4 6 2 9 2" xfId="45793" xr:uid="{00000000-0005-0000-0000-000030000000}"/>
    <cellStyle name="Comma 4 6 3" xfId="685" xr:uid="{00000000-0005-0000-0000-0000A1000000}"/>
    <cellStyle name="Comma 4 6 3 10" xfId="30925" xr:uid="{00000000-0005-0000-0000-0000A1000000}"/>
    <cellStyle name="Comma 4 6 3 2" xfId="1441" xr:uid="{00000000-0005-0000-0000-0000A1000000}"/>
    <cellStyle name="Comma 4 6 3 2 2" xfId="2953" xr:uid="{00000000-0005-0000-0000-0000A1000000}"/>
    <cellStyle name="Comma 4 6 3 2 2 2" xfId="12025" xr:uid="{00000000-0005-0000-0000-0000A1000000}"/>
    <cellStyle name="Comma 4 6 3 2 2 2 2" xfId="27145" xr:uid="{00000000-0005-0000-0000-0000A1000000}"/>
    <cellStyle name="Comma 4 6 3 2 2 2 2 2" xfId="57385" xr:uid="{00000000-0005-0000-0000-0000A1000000}"/>
    <cellStyle name="Comma 4 6 3 2 2 2 3" xfId="42265" xr:uid="{00000000-0005-0000-0000-0000A1000000}"/>
    <cellStyle name="Comma 4 6 3 2 2 3" xfId="18073" xr:uid="{00000000-0005-0000-0000-0000A1000000}"/>
    <cellStyle name="Comma 4 6 3 2 2 3 2" xfId="48313" xr:uid="{00000000-0005-0000-0000-0000A1000000}"/>
    <cellStyle name="Comma 4 6 3 2 2 4" xfId="33193" xr:uid="{00000000-0005-0000-0000-0000A1000000}"/>
    <cellStyle name="Comma 4 6 3 2 3" xfId="4465" xr:uid="{00000000-0005-0000-0000-0000A1000000}"/>
    <cellStyle name="Comma 4 6 3 2 3 2" xfId="13537" xr:uid="{00000000-0005-0000-0000-0000A1000000}"/>
    <cellStyle name="Comma 4 6 3 2 3 2 2" xfId="28657" xr:uid="{00000000-0005-0000-0000-0000A1000000}"/>
    <cellStyle name="Comma 4 6 3 2 3 2 2 2" xfId="58897" xr:uid="{00000000-0005-0000-0000-0000A1000000}"/>
    <cellStyle name="Comma 4 6 3 2 3 2 3" xfId="43777" xr:uid="{00000000-0005-0000-0000-0000A1000000}"/>
    <cellStyle name="Comma 4 6 3 2 3 3" xfId="19585" xr:uid="{00000000-0005-0000-0000-0000A1000000}"/>
    <cellStyle name="Comma 4 6 3 2 3 3 2" xfId="49825" xr:uid="{00000000-0005-0000-0000-0000A1000000}"/>
    <cellStyle name="Comma 4 6 3 2 3 4" xfId="34705" xr:uid="{00000000-0005-0000-0000-0000A1000000}"/>
    <cellStyle name="Comma 4 6 3 2 4" xfId="5977" xr:uid="{00000000-0005-0000-0000-0000A1000000}"/>
    <cellStyle name="Comma 4 6 3 2 4 2" xfId="15049" xr:uid="{00000000-0005-0000-0000-0000A1000000}"/>
    <cellStyle name="Comma 4 6 3 2 4 2 2" xfId="30169" xr:uid="{00000000-0005-0000-0000-0000A1000000}"/>
    <cellStyle name="Comma 4 6 3 2 4 2 2 2" xfId="60409" xr:uid="{00000000-0005-0000-0000-0000A1000000}"/>
    <cellStyle name="Comma 4 6 3 2 4 2 3" xfId="45289" xr:uid="{00000000-0005-0000-0000-0000A1000000}"/>
    <cellStyle name="Comma 4 6 3 2 4 3" xfId="21097" xr:uid="{00000000-0005-0000-0000-0000A1000000}"/>
    <cellStyle name="Comma 4 6 3 2 4 3 2" xfId="51337" xr:uid="{00000000-0005-0000-0000-0000A1000000}"/>
    <cellStyle name="Comma 4 6 3 2 4 4" xfId="36217" xr:uid="{00000000-0005-0000-0000-0000A1000000}"/>
    <cellStyle name="Comma 4 6 3 2 5" xfId="7489" xr:uid="{00000000-0005-0000-0000-0000A1000000}"/>
    <cellStyle name="Comma 4 6 3 2 5 2" xfId="22609" xr:uid="{00000000-0005-0000-0000-0000A1000000}"/>
    <cellStyle name="Comma 4 6 3 2 5 2 2" xfId="52849" xr:uid="{00000000-0005-0000-0000-0000A1000000}"/>
    <cellStyle name="Comma 4 6 3 2 5 3" xfId="37729" xr:uid="{00000000-0005-0000-0000-0000A1000000}"/>
    <cellStyle name="Comma 4 6 3 2 6" xfId="9001" xr:uid="{00000000-0005-0000-0000-0000A1000000}"/>
    <cellStyle name="Comma 4 6 3 2 6 2" xfId="24121" xr:uid="{00000000-0005-0000-0000-0000A1000000}"/>
    <cellStyle name="Comma 4 6 3 2 6 2 2" xfId="54361" xr:uid="{00000000-0005-0000-0000-0000A1000000}"/>
    <cellStyle name="Comma 4 6 3 2 6 3" xfId="39241" xr:uid="{00000000-0005-0000-0000-0000A1000000}"/>
    <cellStyle name="Comma 4 6 3 2 7" xfId="10513" xr:uid="{00000000-0005-0000-0000-0000A1000000}"/>
    <cellStyle name="Comma 4 6 3 2 7 2" xfId="25633" xr:uid="{00000000-0005-0000-0000-0000A1000000}"/>
    <cellStyle name="Comma 4 6 3 2 7 2 2" xfId="55873" xr:uid="{00000000-0005-0000-0000-0000A1000000}"/>
    <cellStyle name="Comma 4 6 3 2 7 3" xfId="40753" xr:uid="{00000000-0005-0000-0000-0000A1000000}"/>
    <cellStyle name="Comma 4 6 3 2 8" xfId="16561" xr:uid="{00000000-0005-0000-0000-0000A1000000}"/>
    <cellStyle name="Comma 4 6 3 2 8 2" xfId="46801" xr:uid="{00000000-0005-0000-0000-0000A1000000}"/>
    <cellStyle name="Comma 4 6 3 2 9" xfId="31681" xr:uid="{00000000-0005-0000-0000-0000A1000000}"/>
    <cellStyle name="Comma 4 6 3 3" xfId="2197" xr:uid="{00000000-0005-0000-0000-0000A1000000}"/>
    <cellStyle name="Comma 4 6 3 3 2" xfId="11269" xr:uid="{00000000-0005-0000-0000-0000A1000000}"/>
    <cellStyle name="Comma 4 6 3 3 2 2" xfId="26389" xr:uid="{00000000-0005-0000-0000-0000A1000000}"/>
    <cellStyle name="Comma 4 6 3 3 2 2 2" xfId="56629" xr:uid="{00000000-0005-0000-0000-0000A1000000}"/>
    <cellStyle name="Comma 4 6 3 3 2 3" xfId="41509" xr:uid="{00000000-0005-0000-0000-0000A1000000}"/>
    <cellStyle name="Comma 4 6 3 3 3" xfId="17317" xr:uid="{00000000-0005-0000-0000-0000A1000000}"/>
    <cellStyle name="Comma 4 6 3 3 3 2" xfId="47557" xr:uid="{00000000-0005-0000-0000-0000A1000000}"/>
    <cellStyle name="Comma 4 6 3 3 4" xfId="32437" xr:uid="{00000000-0005-0000-0000-0000A1000000}"/>
    <cellStyle name="Comma 4 6 3 4" xfId="3709" xr:uid="{00000000-0005-0000-0000-0000A1000000}"/>
    <cellStyle name="Comma 4 6 3 4 2" xfId="12781" xr:uid="{00000000-0005-0000-0000-0000A1000000}"/>
    <cellStyle name="Comma 4 6 3 4 2 2" xfId="27901" xr:uid="{00000000-0005-0000-0000-0000A1000000}"/>
    <cellStyle name="Comma 4 6 3 4 2 2 2" xfId="58141" xr:uid="{00000000-0005-0000-0000-0000A1000000}"/>
    <cellStyle name="Comma 4 6 3 4 2 3" xfId="43021" xr:uid="{00000000-0005-0000-0000-0000A1000000}"/>
    <cellStyle name="Comma 4 6 3 4 3" xfId="18829" xr:uid="{00000000-0005-0000-0000-0000A1000000}"/>
    <cellStyle name="Comma 4 6 3 4 3 2" xfId="49069" xr:uid="{00000000-0005-0000-0000-0000A1000000}"/>
    <cellStyle name="Comma 4 6 3 4 4" xfId="33949" xr:uid="{00000000-0005-0000-0000-0000A1000000}"/>
    <cellStyle name="Comma 4 6 3 5" xfId="5221" xr:uid="{00000000-0005-0000-0000-0000A1000000}"/>
    <cellStyle name="Comma 4 6 3 5 2" xfId="14293" xr:uid="{00000000-0005-0000-0000-0000A1000000}"/>
    <cellStyle name="Comma 4 6 3 5 2 2" xfId="29413" xr:uid="{00000000-0005-0000-0000-0000A1000000}"/>
    <cellStyle name="Comma 4 6 3 5 2 2 2" xfId="59653" xr:uid="{00000000-0005-0000-0000-0000A1000000}"/>
    <cellStyle name="Comma 4 6 3 5 2 3" xfId="44533" xr:uid="{00000000-0005-0000-0000-0000A1000000}"/>
    <cellStyle name="Comma 4 6 3 5 3" xfId="20341" xr:uid="{00000000-0005-0000-0000-0000A1000000}"/>
    <cellStyle name="Comma 4 6 3 5 3 2" xfId="50581" xr:uid="{00000000-0005-0000-0000-0000A1000000}"/>
    <cellStyle name="Comma 4 6 3 5 4" xfId="35461" xr:uid="{00000000-0005-0000-0000-0000A1000000}"/>
    <cellStyle name="Comma 4 6 3 6" xfId="6733" xr:uid="{00000000-0005-0000-0000-0000A1000000}"/>
    <cellStyle name="Comma 4 6 3 6 2" xfId="21853" xr:uid="{00000000-0005-0000-0000-0000A1000000}"/>
    <cellStyle name="Comma 4 6 3 6 2 2" xfId="52093" xr:uid="{00000000-0005-0000-0000-0000A1000000}"/>
    <cellStyle name="Comma 4 6 3 6 3" xfId="36973" xr:uid="{00000000-0005-0000-0000-0000A1000000}"/>
    <cellStyle name="Comma 4 6 3 7" xfId="8245" xr:uid="{00000000-0005-0000-0000-0000A1000000}"/>
    <cellStyle name="Comma 4 6 3 7 2" xfId="23365" xr:uid="{00000000-0005-0000-0000-0000A1000000}"/>
    <cellStyle name="Comma 4 6 3 7 2 2" xfId="53605" xr:uid="{00000000-0005-0000-0000-0000A1000000}"/>
    <cellStyle name="Comma 4 6 3 7 3" xfId="38485" xr:uid="{00000000-0005-0000-0000-0000A1000000}"/>
    <cellStyle name="Comma 4 6 3 8" xfId="9757" xr:uid="{00000000-0005-0000-0000-0000A1000000}"/>
    <cellStyle name="Comma 4 6 3 8 2" xfId="24877" xr:uid="{00000000-0005-0000-0000-0000A1000000}"/>
    <cellStyle name="Comma 4 6 3 8 2 2" xfId="55117" xr:uid="{00000000-0005-0000-0000-0000A1000000}"/>
    <cellStyle name="Comma 4 6 3 8 3" xfId="39997" xr:uid="{00000000-0005-0000-0000-0000A1000000}"/>
    <cellStyle name="Comma 4 6 3 9" xfId="15805" xr:uid="{00000000-0005-0000-0000-0000A1000000}"/>
    <cellStyle name="Comma 4 6 3 9 2" xfId="46045" xr:uid="{00000000-0005-0000-0000-0000A1000000}"/>
    <cellStyle name="Comma 4 6 4" xfId="937" xr:uid="{00000000-0005-0000-0000-000030000000}"/>
    <cellStyle name="Comma 4 6 4 2" xfId="2449" xr:uid="{00000000-0005-0000-0000-000030000000}"/>
    <cellStyle name="Comma 4 6 4 2 2" xfId="11521" xr:uid="{00000000-0005-0000-0000-000030000000}"/>
    <cellStyle name="Comma 4 6 4 2 2 2" xfId="26641" xr:uid="{00000000-0005-0000-0000-000030000000}"/>
    <cellStyle name="Comma 4 6 4 2 2 2 2" xfId="56881" xr:uid="{00000000-0005-0000-0000-000030000000}"/>
    <cellStyle name="Comma 4 6 4 2 2 3" xfId="41761" xr:uid="{00000000-0005-0000-0000-000030000000}"/>
    <cellStyle name="Comma 4 6 4 2 3" xfId="17569" xr:uid="{00000000-0005-0000-0000-000030000000}"/>
    <cellStyle name="Comma 4 6 4 2 3 2" xfId="47809" xr:uid="{00000000-0005-0000-0000-000030000000}"/>
    <cellStyle name="Comma 4 6 4 2 4" xfId="32689" xr:uid="{00000000-0005-0000-0000-000030000000}"/>
    <cellStyle name="Comma 4 6 4 3" xfId="3961" xr:uid="{00000000-0005-0000-0000-000030000000}"/>
    <cellStyle name="Comma 4 6 4 3 2" xfId="13033" xr:uid="{00000000-0005-0000-0000-000030000000}"/>
    <cellStyle name="Comma 4 6 4 3 2 2" xfId="28153" xr:uid="{00000000-0005-0000-0000-000030000000}"/>
    <cellStyle name="Comma 4 6 4 3 2 2 2" xfId="58393" xr:uid="{00000000-0005-0000-0000-000030000000}"/>
    <cellStyle name="Comma 4 6 4 3 2 3" xfId="43273" xr:uid="{00000000-0005-0000-0000-000030000000}"/>
    <cellStyle name="Comma 4 6 4 3 3" xfId="19081" xr:uid="{00000000-0005-0000-0000-000030000000}"/>
    <cellStyle name="Comma 4 6 4 3 3 2" xfId="49321" xr:uid="{00000000-0005-0000-0000-000030000000}"/>
    <cellStyle name="Comma 4 6 4 3 4" xfId="34201" xr:uid="{00000000-0005-0000-0000-000030000000}"/>
    <cellStyle name="Comma 4 6 4 4" xfId="5473" xr:uid="{00000000-0005-0000-0000-000030000000}"/>
    <cellStyle name="Comma 4 6 4 4 2" xfId="14545" xr:uid="{00000000-0005-0000-0000-000030000000}"/>
    <cellStyle name="Comma 4 6 4 4 2 2" xfId="29665" xr:uid="{00000000-0005-0000-0000-000030000000}"/>
    <cellStyle name="Comma 4 6 4 4 2 2 2" xfId="59905" xr:uid="{00000000-0005-0000-0000-000030000000}"/>
    <cellStyle name="Comma 4 6 4 4 2 3" xfId="44785" xr:uid="{00000000-0005-0000-0000-000030000000}"/>
    <cellStyle name="Comma 4 6 4 4 3" xfId="20593" xr:uid="{00000000-0005-0000-0000-000030000000}"/>
    <cellStyle name="Comma 4 6 4 4 3 2" xfId="50833" xr:uid="{00000000-0005-0000-0000-000030000000}"/>
    <cellStyle name="Comma 4 6 4 4 4" xfId="35713" xr:uid="{00000000-0005-0000-0000-000030000000}"/>
    <cellStyle name="Comma 4 6 4 5" xfId="6985" xr:uid="{00000000-0005-0000-0000-000030000000}"/>
    <cellStyle name="Comma 4 6 4 5 2" xfId="22105" xr:uid="{00000000-0005-0000-0000-000030000000}"/>
    <cellStyle name="Comma 4 6 4 5 2 2" xfId="52345" xr:uid="{00000000-0005-0000-0000-000030000000}"/>
    <cellStyle name="Comma 4 6 4 5 3" xfId="37225" xr:uid="{00000000-0005-0000-0000-000030000000}"/>
    <cellStyle name="Comma 4 6 4 6" xfId="8497" xr:uid="{00000000-0005-0000-0000-000030000000}"/>
    <cellStyle name="Comma 4 6 4 6 2" xfId="23617" xr:uid="{00000000-0005-0000-0000-000030000000}"/>
    <cellStyle name="Comma 4 6 4 6 2 2" xfId="53857" xr:uid="{00000000-0005-0000-0000-000030000000}"/>
    <cellStyle name="Comma 4 6 4 6 3" xfId="38737" xr:uid="{00000000-0005-0000-0000-000030000000}"/>
    <cellStyle name="Comma 4 6 4 7" xfId="10009" xr:uid="{00000000-0005-0000-0000-000030000000}"/>
    <cellStyle name="Comma 4 6 4 7 2" xfId="25129" xr:uid="{00000000-0005-0000-0000-000030000000}"/>
    <cellStyle name="Comma 4 6 4 7 2 2" xfId="55369" xr:uid="{00000000-0005-0000-0000-000030000000}"/>
    <cellStyle name="Comma 4 6 4 7 3" xfId="40249" xr:uid="{00000000-0005-0000-0000-000030000000}"/>
    <cellStyle name="Comma 4 6 4 8" xfId="16057" xr:uid="{00000000-0005-0000-0000-000030000000}"/>
    <cellStyle name="Comma 4 6 4 8 2" xfId="46297" xr:uid="{00000000-0005-0000-0000-000030000000}"/>
    <cellStyle name="Comma 4 6 4 9" xfId="31177" xr:uid="{00000000-0005-0000-0000-000030000000}"/>
    <cellStyle name="Comma 4 6 5" xfId="1693" xr:uid="{00000000-0005-0000-0000-000030000000}"/>
    <cellStyle name="Comma 4 6 5 2" xfId="10765" xr:uid="{00000000-0005-0000-0000-000030000000}"/>
    <cellStyle name="Comma 4 6 5 2 2" xfId="25885" xr:uid="{00000000-0005-0000-0000-000030000000}"/>
    <cellStyle name="Comma 4 6 5 2 2 2" xfId="56125" xr:uid="{00000000-0005-0000-0000-000030000000}"/>
    <cellStyle name="Comma 4 6 5 2 3" xfId="41005" xr:uid="{00000000-0005-0000-0000-000030000000}"/>
    <cellStyle name="Comma 4 6 5 3" xfId="16813" xr:uid="{00000000-0005-0000-0000-000030000000}"/>
    <cellStyle name="Comma 4 6 5 3 2" xfId="47053" xr:uid="{00000000-0005-0000-0000-000030000000}"/>
    <cellStyle name="Comma 4 6 5 4" xfId="31933" xr:uid="{00000000-0005-0000-0000-000030000000}"/>
    <cellStyle name="Comma 4 6 6" xfId="3205" xr:uid="{00000000-0005-0000-0000-000030000000}"/>
    <cellStyle name="Comma 4 6 6 2" xfId="12277" xr:uid="{00000000-0005-0000-0000-000030000000}"/>
    <cellStyle name="Comma 4 6 6 2 2" xfId="27397" xr:uid="{00000000-0005-0000-0000-000030000000}"/>
    <cellStyle name="Comma 4 6 6 2 2 2" xfId="57637" xr:uid="{00000000-0005-0000-0000-000030000000}"/>
    <cellStyle name="Comma 4 6 6 2 3" xfId="42517" xr:uid="{00000000-0005-0000-0000-000030000000}"/>
    <cellStyle name="Comma 4 6 6 3" xfId="18325" xr:uid="{00000000-0005-0000-0000-000030000000}"/>
    <cellStyle name="Comma 4 6 6 3 2" xfId="48565" xr:uid="{00000000-0005-0000-0000-000030000000}"/>
    <cellStyle name="Comma 4 6 6 4" xfId="33445" xr:uid="{00000000-0005-0000-0000-000030000000}"/>
    <cellStyle name="Comma 4 6 7" xfId="4717" xr:uid="{00000000-0005-0000-0000-000030000000}"/>
    <cellStyle name="Comma 4 6 7 2" xfId="13789" xr:uid="{00000000-0005-0000-0000-000030000000}"/>
    <cellStyle name="Comma 4 6 7 2 2" xfId="28909" xr:uid="{00000000-0005-0000-0000-000030000000}"/>
    <cellStyle name="Comma 4 6 7 2 2 2" xfId="59149" xr:uid="{00000000-0005-0000-0000-000030000000}"/>
    <cellStyle name="Comma 4 6 7 2 3" xfId="44029" xr:uid="{00000000-0005-0000-0000-000030000000}"/>
    <cellStyle name="Comma 4 6 7 3" xfId="19837" xr:uid="{00000000-0005-0000-0000-000030000000}"/>
    <cellStyle name="Comma 4 6 7 3 2" xfId="50077" xr:uid="{00000000-0005-0000-0000-000030000000}"/>
    <cellStyle name="Comma 4 6 7 4" xfId="34957" xr:uid="{00000000-0005-0000-0000-000030000000}"/>
    <cellStyle name="Comma 4 6 8" xfId="6229" xr:uid="{00000000-0005-0000-0000-000030000000}"/>
    <cellStyle name="Comma 4 6 8 2" xfId="21349" xr:uid="{00000000-0005-0000-0000-000030000000}"/>
    <cellStyle name="Comma 4 6 8 2 2" xfId="51589" xr:uid="{00000000-0005-0000-0000-000030000000}"/>
    <cellStyle name="Comma 4 6 8 3" xfId="36469" xr:uid="{00000000-0005-0000-0000-000030000000}"/>
    <cellStyle name="Comma 4 6 9" xfId="7741" xr:uid="{00000000-0005-0000-0000-000030000000}"/>
    <cellStyle name="Comma 4 6 9 2" xfId="22861" xr:uid="{00000000-0005-0000-0000-000030000000}"/>
    <cellStyle name="Comma 4 6 9 2 2" xfId="53101" xr:uid="{00000000-0005-0000-0000-000030000000}"/>
    <cellStyle name="Comma 4 6 9 3" xfId="37981" xr:uid="{00000000-0005-0000-0000-000030000000}"/>
    <cellStyle name="Comma 4 7" xfId="265" xr:uid="{00000000-0005-0000-0000-000033000000}"/>
    <cellStyle name="Comma 4 7 10" xfId="30505" xr:uid="{00000000-0005-0000-0000-000033000000}"/>
    <cellStyle name="Comma 4 7 2" xfId="1021" xr:uid="{00000000-0005-0000-0000-000033000000}"/>
    <cellStyle name="Comma 4 7 2 2" xfId="2533" xr:uid="{00000000-0005-0000-0000-000033000000}"/>
    <cellStyle name="Comma 4 7 2 2 2" xfId="11605" xr:uid="{00000000-0005-0000-0000-000033000000}"/>
    <cellStyle name="Comma 4 7 2 2 2 2" xfId="26725" xr:uid="{00000000-0005-0000-0000-000033000000}"/>
    <cellStyle name="Comma 4 7 2 2 2 2 2" xfId="56965" xr:uid="{00000000-0005-0000-0000-000033000000}"/>
    <cellStyle name="Comma 4 7 2 2 2 3" xfId="41845" xr:uid="{00000000-0005-0000-0000-000033000000}"/>
    <cellStyle name="Comma 4 7 2 2 3" xfId="17653" xr:uid="{00000000-0005-0000-0000-000033000000}"/>
    <cellStyle name="Comma 4 7 2 2 3 2" xfId="47893" xr:uid="{00000000-0005-0000-0000-000033000000}"/>
    <cellStyle name="Comma 4 7 2 2 4" xfId="32773" xr:uid="{00000000-0005-0000-0000-000033000000}"/>
    <cellStyle name="Comma 4 7 2 3" xfId="4045" xr:uid="{00000000-0005-0000-0000-000033000000}"/>
    <cellStyle name="Comma 4 7 2 3 2" xfId="13117" xr:uid="{00000000-0005-0000-0000-000033000000}"/>
    <cellStyle name="Comma 4 7 2 3 2 2" xfId="28237" xr:uid="{00000000-0005-0000-0000-000033000000}"/>
    <cellStyle name="Comma 4 7 2 3 2 2 2" xfId="58477" xr:uid="{00000000-0005-0000-0000-000033000000}"/>
    <cellStyle name="Comma 4 7 2 3 2 3" xfId="43357" xr:uid="{00000000-0005-0000-0000-000033000000}"/>
    <cellStyle name="Comma 4 7 2 3 3" xfId="19165" xr:uid="{00000000-0005-0000-0000-000033000000}"/>
    <cellStyle name="Comma 4 7 2 3 3 2" xfId="49405" xr:uid="{00000000-0005-0000-0000-000033000000}"/>
    <cellStyle name="Comma 4 7 2 3 4" xfId="34285" xr:uid="{00000000-0005-0000-0000-000033000000}"/>
    <cellStyle name="Comma 4 7 2 4" xfId="5557" xr:uid="{00000000-0005-0000-0000-000033000000}"/>
    <cellStyle name="Comma 4 7 2 4 2" xfId="14629" xr:uid="{00000000-0005-0000-0000-000033000000}"/>
    <cellStyle name="Comma 4 7 2 4 2 2" xfId="29749" xr:uid="{00000000-0005-0000-0000-000033000000}"/>
    <cellStyle name="Comma 4 7 2 4 2 2 2" xfId="59989" xr:uid="{00000000-0005-0000-0000-000033000000}"/>
    <cellStyle name="Comma 4 7 2 4 2 3" xfId="44869" xr:uid="{00000000-0005-0000-0000-000033000000}"/>
    <cellStyle name="Comma 4 7 2 4 3" xfId="20677" xr:uid="{00000000-0005-0000-0000-000033000000}"/>
    <cellStyle name="Comma 4 7 2 4 3 2" xfId="50917" xr:uid="{00000000-0005-0000-0000-000033000000}"/>
    <cellStyle name="Comma 4 7 2 4 4" xfId="35797" xr:uid="{00000000-0005-0000-0000-000033000000}"/>
    <cellStyle name="Comma 4 7 2 5" xfId="7069" xr:uid="{00000000-0005-0000-0000-000033000000}"/>
    <cellStyle name="Comma 4 7 2 5 2" xfId="22189" xr:uid="{00000000-0005-0000-0000-000033000000}"/>
    <cellStyle name="Comma 4 7 2 5 2 2" xfId="52429" xr:uid="{00000000-0005-0000-0000-000033000000}"/>
    <cellStyle name="Comma 4 7 2 5 3" xfId="37309" xr:uid="{00000000-0005-0000-0000-000033000000}"/>
    <cellStyle name="Comma 4 7 2 6" xfId="8581" xr:uid="{00000000-0005-0000-0000-000033000000}"/>
    <cellStyle name="Comma 4 7 2 6 2" xfId="23701" xr:uid="{00000000-0005-0000-0000-000033000000}"/>
    <cellStyle name="Comma 4 7 2 6 2 2" xfId="53941" xr:uid="{00000000-0005-0000-0000-000033000000}"/>
    <cellStyle name="Comma 4 7 2 6 3" xfId="38821" xr:uid="{00000000-0005-0000-0000-000033000000}"/>
    <cellStyle name="Comma 4 7 2 7" xfId="10093" xr:uid="{00000000-0005-0000-0000-000033000000}"/>
    <cellStyle name="Comma 4 7 2 7 2" xfId="25213" xr:uid="{00000000-0005-0000-0000-000033000000}"/>
    <cellStyle name="Comma 4 7 2 7 2 2" xfId="55453" xr:uid="{00000000-0005-0000-0000-000033000000}"/>
    <cellStyle name="Comma 4 7 2 7 3" xfId="40333" xr:uid="{00000000-0005-0000-0000-000033000000}"/>
    <cellStyle name="Comma 4 7 2 8" xfId="16141" xr:uid="{00000000-0005-0000-0000-000033000000}"/>
    <cellStyle name="Comma 4 7 2 8 2" xfId="46381" xr:uid="{00000000-0005-0000-0000-000033000000}"/>
    <cellStyle name="Comma 4 7 2 9" xfId="31261" xr:uid="{00000000-0005-0000-0000-000033000000}"/>
    <cellStyle name="Comma 4 7 3" xfId="1777" xr:uid="{00000000-0005-0000-0000-000033000000}"/>
    <cellStyle name="Comma 4 7 3 2" xfId="10849" xr:uid="{00000000-0005-0000-0000-000033000000}"/>
    <cellStyle name="Comma 4 7 3 2 2" xfId="25969" xr:uid="{00000000-0005-0000-0000-000033000000}"/>
    <cellStyle name="Comma 4 7 3 2 2 2" xfId="56209" xr:uid="{00000000-0005-0000-0000-000033000000}"/>
    <cellStyle name="Comma 4 7 3 2 3" xfId="41089" xr:uid="{00000000-0005-0000-0000-000033000000}"/>
    <cellStyle name="Comma 4 7 3 3" xfId="16897" xr:uid="{00000000-0005-0000-0000-000033000000}"/>
    <cellStyle name="Comma 4 7 3 3 2" xfId="47137" xr:uid="{00000000-0005-0000-0000-000033000000}"/>
    <cellStyle name="Comma 4 7 3 4" xfId="32017" xr:uid="{00000000-0005-0000-0000-000033000000}"/>
    <cellStyle name="Comma 4 7 4" xfId="3289" xr:uid="{00000000-0005-0000-0000-000033000000}"/>
    <cellStyle name="Comma 4 7 4 2" xfId="12361" xr:uid="{00000000-0005-0000-0000-000033000000}"/>
    <cellStyle name="Comma 4 7 4 2 2" xfId="27481" xr:uid="{00000000-0005-0000-0000-000033000000}"/>
    <cellStyle name="Comma 4 7 4 2 2 2" xfId="57721" xr:uid="{00000000-0005-0000-0000-000033000000}"/>
    <cellStyle name="Comma 4 7 4 2 3" xfId="42601" xr:uid="{00000000-0005-0000-0000-000033000000}"/>
    <cellStyle name="Comma 4 7 4 3" xfId="18409" xr:uid="{00000000-0005-0000-0000-000033000000}"/>
    <cellStyle name="Comma 4 7 4 3 2" xfId="48649" xr:uid="{00000000-0005-0000-0000-000033000000}"/>
    <cellStyle name="Comma 4 7 4 4" xfId="33529" xr:uid="{00000000-0005-0000-0000-000033000000}"/>
    <cellStyle name="Comma 4 7 5" xfId="4801" xr:uid="{00000000-0005-0000-0000-000033000000}"/>
    <cellStyle name="Comma 4 7 5 2" xfId="13873" xr:uid="{00000000-0005-0000-0000-000033000000}"/>
    <cellStyle name="Comma 4 7 5 2 2" xfId="28993" xr:uid="{00000000-0005-0000-0000-000033000000}"/>
    <cellStyle name="Comma 4 7 5 2 2 2" xfId="59233" xr:uid="{00000000-0005-0000-0000-000033000000}"/>
    <cellStyle name="Comma 4 7 5 2 3" xfId="44113" xr:uid="{00000000-0005-0000-0000-000033000000}"/>
    <cellStyle name="Comma 4 7 5 3" xfId="19921" xr:uid="{00000000-0005-0000-0000-000033000000}"/>
    <cellStyle name="Comma 4 7 5 3 2" xfId="50161" xr:uid="{00000000-0005-0000-0000-000033000000}"/>
    <cellStyle name="Comma 4 7 5 4" xfId="35041" xr:uid="{00000000-0005-0000-0000-000033000000}"/>
    <cellStyle name="Comma 4 7 6" xfId="6313" xr:uid="{00000000-0005-0000-0000-000033000000}"/>
    <cellStyle name="Comma 4 7 6 2" xfId="21433" xr:uid="{00000000-0005-0000-0000-000033000000}"/>
    <cellStyle name="Comma 4 7 6 2 2" xfId="51673" xr:uid="{00000000-0005-0000-0000-000033000000}"/>
    <cellStyle name="Comma 4 7 6 3" xfId="36553" xr:uid="{00000000-0005-0000-0000-000033000000}"/>
    <cellStyle name="Comma 4 7 7" xfId="7825" xr:uid="{00000000-0005-0000-0000-000033000000}"/>
    <cellStyle name="Comma 4 7 7 2" xfId="22945" xr:uid="{00000000-0005-0000-0000-000033000000}"/>
    <cellStyle name="Comma 4 7 7 2 2" xfId="53185" xr:uid="{00000000-0005-0000-0000-000033000000}"/>
    <cellStyle name="Comma 4 7 7 3" xfId="38065" xr:uid="{00000000-0005-0000-0000-000033000000}"/>
    <cellStyle name="Comma 4 7 8" xfId="9337" xr:uid="{00000000-0005-0000-0000-000033000000}"/>
    <cellStyle name="Comma 4 7 8 2" xfId="24457" xr:uid="{00000000-0005-0000-0000-000033000000}"/>
    <cellStyle name="Comma 4 7 8 2 2" xfId="54697" xr:uid="{00000000-0005-0000-0000-000033000000}"/>
    <cellStyle name="Comma 4 7 8 3" xfId="39577" xr:uid="{00000000-0005-0000-0000-000033000000}"/>
    <cellStyle name="Comma 4 7 9" xfId="15385" xr:uid="{00000000-0005-0000-0000-000033000000}"/>
    <cellStyle name="Comma 4 7 9 2" xfId="45625" xr:uid="{00000000-0005-0000-0000-000033000000}"/>
    <cellStyle name="Comma 4 8" xfId="517" xr:uid="{00000000-0005-0000-0000-000090000000}"/>
    <cellStyle name="Comma 4 8 10" xfId="30757" xr:uid="{00000000-0005-0000-0000-000090000000}"/>
    <cellStyle name="Comma 4 8 2" xfId="1273" xr:uid="{00000000-0005-0000-0000-000090000000}"/>
    <cellStyle name="Comma 4 8 2 2" xfId="2785" xr:uid="{00000000-0005-0000-0000-000090000000}"/>
    <cellStyle name="Comma 4 8 2 2 2" xfId="11857" xr:uid="{00000000-0005-0000-0000-000090000000}"/>
    <cellStyle name="Comma 4 8 2 2 2 2" xfId="26977" xr:uid="{00000000-0005-0000-0000-000090000000}"/>
    <cellStyle name="Comma 4 8 2 2 2 2 2" xfId="57217" xr:uid="{00000000-0005-0000-0000-000090000000}"/>
    <cellStyle name="Comma 4 8 2 2 2 3" xfId="42097" xr:uid="{00000000-0005-0000-0000-000090000000}"/>
    <cellStyle name="Comma 4 8 2 2 3" xfId="17905" xr:uid="{00000000-0005-0000-0000-000090000000}"/>
    <cellStyle name="Comma 4 8 2 2 3 2" xfId="48145" xr:uid="{00000000-0005-0000-0000-000090000000}"/>
    <cellStyle name="Comma 4 8 2 2 4" xfId="33025" xr:uid="{00000000-0005-0000-0000-000090000000}"/>
    <cellStyle name="Comma 4 8 2 3" xfId="4297" xr:uid="{00000000-0005-0000-0000-000090000000}"/>
    <cellStyle name="Comma 4 8 2 3 2" xfId="13369" xr:uid="{00000000-0005-0000-0000-000090000000}"/>
    <cellStyle name="Comma 4 8 2 3 2 2" xfId="28489" xr:uid="{00000000-0005-0000-0000-000090000000}"/>
    <cellStyle name="Comma 4 8 2 3 2 2 2" xfId="58729" xr:uid="{00000000-0005-0000-0000-000090000000}"/>
    <cellStyle name="Comma 4 8 2 3 2 3" xfId="43609" xr:uid="{00000000-0005-0000-0000-000090000000}"/>
    <cellStyle name="Comma 4 8 2 3 3" xfId="19417" xr:uid="{00000000-0005-0000-0000-000090000000}"/>
    <cellStyle name="Comma 4 8 2 3 3 2" xfId="49657" xr:uid="{00000000-0005-0000-0000-000090000000}"/>
    <cellStyle name="Comma 4 8 2 3 4" xfId="34537" xr:uid="{00000000-0005-0000-0000-000090000000}"/>
    <cellStyle name="Comma 4 8 2 4" xfId="5809" xr:uid="{00000000-0005-0000-0000-000090000000}"/>
    <cellStyle name="Comma 4 8 2 4 2" xfId="14881" xr:uid="{00000000-0005-0000-0000-000090000000}"/>
    <cellStyle name="Comma 4 8 2 4 2 2" xfId="30001" xr:uid="{00000000-0005-0000-0000-000090000000}"/>
    <cellStyle name="Comma 4 8 2 4 2 2 2" xfId="60241" xr:uid="{00000000-0005-0000-0000-000090000000}"/>
    <cellStyle name="Comma 4 8 2 4 2 3" xfId="45121" xr:uid="{00000000-0005-0000-0000-000090000000}"/>
    <cellStyle name="Comma 4 8 2 4 3" xfId="20929" xr:uid="{00000000-0005-0000-0000-000090000000}"/>
    <cellStyle name="Comma 4 8 2 4 3 2" xfId="51169" xr:uid="{00000000-0005-0000-0000-000090000000}"/>
    <cellStyle name="Comma 4 8 2 4 4" xfId="36049" xr:uid="{00000000-0005-0000-0000-000090000000}"/>
    <cellStyle name="Comma 4 8 2 5" xfId="7321" xr:uid="{00000000-0005-0000-0000-000090000000}"/>
    <cellStyle name="Comma 4 8 2 5 2" xfId="22441" xr:uid="{00000000-0005-0000-0000-000090000000}"/>
    <cellStyle name="Comma 4 8 2 5 2 2" xfId="52681" xr:uid="{00000000-0005-0000-0000-000090000000}"/>
    <cellStyle name="Comma 4 8 2 5 3" xfId="37561" xr:uid="{00000000-0005-0000-0000-000090000000}"/>
    <cellStyle name="Comma 4 8 2 6" xfId="8833" xr:uid="{00000000-0005-0000-0000-000090000000}"/>
    <cellStyle name="Comma 4 8 2 6 2" xfId="23953" xr:uid="{00000000-0005-0000-0000-000090000000}"/>
    <cellStyle name="Comma 4 8 2 6 2 2" xfId="54193" xr:uid="{00000000-0005-0000-0000-000090000000}"/>
    <cellStyle name="Comma 4 8 2 6 3" xfId="39073" xr:uid="{00000000-0005-0000-0000-000090000000}"/>
    <cellStyle name="Comma 4 8 2 7" xfId="10345" xr:uid="{00000000-0005-0000-0000-000090000000}"/>
    <cellStyle name="Comma 4 8 2 7 2" xfId="25465" xr:uid="{00000000-0005-0000-0000-000090000000}"/>
    <cellStyle name="Comma 4 8 2 7 2 2" xfId="55705" xr:uid="{00000000-0005-0000-0000-000090000000}"/>
    <cellStyle name="Comma 4 8 2 7 3" xfId="40585" xr:uid="{00000000-0005-0000-0000-000090000000}"/>
    <cellStyle name="Comma 4 8 2 8" xfId="16393" xr:uid="{00000000-0005-0000-0000-000090000000}"/>
    <cellStyle name="Comma 4 8 2 8 2" xfId="46633" xr:uid="{00000000-0005-0000-0000-000090000000}"/>
    <cellStyle name="Comma 4 8 2 9" xfId="31513" xr:uid="{00000000-0005-0000-0000-000090000000}"/>
    <cellStyle name="Comma 4 8 3" xfId="2029" xr:uid="{00000000-0005-0000-0000-000090000000}"/>
    <cellStyle name="Comma 4 8 3 2" xfId="11101" xr:uid="{00000000-0005-0000-0000-000090000000}"/>
    <cellStyle name="Comma 4 8 3 2 2" xfId="26221" xr:uid="{00000000-0005-0000-0000-000090000000}"/>
    <cellStyle name="Comma 4 8 3 2 2 2" xfId="56461" xr:uid="{00000000-0005-0000-0000-000090000000}"/>
    <cellStyle name="Comma 4 8 3 2 3" xfId="41341" xr:uid="{00000000-0005-0000-0000-000090000000}"/>
    <cellStyle name="Comma 4 8 3 3" xfId="17149" xr:uid="{00000000-0005-0000-0000-000090000000}"/>
    <cellStyle name="Comma 4 8 3 3 2" xfId="47389" xr:uid="{00000000-0005-0000-0000-000090000000}"/>
    <cellStyle name="Comma 4 8 3 4" xfId="32269" xr:uid="{00000000-0005-0000-0000-000090000000}"/>
    <cellStyle name="Comma 4 8 4" xfId="3541" xr:uid="{00000000-0005-0000-0000-000090000000}"/>
    <cellStyle name="Comma 4 8 4 2" xfId="12613" xr:uid="{00000000-0005-0000-0000-000090000000}"/>
    <cellStyle name="Comma 4 8 4 2 2" xfId="27733" xr:uid="{00000000-0005-0000-0000-000090000000}"/>
    <cellStyle name="Comma 4 8 4 2 2 2" xfId="57973" xr:uid="{00000000-0005-0000-0000-000090000000}"/>
    <cellStyle name="Comma 4 8 4 2 3" xfId="42853" xr:uid="{00000000-0005-0000-0000-000090000000}"/>
    <cellStyle name="Comma 4 8 4 3" xfId="18661" xr:uid="{00000000-0005-0000-0000-000090000000}"/>
    <cellStyle name="Comma 4 8 4 3 2" xfId="48901" xr:uid="{00000000-0005-0000-0000-000090000000}"/>
    <cellStyle name="Comma 4 8 4 4" xfId="33781" xr:uid="{00000000-0005-0000-0000-000090000000}"/>
    <cellStyle name="Comma 4 8 5" xfId="5053" xr:uid="{00000000-0005-0000-0000-000090000000}"/>
    <cellStyle name="Comma 4 8 5 2" xfId="14125" xr:uid="{00000000-0005-0000-0000-000090000000}"/>
    <cellStyle name="Comma 4 8 5 2 2" xfId="29245" xr:uid="{00000000-0005-0000-0000-000090000000}"/>
    <cellStyle name="Comma 4 8 5 2 2 2" xfId="59485" xr:uid="{00000000-0005-0000-0000-000090000000}"/>
    <cellStyle name="Comma 4 8 5 2 3" xfId="44365" xr:uid="{00000000-0005-0000-0000-000090000000}"/>
    <cellStyle name="Comma 4 8 5 3" xfId="20173" xr:uid="{00000000-0005-0000-0000-000090000000}"/>
    <cellStyle name="Comma 4 8 5 3 2" xfId="50413" xr:uid="{00000000-0005-0000-0000-000090000000}"/>
    <cellStyle name="Comma 4 8 5 4" xfId="35293" xr:uid="{00000000-0005-0000-0000-000090000000}"/>
    <cellStyle name="Comma 4 8 6" xfId="6565" xr:uid="{00000000-0005-0000-0000-000090000000}"/>
    <cellStyle name="Comma 4 8 6 2" xfId="21685" xr:uid="{00000000-0005-0000-0000-000090000000}"/>
    <cellStyle name="Comma 4 8 6 2 2" xfId="51925" xr:uid="{00000000-0005-0000-0000-000090000000}"/>
    <cellStyle name="Comma 4 8 6 3" xfId="36805" xr:uid="{00000000-0005-0000-0000-000090000000}"/>
    <cellStyle name="Comma 4 8 7" xfId="8077" xr:uid="{00000000-0005-0000-0000-000090000000}"/>
    <cellStyle name="Comma 4 8 7 2" xfId="23197" xr:uid="{00000000-0005-0000-0000-000090000000}"/>
    <cellStyle name="Comma 4 8 7 2 2" xfId="53437" xr:uid="{00000000-0005-0000-0000-000090000000}"/>
    <cellStyle name="Comma 4 8 7 3" xfId="38317" xr:uid="{00000000-0005-0000-0000-000090000000}"/>
    <cellStyle name="Comma 4 8 8" xfId="9589" xr:uid="{00000000-0005-0000-0000-000090000000}"/>
    <cellStyle name="Comma 4 8 8 2" xfId="24709" xr:uid="{00000000-0005-0000-0000-000090000000}"/>
    <cellStyle name="Comma 4 8 8 2 2" xfId="54949" xr:uid="{00000000-0005-0000-0000-000090000000}"/>
    <cellStyle name="Comma 4 8 8 3" xfId="39829" xr:uid="{00000000-0005-0000-0000-000090000000}"/>
    <cellStyle name="Comma 4 8 9" xfId="15637" xr:uid="{00000000-0005-0000-0000-000090000000}"/>
    <cellStyle name="Comma 4 8 9 2" xfId="45877" xr:uid="{00000000-0005-0000-0000-000090000000}"/>
    <cellStyle name="Comma 4 9" xfId="769" xr:uid="{00000000-0005-0000-0000-000033000000}"/>
    <cellStyle name="Comma 4 9 2" xfId="2281" xr:uid="{00000000-0005-0000-0000-000033000000}"/>
    <cellStyle name="Comma 4 9 2 2" xfId="11353" xr:uid="{00000000-0005-0000-0000-000033000000}"/>
    <cellStyle name="Comma 4 9 2 2 2" xfId="26473" xr:uid="{00000000-0005-0000-0000-000033000000}"/>
    <cellStyle name="Comma 4 9 2 2 2 2" xfId="56713" xr:uid="{00000000-0005-0000-0000-000033000000}"/>
    <cellStyle name="Comma 4 9 2 2 3" xfId="41593" xr:uid="{00000000-0005-0000-0000-000033000000}"/>
    <cellStyle name="Comma 4 9 2 3" xfId="17401" xr:uid="{00000000-0005-0000-0000-000033000000}"/>
    <cellStyle name="Comma 4 9 2 3 2" xfId="47641" xr:uid="{00000000-0005-0000-0000-000033000000}"/>
    <cellStyle name="Comma 4 9 2 4" xfId="32521" xr:uid="{00000000-0005-0000-0000-000033000000}"/>
    <cellStyle name="Comma 4 9 3" xfId="3793" xr:uid="{00000000-0005-0000-0000-000033000000}"/>
    <cellStyle name="Comma 4 9 3 2" xfId="12865" xr:uid="{00000000-0005-0000-0000-000033000000}"/>
    <cellStyle name="Comma 4 9 3 2 2" xfId="27985" xr:uid="{00000000-0005-0000-0000-000033000000}"/>
    <cellStyle name="Comma 4 9 3 2 2 2" xfId="58225" xr:uid="{00000000-0005-0000-0000-000033000000}"/>
    <cellStyle name="Comma 4 9 3 2 3" xfId="43105" xr:uid="{00000000-0005-0000-0000-000033000000}"/>
    <cellStyle name="Comma 4 9 3 3" xfId="18913" xr:uid="{00000000-0005-0000-0000-000033000000}"/>
    <cellStyle name="Comma 4 9 3 3 2" xfId="49153" xr:uid="{00000000-0005-0000-0000-000033000000}"/>
    <cellStyle name="Comma 4 9 3 4" xfId="34033" xr:uid="{00000000-0005-0000-0000-000033000000}"/>
    <cellStyle name="Comma 4 9 4" xfId="5305" xr:uid="{00000000-0005-0000-0000-000033000000}"/>
    <cellStyle name="Comma 4 9 4 2" xfId="14377" xr:uid="{00000000-0005-0000-0000-000033000000}"/>
    <cellStyle name="Comma 4 9 4 2 2" xfId="29497" xr:uid="{00000000-0005-0000-0000-000033000000}"/>
    <cellStyle name="Comma 4 9 4 2 2 2" xfId="59737" xr:uid="{00000000-0005-0000-0000-000033000000}"/>
    <cellStyle name="Comma 4 9 4 2 3" xfId="44617" xr:uid="{00000000-0005-0000-0000-000033000000}"/>
    <cellStyle name="Comma 4 9 4 3" xfId="20425" xr:uid="{00000000-0005-0000-0000-000033000000}"/>
    <cellStyle name="Comma 4 9 4 3 2" xfId="50665" xr:uid="{00000000-0005-0000-0000-000033000000}"/>
    <cellStyle name="Comma 4 9 4 4" xfId="35545" xr:uid="{00000000-0005-0000-0000-000033000000}"/>
    <cellStyle name="Comma 4 9 5" xfId="6817" xr:uid="{00000000-0005-0000-0000-000033000000}"/>
    <cellStyle name="Comma 4 9 5 2" xfId="21937" xr:uid="{00000000-0005-0000-0000-000033000000}"/>
    <cellStyle name="Comma 4 9 5 2 2" xfId="52177" xr:uid="{00000000-0005-0000-0000-000033000000}"/>
    <cellStyle name="Comma 4 9 5 3" xfId="37057" xr:uid="{00000000-0005-0000-0000-000033000000}"/>
    <cellStyle name="Comma 4 9 6" xfId="8329" xr:uid="{00000000-0005-0000-0000-000033000000}"/>
    <cellStyle name="Comma 4 9 6 2" xfId="23449" xr:uid="{00000000-0005-0000-0000-000033000000}"/>
    <cellStyle name="Comma 4 9 6 2 2" xfId="53689" xr:uid="{00000000-0005-0000-0000-000033000000}"/>
    <cellStyle name="Comma 4 9 6 3" xfId="38569" xr:uid="{00000000-0005-0000-0000-000033000000}"/>
    <cellStyle name="Comma 4 9 7" xfId="9841" xr:uid="{00000000-0005-0000-0000-000033000000}"/>
    <cellStyle name="Comma 4 9 7 2" xfId="24961" xr:uid="{00000000-0005-0000-0000-000033000000}"/>
    <cellStyle name="Comma 4 9 7 2 2" xfId="55201" xr:uid="{00000000-0005-0000-0000-000033000000}"/>
    <cellStyle name="Comma 4 9 7 3" xfId="40081" xr:uid="{00000000-0005-0000-0000-000033000000}"/>
    <cellStyle name="Comma 4 9 8" xfId="15889" xr:uid="{00000000-0005-0000-0000-000033000000}"/>
    <cellStyle name="Comma 4 9 8 2" xfId="46129" xr:uid="{00000000-0005-0000-0000-000033000000}"/>
    <cellStyle name="Comma 4 9 9" xfId="31009" xr:uid="{00000000-0005-0000-0000-000033000000}"/>
    <cellStyle name="Comma 5" xfId="16" xr:uid="{00000000-0005-0000-0000-000036000000}"/>
    <cellStyle name="Comma 5 10" xfId="1528" xr:uid="{00000000-0005-0000-0000-000036000000}"/>
    <cellStyle name="Comma 5 10 2" xfId="10600" xr:uid="{00000000-0005-0000-0000-000036000000}"/>
    <cellStyle name="Comma 5 10 2 2" xfId="25720" xr:uid="{00000000-0005-0000-0000-000036000000}"/>
    <cellStyle name="Comma 5 10 2 2 2" xfId="55960" xr:uid="{00000000-0005-0000-0000-000036000000}"/>
    <cellStyle name="Comma 5 10 2 3" xfId="40840" xr:uid="{00000000-0005-0000-0000-000036000000}"/>
    <cellStyle name="Comma 5 10 3" xfId="16648" xr:uid="{00000000-0005-0000-0000-000036000000}"/>
    <cellStyle name="Comma 5 10 3 2" xfId="46888" xr:uid="{00000000-0005-0000-0000-000036000000}"/>
    <cellStyle name="Comma 5 10 4" xfId="31768" xr:uid="{00000000-0005-0000-0000-000036000000}"/>
    <cellStyle name="Comma 5 11" xfId="3040" xr:uid="{00000000-0005-0000-0000-000036000000}"/>
    <cellStyle name="Comma 5 11 2" xfId="12112" xr:uid="{00000000-0005-0000-0000-000036000000}"/>
    <cellStyle name="Comma 5 11 2 2" xfId="27232" xr:uid="{00000000-0005-0000-0000-000036000000}"/>
    <cellStyle name="Comma 5 11 2 2 2" xfId="57472" xr:uid="{00000000-0005-0000-0000-000036000000}"/>
    <cellStyle name="Comma 5 11 2 3" xfId="42352" xr:uid="{00000000-0005-0000-0000-000036000000}"/>
    <cellStyle name="Comma 5 11 3" xfId="18160" xr:uid="{00000000-0005-0000-0000-000036000000}"/>
    <cellStyle name="Comma 5 11 3 2" xfId="48400" xr:uid="{00000000-0005-0000-0000-000036000000}"/>
    <cellStyle name="Comma 5 11 4" xfId="33280" xr:uid="{00000000-0005-0000-0000-000036000000}"/>
    <cellStyle name="Comma 5 12" xfId="4552" xr:uid="{00000000-0005-0000-0000-000036000000}"/>
    <cellStyle name="Comma 5 12 2" xfId="13624" xr:uid="{00000000-0005-0000-0000-000036000000}"/>
    <cellStyle name="Comma 5 12 2 2" xfId="28744" xr:uid="{00000000-0005-0000-0000-000036000000}"/>
    <cellStyle name="Comma 5 12 2 2 2" xfId="58984" xr:uid="{00000000-0005-0000-0000-000036000000}"/>
    <cellStyle name="Comma 5 12 2 3" xfId="43864" xr:uid="{00000000-0005-0000-0000-000036000000}"/>
    <cellStyle name="Comma 5 12 3" xfId="19672" xr:uid="{00000000-0005-0000-0000-000036000000}"/>
    <cellStyle name="Comma 5 12 3 2" xfId="49912" xr:uid="{00000000-0005-0000-0000-000036000000}"/>
    <cellStyle name="Comma 5 12 4" xfId="34792" xr:uid="{00000000-0005-0000-0000-000036000000}"/>
    <cellStyle name="Comma 5 13" xfId="6064" xr:uid="{00000000-0005-0000-0000-000036000000}"/>
    <cellStyle name="Comma 5 13 2" xfId="21184" xr:uid="{00000000-0005-0000-0000-000036000000}"/>
    <cellStyle name="Comma 5 13 2 2" xfId="51424" xr:uid="{00000000-0005-0000-0000-000036000000}"/>
    <cellStyle name="Comma 5 13 3" xfId="36304" xr:uid="{00000000-0005-0000-0000-000036000000}"/>
    <cellStyle name="Comma 5 14" xfId="7576" xr:uid="{00000000-0005-0000-0000-000036000000}"/>
    <cellStyle name="Comma 5 14 2" xfId="22696" xr:uid="{00000000-0005-0000-0000-000036000000}"/>
    <cellStyle name="Comma 5 14 2 2" xfId="52936" xr:uid="{00000000-0005-0000-0000-000036000000}"/>
    <cellStyle name="Comma 5 14 3" xfId="37816" xr:uid="{00000000-0005-0000-0000-000036000000}"/>
    <cellStyle name="Comma 5 15" xfId="9088" xr:uid="{00000000-0005-0000-0000-000036000000}"/>
    <cellStyle name="Comma 5 15 2" xfId="24208" xr:uid="{00000000-0005-0000-0000-000036000000}"/>
    <cellStyle name="Comma 5 15 2 2" xfId="54448" xr:uid="{00000000-0005-0000-0000-000036000000}"/>
    <cellStyle name="Comma 5 15 3" xfId="39328" xr:uid="{00000000-0005-0000-0000-000036000000}"/>
    <cellStyle name="Comma 5 16" xfId="15136" xr:uid="{00000000-0005-0000-0000-000036000000}"/>
    <cellStyle name="Comma 5 16 2" xfId="45376" xr:uid="{00000000-0005-0000-0000-000036000000}"/>
    <cellStyle name="Comma 5 17" xfId="30256" xr:uid="{00000000-0005-0000-0000-000036000000}"/>
    <cellStyle name="Comma 5 2" xfId="30" xr:uid="{00000000-0005-0000-0000-000036000000}"/>
    <cellStyle name="Comma 5 2 10" xfId="4566" xr:uid="{00000000-0005-0000-0000-000036000000}"/>
    <cellStyle name="Comma 5 2 10 2" xfId="13638" xr:uid="{00000000-0005-0000-0000-000036000000}"/>
    <cellStyle name="Comma 5 2 10 2 2" xfId="28758" xr:uid="{00000000-0005-0000-0000-000036000000}"/>
    <cellStyle name="Comma 5 2 10 2 2 2" xfId="58998" xr:uid="{00000000-0005-0000-0000-000036000000}"/>
    <cellStyle name="Comma 5 2 10 2 3" xfId="43878" xr:uid="{00000000-0005-0000-0000-000036000000}"/>
    <cellStyle name="Comma 5 2 10 3" xfId="19686" xr:uid="{00000000-0005-0000-0000-000036000000}"/>
    <cellStyle name="Comma 5 2 10 3 2" xfId="49926" xr:uid="{00000000-0005-0000-0000-000036000000}"/>
    <cellStyle name="Comma 5 2 10 4" xfId="34806" xr:uid="{00000000-0005-0000-0000-000036000000}"/>
    <cellStyle name="Comma 5 2 11" xfId="6078" xr:uid="{00000000-0005-0000-0000-000036000000}"/>
    <cellStyle name="Comma 5 2 11 2" xfId="21198" xr:uid="{00000000-0005-0000-0000-000036000000}"/>
    <cellStyle name="Comma 5 2 11 2 2" xfId="51438" xr:uid="{00000000-0005-0000-0000-000036000000}"/>
    <cellStyle name="Comma 5 2 11 3" xfId="36318" xr:uid="{00000000-0005-0000-0000-000036000000}"/>
    <cellStyle name="Comma 5 2 12" xfId="7590" xr:uid="{00000000-0005-0000-0000-000036000000}"/>
    <cellStyle name="Comma 5 2 12 2" xfId="22710" xr:uid="{00000000-0005-0000-0000-000036000000}"/>
    <cellStyle name="Comma 5 2 12 2 2" xfId="52950" xr:uid="{00000000-0005-0000-0000-000036000000}"/>
    <cellStyle name="Comma 5 2 12 3" xfId="37830" xr:uid="{00000000-0005-0000-0000-000036000000}"/>
    <cellStyle name="Comma 5 2 13" xfId="9102" xr:uid="{00000000-0005-0000-0000-000036000000}"/>
    <cellStyle name="Comma 5 2 13 2" xfId="24222" xr:uid="{00000000-0005-0000-0000-000036000000}"/>
    <cellStyle name="Comma 5 2 13 2 2" xfId="54462" xr:uid="{00000000-0005-0000-0000-000036000000}"/>
    <cellStyle name="Comma 5 2 13 3" xfId="39342" xr:uid="{00000000-0005-0000-0000-000036000000}"/>
    <cellStyle name="Comma 5 2 14" xfId="15150" xr:uid="{00000000-0005-0000-0000-000036000000}"/>
    <cellStyle name="Comma 5 2 14 2" xfId="45390" xr:uid="{00000000-0005-0000-0000-000036000000}"/>
    <cellStyle name="Comma 5 2 15" xfId="30270" xr:uid="{00000000-0005-0000-0000-000036000000}"/>
    <cellStyle name="Comma 5 2 2" xfId="72" xr:uid="{00000000-0005-0000-0000-00001C000000}"/>
    <cellStyle name="Comma 5 2 2 10" xfId="6120" xr:uid="{00000000-0005-0000-0000-00001C000000}"/>
    <cellStyle name="Comma 5 2 2 10 2" xfId="21240" xr:uid="{00000000-0005-0000-0000-00001C000000}"/>
    <cellStyle name="Comma 5 2 2 10 2 2" xfId="51480" xr:uid="{00000000-0005-0000-0000-00001C000000}"/>
    <cellStyle name="Comma 5 2 2 10 3" xfId="36360" xr:uid="{00000000-0005-0000-0000-00001C000000}"/>
    <cellStyle name="Comma 5 2 2 11" xfId="7632" xr:uid="{00000000-0005-0000-0000-00001C000000}"/>
    <cellStyle name="Comma 5 2 2 11 2" xfId="22752" xr:uid="{00000000-0005-0000-0000-00001C000000}"/>
    <cellStyle name="Comma 5 2 2 11 2 2" xfId="52992" xr:uid="{00000000-0005-0000-0000-00001C000000}"/>
    <cellStyle name="Comma 5 2 2 11 3" xfId="37872" xr:uid="{00000000-0005-0000-0000-00001C000000}"/>
    <cellStyle name="Comma 5 2 2 12" xfId="9144" xr:uid="{00000000-0005-0000-0000-00001C000000}"/>
    <cellStyle name="Comma 5 2 2 12 2" xfId="24264" xr:uid="{00000000-0005-0000-0000-00001C000000}"/>
    <cellStyle name="Comma 5 2 2 12 2 2" xfId="54504" xr:uid="{00000000-0005-0000-0000-00001C000000}"/>
    <cellStyle name="Comma 5 2 2 12 3" xfId="39384" xr:uid="{00000000-0005-0000-0000-00001C000000}"/>
    <cellStyle name="Comma 5 2 2 13" xfId="15192" xr:uid="{00000000-0005-0000-0000-00001C000000}"/>
    <cellStyle name="Comma 5 2 2 13 2" xfId="45432" xr:uid="{00000000-0005-0000-0000-00001C000000}"/>
    <cellStyle name="Comma 5 2 2 14" xfId="30312" xr:uid="{00000000-0005-0000-0000-00001C000000}"/>
    <cellStyle name="Comma 5 2 2 2" xfId="156" xr:uid="{00000000-0005-0000-0000-000038000000}"/>
    <cellStyle name="Comma 5 2 2 2 10" xfId="9228" xr:uid="{00000000-0005-0000-0000-000038000000}"/>
    <cellStyle name="Comma 5 2 2 2 10 2" xfId="24348" xr:uid="{00000000-0005-0000-0000-000038000000}"/>
    <cellStyle name="Comma 5 2 2 2 10 2 2" xfId="54588" xr:uid="{00000000-0005-0000-0000-000038000000}"/>
    <cellStyle name="Comma 5 2 2 2 10 3" xfId="39468" xr:uid="{00000000-0005-0000-0000-000038000000}"/>
    <cellStyle name="Comma 5 2 2 2 11" xfId="15276" xr:uid="{00000000-0005-0000-0000-000038000000}"/>
    <cellStyle name="Comma 5 2 2 2 11 2" xfId="45516" xr:uid="{00000000-0005-0000-0000-000038000000}"/>
    <cellStyle name="Comma 5 2 2 2 12" xfId="30396" xr:uid="{00000000-0005-0000-0000-000038000000}"/>
    <cellStyle name="Comma 5 2 2 2 2" xfId="408" xr:uid="{00000000-0005-0000-0000-000038000000}"/>
    <cellStyle name="Comma 5 2 2 2 2 10" xfId="30648" xr:uid="{00000000-0005-0000-0000-000038000000}"/>
    <cellStyle name="Comma 5 2 2 2 2 2" xfId="1164" xr:uid="{00000000-0005-0000-0000-000038000000}"/>
    <cellStyle name="Comma 5 2 2 2 2 2 2" xfId="2676" xr:uid="{00000000-0005-0000-0000-000038000000}"/>
    <cellStyle name="Comma 5 2 2 2 2 2 2 2" xfId="11748" xr:uid="{00000000-0005-0000-0000-000038000000}"/>
    <cellStyle name="Comma 5 2 2 2 2 2 2 2 2" xfId="26868" xr:uid="{00000000-0005-0000-0000-000038000000}"/>
    <cellStyle name="Comma 5 2 2 2 2 2 2 2 2 2" xfId="57108" xr:uid="{00000000-0005-0000-0000-000038000000}"/>
    <cellStyle name="Comma 5 2 2 2 2 2 2 2 3" xfId="41988" xr:uid="{00000000-0005-0000-0000-000038000000}"/>
    <cellStyle name="Comma 5 2 2 2 2 2 2 3" xfId="17796" xr:uid="{00000000-0005-0000-0000-000038000000}"/>
    <cellStyle name="Comma 5 2 2 2 2 2 2 3 2" xfId="48036" xr:uid="{00000000-0005-0000-0000-000038000000}"/>
    <cellStyle name="Comma 5 2 2 2 2 2 2 4" xfId="32916" xr:uid="{00000000-0005-0000-0000-000038000000}"/>
    <cellStyle name="Comma 5 2 2 2 2 2 3" xfId="4188" xr:uid="{00000000-0005-0000-0000-000038000000}"/>
    <cellStyle name="Comma 5 2 2 2 2 2 3 2" xfId="13260" xr:uid="{00000000-0005-0000-0000-000038000000}"/>
    <cellStyle name="Comma 5 2 2 2 2 2 3 2 2" xfId="28380" xr:uid="{00000000-0005-0000-0000-000038000000}"/>
    <cellStyle name="Comma 5 2 2 2 2 2 3 2 2 2" xfId="58620" xr:uid="{00000000-0005-0000-0000-000038000000}"/>
    <cellStyle name="Comma 5 2 2 2 2 2 3 2 3" xfId="43500" xr:uid="{00000000-0005-0000-0000-000038000000}"/>
    <cellStyle name="Comma 5 2 2 2 2 2 3 3" xfId="19308" xr:uid="{00000000-0005-0000-0000-000038000000}"/>
    <cellStyle name="Comma 5 2 2 2 2 2 3 3 2" xfId="49548" xr:uid="{00000000-0005-0000-0000-000038000000}"/>
    <cellStyle name="Comma 5 2 2 2 2 2 3 4" xfId="34428" xr:uid="{00000000-0005-0000-0000-000038000000}"/>
    <cellStyle name="Comma 5 2 2 2 2 2 4" xfId="5700" xr:uid="{00000000-0005-0000-0000-000038000000}"/>
    <cellStyle name="Comma 5 2 2 2 2 2 4 2" xfId="14772" xr:uid="{00000000-0005-0000-0000-000038000000}"/>
    <cellStyle name="Comma 5 2 2 2 2 2 4 2 2" xfId="29892" xr:uid="{00000000-0005-0000-0000-000038000000}"/>
    <cellStyle name="Comma 5 2 2 2 2 2 4 2 2 2" xfId="60132" xr:uid="{00000000-0005-0000-0000-000038000000}"/>
    <cellStyle name="Comma 5 2 2 2 2 2 4 2 3" xfId="45012" xr:uid="{00000000-0005-0000-0000-000038000000}"/>
    <cellStyle name="Comma 5 2 2 2 2 2 4 3" xfId="20820" xr:uid="{00000000-0005-0000-0000-000038000000}"/>
    <cellStyle name="Comma 5 2 2 2 2 2 4 3 2" xfId="51060" xr:uid="{00000000-0005-0000-0000-000038000000}"/>
    <cellStyle name="Comma 5 2 2 2 2 2 4 4" xfId="35940" xr:uid="{00000000-0005-0000-0000-000038000000}"/>
    <cellStyle name="Comma 5 2 2 2 2 2 5" xfId="7212" xr:uid="{00000000-0005-0000-0000-000038000000}"/>
    <cellStyle name="Comma 5 2 2 2 2 2 5 2" xfId="22332" xr:uid="{00000000-0005-0000-0000-000038000000}"/>
    <cellStyle name="Comma 5 2 2 2 2 2 5 2 2" xfId="52572" xr:uid="{00000000-0005-0000-0000-000038000000}"/>
    <cellStyle name="Comma 5 2 2 2 2 2 5 3" xfId="37452" xr:uid="{00000000-0005-0000-0000-000038000000}"/>
    <cellStyle name="Comma 5 2 2 2 2 2 6" xfId="8724" xr:uid="{00000000-0005-0000-0000-000038000000}"/>
    <cellStyle name="Comma 5 2 2 2 2 2 6 2" xfId="23844" xr:uid="{00000000-0005-0000-0000-000038000000}"/>
    <cellStyle name="Comma 5 2 2 2 2 2 6 2 2" xfId="54084" xr:uid="{00000000-0005-0000-0000-000038000000}"/>
    <cellStyle name="Comma 5 2 2 2 2 2 6 3" xfId="38964" xr:uid="{00000000-0005-0000-0000-000038000000}"/>
    <cellStyle name="Comma 5 2 2 2 2 2 7" xfId="10236" xr:uid="{00000000-0005-0000-0000-000038000000}"/>
    <cellStyle name="Comma 5 2 2 2 2 2 7 2" xfId="25356" xr:uid="{00000000-0005-0000-0000-000038000000}"/>
    <cellStyle name="Comma 5 2 2 2 2 2 7 2 2" xfId="55596" xr:uid="{00000000-0005-0000-0000-000038000000}"/>
    <cellStyle name="Comma 5 2 2 2 2 2 7 3" xfId="40476" xr:uid="{00000000-0005-0000-0000-000038000000}"/>
    <cellStyle name="Comma 5 2 2 2 2 2 8" xfId="16284" xr:uid="{00000000-0005-0000-0000-000038000000}"/>
    <cellStyle name="Comma 5 2 2 2 2 2 8 2" xfId="46524" xr:uid="{00000000-0005-0000-0000-000038000000}"/>
    <cellStyle name="Comma 5 2 2 2 2 2 9" xfId="31404" xr:uid="{00000000-0005-0000-0000-000038000000}"/>
    <cellStyle name="Comma 5 2 2 2 2 3" xfId="1920" xr:uid="{00000000-0005-0000-0000-000038000000}"/>
    <cellStyle name="Comma 5 2 2 2 2 3 2" xfId="10992" xr:uid="{00000000-0005-0000-0000-000038000000}"/>
    <cellStyle name="Comma 5 2 2 2 2 3 2 2" xfId="26112" xr:uid="{00000000-0005-0000-0000-000038000000}"/>
    <cellStyle name="Comma 5 2 2 2 2 3 2 2 2" xfId="56352" xr:uid="{00000000-0005-0000-0000-000038000000}"/>
    <cellStyle name="Comma 5 2 2 2 2 3 2 3" xfId="41232" xr:uid="{00000000-0005-0000-0000-000038000000}"/>
    <cellStyle name="Comma 5 2 2 2 2 3 3" xfId="17040" xr:uid="{00000000-0005-0000-0000-000038000000}"/>
    <cellStyle name="Comma 5 2 2 2 2 3 3 2" xfId="47280" xr:uid="{00000000-0005-0000-0000-000038000000}"/>
    <cellStyle name="Comma 5 2 2 2 2 3 4" xfId="32160" xr:uid="{00000000-0005-0000-0000-000038000000}"/>
    <cellStyle name="Comma 5 2 2 2 2 4" xfId="3432" xr:uid="{00000000-0005-0000-0000-000038000000}"/>
    <cellStyle name="Comma 5 2 2 2 2 4 2" xfId="12504" xr:uid="{00000000-0005-0000-0000-000038000000}"/>
    <cellStyle name="Comma 5 2 2 2 2 4 2 2" xfId="27624" xr:uid="{00000000-0005-0000-0000-000038000000}"/>
    <cellStyle name="Comma 5 2 2 2 2 4 2 2 2" xfId="57864" xr:uid="{00000000-0005-0000-0000-000038000000}"/>
    <cellStyle name="Comma 5 2 2 2 2 4 2 3" xfId="42744" xr:uid="{00000000-0005-0000-0000-000038000000}"/>
    <cellStyle name="Comma 5 2 2 2 2 4 3" xfId="18552" xr:uid="{00000000-0005-0000-0000-000038000000}"/>
    <cellStyle name="Comma 5 2 2 2 2 4 3 2" xfId="48792" xr:uid="{00000000-0005-0000-0000-000038000000}"/>
    <cellStyle name="Comma 5 2 2 2 2 4 4" xfId="33672" xr:uid="{00000000-0005-0000-0000-000038000000}"/>
    <cellStyle name="Comma 5 2 2 2 2 5" xfId="4944" xr:uid="{00000000-0005-0000-0000-000038000000}"/>
    <cellStyle name="Comma 5 2 2 2 2 5 2" xfId="14016" xr:uid="{00000000-0005-0000-0000-000038000000}"/>
    <cellStyle name="Comma 5 2 2 2 2 5 2 2" xfId="29136" xr:uid="{00000000-0005-0000-0000-000038000000}"/>
    <cellStyle name="Comma 5 2 2 2 2 5 2 2 2" xfId="59376" xr:uid="{00000000-0005-0000-0000-000038000000}"/>
    <cellStyle name="Comma 5 2 2 2 2 5 2 3" xfId="44256" xr:uid="{00000000-0005-0000-0000-000038000000}"/>
    <cellStyle name="Comma 5 2 2 2 2 5 3" xfId="20064" xr:uid="{00000000-0005-0000-0000-000038000000}"/>
    <cellStyle name="Comma 5 2 2 2 2 5 3 2" xfId="50304" xr:uid="{00000000-0005-0000-0000-000038000000}"/>
    <cellStyle name="Comma 5 2 2 2 2 5 4" xfId="35184" xr:uid="{00000000-0005-0000-0000-000038000000}"/>
    <cellStyle name="Comma 5 2 2 2 2 6" xfId="6456" xr:uid="{00000000-0005-0000-0000-000038000000}"/>
    <cellStyle name="Comma 5 2 2 2 2 6 2" xfId="21576" xr:uid="{00000000-0005-0000-0000-000038000000}"/>
    <cellStyle name="Comma 5 2 2 2 2 6 2 2" xfId="51816" xr:uid="{00000000-0005-0000-0000-000038000000}"/>
    <cellStyle name="Comma 5 2 2 2 2 6 3" xfId="36696" xr:uid="{00000000-0005-0000-0000-000038000000}"/>
    <cellStyle name="Comma 5 2 2 2 2 7" xfId="7968" xr:uid="{00000000-0005-0000-0000-000038000000}"/>
    <cellStyle name="Comma 5 2 2 2 2 7 2" xfId="23088" xr:uid="{00000000-0005-0000-0000-000038000000}"/>
    <cellStyle name="Comma 5 2 2 2 2 7 2 2" xfId="53328" xr:uid="{00000000-0005-0000-0000-000038000000}"/>
    <cellStyle name="Comma 5 2 2 2 2 7 3" xfId="38208" xr:uid="{00000000-0005-0000-0000-000038000000}"/>
    <cellStyle name="Comma 5 2 2 2 2 8" xfId="9480" xr:uid="{00000000-0005-0000-0000-000038000000}"/>
    <cellStyle name="Comma 5 2 2 2 2 8 2" xfId="24600" xr:uid="{00000000-0005-0000-0000-000038000000}"/>
    <cellStyle name="Comma 5 2 2 2 2 8 2 2" xfId="54840" xr:uid="{00000000-0005-0000-0000-000038000000}"/>
    <cellStyle name="Comma 5 2 2 2 2 8 3" xfId="39720" xr:uid="{00000000-0005-0000-0000-000038000000}"/>
    <cellStyle name="Comma 5 2 2 2 2 9" xfId="15528" xr:uid="{00000000-0005-0000-0000-000038000000}"/>
    <cellStyle name="Comma 5 2 2 2 2 9 2" xfId="45768" xr:uid="{00000000-0005-0000-0000-000038000000}"/>
    <cellStyle name="Comma 5 2 2 2 3" xfId="660" xr:uid="{00000000-0005-0000-0000-0000A5000000}"/>
    <cellStyle name="Comma 5 2 2 2 3 10" xfId="30900" xr:uid="{00000000-0005-0000-0000-0000A5000000}"/>
    <cellStyle name="Comma 5 2 2 2 3 2" xfId="1416" xr:uid="{00000000-0005-0000-0000-0000A5000000}"/>
    <cellStyle name="Comma 5 2 2 2 3 2 2" xfId="2928" xr:uid="{00000000-0005-0000-0000-0000A5000000}"/>
    <cellStyle name="Comma 5 2 2 2 3 2 2 2" xfId="12000" xr:uid="{00000000-0005-0000-0000-0000A5000000}"/>
    <cellStyle name="Comma 5 2 2 2 3 2 2 2 2" xfId="27120" xr:uid="{00000000-0005-0000-0000-0000A5000000}"/>
    <cellStyle name="Comma 5 2 2 2 3 2 2 2 2 2" xfId="57360" xr:uid="{00000000-0005-0000-0000-0000A5000000}"/>
    <cellStyle name="Comma 5 2 2 2 3 2 2 2 3" xfId="42240" xr:uid="{00000000-0005-0000-0000-0000A5000000}"/>
    <cellStyle name="Comma 5 2 2 2 3 2 2 3" xfId="18048" xr:uid="{00000000-0005-0000-0000-0000A5000000}"/>
    <cellStyle name="Comma 5 2 2 2 3 2 2 3 2" xfId="48288" xr:uid="{00000000-0005-0000-0000-0000A5000000}"/>
    <cellStyle name="Comma 5 2 2 2 3 2 2 4" xfId="33168" xr:uid="{00000000-0005-0000-0000-0000A5000000}"/>
    <cellStyle name="Comma 5 2 2 2 3 2 3" xfId="4440" xr:uid="{00000000-0005-0000-0000-0000A5000000}"/>
    <cellStyle name="Comma 5 2 2 2 3 2 3 2" xfId="13512" xr:uid="{00000000-0005-0000-0000-0000A5000000}"/>
    <cellStyle name="Comma 5 2 2 2 3 2 3 2 2" xfId="28632" xr:uid="{00000000-0005-0000-0000-0000A5000000}"/>
    <cellStyle name="Comma 5 2 2 2 3 2 3 2 2 2" xfId="58872" xr:uid="{00000000-0005-0000-0000-0000A5000000}"/>
    <cellStyle name="Comma 5 2 2 2 3 2 3 2 3" xfId="43752" xr:uid="{00000000-0005-0000-0000-0000A5000000}"/>
    <cellStyle name="Comma 5 2 2 2 3 2 3 3" xfId="19560" xr:uid="{00000000-0005-0000-0000-0000A5000000}"/>
    <cellStyle name="Comma 5 2 2 2 3 2 3 3 2" xfId="49800" xr:uid="{00000000-0005-0000-0000-0000A5000000}"/>
    <cellStyle name="Comma 5 2 2 2 3 2 3 4" xfId="34680" xr:uid="{00000000-0005-0000-0000-0000A5000000}"/>
    <cellStyle name="Comma 5 2 2 2 3 2 4" xfId="5952" xr:uid="{00000000-0005-0000-0000-0000A5000000}"/>
    <cellStyle name="Comma 5 2 2 2 3 2 4 2" xfId="15024" xr:uid="{00000000-0005-0000-0000-0000A5000000}"/>
    <cellStyle name="Comma 5 2 2 2 3 2 4 2 2" xfId="30144" xr:uid="{00000000-0005-0000-0000-0000A5000000}"/>
    <cellStyle name="Comma 5 2 2 2 3 2 4 2 2 2" xfId="60384" xr:uid="{00000000-0005-0000-0000-0000A5000000}"/>
    <cellStyle name="Comma 5 2 2 2 3 2 4 2 3" xfId="45264" xr:uid="{00000000-0005-0000-0000-0000A5000000}"/>
    <cellStyle name="Comma 5 2 2 2 3 2 4 3" xfId="21072" xr:uid="{00000000-0005-0000-0000-0000A5000000}"/>
    <cellStyle name="Comma 5 2 2 2 3 2 4 3 2" xfId="51312" xr:uid="{00000000-0005-0000-0000-0000A5000000}"/>
    <cellStyle name="Comma 5 2 2 2 3 2 4 4" xfId="36192" xr:uid="{00000000-0005-0000-0000-0000A5000000}"/>
    <cellStyle name="Comma 5 2 2 2 3 2 5" xfId="7464" xr:uid="{00000000-0005-0000-0000-0000A5000000}"/>
    <cellStyle name="Comma 5 2 2 2 3 2 5 2" xfId="22584" xr:uid="{00000000-0005-0000-0000-0000A5000000}"/>
    <cellStyle name="Comma 5 2 2 2 3 2 5 2 2" xfId="52824" xr:uid="{00000000-0005-0000-0000-0000A5000000}"/>
    <cellStyle name="Comma 5 2 2 2 3 2 5 3" xfId="37704" xr:uid="{00000000-0005-0000-0000-0000A5000000}"/>
    <cellStyle name="Comma 5 2 2 2 3 2 6" xfId="8976" xr:uid="{00000000-0005-0000-0000-0000A5000000}"/>
    <cellStyle name="Comma 5 2 2 2 3 2 6 2" xfId="24096" xr:uid="{00000000-0005-0000-0000-0000A5000000}"/>
    <cellStyle name="Comma 5 2 2 2 3 2 6 2 2" xfId="54336" xr:uid="{00000000-0005-0000-0000-0000A5000000}"/>
    <cellStyle name="Comma 5 2 2 2 3 2 6 3" xfId="39216" xr:uid="{00000000-0005-0000-0000-0000A5000000}"/>
    <cellStyle name="Comma 5 2 2 2 3 2 7" xfId="10488" xr:uid="{00000000-0005-0000-0000-0000A5000000}"/>
    <cellStyle name="Comma 5 2 2 2 3 2 7 2" xfId="25608" xr:uid="{00000000-0005-0000-0000-0000A5000000}"/>
    <cellStyle name="Comma 5 2 2 2 3 2 7 2 2" xfId="55848" xr:uid="{00000000-0005-0000-0000-0000A5000000}"/>
    <cellStyle name="Comma 5 2 2 2 3 2 7 3" xfId="40728" xr:uid="{00000000-0005-0000-0000-0000A5000000}"/>
    <cellStyle name="Comma 5 2 2 2 3 2 8" xfId="16536" xr:uid="{00000000-0005-0000-0000-0000A5000000}"/>
    <cellStyle name="Comma 5 2 2 2 3 2 8 2" xfId="46776" xr:uid="{00000000-0005-0000-0000-0000A5000000}"/>
    <cellStyle name="Comma 5 2 2 2 3 2 9" xfId="31656" xr:uid="{00000000-0005-0000-0000-0000A5000000}"/>
    <cellStyle name="Comma 5 2 2 2 3 3" xfId="2172" xr:uid="{00000000-0005-0000-0000-0000A5000000}"/>
    <cellStyle name="Comma 5 2 2 2 3 3 2" xfId="11244" xr:uid="{00000000-0005-0000-0000-0000A5000000}"/>
    <cellStyle name="Comma 5 2 2 2 3 3 2 2" xfId="26364" xr:uid="{00000000-0005-0000-0000-0000A5000000}"/>
    <cellStyle name="Comma 5 2 2 2 3 3 2 2 2" xfId="56604" xr:uid="{00000000-0005-0000-0000-0000A5000000}"/>
    <cellStyle name="Comma 5 2 2 2 3 3 2 3" xfId="41484" xr:uid="{00000000-0005-0000-0000-0000A5000000}"/>
    <cellStyle name="Comma 5 2 2 2 3 3 3" xfId="17292" xr:uid="{00000000-0005-0000-0000-0000A5000000}"/>
    <cellStyle name="Comma 5 2 2 2 3 3 3 2" xfId="47532" xr:uid="{00000000-0005-0000-0000-0000A5000000}"/>
    <cellStyle name="Comma 5 2 2 2 3 3 4" xfId="32412" xr:uid="{00000000-0005-0000-0000-0000A5000000}"/>
    <cellStyle name="Comma 5 2 2 2 3 4" xfId="3684" xr:uid="{00000000-0005-0000-0000-0000A5000000}"/>
    <cellStyle name="Comma 5 2 2 2 3 4 2" xfId="12756" xr:uid="{00000000-0005-0000-0000-0000A5000000}"/>
    <cellStyle name="Comma 5 2 2 2 3 4 2 2" xfId="27876" xr:uid="{00000000-0005-0000-0000-0000A5000000}"/>
    <cellStyle name="Comma 5 2 2 2 3 4 2 2 2" xfId="58116" xr:uid="{00000000-0005-0000-0000-0000A5000000}"/>
    <cellStyle name="Comma 5 2 2 2 3 4 2 3" xfId="42996" xr:uid="{00000000-0005-0000-0000-0000A5000000}"/>
    <cellStyle name="Comma 5 2 2 2 3 4 3" xfId="18804" xr:uid="{00000000-0005-0000-0000-0000A5000000}"/>
    <cellStyle name="Comma 5 2 2 2 3 4 3 2" xfId="49044" xr:uid="{00000000-0005-0000-0000-0000A5000000}"/>
    <cellStyle name="Comma 5 2 2 2 3 4 4" xfId="33924" xr:uid="{00000000-0005-0000-0000-0000A5000000}"/>
    <cellStyle name="Comma 5 2 2 2 3 5" xfId="5196" xr:uid="{00000000-0005-0000-0000-0000A5000000}"/>
    <cellStyle name="Comma 5 2 2 2 3 5 2" xfId="14268" xr:uid="{00000000-0005-0000-0000-0000A5000000}"/>
    <cellStyle name="Comma 5 2 2 2 3 5 2 2" xfId="29388" xr:uid="{00000000-0005-0000-0000-0000A5000000}"/>
    <cellStyle name="Comma 5 2 2 2 3 5 2 2 2" xfId="59628" xr:uid="{00000000-0005-0000-0000-0000A5000000}"/>
    <cellStyle name="Comma 5 2 2 2 3 5 2 3" xfId="44508" xr:uid="{00000000-0005-0000-0000-0000A5000000}"/>
    <cellStyle name="Comma 5 2 2 2 3 5 3" xfId="20316" xr:uid="{00000000-0005-0000-0000-0000A5000000}"/>
    <cellStyle name="Comma 5 2 2 2 3 5 3 2" xfId="50556" xr:uid="{00000000-0005-0000-0000-0000A5000000}"/>
    <cellStyle name="Comma 5 2 2 2 3 5 4" xfId="35436" xr:uid="{00000000-0005-0000-0000-0000A5000000}"/>
    <cellStyle name="Comma 5 2 2 2 3 6" xfId="6708" xr:uid="{00000000-0005-0000-0000-0000A5000000}"/>
    <cellStyle name="Comma 5 2 2 2 3 6 2" xfId="21828" xr:uid="{00000000-0005-0000-0000-0000A5000000}"/>
    <cellStyle name="Comma 5 2 2 2 3 6 2 2" xfId="52068" xr:uid="{00000000-0005-0000-0000-0000A5000000}"/>
    <cellStyle name="Comma 5 2 2 2 3 6 3" xfId="36948" xr:uid="{00000000-0005-0000-0000-0000A5000000}"/>
    <cellStyle name="Comma 5 2 2 2 3 7" xfId="8220" xr:uid="{00000000-0005-0000-0000-0000A5000000}"/>
    <cellStyle name="Comma 5 2 2 2 3 7 2" xfId="23340" xr:uid="{00000000-0005-0000-0000-0000A5000000}"/>
    <cellStyle name="Comma 5 2 2 2 3 7 2 2" xfId="53580" xr:uid="{00000000-0005-0000-0000-0000A5000000}"/>
    <cellStyle name="Comma 5 2 2 2 3 7 3" xfId="38460" xr:uid="{00000000-0005-0000-0000-0000A5000000}"/>
    <cellStyle name="Comma 5 2 2 2 3 8" xfId="9732" xr:uid="{00000000-0005-0000-0000-0000A5000000}"/>
    <cellStyle name="Comma 5 2 2 2 3 8 2" xfId="24852" xr:uid="{00000000-0005-0000-0000-0000A5000000}"/>
    <cellStyle name="Comma 5 2 2 2 3 8 2 2" xfId="55092" xr:uid="{00000000-0005-0000-0000-0000A5000000}"/>
    <cellStyle name="Comma 5 2 2 2 3 8 3" xfId="39972" xr:uid="{00000000-0005-0000-0000-0000A5000000}"/>
    <cellStyle name="Comma 5 2 2 2 3 9" xfId="15780" xr:uid="{00000000-0005-0000-0000-0000A5000000}"/>
    <cellStyle name="Comma 5 2 2 2 3 9 2" xfId="46020" xr:uid="{00000000-0005-0000-0000-0000A5000000}"/>
    <cellStyle name="Comma 5 2 2 2 4" xfId="912" xr:uid="{00000000-0005-0000-0000-000038000000}"/>
    <cellStyle name="Comma 5 2 2 2 4 2" xfId="2424" xr:uid="{00000000-0005-0000-0000-000038000000}"/>
    <cellStyle name="Comma 5 2 2 2 4 2 2" xfId="11496" xr:uid="{00000000-0005-0000-0000-000038000000}"/>
    <cellStyle name="Comma 5 2 2 2 4 2 2 2" xfId="26616" xr:uid="{00000000-0005-0000-0000-000038000000}"/>
    <cellStyle name="Comma 5 2 2 2 4 2 2 2 2" xfId="56856" xr:uid="{00000000-0005-0000-0000-000038000000}"/>
    <cellStyle name="Comma 5 2 2 2 4 2 2 3" xfId="41736" xr:uid="{00000000-0005-0000-0000-000038000000}"/>
    <cellStyle name="Comma 5 2 2 2 4 2 3" xfId="17544" xr:uid="{00000000-0005-0000-0000-000038000000}"/>
    <cellStyle name="Comma 5 2 2 2 4 2 3 2" xfId="47784" xr:uid="{00000000-0005-0000-0000-000038000000}"/>
    <cellStyle name="Comma 5 2 2 2 4 2 4" xfId="32664" xr:uid="{00000000-0005-0000-0000-000038000000}"/>
    <cellStyle name="Comma 5 2 2 2 4 3" xfId="3936" xr:uid="{00000000-0005-0000-0000-000038000000}"/>
    <cellStyle name="Comma 5 2 2 2 4 3 2" xfId="13008" xr:uid="{00000000-0005-0000-0000-000038000000}"/>
    <cellStyle name="Comma 5 2 2 2 4 3 2 2" xfId="28128" xr:uid="{00000000-0005-0000-0000-000038000000}"/>
    <cellStyle name="Comma 5 2 2 2 4 3 2 2 2" xfId="58368" xr:uid="{00000000-0005-0000-0000-000038000000}"/>
    <cellStyle name="Comma 5 2 2 2 4 3 2 3" xfId="43248" xr:uid="{00000000-0005-0000-0000-000038000000}"/>
    <cellStyle name="Comma 5 2 2 2 4 3 3" xfId="19056" xr:uid="{00000000-0005-0000-0000-000038000000}"/>
    <cellStyle name="Comma 5 2 2 2 4 3 3 2" xfId="49296" xr:uid="{00000000-0005-0000-0000-000038000000}"/>
    <cellStyle name="Comma 5 2 2 2 4 3 4" xfId="34176" xr:uid="{00000000-0005-0000-0000-000038000000}"/>
    <cellStyle name="Comma 5 2 2 2 4 4" xfId="5448" xr:uid="{00000000-0005-0000-0000-000038000000}"/>
    <cellStyle name="Comma 5 2 2 2 4 4 2" xfId="14520" xr:uid="{00000000-0005-0000-0000-000038000000}"/>
    <cellStyle name="Comma 5 2 2 2 4 4 2 2" xfId="29640" xr:uid="{00000000-0005-0000-0000-000038000000}"/>
    <cellStyle name="Comma 5 2 2 2 4 4 2 2 2" xfId="59880" xr:uid="{00000000-0005-0000-0000-000038000000}"/>
    <cellStyle name="Comma 5 2 2 2 4 4 2 3" xfId="44760" xr:uid="{00000000-0005-0000-0000-000038000000}"/>
    <cellStyle name="Comma 5 2 2 2 4 4 3" xfId="20568" xr:uid="{00000000-0005-0000-0000-000038000000}"/>
    <cellStyle name="Comma 5 2 2 2 4 4 3 2" xfId="50808" xr:uid="{00000000-0005-0000-0000-000038000000}"/>
    <cellStyle name="Comma 5 2 2 2 4 4 4" xfId="35688" xr:uid="{00000000-0005-0000-0000-000038000000}"/>
    <cellStyle name="Comma 5 2 2 2 4 5" xfId="6960" xr:uid="{00000000-0005-0000-0000-000038000000}"/>
    <cellStyle name="Comma 5 2 2 2 4 5 2" xfId="22080" xr:uid="{00000000-0005-0000-0000-000038000000}"/>
    <cellStyle name="Comma 5 2 2 2 4 5 2 2" xfId="52320" xr:uid="{00000000-0005-0000-0000-000038000000}"/>
    <cellStyle name="Comma 5 2 2 2 4 5 3" xfId="37200" xr:uid="{00000000-0005-0000-0000-000038000000}"/>
    <cellStyle name="Comma 5 2 2 2 4 6" xfId="8472" xr:uid="{00000000-0005-0000-0000-000038000000}"/>
    <cellStyle name="Comma 5 2 2 2 4 6 2" xfId="23592" xr:uid="{00000000-0005-0000-0000-000038000000}"/>
    <cellStyle name="Comma 5 2 2 2 4 6 2 2" xfId="53832" xr:uid="{00000000-0005-0000-0000-000038000000}"/>
    <cellStyle name="Comma 5 2 2 2 4 6 3" xfId="38712" xr:uid="{00000000-0005-0000-0000-000038000000}"/>
    <cellStyle name="Comma 5 2 2 2 4 7" xfId="9984" xr:uid="{00000000-0005-0000-0000-000038000000}"/>
    <cellStyle name="Comma 5 2 2 2 4 7 2" xfId="25104" xr:uid="{00000000-0005-0000-0000-000038000000}"/>
    <cellStyle name="Comma 5 2 2 2 4 7 2 2" xfId="55344" xr:uid="{00000000-0005-0000-0000-000038000000}"/>
    <cellStyle name="Comma 5 2 2 2 4 7 3" xfId="40224" xr:uid="{00000000-0005-0000-0000-000038000000}"/>
    <cellStyle name="Comma 5 2 2 2 4 8" xfId="16032" xr:uid="{00000000-0005-0000-0000-000038000000}"/>
    <cellStyle name="Comma 5 2 2 2 4 8 2" xfId="46272" xr:uid="{00000000-0005-0000-0000-000038000000}"/>
    <cellStyle name="Comma 5 2 2 2 4 9" xfId="31152" xr:uid="{00000000-0005-0000-0000-000038000000}"/>
    <cellStyle name="Comma 5 2 2 2 5" xfId="1668" xr:uid="{00000000-0005-0000-0000-000038000000}"/>
    <cellStyle name="Comma 5 2 2 2 5 2" xfId="10740" xr:uid="{00000000-0005-0000-0000-000038000000}"/>
    <cellStyle name="Comma 5 2 2 2 5 2 2" xfId="25860" xr:uid="{00000000-0005-0000-0000-000038000000}"/>
    <cellStyle name="Comma 5 2 2 2 5 2 2 2" xfId="56100" xr:uid="{00000000-0005-0000-0000-000038000000}"/>
    <cellStyle name="Comma 5 2 2 2 5 2 3" xfId="40980" xr:uid="{00000000-0005-0000-0000-000038000000}"/>
    <cellStyle name="Comma 5 2 2 2 5 3" xfId="16788" xr:uid="{00000000-0005-0000-0000-000038000000}"/>
    <cellStyle name="Comma 5 2 2 2 5 3 2" xfId="47028" xr:uid="{00000000-0005-0000-0000-000038000000}"/>
    <cellStyle name="Comma 5 2 2 2 5 4" xfId="31908" xr:uid="{00000000-0005-0000-0000-000038000000}"/>
    <cellStyle name="Comma 5 2 2 2 6" xfId="3180" xr:uid="{00000000-0005-0000-0000-000038000000}"/>
    <cellStyle name="Comma 5 2 2 2 6 2" xfId="12252" xr:uid="{00000000-0005-0000-0000-000038000000}"/>
    <cellStyle name="Comma 5 2 2 2 6 2 2" xfId="27372" xr:uid="{00000000-0005-0000-0000-000038000000}"/>
    <cellStyle name="Comma 5 2 2 2 6 2 2 2" xfId="57612" xr:uid="{00000000-0005-0000-0000-000038000000}"/>
    <cellStyle name="Comma 5 2 2 2 6 2 3" xfId="42492" xr:uid="{00000000-0005-0000-0000-000038000000}"/>
    <cellStyle name="Comma 5 2 2 2 6 3" xfId="18300" xr:uid="{00000000-0005-0000-0000-000038000000}"/>
    <cellStyle name="Comma 5 2 2 2 6 3 2" xfId="48540" xr:uid="{00000000-0005-0000-0000-000038000000}"/>
    <cellStyle name="Comma 5 2 2 2 6 4" xfId="33420" xr:uid="{00000000-0005-0000-0000-000038000000}"/>
    <cellStyle name="Comma 5 2 2 2 7" xfId="4692" xr:uid="{00000000-0005-0000-0000-000038000000}"/>
    <cellStyle name="Comma 5 2 2 2 7 2" xfId="13764" xr:uid="{00000000-0005-0000-0000-000038000000}"/>
    <cellStyle name="Comma 5 2 2 2 7 2 2" xfId="28884" xr:uid="{00000000-0005-0000-0000-000038000000}"/>
    <cellStyle name="Comma 5 2 2 2 7 2 2 2" xfId="59124" xr:uid="{00000000-0005-0000-0000-000038000000}"/>
    <cellStyle name="Comma 5 2 2 2 7 2 3" xfId="44004" xr:uid="{00000000-0005-0000-0000-000038000000}"/>
    <cellStyle name="Comma 5 2 2 2 7 3" xfId="19812" xr:uid="{00000000-0005-0000-0000-000038000000}"/>
    <cellStyle name="Comma 5 2 2 2 7 3 2" xfId="50052" xr:uid="{00000000-0005-0000-0000-000038000000}"/>
    <cellStyle name="Comma 5 2 2 2 7 4" xfId="34932" xr:uid="{00000000-0005-0000-0000-000038000000}"/>
    <cellStyle name="Comma 5 2 2 2 8" xfId="6204" xr:uid="{00000000-0005-0000-0000-000038000000}"/>
    <cellStyle name="Comma 5 2 2 2 8 2" xfId="21324" xr:uid="{00000000-0005-0000-0000-000038000000}"/>
    <cellStyle name="Comma 5 2 2 2 8 2 2" xfId="51564" xr:uid="{00000000-0005-0000-0000-000038000000}"/>
    <cellStyle name="Comma 5 2 2 2 8 3" xfId="36444" xr:uid="{00000000-0005-0000-0000-000038000000}"/>
    <cellStyle name="Comma 5 2 2 2 9" xfId="7716" xr:uid="{00000000-0005-0000-0000-000038000000}"/>
    <cellStyle name="Comma 5 2 2 2 9 2" xfId="22836" xr:uid="{00000000-0005-0000-0000-000038000000}"/>
    <cellStyle name="Comma 5 2 2 2 9 2 2" xfId="53076" xr:uid="{00000000-0005-0000-0000-000038000000}"/>
    <cellStyle name="Comma 5 2 2 2 9 3" xfId="37956" xr:uid="{00000000-0005-0000-0000-000038000000}"/>
    <cellStyle name="Comma 5 2 2 3" xfId="240" xr:uid="{00000000-0005-0000-0000-000038000000}"/>
    <cellStyle name="Comma 5 2 2 3 10" xfId="9312" xr:uid="{00000000-0005-0000-0000-000038000000}"/>
    <cellStyle name="Comma 5 2 2 3 10 2" xfId="24432" xr:uid="{00000000-0005-0000-0000-000038000000}"/>
    <cellStyle name="Comma 5 2 2 3 10 2 2" xfId="54672" xr:uid="{00000000-0005-0000-0000-000038000000}"/>
    <cellStyle name="Comma 5 2 2 3 10 3" xfId="39552" xr:uid="{00000000-0005-0000-0000-000038000000}"/>
    <cellStyle name="Comma 5 2 2 3 11" xfId="15360" xr:uid="{00000000-0005-0000-0000-000038000000}"/>
    <cellStyle name="Comma 5 2 2 3 11 2" xfId="45600" xr:uid="{00000000-0005-0000-0000-000038000000}"/>
    <cellStyle name="Comma 5 2 2 3 12" xfId="30480" xr:uid="{00000000-0005-0000-0000-000038000000}"/>
    <cellStyle name="Comma 5 2 2 3 2" xfId="492" xr:uid="{00000000-0005-0000-0000-000038000000}"/>
    <cellStyle name="Comma 5 2 2 3 2 10" xfId="30732" xr:uid="{00000000-0005-0000-0000-000038000000}"/>
    <cellStyle name="Comma 5 2 2 3 2 2" xfId="1248" xr:uid="{00000000-0005-0000-0000-000038000000}"/>
    <cellStyle name="Comma 5 2 2 3 2 2 2" xfId="2760" xr:uid="{00000000-0005-0000-0000-000038000000}"/>
    <cellStyle name="Comma 5 2 2 3 2 2 2 2" xfId="11832" xr:uid="{00000000-0005-0000-0000-000038000000}"/>
    <cellStyle name="Comma 5 2 2 3 2 2 2 2 2" xfId="26952" xr:uid="{00000000-0005-0000-0000-000038000000}"/>
    <cellStyle name="Comma 5 2 2 3 2 2 2 2 2 2" xfId="57192" xr:uid="{00000000-0005-0000-0000-000038000000}"/>
    <cellStyle name="Comma 5 2 2 3 2 2 2 2 3" xfId="42072" xr:uid="{00000000-0005-0000-0000-000038000000}"/>
    <cellStyle name="Comma 5 2 2 3 2 2 2 3" xfId="17880" xr:uid="{00000000-0005-0000-0000-000038000000}"/>
    <cellStyle name="Comma 5 2 2 3 2 2 2 3 2" xfId="48120" xr:uid="{00000000-0005-0000-0000-000038000000}"/>
    <cellStyle name="Comma 5 2 2 3 2 2 2 4" xfId="33000" xr:uid="{00000000-0005-0000-0000-000038000000}"/>
    <cellStyle name="Comma 5 2 2 3 2 2 3" xfId="4272" xr:uid="{00000000-0005-0000-0000-000038000000}"/>
    <cellStyle name="Comma 5 2 2 3 2 2 3 2" xfId="13344" xr:uid="{00000000-0005-0000-0000-000038000000}"/>
    <cellStyle name="Comma 5 2 2 3 2 2 3 2 2" xfId="28464" xr:uid="{00000000-0005-0000-0000-000038000000}"/>
    <cellStyle name="Comma 5 2 2 3 2 2 3 2 2 2" xfId="58704" xr:uid="{00000000-0005-0000-0000-000038000000}"/>
    <cellStyle name="Comma 5 2 2 3 2 2 3 2 3" xfId="43584" xr:uid="{00000000-0005-0000-0000-000038000000}"/>
    <cellStyle name="Comma 5 2 2 3 2 2 3 3" xfId="19392" xr:uid="{00000000-0005-0000-0000-000038000000}"/>
    <cellStyle name="Comma 5 2 2 3 2 2 3 3 2" xfId="49632" xr:uid="{00000000-0005-0000-0000-000038000000}"/>
    <cellStyle name="Comma 5 2 2 3 2 2 3 4" xfId="34512" xr:uid="{00000000-0005-0000-0000-000038000000}"/>
    <cellStyle name="Comma 5 2 2 3 2 2 4" xfId="5784" xr:uid="{00000000-0005-0000-0000-000038000000}"/>
    <cellStyle name="Comma 5 2 2 3 2 2 4 2" xfId="14856" xr:uid="{00000000-0005-0000-0000-000038000000}"/>
    <cellStyle name="Comma 5 2 2 3 2 2 4 2 2" xfId="29976" xr:uid="{00000000-0005-0000-0000-000038000000}"/>
    <cellStyle name="Comma 5 2 2 3 2 2 4 2 2 2" xfId="60216" xr:uid="{00000000-0005-0000-0000-000038000000}"/>
    <cellStyle name="Comma 5 2 2 3 2 2 4 2 3" xfId="45096" xr:uid="{00000000-0005-0000-0000-000038000000}"/>
    <cellStyle name="Comma 5 2 2 3 2 2 4 3" xfId="20904" xr:uid="{00000000-0005-0000-0000-000038000000}"/>
    <cellStyle name="Comma 5 2 2 3 2 2 4 3 2" xfId="51144" xr:uid="{00000000-0005-0000-0000-000038000000}"/>
    <cellStyle name="Comma 5 2 2 3 2 2 4 4" xfId="36024" xr:uid="{00000000-0005-0000-0000-000038000000}"/>
    <cellStyle name="Comma 5 2 2 3 2 2 5" xfId="7296" xr:uid="{00000000-0005-0000-0000-000038000000}"/>
    <cellStyle name="Comma 5 2 2 3 2 2 5 2" xfId="22416" xr:uid="{00000000-0005-0000-0000-000038000000}"/>
    <cellStyle name="Comma 5 2 2 3 2 2 5 2 2" xfId="52656" xr:uid="{00000000-0005-0000-0000-000038000000}"/>
    <cellStyle name="Comma 5 2 2 3 2 2 5 3" xfId="37536" xr:uid="{00000000-0005-0000-0000-000038000000}"/>
    <cellStyle name="Comma 5 2 2 3 2 2 6" xfId="8808" xr:uid="{00000000-0005-0000-0000-000038000000}"/>
    <cellStyle name="Comma 5 2 2 3 2 2 6 2" xfId="23928" xr:uid="{00000000-0005-0000-0000-000038000000}"/>
    <cellStyle name="Comma 5 2 2 3 2 2 6 2 2" xfId="54168" xr:uid="{00000000-0005-0000-0000-000038000000}"/>
    <cellStyle name="Comma 5 2 2 3 2 2 6 3" xfId="39048" xr:uid="{00000000-0005-0000-0000-000038000000}"/>
    <cellStyle name="Comma 5 2 2 3 2 2 7" xfId="10320" xr:uid="{00000000-0005-0000-0000-000038000000}"/>
    <cellStyle name="Comma 5 2 2 3 2 2 7 2" xfId="25440" xr:uid="{00000000-0005-0000-0000-000038000000}"/>
    <cellStyle name="Comma 5 2 2 3 2 2 7 2 2" xfId="55680" xr:uid="{00000000-0005-0000-0000-000038000000}"/>
    <cellStyle name="Comma 5 2 2 3 2 2 7 3" xfId="40560" xr:uid="{00000000-0005-0000-0000-000038000000}"/>
    <cellStyle name="Comma 5 2 2 3 2 2 8" xfId="16368" xr:uid="{00000000-0005-0000-0000-000038000000}"/>
    <cellStyle name="Comma 5 2 2 3 2 2 8 2" xfId="46608" xr:uid="{00000000-0005-0000-0000-000038000000}"/>
    <cellStyle name="Comma 5 2 2 3 2 2 9" xfId="31488" xr:uid="{00000000-0005-0000-0000-000038000000}"/>
    <cellStyle name="Comma 5 2 2 3 2 3" xfId="2004" xr:uid="{00000000-0005-0000-0000-000038000000}"/>
    <cellStyle name="Comma 5 2 2 3 2 3 2" xfId="11076" xr:uid="{00000000-0005-0000-0000-000038000000}"/>
    <cellStyle name="Comma 5 2 2 3 2 3 2 2" xfId="26196" xr:uid="{00000000-0005-0000-0000-000038000000}"/>
    <cellStyle name="Comma 5 2 2 3 2 3 2 2 2" xfId="56436" xr:uid="{00000000-0005-0000-0000-000038000000}"/>
    <cellStyle name="Comma 5 2 2 3 2 3 2 3" xfId="41316" xr:uid="{00000000-0005-0000-0000-000038000000}"/>
    <cellStyle name="Comma 5 2 2 3 2 3 3" xfId="17124" xr:uid="{00000000-0005-0000-0000-000038000000}"/>
    <cellStyle name="Comma 5 2 2 3 2 3 3 2" xfId="47364" xr:uid="{00000000-0005-0000-0000-000038000000}"/>
    <cellStyle name="Comma 5 2 2 3 2 3 4" xfId="32244" xr:uid="{00000000-0005-0000-0000-000038000000}"/>
    <cellStyle name="Comma 5 2 2 3 2 4" xfId="3516" xr:uid="{00000000-0005-0000-0000-000038000000}"/>
    <cellStyle name="Comma 5 2 2 3 2 4 2" xfId="12588" xr:uid="{00000000-0005-0000-0000-000038000000}"/>
    <cellStyle name="Comma 5 2 2 3 2 4 2 2" xfId="27708" xr:uid="{00000000-0005-0000-0000-000038000000}"/>
    <cellStyle name="Comma 5 2 2 3 2 4 2 2 2" xfId="57948" xr:uid="{00000000-0005-0000-0000-000038000000}"/>
    <cellStyle name="Comma 5 2 2 3 2 4 2 3" xfId="42828" xr:uid="{00000000-0005-0000-0000-000038000000}"/>
    <cellStyle name="Comma 5 2 2 3 2 4 3" xfId="18636" xr:uid="{00000000-0005-0000-0000-000038000000}"/>
    <cellStyle name="Comma 5 2 2 3 2 4 3 2" xfId="48876" xr:uid="{00000000-0005-0000-0000-000038000000}"/>
    <cellStyle name="Comma 5 2 2 3 2 4 4" xfId="33756" xr:uid="{00000000-0005-0000-0000-000038000000}"/>
    <cellStyle name="Comma 5 2 2 3 2 5" xfId="5028" xr:uid="{00000000-0005-0000-0000-000038000000}"/>
    <cellStyle name="Comma 5 2 2 3 2 5 2" xfId="14100" xr:uid="{00000000-0005-0000-0000-000038000000}"/>
    <cellStyle name="Comma 5 2 2 3 2 5 2 2" xfId="29220" xr:uid="{00000000-0005-0000-0000-000038000000}"/>
    <cellStyle name="Comma 5 2 2 3 2 5 2 2 2" xfId="59460" xr:uid="{00000000-0005-0000-0000-000038000000}"/>
    <cellStyle name="Comma 5 2 2 3 2 5 2 3" xfId="44340" xr:uid="{00000000-0005-0000-0000-000038000000}"/>
    <cellStyle name="Comma 5 2 2 3 2 5 3" xfId="20148" xr:uid="{00000000-0005-0000-0000-000038000000}"/>
    <cellStyle name="Comma 5 2 2 3 2 5 3 2" xfId="50388" xr:uid="{00000000-0005-0000-0000-000038000000}"/>
    <cellStyle name="Comma 5 2 2 3 2 5 4" xfId="35268" xr:uid="{00000000-0005-0000-0000-000038000000}"/>
    <cellStyle name="Comma 5 2 2 3 2 6" xfId="6540" xr:uid="{00000000-0005-0000-0000-000038000000}"/>
    <cellStyle name="Comma 5 2 2 3 2 6 2" xfId="21660" xr:uid="{00000000-0005-0000-0000-000038000000}"/>
    <cellStyle name="Comma 5 2 2 3 2 6 2 2" xfId="51900" xr:uid="{00000000-0005-0000-0000-000038000000}"/>
    <cellStyle name="Comma 5 2 2 3 2 6 3" xfId="36780" xr:uid="{00000000-0005-0000-0000-000038000000}"/>
    <cellStyle name="Comma 5 2 2 3 2 7" xfId="8052" xr:uid="{00000000-0005-0000-0000-000038000000}"/>
    <cellStyle name="Comma 5 2 2 3 2 7 2" xfId="23172" xr:uid="{00000000-0005-0000-0000-000038000000}"/>
    <cellStyle name="Comma 5 2 2 3 2 7 2 2" xfId="53412" xr:uid="{00000000-0005-0000-0000-000038000000}"/>
    <cellStyle name="Comma 5 2 2 3 2 7 3" xfId="38292" xr:uid="{00000000-0005-0000-0000-000038000000}"/>
    <cellStyle name="Comma 5 2 2 3 2 8" xfId="9564" xr:uid="{00000000-0005-0000-0000-000038000000}"/>
    <cellStyle name="Comma 5 2 2 3 2 8 2" xfId="24684" xr:uid="{00000000-0005-0000-0000-000038000000}"/>
    <cellStyle name="Comma 5 2 2 3 2 8 2 2" xfId="54924" xr:uid="{00000000-0005-0000-0000-000038000000}"/>
    <cellStyle name="Comma 5 2 2 3 2 8 3" xfId="39804" xr:uid="{00000000-0005-0000-0000-000038000000}"/>
    <cellStyle name="Comma 5 2 2 3 2 9" xfId="15612" xr:uid="{00000000-0005-0000-0000-000038000000}"/>
    <cellStyle name="Comma 5 2 2 3 2 9 2" xfId="45852" xr:uid="{00000000-0005-0000-0000-000038000000}"/>
    <cellStyle name="Comma 5 2 2 3 3" xfId="744" xr:uid="{00000000-0005-0000-0000-0000A6000000}"/>
    <cellStyle name="Comma 5 2 2 3 3 10" xfId="30984" xr:uid="{00000000-0005-0000-0000-0000A6000000}"/>
    <cellStyle name="Comma 5 2 2 3 3 2" xfId="1500" xr:uid="{00000000-0005-0000-0000-0000A6000000}"/>
    <cellStyle name="Comma 5 2 2 3 3 2 2" xfId="3012" xr:uid="{00000000-0005-0000-0000-0000A6000000}"/>
    <cellStyle name="Comma 5 2 2 3 3 2 2 2" xfId="12084" xr:uid="{00000000-0005-0000-0000-0000A6000000}"/>
    <cellStyle name="Comma 5 2 2 3 3 2 2 2 2" xfId="27204" xr:uid="{00000000-0005-0000-0000-0000A6000000}"/>
    <cellStyle name="Comma 5 2 2 3 3 2 2 2 2 2" xfId="57444" xr:uid="{00000000-0005-0000-0000-0000A6000000}"/>
    <cellStyle name="Comma 5 2 2 3 3 2 2 2 3" xfId="42324" xr:uid="{00000000-0005-0000-0000-0000A6000000}"/>
    <cellStyle name="Comma 5 2 2 3 3 2 2 3" xfId="18132" xr:uid="{00000000-0005-0000-0000-0000A6000000}"/>
    <cellStyle name="Comma 5 2 2 3 3 2 2 3 2" xfId="48372" xr:uid="{00000000-0005-0000-0000-0000A6000000}"/>
    <cellStyle name="Comma 5 2 2 3 3 2 2 4" xfId="33252" xr:uid="{00000000-0005-0000-0000-0000A6000000}"/>
    <cellStyle name="Comma 5 2 2 3 3 2 3" xfId="4524" xr:uid="{00000000-0005-0000-0000-0000A6000000}"/>
    <cellStyle name="Comma 5 2 2 3 3 2 3 2" xfId="13596" xr:uid="{00000000-0005-0000-0000-0000A6000000}"/>
    <cellStyle name="Comma 5 2 2 3 3 2 3 2 2" xfId="28716" xr:uid="{00000000-0005-0000-0000-0000A6000000}"/>
    <cellStyle name="Comma 5 2 2 3 3 2 3 2 2 2" xfId="58956" xr:uid="{00000000-0005-0000-0000-0000A6000000}"/>
    <cellStyle name="Comma 5 2 2 3 3 2 3 2 3" xfId="43836" xr:uid="{00000000-0005-0000-0000-0000A6000000}"/>
    <cellStyle name="Comma 5 2 2 3 3 2 3 3" xfId="19644" xr:uid="{00000000-0005-0000-0000-0000A6000000}"/>
    <cellStyle name="Comma 5 2 2 3 3 2 3 3 2" xfId="49884" xr:uid="{00000000-0005-0000-0000-0000A6000000}"/>
    <cellStyle name="Comma 5 2 2 3 3 2 3 4" xfId="34764" xr:uid="{00000000-0005-0000-0000-0000A6000000}"/>
    <cellStyle name="Comma 5 2 2 3 3 2 4" xfId="6036" xr:uid="{00000000-0005-0000-0000-0000A6000000}"/>
    <cellStyle name="Comma 5 2 2 3 3 2 4 2" xfId="15108" xr:uid="{00000000-0005-0000-0000-0000A6000000}"/>
    <cellStyle name="Comma 5 2 2 3 3 2 4 2 2" xfId="30228" xr:uid="{00000000-0005-0000-0000-0000A6000000}"/>
    <cellStyle name="Comma 5 2 2 3 3 2 4 2 2 2" xfId="60468" xr:uid="{00000000-0005-0000-0000-0000A6000000}"/>
    <cellStyle name="Comma 5 2 2 3 3 2 4 2 3" xfId="45348" xr:uid="{00000000-0005-0000-0000-0000A6000000}"/>
    <cellStyle name="Comma 5 2 2 3 3 2 4 3" xfId="21156" xr:uid="{00000000-0005-0000-0000-0000A6000000}"/>
    <cellStyle name="Comma 5 2 2 3 3 2 4 3 2" xfId="51396" xr:uid="{00000000-0005-0000-0000-0000A6000000}"/>
    <cellStyle name="Comma 5 2 2 3 3 2 4 4" xfId="36276" xr:uid="{00000000-0005-0000-0000-0000A6000000}"/>
    <cellStyle name="Comma 5 2 2 3 3 2 5" xfId="7548" xr:uid="{00000000-0005-0000-0000-0000A6000000}"/>
    <cellStyle name="Comma 5 2 2 3 3 2 5 2" xfId="22668" xr:uid="{00000000-0005-0000-0000-0000A6000000}"/>
    <cellStyle name="Comma 5 2 2 3 3 2 5 2 2" xfId="52908" xr:uid="{00000000-0005-0000-0000-0000A6000000}"/>
    <cellStyle name="Comma 5 2 2 3 3 2 5 3" xfId="37788" xr:uid="{00000000-0005-0000-0000-0000A6000000}"/>
    <cellStyle name="Comma 5 2 2 3 3 2 6" xfId="9060" xr:uid="{00000000-0005-0000-0000-0000A6000000}"/>
    <cellStyle name="Comma 5 2 2 3 3 2 6 2" xfId="24180" xr:uid="{00000000-0005-0000-0000-0000A6000000}"/>
    <cellStyle name="Comma 5 2 2 3 3 2 6 2 2" xfId="54420" xr:uid="{00000000-0005-0000-0000-0000A6000000}"/>
    <cellStyle name="Comma 5 2 2 3 3 2 6 3" xfId="39300" xr:uid="{00000000-0005-0000-0000-0000A6000000}"/>
    <cellStyle name="Comma 5 2 2 3 3 2 7" xfId="10572" xr:uid="{00000000-0005-0000-0000-0000A6000000}"/>
    <cellStyle name="Comma 5 2 2 3 3 2 7 2" xfId="25692" xr:uid="{00000000-0005-0000-0000-0000A6000000}"/>
    <cellStyle name="Comma 5 2 2 3 3 2 7 2 2" xfId="55932" xr:uid="{00000000-0005-0000-0000-0000A6000000}"/>
    <cellStyle name="Comma 5 2 2 3 3 2 7 3" xfId="40812" xr:uid="{00000000-0005-0000-0000-0000A6000000}"/>
    <cellStyle name="Comma 5 2 2 3 3 2 8" xfId="16620" xr:uid="{00000000-0005-0000-0000-0000A6000000}"/>
    <cellStyle name="Comma 5 2 2 3 3 2 8 2" xfId="46860" xr:uid="{00000000-0005-0000-0000-0000A6000000}"/>
    <cellStyle name="Comma 5 2 2 3 3 2 9" xfId="31740" xr:uid="{00000000-0005-0000-0000-0000A6000000}"/>
    <cellStyle name="Comma 5 2 2 3 3 3" xfId="2256" xr:uid="{00000000-0005-0000-0000-0000A6000000}"/>
    <cellStyle name="Comma 5 2 2 3 3 3 2" xfId="11328" xr:uid="{00000000-0005-0000-0000-0000A6000000}"/>
    <cellStyle name="Comma 5 2 2 3 3 3 2 2" xfId="26448" xr:uid="{00000000-0005-0000-0000-0000A6000000}"/>
    <cellStyle name="Comma 5 2 2 3 3 3 2 2 2" xfId="56688" xr:uid="{00000000-0005-0000-0000-0000A6000000}"/>
    <cellStyle name="Comma 5 2 2 3 3 3 2 3" xfId="41568" xr:uid="{00000000-0005-0000-0000-0000A6000000}"/>
    <cellStyle name="Comma 5 2 2 3 3 3 3" xfId="17376" xr:uid="{00000000-0005-0000-0000-0000A6000000}"/>
    <cellStyle name="Comma 5 2 2 3 3 3 3 2" xfId="47616" xr:uid="{00000000-0005-0000-0000-0000A6000000}"/>
    <cellStyle name="Comma 5 2 2 3 3 3 4" xfId="32496" xr:uid="{00000000-0005-0000-0000-0000A6000000}"/>
    <cellStyle name="Comma 5 2 2 3 3 4" xfId="3768" xr:uid="{00000000-0005-0000-0000-0000A6000000}"/>
    <cellStyle name="Comma 5 2 2 3 3 4 2" xfId="12840" xr:uid="{00000000-0005-0000-0000-0000A6000000}"/>
    <cellStyle name="Comma 5 2 2 3 3 4 2 2" xfId="27960" xr:uid="{00000000-0005-0000-0000-0000A6000000}"/>
    <cellStyle name="Comma 5 2 2 3 3 4 2 2 2" xfId="58200" xr:uid="{00000000-0005-0000-0000-0000A6000000}"/>
    <cellStyle name="Comma 5 2 2 3 3 4 2 3" xfId="43080" xr:uid="{00000000-0005-0000-0000-0000A6000000}"/>
    <cellStyle name="Comma 5 2 2 3 3 4 3" xfId="18888" xr:uid="{00000000-0005-0000-0000-0000A6000000}"/>
    <cellStyle name="Comma 5 2 2 3 3 4 3 2" xfId="49128" xr:uid="{00000000-0005-0000-0000-0000A6000000}"/>
    <cellStyle name="Comma 5 2 2 3 3 4 4" xfId="34008" xr:uid="{00000000-0005-0000-0000-0000A6000000}"/>
    <cellStyle name="Comma 5 2 2 3 3 5" xfId="5280" xr:uid="{00000000-0005-0000-0000-0000A6000000}"/>
    <cellStyle name="Comma 5 2 2 3 3 5 2" xfId="14352" xr:uid="{00000000-0005-0000-0000-0000A6000000}"/>
    <cellStyle name="Comma 5 2 2 3 3 5 2 2" xfId="29472" xr:uid="{00000000-0005-0000-0000-0000A6000000}"/>
    <cellStyle name="Comma 5 2 2 3 3 5 2 2 2" xfId="59712" xr:uid="{00000000-0005-0000-0000-0000A6000000}"/>
    <cellStyle name="Comma 5 2 2 3 3 5 2 3" xfId="44592" xr:uid="{00000000-0005-0000-0000-0000A6000000}"/>
    <cellStyle name="Comma 5 2 2 3 3 5 3" xfId="20400" xr:uid="{00000000-0005-0000-0000-0000A6000000}"/>
    <cellStyle name="Comma 5 2 2 3 3 5 3 2" xfId="50640" xr:uid="{00000000-0005-0000-0000-0000A6000000}"/>
    <cellStyle name="Comma 5 2 2 3 3 5 4" xfId="35520" xr:uid="{00000000-0005-0000-0000-0000A6000000}"/>
    <cellStyle name="Comma 5 2 2 3 3 6" xfId="6792" xr:uid="{00000000-0005-0000-0000-0000A6000000}"/>
    <cellStyle name="Comma 5 2 2 3 3 6 2" xfId="21912" xr:uid="{00000000-0005-0000-0000-0000A6000000}"/>
    <cellStyle name="Comma 5 2 2 3 3 6 2 2" xfId="52152" xr:uid="{00000000-0005-0000-0000-0000A6000000}"/>
    <cellStyle name="Comma 5 2 2 3 3 6 3" xfId="37032" xr:uid="{00000000-0005-0000-0000-0000A6000000}"/>
    <cellStyle name="Comma 5 2 2 3 3 7" xfId="8304" xr:uid="{00000000-0005-0000-0000-0000A6000000}"/>
    <cellStyle name="Comma 5 2 2 3 3 7 2" xfId="23424" xr:uid="{00000000-0005-0000-0000-0000A6000000}"/>
    <cellStyle name="Comma 5 2 2 3 3 7 2 2" xfId="53664" xr:uid="{00000000-0005-0000-0000-0000A6000000}"/>
    <cellStyle name="Comma 5 2 2 3 3 7 3" xfId="38544" xr:uid="{00000000-0005-0000-0000-0000A6000000}"/>
    <cellStyle name="Comma 5 2 2 3 3 8" xfId="9816" xr:uid="{00000000-0005-0000-0000-0000A6000000}"/>
    <cellStyle name="Comma 5 2 2 3 3 8 2" xfId="24936" xr:uid="{00000000-0005-0000-0000-0000A6000000}"/>
    <cellStyle name="Comma 5 2 2 3 3 8 2 2" xfId="55176" xr:uid="{00000000-0005-0000-0000-0000A6000000}"/>
    <cellStyle name="Comma 5 2 2 3 3 8 3" xfId="40056" xr:uid="{00000000-0005-0000-0000-0000A6000000}"/>
    <cellStyle name="Comma 5 2 2 3 3 9" xfId="15864" xr:uid="{00000000-0005-0000-0000-0000A6000000}"/>
    <cellStyle name="Comma 5 2 2 3 3 9 2" xfId="46104" xr:uid="{00000000-0005-0000-0000-0000A6000000}"/>
    <cellStyle name="Comma 5 2 2 3 4" xfId="996" xr:uid="{00000000-0005-0000-0000-000038000000}"/>
    <cellStyle name="Comma 5 2 2 3 4 2" xfId="2508" xr:uid="{00000000-0005-0000-0000-000038000000}"/>
    <cellStyle name="Comma 5 2 2 3 4 2 2" xfId="11580" xr:uid="{00000000-0005-0000-0000-000038000000}"/>
    <cellStyle name="Comma 5 2 2 3 4 2 2 2" xfId="26700" xr:uid="{00000000-0005-0000-0000-000038000000}"/>
    <cellStyle name="Comma 5 2 2 3 4 2 2 2 2" xfId="56940" xr:uid="{00000000-0005-0000-0000-000038000000}"/>
    <cellStyle name="Comma 5 2 2 3 4 2 2 3" xfId="41820" xr:uid="{00000000-0005-0000-0000-000038000000}"/>
    <cellStyle name="Comma 5 2 2 3 4 2 3" xfId="17628" xr:uid="{00000000-0005-0000-0000-000038000000}"/>
    <cellStyle name="Comma 5 2 2 3 4 2 3 2" xfId="47868" xr:uid="{00000000-0005-0000-0000-000038000000}"/>
    <cellStyle name="Comma 5 2 2 3 4 2 4" xfId="32748" xr:uid="{00000000-0005-0000-0000-000038000000}"/>
    <cellStyle name="Comma 5 2 2 3 4 3" xfId="4020" xr:uid="{00000000-0005-0000-0000-000038000000}"/>
    <cellStyle name="Comma 5 2 2 3 4 3 2" xfId="13092" xr:uid="{00000000-0005-0000-0000-000038000000}"/>
    <cellStyle name="Comma 5 2 2 3 4 3 2 2" xfId="28212" xr:uid="{00000000-0005-0000-0000-000038000000}"/>
    <cellStyle name="Comma 5 2 2 3 4 3 2 2 2" xfId="58452" xr:uid="{00000000-0005-0000-0000-000038000000}"/>
    <cellStyle name="Comma 5 2 2 3 4 3 2 3" xfId="43332" xr:uid="{00000000-0005-0000-0000-000038000000}"/>
    <cellStyle name="Comma 5 2 2 3 4 3 3" xfId="19140" xr:uid="{00000000-0005-0000-0000-000038000000}"/>
    <cellStyle name="Comma 5 2 2 3 4 3 3 2" xfId="49380" xr:uid="{00000000-0005-0000-0000-000038000000}"/>
    <cellStyle name="Comma 5 2 2 3 4 3 4" xfId="34260" xr:uid="{00000000-0005-0000-0000-000038000000}"/>
    <cellStyle name="Comma 5 2 2 3 4 4" xfId="5532" xr:uid="{00000000-0005-0000-0000-000038000000}"/>
    <cellStyle name="Comma 5 2 2 3 4 4 2" xfId="14604" xr:uid="{00000000-0005-0000-0000-000038000000}"/>
    <cellStyle name="Comma 5 2 2 3 4 4 2 2" xfId="29724" xr:uid="{00000000-0005-0000-0000-000038000000}"/>
    <cellStyle name="Comma 5 2 2 3 4 4 2 2 2" xfId="59964" xr:uid="{00000000-0005-0000-0000-000038000000}"/>
    <cellStyle name="Comma 5 2 2 3 4 4 2 3" xfId="44844" xr:uid="{00000000-0005-0000-0000-000038000000}"/>
    <cellStyle name="Comma 5 2 2 3 4 4 3" xfId="20652" xr:uid="{00000000-0005-0000-0000-000038000000}"/>
    <cellStyle name="Comma 5 2 2 3 4 4 3 2" xfId="50892" xr:uid="{00000000-0005-0000-0000-000038000000}"/>
    <cellStyle name="Comma 5 2 2 3 4 4 4" xfId="35772" xr:uid="{00000000-0005-0000-0000-000038000000}"/>
    <cellStyle name="Comma 5 2 2 3 4 5" xfId="7044" xr:uid="{00000000-0005-0000-0000-000038000000}"/>
    <cellStyle name="Comma 5 2 2 3 4 5 2" xfId="22164" xr:uid="{00000000-0005-0000-0000-000038000000}"/>
    <cellStyle name="Comma 5 2 2 3 4 5 2 2" xfId="52404" xr:uid="{00000000-0005-0000-0000-000038000000}"/>
    <cellStyle name="Comma 5 2 2 3 4 5 3" xfId="37284" xr:uid="{00000000-0005-0000-0000-000038000000}"/>
    <cellStyle name="Comma 5 2 2 3 4 6" xfId="8556" xr:uid="{00000000-0005-0000-0000-000038000000}"/>
    <cellStyle name="Comma 5 2 2 3 4 6 2" xfId="23676" xr:uid="{00000000-0005-0000-0000-000038000000}"/>
    <cellStyle name="Comma 5 2 2 3 4 6 2 2" xfId="53916" xr:uid="{00000000-0005-0000-0000-000038000000}"/>
    <cellStyle name="Comma 5 2 2 3 4 6 3" xfId="38796" xr:uid="{00000000-0005-0000-0000-000038000000}"/>
    <cellStyle name="Comma 5 2 2 3 4 7" xfId="10068" xr:uid="{00000000-0005-0000-0000-000038000000}"/>
    <cellStyle name="Comma 5 2 2 3 4 7 2" xfId="25188" xr:uid="{00000000-0005-0000-0000-000038000000}"/>
    <cellStyle name="Comma 5 2 2 3 4 7 2 2" xfId="55428" xr:uid="{00000000-0005-0000-0000-000038000000}"/>
    <cellStyle name="Comma 5 2 2 3 4 7 3" xfId="40308" xr:uid="{00000000-0005-0000-0000-000038000000}"/>
    <cellStyle name="Comma 5 2 2 3 4 8" xfId="16116" xr:uid="{00000000-0005-0000-0000-000038000000}"/>
    <cellStyle name="Comma 5 2 2 3 4 8 2" xfId="46356" xr:uid="{00000000-0005-0000-0000-000038000000}"/>
    <cellStyle name="Comma 5 2 2 3 4 9" xfId="31236" xr:uid="{00000000-0005-0000-0000-000038000000}"/>
    <cellStyle name="Comma 5 2 2 3 5" xfId="1752" xr:uid="{00000000-0005-0000-0000-000038000000}"/>
    <cellStyle name="Comma 5 2 2 3 5 2" xfId="10824" xr:uid="{00000000-0005-0000-0000-000038000000}"/>
    <cellStyle name="Comma 5 2 2 3 5 2 2" xfId="25944" xr:uid="{00000000-0005-0000-0000-000038000000}"/>
    <cellStyle name="Comma 5 2 2 3 5 2 2 2" xfId="56184" xr:uid="{00000000-0005-0000-0000-000038000000}"/>
    <cellStyle name="Comma 5 2 2 3 5 2 3" xfId="41064" xr:uid="{00000000-0005-0000-0000-000038000000}"/>
    <cellStyle name="Comma 5 2 2 3 5 3" xfId="16872" xr:uid="{00000000-0005-0000-0000-000038000000}"/>
    <cellStyle name="Comma 5 2 2 3 5 3 2" xfId="47112" xr:uid="{00000000-0005-0000-0000-000038000000}"/>
    <cellStyle name="Comma 5 2 2 3 5 4" xfId="31992" xr:uid="{00000000-0005-0000-0000-000038000000}"/>
    <cellStyle name="Comma 5 2 2 3 6" xfId="3264" xr:uid="{00000000-0005-0000-0000-000038000000}"/>
    <cellStyle name="Comma 5 2 2 3 6 2" xfId="12336" xr:uid="{00000000-0005-0000-0000-000038000000}"/>
    <cellStyle name="Comma 5 2 2 3 6 2 2" xfId="27456" xr:uid="{00000000-0005-0000-0000-000038000000}"/>
    <cellStyle name="Comma 5 2 2 3 6 2 2 2" xfId="57696" xr:uid="{00000000-0005-0000-0000-000038000000}"/>
    <cellStyle name="Comma 5 2 2 3 6 2 3" xfId="42576" xr:uid="{00000000-0005-0000-0000-000038000000}"/>
    <cellStyle name="Comma 5 2 2 3 6 3" xfId="18384" xr:uid="{00000000-0005-0000-0000-000038000000}"/>
    <cellStyle name="Comma 5 2 2 3 6 3 2" xfId="48624" xr:uid="{00000000-0005-0000-0000-000038000000}"/>
    <cellStyle name="Comma 5 2 2 3 6 4" xfId="33504" xr:uid="{00000000-0005-0000-0000-000038000000}"/>
    <cellStyle name="Comma 5 2 2 3 7" xfId="4776" xr:uid="{00000000-0005-0000-0000-000038000000}"/>
    <cellStyle name="Comma 5 2 2 3 7 2" xfId="13848" xr:uid="{00000000-0005-0000-0000-000038000000}"/>
    <cellStyle name="Comma 5 2 2 3 7 2 2" xfId="28968" xr:uid="{00000000-0005-0000-0000-000038000000}"/>
    <cellStyle name="Comma 5 2 2 3 7 2 2 2" xfId="59208" xr:uid="{00000000-0005-0000-0000-000038000000}"/>
    <cellStyle name="Comma 5 2 2 3 7 2 3" xfId="44088" xr:uid="{00000000-0005-0000-0000-000038000000}"/>
    <cellStyle name="Comma 5 2 2 3 7 3" xfId="19896" xr:uid="{00000000-0005-0000-0000-000038000000}"/>
    <cellStyle name="Comma 5 2 2 3 7 3 2" xfId="50136" xr:uid="{00000000-0005-0000-0000-000038000000}"/>
    <cellStyle name="Comma 5 2 2 3 7 4" xfId="35016" xr:uid="{00000000-0005-0000-0000-000038000000}"/>
    <cellStyle name="Comma 5 2 2 3 8" xfId="6288" xr:uid="{00000000-0005-0000-0000-000038000000}"/>
    <cellStyle name="Comma 5 2 2 3 8 2" xfId="21408" xr:uid="{00000000-0005-0000-0000-000038000000}"/>
    <cellStyle name="Comma 5 2 2 3 8 2 2" xfId="51648" xr:uid="{00000000-0005-0000-0000-000038000000}"/>
    <cellStyle name="Comma 5 2 2 3 8 3" xfId="36528" xr:uid="{00000000-0005-0000-0000-000038000000}"/>
    <cellStyle name="Comma 5 2 2 3 9" xfId="7800" xr:uid="{00000000-0005-0000-0000-000038000000}"/>
    <cellStyle name="Comma 5 2 2 3 9 2" xfId="22920" xr:uid="{00000000-0005-0000-0000-000038000000}"/>
    <cellStyle name="Comma 5 2 2 3 9 2 2" xfId="53160" xr:uid="{00000000-0005-0000-0000-000038000000}"/>
    <cellStyle name="Comma 5 2 2 3 9 3" xfId="38040" xr:uid="{00000000-0005-0000-0000-000038000000}"/>
    <cellStyle name="Comma 5 2 2 4" xfId="324" xr:uid="{00000000-0005-0000-0000-00001C000000}"/>
    <cellStyle name="Comma 5 2 2 4 10" xfId="30564" xr:uid="{00000000-0005-0000-0000-00001C000000}"/>
    <cellStyle name="Comma 5 2 2 4 2" xfId="1080" xr:uid="{00000000-0005-0000-0000-00001C000000}"/>
    <cellStyle name="Comma 5 2 2 4 2 2" xfId="2592" xr:uid="{00000000-0005-0000-0000-00001C000000}"/>
    <cellStyle name="Comma 5 2 2 4 2 2 2" xfId="11664" xr:uid="{00000000-0005-0000-0000-00001C000000}"/>
    <cellStyle name="Comma 5 2 2 4 2 2 2 2" xfId="26784" xr:uid="{00000000-0005-0000-0000-00001C000000}"/>
    <cellStyle name="Comma 5 2 2 4 2 2 2 2 2" xfId="57024" xr:uid="{00000000-0005-0000-0000-00001C000000}"/>
    <cellStyle name="Comma 5 2 2 4 2 2 2 3" xfId="41904" xr:uid="{00000000-0005-0000-0000-00001C000000}"/>
    <cellStyle name="Comma 5 2 2 4 2 2 3" xfId="17712" xr:uid="{00000000-0005-0000-0000-00001C000000}"/>
    <cellStyle name="Comma 5 2 2 4 2 2 3 2" xfId="47952" xr:uid="{00000000-0005-0000-0000-00001C000000}"/>
    <cellStyle name="Comma 5 2 2 4 2 2 4" xfId="32832" xr:uid="{00000000-0005-0000-0000-00001C000000}"/>
    <cellStyle name="Comma 5 2 2 4 2 3" xfId="4104" xr:uid="{00000000-0005-0000-0000-00001C000000}"/>
    <cellStyle name="Comma 5 2 2 4 2 3 2" xfId="13176" xr:uid="{00000000-0005-0000-0000-00001C000000}"/>
    <cellStyle name="Comma 5 2 2 4 2 3 2 2" xfId="28296" xr:uid="{00000000-0005-0000-0000-00001C000000}"/>
    <cellStyle name="Comma 5 2 2 4 2 3 2 2 2" xfId="58536" xr:uid="{00000000-0005-0000-0000-00001C000000}"/>
    <cellStyle name="Comma 5 2 2 4 2 3 2 3" xfId="43416" xr:uid="{00000000-0005-0000-0000-00001C000000}"/>
    <cellStyle name="Comma 5 2 2 4 2 3 3" xfId="19224" xr:uid="{00000000-0005-0000-0000-00001C000000}"/>
    <cellStyle name="Comma 5 2 2 4 2 3 3 2" xfId="49464" xr:uid="{00000000-0005-0000-0000-00001C000000}"/>
    <cellStyle name="Comma 5 2 2 4 2 3 4" xfId="34344" xr:uid="{00000000-0005-0000-0000-00001C000000}"/>
    <cellStyle name="Comma 5 2 2 4 2 4" xfId="5616" xr:uid="{00000000-0005-0000-0000-00001C000000}"/>
    <cellStyle name="Comma 5 2 2 4 2 4 2" xfId="14688" xr:uid="{00000000-0005-0000-0000-00001C000000}"/>
    <cellStyle name="Comma 5 2 2 4 2 4 2 2" xfId="29808" xr:uid="{00000000-0005-0000-0000-00001C000000}"/>
    <cellStyle name="Comma 5 2 2 4 2 4 2 2 2" xfId="60048" xr:uid="{00000000-0005-0000-0000-00001C000000}"/>
    <cellStyle name="Comma 5 2 2 4 2 4 2 3" xfId="44928" xr:uid="{00000000-0005-0000-0000-00001C000000}"/>
    <cellStyle name="Comma 5 2 2 4 2 4 3" xfId="20736" xr:uid="{00000000-0005-0000-0000-00001C000000}"/>
    <cellStyle name="Comma 5 2 2 4 2 4 3 2" xfId="50976" xr:uid="{00000000-0005-0000-0000-00001C000000}"/>
    <cellStyle name="Comma 5 2 2 4 2 4 4" xfId="35856" xr:uid="{00000000-0005-0000-0000-00001C000000}"/>
    <cellStyle name="Comma 5 2 2 4 2 5" xfId="7128" xr:uid="{00000000-0005-0000-0000-00001C000000}"/>
    <cellStyle name="Comma 5 2 2 4 2 5 2" xfId="22248" xr:uid="{00000000-0005-0000-0000-00001C000000}"/>
    <cellStyle name="Comma 5 2 2 4 2 5 2 2" xfId="52488" xr:uid="{00000000-0005-0000-0000-00001C000000}"/>
    <cellStyle name="Comma 5 2 2 4 2 5 3" xfId="37368" xr:uid="{00000000-0005-0000-0000-00001C000000}"/>
    <cellStyle name="Comma 5 2 2 4 2 6" xfId="8640" xr:uid="{00000000-0005-0000-0000-00001C000000}"/>
    <cellStyle name="Comma 5 2 2 4 2 6 2" xfId="23760" xr:uid="{00000000-0005-0000-0000-00001C000000}"/>
    <cellStyle name="Comma 5 2 2 4 2 6 2 2" xfId="54000" xr:uid="{00000000-0005-0000-0000-00001C000000}"/>
    <cellStyle name="Comma 5 2 2 4 2 6 3" xfId="38880" xr:uid="{00000000-0005-0000-0000-00001C000000}"/>
    <cellStyle name="Comma 5 2 2 4 2 7" xfId="10152" xr:uid="{00000000-0005-0000-0000-00001C000000}"/>
    <cellStyle name="Comma 5 2 2 4 2 7 2" xfId="25272" xr:uid="{00000000-0005-0000-0000-00001C000000}"/>
    <cellStyle name="Comma 5 2 2 4 2 7 2 2" xfId="55512" xr:uid="{00000000-0005-0000-0000-00001C000000}"/>
    <cellStyle name="Comma 5 2 2 4 2 7 3" xfId="40392" xr:uid="{00000000-0005-0000-0000-00001C000000}"/>
    <cellStyle name="Comma 5 2 2 4 2 8" xfId="16200" xr:uid="{00000000-0005-0000-0000-00001C000000}"/>
    <cellStyle name="Comma 5 2 2 4 2 8 2" xfId="46440" xr:uid="{00000000-0005-0000-0000-00001C000000}"/>
    <cellStyle name="Comma 5 2 2 4 2 9" xfId="31320" xr:uid="{00000000-0005-0000-0000-00001C000000}"/>
    <cellStyle name="Comma 5 2 2 4 3" xfId="1836" xr:uid="{00000000-0005-0000-0000-00001C000000}"/>
    <cellStyle name="Comma 5 2 2 4 3 2" xfId="10908" xr:uid="{00000000-0005-0000-0000-00001C000000}"/>
    <cellStyle name="Comma 5 2 2 4 3 2 2" xfId="26028" xr:uid="{00000000-0005-0000-0000-00001C000000}"/>
    <cellStyle name="Comma 5 2 2 4 3 2 2 2" xfId="56268" xr:uid="{00000000-0005-0000-0000-00001C000000}"/>
    <cellStyle name="Comma 5 2 2 4 3 2 3" xfId="41148" xr:uid="{00000000-0005-0000-0000-00001C000000}"/>
    <cellStyle name="Comma 5 2 2 4 3 3" xfId="16956" xr:uid="{00000000-0005-0000-0000-00001C000000}"/>
    <cellStyle name="Comma 5 2 2 4 3 3 2" xfId="47196" xr:uid="{00000000-0005-0000-0000-00001C000000}"/>
    <cellStyle name="Comma 5 2 2 4 3 4" xfId="32076" xr:uid="{00000000-0005-0000-0000-00001C000000}"/>
    <cellStyle name="Comma 5 2 2 4 4" xfId="3348" xr:uid="{00000000-0005-0000-0000-00001C000000}"/>
    <cellStyle name="Comma 5 2 2 4 4 2" xfId="12420" xr:uid="{00000000-0005-0000-0000-00001C000000}"/>
    <cellStyle name="Comma 5 2 2 4 4 2 2" xfId="27540" xr:uid="{00000000-0005-0000-0000-00001C000000}"/>
    <cellStyle name="Comma 5 2 2 4 4 2 2 2" xfId="57780" xr:uid="{00000000-0005-0000-0000-00001C000000}"/>
    <cellStyle name="Comma 5 2 2 4 4 2 3" xfId="42660" xr:uid="{00000000-0005-0000-0000-00001C000000}"/>
    <cellStyle name="Comma 5 2 2 4 4 3" xfId="18468" xr:uid="{00000000-0005-0000-0000-00001C000000}"/>
    <cellStyle name="Comma 5 2 2 4 4 3 2" xfId="48708" xr:uid="{00000000-0005-0000-0000-00001C000000}"/>
    <cellStyle name="Comma 5 2 2 4 4 4" xfId="33588" xr:uid="{00000000-0005-0000-0000-00001C000000}"/>
    <cellStyle name="Comma 5 2 2 4 5" xfId="4860" xr:uid="{00000000-0005-0000-0000-00001C000000}"/>
    <cellStyle name="Comma 5 2 2 4 5 2" xfId="13932" xr:uid="{00000000-0005-0000-0000-00001C000000}"/>
    <cellStyle name="Comma 5 2 2 4 5 2 2" xfId="29052" xr:uid="{00000000-0005-0000-0000-00001C000000}"/>
    <cellStyle name="Comma 5 2 2 4 5 2 2 2" xfId="59292" xr:uid="{00000000-0005-0000-0000-00001C000000}"/>
    <cellStyle name="Comma 5 2 2 4 5 2 3" xfId="44172" xr:uid="{00000000-0005-0000-0000-00001C000000}"/>
    <cellStyle name="Comma 5 2 2 4 5 3" xfId="19980" xr:uid="{00000000-0005-0000-0000-00001C000000}"/>
    <cellStyle name="Comma 5 2 2 4 5 3 2" xfId="50220" xr:uid="{00000000-0005-0000-0000-00001C000000}"/>
    <cellStyle name="Comma 5 2 2 4 5 4" xfId="35100" xr:uid="{00000000-0005-0000-0000-00001C000000}"/>
    <cellStyle name="Comma 5 2 2 4 6" xfId="6372" xr:uid="{00000000-0005-0000-0000-00001C000000}"/>
    <cellStyle name="Comma 5 2 2 4 6 2" xfId="21492" xr:uid="{00000000-0005-0000-0000-00001C000000}"/>
    <cellStyle name="Comma 5 2 2 4 6 2 2" xfId="51732" xr:uid="{00000000-0005-0000-0000-00001C000000}"/>
    <cellStyle name="Comma 5 2 2 4 6 3" xfId="36612" xr:uid="{00000000-0005-0000-0000-00001C000000}"/>
    <cellStyle name="Comma 5 2 2 4 7" xfId="7884" xr:uid="{00000000-0005-0000-0000-00001C000000}"/>
    <cellStyle name="Comma 5 2 2 4 7 2" xfId="23004" xr:uid="{00000000-0005-0000-0000-00001C000000}"/>
    <cellStyle name="Comma 5 2 2 4 7 2 2" xfId="53244" xr:uid="{00000000-0005-0000-0000-00001C000000}"/>
    <cellStyle name="Comma 5 2 2 4 7 3" xfId="38124" xr:uid="{00000000-0005-0000-0000-00001C000000}"/>
    <cellStyle name="Comma 5 2 2 4 8" xfId="9396" xr:uid="{00000000-0005-0000-0000-00001C000000}"/>
    <cellStyle name="Comma 5 2 2 4 8 2" xfId="24516" xr:uid="{00000000-0005-0000-0000-00001C000000}"/>
    <cellStyle name="Comma 5 2 2 4 8 2 2" xfId="54756" xr:uid="{00000000-0005-0000-0000-00001C000000}"/>
    <cellStyle name="Comma 5 2 2 4 8 3" xfId="39636" xr:uid="{00000000-0005-0000-0000-00001C000000}"/>
    <cellStyle name="Comma 5 2 2 4 9" xfId="15444" xr:uid="{00000000-0005-0000-0000-00001C000000}"/>
    <cellStyle name="Comma 5 2 2 4 9 2" xfId="45684" xr:uid="{00000000-0005-0000-0000-00001C000000}"/>
    <cellStyle name="Comma 5 2 2 5" xfId="576" xr:uid="{00000000-0005-0000-0000-0000A4000000}"/>
    <cellStyle name="Comma 5 2 2 5 10" xfId="30816" xr:uid="{00000000-0005-0000-0000-0000A4000000}"/>
    <cellStyle name="Comma 5 2 2 5 2" xfId="1332" xr:uid="{00000000-0005-0000-0000-0000A4000000}"/>
    <cellStyle name="Comma 5 2 2 5 2 2" xfId="2844" xr:uid="{00000000-0005-0000-0000-0000A4000000}"/>
    <cellStyle name="Comma 5 2 2 5 2 2 2" xfId="11916" xr:uid="{00000000-0005-0000-0000-0000A4000000}"/>
    <cellStyle name="Comma 5 2 2 5 2 2 2 2" xfId="27036" xr:uid="{00000000-0005-0000-0000-0000A4000000}"/>
    <cellStyle name="Comma 5 2 2 5 2 2 2 2 2" xfId="57276" xr:uid="{00000000-0005-0000-0000-0000A4000000}"/>
    <cellStyle name="Comma 5 2 2 5 2 2 2 3" xfId="42156" xr:uid="{00000000-0005-0000-0000-0000A4000000}"/>
    <cellStyle name="Comma 5 2 2 5 2 2 3" xfId="17964" xr:uid="{00000000-0005-0000-0000-0000A4000000}"/>
    <cellStyle name="Comma 5 2 2 5 2 2 3 2" xfId="48204" xr:uid="{00000000-0005-0000-0000-0000A4000000}"/>
    <cellStyle name="Comma 5 2 2 5 2 2 4" xfId="33084" xr:uid="{00000000-0005-0000-0000-0000A4000000}"/>
    <cellStyle name="Comma 5 2 2 5 2 3" xfId="4356" xr:uid="{00000000-0005-0000-0000-0000A4000000}"/>
    <cellStyle name="Comma 5 2 2 5 2 3 2" xfId="13428" xr:uid="{00000000-0005-0000-0000-0000A4000000}"/>
    <cellStyle name="Comma 5 2 2 5 2 3 2 2" xfId="28548" xr:uid="{00000000-0005-0000-0000-0000A4000000}"/>
    <cellStyle name="Comma 5 2 2 5 2 3 2 2 2" xfId="58788" xr:uid="{00000000-0005-0000-0000-0000A4000000}"/>
    <cellStyle name="Comma 5 2 2 5 2 3 2 3" xfId="43668" xr:uid="{00000000-0005-0000-0000-0000A4000000}"/>
    <cellStyle name="Comma 5 2 2 5 2 3 3" xfId="19476" xr:uid="{00000000-0005-0000-0000-0000A4000000}"/>
    <cellStyle name="Comma 5 2 2 5 2 3 3 2" xfId="49716" xr:uid="{00000000-0005-0000-0000-0000A4000000}"/>
    <cellStyle name="Comma 5 2 2 5 2 3 4" xfId="34596" xr:uid="{00000000-0005-0000-0000-0000A4000000}"/>
    <cellStyle name="Comma 5 2 2 5 2 4" xfId="5868" xr:uid="{00000000-0005-0000-0000-0000A4000000}"/>
    <cellStyle name="Comma 5 2 2 5 2 4 2" xfId="14940" xr:uid="{00000000-0005-0000-0000-0000A4000000}"/>
    <cellStyle name="Comma 5 2 2 5 2 4 2 2" xfId="30060" xr:uid="{00000000-0005-0000-0000-0000A4000000}"/>
    <cellStyle name="Comma 5 2 2 5 2 4 2 2 2" xfId="60300" xr:uid="{00000000-0005-0000-0000-0000A4000000}"/>
    <cellStyle name="Comma 5 2 2 5 2 4 2 3" xfId="45180" xr:uid="{00000000-0005-0000-0000-0000A4000000}"/>
    <cellStyle name="Comma 5 2 2 5 2 4 3" xfId="20988" xr:uid="{00000000-0005-0000-0000-0000A4000000}"/>
    <cellStyle name="Comma 5 2 2 5 2 4 3 2" xfId="51228" xr:uid="{00000000-0005-0000-0000-0000A4000000}"/>
    <cellStyle name="Comma 5 2 2 5 2 4 4" xfId="36108" xr:uid="{00000000-0005-0000-0000-0000A4000000}"/>
    <cellStyle name="Comma 5 2 2 5 2 5" xfId="7380" xr:uid="{00000000-0005-0000-0000-0000A4000000}"/>
    <cellStyle name="Comma 5 2 2 5 2 5 2" xfId="22500" xr:uid="{00000000-0005-0000-0000-0000A4000000}"/>
    <cellStyle name="Comma 5 2 2 5 2 5 2 2" xfId="52740" xr:uid="{00000000-0005-0000-0000-0000A4000000}"/>
    <cellStyle name="Comma 5 2 2 5 2 5 3" xfId="37620" xr:uid="{00000000-0005-0000-0000-0000A4000000}"/>
    <cellStyle name="Comma 5 2 2 5 2 6" xfId="8892" xr:uid="{00000000-0005-0000-0000-0000A4000000}"/>
    <cellStyle name="Comma 5 2 2 5 2 6 2" xfId="24012" xr:uid="{00000000-0005-0000-0000-0000A4000000}"/>
    <cellStyle name="Comma 5 2 2 5 2 6 2 2" xfId="54252" xr:uid="{00000000-0005-0000-0000-0000A4000000}"/>
    <cellStyle name="Comma 5 2 2 5 2 6 3" xfId="39132" xr:uid="{00000000-0005-0000-0000-0000A4000000}"/>
    <cellStyle name="Comma 5 2 2 5 2 7" xfId="10404" xr:uid="{00000000-0005-0000-0000-0000A4000000}"/>
    <cellStyle name="Comma 5 2 2 5 2 7 2" xfId="25524" xr:uid="{00000000-0005-0000-0000-0000A4000000}"/>
    <cellStyle name="Comma 5 2 2 5 2 7 2 2" xfId="55764" xr:uid="{00000000-0005-0000-0000-0000A4000000}"/>
    <cellStyle name="Comma 5 2 2 5 2 7 3" xfId="40644" xr:uid="{00000000-0005-0000-0000-0000A4000000}"/>
    <cellStyle name="Comma 5 2 2 5 2 8" xfId="16452" xr:uid="{00000000-0005-0000-0000-0000A4000000}"/>
    <cellStyle name="Comma 5 2 2 5 2 8 2" xfId="46692" xr:uid="{00000000-0005-0000-0000-0000A4000000}"/>
    <cellStyle name="Comma 5 2 2 5 2 9" xfId="31572" xr:uid="{00000000-0005-0000-0000-0000A4000000}"/>
    <cellStyle name="Comma 5 2 2 5 3" xfId="2088" xr:uid="{00000000-0005-0000-0000-0000A4000000}"/>
    <cellStyle name="Comma 5 2 2 5 3 2" xfId="11160" xr:uid="{00000000-0005-0000-0000-0000A4000000}"/>
    <cellStyle name="Comma 5 2 2 5 3 2 2" xfId="26280" xr:uid="{00000000-0005-0000-0000-0000A4000000}"/>
    <cellStyle name="Comma 5 2 2 5 3 2 2 2" xfId="56520" xr:uid="{00000000-0005-0000-0000-0000A4000000}"/>
    <cellStyle name="Comma 5 2 2 5 3 2 3" xfId="41400" xr:uid="{00000000-0005-0000-0000-0000A4000000}"/>
    <cellStyle name="Comma 5 2 2 5 3 3" xfId="17208" xr:uid="{00000000-0005-0000-0000-0000A4000000}"/>
    <cellStyle name="Comma 5 2 2 5 3 3 2" xfId="47448" xr:uid="{00000000-0005-0000-0000-0000A4000000}"/>
    <cellStyle name="Comma 5 2 2 5 3 4" xfId="32328" xr:uid="{00000000-0005-0000-0000-0000A4000000}"/>
    <cellStyle name="Comma 5 2 2 5 4" xfId="3600" xr:uid="{00000000-0005-0000-0000-0000A4000000}"/>
    <cellStyle name="Comma 5 2 2 5 4 2" xfId="12672" xr:uid="{00000000-0005-0000-0000-0000A4000000}"/>
    <cellStyle name="Comma 5 2 2 5 4 2 2" xfId="27792" xr:uid="{00000000-0005-0000-0000-0000A4000000}"/>
    <cellStyle name="Comma 5 2 2 5 4 2 2 2" xfId="58032" xr:uid="{00000000-0005-0000-0000-0000A4000000}"/>
    <cellStyle name="Comma 5 2 2 5 4 2 3" xfId="42912" xr:uid="{00000000-0005-0000-0000-0000A4000000}"/>
    <cellStyle name="Comma 5 2 2 5 4 3" xfId="18720" xr:uid="{00000000-0005-0000-0000-0000A4000000}"/>
    <cellStyle name="Comma 5 2 2 5 4 3 2" xfId="48960" xr:uid="{00000000-0005-0000-0000-0000A4000000}"/>
    <cellStyle name="Comma 5 2 2 5 4 4" xfId="33840" xr:uid="{00000000-0005-0000-0000-0000A4000000}"/>
    <cellStyle name="Comma 5 2 2 5 5" xfId="5112" xr:uid="{00000000-0005-0000-0000-0000A4000000}"/>
    <cellStyle name="Comma 5 2 2 5 5 2" xfId="14184" xr:uid="{00000000-0005-0000-0000-0000A4000000}"/>
    <cellStyle name="Comma 5 2 2 5 5 2 2" xfId="29304" xr:uid="{00000000-0005-0000-0000-0000A4000000}"/>
    <cellStyle name="Comma 5 2 2 5 5 2 2 2" xfId="59544" xr:uid="{00000000-0005-0000-0000-0000A4000000}"/>
    <cellStyle name="Comma 5 2 2 5 5 2 3" xfId="44424" xr:uid="{00000000-0005-0000-0000-0000A4000000}"/>
    <cellStyle name="Comma 5 2 2 5 5 3" xfId="20232" xr:uid="{00000000-0005-0000-0000-0000A4000000}"/>
    <cellStyle name="Comma 5 2 2 5 5 3 2" xfId="50472" xr:uid="{00000000-0005-0000-0000-0000A4000000}"/>
    <cellStyle name="Comma 5 2 2 5 5 4" xfId="35352" xr:uid="{00000000-0005-0000-0000-0000A4000000}"/>
    <cellStyle name="Comma 5 2 2 5 6" xfId="6624" xr:uid="{00000000-0005-0000-0000-0000A4000000}"/>
    <cellStyle name="Comma 5 2 2 5 6 2" xfId="21744" xr:uid="{00000000-0005-0000-0000-0000A4000000}"/>
    <cellStyle name="Comma 5 2 2 5 6 2 2" xfId="51984" xr:uid="{00000000-0005-0000-0000-0000A4000000}"/>
    <cellStyle name="Comma 5 2 2 5 6 3" xfId="36864" xr:uid="{00000000-0005-0000-0000-0000A4000000}"/>
    <cellStyle name="Comma 5 2 2 5 7" xfId="8136" xr:uid="{00000000-0005-0000-0000-0000A4000000}"/>
    <cellStyle name="Comma 5 2 2 5 7 2" xfId="23256" xr:uid="{00000000-0005-0000-0000-0000A4000000}"/>
    <cellStyle name="Comma 5 2 2 5 7 2 2" xfId="53496" xr:uid="{00000000-0005-0000-0000-0000A4000000}"/>
    <cellStyle name="Comma 5 2 2 5 7 3" xfId="38376" xr:uid="{00000000-0005-0000-0000-0000A4000000}"/>
    <cellStyle name="Comma 5 2 2 5 8" xfId="9648" xr:uid="{00000000-0005-0000-0000-0000A4000000}"/>
    <cellStyle name="Comma 5 2 2 5 8 2" xfId="24768" xr:uid="{00000000-0005-0000-0000-0000A4000000}"/>
    <cellStyle name="Comma 5 2 2 5 8 2 2" xfId="55008" xr:uid="{00000000-0005-0000-0000-0000A4000000}"/>
    <cellStyle name="Comma 5 2 2 5 8 3" xfId="39888" xr:uid="{00000000-0005-0000-0000-0000A4000000}"/>
    <cellStyle name="Comma 5 2 2 5 9" xfId="15696" xr:uid="{00000000-0005-0000-0000-0000A4000000}"/>
    <cellStyle name="Comma 5 2 2 5 9 2" xfId="45936" xr:uid="{00000000-0005-0000-0000-0000A4000000}"/>
    <cellStyle name="Comma 5 2 2 6" xfId="828" xr:uid="{00000000-0005-0000-0000-00001C000000}"/>
    <cellStyle name="Comma 5 2 2 6 2" xfId="2340" xr:uid="{00000000-0005-0000-0000-00001C000000}"/>
    <cellStyle name="Comma 5 2 2 6 2 2" xfId="11412" xr:uid="{00000000-0005-0000-0000-00001C000000}"/>
    <cellStyle name="Comma 5 2 2 6 2 2 2" xfId="26532" xr:uid="{00000000-0005-0000-0000-00001C000000}"/>
    <cellStyle name="Comma 5 2 2 6 2 2 2 2" xfId="56772" xr:uid="{00000000-0005-0000-0000-00001C000000}"/>
    <cellStyle name="Comma 5 2 2 6 2 2 3" xfId="41652" xr:uid="{00000000-0005-0000-0000-00001C000000}"/>
    <cellStyle name="Comma 5 2 2 6 2 3" xfId="17460" xr:uid="{00000000-0005-0000-0000-00001C000000}"/>
    <cellStyle name="Comma 5 2 2 6 2 3 2" xfId="47700" xr:uid="{00000000-0005-0000-0000-00001C000000}"/>
    <cellStyle name="Comma 5 2 2 6 2 4" xfId="32580" xr:uid="{00000000-0005-0000-0000-00001C000000}"/>
    <cellStyle name="Comma 5 2 2 6 3" xfId="3852" xr:uid="{00000000-0005-0000-0000-00001C000000}"/>
    <cellStyle name="Comma 5 2 2 6 3 2" xfId="12924" xr:uid="{00000000-0005-0000-0000-00001C000000}"/>
    <cellStyle name="Comma 5 2 2 6 3 2 2" xfId="28044" xr:uid="{00000000-0005-0000-0000-00001C000000}"/>
    <cellStyle name="Comma 5 2 2 6 3 2 2 2" xfId="58284" xr:uid="{00000000-0005-0000-0000-00001C000000}"/>
    <cellStyle name="Comma 5 2 2 6 3 2 3" xfId="43164" xr:uid="{00000000-0005-0000-0000-00001C000000}"/>
    <cellStyle name="Comma 5 2 2 6 3 3" xfId="18972" xr:uid="{00000000-0005-0000-0000-00001C000000}"/>
    <cellStyle name="Comma 5 2 2 6 3 3 2" xfId="49212" xr:uid="{00000000-0005-0000-0000-00001C000000}"/>
    <cellStyle name="Comma 5 2 2 6 3 4" xfId="34092" xr:uid="{00000000-0005-0000-0000-00001C000000}"/>
    <cellStyle name="Comma 5 2 2 6 4" xfId="5364" xr:uid="{00000000-0005-0000-0000-00001C000000}"/>
    <cellStyle name="Comma 5 2 2 6 4 2" xfId="14436" xr:uid="{00000000-0005-0000-0000-00001C000000}"/>
    <cellStyle name="Comma 5 2 2 6 4 2 2" xfId="29556" xr:uid="{00000000-0005-0000-0000-00001C000000}"/>
    <cellStyle name="Comma 5 2 2 6 4 2 2 2" xfId="59796" xr:uid="{00000000-0005-0000-0000-00001C000000}"/>
    <cellStyle name="Comma 5 2 2 6 4 2 3" xfId="44676" xr:uid="{00000000-0005-0000-0000-00001C000000}"/>
    <cellStyle name="Comma 5 2 2 6 4 3" xfId="20484" xr:uid="{00000000-0005-0000-0000-00001C000000}"/>
    <cellStyle name="Comma 5 2 2 6 4 3 2" xfId="50724" xr:uid="{00000000-0005-0000-0000-00001C000000}"/>
    <cellStyle name="Comma 5 2 2 6 4 4" xfId="35604" xr:uid="{00000000-0005-0000-0000-00001C000000}"/>
    <cellStyle name="Comma 5 2 2 6 5" xfId="6876" xr:uid="{00000000-0005-0000-0000-00001C000000}"/>
    <cellStyle name="Comma 5 2 2 6 5 2" xfId="21996" xr:uid="{00000000-0005-0000-0000-00001C000000}"/>
    <cellStyle name="Comma 5 2 2 6 5 2 2" xfId="52236" xr:uid="{00000000-0005-0000-0000-00001C000000}"/>
    <cellStyle name="Comma 5 2 2 6 5 3" xfId="37116" xr:uid="{00000000-0005-0000-0000-00001C000000}"/>
    <cellStyle name="Comma 5 2 2 6 6" xfId="8388" xr:uid="{00000000-0005-0000-0000-00001C000000}"/>
    <cellStyle name="Comma 5 2 2 6 6 2" xfId="23508" xr:uid="{00000000-0005-0000-0000-00001C000000}"/>
    <cellStyle name="Comma 5 2 2 6 6 2 2" xfId="53748" xr:uid="{00000000-0005-0000-0000-00001C000000}"/>
    <cellStyle name="Comma 5 2 2 6 6 3" xfId="38628" xr:uid="{00000000-0005-0000-0000-00001C000000}"/>
    <cellStyle name="Comma 5 2 2 6 7" xfId="9900" xr:uid="{00000000-0005-0000-0000-00001C000000}"/>
    <cellStyle name="Comma 5 2 2 6 7 2" xfId="25020" xr:uid="{00000000-0005-0000-0000-00001C000000}"/>
    <cellStyle name="Comma 5 2 2 6 7 2 2" xfId="55260" xr:uid="{00000000-0005-0000-0000-00001C000000}"/>
    <cellStyle name="Comma 5 2 2 6 7 3" xfId="40140" xr:uid="{00000000-0005-0000-0000-00001C000000}"/>
    <cellStyle name="Comma 5 2 2 6 8" xfId="15948" xr:uid="{00000000-0005-0000-0000-00001C000000}"/>
    <cellStyle name="Comma 5 2 2 6 8 2" xfId="46188" xr:uid="{00000000-0005-0000-0000-00001C000000}"/>
    <cellStyle name="Comma 5 2 2 6 9" xfId="31068" xr:uid="{00000000-0005-0000-0000-00001C000000}"/>
    <cellStyle name="Comma 5 2 2 7" xfId="1584" xr:uid="{00000000-0005-0000-0000-00001C000000}"/>
    <cellStyle name="Comma 5 2 2 7 2" xfId="10656" xr:uid="{00000000-0005-0000-0000-00001C000000}"/>
    <cellStyle name="Comma 5 2 2 7 2 2" xfId="25776" xr:uid="{00000000-0005-0000-0000-00001C000000}"/>
    <cellStyle name="Comma 5 2 2 7 2 2 2" xfId="56016" xr:uid="{00000000-0005-0000-0000-00001C000000}"/>
    <cellStyle name="Comma 5 2 2 7 2 3" xfId="40896" xr:uid="{00000000-0005-0000-0000-00001C000000}"/>
    <cellStyle name="Comma 5 2 2 7 3" xfId="16704" xr:uid="{00000000-0005-0000-0000-00001C000000}"/>
    <cellStyle name="Comma 5 2 2 7 3 2" xfId="46944" xr:uid="{00000000-0005-0000-0000-00001C000000}"/>
    <cellStyle name="Comma 5 2 2 7 4" xfId="31824" xr:uid="{00000000-0005-0000-0000-00001C000000}"/>
    <cellStyle name="Comma 5 2 2 8" xfId="3096" xr:uid="{00000000-0005-0000-0000-00001C000000}"/>
    <cellStyle name="Comma 5 2 2 8 2" xfId="12168" xr:uid="{00000000-0005-0000-0000-00001C000000}"/>
    <cellStyle name="Comma 5 2 2 8 2 2" xfId="27288" xr:uid="{00000000-0005-0000-0000-00001C000000}"/>
    <cellStyle name="Comma 5 2 2 8 2 2 2" xfId="57528" xr:uid="{00000000-0005-0000-0000-00001C000000}"/>
    <cellStyle name="Comma 5 2 2 8 2 3" xfId="42408" xr:uid="{00000000-0005-0000-0000-00001C000000}"/>
    <cellStyle name="Comma 5 2 2 8 3" xfId="18216" xr:uid="{00000000-0005-0000-0000-00001C000000}"/>
    <cellStyle name="Comma 5 2 2 8 3 2" xfId="48456" xr:uid="{00000000-0005-0000-0000-00001C000000}"/>
    <cellStyle name="Comma 5 2 2 8 4" xfId="33336" xr:uid="{00000000-0005-0000-0000-00001C000000}"/>
    <cellStyle name="Comma 5 2 2 9" xfId="4608" xr:uid="{00000000-0005-0000-0000-00001C000000}"/>
    <cellStyle name="Comma 5 2 2 9 2" xfId="13680" xr:uid="{00000000-0005-0000-0000-00001C000000}"/>
    <cellStyle name="Comma 5 2 2 9 2 2" xfId="28800" xr:uid="{00000000-0005-0000-0000-00001C000000}"/>
    <cellStyle name="Comma 5 2 2 9 2 2 2" xfId="59040" xr:uid="{00000000-0005-0000-0000-00001C000000}"/>
    <cellStyle name="Comma 5 2 2 9 2 3" xfId="43920" xr:uid="{00000000-0005-0000-0000-00001C000000}"/>
    <cellStyle name="Comma 5 2 2 9 3" xfId="19728" xr:uid="{00000000-0005-0000-0000-00001C000000}"/>
    <cellStyle name="Comma 5 2 2 9 3 2" xfId="49968" xr:uid="{00000000-0005-0000-0000-00001C000000}"/>
    <cellStyle name="Comma 5 2 2 9 4" xfId="34848" xr:uid="{00000000-0005-0000-0000-00001C000000}"/>
    <cellStyle name="Comma 5 2 3" xfId="114" xr:uid="{00000000-0005-0000-0000-000037000000}"/>
    <cellStyle name="Comma 5 2 3 10" xfId="9186" xr:uid="{00000000-0005-0000-0000-000037000000}"/>
    <cellStyle name="Comma 5 2 3 10 2" xfId="24306" xr:uid="{00000000-0005-0000-0000-000037000000}"/>
    <cellStyle name="Comma 5 2 3 10 2 2" xfId="54546" xr:uid="{00000000-0005-0000-0000-000037000000}"/>
    <cellStyle name="Comma 5 2 3 10 3" xfId="39426" xr:uid="{00000000-0005-0000-0000-000037000000}"/>
    <cellStyle name="Comma 5 2 3 11" xfId="15234" xr:uid="{00000000-0005-0000-0000-000037000000}"/>
    <cellStyle name="Comma 5 2 3 11 2" xfId="45474" xr:uid="{00000000-0005-0000-0000-000037000000}"/>
    <cellStyle name="Comma 5 2 3 12" xfId="30354" xr:uid="{00000000-0005-0000-0000-000037000000}"/>
    <cellStyle name="Comma 5 2 3 2" xfId="366" xr:uid="{00000000-0005-0000-0000-000037000000}"/>
    <cellStyle name="Comma 5 2 3 2 10" xfId="30606" xr:uid="{00000000-0005-0000-0000-000037000000}"/>
    <cellStyle name="Comma 5 2 3 2 2" xfId="1122" xr:uid="{00000000-0005-0000-0000-000037000000}"/>
    <cellStyle name="Comma 5 2 3 2 2 2" xfId="2634" xr:uid="{00000000-0005-0000-0000-000037000000}"/>
    <cellStyle name="Comma 5 2 3 2 2 2 2" xfId="11706" xr:uid="{00000000-0005-0000-0000-000037000000}"/>
    <cellStyle name="Comma 5 2 3 2 2 2 2 2" xfId="26826" xr:uid="{00000000-0005-0000-0000-000037000000}"/>
    <cellStyle name="Comma 5 2 3 2 2 2 2 2 2" xfId="57066" xr:uid="{00000000-0005-0000-0000-000037000000}"/>
    <cellStyle name="Comma 5 2 3 2 2 2 2 3" xfId="41946" xr:uid="{00000000-0005-0000-0000-000037000000}"/>
    <cellStyle name="Comma 5 2 3 2 2 2 3" xfId="17754" xr:uid="{00000000-0005-0000-0000-000037000000}"/>
    <cellStyle name="Comma 5 2 3 2 2 2 3 2" xfId="47994" xr:uid="{00000000-0005-0000-0000-000037000000}"/>
    <cellStyle name="Comma 5 2 3 2 2 2 4" xfId="32874" xr:uid="{00000000-0005-0000-0000-000037000000}"/>
    <cellStyle name="Comma 5 2 3 2 2 3" xfId="4146" xr:uid="{00000000-0005-0000-0000-000037000000}"/>
    <cellStyle name="Comma 5 2 3 2 2 3 2" xfId="13218" xr:uid="{00000000-0005-0000-0000-000037000000}"/>
    <cellStyle name="Comma 5 2 3 2 2 3 2 2" xfId="28338" xr:uid="{00000000-0005-0000-0000-000037000000}"/>
    <cellStyle name="Comma 5 2 3 2 2 3 2 2 2" xfId="58578" xr:uid="{00000000-0005-0000-0000-000037000000}"/>
    <cellStyle name="Comma 5 2 3 2 2 3 2 3" xfId="43458" xr:uid="{00000000-0005-0000-0000-000037000000}"/>
    <cellStyle name="Comma 5 2 3 2 2 3 3" xfId="19266" xr:uid="{00000000-0005-0000-0000-000037000000}"/>
    <cellStyle name="Comma 5 2 3 2 2 3 3 2" xfId="49506" xr:uid="{00000000-0005-0000-0000-000037000000}"/>
    <cellStyle name="Comma 5 2 3 2 2 3 4" xfId="34386" xr:uid="{00000000-0005-0000-0000-000037000000}"/>
    <cellStyle name="Comma 5 2 3 2 2 4" xfId="5658" xr:uid="{00000000-0005-0000-0000-000037000000}"/>
    <cellStyle name="Comma 5 2 3 2 2 4 2" xfId="14730" xr:uid="{00000000-0005-0000-0000-000037000000}"/>
    <cellStyle name="Comma 5 2 3 2 2 4 2 2" xfId="29850" xr:uid="{00000000-0005-0000-0000-000037000000}"/>
    <cellStyle name="Comma 5 2 3 2 2 4 2 2 2" xfId="60090" xr:uid="{00000000-0005-0000-0000-000037000000}"/>
    <cellStyle name="Comma 5 2 3 2 2 4 2 3" xfId="44970" xr:uid="{00000000-0005-0000-0000-000037000000}"/>
    <cellStyle name="Comma 5 2 3 2 2 4 3" xfId="20778" xr:uid="{00000000-0005-0000-0000-000037000000}"/>
    <cellStyle name="Comma 5 2 3 2 2 4 3 2" xfId="51018" xr:uid="{00000000-0005-0000-0000-000037000000}"/>
    <cellStyle name="Comma 5 2 3 2 2 4 4" xfId="35898" xr:uid="{00000000-0005-0000-0000-000037000000}"/>
    <cellStyle name="Comma 5 2 3 2 2 5" xfId="7170" xr:uid="{00000000-0005-0000-0000-000037000000}"/>
    <cellStyle name="Comma 5 2 3 2 2 5 2" xfId="22290" xr:uid="{00000000-0005-0000-0000-000037000000}"/>
    <cellStyle name="Comma 5 2 3 2 2 5 2 2" xfId="52530" xr:uid="{00000000-0005-0000-0000-000037000000}"/>
    <cellStyle name="Comma 5 2 3 2 2 5 3" xfId="37410" xr:uid="{00000000-0005-0000-0000-000037000000}"/>
    <cellStyle name="Comma 5 2 3 2 2 6" xfId="8682" xr:uid="{00000000-0005-0000-0000-000037000000}"/>
    <cellStyle name="Comma 5 2 3 2 2 6 2" xfId="23802" xr:uid="{00000000-0005-0000-0000-000037000000}"/>
    <cellStyle name="Comma 5 2 3 2 2 6 2 2" xfId="54042" xr:uid="{00000000-0005-0000-0000-000037000000}"/>
    <cellStyle name="Comma 5 2 3 2 2 6 3" xfId="38922" xr:uid="{00000000-0005-0000-0000-000037000000}"/>
    <cellStyle name="Comma 5 2 3 2 2 7" xfId="10194" xr:uid="{00000000-0005-0000-0000-000037000000}"/>
    <cellStyle name="Comma 5 2 3 2 2 7 2" xfId="25314" xr:uid="{00000000-0005-0000-0000-000037000000}"/>
    <cellStyle name="Comma 5 2 3 2 2 7 2 2" xfId="55554" xr:uid="{00000000-0005-0000-0000-000037000000}"/>
    <cellStyle name="Comma 5 2 3 2 2 7 3" xfId="40434" xr:uid="{00000000-0005-0000-0000-000037000000}"/>
    <cellStyle name="Comma 5 2 3 2 2 8" xfId="16242" xr:uid="{00000000-0005-0000-0000-000037000000}"/>
    <cellStyle name="Comma 5 2 3 2 2 8 2" xfId="46482" xr:uid="{00000000-0005-0000-0000-000037000000}"/>
    <cellStyle name="Comma 5 2 3 2 2 9" xfId="31362" xr:uid="{00000000-0005-0000-0000-000037000000}"/>
    <cellStyle name="Comma 5 2 3 2 3" xfId="1878" xr:uid="{00000000-0005-0000-0000-000037000000}"/>
    <cellStyle name="Comma 5 2 3 2 3 2" xfId="10950" xr:uid="{00000000-0005-0000-0000-000037000000}"/>
    <cellStyle name="Comma 5 2 3 2 3 2 2" xfId="26070" xr:uid="{00000000-0005-0000-0000-000037000000}"/>
    <cellStyle name="Comma 5 2 3 2 3 2 2 2" xfId="56310" xr:uid="{00000000-0005-0000-0000-000037000000}"/>
    <cellStyle name="Comma 5 2 3 2 3 2 3" xfId="41190" xr:uid="{00000000-0005-0000-0000-000037000000}"/>
    <cellStyle name="Comma 5 2 3 2 3 3" xfId="16998" xr:uid="{00000000-0005-0000-0000-000037000000}"/>
    <cellStyle name="Comma 5 2 3 2 3 3 2" xfId="47238" xr:uid="{00000000-0005-0000-0000-000037000000}"/>
    <cellStyle name="Comma 5 2 3 2 3 4" xfId="32118" xr:uid="{00000000-0005-0000-0000-000037000000}"/>
    <cellStyle name="Comma 5 2 3 2 4" xfId="3390" xr:uid="{00000000-0005-0000-0000-000037000000}"/>
    <cellStyle name="Comma 5 2 3 2 4 2" xfId="12462" xr:uid="{00000000-0005-0000-0000-000037000000}"/>
    <cellStyle name="Comma 5 2 3 2 4 2 2" xfId="27582" xr:uid="{00000000-0005-0000-0000-000037000000}"/>
    <cellStyle name="Comma 5 2 3 2 4 2 2 2" xfId="57822" xr:uid="{00000000-0005-0000-0000-000037000000}"/>
    <cellStyle name="Comma 5 2 3 2 4 2 3" xfId="42702" xr:uid="{00000000-0005-0000-0000-000037000000}"/>
    <cellStyle name="Comma 5 2 3 2 4 3" xfId="18510" xr:uid="{00000000-0005-0000-0000-000037000000}"/>
    <cellStyle name="Comma 5 2 3 2 4 3 2" xfId="48750" xr:uid="{00000000-0005-0000-0000-000037000000}"/>
    <cellStyle name="Comma 5 2 3 2 4 4" xfId="33630" xr:uid="{00000000-0005-0000-0000-000037000000}"/>
    <cellStyle name="Comma 5 2 3 2 5" xfId="4902" xr:uid="{00000000-0005-0000-0000-000037000000}"/>
    <cellStyle name="Comma 5 2 3 2 5 2" xfId="13974" xr:uid="{00000000-0005-0000-0000-000037000000}"/>
    <cellStyle name="Comma 5 2 3 2 5 2 2" xfId="29094" xr:uid="{00000000-0005-0000-0000-000037000000}"/>
    <cellStyle name="Comma 5 2 3 2 5 2 2 2" xfId="59334" xr:uid="{00000000-0005-0000-0000-000037000000}"/>
    <cellStyle name="Comma 5 2 3 2 5 2 3" xfId="44214" xr:uid="{00000000-0005-0000-0000-000037000000}"/>
    <cellStyle name="Comma 5 2 3 2 5 3" xfId="20022" xr:uid="{00000000-0005-0000-0000-000037000000}"/>
    <cellStyle name="Comma 5 2 3 2 5 3 2" xfId="50262" xr:uid="{00000000-0005-0000-0000-000037000000}"/>
    <cellStyle name="Comma 5 2 3 2 5 4" xfId="35142" xr:uid="{00000000-0005-0000-0000-000037000000}"/>
    <cellStyle name="Comma 5 2 3 2 6" xfId="6414" xr:uid="{00000000-0005-0000-0000-000037000000}"/>
    <cellStyle name="Comma 5 2 3 2 6 2" xfId="21534" xr:uid="{00000000-0005-0000-0000-000037000000}"/>
    <cellStyle name="Comma 5 2 3 2 6 2 2" xfId="51774" xr:uid="{00000000-0005-0000-0000-000037000000}"/>
    <cellStyle name="Comma 5 2 3 2 6 3" xfId="36654" xr:uid="{00000000-0005-0000-0000-000037000000}"/>
    <cellStyle name="Comma 5 2 3 2 7" xfId="7926" xr:uid="{00000000-0005-0000-0000-000037000000}"/>
    <cellStyle name="Comma 5 2 3 2 7 2" xfId="23046" xr:uid="{00000000-0005-0000-0000-000037000000}"/>
    <cellStyle name="Comma 5 2 3 2 7 2 2" xfId="53286" xr:uid="{00000000-0005-0000-0000-000037000000}"/>
    <cellStyle name="Comma 5 2 3 2 7 3" xfId="38166" xr:uid="{00000000-0005-0000-0000-000037000000}"/>
    <cellStyle name="Comma 5 2 3 2 8" xfId="9438" xr:uid="{00000000-0005-0000-0000-000037000000}"/>
    <cellStyle name="Comma 5 2 3 2 8 2" xfId="24558" xr:uid="{00000000-0005-0000-0000-000037000000}"/>
    <cellStyle name="Comma 5 2 3 2 8 2 2" xfId="54798" xr:uid="{00000000-0005-0000-0000-000037000000}"/>
    <cellStyle name="Comma 5 2 3 2 8 3" xfId="39678" xr:uid="{00000000-0005-0000-0000-000037000000}"/>
    <cellStyle name="Comma 5 2 3 2 9" xfId="15486" xr:uid="{00000000-0005-0000-0000-000037000000}"/>
    <cellStyle name="Comma 5 2 3 2 9 2" xfId="45726" xr:uid="{00000000-0005-0000-0000-000037000000}"/>
    <cellStyle name="Comma 5 2 3 3" xfId="618" xr:uid="{00000000-0005-0000-0000-0000A7000000}"/>
    <cellStyle name="Comma 5 2 3 3 10" xfId="30858" xr:uid="{00000000-0005-0000-0000-0000A7000000}"/>
    <cellStyle name="Comma 5 2 3 3 2" xfId="1374" xr:uid="{00000000-0005-0000-0000-0000A7000000}"/>
    <cellStyle name="Comma 5 2 3 3 2 2" xfId="2886" xr:uid="{00000000-0005-0000-0000-0000A7000000}"/>
    <cellStyle name="Comma 5 2 3 3 2 2 2" xfId="11958" xr:uid="{00000000-0005-0000-0000-0000A7000000}"/>
    <cellStyle name="Comma 5 2 3 3 2 2 2 2" xfId="27078" xr:uid="{00000000-0005-0000-0000-0000A7000000}"/>
    <cellStyle name="Comma 5 2 3 3 2 2 2 2 2" xfId="57318" xr:uid="{00000000-0005-0000-0000-0000A7000000}"/>
    <cellStyle name="Comma 5 2 3 3 2 2 2 3" xfId="42198" xr:uid="{00000000-0005-0000-0000-0000A7000000}"/>
    <cellStyle name="Comma 5 2 3 3 2 2 3" xfId="18006" xr:uid="{00000000-0005-0000-0000-0000A7000000}"/>
    <cellStyle name="Comma 5 2 3 3 2 2 3 2" xfId="48246" xr:uid="{00000000-0005-0000-0000-0000A7000000}"/>
    <cellStyle name="Comma 5 2 3 3 2 2 4" xfId="33126" xr:uid="{00000000-0005-0000-0000-0000A7000000}"/>
    <cellStyle name="Comma 5 2 3 3 2 3" xfId="4398" xr:uid="{00000000-0005-0000-0000-0000A7000000}"/>
    <cellStyle name="Comma 5 2 3 3 2 3 2" xfId="13470" xr:uid="{00000000-0005-0000-0000-0000A7000000}"/>
    <cellStyle name="Comma 5 2 3 3 2 3 2 2" xfId="28590" xr:uid="{00000000-0005-0000-0000-0000A7000000}"/>
    <cellStyle name="Comma 5 2 3 3 2 3 2 2 2" xfId="58830" xr:uid="{00000000-0005-0000-0000-0000A7000000}"/>
    <cellStyle name="Comma 5 2 3 3 2 3 2 3" xfId="43710" xr:uid="{00000000-0005-0000-0000-0000A7000000}"/>
    <cellStyle name="Comma 5 2 3 3 2 3 3" xfId="19518" xr:uid="{00000000-0005-0000-0000-0000A7000000}"/>
    <cellStyle name="Comma 5 2 3 3 2 3 3 2" xfId="49758" xr:uid="{00000000-0005-0000-0000-0000A7000000}"/>
    <cellStyle name="Comma 5 2 3 3 2 3 4" xfId="34638" xr:uid="{00000000-0005-0000-0000-0000A7000000}"/>
    <cellStyle name="Comma 5 2 3 3 2 4" xfId="5910" xr:uid="{00000000-0005-0000-0000-0000A7000000}"/>
    <cellStyle name="Comma 5 2 3 3 2 4 2" xfId="14982" xr:uid="{00000000-0005-0000-0000-0000A7000000}"/>
    <cellStyle name="Comma 5 2 3 3 2 4 2 2" xfId="30102" xr:uid="{00000000-0005-0000-0000-0000A7000000}"/>
    <cellStyle name="Comma 5 2 3 3 2 4 2 2 2" xfId="60342" xr:uid="{00000000-0005-0000-0000-0000A7000000}"/>
    <cellStyle name="Comma 5 2 3 3 2 4 2 3" xfId="45222" xr:uid="{00000000-0005-0000-0000-0000A7000000}"/>
    <cellStyle name="Comma 5 2 3 3 2 4 3" xfId="21030" xr:uid="{00000000-0005-0000-0000-0000A7000000}"/>
    <cellStyle name="Comma 5 2 3 3 2 4 3 2" xfId="51270" xr:uid="{00000000-0005-0000-0000-0000A7000000}"/>
    <cellStyle name="Comma 5 2 3 3 2 4 4" xfId="36150" xr:uid="{00000000-0005-0000-0000-0000A7000000}"/>
    <cellStyle name="Comma 5 2 3 3 2 5" xfId="7422" xr:uid="{00000000-0005-0000-0000-0000A7000000}"/>
    <cellStyle name="Comma 5 2 3 3 2 5 2" xfId="22542" xr:uid="{00000000-0005-0000-0000-0000A7000000}"/>
    <cellStyle name="Comma 5 2 3 3 2 5 2 2" xfId="52782" xr:uid="{00000000-0005-0000-0000-0000A7000000}"/>
    <cellStyle name="Comma 5 2 3 3 2 5 3" xfId="37662" xr:uid="{00000000-0005-0000-0000-0000A7000000}"/>
    <cellStyle name="Comma 5 2 3 3 2 6" xfId="8934" xr:uid="{00000000-0005-0000-0000-0000A7000000}"/>
    <cellStyle name="Comma 5 2 3 3 2 6 2" xfId="24054" xr:uid="{00000000-0005-0000-0000-0000A7000000}"/>
    <cellStyle name="Comma 5 2 3 3 2 6 2 2" xfId="54294" xr:uid="{00000000-0005-0000-0000-0000A7000000}"/>
    <cellStyle name="Comma 5 2 3 3 2 6 3" xfId="39174" xr:uid="{00000000-0005-0000-0000-0000A7000000}"/>
    <cellStyle name="Comma 5 2 3 3 2 7" xfId="10446" xr:uid="{00000000-0005-0000-0000-0000A7000000}"/>
    <cellStyle name="Comma 5 2 3 3 2 7 2" xfId="25566" xr:uid="{00000000-0005-0000-0000-0000A7000000}"/>
    <cellStyle name="Comma 5 2 3 3 2 7 2 2" xfId="55806" xr:uid="{00000000-0005-0000-0000-0000A7000000}"/>
    <cellStyle name="Comma 5 2 3 3 2 7 3" xfId="40686" xr:uid="{00000000-0005-0000-0000-0000A7000000}"/>
    <cellStyle name="Comma 5 2 3 3 2 8" xfId="16494" xr:uid="{00000000-0005-0000-0000-0000A7000000}"/>
    <cellStyle name="Comma 5 2 3 3 2 8 2" xfId="46734" xr:uid="{00000000-0005-0000-0000-0000A7000000}"/>
    <cellStyle name="Comma 5 2 3 3 2 9" xfId="31614" xr:uid="{00000000-0005-0000-0000-0000A7000000}"/>
    <cellStyle name="Comma 5 2 3 3 3" xfId="2130" xr:uid="{00000000-0005-0000-0000-0000A7000000}"/>
    <cellStyle name="Comma 5 2 3 3 3 2" xfId="11202" xr:uid="{00000000-0005-0000-0000-0000A7000000}"/>
    <cellStyle name="Comma 5 2 3 3 3 2 2" xfId="26322" xr:uid="{00000000-0005-0000-0000-0000A7000000}"/>
    <cellStyle name="Comma 5 2 3 3 3 2 2 2" xfId="56562" xr:uid="{00000000-0005-0000-0000-0000A7000000}"/>
    <cellStyle name="Comma 5 2 3 3 3 2 3" xfId="41442" xr:uid="{00000000-0005-0000-0000-0000A7000000}"/>
    <cellStyle name="Comma 5 2 3 3 3 3" xfId="17250" xr:uid="{00000000-0005-0000-0000-0000A7000000}"/>
    <cellStyle name="Comma 5 2 3 3 3 3 2" xfId="47490" xr:uid="{00000000-0005-0000-0000-0000A7000000}"/>
    <cellStyle name="Comma 5 2 3 3 3 4" xfId="32370" xr:uid="{00000000-0005-0000-0000-0000A7000000}"/>
    <cellStyle name="Comma 5 2 3 3 4" xfId="3642" xr:uid="{00000000-0005-0000-0000-0000A7000000}"/>
    <cellStyle name="Comma 5 2 3 3 4 2" xfId="12714" xr:uid="{00000000-0005-0000-0000-0000A7000000}"/>
    <cellStyle name="Comma 5 2 3 3 4 2 2" xfId="27834" xr:uid="{00000000-0005-0000-0000-0000A7000000}"/>
    <cellStyle name="Comma 5 2 3 3 4 2 2 2" xfId="58074" xr:uid="{00000000-0005-0000-0000-0000A7000000}"/>
    <cellStyle name="Comma 5 2 3 3 4 2 3" xfId="42954" xr:uid="{00000000-0005-0000-0000-0000A7000000}"/>
    <cellStyle name="Comma 5 2 3 3 4 3" xfId="18762" xr:uid="{00000000-0005-0000-0000-0000A7000000}"/>
    <cellStyle name="Comma 5 2 3 3 4 3 2" xfId="49002" xr:uid="{00000000-0005-0000-0000-0000A7000000}"/>
    <cellStyle name="Comma 5 2 3 3 4 4" xfId="33882" xr:uid="{00000000-0005-0000-0000-0000A7000000}"/>
    <cellStyle name="Comma 5 2 3 3 5" xfId="5154" xr:uid="{00000000-0005-0000-0000-0000A7000000}"/>
    <cellStyle name="Comma 5 2 3 3 5 2" xfId="14226" xr:uid="{00000000-0005-0000-0000-0000A7000000}"/>
    <cellStyle name="Comma 5 2 3 3 5 2 2" xfId="29346" xr:uid="{00000000-0005-0000-0000-0000A7000000}"/>
    <cellStyle name="Comma 5 2 3 3 5 2 2 2" xfId="59586" xr:uid="{00000000-0005-0000-0000-0000A7000000}"/>
    <cellStyle name="Comma 5 2 3 3 5 2 3" xfId="44466" xr:uid="{00000000-0005-0000-0000-0000A7000000}"/>
    <cellStyle name="Comma 5 2 3 3 5 3" xfId="20274" xr:uid="{00000000-0005-0000-0000-0000A7000000}"/>
    <cellStyle name="Comma 5 2 3 3 5 3 2" xfId="50514" xr:uid="{00000000-0005-0000-0000-0000A7000000}"/>
    <cellStyle name="Comma 5 2 3 3 5 4" xfId="35394" xr:uid="{00000000-0005-0000-0000-0000A7000000}"/>
    <cellStyle name="Comma 5 2 3 3 6" xfId="6666" xr:uid="{00000000-0005-0000-0000-0000A7000000}"/>
    <cellStyle name="Comma 5 2 3 3 6 2" xfId="21786" xr:uid="{00000000-0005-0000-0000-0000A7000000}"/>
    <cellStyle name="Comma 5 2 3 3 6 2 2" xfId="52026" xr:uid="{00000000-0005-0000-0000-0000A7000000}"/>
    <cellStyle name="Comma 5 2 3 3 6 3" xfId="36906" xr:uid="{00000000-0005-0000-0000-0000A7000000}"/>
    <cellStyle name="Comma 5 2 3 3 7" xfId="8178" xr:uid="{00000000-0005-0000-0000-0000A7000000}"/>
    <cellStyle name="Comma 5 2 3 3 7 2" xfId="23298" xr:uid="{00000000-0005-0000-0000-0000A7000000}"/>
    <cellStyle name="Comma 5 2 3 3 7 2 2" xfId="53538" xr:uid="{00000000-0005-0000-0000-0000A7000000}"/>
    <cellStyle name="Comma 5 2 3 3 7 3" xfId="38418" xr:uid="{00000000-0005-0000-0000-0000A7000000}"/>
    <cellStyle name="Comma 5 2 3 3 8" xfId="9690" xr:uid="{00000000-0005-0000-0000-0000A7000000}"/>
    <cellStyle name="Comma 5 2 3 3 8 2" xfId="24810" xr:uid="{00000000-0005-0000-0000-0000A7000000}"/>
    <cellStyle name="Comma 5 2 3 3 8 2 2" xfId="55050" xr:uid="{00000000-0005-0000-0000-0000A7000000}"/>
    <cellStyle name="Comma 5 2 3 3 8 3" xfId="39930" xr:uid="{00000000-0005-0000-0000-0000A7000000}"/>
    <cellStyle name="Comma 5 2 3 3 9" xfId="15738" xr:uid="{00000000-0005-0000-0000-0000A7000000}"/>
    <cellStyle name="Comma 5 2 3 3 9 2" xfId="45978" xr:uid="{00000000-0005-0000-0000-0000A7000000}"/>
    <cellStyle name="Comma 5 2 3 4" xfId="870" xr:uid="{00000000-0005-0000-0000-000037000000}"/>
    <cellStyle name="Comma 5 2 3 4 2" xfId="2382" xr:uid="{00000000-0005-0000-0000-000037000000}"/>
    <cellStyle name="Comma 5 2 3 4 2 2" xfId="11454" xr:uid="{00000000-0005-0000-0000-000037000000}"/>
    <cellStyle name="Comma 5 2 3 4 2 2 2" xfId="26574" xr:uid="{00000000-0005-0000-0000-000037000000}"/>
    <cellStyle name="Comma 5 2 3 4 2 2 2 2" xfId="56814" xr:uid="{00000000-0005-0000-0000-000037000000}"/>
    <cellStyle name="Comma 5 2 3 4 2 2 3" xfId="41694" xr:uid="{00000000-0005-0000-0000-000037000000}"/>
    <cellStyle name="Comma 5 2 3 4 2 3" xfId="17502" xr:uid="{00000000-0005-0000-0000-000037000000}"/>
    <cellStyle name="Comma 5 2 3 4 2 3 2" xfId="47742" xr:uid="{00000000-0005-0000-0000-000037000000}"/>
    <cellStyle name="Comma 5 2 3 4 2 4" xfId="32622" xr:uid="{00000000-0005-0000-0000-000037000000}"/>
    <cellStyle name="Comma 5 2 3 4 3" xfId="3894" xr:uid="{00000000-0005-0000-0000-000037000000}"/>
    <cellStyle name="Comma 5 2 3 4 3 2" xfId="12966" xr:uid="{00000000-0005-0000-0000-000037000000}"/>
    <cellStyle name="Comma 5 2 3 4 3 2 2" xfId="28086" xr:uid="{00000000-0005-0000-0000-000037000000}"/>
    <cellStyle name="Comma 5 2 3 4 3 2 2 2" xfId="58326" xr:uid="{00000000-0005-0000-0000-000037000000}"/>
    <cellStyle name="Comma 5 2 3 4 3 2 3" xfId="43206" xr:uid="{00000000-0005-0000-0000-000037000000}"/>
    <cellStyle name="Comma 5 2 3 4 3 3" xfId="19014" xr:uid="{00000000-0005-0000-0000-000037000000}"/>
    <cellStyle name="Comma 5 2 3 4 3 3 2" xfId="49254" xr:uid="{00000000-0005-0000-0000-000037000000}"/>
    <cellStyle name="Comma 5 2 3 4 3 4" xfId="34134" xr:uid="{00000000-0005-0000-0000-000037000000}"/>
    <cellStyle name="Comma 5 2 3 4 4" xfId="5406" xr:uid="{00000000-0005-0000-0000-000037000000}"/>
    <cellStyle name="Comma 5 2 3 4 4 2" xfId="14478" xr:uid="{00000000-0005-0000-0000-000037000000}"/>
    <cellStyle name="Comma 5 2 3 4 4 2 2" xfId="29598" xr:uid="{00000000-0005-0000-0000-000037000000}"/>
    <cellStyle name="Comma 5 2 3 4 4 2 2 2" xfId="59838" xr:uid="{00000000-0005-0000-0000-000037000000}"/>
    <cellStyle name="Comma 5 2 3 4 4 2 3" xfId="44718" xr:uid="{00000000-0005-0000-0000-000037000000}"/>
    <cellStyle name="Comma 5 2 3 4 4 3" xfId="20526" xr:uid="{00000000-0005-0000-0000-000037000000}"/>
    <cellStyle name="Comma 5 2 3 4 4 3 2" xfId="50766" xr:uid="{00000000-0005-0000-0000-000037000000}"/>
    <cellStyle name="Comma 5 2 3 4 4 4" xfId="35646" xr:uid="{00000000-0005-0000-0000-000037000000}"/>
    <cellStyle name="Comma 5 2 3 4 5" xfId="6918" xr:uid="{00000000-0005-0000-0000-000037000000}"/>
    <cellStyle name="Comma 5 2 3 4 5 2" xfId="22038" xr:uid="{00000000-0005-0000-0000-000037000000}"/>
    <cellStyle name="Comma 5 2 3 4 5 2 2" xfId="52278" xr:uid="{00000000-0005-0000-0000-000037000000}"/>
    <cellStyle name="Comma 5 2 3 4 5 3" xfId="37158" xr:uid="{00000000-0005-0000-0000-000037000000}"/>
    <cellStyle name="Comma 5 2 3 4 6" xfId="8430" xr:uid="{00000000-0005-0000-0000-000037000000}"/>
    <cellStyle name="Comma 5 2 3 4 6 2" xfId="23550" xr:uid="{00000000-0005-0000-0000-000037000000}"/>
    <cellStyle name="Comma 5 2 3 4 6 2 2" xfId="53790" xr:uid="{00000000-0005-0000-0000-000037000000}"/>
    <cellStyle name="Comma 5 2 3 4 6 3" xfId="38670" xr:uid="{00000000-0005-0000-0000-000037000000}"/>
    <cellStyle name="Comma 5 2 3 4 7" xfId="9942" xr:uid="{00000000-0005-0000-0000-000037000000}"/>
    <cellStyle name="Comma 5 2 3 4 7 2" xfId="25062" xr:uid="{00000000-0005-0000-0000-000037000000}"/>
    <cellStyle name="Comma 5 2 3 4 7 2 2" xfId="55302" xr:uid="{00000000-0005-0000-0000-000037000000}"/>
    <cellStyle name="Comma 5 2 3 4 7 3" xfId="40182" xr:uid="{00000000-0005-0000-0000-000037000000}"/>
    <cellStyle name="Comma 5 2 3 4 8" xfId="15990" xr:uid="{00000000-0005-0000-0000-000037000000}"/>
    <cellStyle name="Comma 5 2 3 4 8 2" xfId="46230" xr:uid="{00000000-0005-0000-0000-000037000000}"/>
    <cellStyle name="Comma 5 2 3 4 9" xfId="31110" xr:uid="{00000000-0005-0000-0000-000037000000}"/>
    <cellStyle name="Comma 5 2 3 5" xfId="1626" xr:uid="{00000000-0005-0000-0000-000037000000}"/>
    <cellStyle name="Comma 5 2 3 5 2" xfId="10698" xr:uid="{00000000-0005-0000-0000-000037000000}"/>
    <cellStyle name="Comma 5 2 3 5 2 2" xfId="25818" xr:uid="{00000000-0005-0000-0000-000037000000}"/>
    <cellStyle name="Comma 5 2 3 5 2 2 2" xfId="56058" xr:uid="{00000000-0005-0000-0000-000037000000}"/>
    <cellStyle name="Comma 5 2 3 5 2 3" xfId="40938" xr:uid="{00000000-0005-0000-0000-000037000000}"/>
    <cellStyle name="Comma 5 2 3 5 3" xfId="16746" xr:uid="{00000000-0005-0000-0000-000037000000}"/>
    <cellStyle name="Comma 5 2 3 5 3 2" xfId="46986" xr:uid="{00000000-0005-0000-0000-000037000000}"/>
    <cellStyle name="Comma 5 2 3 5 4" xfId="31866" xr:uid="{00000000-0005-0000-0000-000037000000}"/>
    <cellStyle name="Comma 5 2 3 6" xfId="3138" xr:uid="{00000000-0005-0000-0000-000037000000}"/>
    <cellStyle name="Comma 5 2 3 6 2" xfId="12210" xr:uid="{00000000-0005-0000-0000-000037000000}"/>
    <cellStyle name="Comma 5 2 3 6 2 2" xfId="27330" xr:uid="{00000000-0005-0000-0000-000037000000}"/>
    <cellStyle name="Comma 5 2 3 6 2 2 2" xfId="57570" xr:uid="{00000000-0005-0000-0000-000037000000}"/>
    <cellStyle name="Comma 5 2 3 6 2 3" xfId="42450" xr:uid="{00000000-0005-0000-0000-000037000000}"/>
    <cellStyle name="Comma 5 2 3 6 3" xfId="18258" xr:uid="{00000000-0005-0000-0000-000037000000}"/>
    <cellStyle name="Comma 5 2 3 6 3 2" xfId="48498" xr:uid="{00000000-0005-0000-0000-000037000000}"/>
    <cellStyle name="Comma 5 2 3 6 4" xfId="33378" xr:uid="{00000000-0005-0000-0000-000037000000}"/>
    <cellStyle name="Comma 5 2 3 7" xfId="4650" xr:uid="{00000000-0005-0000-0000-000037000000}"/>
    <cellStyle name="Comma 5 2 3 7 2" xfId="13722" xr:uid="{00000000-0005-0000-0000-000037000000}"/>
    <cellStyle name="Comma 5 2 3 7 2 2" xfId="28842" xr:uid="{00000000-0005-0000-0000-000037000000}"/>
    <cellStyle name="Comma 5 2 3 7 2 2 2" xfId="59082" xr:uid="{00000000-0005-0000-0000-000037000000}"/>
    <cellStyle name="Comma 5 2 3 7 2 3" xfId="43962" xr:uid="{00000000-0005-0000-0000-000037000000}"/>
    <cellStyle name="Comma 5 2 3 7 3" xfId="19770" xr:uid="{00000000-0005-0000-0000-000037000000}"/>
    <cellStyle name="Comma 5 2 3 7 3 2" xfId="50010" xr:uid="{00000000-0005-0000-0000-000037000000}"/>
    <cellStyle name="Comma 5 2 3 7 4" xfId="34890" xr:uid="{00000000-0005-0000-0000-000037000000}"/>
    <cellStyle name="Comma 5 2 3 8" xfId="6162" xr:uid="{00000000-0005-0000-0000-000037000000}"/>
    <cellStyle name="Comma 5 2 3 8 2" xfId="21282" xr:uid="{00000000-0005-0000-0000-000037000000}"/>
    <cellStyle name="Comma 5 2 3 8 2 2" xfId="51522" xr:uid="{00000000-0005-0000-0000-000037000000}"/>
    <cellStyle name="Comma 5 2 3 8 3" xfId="36402" xr:uid="{00000000-0005-0000-0000-000037000000}"/>
    <cellStyle name="Comma 5 2 3 9" xfId="7674" xr:uid="{00000000-0005-0000-0000-000037000000}"/>
    <cellStyle name="Comma 5 2 3 9 2" xfId="22794" xr:uid="{00000000-0005-0000-0000-000037000000}"/>
    <cellStyle name="Comma 5 2 3 9 2 2" xfId="53034" xr:uid="{00000000-0005-0000-0000-000037000000}"/>
    <cellStyle name="Comma 5 2 3 9 3" xfId="37914" xr:uid="{00000000-0005-0000-0000-000037000000}"/>
    <cellStyle name="Comma 5 2 4" xfId="198" xr:uid="{00000000-0005-0000-0000-000037000000}"/>
    <cellStyle name="Comma 5 2 4 10" xfId="9270" xr:uid="{00000000-0005-0000-0000-000037000000}"/>
    <cellStyle name="Comma 5 2 4 10 2" xfId="24390" xr:uid="{00000000-0005-0000-0000-000037000000}"/>
    <cellStyle name="Comma 5 2 4 10 2 2" xfId="54630" xr:uid="{00000000-0005-0000-0000-000037000000}"/>
    <cellStyle name="Comma 5 2 4 10 3" xfId="39510" xr:uid="{00000000-0005-0000-0000-000037000000}"/>
    <cellStyle name="Comma 5 2 4 11" xfId="15318" xr:uid="{00000000-0005-0000-0000-000037000000}"/>
    <cellStyle name="Comma 5 2 4 11 2" xfId="45558" xr:uid="{00000000-0005-0000-0000-000037000000}"/>
    <cellStyle name="Comma 5 2 4 12" xfId="30438" xr:uid="{00000000-0005-0000-0000-000037000000}"/>
    <cellStyle name="Comma 5 2 4 2" xfId="450" xr:uid="{00000000-0005-0000-0000-000037000000}"/>
    <cellStyle name="Comma 5 2 4 2 10" xfId="30690" xr:uid="{00000000-0005-0000-0000-000037000000}"/>
    <cellStyle name="Comma 5 2 4 2 2" xfId="1206" xr:uid="{00000000-0005-0000-0000-000037000000}"/>
    <cellStyle name="Comma 5 2 4 2 2 2" xfId="2718" xr:uid="{00000000-0005-0000-0000-000037000000}"/>
    <cellStyle name="Comma 5 2 4 2 2 2 2" xfId="11790" xr:uid="{00000000-0005-0000-0000-000037000000}"/>
    <cellStyle name="Comma 5 2 4 2 2 2 2 2" xfId="26910" xr:uid="{00000000-0005-0000-0000-000037000000}"/>
    <cellStyle name="Comma 5 2 4 2 2 2 2 2 2" xfId="57150" xr:uid="{00000000-0005-0000-0000-000037000000}"/>
    <cellStyle name="Comma 5 2 4 2 2 2 2 3" xfId="42030" xr:uid="{00000000-0005-0000-0000-000037000000}"/>
    <cellStyle name="Comma 5 2 4 2 2 2 3" xfId="17838" xr:uid="{00000000-0005-0000-0000-000037000000}"/>
    <cellStyle name="Comma 5 2 4 2 2 2 3 2" xfId="48078" xr:uid="{00000000-0005-0000-0000-000037000000}"/>
    <cellStyle name="Comma 5 2 4 2 2 2 4" xfId="32958" xr:uid="{00000000-0005-0000-0000-000037000000}"/>
    <cellStyle name="Comma 5 2 4 2 2 3" xfId="4230" xr:uid="{00000000-0005-0000-0000-000037000000}"/>
    <cellStyle name="Comma 5 2 4 2 2 3 2" xfId="13302" xr:uid="{00000000-0005-0000-0000-000037000000}"/>
    <cellStyle name="Comma 5 2 4 2 2 3 2 2" xfId="28422" xr:uid="{00000000-0005-0000-0000-000037000000}"/>
    <cellStyle name="Comma 5 2 4 2 2 3 2 2 2" xfId="58662" xr:uid="{00000000-0005-0000-0000-000037000000}"/>
    <cellStyle name="Comma 5 2 4 2 2 3 2 3" xfId="43542" xr:uid="{00000000-0005-0000-0000-000037000000}"/>
    <cellStyle name="Comma 5 2 4 2 2 3 3" xfId="19350" xr:uid="{00000000-0005-0000-0000-000037000000}"/>
    <cellStyle name="Comma 5 2 4 2 2 3 3 2" xfId="49590" xr:uid="{00000000-0005-0000-0000-000037000000}"/>
    <cellStyle name="Comma 5 2 4 2 2 3 4" xfId="34470" xr:uid="{00000000-0005-0000-0000-000037000000}"/>
    <cellStyle name="Comma 5 2 4 2 2 4" xfId="5742" xr:uid="{00000000-0005-0000-0000-000037000000}"/>
    <cellStyle name="Comma 5 2 4 2 2 4 2" xfId="14814" xr:uid="{00000000-0005-0000-0000-000037000000}"/>
    <cellStyle name="Comma 5 2 4 2 2 4 2 2" xfId="29934" xr:uid="{00000000-0005-0000-0000-000037000000}"/>
    <cellStyle name="Comma 5 2 4 2 2 4 2 2 2" xfId="60174" xr:uid="{00000000-0005-0000-0000-000037000000}"/>
    <cellStyle name="Comma 5 2 4 2 2 4 2 3" xfId="45054" xr:uid="{00000000-0005-0000-0000-000037000000}"/>
    <cellStyle name="Comma 5 2 4 2 2 4 3" xfId="20862" xr:uid="{00000000-0005-0000-0000-000037000000}"/>
    <cellStyle name="Comma 5 2 4 2 2 4 3 2" xfId="51102" xr:uid="{00000000-0005-0000-0000-000037000000}"/>
    <cellStyle name="Comma 5 2 4 2 2 4 4" xfId="35982" xr:uid="{00000000-0005-0000-0000-000037000000}"/>
    <cellStyle name="Comma 5 2 4 2 2 5" xfId="7254" xr:uid="{00000000-0005-0000-0000-000037000000}"/>
    <cellStyle name="Comma 5 2 4 2 2 5 2" xfId="22374" xr:uid="{00000000-0005-0000-0000-000037000000}"/>
    <cellStyle name="Comma 5 2 4 2 2 5 2 2" xfId="52614" xr:uid="{00000000-0005-0000-0000-000037000000}"/>
    <cellStyle name="Comma 5 2 4 2 2 5 3" xfId="37494" xr:uid="{00000000-0005-0000-0000-000037000000}"/>
    <cellStyle name="Comma 5 2 4 2 2 6" xfId="8766" xr:uid="{00000000-0005-0000-0000-000037000000}"/>
    <cellStyle name="Comma 5 2 4 2 2 6 2" xfId="23886" xr:uid="{00000000-0005-0000-0000-000037000000}"/>
    <cellStyle name="Comma 5 2 4 2 2 6 2 2" xfId="54126" xr:uid="{00000000-0005-0000-0000-000037000000}"/>
    <cellStyle name="Comma 5 2 4 2 2 6 3" xfId="39006" xr:uid="{00000000-0005-0000-0000-000037000000}"/>
    <cellStyle name="Comma 5 2 4 2 2 7" xfId="10278" xr:uid="{00000000-0005-0000-0000-000037000000}"/>
    <cellStyle name="Comma 5 2 4 2 2 7 2" xfId="25398" xr:uid="{00000000-0005-0000-0000-000037000000}"/>
    <cellStyle name="Comma 5 2 4 2 2 7 2 2" xfId="55638" xr:uid="{00000000-0005-0000-0000-000037000000}"/>
    <cellStyle name="Comma 5 2 4 2 2 7 3" xfId="40518" xr:uid="{00000000-0005-0000-0000-000037000000}"/>
    <cellStyle name="Comma 5 2 4 2 2 8" xfId="16326" xr:uid="{00000000-0005-0000-0000-000037000000}"/>
    <cellStyle name="Comma 5 2 4 2 2 8 2" xfId="46566" xr:uid="{00000000-0005-0000-0000-000037000000}"/>
    <cellStyle name="Comma 5 2 4 2 2 9" xfId="31446" xr:uid="{00000000-0005-0000-0000-000037000000}"/>
    <cellStyle name="Comma 5 2 4 2 3" xfId="1962" xr:uid="{00000000-0005-0000-0000-000037000000}"/>
    <cellStyle name="Comma 5 2 4 2 3 2" xfId="11034" xr:uid="{00000000-0005-0000-0000-000037000000}"/>
    <cellStyle name="Comma 5 2 4 2 3 2 2" xfId="26154" xr:uid="{00000000-0005-0000-0000-000037000000}"/>
    <cellStyle name="Comma 5 2 4 2 3 2 2 2" xfId="56394" xr:uid="{00000000-0005-0000-0000-000037000000}"/>
    <cellStyle name="Comma 5 2 4 2 3 2 3" xfId="41274" xr:uid="{00000000-0005-0000-0000-000037000000}"/>
    <cellStyle name="Comma 5 2 4 2 3 3" xfId="17082" xr:uid="{00000000-0005-0000-0000-000037000000}"/>
    <cellStyle name="Comma 5 2 4 2 3 3 2" xfId="47322" xr:uid="{00000000-0005-0000-0000-000037000000}"/>
    <cellStyle name="Comma 5 2 4 2 3 4" xfId="32202" xr:uid="{00000000-0005-0000-0000-000037000000}"/>
    <cellStyle name="Comma 5 2 4 2 4" xfId="3474" xr:uid="{00000000-0005-0000-0000-000037000000}"/>
    <cellStyle name="Comma 5 2 4 2 4 2" xfId="12546" xr:uid="{00000000-0005-0000-0000-000037000000}"/>
    <cellStyle name="Comma 5 2 4 2 4 2 2" xfId="27666" xr:uid="{00000000-0005-0000-0000-000037000000}"/>
    <cellStyle name="Comma 5 2 4 2 4 2 2 2" xfId="57906" xr:uid="{00000000-0005-0000-0000-000037000000}"/>
    <cellStyle name="Comma 5 2 4 2 4 2 3" xfId="42786" xr:uid="{00000000-0005-0000-0000-000037000000}"/>
    <cellStyle name="Comma 5 2 4 2 4 3" xfId="18594" xr:uid="{00000000-0005-0000-0000-000037000000}"/>
    <cellStyle name="Comma 5 2 4 2 4 3 2" xfId="48834" xr:uid="{00000000-0005-0000-0000-000037000000}"/>
    <cellStyle name="Comma 5 2 4 2 4 4" xfId="33714" xr:uid="{00000000-0005-0000-0000-000037000000}"/>
    <cellStyle name="Comma 5 2 4 2 5" xfId="4986" xr:uid="{00000000-0005-0000-0000-000037000000}"/>
    <cellStyle name="Comma 5 2 4 2 5 2" xfId="14058" xr:uid="{00000000-0005-0000-0000-000037000000}"/>
    <cellStyle name="Comma 5 2 4 2 5 2 2" xfId="29178" xr:uid="{00000000-0005-0000-0000-000037000000}"/>
    <cellStyle name="Comma 5 2 4 2 5 2 2 2" xfId="59418" xr:uid="{00000000-0005-0000-0000-000037000000}"/>
    <cellStyle name="Comma 5 2 4 2 5 2 3" xfId="44298" xr:uid="{00000000-0005-0000-0000-000037000000}"/>
    <cellStyle name="Comma 5 2 4 2 5 3" xfId="20106" xr:uid="{00000000-0005-0000-0000-000037000000}"/>
    <cellStyle name="Comma 5 2 4 2 5 3 2" xfId="50346" xr:uid="{00000000-0005-0000-0000-000037000000}"/>
    <cellStyle name="Comma 5 2 4 2 5 4" xfId="35226" xr:uid="{00000000-0005-0000-0000-000037000000}"/>
    <cellStyle name="Comma 5 2 4 2 6" xfId="6498" xr:uid="{00000000-0005-0000-0000-000037000000}"/>
    <cellStyle name="Comma 5 2 4 2 6 2" xfId="21618" xr:uid="{00000000-0005-0000-0000-000037000000}"/>
    <cellStyle name="Comma 5 2 4 2 6 2 2" xfId="51858" xr:uid="{00000000-0005-0000-0000-000037000000}"/>
    <cellStyle name="Comma 5 2 4 2 6 3" xfId="36738" xr:uid="{00000000-0005-0000-0000-000037000000}"/>
    <cellStyle name="Comma 5 2 4 2 7" xfId="8010" xr:uid="{00000000-0005-0000-0000-000037000000}"/>
    <cellStyle name="Comma 5 2 4 2 7 2" xfId="23130" xr:uid="{00000000-0005-0000-0000-000037000000}"/>
    <cellStyle name="Comma 5 2 4 2 7 2 2" xfId="53370" xr:uid="{00000000-0005-0000-0000-000037000000}"/>
    <cellStyle name="Comma 5 2 4 2 7 3" xfId="38250" xr:uid="{00000000-0005-0000-0000-000037000000}"/>
    <cellStyle name="Comma 5 2 4 2 8" xfId="9522" xr:uid="{00000000-0005-0000-0000-000037000000}"/>
    <cellStyle name="Comma 5 2 4 2 8 2" xfId="24642" xr:uid="{00000000-0005-0000-0000-000037000000}"/>
    <cellStyle name="Comma 5 2 4 2 8 2 2" xfId="54882" xr:uid="{00000000-0005-0000-0000-000037000000}"/>
    <cellStyle name="Comma 5 2 4 2 8 3" xfId="39762" xr:uid="{00000000-0005-0000-0000-000037000000}"/>
    <cellStyle name="Comma 5 2 4 2 9" xfId="15570" xr:uid="{00000000-0005-0000-0000-000037000000}"/>
    <cellStyle name="Comma 5 2 4 2 9 2" xfId="45810" xr:uid="{00000000-0005-0000-0000-000037000000}"/>
    <cellStyle name="Comma 5 2 4 3" xfId="702" xr:uid="{00000000-0005-0000-0000-0000A8000000}"/>
    <cellStyle name="Comma 5 2 4 3 10" xfId="30942" xr:uid="{00000000-0005-0000-0000-0000A8000000}"/>
    <cellStyle name="Comma 5 2 4 3 2" xfId="1458" xr:uid="{00000000-0005-0000-0000-0000A8000000}"/>
    <cellStyle name="Comma 5 2 4 3 2 2" xfId="2970" xr:uid="{00000000-0005-0000-0000-0000A8000000}"/>
    <cellStyle name="Comma 5 2 4 3 2 2 2" xfId="12042" xr:uid="{00000000-0005-0000-0000-0000A8000000}"/>
    <cellStyle name="Comma 5 2 4 3 2 2 2 2" xfId="27162" xr:uid="{00000000-0005-0000-0000-0000A8000000}"/>
    <cellStyle name="Comma 5 2 4 3 2 2 2 2 2" xfId="57402" xr:uid="{00000000-0005-0000-0000-0000A8000000}"/>
    <cellStyle name="Comma 5 2 4 3 2 2 2 3" xfId="42282" xr:uid="{00000000-0005-0000-0000-0000A8000000}"/>
    <cellStyle name="Comma 5 2 4 3 2 2 3" xfId="18090" xr:uid="{00000000-0005-0000-0000-0000A8000000}"/>
    <cellStyle name="Comma 5 2 4 3 2 2 3 2" xfId="48330" xr:uid="{00000000-0005-0000-0000-0000A8000000}"/>
    <cellStyle name="Comma 5 2 4 3 2 2 4" xfId="33210" xr:uid="{00000000-0005-0000-0000-0000A8000000}"/>
    <cellStyle name="Comma 5 2 4 3 2 3" xfId="4482" xr:uid="{00000000-0005-0000-0000-0000A8000000}"/>
    <cellStyle name="Comma 5 2 4 3 2 3 2" xfId="13554" xr:uid="{00000000-0005-0000-0000-0000A8000000}"/>
    <cellStyle name="Comma 5 2 4 3 2 3 2 2" xfId="28674" xr:uid="{00000000-0005-0000-0000-0000A8000000}"/>
    <cellStyle name="Comma 5 2 4 3 2 3 2 2 2" xfId="58914" xr:uid="{00000000-0005-0000-0000-0000A8000000}"/>
    <cellStyle name="Comma 5 2 4 3 2 3 2 3" xfId="43794" xr:uid="{00000000-0005-0000-0000-0000A8000000}"/>
    <cellStyle name="Comma 5 2 4 3 2 3 3" xfId="19602" xr:uid="{00000000-0005-0000-0000-0000A8000000}"/>
    <cellStyle name="Comma 5 2 4 3 2 3 3 2" xfId="49842" xr:uid="{00000000-0005-0000-0000-0000A8000000}"/>
    <cellStyle name="Comma 5 2 4 3 2 3 4" xfId="34722" xr:uid="{00000000-0005-0000-0000-0000A8000000}"/>
    <cellStyle name="Comma 5 2 4 3 2 4" xfId="5994" xr:uid="{00000000-0005-0000-0000-0000A8000000}"/>
    <cellStyle name="Comma 5 2 4 3 2 4 2" xfId="15066" xr:uid="{00000000-0005-0000-0000-0000A8000000}"/>
    <cellStyle name="Comma 5 2 4 3 2 4 2 2" xfId="30186" xr:uid="{00000000-0005-0000-0000-0000A8000000}"/>
    <cellStyle name="Comma 5 2 4 3 2 4 2 2 2" xfId="60426" xr:uid="{00000000-0005-0000-0000-0000A8000000}"/>
    <cellStyle name="Comma 5 2 4 3 2 4 2 3" xfId="45306" xr:uid="{00000000-0005-0000-0000-0000A8000000}"/>
    <cellStyle name="Comma 5 2 4 3 2 4 3" xfId="21114" xr:uid="{00000000-0005-0000-0000-0000A8000000}"/>
    <cellStyle name="Comma 5 2 4 3 2 4 3 2" xfId="51354" xr:uid="{00000000-0005-0000-0000-0000A8000000}"/>
    <cellStyle name="Comma 5 2 4 3 2 4 4" xfId="36234" xr:uid="{00000000-0005-0000-0000-0000A8000000}"/>
    <cellStyle name="Comma 5 2 4 3 2 5" xfId="7506" xr:uid="{00000000-0005-0000-0000-0000A8000000}"/>
    <cellStyle name="Comma 5 2 4 3 2 5 2" xfId="22626" xr:uid="{00000000-0005-0000-0000-0000A8000000}"/>
    <cellStyle name="Comma 5 2 4 3 2 5 2 2" xfId="52866" xr:uid="{00000000-0005-0000-0000-0000A8000000}"/>
    <cellStyle name="Comma 5 2 4 3 2 5 3" xfId="37746" xr:uid="{00000000-0005-0000-0000-0000A8000000}"/>
    <cellStyle name="Comma 5 2 4 3 2 6" xfId="9018" xr:uid="{00000000-0005-0000-0000-0000A8000000}"/>
    <cellStyle name="Comma 5 2 4 3 2 6 2" xfId="24138" xr:uid="{00000000-0005-0000-0000-0000A8000000}"/>
    <cellStyle name="Comma 5 2 4 3 2 6 2 2" xfId="54378" xr:uid="{00000000-0005-0000-0000-0000A8000000}"/>
    <cellStyle name="Comma 5 2 4 3 2 6 3" xfId="39258" xr:uid="{00000000-0005-0000-0000-0000A8000000}"/>
    <cellStyle name="Comma 5 2 4 3 2 7" xfId="10530" xr:uid="{00000000-0005-0000-0000-0000A8000000}"/>
    <cellStyle name="Comma 5 2 4 3 2 7 2" xfId="25650" xr:uid="{00000000-0005-0000-0000-0000A8000000}"/>
    <cellStyle name="Comma 5 2 4 3 2 7 2 2" xfId="55890" xr:uid="{00000000-0005-0000-0000-0000A8000000}"/>
    <cellStyle name="Comma 5 2 4 3 2 7 3" xfId="40770" xr:uid="{00000000-0005-0000-0000-0000A8000000}"/>
    <cellStyle name="Comma 5 2 4 3 2 8" xfId="16578" xr:uid="{00000000-0005-0000-0000-0000A8000000}"/>
    <cellStyle name="Comma 5 2 4 3 2 8 2" xfId="46818" xr:uid="{00000000-0005-0000-0000-0000A8000000}"/>
    <cellStyle name="Comma 5 2 4 3 2 9" xfId="31698" xr:uid="{00000000-0005-0000-0000-0000A8000000}"/>
    <cellStyle name="Comma 5 2 4 3 3" xfId="2214" xr:uid="{00000000-0005-0000-0000-0000A8000000}"/>
    <cellStyle name="Comma 5 2 4 3 3 2" xfId="11286" xr:uid="{00000000-0005-0000-0000-0000A8000000}"/>
    <cellStyle name="Comma 5 2 4 3 3 2 2" xfId="26406" xr:uid="{00000000-0005-0000-0000-0000A8000000}"/>
    <cellStyle name="Comma 5 2 4 3 3 2 2 2" xfId="56646" xr:uid="{00000000-0005-0000-0000-0000A8000000}"/>
    <cellStyle name="Comma 5 2 4 3 3 2 3" xfId="41526" xr:uid="{00000000-0005-0000-0000-0000A8000000}"/>
    <cellStyle name="Comma 5 2 4 3 3 3" xfId="17334" xr:uid="{00000000-0005-0000-0000-0000A8000000}"/>
    <cellStyle name="Comma 5 2 4 3 3 3 2" xfId="47574" xr:uid="{00000000-0005-0000-0000-0000A8000000}"/>
    <cellStyle name="Comma 5 2 4 3 3 4" xfId="32454" xr:uid="{00000000-0005-0000-0000-0000A8000000}"/>
    <cellStyle name="Comma 5 2 4 3 4" xfId="3726" xr:uid="{00000000-0005-0000-0000-0000A8000000}"/>
    <cellStyle name="Comma 5 2 4 3 4 2" xfId="12798" xr:uid="{00000000-0005-0000-0000-0000A8000000}"/>
    <cellStyle name="Comma 5 2 4 3 4 2 2" xfId="27918" xr:uid="{00000000-0005-0000-0000-0000A8000000}"/>
    <cellStyle name="Comma 5 2 4 3 4 2 2 2" xfId="58158" xr:uid="{00000000-0005-0000-0000-0000A8000000}"/>
    <cellStyle name="Comma 5 2 4 3 4 2 3" xfId="43038" xr:uid="{00000000-0005-0000-0000-0000A8000000}"/>
    <cellStyle name="Comma 5 2 4 3 4 3" xfId="18846" xr:uid="{00000000-0005-0000-0000-0000A8000000}"/>
    <cellStyle name="Comma 5 2 4 3 4 3 2" xfId="49086" xr:uid="{00000000-0005-0000-0000-0000A8000000}"/>
    <cellStyle name="Comma 5 2 4 3 4 4" xfId="33966" xr:uid="{00000000-0005-0000-0000-0000A8000000}"/>
    <cellStyle name="Comma 5 2 4 3 5" xfId="5238" xr:uid="{00000000-0005-0000-0000-0000A8000000}"/>
    <cellStyle name="Comma 5 2 4 3 5 2" xfId="14310" xr:uid="{00000000-0005-0000-0000-0000A8000000}"/>
    <cellStyle name="Comma 5 2 4 3 5 2 2" xfId="29430" xr:uid="{00000000-0005-0000-0000-0000A8000000}"/>
    <cellStyle name="Comma 5 2 4 3 5 2 2 2" xfId="59670" xr:uid="{00000000-0005-0000-0000-0000A8000000}"/>
    <cellStyle name="Comma 5 2 4 3 5 2 3" xfId="44550" xr:uid="{00000000-0005-0000-0000-0000A8000000}"/>
    <cellStyle name="Comma 5 2 4 3 5 3" xfId="20358" xr:uid="{00000000-0005-0000-0000-0000A8000000}"/>
    <cellStyle name="Comma 5 2 4 3 5 3 2" xfId="50598" xr:uid="{00000000-0005-0000-0000-0000A8000000}"/>
    <cellStyle name="Comma 5 2 4 3 5 4" xfId="35478" xr:uid="{00000000-0005-0000-0000-0000A8000000}"/>
    <cellStyle name="Comma 5 2 4 3 6" xfId="6750" xr:uid="{00000000-0005-0000-0000-0000A8000000}"/>
    <cellStyle name="Comma 5 2 4 3 6 2" xfId="21870" xr:uid="{00000000-0005-0000-0000-0000A8000000}"/>
    <cellStyle name="Comma 5 2 4 3 6 2 2" xfId="52110" xr:uid="{00000000-0005-0000-0000-0000A8000000}"/>
    <cellStyle name="Comma 5 2 4 3 6 3" xfId="36990" xr:uid="{00000000-0005-0000-0000-0000A8000000}"/>
    <cellStyle name="Comma 5 2 4 3 7" xfId="8262" xr:uid="{00000000-0005-0000-0000-0000A8000000}"/>
    <cellStyle name="Comma 5 2 4 3 7 2" xfId="23382" xr:uid="{00000000-0005-0000-0000-0000A8000000}"/>
    <cellStyle name="Comma 5 2 4 3 7 2 2" xfId="53622" xr:uid="{00000000-0005-0000-0000-0000A8000000}"/>
    <cellStyle name="Comma 5 2 4 3 7 3" xfId="38502" xr:uid="{00000000-0005-0000-0000-0000A8000000}"/>
    <cellStyle name="Comma 5 2 4 3 8" xfId="9774" xr:uid="{00000000-0005-0000-0000-0000A8000000}"/>
    <cellStyle name="Comma 5 2 4 3 8 2" xfId="24894" xr:uid="{00000000-0005-0000-0000-0000A8000000}"/>
    <cellStyle name="Comma 5 2 4 3 8 2 2" xfId="55134" xr:uid="{00000000-0005-0000-0000-0000A8000000}"/>
    <cellStyle name="Comma 5 2 4 3 8 3" xfId="40014" xr:uid="{00000000-0005-0000-0000-0000A8000000}"/>
    <cellStyle name="Comma 5 2 4 3 9" xfId="15822" xr:uid="{00000000-0005-0000-0000-0000A8000000}"/>
    <cellStyle name="Comma 5 2 4 3 9 2" xfId="46062" xr:uid="{00000000-0005-0000-0000-0000A8000000}"/>
    <cellStyle name="Comma 5 2 4 4" xfId="954" xr:uid="{00000000-0005-0000-0000-000037000000}"/>
    <cellStyle name="Comma 5 2 4 4 2" xfId="2466" xr:uid="{00000000-0005-0000-0000-000037000000}"/>
    <cellStyle name="Comma 5 2 4 4 2 2" xfId="11538" xr:uid="{00000000-0005-0000-0000-000037000000}"/>
    <cellStyle name="Comma 5 2 4 4 2 2 2" xfId="26658" xr:uid="{00000000-0005-0000-0000-000037000000}"/>
    <cellStyle name="Comma 5 2 4 4 2 2 2 2" xfId="56898" xr:uid="{00000000-0005-0000-0000-000037000000}"/>
    <cellStyle name="Comma 5 2 4 4 2 2 3" xfId="41778" xr:uid="{00000000-0005-0000-0000-000037000000}"/>
    <cellStyle name="Comma 5 2 4 4 2 3" xfId="17586" xr:uid="{00000000-0005-0000-0000-000037000000}"/>
    <cellStyle name="Comma 5 2 4 4 2 3 2" xfId="47826" xr:uid="{00000000-0005-0000-0000-000037000000}"/>
    <cellStyle name="Comma 5 2 4 4 2 4" xfId="32706" xr:uid="{00000000-0005-0000-0000-000037000000}"/>
    <cellStyle name="Comma 5 2 4 4 3" xfId="3978" xr:uid="{00000000-0005-0000-0000-000037000000}"/>
    <cellStyle name="Comma 5 2 4 4 3 2" xfId="13050" xr:uid="{00000000-0005-0000-0000-000037000000}"/>
    <cellStyle name="Comma 5 2 4 4 3 2 2" xfId="28170" xr:uid="{00000000-0005-0000-0000-000037000000}"/>
    <cellStyle name="Comma 5 2 4 4 3 2 2 2" xfId="58410" xr:uid="{00000000-0005-0000-0000-000037000000}"/>
    <cellStyle name="Comma 5 2 4 4 3 2 3" xfId="43290" xr:uid="{00000000-0005-0000-0000-000037000000}"/>
    <cellStyle name="Comma 5 2 4 4 3 3" xfId="19098" xr:uid="{00000000-0005-0000-0000-000037000000}"/>
    <cellStyle name="Comma 5 2 4 4 3 3 2" xfId="49338" xr:uid="{00000000-0005-0000-0000-000037000000}"/>
    <cellStyle name="Comma 5 2 4 4 3 4" xfId="34218" xr:uid="{00000000-0005-0000-0000-000037000000}"/>
    <cellStyle name="Comma 5 2 4 4 4" xfId="5490" xr:uid="{00000000-0005-0000-0000-000037000000}"/>
    <cellStyle name="Comma 5 2 4 4 4 2" xfId="14562" xr:uid="{00000000-0005-0000-0000-000037000000}"/>
    <cellStyle name="Comma 5 2 4 4 4 2 2" xfId="29682" xr:uid="{00000000-0005-0000-0000-000037000000}"/>
    <cellStyle name="Comma 5 2 4 4 4 2 2 2" xfId="59922" xr:uid="{00000000-0005-0000-0000-000037000000}"/>
    <cellStyle name="Comma 5 2 4 4 4 2 3" xfId="44802" xr:uid="{00000000-0005-0000-0000-000037000000}"/>
    <cellStyle name="Comma 5 2 4 4 4 3" xfId="20610" xr:uid="{00000000-0005-0000-0000-000037000000}"/>
    <cellStyle name="Comma 5 2 4 4 4 3 2" xfId="50850" xr:uid="{00000000-0005-0000-0000-000037000000}"/>
    <cellStyle name="Comma 5 2 4 4 4 4" xfId="35730" xr:uid="{00000000-0005-0000-0000-000037000000}"/>
    <cellStyle name="Comma 5 2 4 4 5" xfId="7002" xr:uid="{00000000-0005-0000-0000-000037000000}"/>
    <cellStyle name="Comma 5 2 4 4 5 2" xfId="22122" xr:uid="{00000000-0005-0000-0000-000037000000}"/>
    <cellStyle name="Comma 5 2 4 4 5 2 2" xfId="52362" xr:uid="{00000000-0005-0000-0000-000037000000}"/>
    <cellStyle name="Comma 5 2 4 4 5 3" xfId="37242" xr:uid="{00000000-0005-0000-0000-000037000000}"/>
    <cellStyle name="Comma 5 2 4 4 6" xfId="8514" xr:uid="{00000000-0005-0000-0000-000037000000}"/>
    <cellStyle name="Comma 5 2 4 4 6 2" xfId="23634" xr:uid="{00000000-0005-0000-0000-000037000000}"/>
    <cellStyle name="Comma 5 2 4 4 6 2 2" xfId="53874" xr:uid="{00000000-0005-0000-0000-000037000000}"/>
    <cellStyle name="Comma 5 2 4 4 6 3" xfId="38754" xr:uid="{00000000-0005-0000-0000-000037000000}"/>
    <cellStyle name="Comma 5 2 4 4 7" xfId="10026" xr:uid="{00000000-0005-0000-0000-000037000000}"/>
    <cellStyle name="Comma 5 2 4 4 7 2" xfId="25146" xr:uid="{00000000-0005-0000-0000-000037000000}"/>
    <cellStyle name="Comma 5 2 4 4 7 2 2" xfId="55386" xr:uid="{00000000-0005-0000-0000-000037000000}"/>
    <cellStyle name="Comma 5 2 4 4 7 3" xfId="40266" xr:uid="{00000000-0005-0000-0000-000037000000}"/>
    <cellStyle name="Comma 5 2 4 4 8" xfId="16074" xr:uid="{00000000-0005-0000-0000-000037000000}"/>
    <cellStyle name="Comma 5 2 4 4 8 2" xfId="46314" xr:uid="{00000000-0005-0000-0000-000037000000}"/>
    <cellStyle name="Comma 5 2 4 4 9" xfId="31194" xr:uid="{00000000-0005-0000-0000-000037000000}"/>
    <cellStyle name="Comma 5 2 4 5" xfId="1710" xr:uid="{00000000-0005-0000-0000-000037000000}"/>
    <cellStyle name="Comma 5 2 4 5 2" xfId="10782" xr:uid="{00000000-0005-0000-0000-000037000000}"/>
    <cellStyle name="Comma 5 2 4 5 2 2" xfId="25902" xr:uid="{00000000-0005-0000-0000-000037000000}"/>
    <cellStyle name="Comma 5 2 4 5 2 2 2" xfId="56142" xr:uid="{00000000-0005-0000-0000-000037000000}"/>
    <cellStyle name="Comma 5 2 4 5 2 3" xfId="41022" xr:uid="{00000000-0005-0000-0000-000037000000}"/>
    <cellStyle name="Comma 5 2 4 5 3" xfId="16830" xr:uid="{00000000-0005-0000-0000-000037000000}"/>
    <cellStyle name="Comma 5 2 4 5 3 2" xfId="47070" xr:uid="{00000000-0005-0000-0000-000037000000}"/>
    <cellStyle name="Comma 5 2 4 5 4" xfId="31950" xr:uid="{00000000-0005-0000-0000-000037000000}"/>
    <cellStyle name="Comma 5 2 4 6" xfId="3222" xr:uid="{00000000-0005-0000-0000-000037000000}"/>
    <cellStyle name="Comma 5 2 4 6 2" xfId="12294" xr:uid="{00000000-0005-0000-0000-000037000000}"/>
    <cellStyle name="Comma 5 2 4 6 2 2" xfId="27414" xr:uid="{00000000-0005-0000-0000-000037000000}"/>
    <cellStyle name="Comma 5 2 4 6 2 2 2" xfId="57654" xr:uid="{00000000-0005-0000-0000-000037000000}"/>
    <cellStyle name="Comma 5 2 4 6 2 3" xfId="42534" xr:uid="{00000000-0005-0000-0000-000037000000}"/>
    <cellStyle name="Comma 5 2 4 6 3" xfId="18342" xr:uid="{00000000-0005-0000-0000-000037000000}"/>
    <cellStyle name="Comma 5 2 4 6 3 2" xfId="48582" xr:uid="{00000000-0005-0000-0000-000037000000}"/>
    <cellStyle name="Comma 5 2 4 6 4" xfId="33462" xr:uid="{00000000-0005-0000-0000-000037000000}"/>
    <cellStyle name="Comma 5 2 4 7" xfId="4734" xr:uid="{00000000-0005-0000-0000-000037000000}"/>
    <cellStyle name="Comma 5 2 4 7 2" xfId="13806" xr:uid="{00000000-0005-0000-0000-000037000000}"/>
    <cellStyle name="Comma 5 2 4 7 2 2" xfId="28926" xr:uid="{00000000-0005-0000-0000-000037000000}"/>
    <cellStyle name="Comma 5 2 4 7 2 2 2" xfId="59166" xr:uid="{00000000-0005-0000-0000-000037000000}"/>
    <cellStyle name="Comma 5 2 4 7 2 3" xfId="44046" xr:uid="{00000000-0005-0000-0000-000037000000}"/>
    <cellStyle name="Comma 5 2 4 7 3" xfId="19854" xr:uid="{00000000-0005-0000-0000-000037000000}"/>
    <cellStyle name="Comma 5 2 4 7 3 2" xfId="50094" xr:uid="{00000000-0005-0000-0000-000037000000}"/>
    <cellStyle name="Comma 5 2 4 7 4" xfId="34974" xr:uid="{00000000-0005-0000-0000-000037000000}"/>
    <cellStyle name="Comma 5 2 4 8" xfId="6246" xr:uid="{00000000-0005-0000-0000-000037000000}"/>
    <cellStyle name="Comma 5 2 4 8 2" xfId="21366" xr:uid="{00000000-0005-0000-0000-000037000000}"/>
    <cellStyle name="Comma 5 2 4 8 2 2" xfId="51606" xr:uid="{00000000-0005-0000-0000-000037000000}"/>
    <cellStyle name="Comma 5 2 4 8 3" xfId="36486" xr:uid="{00000000-0005-0000-0000-000037000000}"/>
    <cellStyle name="Comma 5 2 4 9" xfId="7758" xr:uid="{00000000-0005-0000-0000-000037000000}"/>
    <cellStyle name="Comma 5 2 4 9 2" xfId="22878" xr:uid="{00000000-0005-0000-0000-000037000000}"/>
    <cellStyle name="Comma 5 2 4 9 2 2" xfId="53118" xr:uid="{00000000-0005-0000-0000-000037000000}"/>
    <cellStyle name="Comma 5 2 4 9 3" xfId="37998" xr:uid="{00000000-0005-0000-0000-000037000000}"/>
    <cellStyle name="Comma 5 2 5" xfId="282" xr:uid="{00000000-0005-0000-0000-000036000000}"/>
    <cellStyle name="Comma 5 2 5 10" xfId="30522" xr:uid="{00000000-0005-0000-0000-000036000000}"/>
    <cellStyle name="Comma 5 2 5 2" xfId="1038" xr:uid="{00000000-0005-0000-0000-000036000000}"/>
    <cellStyle name="Comma 5 2 5 2 2" xfId="2550" xr:uid="{00000000-0005-0000-0000-000036000000}"/>
    <cellStyle name="Comma 5 2 5 2 2 2" xfId="11622" xr:uid="{00000000-0005-0000-0000-000036000000}"/>
    <cellStyle name="Comma 5 2 5 2 2 2 2" xfId="26742" xr:uid="{00000000-0005-0000-0000-000036000000}"/>
    <cellStyle name="Comma 5 2 5 2 2 2 2 2" xfId="56982" xr:uid="{00000000-0005-0000-0000-000036000000}"/>
    <cellStyle name="Comma 5 2 5 2 2 2 3" xfId="41862" xr:uid="{00000000-0005-0000-0000-000036000000}"/>
    <cellStyle name="Comma 5 2 5 2 2 3" xfId="17670" xr:uid="{00000000-0005-0000-0000-000036000000}"/>
    <cellStyle name="Comma 5 2 5 2 2 3 2" xfId="47910" xr:uid="{00000000-0005-0000-0000-000036000000}"/>
    <cellStyle name="Comma 5 2 5 2 2 4" xfId="32790" xr:uid="{00000000-0005-0000-0000-000036000000}"/>
    <cellStyle name="Comma 5 2 5 2 3" xfId="4062" xr:uid="{00000000-0005-0000-0000-000036000000}"/>
    <cellStyle name="Comma 5 2 5 2 3 2" xfId="13134" xr:uid="{00000000-0005-0000-0000-000036000000}"/>
    <cellStyle name="Comma 5 2 5 2 3 2 2" xfId="28254" xr:uid="{00000000-0005-0000-0000-000036000000}"/>
    <cellStyle name="Comma 5 2 5 2 3 2 2 2" xfId="58494" xr:uid="{00000000-0005-0000-0000-000036000000}"/>
    <cellStyle name="Comma 5 2 5 2 3 2 3" xfId="43374" xr:uid="{00000000-0005-0000-0000-000036000000}"/>
    <cellStyle name="Comma 5 2 5 2 3 3" xfId="19182" xr:uid="{00000000-0005-0000-0000-000036000000}"/>
    <cellStyle name="Comma 5 2 5 2 3 3 2" xfId="49422" xr:uid="{00000000-0005-0000-0000-000036000000}"/>
    <cellStyle name="Comma 5 2 5 2 3 4" xfId="34302" xr:uid="{00000000-0005-0000-0000-000036000000}"/>
    <cellStyle name="Comma 5 2 5 2 4" xfId="5574" xr:uid="{00000000-0005-0000-0000-000036000000}"/>
    <cellStyle name="Comma 5 2 5 2 4 2" xfId="14646" xr:uid="{00000000-0005-0000-0000-000036000000}"/>
    <cellStyle name="Comma 5 2 5 2 4 2 2" xfId="29766" xr:uid="{00000000-0005-0000-0000-000036000000}"/>
    <cellStyle name="Comma 5 2 5 2 4 2 2 2" xfId="60006" xr:uid="{00000000-0005-0000-0000-000036000000}"/>
    <cellStyle name="Comma 5 2 5 2 4 2 3" xfId="44886" xr:uid="{00000000-0005-0000-0000-000036000000}"/>
    <cellStyle name="Comma 5 2 5 2 4 3" xfId="20694" xr:uid="{00000000-0005-0000-0000-000036000000}"/>
    <cellStyle name="Comma 5 2 5 2 4 3 2" xfId="50934" xr:uid="{00000000-0005-0000-0000-000036000000}"/>
    <cellStyle name="Comma 5 2 5 2 4 4" xfId="35814" xr:uid="{00000000-0005-0000-0000-000036000000}"/>
    <cellStyle name="Comma 5 2 5 2 5" xfId="7086" xr:uid="{00000000-0005-0000-0000-000036000000}"/>
    <cellStyle name="Comma 5 2 5 2 5 2" xfId="22206" xr:uid="{00000000-0005-0000-0000-000036000000}"/>
    <cellStyle name="Comma 5 2 5 2 5 2 2" xfId="52446" xr:uid="{00000000-0005-0000-0000-000036000000}"/>
    <cellStyle name="Comma 5 2 5 2 5 3" xfId="37326" xr:uid="{00000000-0005-0000-0000-000036000000}"/>
    <cellStyle name="Comma 5 2 5 2 6" xfId="8598" xr:uid="{00000000-0005-0000-0000-000036000000}"/>
    <cellStyle name="Comma 5 2 5 2 6 2" xfId="23718" xr:uid="{00000000-0005-0000-0000-000036000000}"/>
    <cellStyle name="Comma 5 2 5 2 6 2 2" xfId="53958" xr:uid="{00000000-0005-0000-0000-000036000000}"/>
    <cellStyle name="Comma 5 2 5 2 6 3" xfId="38838" xr:uid="{00000000-0005-0000-0000-000036000000}"/>
    <cellStyle name="Comma 5 2 5 2 7" xfId="10110" xr:uid="{00000000-0005-0000-0000-000036000000}"/>
    <cellStyle name="Comma 5 2 5 2 7 2" xfId="25230" xr:uid="{00000000-0005-0000-0000-000036000000}"/>
    <cellStyle name="Comma 5 2 5 2 7 2 2" xfId="55470" xr:uid="{00000000-0005-0000-0000-000036000000}"/>
    <cellStyle name="Comma 5 2 5 2 7 3" xfId="40350" xr:uid="{00000000-0005-0000-0000-000036000000}"/>
    <cellStyle name="Comma 5 2 5 2 8" xfId="16158" xr:uid="{00000000-0005-0000-0000-000036000000}"/>
    <cellStyle name="Comma 5 2 5 2 8 2" xfId="46398" xr:uid="{00000000-0005-0000-0000-000036000000}"/>
    <cellStyle name="Comma 5 2 5 2 9" xfId="31278" xr:uid="{00000000-0005-0000-0000-000036000000}"/>
    <cellStyle name="Comma 5 2 5 3" xfId="1794" xr:uid="{00000000-0005-0000-0000-000036000000}"/>
    <cellStyle name="Comma 5 2 5 3 2" xfId="10866" xr:uid="{00000000-0005-0000-0000-000036000000}"/>
    <cellStyle name="Comma 5 2 5 3 2 2" xfId="25986" xr:uid="{00000000-0005-0000-0000-000036000000}"/>
    <cellStyle name="Comma 5 2 5 3 2 2 2" xfId="56226" xr:uid="{00000000-0005-0000-0000-000036000000}"/>
    <cellStyle name="Comma 5 2 5 3 2 3" xfId="41106" xr:uid="{00000000-0005-0000-0000-000036000000}"/>
    <cellStyle name="Comma 5 2 5 3 3" xfId="16914" xr:uid="{00000000-0005-0000-0000-000036000000}"/>
    <cellStyle name="Comma 5 2 5 3 3 2" xfId="47154" xr:uid="{00000000-0005-0000-0000-000036000000}"/>
    <cellStyle name="Comma 5 2 5 3 4" xfId="32034" xr:uid="{00000000-0005-0000-0000-000036000000}"/>
    <cellStyle name="Comma 5 2 5 4" xfId="3306" xr:uid="{00000000-0005-0000-0000-000036000000}"/>
    <cellStyle name="Comma 5 2 5 4 2" xfId="12378" xr:uid="{00000000-0005-0000-0000-000036000000}"/>
    <cellStyle name="Comma 5 2 5 4 2 2" xfId="27498" xr:uid="{00000000-0005-0000-0000-000036000000}"/>
    <cellStyle name="Comma 5 2 5 4 2 2 2" xfId="57738" xr:uid="{00000000-0005-0000-0000-000036000000}"/>
    <cellStyle name="Comma 5 2 5 4 2 3" xfId="42618" xr:uid="{00000000-0005-0000-0000-000036000000}"/>
    <cellStyle name="Comma 5 2 5 4 3" xfId="18426" xr:uid="{00000000-0005-0000-0000-000036000000}"/>
    <cellStyle name="Comma 5 2 5 4 3 2" xfId="48666" xr:uid="{00000000-0005-0000-0000-000036000000}"/>
    <cellStyle name="Comma 5 2 5 4 4" xfId="33546" xr:uid="{00000000-0005-0000-0000-000036000000}"/>
    <cellStyle name="Comma 5 2 5 5" xfId="4818" xr:uid="{00000000-0005-0000-0000-000036000000}"/>
    <cellStyle name="Comma 5 2 5 5 2" xfId="13890" xr:uid="{00000000-0005-0000-0000-000036000000}"/>
    <cellStyle name="Comma 5 2 5 5 2 2" xfId="29010" xr:uid="{00000000-0005-0000-0000-000036000000}"/>
    <cellStyle name="Comma 5 2 5 5 2 2 2" xfId="59250" xr:uid="{00000000-0005-0000-0000-000036000000}"/>
    <cellStyle name="Comma 5 2 5 5 2 3" xfId="44130" xr:uid="{00000000-0005-0000-0000-000036000000}"/>
    <cellStyle name="Comma 5 2 5 5 3" xfId="19938" xr:uid="{00000000-0005-0000-0000-000036000000}"/>
    <cellStyle name="Comma 5 2 5 5 3 2" xfId="50178" xr:uid="{00000000-0005-0000-0000-000036000000}"/>
    <cellStyle name="Comma 5 2 5 5 4" xfId="35058" xr:uid="{00000000-0005-0000-0000-000036000000}"/>
    <cellStyle name="Comma 5 2 5 6" xfId="6330" xr:uid="{00000000-0005-0000-0000-000036000000}"/>
    <cellStyle name="Comma 5 2 5 6 2" xfId="21450" xr:uid="{00000000-0005-0000-0000-000036000000}"/>
    <cellStyle name="Comma 5 2 5 6 2 2" xfId="51690" xr:uid="{00000000-0005-0000-0000-000036000000}"/>
    <cellStyle name="Comma 5 2 5 6 3" xfId="36570" xr:uid="{00000000-0005-0000-0000-000036000000}"/>
    <cellStyle name="Comma 5 2 5 7" xfId="7842" xr:uid="{00000000-0005-0000-0000-000036000000}"/>
    <cellStyle name="Comma 5 2 5 7 2" xfId="22962" xr:uid="{00000000-0005-0000-0000-000036000000}"/>
    <cellStyle name="Comma 5 2 5 7 2 2" xfId="53202" xr:uid="{00000000-0005-0000-0000-000036000000}"/>
    <cellStyle name="Comma 5 2 5 7 3" xfId="38082" xr:uid="{00000000-0005-0000-0000-000036000000}"/>
    <cellStyle name="Comma 5 2 5 8" xfId="9354" xr:uid="{00000000-0005-0000-0000-000036000000}"/>
    <cellStyle name="Comma 5 2 5 8 2" xfId="24474" xr:uid="{00000000-0005-0000-0000-000036000000}"/>
    <cellStyle name="Comma 5 2 5 8 2 2" xfId="54714" xr:uid="{00000000-0005-0000-0000-000036000000}"/>
    <cellStyle name="Comma 5 2 5 8 3" xfId="39594" xr:uid="{00000000-0005-0000-0000-000036000000}"/>
    <cellStyle name="Comma 5 2 5 9" xfId="15402" xr:uid="{00000000-0005-0000-0000-000036000000}"/>
    <cellStyle name="Comma 5 2 5 9 2" xfId="45642" xr:uid="{00000000-0005-0000-0000-000036000000}"/>
    <cellStyle name="Comma 5 2 6" xfId="534" xr:uid="{00000000-0005-0000-0000-0000A3000000}"/>
    <cellStyle name="Comma 5 2 6 10" xfId="30774" xr:uid="{00000000-0005-0000-0000-0000A3000000}"/>
    <cellStyle name="Comma 5 2 6 2" xfId="1290" xr:uid="{00000000-0005-0000-0000-0000A3000000}"/>
    <cellStyle name="Comma 5 2 6 2 2" xfId="2802" xr:uid="{00000000-0005-0000-0000-0000A3000000}"/>
    <cellStyle name="Comma 5 2 6 2 2 2" xfId="11874" xr:uid="{00000000-0005-0000-0000-0000A3000000}"/>
    <cellStyle name="Comma 5 2 6 2 2 2 2" xfId="26994" xr:uid="{00000000-0005-0000-0000-0000A3000000}"/>
    <cellStyle name="Comma 5 2 6 2 2 2 2 2" xfId="57234" xr:uid="{00000000-0005-0000-0000-0000A3000000}"/>
    <cellStyle name="Comma 5 2 6 2 2 2 3" xfId="42114" xr:uid="{00000000-0005-0000-0000-0000A3000000}"/>
    <cellStyle name="Comma 5 2 6 2 2 3" xfId="17922" xr:uid="{00000000-0005-0000-0000-0000A3000000}"/>
    <cellStyle name="Comma 5 2 6 2 2 3 2" xfId="48162" xr:uid="{00000000-0005-0000-0000-0000A3000000}"/>
    <cellStyle name="Comma 5 2 6 2 2 4" xfId="33042" xr:uid="{00000000-0005-0000-0000-0000A3000000}"/>
    <cellStyle name="Comma 5 2 6 2 3" xfId="4314" xr:uid="{00000000-0005-0000-0000-0000A3000000}"/>
    <cellStyle name="Comma 5 2 6 2 3 2" xfId="13386" xr:uid="{00000000-0005-0000-0000-0000A3000000}"/>
    <cellStyle name="Comma 5 2 6 2 3 2 2" xfId="28506" xr:uid="{00000000-0005-0000-0000-0000A3000000}"/>
    <cellStyle name="Comma 5 2 6 2 3 2 2 2" xfId="58746" xr:uid="{00000000-0005-0000-0000-0000A3000000}"/>
    <cellStyle name="Comma 5 2 6 2 3 2 3" xfId="43626" xr:uid="{00000000-0005-0000-0000-0000A3000000}"/>
    <cellStyle name="Comma 5 2 6 2 3 3" xfId="19434" xr:uid="{00000000-0005-0000-0000-0000A3000000}"/>
    <cellStyle name="Comma 5 2 6 2 3 3 2" xfId="49674" xr:uid="{00000000-0005-0000-0000-0000A3000000}"/>
    <cellStyle name="Comma 5 2 6 2 3 4" xfId="34554" xr:uid="{00000000-0005-0000-0000-0000A3000000}"/>
    <cellStyle name="Comma 5 2 6 2 4" xfId="5826" xr:uid="{00000000-0005-0000-0000-0000A3000000}"/>
    <cellStyle name="Comma 5 2 6 2 4 2" xfId="14898" xr:uid="{00000000-0005-0000-0000-0000A3000000}"/>
    <cellStyle name="Comma 5 2 6 2 4 2 2" xfId="30018" xr:uid="{00000000-0005-0000-0000-0000A3000000}"/>
    <cellStyle name="Comma 5 2 6 2 4 2 2 2" xfId="60258" xr:uid="{00000000-0005-0000-0000-0000A3000000}"/>
    <cellStyle name="Comma 5 2 6 2 4 2 3" xfId="45138" xr:uid="{00000000-0005-0000-0000-0000A3000000}"/>
    <cellStyle name="Comma 5 2 6 2 4 3" xfId="20946" xr:uid="{00000000-0005-0000-0000-0000A3000000}"/>
    <cellStyle name="Comma 5 2 6 2 4 3 2" xfId="51186" xr:uid="{00000000-0005-0000-0000-0000A3000000}"/>
    <cellStyle name="Comma 5 2 6 2 4 4" xfId="36066" xr:uid="{00000000-0005-0000-0000-0000A3000000}"/>
    <cellStyle name="Comma 5 2 6 2 5" xfId="7338" xr:uid="{00000000-0005-0000-0000-0000A3000000}"/>
    <cellStyle name="Comma 5 2 6 2 5 2" xfId="22458" xr:uid="{00000000-0005-0000-0000-0000A3000000}"/>
    <cellStyle name="Comma 5 2 6 2 5 2 2" xfId="52698" xr:uid="{00000000-0005-0000-0000-0000A3000000}"/>
    <cellStyle name="Comma 5 2 6 2 5 3" xfId="37578" xr:uid="{00000000-0005-0000-0000-0000A3000000}"/>
    <cellStyle name="Comma 5 2 6 2 6" xfId="8850" xr:uid="{00000000-0005-0000-0000-0000A3000000}"/>
    <cellStyle name="Comma 5 2 6 2 6 2" xfId="23970" xr:uid="{00000000-0005-0000-0000-0000A3000000}"/>
    <cellStyle name="Comma 5 2 6 2 6 2 2" xfId="54210" xr:uid="{00000000-0005-0000-0000-0000A3000000}"/>
    <cellStyle name="Comma 5 2 6 2 6 3" xfId="39090" xr:uid="{00000000-0005-0000-0000-0000A3000000}"/>
    <cellStyle name="Comma 5 2 6 2 7" xfId="10362" xr:uid="{00000000-0005-0000-0000-0000A3000000}"/>
    <cellStyle name="Comma 5 2 6 2 7 2" xfId="25482" xr:uid="{00000000-0005-0000-0000-0000A3000000}"/>
    <cellStyle name="Comma 5 2 6 2 7 2 2" xfId="55722" xr:uid="{00000000-0005-0000-0000-0000A3000000}"/>
    <cellStyle name="Comma 5 2 6 2 7 3" xfId="40602" xr:uid="{00000000-0005-0000-0000-0000A3000000}"/>
    <cellStyle name="Comma 5 2 6 2 8" xfId="16410" xr:uid="{00000000-0005-0000-0000-0000A3000000}"/>
    <cellStyle name="Comma 5 2 6 2 8 2" xfId="46650" xr:uid="{00000000-0005-0000-0000-0000A3000000}"/>
    <cellStyle name="Comma 5 2 6 2 9" xfId="31530" xr:uid="{00000000-0005-0000-0000-0000A3000000}"/>
    <cellStyle name="Comma 5 2 6 3" xfId="2046" xr:uid="{00000000-0005-0000-0000-0000A3000000}"/>
    <cellStyle name="Comma 5 2 6 3 2" xfId="11118" xr:uid="{00000000-0005-0000-0000-0000A3000000}"/>
    <cellStyle name="Comma 5 2 6 3 2 2" xfId="26238" xr:uid="{00000000-0005-0000-0000-0000A3000000}"/>
    <cellStyle name="Comma 5 2 6 3 2 2 2" xfId="56478" xr:uid="{00000000-0005-0000-0000-0000A3000000}"/>
    <cellStyle name="Comma 5 2 6 3 2 3" xfId="41358" xr:uid="{00000000-0005-0000-0000-0000A3000000}"/>
    <cellStyle name="Comma 5 2 6 3 3" xfId="17166" xr:uid="{00000000-0005-0000-0000-0000A3000000}"/>
    <cellStyle name="Comma 5 2 6 3 3 2" xfId="47406" xr:uid="{00000000-0005-0000-0000-0000A3000000}"/>
    <cellStyle name="Comma 5 2 6 3 4" xfId="32286" xr:uid="{00000000-0005-0000-0000-0000A3000000}"/>
    <cellStyle name="Comma 5 2 6 4" xfId="3558" xr:uid="{00000000-0005-0000-0000-0000A3000000}"/>
    <cellStyle name="Comma 5 2 6 4 2" xfId="12630" xr:uid="{00000000-0005-0000-0000-0000A3000000}"/>
    <cellStyle name="Comma 5 2 6 4 2 2" xfId="27750" xr:uid="{00000000-0005-0000-0000-0000A3000000}"/>
    <cellStyle name="Comma 5 2 6 4 2 2 2" xfId="57990" xr:uid="{00000000-0005-0000-0000-0000A3000000}"/>
    <cellStyle name="Comma 5 2 6 4 2 3" xfId="42870" xr:uid="{00000000-0005-0000-0000-0000A3000000}"/>
    <cellStyle name="Comma 5 2 6 4 3" xfId="18678" xr:uid="{00000000-0005-0000-0000-0000A3000000}"/>
    <cellStyle name="Comma 5 2 6 4 3 2" xfId="48918" xr:uid="{00000000-0005-0000-0000-0000A3000000}"/>
    <cellStyle name="Comma 5 2 6 4 4" xfId="33798" xr:uid="{00000000-0005-0000-0000-0000A3000000}"/>
    <cellStyle name="Comma 5 2 6 5" xfId="5070" xr:uid="{00000000-0005-0000-0000-0000A3000000}"/>
    <cellStyle name="Comma 5 2 6 5 2" xfId="14142" xr:uid="{00000000-0005-0000-0000-0000A3000000}"/>
    <cellStyle name="Comma 5 2 6 5 2 2" xfId="29262" xr:uid="{00000000-0005-0000-0000-0000A3000000}"/>
    <cellStyle name="Comma 5 2 6 5 2 2 2" xfId="59502" xr:uid="{00000000-0005-0000-0000-0000A3000000}"/>
    <cellStyle name="Comma 5 2 6 5 2 3" xfId="44382" xr:uid="{00000000-0005-0000-0000-0000A3000000}"/>
    <cellStyle name="Comma 5 2 6 5 3" xfId="20190" xr:uid="{00000000-0005-0000-0000-0000A3000000}"/>
    <cellStyle name="Comma 5 2 6 5 3 2" xfId="50430" xr:uid="{00000000-0005-0000-0000-0000A3000000}"/>
    <cellStyle name="Comma 5 2 6 5 4" xfId="35310" xr:uid="{00000000-0005-0000-0000-0000A3000000}"/>
    <cellStyle name="Comma 5 2 6 6" xfId="6582" xr:uid="{00000000-0005-0000-0000-0000A3000000}"/>
    <cellStyle name="Comma 5 2 6 6 2" xfId="21702" xr:uid="{00000000-0005-0000-0000-0000A3000000}"/>
    <cellStyle name="Comma 5 2 6 6 2 2" xfId="51942" xr:uid="{00000000-0005-0000-0000-0000A3000000}"/>
    <cellStyle name="Comma 5 2 6 6 3" xfId="36822" xr:uid="{00000000-0005-0000-0000-0000A3000000}"/>
    <cellStyle name="Comma 5 2 6 7" xfId="8094" xr:uid="{00000000-0005-0000-0000-0000A3000000}"/>
    <cellStyle name="Comma 5 2 6 7 2" xfId="23214" xr:uid="{00000000-0005-0000-0000-0000A3000000}"/>
    <cellStyle name="Comma 5 2 6 7 2 2" xfId="53454" xr:uid="{00000000-0005-0000-0000-0000A3000000}"/>
    <cellStyle name="Comma 5 2 6 7 3" xfId="38334" xr:uid="{00000000-0005-0000-0000-0000A3000000}"/>
    <cellStyle name="Comma 5 2 6 8" xfId="9606" xr:uid="{00000000-0005-0000-0000-0000A3000000}"/>
    <cellStyle name="Comma 5 2 6 8 2" xfId="24726" xr:uid="{00000000-0005-0000-0000-0000A3000000}"/>
    <cellStyle name="Comma 5 2 6 8 2 2" xfId="54966" xr:uid="{00000000-0005-0000-0000-0000A3000000}"/>
    <cellStyle name="Comma 5 2 6 8 3" xfId="39846" xr:uid="{00000000-0005-0000-0000-0000A3000000}"/>
    <cellStyle name="Comma 5 2 6 9" xfId="15654" xr:uid="{00000000-0005-0000-0000-0000A3000000}"/>
    <cellStyle name="Comma 5 2 6 9 2" xfId="45894" xr:uid="{00000000-0005-0000-0000-0000A3000000}"/>
    <cellStyle name="Comma 5 2 7" xfId="786" xr:uid="{00000000-0005-0000-0000-000036000000}"/>
    <cellStyle name="Comma 5 2 7 2" xfId="2298" xr:uid="{00000000-0005-0000-0000-000036000000}"/>
    <cellStyle name="Comma 5 2 7 2 2" xfId="11370" xr:uid="{00000000-0005-0000-0000-000036000000}"/>
    <cellStyle name="Comma 5 2 7 2 2 2" xfId="26490" xr:uid="{00000000-0005-0000-0000-000036000000}"/>
    <cellStyle name="Comma 5 2 7 2 2 2 2" xfId="56730" xr:uid="{00000000-0005-0000-0000-000036000000}"/>
    <cellStyle name="Comma 5 2 7 2 2 3" xfId="41610" xr:uid="{00000000-0005-0000-0000-000036000000}"/>
    <cellStyle name="Comma 5 2 7 2 3" xfId="17418" xr:uid="{00000000-0005-0000-0000-000036000000}"/>
    <cellStyle name="Comma 5 2 7 2 3 2" xfId="47658" xr:uid="{00000000-0005-0000-0000-000036000000}"/>
    <cellStyle name="Comma 5 2 7 2 4" xfId="32538" xr:uid="{00000000-0005-0000-0000-000036000000}"/>
    <cellStyle name="Comma 5 2 7 3" xfId="3810" xr:uid="{00000000-0005-0000-0000-000036000000}"/>
    <cellStyle name="Comma 5 2 7 3 2" xfId="12882" xr:uid="{00000000-0005-0000-0000-000036000000}"/>
    <cellStyle name="Comma 5 2 7 3 2 2" xfId="28002" xr:uid="{00000000-0005-0000-0000-000036000000}"/>
    <cellStyle name="Comma 5 2 7 3 2 2 2" xfId="58242" xr:uid="{00000000-0005-0000-0000-000036000000}"/>
    <cellStyle name="Comma 5 2 7 3 2 3" xfId="43122" xr:uid="{00000000-0005-0000-0000-000036000000}"/>
    <cellStyle name="Comma 5 2 7 3 3" xfId="18930" xr:uid="{00000000-0005-0000-0000-000036000000}"/>
    <cellStyle name="Comma 5 2 7 3 3 2" xfId="49170" xr:uid="{00000000-0005-0000-0000-000036000000}"/>
    <cellStyle name="Comma 5 2 7 3 4" xfId="34050" xr:uid="{00000000-0005-0000-0000-000036000000}"/>
    <cellStyle name="Comma 5 2 7 4" xfId="5322" xr:uid="{00000000-0005-0000-0000-000036000000}"/>
    <cellStyle name="Comma 5 2 7 4 2" xfId="14394" xr:uid="{00000000-0005-0000-0000-000036000000}"/>
    <cellStyle name="Comma 5 2 7 4 2 2" xfId="29514" xr:uid="{00000000-0005-0000-0000-000036000000}"/>
    <cellStyle name="Comma 5 2 7 4 2 2 2" xfId="59754" xr:uid="{00000000-0005-0000-0000-000036000000}"/>
    <cellStyle name="Comma 5 2 7 4 2 3" xfId="44634" xr:uid="{00000000-0005-0000-0000-000036000000}"/>
    <cellStyle name="Comma 5 2 7 4 3" xfId="20442" xr:uid="{00000000-0005-0000-0000-000036000000}"/>
    <cellStyle name="Comma 5 2 7 4 3 2" xfId="50682" xr:uid="{00000000-0005-0000-0000-000036000000}"/>
    <cellStyle name="Comma 5 2 7 4 4" xfId="35562" xr:uid="{00000000-0005-0000-0000-000036000000}"/>
    <cellStyle name="Comma 5 2 7 5" xfId="6834" xr:uid="{00000000-0005-0000-0000-000036000000}"/>
    <cellStyle name="Comma 5 2 7 5 2" xfId="21954" xr:uid="{00000000-0005-0000-0000-000036000000}"/>
    <cellStyle name="Comma 5 2 7 5 2 2" xfId="52194" xr:uid="{00000000-0005-0000-0000-000036000000}"/>
    <cellStyle name="Comma 5 2 7 5 3" xfId="37074" xr:uid="{00000000-0005-0000-0000-000036000000}"/>
    <cellStyle name="Comma 5 2 7 6" xfId="8346" xr:uid="{00000000-0005-0000-0000-000036000000}"/>
    <cellStyle name="Comma 5 2 7 6 2" xfId="23466" xr:uid="{00000000-0005-0000-0000-000036000000}"/>
    <cellStyle name="Comma 5 2 7 6 2 2" xfId="53706" xr:uid="{00000000-0005-0000-0000-000036000000}"/>
    <cellStyle name="Comma 5 2 7 6 3" xfId="38586" xr:uid="{00000000-0005-0000-0000-000036000000}"/>
    <cellStyle name="Comma 5 2 7 7" xfId="9858" xr:uid="{00000000-0005-0000-0000-000036000000}"/>
    <cellStyle name="Comma 5 2 7 7 2" xfId="24978" xr:uid="{00000000-0005-0000-0000-000036000000}"/>
    <cellStyle name="Comma 5 2 7 7 2 2" xfId="55218" xr:uid="{00000000-0005-0000-0000-000036000000}"/>
    <cellStyle name="Comma 5 2 7 7 3" xfId="40098" xr:uid="{00000000-0005-0000-0000-000036000000}"/>
    <cellStyle name="Comma 5 2 7 8" xfId="15906" xr:uid="{00000000-0005-0000-0000-000036000000}"/>
    <cellStyle name="Comma 5 2 7 8 2" xfId="46146" xr:uid="{00000000-0005-0000-0000-000036000000}"/>
    <cellStyle name="Comma 5 2 7 9" xfId="31026" xr:uid="{00000000-0005-0000-0000-000036000000}"/>
    <cellStyle name="Comma 5 2 8" xfId="1542" xr:uid="{00000000-0005-0000-0000-000036000000}"/>
    <cellStyle name="Comma 5 2 8 2" xfId="10614" xr:uid="{00000000-0005-0000-0000-000036000000}"/>
    <cellStyle name="Comma 5 2 8 2 2" xfId="25734" xr:uid="{00000000-0005-0000-0000-000036000000}"/>
    <cellStyle name="Comma 5 2 8 2 2 2" xfId="55974" xr:uid="{00000000-0005-0000-0000-000036000000}"/>
    <cellStyle name="Comma 5 2 8 2 3" xfId="40854" xr:uid="{00000000-0005-0000-0000-000036000000}"/>
    <cellStyle name="Comma 5 2 8 3" xfId="16662" xr:uid="{00000000-0005-0000-0000-000036000000}"/>
    <cellStyle name="Comma 5 2 8 3 2" xfId="46902" xr:uid="{00000000-0005-0000-0000-000036000000}"/>
    <cellStyle name="Comma 5 2 8 4" xfId="31782" xr:uid="{00000000-0005-0000-0000-000036000000}"/>
    <cellStyle name="Comma 5 2 9" xfId="3054" xr:uid="{00000000-0005-0000-0000-000036000000}"/>
    <cellStyle name="Comma 5 2 9 2" xfId="12126" xr:uid="{00000000-0005-0000-0000-000036000000}"/>
    <cellStyle name="Comma 5 2 9 2 2" xfId="27246" xr:uid="{00000000-0005-0000-0000-000036000000}"/>
    <cellStyle name="Comma 5 2 9 2 2 2" xfId="57486" xr:uid="{00000000-0005-0000-0000-000036000000}"/>
    <cellStyle name="Comma 5 2 9 2 3" xfId="42366" xr:uid="{00000000-0005-0000-0000-000036000000}"/>
    <cellStyle name="Comma 5 2 9 3" xfId="18174" xr:uid="{00000000-0005-0000-0000-000036000000}"/>
    <cellStyle name="Comma 5 2 9 3 2" xfId="48414" xr:uid="{00000000-0005-0000-0000-000036000000}"/>
    <cellStyle name="Comma 5 2 9 4" xfId="33294" xr:uid="{00000000-0005-0000-0000-000036000000}"/>
    <cellStyle name="Comma 5 3" xfId="44" xr:uid="{00000000-0005-0000-0000-000009000000}"/>
    <cellStyle name="Comma 5 3 10" xfId="4580" xr:uid="{00000000-0005-0000-0000-000009000000}"/>
    <cellStyle name="Comma 5 3 10 2" xfId="13652" xr:uid="{00000000-0005-0000-0000-000009000000}"/>
    <cellStyle name="Comma 5 3 10 2 2" xfId="28772" xr:uid="{00000000-0005-0000-0000-000009000000}"/>
    <cellStyle name="Comma 5 3 10 2 2 2" xfId="59012" xr:uid="{00000000-0005-0000-0000-000009000000}"/>
    <cellStyle name="Comma 5 3 10 2 3" xfId="43892" xr:uid="{00000000-0005-0000-0000-000009000000}"/>
    <cellStyle name="Comma 5 3 10 3" xfId="19700" xr:uid="{00000000-0005-0000-0000-000009000000}"/>
    <cellStyle name="Comma 5 3 10 3 2" xfId="49940" xr:uid="{00000000-0005-0000-0000-000009000000}"/>
    <cellStyle name="Comma 5 3 10 4" xfId="34820" xr:uid="{00000000-0005-0000-0000-000009000000}"/>
    <cellStyle name="Comma 5 3 11" xfId="6092" xr:uid="{00000000-0005-0000-0000-000009000000}"/>
    <cellStyle name="Comma 5 3 11 2" xfId="21212" xr:uid="{00000000-0005-0000-0000-000009000000}"/>
    <cellStyle name="Comma 5 3 11 2 2" xfId="51452" xr:uid="{00000000-0005-0000-0000-000009000000}"/>
    <cellStyle name="Comma 5 3 11 3" xfId="36332" xr:uid="{00000000-0005-0000-0000-000009000000}"/>
    <cellStyle name="Comma 5 3 12" xfId="7604" xr:uid="{00000000-0005-0000-0000-000009000000}"/>
    <cellStyle name="Comma 5 3 12 2" xfId="22724" xr:uid="{00000000-0005-0000-0000-000009000000}"/>
    <cellStyle name="Comma 5 3 12 2 2" xfId="52964" xr:uid="{00000000-0005-0000-0000-000009000000}"/>
    <cellStyle name="Comma 5 3 12 3" xfId="37844" xr:uid="{00000000-0005-0000-0000-000009000000}"/>
    <cellStyle name="Comma 5 3 13" xfId="9116" xr:uid="{00000000-0005-0000-0000-000009000000}"/>
    <cellStyle name="Comma 5 3 13 2" xfId="24236" xr:uid="{00000000-0005-0000-0000-000009000000}"/>
    <cellStyle name="Comma 5 3 13 2 2" xfId="54476" xr:uid="{00000000-0005-0000-0000-000009000000}"/>
    <cellStyle name="Comma 5 3 13 3" xfId="39356" xr:uid="{00000000-0005-0000-0000-000009000000}"/>
    <cellStyle name="Comma 5 3 14" xfId="15164" xr:uid="{00000000-0005-0000-0000-000009000000}"/>
    <cellStyle name="Comma 5 3 14 2" xfId="45404" xr:uid="{00000000-0005-0000-0000-000009000000}"/>
    <cellStyle name="Comma 5 3 15" xfId="30284" xr:uid="{00000000-0005-0000-0000-000009000000}"/>
    <cellStyle name="Comma 5 3 2" xfId="86" xr:uid="{00000000-0005-0000-0000-00001D000000}"/>
    <cellStyle name="Comma 5 3 2 10" xfId="6134" xr:uid="{00000000-0005-0000-0000-00001D000000}"/>
    <cellStyle name="Comma 5 3 2 10 2" xfId="21254" xr:uid="{00000000-0005-0000-0000-00001D000000}"/>
    <cellStyle name="Comma 5 3 2 10 2 2" xfId="51494" xr:uid="{00000000-0005-0000-0000-00001D000000}"/>
    <cellStyle name="Comma 5 3 2 10 3" xfId="36374" xr:uid="{00000000-0005-0000-0000-00001D000000}"/>
    <cellStyle name="Comma 5 3 2 11" xfId="7646" xr:uid="{00000000-0005-0000-0000-00001D000000}"/>
    <cellStyle name="Comma 5 3 2 11 2" xfId="22766" xr:uid="{00000000-0005-0000-0000-00001D000000}"/>
    <cellStyle name="Comma 5 3 2 11 2 2" xfId="53006" xr:uid="{00000000-0005-0000-0000-00001D000000}"/>
    <cellStyle name="Comma 5 3 2 11 3" xfId="37886" xr:uid="{00000000-0005-0000-0000-00001D000000}"/>
    <cellStyle name="Comma 5 3 2 12" xfId="9158" xr:uid="{00000000-0005-0000-0000-00001D000000}"/>
    <cellStyle name="Comma 5 3 2 12 2" xfId="24278" xr:uid="{00000000-0005-0000-0000-00001D000000}"/>
    <cellStyle name="Comma 5 3 2 12 2 2" xfId="54518" xr:uid="{00000000-0005-0000-0000-00001D000000}"/>
    <cellStyle name="Comma 5 3 2 12 3" xfId="39398" xr:uid="{00000000-0005-0000-0000-00001D000000}"/>
    <cellStyle name="Comma 5 3 2 13" xfId="15206" xr:uid="{00000000-0005-0000-0000-00001D000000}"/>
    <cellStyle name="Comma 5 3 2 13 2" xfId="45446" xr:uid="{00000000-0005-0000-0000-00001D000000}"/>
    <cellStyle name="Comma 5 3 2 14" xfId="30326" xr:uid="{00000000-0005-0000-0000-00001D000000}"/>
    <cellStyle name="Comma 5 3 2 2" xfId="170" xr:uid="{00000000-0005-0000-0000-00003A000000}"/>
    <cellStyle name="Comma 5 3 2 2 10" xfId="9242" xr:uid="{00000000-0005-0000-0000-00003A000000}"/>
    <cellStyle name="Comma 5 3 2 2 10 2" xfId="24362" xr:uid="{00000000-0005-0000-0000-00003A000000}"/>
    <cellStyle name="Comma 5 3 2 2 10 2 2" xfId="54602" xr:uid="{00000000-0005-0000-0000-00003A000000}"/>
    <cellStyle name="Comma 5 3 2 2 10 3" xfId="39482" xr:uid="{00000000-0005-0000-0000-00003A000000}"/>
    <cellStyle name="Comma 5 3 2 2 11" xfId="15290" xr:uid="{00000000-0005-0000-0000-00003A000000}"/>
    <cellStyle name="Comma 5 3 2 2 11 2" xfId="45530" xr:uid="{00000000-0005-0000-0000-00003A000000}"/>
    <cellStyle name="Comma 5 3 2 2 12" xfId="30410" xr:uid="{00000000-0005-0000-0000-00003A000000}"/>
    <cellStyle name="Comma 5 3 2 2 2" xfId="422" xr:uid="{00000000-0005-0000-0000-00003A000000}"/>
    <cellStyle name="Comma 5 3 2 2 2 10" xfId="30662" xr:uid="{00000000-0005-0000-0000-00003A000000}"/>
    <cellStyle name="Comma 5 3 2 2 2 2" xfId="1178" xr:uid="{00000000-0005-0000-0000-00003A000000}"/>
    <cellStyle name="Comma 5 3 2 2 2 2 2" xfId="2690" xr:uid="{00000000-0005-0000-0000-00003A000000}"/>
    <cellStyle name="Comma 5 3 2 2 2 2 2 2" xfId="11762" xr:uid="{00000000-0005-0000-0000-00003A000000}"/>
    <cellStyle name="Comma 5 3 2 2 2 2 2 2 2" xfId="26882" xr:uid="{00000000-0005-0000-0000-00003A000000}"/>
    <cellStyle name="Comma 5 3 2 2 2 2 2 2 2 2" xfId="57122" xr:uid="{00000000-0005-0000-0000-00003A000000}"/>
    <cellStyle name="Comma 5 3 2 2 2 2 2 2 3" xfId="42002" xr:uid="{00000000-0005-0000-0000-00003A000000}"/>
    <cellStyle name="Comma 5 3 2 2 2 2 2 3" xfId="17810" xr:uid="{00000000-0005-0000-0000-00003A000000}"/>
    <cellStyle name="Comma 5 3 2 2 2 2 2 3 2" xfId="48050" xr:uid="{00000000-0005-0000-0000-00003A000000}"/>
    <cellStyle name="Comma 5 3 2 2 2 2 2 4" xfId="32930" xr:uid="{00000000-0005-0000-0000-00003A000000}"/>
    <cellStyle name="Comma 5 3 2 2 2 2 3" xfId="4202" xr:uid="{00000000-0005-0000-0000-00003A000000}"/>
    <cellStyle name="Comma 5 3 2 2 2 2 3 2" xfId="13274" xr:uid="{00000000-0005-0000-0000-00003A000000}"/>
    <cellStyle name="Comma 5 3 2 2 2 2 3 2 2" xfId="28394" xr:uid="{00000000-0005-0000-0000-00003A000000}"/>
    <cellStyle name="Comma 5 3 2 2 2 2 3 2 2 2" xfId="58634" xr:uid="{00000000-0005-0000-0000-00003A000000}"/>
    <cellStyle name="Comma 5 3 2 2 2 2 3 2 3" xfId="43514" xr:uid="{00000000-0005-0000-0000-00003A000000}"/>
    <cellStyle name="Comma 5 3 2 2 2 2 3 3" xfId="19322" xr:uid="{00000000-0005-0000-0000-00003A000000}"/>
    <cellStyle name="Comma 5 3 2 2 2 2 3 3 2" xfId="49562" xr:uid="{00000000-0005-0000-0000-00003A000000}"/>
    <cellStyle name="Comma 5 3 2 2 2 2 3 4" xfId="34442" xr:uid="{00000000-0005-0000-0000-00003A000000}"/>
    <cellStyle name="Comma 5 3 2 2 2 2 4" xfId="5714" xr:uid="{00000000-0005-0000-0000-00003A000000}"/>
    <cellStyle name="Comma 5 3 2 2 2 2 4 2" xfId="14786" xr:uid="{00000000-0005-0000-0000-00003A000000}"/>
    <cellStyle name="Comma 5 3 2 2 2 2 4 2 2" xfId="29906" xr:uid="{00000000-0005-0000-0000-00003A000000}"/>
    <cellStyle name="Comma 5 3 2 2 2 2 4 2 2 2" xfId="60146" xr:uid="{00000000-0005-0000-0000-00003A000000}"/>
    <cellStyle name="Comma 5 3 2 2 2 2 4 2 3" xfId="45026" xr:uid="{00000000-0005-0000-0000-00003A000000}"/>
    <cellStyle name="Comma 5 3 2 2 2 2 4 3" xfId="20834" xr:uid="{00000000-0005-0000-0000-00003A000000}"/>
    <cellStyle name="Comma 5 3 2 2 2 2 4 3 2" xfId="51074" xr:uid="{00000000-0005-0000-0000-00003A000000}"/>
    <cellStyle name="Comma 5 3 2 2 2 2 4 4" xfId="35954" xr:uid="{00000000-0005-0000-0000-00003A000000}"/>
    <cellStyle name="Comma 5 3 2 2 2 2 5" xfId="7226" xr:uid="{00000000-0005-0000-0000-00003A000000}"/>
    <cellStyle name="Comma 5 3 2 2 2 2 5 2" xfId="22346" xr:uid="{00000000-0005-0000-0000-00003A000000}"/>
    <cellStyle name="Comma 5 3 2 2 2 2 5 2 2" xfId="52586" xr:uid="{00000000-0005-0000-0000-00003A000000}"/>
    <cellStyle name="Comma 5 3 2 2 2 2 5 3" xfId="37466" xr:uid="{00000000-0005-0000-0000-00003A000000}"/>
    <cellStyle name="Comma 5 3 2 2 2 2 6" xfId="8738" xr:uid="{00000000-0005-0000-0000-00003A000000}"/>
    <cellStyle name="Comma 5 3 2 2 2 2 6 2" xfId="23858" xr:uid="{00000000-0005-0000-0000-00003A000000}"/>
    <cellStyle name="Comma 5 3 2 2 2 2 6 2 2" xfId="54098" xr:uid="{00000000-0005-0000-0000-00003A000000}"/>
    <cellStyle name="Comma 5 3 2 2 2 2 6 3" xfId="38978" xr:uid="{00000000-0005-0000-0000-00003A000000}"/>
    <cellStyle name="Comma 5 3 2 2 2 2 7" xfId="10250" xr:uid="{00000000-0005-0000-0000-00003A000000}"/>
    <cellStyle name="Comma 5 3 2 2 2 2 7 2" xfId="25370" xr:uid="{00000000-0005-0000-0000-00003A000000}"/>
    <cellStyle name="Comma 5 3 2 2 2 2 7 2 2" xfId="55610" xr:uid="{00000000-0005-0000-0000-00003A000000}"/>
    <cellStyle name="Comma 5 3 2 2 2 2 7 3" xfId="40490" xr:uid="{00000000-0005-0000-0000-00003A000000}"/>
    <cellStyle name="Comma 5 3 2 2 2 2 8" xfId="16298" xr:uid="{00000000-0005-0000-0000-00003A000000}"/>
    <cellStyle name="Comma 5 3 2 2 2 2 8 2" xfId="46538" xr:uid="{00000000-0005-0000-0000-00003A000000}"/>
    <cellStyle name="Comma 5 3 2 2 2 2 9" xfId="31418" xr:uid="{00000000-0005-0000-0000-00003A000000}"/>
    <cellStyle name="Comma 5 3 2 2 2 3" xfId="1934" xr:uid="{00000000-0005-0000-0000-00003A000000}"/>
    <cellStyle name="Comma 5 3 2 2 2 3 2" xfId="11006" xr:uid="{00000000-0005-0000-0000-00003A000000}"/>
    <cellStyle name="Comma 5 3 2 2 2 3 2 2" xfId="26126" xr:uid="{00000000-0005-0000-0000-00003A000000}"/>
    <cellStyle name="Comma 5 3 2 2 2 3 2 2 2" xfId="56366" xr:uid="{00000000-0005-0000-0000-00003A000000}"/>
    <cellStyle name="Comma 5 3 2 2 2 3 2 3" xfId="41246" xr:uid="{00000000-0005-0000-0000-00003A000000}"/>
    <cellStyle name="Comma 5 3 2 2 2 3 3" xfId="17054" xr:uid="{00000000-0005-0000-0000-00003A000000}"/>
    <cellStyle name="Comma 5 3 2 2 2 3 3 2" xfId="47294" xr:uid="{00000000-0005-0000-0000-00003A000000}"/>
    <cellStyle name="Comma 5 3 2 2 2 3 4" xfId="32174" xr:uid="{00000000-0005-0000-0000-00003A000000}"/>
    <cellStyle name="Comma 5 3 2 2 2 4" xfId="3446" xr:uid="{00000000-0005-0000-0000-00003A000000}"/>
    <cellStyle name="Comma 5 3 2 2 2 4 2" xfId="12518" xr:uid="{00000000-0005-0000-0000-00003A000000}"/>
    <cellStyle name="Comma 5 3 2 2 2 4 2 2" xfId="27638" xr:uid="{00000000-0005-0000-0000-00003A000000}"/>
    <cellStyle name="Comma 5 3 2 2 2 4 2 2 2" xfId="57878" xr:uid="{00000000-0005-0000-0000-00003A000000}"/>
    <cellStyle name="Comma 5 3 2 2 2 4 2 3" xfId="42758" xr:uid="{00000000-0005-0000-0000-00003A000000}"/>
    <cellStyle name="Comma 5 3 2 2 2 4 3" xfId="18566" xr:uid="{00000000-0005-0000-0000-00003A000000}"/>
    <cellStyle name="Comma 5 3 2 2 2 4 3 2" xfId="48806" xr:uid="{00000000-0005-0000-0000-00003A000000}"/>
    <cellStyle name="Comma 5 3 2 2 2 4 4" xfId="33686" xr:uid="{00000000-0005-0000-0000-00003A000000}"/>
    <cellStyle name="Comma 5 3 2 2 2 5" xfId="4958" xr:uid="{00000000-0005-0000-0000-00003A000000}"/>
    <cellStyle name="Comma 5 3 2 2 2 5 2" xfId="14030" xr:uid="{00000000-0005-0000-0000-00003A000000}"/>
    <cellStyle name="Comma 5 3 2 2 2 5 2 2" xfId="29150" xr:uid="{00000000-0005-0000-0000-00003A000000}"/>
    <cellStyle name="Comma 5 3 2 2 2 5 2 2 2" xfId="59390" xr:uid="{00000000-0005-0000-0000-00003A000000}"/>
    <cellStyle name="Comma 5 3 2 2 2 5 2 3" xfId="44270" xr:uid="{00000000-0005-0000-0000-00003A000000}"/>
    <cellStyle name="Comma 5 3 2 2 2 5 3" xfId="20078" xr:uid="{00000000-0005-0000-0000-00003A000000}"/>
    <cellStyle name="Comma 5 3 2 2 2 5 3 2" xfId="50318" xr:uid="{00000000-0005-0000-0000-00003A000000}"/>
    <cellStyle name="Comma 5 3 2 2 2 5 4" xfId="35198" xr:uid="{00000000-0005-0000-0000-00003A000000}"/>
    <cellStyle name="Comma 5 3 2 2 2 6" xfId="6470" xr:uid="{00000000-0005-0000-0000-00003A000000}"/>
    <cellStyle name="Comma 5 3 2 2 2 6 2" xfId="21590" xr:uid="{00000000-0005-0000-0000-00003A000000}"/>
    <cellStyle name="Comma 5 3 2 2 2 6 2 2" xfId="51830" xr:uid="{00000000-0005-0000-0000-00003A000000}"/>
    <cellStyle name="Comma 5 3 2 2 2 6 3" xfId="36710" xr:uid="{00000000-0005-0000-0000-00003A000000}"/>
    <cellStyle name="Comma 5 3 2 2 2 7" xfId="7982" xr:uid="{00000000-0005-0000-0000-00003A000000}"/>
    <cellStyle name="Comma 5 3 2 2 2 7 2" xfId="23102" xr:uid="{00000000-0005-0000-0000-00003A000000}"/>
    <cellStyle name="Comma 5 3 2 2 2 7 2 2" xfId="53342" xr:uid="{00000000-0005-0000-0000-00003A000000}"/>
    <cellStyle name="Comma 5 3 2 2 2 7 3" xfId="38222" xr:uid="{00000000-0005-0000-0000-00003A000000}"/>
    <cellStyle name="Comma 5 3 2 2 2 8" xfId="9494" xr:uid="{00000000-0005-0000-0000-00003A000000}"/>
    <cellStyle name="Comma 5 3 2 2 2 8 2" xfId="24614" xr:uid="{00000000-0005-0000-0000-00003A000000}"/>
    <cellStyle name="Comma 5 3 2 2 2 8 2 2" xfId="54854" xr:uid="{00000000-0005-0000-0000-00003A000000}"/>
    <cellStyle name="Comma 5 3 2 2 2 8 3" xfId="39734" xr:uid="{00000000-0005-0000-0000-00003A000000}"/>
    <cellStyle name="Comma 5 3 2 2 2 9" xfId="15542" xr:uid="{00000000-0005-0000-0000-00003A000000}"/>
    <cellStyle name="Comma 5 3 2 2 2 9 2" xfId="45782" xr:uid="{00000000-0005-0000-0000-00003A000000}"/>
    <cellStyle name="Comma 5 3 2 2 3" xfId="674" xr:uid="{00000000-0005-0000-0000-0000AB000000}"/>
    <cellStyle name="Comma 5 3 2 2 3 10" xfId="30914" xr:uid="{00000000-0005-0000-0000-0000AB000000}"/>
    <cellStyle name="Comma 5 3 2 2 3 2" xfId="1430" xr:uid="{00000000-0005-0000-0000-0000AB000000}"/>
    <cellStyle name="Comma 5 3 2 2 3 2 2" xfId="2942" xr:uid="{00000000-0005-0000-0000-0000AB000000}"/>
    <cellStyle name="Comma 5 3 2 2 3 2 2 2" xfId="12014" xr:uid="{00000000-0005-0000-0000-0000AB000000}"/>
    <cellStyle name="Comma 5 3 2 2 3 2 2 2 2" xfId="27134" xr:uid="{00000000-0005-0000-0000-0000AB000000}"/>
    <cellStyle name="Comma 5 3 2 2 3 2 2 2 2 2" xfId="57374" xr:uid="{00000000-0005-0000-0000-0000AB000000}"/>
    <cellStyle name="Comma 5 3 2 2 3 2 2 2 3" xfId="42254" xr:uid="{00000000-0005-0000-0000-0000AB000000}"/>
    <cellStyle name="Comma 5 3 2 2 3 2 2 3" xfId="18062" xr:uid="{00000000-0005-0000-0000-0000AB000000}"/>
    <cellStyle name="Comma 5 3 2 2 3 2 2 3 2" xfId="48302" xr:uid="{00000000-0005-0000-0000-0000AB000000}"/>
    <cellStyle name="Comma 5 3 2 2 3 2 2 4" xfId="33182" xr:uid="{00000000-0005-0000-0000-0000AB000000}"/>
    <cellStyle name="Comma 5 3 2 2 3 2 3" xfId="4454" xr:uid="{00000000-0005-0000-0000-0000AB000000}"/>
    <cellStyle name="Comma 5 3 2 2 3 2 3 2" xfId="13526" xr:uid="{00000000-0005-0000-0000-0000AB000000}"/>
    <cellStyle name="Comma 5 3 2 2 3 2 3 2 2" xfId="28646" xr:uid="{00000000-0005-0000-0000-0000AB000000}"/>
    <cellStyle name="Comma 5 3 2 2 3 2 3 2 2 2" xfId="58886" xr:uid="{00000000-0005-0000-0000-0000AB000000}"/>
    <cellStyle name="Comma 5 3 2 2 3 2 3 2 3" xfId="43766" xr:uid="{00000000-0005-0000-0000-0000AB000000}"/>
    <cellStyle name="Comma 5 3 2 2 3 2 3 3" xfId="19574" xr:uid="{00000000-0005-0000-0000-0000AB000000}"/>
    <cellStyle name="Comma 5 3 2 2 3 2 3 3 2" xfId="49814" xr:uid="{00000000-0005-0000-0000-0000AB000000}"/>
    <cellStyle name="Comma 5 3 2 2 3 2 3 4" xfId="34694" xr:uid="{00000000-0005-0000-0000-0000AB000000}"/>
    <cellStyle name="Comma 5 3 2 2 3 2 4" xfId="5966" xr:uid="{00000000-0005-0000-0000-0000AB000000}"/>
    <cellStyle name="Comma 5 3 2 2 3 2 4 2" xfId="15038" xr:uid="{00000000-0005-0000-0000-0000AB000000}"/>
    <cellStyle name="Comma 5 3 2 2 3 2 4 2 2" xfId="30158" xr:uid="{00000000-0005-0000-0000-0000AB000000}"/>
    <cellStyle name="Comma 5 3 2 2 3 2 4 2 2 2" xfId="60398" xr:uid="{00000000-0005-0000-0000-0000AB000000}"/>
    <cellStyle name="Comma 5 3 2 2 3 2 4 2 3" xfId="45278" xr:uid="{00000000-0005-0000-0000-0000AB000000}"/>
    <cellStyle name="Comma 5 3 2 2 3 2 4 3" xfId="21086" xr:uid="{00000000-0005-0000-0000-0000AB000000}"/>
    <cellStyle name="Comma 5 3 2 2 3 2 4 3 2" xfId="51326" xr:uid="{00000000-0005-0000-0000-0000AB000000}"/>
    <cellStyle name="Comma 5 3 2 2 3 2 4 4" xfId="36206" xr:uid="{00000000-0005-0000-0000-0000AB000000}"/>
    <cellStyle name="Comma 5 3 2 2 3 2 5" xfId="7478" xr:uid="{00000000-0005-0000-0000-0000AB000000}"/>
    <cellStyle name="Comma 5 3 2 2 3 2 5 2" xfId="22598" xr:uid="{00000000-0005-0000-0000-0000AB000000}"/>
    <cellStyle name="Comma 5 3 2 2 3 2 5 2 2" xfId="52838" xr:uid="{00000000-0005-0000-0000-0000AB000000}"/>
    <cellStyle name="Comma 5 3 2 2 3 2 5 3" xfId="37718" xr:uid="{00000000-0005-0000-0000-0000AB000000}"/>
    <cellStyle name="Comma 5 3 2 2 3 2 6" xfId="8990" xr:uid="{00000000-0005-0000-0000-0000AB000000}"/>
    <cellStyle name="Comma 5 3 2 2 3 2 6 2" xfId="24110" xr:uid="{00000000-0005-0000-0000-0000AB000000}"/>
    <cellStyle name="Comma 5 3 2 2 3 2 6 2 2" xfId="54350" xr:uid="{00000000-0005-0000-0000-0000AB000000}"/>
    <cellStyle name="Comma 5 3 2 2 3 2 6 3" xfId="39230" xr:uid="{00000000-0005-0000-0000-0000AB000000}"/>
    <cellStyle name="Comma 5 3 2 2 3 2 7" xfId="10502" xr:uid="{00000000-0005-0000-0000-0000AB000000}"/>
    <cellStyle name="Comma 5 3 2 2 3 2 7 2" xfId="25622" xr:uid="{00000000-0005-0000-0000-0000AB000000}"/>
    <cellStyle name="Comma 5 3 2 2 3 2 7 2 2" xfId="55862" xr:uid="{00000000-0005-0000-0000-0000AB000000}"/>
    <cellStyle name="Comma 5 3 2 2 3 2 7 3" xfId="40742" xr:uid="{00000000-0005-0000-0000-0000AB000000}"/>
    <cellStyle name="Comma 5 3 2 2 3 2 8" xfId="16550" xr:uid="{00000000-0005-0000-0000-0000AB000000}"/>
    <cellStyle name="Comma 5 3 2 2 3 2 8 2" xfId="46790" xr:uid="{00000000-0005-0000-0000-0000AB000000}"/>
    <cellStyle name="Comma 5 3 2 2 3 2 9" xfId="31670" xr:uid="{00000000-0005-0000-0000-0000AB000000}"/>
    <cellStyle name="Comma 5 3 2 2 3 3" xfId="2186" xr:uid="{00000000-0005-0000-0000-0000AB000000}"/>
    <cellStyle name="Comma 5 3 2 2 3 3 2" xfId="11258" xr:uid="{00000000-0005-0000-0000-0000AB000000}"/>
    <cellStyle name="Comma 5 3 2 2 3 3 2 2" xfId="26378" xr:uid="{00000000-0005-0000-0000-0000AB000000}"/>
    <cellStyle name="Comma 5 3 2 2 3 3 2 2 2" xfId="56618" xr:uid="{00000000-0005-0000-0000-0000AB000000}"/>
    <cellStyle name="Comma 5 3 2 2 3 3 2 3" xfId="41498" xr:uid="{00000000-0005-0000-0000-0000AB000000}"/>
    <cellStyle name="Comma 5 3 2 2 3 3 3" xfId="17306" xr:uid="{00000000-0005-0000-0000-0000AB000000}"/>
    <cellStyle name="Comma 5 3 2 2 3 3 3 2" xfId="47546" xr:uid="{00000000-0005-0000-0000-0000AB000000}"/>
    <cellStyle name="Comma 5 3 2 2 3 3 4" xfId="32426" xr:uid="{00000000-0005-0000-0000-0000AB000000}"/>
    <cellStyle name="Comma 5 3 2 2 3 4" xfId="3698" xr:uid="{00000000-0005-0000-0000-0000AB000000}"/>
    <cellStyle name="Comma 5 3 2 2 3 4 2" xfId="12770" xr:uid="{00000000-0005-0000-0000-0000AB000000}"/>
    <cellStyle name="Comma 5 3 2 2 3 4 2 2" xfId="27890" xr:uid="{00000000-0005-0000-0000-0000AB000000}"/>
    <cellStyle name="Comma 5 3 2 2 3 4 2 2 2" xfId="58130" xr:uid="{00000000-0005-0000-0000-0000AB000000}"/>
    <cellStyle name="Comma 5 3 2 2 3 4 2 3" xfId="43010" xr:uid="{00000000-0005-0000-0000-0000AB000000}"/>
    <cellStyle name="Comma 5 3 2 2 3 4 3" xfId="18818" xr:uid="{00000000-0005-0000-0000-0000AB000000}"/>
    <cellStyle name="Comma 5 3 2 2 3 4 3 2" xfId="49058" xr:uid="{00000000-0005-0000-0000-0000AB000000}"/>
    <cellStyle name="Comma 5 3 2 2 3 4 4" xfId="33938" xr:uid="{00000000-0005-0000-0000-0000AB000000}"/>
    <cellStyle name="Comma 5 3 2 2 3 5" xfId="5210" xr:uid="{00000000-0005-0000-0000-0000AB000000}"/>
    <cellStyle name="Comma 5 3 2 2 3 5 2" xfId="14282" xr:uid="{00000000-0005-0000-0000-0000AB000000}"/>
    <cellStyle name="Comma 5 3 2 2 3 5 2 2" xfId="29402" xr:uid="{00000000-0005-0000-0000-0000AB000000}"/>
    <cellStyle name="Comma 5 3 2 2 3 5 2 2 2" xfId="59642" xr:uid="{00000000-0005-0000-0000-0000AB000000}"/>
    <cellStyle name="Comma 5 3 2 2 3 5 2 3" xfId="44522" xr:uid="{00000000-0005-0000-0000-0000AB000000}"/>
    <cellStyle name="Comma 5 3 2 2 3 5 3" xfId="20330" xr:uid="{00000000-0005-0000-0000-0000AB000000}"/>
    <cellStyle name="Comma 5 3 2 2 3 5 3 2" xfId="50570" xr:uid="{00000000-0005-0000-0000-0000AB000000}"/>
    <cellStyle name="Comma 5 3 2 2 3 5 4" xfId="35450" xr:uid="{00000000-0005-0000-0000-0000AB000000}"/>
    <cellStyle name="Comma 5 3 2 2 3 6" xfId="6722" xr:uid="{00000000-0005-0000-0000-0000AB000000}"/>
    <cellStyle name="Comma 5 3 2 2 3 6 2" xfId="21842" xr:uid="{00000000-0005-0000-0000-0000AB000000}"/>
    <cellStyle name="Comma 5 3 2 2 3 6 2 2" xfId="52082" xr:uid="{00000000-0005-0000-0000-0000AB000000}"/>
    <cellStyle name="Comma 5 3 2 2 3 6 3" xfId="36962" xr:uid="{00000000-0005-0000-0000-0000AB000000}"/>
    <cellStyle name="Comma 5 3 2 2 3 7" xfId="8234" xr:uid="{00000000-0005-0000-0000-0000AB000000}"/>
    <cellStyle name="Comma 5 3 2 2 3 7 2" xfId="23354" xr:uid="{00000000-0005-0000-0000-0000AB000000}"/>
    <cellStyle name="Comma 5 3 2 2 3 7 2 2" xfId="53594" xr:uid="{00000000-0005-0000-0000-0000AB000000}"/>
    <cellStyle name="Comma 5 3 2 2 3 7 3" xfId="38474" xr:uid="{00000000-0005-0000-0000-0000AB000000}"/>
    <cellStyle name="Comma 5 3 2 2 3 8" xfId="9746" xr:uid="{00000000-0005-0000-0000-0000AB000000}"/>
    <cellStyle name="Comma 5 3 2 2 3 8 2" xfId="24866" xr:uid="{00000000-0005-0000-0000-0000AB000000}"/>
    <cellStyle name="Comma 5 3 2 2 3 8 2 2" xfId="55106" xr:uid="{00000000-0005-0000-0000-0000AB000000}"/>
    <cellStyle name="Comma 5 3 2 2 3 8 3" xfId="39986" xr:uid="{00000000-0005-0000-0000-0000AB000000}"/>
    <cellStyle name="Comma 5 3 2 2 3 9" xfId="15794" xr:uid="{00000000-0005-0000-0000-0000AB000000}"/>
    <cellStyle name="Comma 5 3 2 2 3 9 2" xfId="46034" xr:uid="{00000000-0005-0000-0000-0000AB000000}"/>
    <cellStyle name="Comma 5 3 2 2 4" xfId="926" xr:uid="{00000000-0005-0000-0000-00003A000000}"/>
    <cellStyle name="Comma 5 3 2 2 4 2" xfId="2438" xr:uid="{00000000-0005-0000-0000-00003A000000}"/>
    <cellStyle name="Comma 5 3 2 2 4 2 2" xfId="11510" xr:uid="{00000000-0005-0000-0000-00003A000000}"/>
    <cellStyle name="Comma 5 3 2 2 4 2 2 2" xfId="26630" xr:uid="{00000000-0005-0000-0000-00003A000000}"/>
    <cellStyle name="Comma 5 3 2 2 4 2 2 2 2" xfId="56870" xr:uid="{00000000-0005-0000-0000-00003A000000}"/>
    <cellStyle name="Comma 5 3 2 2 4 2 2 3" xfId="41750" xr:uid="{00000000-0005-0000-0000-00003A000000}"/>
    <cellStyle name="Comma 5 3 2 2 4 2 3" xfId="17558" xr:uid="{00000000-0005-0000-0000-00003A000000}"/>
    <cellStyle name="Comma 5 3 2 2 4 2 3 2" xfId="47798" xr:uid="{00000000-0005-0000-0000-00003A000000}"/>
    <cellStyle name="Comma 5 3 2 2 4 2 4" xfId="32678" xr:uid="{00000000-0005-0000-0000-00003A000000}"/>
    <cellStyle name="Comma 5 3 2 2 4 3" xfId="3950" xr:uid="{00000000-0005-0000-0000-00003A000000}"/>
    <cellStyle name="Comma 5 3 2 2 4 3 2" xfId="13022" xr:uid="{00000000-0005-0000-0000-00003A000000}"/>
    <cellStyle name="Comma 5 3 2 2 4 3 2 2" xfId="28142" xr:uid="{00000000-0005-0000-0000-00003A000000}"/>
    <cellStyle name="Comma 5 3 2 2 4 3 2 2 2" xfId="58382" xr:uid="{00000000-0005-0000-0000-00003A000000}"/>
    <cellStyle name="Comma 5 3 2 2 4 3 2 3" xfId="43262" xr:uid="{00000000-0005-0000-0000-00003A000000}"/>
    <cellStyle name="Comma 5 3 2 2 4 3 3" xfId="19070" xr:uid="{00000000-0005-0000-0000-00003A000000}"/>
    <cellStyle name="Comma 5 3 2 2 4 3 3 2" xfId="49310" xr:uid="{00000000-0005-0000-0000-00003A000000}"/>
    <cellStyle name="Comma 5 3 2 2 4 3 4" xfId="34190" xr:uid="{00000000-0005-0000-0000-00003A000000}"/>
    <cellStyle name="Comma 5 3 2 2 4 4" xfId="5462" xr:uid="{00000000-0005-0000-0000-00003A000000}"/>
    <cellStyle name="Comma 5 3 2 2 4 4 2" xfId="14534" xr:uid="{00000000-0005-0000-0000-00003A000000}"/>
    <cellStyle name="Comma 5 3 2 2 4 4 2 2" xfId="29654" xr:uid="{00000000-0005-0000-0000-00003A000000}"/>
    <cellStyle name="Comma 5 3 2 2 4 4 2 2 2" xfId="59894" xr:uid="{00000000-0005-0000-0000-00003A000000}"/>
    <cellStyle name="Comma 5 3 2 2 4 4 2 3" xfId="44774" xr:uid="{00000000-0005-0000-0000-00003A000000}"/>
    <cellStyle name="Comma 5 3 2 2 4 4 3" xfId="20582" xr:uid="{00000000-0005-0000-0000-00003A000000}"/>
    <cellStyle name="Comma 5 3 2 2 4 4 3 2" xfId="50822" xr:uid="{00000000-0005-0000-0000-00003A000000}"/>
    <cellStyle name="Comma 5 3 2 2 4 4 4" xfId="35702" xr:uid="{00000000-0005-0000-0000-00003A000000}"/>
    <cellStyle name="Comma 5 3 2 2 4 5" xfId="6974" xr:uid="{00000000-0005-0000-0000-00003A000000}"/>
    <cellStyle name="Comma 5 3 2 2 4 5 2" xfId="22094" xr:uid="{00000000-0005-0000-0000-00003A000000}"/>
    <cellStyle name="Comma 5 3 2 2 4 5 2 2" xfId="52334" xr:uid="{00000000-0005-0000-0000-00003A000000}"/>
    <cellStyle name="Comma 5 3 2 2 4 5 3" xfId="37214" xr:uid="{00000000-0005-0000-0000-00003A000000}"/>
    <cellStyle name="Comma 5 3 2 2 4 6" xfId="8486" xr:uid="{00000000-0005-0000-0000-00003A000000}"/>
    <cellStyle name="Comma 5 3 2 2 4 6 2" xfId="23606" xr:uid="{00000000-0005-0000-0000-00003A000000}"/>
    <cellStyle name="Comma 5 3 2 2 4 6 2 2" xfId="53846" xr:uid="{00000000-0005-0000-0000-00003A000000}"/>
    <cellStyle name="Comma 5 3 2 2 4 6 3" xfId="38726" xr:uid="{00000000-0005-0000-0000-00003A000000}"/>
    <cellStyle name="Comma 5 3 2 2 4 7" xfId="9998" xr:uid="{00000000-0005-0000-0000-00003A000000}"/>
    <cellStyle name="Comma 5 3 2 2 4 7 2" xfId="25118" xr:uid="{00000000-0005-0000-0000-00003A000000}"/>
    <cellStyle name="Comma 5 3 2 2 4 7 2 2" xfId="55358" xr:uid="{00000000-0005-0000-0000-00003A000000}"/>
    <cellStyle name="Comma 5 3 2 2 4 7 3" xfId="40238" xr:uid="{00000000-0005-0000-0000-00003A000000}"/>
    <cellStyle name="Comma 5 3 2 2 4 8" xfId="16046" xr:uid="{00000000-0005-0000-0000-00003A000000}"/>
    <cellStyle name="Comma 5 3 2 2 4 8 2" xfId="46286" xr:uid="{00000000-0005-0000-0000-00003A000000}"/>
    <cellStyle name="Comma 5 3 2 2 4 9" xfId="31166" xr:uid="{00000000-0005-0000-0000-00003A000000}"/>
    <cellStyle name="Comma 5 3 2 2 5" xfId="1682" xr:uid="{00000000-0005-0000-0000-00003A000000}"/>
    <cellStyle name="Comma 5 3 2 2 5 2" xfId="10754" xr:uid="{00000000-0005-0000-0000-00003A000000}"/>
    <cellStyle name="Comma 5 3 2 2 5 2 2" xfId="25874" xr:uid="{00000000-0005-0000-0000-00003A000000}"/>
    <cellStyle name="Comma 5 3 2 2 5 2 2 2" xfId="56114" xr:uid="{00000000-0005-0000-0000-00003A000000}"/>
    <cellStyle name="Comma 5 3 2 2 5 2 3" xfId="40994" xr:uid="{00000000-0005-0000-0000-00003A000000}"/>
    <cellStyle name="Comma 5 3 2 2 5 3" xfId="16802" xr:uid="{00000000-0005-0000-0000-00003A000000}"/>
    <cellStyle name="Comma 5 3 2 2 5 3 2" xfId="47042" xr:uid="{00000000-0005-0000-0000-00003A000000}"/>
    <cellStyle name="Comma 5 3 2 2 5 4" xfId="31922" xr:uid="{00000000-0005-0000-0000-00003A000000}"/>
    <cellStyle name="Comma 5 3 2 2 6" xfId="3194" xr:uid="{00000000-0005-0000-0000-00003A000000}"/>
    <cellStyle name="Comma 5 3 2 2 6 2" xfId="12266" xr:uid="{00000000-0005-0000-0000-00003A000000}"/>
    <cellStyle name="Comma 5 3 2 2 6 2 2" xfId="27386" xr:uid="{00000000-0005-0000-0000-00003A000000}"/>
    <cellStyle name="Comma 5 3 2 2 6 2 2 2" xfId="57626" xr:uid="{00000000-0005-0000-0000-00003A000000}"/>
    <cellStyle name="Comma 5 3 2 2 6 2 3" xfId="42506" xr:uid="{00000000-0005-0000-0000-00003A000000}"/>
    <cellStyle name="Comma 5 3 2 2 6 3" xfId="18314" xr:uid="{00000000-0005-0000-0000-00003A000000}"/>
    <cellStyle name="Comma 5 3 2 2 6 3 2" xfId="48554" xr:uid="{00000000-0005-0000-0000-00003A000000}"/>
    <cellStyle name="Comma 5 3 2 2 6 4" xfId="33434" xr:uid="{00000000-0005-0000-0000-00003A000000}"/>
    <cellStyle name="Comma 5 3 2 2 7" xfId="4706" xr:uid="{00000000-0005-0000-0000-00003A000000}"/>
    <cellStyle name="Comma 5 3 2 2 7 2" xfId="13778" xr:uid="{00000000-0005-0000-0000-00003A000000}"/>
    <cellStyle name="Comma 5 3 2 2 7 2 2" xfId="28898" xr:uid="{00000000-0005-0000-0000-00003A000000}"/>
    <cellStyle name="Comma 5 3 2 2 7 2 2 2" xfId="59138" xr:uid="{00000000-0005-0000-0000-00003A000000}"/>
    <cellStyle name="Comma 5 3 2 2 7 2 3" xfId="44018" xr:uid="{00000000-0005-0000-0000-00003A000000}"/>
    <cellStyle name="Comma 5 3 2 2 7 3" xfId="19826" xr:uid="{00000000-0005-0000-0000-00003A000000}"/>
    <cellStyle name="Comma 5 3 2 2 7 3 2" xfId="50066" xr:uid="{00000000-0005-0000-0000-00003A000000}"/>
    <cellStyle name="Comma 5 3 2 2 7 4" xfId="34946" xr:uid="{00000000-0005-0000-0000-00003A000000}"/>
    <cellStyle name="Comma 5 3 2 2 8" xfId="6218" xr:uid="{00000000-0005-0000-0000-00003A000000}"/>
    <cellStyle name="Comma 5 3 2 2 8 2" xfId="21338" xr:uid="{00000000-0005-0000-0000-00003A000000}"/>
    <cellStyle name="Comma 5 3 2 2 8 2 2" xfId="51578" xr:uid="{00000000-0005-0000-0000-00003A000000}"/>
    <cellStyle name="Comma 5 3 2 2 8 3" xfId="36458" xr:uid="{00000000-0005-0000-0000-00003A000000}"/>
    <cellStyle name="Comma 5 3 2 2 9" xfId="7730" xr:uid="{00000000-0005-0000-0000-00003A000000}"/>
    <cellStyle name="Comma 5 3 2 2 9 2" xfId="22850" xr:uid="{00000000-0005-0000-0000-00003A000000}"/>
    <cellStyle name="Comma 5 3 2 2 9 2 2" xfId="53090" xr:uid="{00000000-0005-0000-0000-00003A000000}"/>
    <cellStyle name="Comma 5 3 2 2 9 3" xfId="37970" xr:uid="{00000000-0005-0000-0000-00003A000000}"/>
    <cellStyle name="Comma 5 3 2 3" xfId="254" xr:uid="{00000000-0005-0000-0000-00003A000000}"/>
    <cellStyle name="Comma 5 3 2 3 10" xfId="9326" xr:uid="{00000000-0005-0000-0000-00003A000000}"/>
    <cellStyle name="Comma 5 3 2 3 10 2" xfId="24446" xr:uid="{00000000-0005-0000-0000-00003A000000}"/>
    <cellStyle name="Comma 5 3 2 3 10 2 2" xfId="54686" xr:uid="{00000000-0005-0000-0000-00003A000000}"/>
    <cellStyle name="Comma 5 3 2 3 10 3" xfId="39566" xr:uid="{00000000-0005-0000-0000-00003A000000}"/>
    <cellStyle name="Comma 5 3 2 3 11" xfId="15374" xr:uid="{00000000-0005-0000-0000-00003A000000}"/>
    <cellStyle name="Comma 5 3 2 3 11 2" xfId="45614" xr:uid="{00000000-0005-0000-0000-00003A000000}"/>
    <cellStyle name="Comma 5 3 2 3 12" xfId="30494" xr:uid="{00000000-0005-0000-0000-00003A000000}"/>
    <cellStyle name="Comma 5 3 2 3 2" xfId="506" xr:uid="{00000000-0005-0000-0000-00003A000000}"/>
    <cellStyle name="Comma 5 3 2 3 2 10" xfId="30746" xr:uid="{00000000-0005-0000-0000-00003A000000}"/>
    <cellStyle name="Comma 5 3 2 3 2 2" xfId="1262" xr:uid="{00000000-0005-0000-0000-00003A000000}"/>
    <cellStyle name="Comma 5 3 2 3 2 2 2" xfId="2774" xr:uid="{00000000-0005-0000-0000-00003A000000}"/>
    <cellStyle name="Comma 5 3 2 3 2 2 2 2" xfId="11846" xr:uid="{00000000-0005-0000-0000-00003A000000}"/>
    <cellStyle name="Comma 5 3 2 3 2 2 2 2 2" xfId="26966" xr:uid="{00000000-0005-0000-0000-00003A000000}"/>
    <cellStyle name="Comma 5 3 2 3 2 2 2 2 2 2" xfId="57206" xr:uid="{00000000-0005-0000-0000-00003A000000}"/>
    <cellStyle name="Comma 5 3 2 3 2 2 2 2 3" xfId="42086" xr:uid="{00000000-0005-0000-0000-00003A000000}"/>
    <cellStyle name="Comma 5 3 2 3 2 2 2 3" xfId="17894" xr:uid="{00000000-0005-0000-0000-00003A000000}"/>
    <cellStyle name="Comma 5 3 2 3 2 2 2 3 2" xfId="48134" xr:uid="{00000000-0005-0000-0000-00003A000000}"/>
    <cellStyle name="Comma 5 3 2 3 2 2 2 4" xfId="33014" xr:uid="{00000000-0005-0000-0000-00003A000000}"/>
    <cellStyle name="Comma 5 3 2 3 2 2 3" xfId="4286" xr:uid="{00000000-0005-0000-0000-00003A000000}"/>
    <cellStyle name="Comma 5 3 2 3 2 2 3 2" xfId="13358" xr:uid="{00000000-0005-0000-0000-00003A000000}"/>
    <cellStyle name="Comma 5 3 2 3 2 2 3 2 2" xfId="28478" xr:uid="{00000000-0005-0000-0000-00003A000000}"/>
    <cellStyle name="Comma 5 3 2 3 2 2 3 2 2 2" xfId="58718" xr:uid="{00000000-0005-0000-0000-00003A000000}"/>
    <cellStyle name="Comma 5 3 2 3 2 2 3 2 3" xfId="43598" xr:uid="{00000000-0005-0000-0000-00003A000000}"/>
    <cellStyle name="Comma 5 3 2 3 2 2 3 3" xfId="19406" xr:uid="{00000000-0005-0000-0000-00003A000000}"/>
    <cellStyle name="Comma 5 3 2 3 2 2 3 3 2" xfId="49646" xr:uid="{00000000-0005-0000-0000-00003A000000}"/>
    <cellStyle name="Comma 5 3 2 3 2 2 3 4" xfId="34526" xr:uid="{00000000-0005-0000-0000-00003A000000}"/>
    <cellStyle name="Comma 5 3 2 3 2 2 4" xfId="5798" xr:uid="{00000000-0005-0000-0000-00003A000000}"/>
    <cellStyle name="Comma 5 3 2 3 2 2 4 2" xfId="14870" xr:uid="{00000000-0005-0000-0000-00003A000000}"/>
    <cellStyle name="Comma 5 3 2 3 2 2 4 2 2" xfId="29990" xr:uid="{00000000-0005-0000-0000-00003A000000}"/>
    <cellStyle name="Comma 5 3 2 3 2 2 4 2 2 2" xfId="60230" xr:uid="{00000000-0005-0000-0000-00003A000000}"/>
    <cellStyle name="Comma 5 3 2 3 2 2 4 2 3" xfId="45110" xr:uid="{00000000-0005-0000-0000-00003A000000}"/>
    <cellStyle name="Comma 5 3 2 3 2 2 4 3" xfId="20918" xr:uid="{00000000-0005-0000-0000-00003A000000}"/>
    <cellStyle name="Comma 5 3 2 3 2 2 4 3 2" xfId="51158" xr:uid="{00000000-0005-0000-0000-00003A000000}"/>
    <cellStyle name="Comma 5 3 2 3 2 2 4 4" xfId="36038" xr:uid="{00000000-0005-0000-0000-00003A000000}"/>
    <cellStyle name="Comma 5 3 2 3 2 2 5" xfId="7310" xr:uid="{00000000-0005-0000-0000-00003A000000}"/>
    <cellStyle name="Comma 5 3 2 3 2 2 5 2" xfId="22430" xr:uid="{00000000-0005-0000-0000-00003A000000}"/>
    <cellStyle name="Comma 5 3 2 3 2 2 5 2 2" xfId="52670" xr:uid="{00000000-0005-0000-0000-00003A000000}"/>
    <cellStyle name="Comma 5 3 2 3 2 2 5 3" xfId="37550" xr:uid="{00000000-0005-0000-0000-00003A000000}"/>
    <cellStyle name="Comma 5 3 2 3 2 2 6" xfId="8822" xr:uid="{00000000-0005-0000-0000-00003A000000}"/>
    <cellStyle name="Comma 5 3 2 3 2 2 6 2" xfId="23942" xr:uid="{00000000-0005-0000-0000-00003A000000}"/>
    <cellStyle name="Comma 5 3 2 3 2 2 6 2 2" xfId="54182" xr:uid="{00000000-0005-0000-0000-00003A000000}"/>
    <cellStyle name="Comma 5 3 2 3 2 2 6 3" xfId="39062" xr:uid="{00000000-0005-0000-0000-00003A000000}"/>
    <cellStyle name="Comma 5 3 2 3 2 2 7" xfId="10334" xr:uid="{00000000-0005-0000-0000-00003A000000}"/>
    <cellStyle name="Comma 5 3 2 3 2 2 7 2" xfId="25454" xr:uid="{00000000-0005-0000-0000-00003A000000}"/>
    <cellStyle name="Comma 5 3 2 3 2 2 7 2 2" xfId="55694" xr:uid="{00000000-0005-0000-0000-00003A000000}"/>
    <cellStyle name="Comma 5 3 2 3 2 2 7 3" xfId="40574" xr:uid="{00000000-0005-0000-0000-00003A000000}"/>
    <cellStyle name="Comma 5 3 2 3 2 2 8" xfId="16382" xr:uid="{00000000-0005-0000-0000-00003A000000}"/>
    <cellStyle name="Comma 5 3 2 3 2 2 8 2" xfId="46622" xr:uid="{00000000-0005-0000-0000-00003A000000}"/>
    <cellStyle name="Comma 5 3 2 3 2 2 9" xfId="31502" xr:uid="{00000000-0005-0000-0000-00003A000000}"/>
    <cellStyle name="Comma 5 3 2 3 2 3" xfId="2018" xr:uid="{00000000-0005-0000-0000-00003A000000}"/>
    <cellStyle name="Comma 5 3 2 3 2 3 2" xfId="11090" xr:uid="{00000000-0005-0000-0000-00003A000000}"/>
    <cellStyle name="Comma 5 3 2 3 2 3 2 2" xfId="26210" xr:uid="{00000000-0005-0000-0000-00003A000000}"/>
    <cellStyle name="Comma 5 3 2 3 2 3 2 2 2" xfId="56450" xr:uid="{00000000-0005-0000-0000-00003A000000}"/>
    <cellStyle name="Comma 5 3 2 3 2 3 2 3" xfId="41330" xr:uid="{00000000-0005-0000-0000-00003A000000}"/>
    <cellStyle name="Comma 5 3 2 3 2 3 3" xfId="17138" xr:uid="{00000000-0005-0000-0000-00003A000000}"/>
    <cellStyle name="Comma 5 3 2 3 2 3 3 2" xfId="47378" xr:uid="{00000000-0005-0000-0000-00003A000000}"/>
    <cellStyle name="Comma 5 3 2 3 2 3 4" xfId="32258" xr:uid="{00000000-0005-0000-0000-00003A000000}"/>
    <cellStyle name="Comma 5 3 2 3 2 4" xfId="3530" xr:uid="{00000000-0005-0000-0000-00003A000000}"/>
    <cellStyle name="Comma 5 3 2 3 2 4 2" xfId="12602" xr:uid="{00000000-0005-0000-0000-00003A000000}"/>
    <cellStyle name="Comma 5 3 2 3 2 4 2 2" xfId="27722" xr:uid="{00000000-0005-0000-0000-00003A000000}"/>
    <cellStyle name="Comma 5 3 2 3 2 4 2 2 2" xfId="57962" xr:uid="{00000000-0005-0000-0000-00003A000000}"/>
    <cellStyle name="Comma 5 3 2 3 2 4 2 3" xfId="42842" xr:uid="{00000000-0005-0000-0000-00003A000000}"/>
    <cellStyle name="Comma 5 3 2 3 2 4 3" xfId="18650" xr:uid="{00000000-0005-0000-0000-00003A000000}"/>
    <cellStyle name="Comma 5 3 2 3 2 4 3 2" xfId="48890" xr:uid="{00000000-0005-0000-0000-00003A000000}"/>
    <cellStyle name="Comma 5 3 2 3 2 4 4" xfId="33770" xr:uid="{00000000-0005-0000-0000-00003A000000}"/>
    <cellStyle name="Comma 5 3 2 3 2 5" xfId="5042" xr:uid="{00000000-0005-0000-0000-00003A000000}"/>
    <cellStyle name="Comma 5 3 2 3 2 5 2" xfId="14114" xr:uid="{00000000-0005-0000-0000-00003A000000}"/>
    <cellStyle name="Comma 5 3 2 3 2 5 2 2" xfId="29234" xr:uid="{00000000-0005-0000-0000-00003A000000}"/>
    <cellStyle name="Comma 5 3 2 3 2 5 2 2 2" xfId="59474" xr:uid="{00000000-0005-0000-0000-00003A000000}"/>
    <cellStyle name="Comma 5 3 2 3 2 5 2 3" xfId="44354" xr:uid="{00000000-0005-0000-0000-00003A000000}"/>
    <cellStyle name="Comma 5 3 2 3 2 5 3" xfId="20162" xr:uid="{00000000-0005-0000-0000-00003A000000}"/>
    <cellStyle name="Comma 5 3 2 3 2 5 3 2" xfId="50402" xr:uid="{00000000-0005-0000-0000-00003A000000}"/>
    <cellStyle name="Comma 5 3 2 3 2 5 4" xfId="35282" xr:uid="{00000000-0005-0000-0000-00003A000000}"/>
    <cellStyle name="Comma 5 3 2 3 2 6" xfId="6554" xr:uid="{00000000-0005-0000-0000-00003A000000}"/>
    <cellStyle name="Comma 5 3 2 3 2 6 2" xfId="21674" xr:uid="{00000000-0005-0000-0000-00003A000000}"/>
    <cellStyle name="Comma 5 3 2 3 2 6 2 2" xfId="51914" xr:uid="{00000000-0005-0000-0000-00003A000000}"/>
    <cellStyle name="Comma 5 3 2 3 2 6 3" xfId="36794" xr:uid="{00000000-0005-0000-0000-00003A000000}"/>
    <cellStyle name="Comma 5 3 2 3 2 7" xfId="8066" xr:uid="{00000000-0005-0000-0000-00003A000000}"/>
    <cellStyle name="Comma 5 3 2 3 2 7 2" xfId="23186" xr:uid="{00000000-0005-0000-0000-00003A000000}"/>
    <cellStyle name="Comma 5 3 2 3 2 7 2 2" xfId="53426" xr:uid="{00000000-0005-0000-0000-00003A000000}"/>
    <cellStyle name="Comma 5 3 2 3 2 7 3" xfId="38306" xr:uid="{00000000-0005-0000-0000-00003A000000}"/>
    <cellStyle name="Comma 5 3 2 3 2 8" xfId="9578" xr:uid="{00000000-0005-0000-0000-00003A000000}"/>
    <cellStyle name="Comma 5 3 2 3 2 8 2" xfId="24698" xr:uid="{00000000-0005-0000-0000-00003A000000}"/>
    <cellStyle name="Comma 5 3 2 3 2 8 2 2" xfId="54938" xr:uid="{00000000-0005-0000-0000-00003A000000}"/>
    <cellStyle name="Comma 5 3 2 3 2 8 3" xfId="39818" xr:uid="{00000000-0005-0000-0000-00003A000000}"/>
    <cellStyle name="Comma 5 3 2 3 2 9" xfId="15626" xr:uid="{00000000-0005-0000-0000-00003A000000}"/>
    <cellStyle name="Comma 5 3 2 3 2 9 2" xfId="45866" xr:uid="{00000000-0005-0000-0000-00003A000000}"/>
    <cellStyle name="Comma 5 3 2 3 3" xfId="758" xr:uid="{00000000-0005-0000-0000-0000AC000000}"/>
    <cellStyle name="Comma 5 3 2 3 3 10" xfId="30998" xr:uid="{00000000-0005-0000-0000-0000AC000000}"/>
    <cellStyle name="Comma 5 3 2 3 3 2" xfId="1514" xr:uid="{00000000-0005-0000-0000-0000AC000000}"/>
    <cellStyle name="Comma 5 3 2 3 3 2 2" xfId="3026" xr:uid="{00000000-0005-0000-0000-0000AC000000}"/>
    <cellStyle name="Comma 5 3 2 3 3 2 2 2" xfId="12098" xr:uid="{00000000-0005-0000-0000-0000AC000000}"/>
    <cellStyle name="Comma 5 3 2 3 3 2 2 2 2" xfId="27218" xr:uid="{00000000-0005-0000-0000-0000AC000000}"/>
    <cellStyle name="Comma 5 3 2 3 3 2 2 2 2 2" xfId="57458" xr:uid="{00000000-0005-0000-0000-0000AC000000}"/>
    <cellStyle name="Comma 5 3 2 3 3 2 2 2 3" xfId="42338" xr:uid="{00000000-0005-0000-0000-0000AC000000}"/>
    <cellStyle name="Comma 5 3 2 3 3 2 2 3" xfId="18146" xr:uid="{00000000-0005-0000-0000-0000AC000000}"/>
    <cellStyle name="Comma 5 3 2 3 3 2 2 3 2" xfId="48386" xr:uid="{00000000-0005-0000-0000-0000AC000000}"/>
    <cellStyle name="Comma 5 3 2 3 3 2 2 4" xfId="33266" xr:uid="{00000000-0005-0000-0000-0000AC000000}"/>
    <cellStyle name="Comma 5 3 2 3 3 2 3" xfId="4538" xr:uid="{00000000-0005-0000-0000-0000AC000000}"/>
    <cellStyle name="Comma 5 3 2 3 3 2 3 2" xfId="13610" xr:uid="{00000000-0005-0000-0000-0000AC000000}"/>
    <cellStyle name="Comma 5 3 2 3 3 2 3 2 2" xfId="28730" xr:uid="{00000000-0005-0000-0000-0000AC000000}"/>
    <cellStyle name="Comma 5 3 2 3 3 2 3 2 2 2" xfId="58970" xr:uid="{00000000-0005-0000-0000-0000AC000000}"/>
    <cellStyle name="Comma 5 3 2 3 3 2 3 2 3" xfId="43850" xr:uid="{00000000-0005-0000-0000-0000AC000000}"/>
    <cellStyle name="Comma 5 3 2 3 3 2 3 3" xfId="19658" xr:uid="{00000000-0005-0000-0000-0000AC000000}"/>
    <cellStyle name="Comma 5 3 2 3 3 2 3 3 2" xfId="49898" xr:uid="{00000000-0005-0000-0000-0000AC000000}"/>
    <cellStyle name="Comma 5 3 2 3 3 2 3 4" xfId="34778" xr:uid="{00000000-0005-0000-0000-0000AC000000}"/>
    <cellStyle name="Comma 5 3 2 3 3 2 4" xfId="6050" xr:uid="{00000000-0005-0000-0000-0000AC000000}"/>
    <cellStyle name="Comma 5 3 2 3 3 2 4 2" xfId="15122" xr:uid="{00000000-0005-0000-0000-0000AC000000}"/>
    <cellStyle name="Comma 5 3 2 3 3 2 4 2 2" xfId="30242" xr:uid="{00000000-0005-0000-0000-0000AC000000}"/>
    <cellStyle name="Comma 5 3 2 3 3 2 4 2 2 2" xfId="60482" xr:uid="{00000000-0005-0000-0000-0000AC000000}"/>
    <cellStyle name="Comma 5 3 2 3 3 2 4 2 3" xfId="45362" xr:uid="{00000000-0005-0000-0000-0000AC000000}"/>
    <cellStyle name="Comma 5 3 2 3 3 2 4 3" xfId="21170" xr:uid="{00000000-0005-0000-0000-0000AC000000}"/>
    <cellStyle name="Comma 5 3 2 3 3 2 4 3 2" xfId="51410" xr:uid="{00000000-0005-0000-0000-0000AC000000}"/>
    <cellStyle name="Comma 5 3 2 3 3 2 4 4" xfId="36290" xr:uid="{00000000-0005-0000-0000-0000AC000000}"/>
    <cellStyle name="Comma 5 3 2 3 3 2 5" xfId="7562" xr:uid="{00000000-0005-0000-0000-0000AC000000}"/>
    <cellStyle name="Comma 5 3 2 3 3 2 5 2" xfId="22682" xr:uid="{00000000-0005-0000-0000-0000AC000000}"/>
    <cellStyle name="Comma 5 3 2 3 3 2 5 2 2" xfId="52922" xr:uid="{00000000-0005-0000-0000-0000AC000000}"/>
    <cellStyle name="Comma 5 3 2 3 3 2 5 3" xfId="37802" xr:uid="{00000000-0005-0000-0000-0000AC000000}"/>
    <cellStyle name="Comma 5 3 2 3 3 2 6" xfId="9074" xr:uid="{00000000-0005-0000-0000-0000AC000000}"/>
    <cellStyle name="Comma 5 3 2 3 3 2 6 2" xfId="24194" xr:uid="{00000000-0005-0000-0000-0000AC000000}"/>
    <cellStyle name="Comma 5 3 2 3 3 2 6 2 2" xfId="54434" xr:uid="{00000000-0005-0000-0000-0000AC000000}"/>
    <cellStyle name="Comma 5 3 2 3 3 2 6 3" xfId="39314" xr:uid="{00000000-0005-0000-0000-0000AC000000}"/>
    <cellStyle name="Comma 5 3 2 3 3 2 7" xfId="10586" xr:uid="{00000000-0005-0000-0000-0000AC000000}"/>
    <cellStyle name="Comma 5 3 2 3 3 2 7 2" xfId="25706" xr:uid="{00000000-0005-0000-0000-0000AC000000}"/>
    <cellStyle name="Comma 5 3 2 3 3 2 7 2 2" xfId="55946" xr:uid="{00000000-0005-0000-0000-0000AC000000}"/>
    <cellStyle name="Comma 5 3 2 3 3 2 7 3" xfId="40826" xr:uid="{00000000-0005-0000-0000-0000AC000000}"/>
    <cellStyle name="Comma 5 3 2 3 3 2 8" xfId="16634" xr:uid="{00000000-0005-0000-0000-0000AC000000}"/>
    <cellStyle name="Comma 5 3 2 3 3 2 8 2" xfId="46874" xr:uid="{00000000-0005-0000-0000-0000AC000000}"/>
    <cellStyle name="Comma 5 3 2 3 3 2 9" xfId="31754" xr:uid="{00000000-0005-0000-0000-0000AC000000}"/>
    <cellStyle name="Comma 5 3 2 3 3 3" xfId="2270" xr:uid="{00000000-0005-0000-0000-0000AC000000}"/>
    <cellStyle name="Comma 5 3 2 3 3 3 2" xfId="11342" xr:uid="{00000000-0005-0000-0000-0000AC000000}"/>
    <cellStyle name="Comma 5 3 2 3 3 3 2 2" xfId="26462" xr:uid="{00000000-0005-0000-0000-0000AC000000}"/>
    <cellStyle name="Comma 5 3 2 3 3 3 2 2 2" xfId="56702" xr:uid="{00000000-0005-0000-0000-0000AC000000}"/>
    <cellStyle name="Comma 5 3 2 3 3 3 2 3" xfId="41582" xr:uid="{00000000-0005-0000-0000-0000AC000000}"/>
    <cellStyle name="Comma 5 3 2 3 3 3 3" xfId="17390" xr:uid="{00000000-0005-0000-0000-0000AC000000}"/>
    <cellStyle name="Comma 5 3 2 3 3 3 3 2" xfId="47630" xr:uid="{00000000-0005-0000-0000-0000AC000000}"/>
    <cellStyle name="Comma 5 3 2 3 3 3 4" xfId="32510" xr:uid="{00000000-0005-0000-0000-0000AC000000}"/>
    <cellStyle name="Comma 5 3 2 3 3 4" xfId="3782" xr:uid="{00000000-0005-0000-0000-0000AC000000}"/>
    <cellStyle name="Comma 5 3 2 3 3 4 2" xfId="12854" xr:uid="{00000000-0005-0000-0000-0000AC000000}"/>
    <cellStyle name="Comma 5 3 2 3 3 4 2 2" xfId="27974" xr:uid="{00000000-0005-0000-0000-0000AC000000}"/>
    <cellStyle name="Comma 5 3 2 3 3 4 2 2 2" xfId="58214" xr:uid="{00000000-0005-0000-0000-0000AC000000}"/>
    <cellStyle name="Comma 5 3 2 3 3 4 2 3" xfId="43094" xr:uid="{00000000-0005-0000-0000-0000AC000000}"/>
    <cellStyle name="Comma 5 3 2 3 3 4 3" xfId="18902" xr:uid="{00000000-0005-0000-0000-0000AC000000}"/>
    <cellStyle name="Comma 5 3 2 3 3 4 3 2" xfId="49142" xr:uid="{00000000-0005-0000-0000-0000AC000000}"/>
    <cellStyle name="Comma 5 3 2 3 3 4 4" xfId="34022" xr:uid="{00000000-0005-0000-0000-0000AC000000}"/>
    <cellStyle name="Comma 5 3 2 3 3 5" xfId="5294" xr:uid="{00000000-0005-0000-0000-0000AC000000}"/>
    <cellStyle name="Comma 5 3 2 3 3 5 2" xfId="14366" xr:uid="{00000000-0005-0000-0000-0000AC000000}"/>
    <cellStyle name="Comma 5 3 2 3 3 5 2 2" xfId="29486" xr:uid="{00000000-0005-0000-0000-0000AC000000}"/>
    <cellStyle name="Comma 5 3 2 3 3 5 2 2 2" xfId="59726" xr:uid="{00000000-0005-0000-0000-0000AC000000}"/>
    <cellStyle name="Comma 5 3 2 3 3 5 2 3" xfId="44606" xr:uid="{00000000-0005-0000-0000-0000AC000000}"/>
    <cellStyle name="Comma 5 3 2 3 3 5 3" xfId="20414" xr:uid="{00000000-0005-0000-0000-0000AC000000}"/>
    <cellStyle name="Comma 5 3 2 3 3 5 3 2" xfId="50654" xr:uid="{00000000-0005-0000-0000-0000AC000000}"/>
    <cellStyle name="Comma 5 3 2 3 3 5 4" xfId="35534" xr:uid="{00000000-0005-0000-0000-0000AC000000}"/>
    <cellStyle name="Comma 5 3 2 3 3 6" xfId="6806" xr:uid="{00000000-0005-0000-0000-0000AC000000}"/>
    <cellStyle name="Comma 5 3 2 3 3 6 2" xfId="21926" xr:uid="{00000000-0005-0000-0000-0000AC000000}"/>
    <cellStyle name="Comma 5 3 2 3 3 6 2 2" xfId="52166" xr:uid="{00000000-0005-0000-0000-0000AC000000}"/>
    <cellStyle name="Comma 5 3 2 3 3 6 3" xfId="37046" xr:uid="{00000000-0005-0000-0000-0000AC000000}"/>
    <cellStyle name="Comma 5 3 2 3 3 7" xfId="8318" xr:uid="{00000000-0005-0000-0000-0000AC000000}"/>
    <cellStyle name="Comma 5 3 2 3 3 7 2" xfId="23438" xr:uid="{00000000-0005-0000-0000-0000AC000000}"/>
    <cellStyle name="Comma 5 3 2 3 3 7 2 2" xfId="53678" xr:uid="{00000000-0005-0000-0000-0000AC000000}"/>
    <cellStyle name="Comma 5 3 2 3 3 7 3" xfId="38558" xr:uid="{00000000-0005-0000-0000-0000AC000000}"/>
    <cellStyle name="Comma 5 3 2 3 3 8" xfId="9830" xr:uid="{00000000-0005-0000-0000-0000AC000000}"/>
    <cellStyle name="Comma 5 3 2 3 3 8 2" xfId="24950" xr:uid="{00000000-0005-0000-0000-0000AC000000}"/>
    <cellStyle name="Comma 5 3 2 3 3 8 2 2" xfId="55190" xr:uid="{00000000-0005-0000-0000-0000AC000000}"/>
    <cellStyle name="Comma 5 3 2 3 3 8 3" xfId="40070" xr:uid="{00000000-0005-0000-0000-0000AC000000}"/>
    <cellStyle name="Comma 5 3 2 3 3 9" xfId="15878" xr:uid="{00000000-0005-0000-0000-0000AC000000}"/>
    <cellStyle name="Comma 5 3 2 3 3 9 2" xfId="46118" xr:uid="{00000000-0005-0000-0000-0000AC000000}"/>
    <cellStyle name="Comma 5 3 2 3 4" xfId="1010" xr:uid="{00000000-0005-0000-0000-00003A000000}"/>
    <cellStyle name="Comma 5 3 2 3 4 2" xfId="2522" xr:uid="{00000000-0005-0000-0000-00003A000000}"/>
    <cellStyle name="Comma 5 3 2 3 4 2 2" xfId="11594" xr:uid="{00000000-0005-0000-0000-00003A000000}"/>
    <cellStyle name="Comma 5 3 2 3 4 2 2 2" xfId="26714" xr:uid="{00000000-0005-0000-0000-00003A000000}"/>
    <cellStyle name="Comma 5 3 2 3 4 2 2 2 2" xfId="56954" xr:uid="{00000000-0005-0000-0000-00003A000000}"/>
    <cellStyle name="Comma 5 3 2 3 4 2 2 3" xfId="41834" xr:uid="{00000000-0005-0000-0000-00003A000000}"/>
    <cellStyle name="Comma 5 3 2 3 4 2 3" xfId="17642" xr:uid="{00000000-0005-0000-0000-00003A000000}"/>
    <cellStyle name="Comma 5 3 2 3 4 2 3 2" xfId="47882" xr:uid="{00000000-0005-0000-0000-00003A000000}"/>
    <cellStyle name="Comma 5 3 2 3 4 2 4" xfId="32762" xr:uid="{00000000-0005-0000-0000-00003A000000}"/>
    <cellStyle name="Comma 5 3 2 3 4 3" xfId="4034" xr:uid="{00000000-0005-0000-0000-00003A000000}"/>
    <cellStyle name="Comma 5 3 2 3 4 3 2" xfId="13106" xr:uid="{00000000-0005-0000-0000-00003A000000}"/>
    <cellStyle name="Comma 5 3 2 3 4 3 2 2" xfId="28226" xr:uid="{00000000-0005-0000-0000-00003A000000}"/>
    <cellStyle name="Comma 5 3 2 3 4 3 2 2 2" xfId="58466" xr:uid="{00000000-0005-0000-0000-00003A000000}"/>
    <cellStyle name="Comma 5 3 2 3 4 3 2 3" xfId="43346" xr:uid="{00000000-0005-0000-0000-00003A000000}"/>
    <cellStyle name="Comma 5 3 2 3 4 3 3" xfId="19154" xr:uid="{00000000-0005-0000-0000-00003A000000}"/>
    <cellStyle name="Comma 5 3 2 3 4 3 3 2" xfId="49394" xr:uid="{00000000-0005-0000-0000-00003A000000}"/>
    <cellStyle name="Comma 5 3 2 3 4 3 4" xfId="34274" xr:uid="{00000000-0005-0000-0000-00003A000000}"/>
    <cellStyle name="Comma 5 3 2 3 4 4" xfId="5546" xr:uid="{00000000-0005-0000-0000-00003A000000}"/>
    <cellStyle name="Comma 5 3 2 3 4 4 2" xfId="14618" xr:uid="{00000000-0005-0000-0000-00003A000000}"/>
    <cellStyle name="Comma 5 3 2 3 4 4 2 2" xfId="29738" xr:uid="{00000000-0005-0000-0000-00003A000000}"/>
    <cellStyle name="Comma 5 3 2 3 4 4 2 2 2" xfId="59978" xr:uid="{00000000-0005-0000-0000-00003A000000}"/>
    <cellStyle name="Comma 5 3 2 3 4 4 2 3" xfId="44858" xr:uid="{00000000-0005-0000-0000-00003A000000}"/>
    <cellStyle name="Comma 5 3 2 3 4 4 3" xfId="20666" xr:uid="{00000000-0005-0000-0000-00003A000000}"/>
    <cellStyle name="Comma 5 3 2 3 4 4 3 2" xfId="50906" xr:uid="{00000000-0005-0000-0000-00003A000000}"/>
    <cellStyle name="Comma 5 3 2 3 4 4 4" xfId="35786" xr:uid="{00000000-0005-0000-0000-00003A000000}"/>
    <cellStyle name="Comma 5 3 2 3 4 5" xfId="7058" xr:uid="{00000000-0005-0000-0000-00003A000000}"/>
    <cellStyle name="Comma 5 3 2 3 4 5 2" xfId="22178" xr:uid="{00000000-0005-0000-0000-00003A000000}"/>
    <cellStyle name="Comma 5 3 2 3 4 5 2 2" xfId="52418" xr:uid="{00000000-0005-0000-0000-00003A000000}"/>
    <cellStyle name="Comma 5 3 2 3 4 5 3" xfId="37298" xr:uid="{00000000-0005-0000-0000-00003A000000}"/>
    <cellStyle name="Comma 5 3 2 3 4 6" xfId="8570" xr:uid="{00000000-0005-0000-0000-00003A000000}"/>
    <cellStyle name="Comma 5 3 2 3 4 6 2" xfId="23690" xr:uid="{00000000-0005-0000-0000-00003A000000}"/>
    <cellStyle name="Comma 5 3 2 3 4 6 2 2" xfId="53930" xr:uid="{00000000-0005-0000-0000-00003A000000}"/>
    <cellStyle name="Comma 5 3 2 3 4 6 3" xfId="38810" xr:uid="{00000000-0005-0000-0000-00003A000000}"/>
    <cellStyle name="Comma 5 3 2 3 4 7" xfId="10082" xr:uid="{00000000-0005-0000-0000-00003A000000}"/>
    <cellStyle name="Comma 5 3 2 3 4 7 2" xfId="25202" xr:uid="{00000000-0005-0000-0000-00003A000000}"/>
    <cellStyle name="Comma 5 3 2 3 4 7 2 2" xfId="55442" xr:uid="{00000000-0005-0000-0000-00003A000000}"/>
    <cellStyle name="Comma 5 3 2 3 4 7 3" xfId="40322" xr:uid="{00000000-0005-0000-0000-00003A000000}"/>
    <cellStyle name="Comma 5 3 2 3 4 8" xfId="16130" xr:uid="{00000000-0005-0000-0000-00003A000000}"/>
    <cellStyle name="Comma 5 3 2 3 4 8 2" xfId="46370" xr:uid="{00000000-0005-0000-0000-00003A000000}"/>
    <cellStyle name="Comma 5 3 2 3 4 9" xfId="31250" xr:uid="{00000000-0005-0000-0000-00003A000000}"/>
    <cellStyle name="Comma 5 3 2 3 5" xfId="1766" xr:uid="{00000000-0005-0000-0000-00003A000000}"/>
    <cellStyle name="Comma 5 3 2 3 5 2" xfId="10838" xr:uid="{00000000-0005-0000-0000-00003A000000}"/>
    <cellStyle name="Comma 5 3 2 3 5 2 2" xfId="25958" xr:uid="{00000000-0005-0000-0000-00003A000000}"/>
    <cellStyle name="Comma 5 3 2 3 5 2 2 2" xfId="56198" xr:uid="{00000000-0005-0000-0000-00003A000000}"/>
    <cellStyle name="Comma 5 3 2 3 5 2 3" xfId="41078" xr:uid="{00000000-0005-0000-0000-00003A000000}"/>
    <cellStyle name="Comma 5 3 2 3 5 3" xfId="16886" xr:uid="{00000000-0005-0000-0000-00003A000000}"/>
    <cellStyle name="Comma 5 3 2 3 5 3 2" xfId="47126" xr:uid="{00000000-0005-0000-0000-00003A000000}"/>
    <cellStyle name="Comma 5 3 2 3 5 4" xfId="32006" xr:uid="{00000000-0005-0000-0000-00003A000000}"/>
    <cellStyle name="Comma 5 3 2 3 6" xfId="3278" xr:uid="{00000000-0005-0000-0000-00003A000000}"/>
    <cellStyle name="Comma 5 3 2 3 6 2" xfId="12350" xr:uid="{00000000-0005-0000-0000-00003A000000}"/>
    <cellStyle name="Comma 5 3 2 3 6 2 2" xfId="27470" xr:uid="{00000000-0005-0000-0000-00003A000000}"/>
    <cellStyle name="Comma 5 3 2 3 6 2 2 2" xfId="57710" xr:uid="{00000000-0005-0000-0000-00003A000000}"/>
    <cellStyle name="Comma 5 3 2 3 6 2 3" xfId="42590" xr:uid="{00000000-0005-0000-0000-00003A000000}"/>
    <cellStyle name="Comma 5 3 2 3 6 3" xfId="18398" xr:uid="{00000000-0005-0000-0000-00003A000000}"/>
    <cellStyle name="Comma 5 3 2 3 6 3 2" xfId="48638" xr:uid="{00000000-0005-0000-0000-00003A000000}"/>
    <cellStyle name="Comma 5 3 2 3 6 4" xfId="33518" xr:uid="{00000000-0005-0000-0000-00003A000000}"/>
    <cellStyle name="Comma 5 3 2 3 7" xfId="4790" xr:uid="{00000000-0005-0000-0000-00003A000000}"/>
    <cellStyle name="Comma 5 3 2 3 7 2" xfId="13862" xr:uid="{00000000-0005-0000-0000-00003A000000}"/>
    <cellStyle name="Comma 5 3 2 3 7 2 2" xfId="28982" xr:uid="{00000000-0005-0000-0000-00003A000000}"/>
    <cellStyle name="Comma 5 3 2 3 7 2 2 2" xfId="59222" xr:uid="{00000000-0005-0000-0000-00003A000000}"/>
    <cellStyle name="Comma 5 3 2 3 7 2 3" xfId="44102" xr:uid="{00000000-0005-0000-0000-00003A000000}"/>
    <cellStyle name="Comma 5 3 2 3 7 3" xfId="19910" xr:uid="{00000000-0005-0000-0000-00003A000000}"/>
    <cellStyle name="Comma 5 3 2 3 7 3 2" xfId="50150" xr:uid="{00000000-0005-0000-0000-00003A000000}"/>
    <cellStyle name="Comma 5 3 2 3 7 4" xfId="35030" xr:uid="{00000000-0005-0000-0000-00003A000000}"/>
    <cellStyle name="Comma 5 3 2 3 8" xfId="6302" xr:uid="{00000000-0005-0000-0000-00003A000000}"/>
    <cellStyle name="Comma 5 3 2 3 8 2" xfId="21422" xr:uid="{00000000-0005-0000-0000-00003A000000}"/>
    <cellStyle name="Comma 5 3 2 3 8 2 2" xfId="51662" xr:uid="{00000000-0005-0000-0000-00003A000000}"/>
    <cellStyle name="Comma 5 3 2 3 8 3" xfId="36542" xr:uid="{00000000-0005-0000-0000-00003A000000}"/>
    <cellStyle name="Comma 5 3 2 3 9" xfId="7814" xr:uid="{00000000-0005-0000-0000-00003A000000}"/>
    <cellStyle name="Comma 5 3 2 3 9 2" xfId="22934" xr:uid="{00000000-0005-0000-0000-00003A000000}"/>
    <cellStyle name="Comma 5 3 2 3 9 2 2" xfId="53174" xr:uid="{00000000-0005-0000-0000-00003A000000}"/>
    <cellStyle name="Comma 5 3 2 3 9 3" xfId="38054" xr:uid="{00000000-0005-0000-0000-00003A000000}"/>
    <cellStyle name="Comma 5 3 2 4" xfId="338" xr:uid="{00000000-0005-0000-0000-00001D000000}"/>
    <cellStyle name="Comma 5 3 2 4 10" xfId="30578" xr:uid="{00000000-0005-0000-0000-00001D000000}"/>
    <cellStyle name="Comma 5 3 2 4 2" xfId="1094" xr:uid="{00000000-0005-0000-0000-00001D000000}"/>
    <cellStyle name="Comma 5 3 2 4 2 2" xfId="2606" xr:uid="{00000000-0005-0000-0000-00001D000000}"/>
    <cellStyle name="Comma 5 3 2 4 2 2 2" xfId="11678" xr:uid="{00000000-0005-0000-0000-00001D000000}"/>
    <cellStyle name="Comma 5 3 2 4 2 2 2 2" xfId="26798" xr:uid="{00000000-0005-0000-0000-00001D000000}"/>
    <cellStyle name="Comma 5 3 2 4 2 2 2 2 2" xfId="57038" xr:uid="{00000000-0005-0000-0000-00001D000000}"/>
    <cellStyle name="Comma 5 3 2 4 2 2 2 3" xfId="41918" xr:uid="{00000000-0005-0000-0000-00001D000000}"/>
    <cellStyle name="Comma 5 3 2 4 2 2 3" xfId="17726" xr:uid="{00000000-0005-0000-0000-00001D000000}"/>
    <cellStyle name="Comma 5 3 2 4 2 2 3 2" xfId="47966" xr:uid="{00000000-0005-0000-0000-00001D000000}"/>
    <cellStyle name="Comma 5 3 2 4 2 2 4" xfId="32846" xr:uid="{00000000-0005-0000-0000-00001D000000}"/>
    <cellStyle name="Comma 5 3 2 4 2 3" xfId="4118" xr:uid="{00000000-0005-0000-0000-00001D000000}"/>
    <cellStyle name="Comma 5 3 2 4 2 3 2" xfId="13190" xr:uid="{00000000-0005-0000-0000-00001D000000}"/>
    <cellStyle name="Comma 5 3 2 4 2 3 2 2" xfId="28310" xr:uid="{00000000-0005-0000-0000-00001D000000}"/>
    <cellStyle name="Comma 5 3 2 4 2 3 2 2 2" xfId="58550" xr:uid="{00000000-0005-0000-0000-00001D000000}"/>
    <cellStyle name="Comma 5 3 2 4 2 3 2 3" xfId="43430" xr:uid="{00000000-0005-0000-0000-00001D000000}"/>
    <cellStyle name="Comma 5 3 2 4 2 3 3" xfId="19238" xr:uid="{00000000-0005-0000-0000-00001D000000}"/>
    <cellStyle name="Comma 5 3 2 4 2 3 3 2" xfId="49478" xr:uid="{00000000-0005-0000-0000-00001D000000}"/>
    <cellStyle name="Comma 5 3 2 4 2 3 4" xfId="34358" xr:uid="{00000000-0005-0000-0000-00001D000000}"/>
    <cellStyle name="Comma 5 3 2 4 2 4" xfId="5630" xr:uid="{00000000-0005-0000-0000-00001D000000}"/>
    <cellStyle name="Comma 5 3 2 4 2 4 2" xfId="14702" xr:uid="{00000000-0005-0000-0000-00001D000000}"/>
    <cellStyle name="Comma 5 3 2 4 2 4 2 2" xfId="29822" xr:uid="{00000000-0005-0000-0000-00001D000000}"/>
    <cellStyle name="Comma 5 3 2 4 2 4 2 2 2" xfId="60062" xr:uid="{00000000-0005-0000-0000-00001D000000}"/>
    <cellStyle name="Comma 5 3 2 4 2 4 2 3" xfId="44942" xr:uid="{00000000-0005-0000-0000-00001D000000}"/>
    <cellStyle name="Comma 5 3 2 4 2 4 3" xfId="20750" xr:uid="{00000000-0005-0000-0000-00001D000000}"/>
    <cellStyle name="Comma 5 3 2 4 2 4 3 2" xfId="50990" xr:uid="{00000000-0005-0000-0000-00001D000000}"/>
    <cellStyle name="Comma 5 3 2 4 2 4 4" xfId="35870" xr:uid="{00000000-0005-0000-0000-00001D000000}"/>
    <cellStyle name="Comma 5 3 2 4 2 5" xfId="7142" xr:uid="{00000000-0005-0000-0000-00001D000000}"/>
    <cellStyle name="Comma 5 3 2 4 2 5 2" xfId="22262" xr:uid="{00000000-0005-0000-0000-00001D000000}"/>
    <cellStyle name="Comma 5 3 2 4 2 5 2 2" xfId="52502" xr:uid="{00000000-0005-0000-0000-00001D000000}"/>
    <cellStyle name="Comma 5 3 2 4 2 5 3" xfId="37382" xr:uid="{00000000-0005-0000-0000-00001D000000}"/>
    <cellStyle name="Comma 5 3 2 4 2 6" xfId="8654" xr:uid="{00000000-0005-0000-0000-00001D000000}"/>
    <cellStyle name="Comma 5 3 2 4 2 6 2" xfId="23774" xr:uid="{00000000-0005-0000-0000-00001D000000}"/>
    <cellStyle name="Comma 5 3 2 4 2 6 2 2" xfId="54014" xr:uid="{00000000-0005-0000-0000-00001D000000}"/>
    <cellStyle name="Comma 5 3 2 4 2 6 3" xfId="38894" xr:uid="{00000000-0005-0000-0000-00001D000000}"/>
    <cellStyle name="Comma 5 3 2 4 2 7" xfId="10166" xr:uid="{00000000-0005-0000-0000-00001D000000}"/>
    <cellStyle name="Comma 5 3 2 4 2 7 2" xfId="25286" xr:uid="{00000000-0005-0000-0000-00001D000000}"/>
    <cellStyle name="Comma 5 3 2 4 2 7 2 2" xfId="55526" xr:uid="{00000000-0005-0000-0000-00001D000000}"/>
    <cellStyle name="Comma 5 3 2 4 2 7 3" xfId="40406" xr:uid="{00000000-0005-0000-0000-00001D000000}"/>
    <cellStyle name="Comma 5 3 2 4 2 8" xfId="16214" xr:uid="{00000000-0005-0000-0000-00001D000000}"/>
    <cellStyle name="Comma 5 3 2 4 2 8 2" xfId="46454" xr:uid="{00000000-0005-0000-0000-00001D000000}"/>
    <cellStyle name="Comma 5 3 2 4 2 9" xfId="31334" xr:uid="{00000000-0005-0000-0000-00001D000000}"/>
    <cellStyle name="Comma 5 3 2 4 3" xfId="1850" xr:uid="{00000000-0005-0000-0000-00001D000000}"/>
    <cellStyle name="Comma 5 3 2 4 3 2" xfId="10922" xr:uid="{00000000-0005-0000-0000-00001D000000}"/>
    <cellStyle name="Comma 5 3 2 4 3 2 2" xfId="26042" xr:uid="{00000000-0005-0000-0000-00001D000000}"/>
    <cellStyle name="Comma 5 3 2 4 3 2 2 2" xfId="56282" xr:uid="{00000000-0005-0000-0000-00001D000000}"/>
    <cellStyle name="Comma 5 3 2 4 3 2 3" xfId="41162" xr:uid="{00000000-0005-0000-0000-00001D000000}"/>
    <cellStyle name="Comma 5 3 2 4 3 3" xfId="16970" xr:uid="{00000000-0005-0000-0000-00001D000000}"/>
    <cellStyle name="Comma 5 3 2 4 3 3 2" xfId="47210" xr:uid="{00000000-0005-0000-0000-00001D000000}"/>
    <cellStyle name="Comma 5 3 2 4 3 4" xfId="32090" xr:uid="{00000000-0005-0000-0000-00001D000000}"/>
    <cellStyle name="Comma 5 3 2 4 4" xfId="3362" xr:uid="{00000000-0005-0000-0000-00001D000000}"/>
    <cellStyle name="Comma 5 3 2 4 4 2" xfId="12434" xr:uid="{00000000-0005-0000-0000-00001D000000}"/>
    <cellStyle name="Comma 5 3 2 4 4 2 2" xfId="27554" xr:uid="{00000000-0005-0000-0000-00001D000000}"/>
    <cellStyle name="Comma 5 3 2 4 4 2 2 2" xfId="57794" xr:uid="{00000000-0005-0000-0000-00001D000000}"/>
    <cellStyle name="Comma 5 3 2 4 4 2 3" xfId="42674" xr:uid="{00000000-0005-0000-0000-00001D000000}"/>
    <cellStyle name="Comma 5 3 2 4 4 3" xfId="18482" xr:uid="{00000000-0005-0000-0000-00001D000000}"/>
    <cellStyle name="Comma 5 3 2 4 4 3 2" xfId="48722" xr:uid="{00000000-0005-0000-0000-00001D000000}"/>
    <cellStyle name="Comma 5 3 2 4 4 4" xfId="33602" xr:uid="{00000000-0005-0000-0000-00001D000000}"/>
    <cellStyle name="Comma 5 3 2 4 5" xfId="4874" xr:uid="{00000000-0005-0000-0000-00001D000000}"/>
    <cellStyle name="Comma 5 3 2 4 5 2" xfId="13946" xr:uid="{00000000-0005-0000-0000-00001D000000}"/>
    <cellStyle name="Comma 5 3 2 4 5 2 2" xfId="29066" xr:uid="{00000000-0005-0000-0000-00001D000000}"/>
    <cellStyle name="Comma 5 3 2 4 5 2 2 2" xfId="59306" xr:uid="{00000000-0005-0000-0000-00001D000000}"/>
    <cellStyle name="Comma 5 3 2 4 5 2 3" xfId="44186" xr:uid="{00000000-0005-0000-0000-00001D000000}"/>
    <cellStyle name="Comma 5 3 2 4 5 3" xfId="19994" xr:uid="{00000000-0005-0000-0000-00001D000000}"/>
    <cellStyle name="Comma 5 3 2 4 5 3 2" xfId="50234" xr:uid="{00000000-0005-0000-0000-00001D000000}"/>
    <cellStyle name="Comma 5 3 2 4 5 4" xfId="35114" xr:uid="{00000000-0005-0000-0000-00001D000000}"/>
    <cellStyle name="Comma 5 3 2 4 6" xfId="6386" xr:uid="{00000000-0005-0000-0000-00001D000000}"/>
    <cellStyle name="Comma 5 3 2 4 6 2" xfId="21506" xr:uid="{00000000-0005-0000-0000-00001D000000}"/>
    <cellStyle name="Comma 5 3 2 4 6 2 2" xfId="51746" xr:uid="{00000000-0005-0000-0000-00001D000000}"/>
    <cellStyle name="Comma 5 3 2 4 6 3" xfId="36626" xr:uid="{00000000-0005-0000-0000-00001D000000}"/>
    <cellStyle name="Comma 5 3 2 4 7" xfId="7898" xr:uid="{00000000-0005-0000-0000-00001D000000}"/>
    <cellStyle name="Comma 5 3 2 4 7 2" xfId="23018" xr:uid="{00000000-0005-0000-0000-00001D000000}"/>
    <cellStyle name="Comma 5 3 2 4 7 2 2" xfId="53258" xr:uid="{00000000-0005-0000-0000-00001D000000}"/>
    <cellStyle name="Comma 5 3 2 4 7 3" xfId="38138" xr:uid="{00000000-0005-0000-0000-00001D000000}"/>
    <cellStyle name="Comma 5 3 2 4 8" xfId="9410" xr:uid="{00000000-0005-0000-0000-00001D000000}"/>
    <cellStyle name="Comma 5 3 2 4 8 2" xfId="24530" xr:uid="{00000000-0005-0000-0000-00001D000000}"/>
    <cellStyle name="Comma 5 3 2 4 8 2 2" xfId="54770" xr:uid="{00000000-0005-0000-0000-00001D000000}"/>
    <cellStyle name="Comma 5 3 2 4 8 3" xfId="39650" xr:uid="{00000000-0005-0000-0000-00001D000000}"/>
    <cellStyle name="Comma 5 3 2 4 9" xfId="15458" xr:uid="{00000000-0005-0000-0000-00001D000000}"/>
    <cellStyle name="Comma 5 3 2 4 9 2" xfId="45698" xr:uid="{00000000-0005-0000-0000-00001D000000}"/>
    <cellStyle name="Comma 5 3 2 5" xfId="590" xr:uid="{00000000-0005-0000-0000-0000AA000000}"/>
    <cellStyle name="Comma 5 3 2 5 10" xfId="30830" xr:uid="{00000000-0005-0000-0000-0000AA000000}"/>
    <cellStyle name="Comma 5 3 2 5 2" xfId="1346" xr:uid="{00000000-0005-0000-0000-0000AA000000}"/>
    <cellStyle name="Comma 5 3 2 5 2 2" xfId="2858" xr:uid="{00000000-0005-0000-0000-0000AA000000}"/>
    <cellStyle name="Comma 5 3 2 5 2 2 2" xfId="11930" xr:uid="{00000000-0005-0000-0000-0000AA000000}"/>
    <cellStyle name="Comma 5 3 2 5 2 2 2 2" xfId="27050" xr:uid="{00000000-0005-0000-0000-0000AA000000}"/>
    <cellStyle name="Comma 5 3 2 5 2 2 2 2 2" xfId="57290" xr:uid="{00000000-0005-0000-0000-0000AA000000}"/>
    <cellStyle name="Comma 5 3 2 5 2 2 2 3" xfId="42170" xr:uid="{00000000-0005-0000-0000-0000AA000000}"/>
    <cellStyle name="Comma 5 3 2 5 2 2 3" xfId="17978" xr:uid="{00000000-0005-0000-0000-0000AA000000}"/>
    <cellStyle name="Comma 5 3 2 5 2 2 3 2" xfId="48218" xr:uid="{00000000-0005-0000-0000-0000AA000000}"/>
    <cellStyle name="Comma 5 3 2 5 2 2 4" xfId="33098" xr:uid="{00000000-0005-0000-0000-0000AA000000}"/>
    <cellStyle name="Comma 5 3 2 5 2 3" xfId="4370" xr:uid="{00000000-0005-0000-0000-0000AA000000}"/>
    <cellStyle name="Comma 5 3 2 5 2 3 2" xfId="13442" xr:uid="{00000000-0005-0000-0000-0000AA000000}"/>
    <cellStyle name="Comma 5 3 2 5 2 3 2 2" xfId="28562" xr:uid="{00000000-0005-0000-0000-0000AA000000}"/>
    <cellStyle name="Comma 5 3 2 5 2 3 2 2 2" xfId="58802" xr:uid="{00000000-0005-0000-0000-0000AA000000}"/>
    <cellStyle name="Comma 5 3 2 5 2 3 2 3" xfId="43682" xr:uid="{00000000-0005-0000-0000-0000AA000000}"/>
    <cellStyle name="Comma 5 3 2 5 2 3 3" xfId="19490" xr:uid="{00000000-0005-0000-0000-0000AA000000}"/>
    <cellStyle name="Comma 5 3 2 5 2 3 3 2" xfId="49730" xr:uid="{00000000-0005-0000-0000-0000AA000000}"/>
    <cellStyle name="Comma 5 3 2 5 2 3 4" xfId="34610" xr:uid="{00000000-0005-0000-0000-0000AA000000}"/>
    <cellStyle name="Comma 5 3 2 5 2 4" xfId="5882" xr:uid="{00000000-0005-0000-0000-0000AA000000}"/>
    <cellStyle name="Comma 5 3 2 5 2 4 2" xfId="14954" xr:uid="{00000000-0005-0000-0000-0000AA000000}"/>
    <cellStyle name="Comma 5 3 2 5 2 4 2 2" xfId="30074" xr:uid="{00000000-0005-0000-0000-0000AA000000}"/>
    <cellStyle name="Comma 5 3 2 5 2 4 2 2 2" xfId="60314" xr:uid="{00000000-0005-0000-0000-0000AA000000}"/>
    <cellStyle name="Comma 5 3 2 5 2 4 2 3" xfId="45194" xr:uid="{00000000-0005-0000-0000-0000AA000000}"/>
    <cellStyle name="Comma 5 3 2 5 2 4 3" xfId="21002" xr:uid="{00000000-0005-0000-0000-0000AA000000}"/>
    <cellStyle name="Comma 5 3 2 5 2 4 3 2" xfId="51242" xr:uid="{00000000-0005-0000-0000-0000AA000000}"/>
    <cellStyle name="Comma 5 3 2 5 2 4 4" xfId="36122" xr:uid="{00000000-0005-0000-0000-0000AA000000}"/>
    <cellStyle name="Comma 5 3 2 5 2 5" xfId="7394" xr:uid="{00000000-0005-0000-0000-0000AA000000}"/>
    <cellStyle name="Comma 5 3 2 5 2 5 2" xfId="22514" xr:uid="{00000000-0005-0000-0000-0000AA000000}"/>
    <cellStyle name="Comma 5 3 2 5 2 5 2 2" xfId="52754" xr:uid="{00000000-0005-0000-0000-0000AA000000}"/>
    <cellStyle name="Comma 5 3 2 5 2 5 3" xfId="37634" xr:uid="{00000000-0005-0000-0000-0000AA000000}"/>
    <cellStyle name="Comma 5 3 2 5 2 6" xfId="8906" xr:uid="{00000000-0005-0000-0000-0000AA000000}"/>
    <cellStyle name="Comma 5 3 2 5 2 6 2" xfId="24026" xr:uid="{00000000-0005-0000-0000-0000AA000000}"/>
    <cellStyle name="Comma 5 3 2 5 2 6 2 2" xfId="54266" xr:uid="{00000000-0005-0000-0000-0000AA000000}"/>
    <cellStyle name="Comma 5 3 2 5 2 6 3" xfId="39146" xr:uid="{00000000-0005-0000-0000-0000AA000000}"/>
    <cellStyle name="Comma 5 3 2 5 2 7" xfId="10418" xr:uid="{00000000-0005-0000-0000-0000AA000000}"/>
    <cellStyle name="Comma 5 3 2 5 2 7 2" xfId="25538" xr:uid="{00000000-0005-0000-0000-0000AA000000}"/>
    <cellStyle name="Comma 5 3 2 5 2 7 2 2" xfId="55778" xr:uid="{00000000-0005-0000-0000-0000AA000000}"/>
    <cellStyle name="Comma 5 3 2 5 2 7 3" xfId="40658" xr:uid="{00000000-0005-0000-0000-0000AA000000}"/>
    <cellStyle name="Comma 5 3 2 5 2 8" xfId="16466" xr:uid="{00000000-0005-0000-0000-0000AA000000}"/>
    <cellStyle name="Comma 5 3 2 5 2 8 2" xfId="46706" xr:uid="{00000000-0005-0000-0000-0000AA000000}"/>
    <cellStyle name="Comma 5 3 2 5 2 9" xfId="31586" xr:uid="{00000000-0005-0000-0000-0000AA000000}"/>
    <cellStyle name="Comma 5 3 2 5 3" xfId="2102" xr:uid="{00000000-0005-0000-0000-0000AA000000}"/>
    <cellStyle name="Comma 5 3 2 5 3 2" xfId="11174" xr:uid="{00000000-0005-0000-0000-0000AA000000}"/>
    <cellStyle name="Comma 5 3 2 5 3 2 2" xfId="26294" xr:uid="{00000000-0005-0000-0000-0000AA000000}"/>
    <cellStyle name="Comma 5 3 2 5 3 2 2 2" xfId="56534" xr:uid="{00000000-0005-0000-0000-0000AA000000}"/>
    <cellStyle name="Comma 5 3 2 5 3 2 3" xfId="41414" xr:uid="{00000000-0005-0000-0000-0000AA000000}"/>
    <cellStyle name="Comma 5 3 2 5 3 3" xfId="17222" xr:uid="{00000000-0005-0000-0000-0000AA000000}"/>
    <cellStyle name="Comma 5 3 2 5 3 3 2" xfId="47462" xr:uid="{00000000-0005-0000-0000-0000AA000000}"/>
    <cellStyle name="Comma 5 3 2 5 3 4" xfId="32342" xr:uid="{00000000-0005-0000-0000-0000AA000000}"/>
    <cellStyle name="Comma 5 3 2 5 4" xfId="3614" xr:uid="{00000000-0005-0000-0000-0000AA000000}"/>
    <cellStyle name="Comma 5 3 2 5 4 2" xfId="12686" xr:uid="{00000000-0005-0000-0000-0000AA000000}"/>
    <cellStyle name="Comma 5 3 2 5 4 2 2" xfId="27806" xr:uid="{00000000-0005-0000-0000-0000AA000000}"/>
    <cellStyle name="Comma 5 3 2 5 4 2 2 2" xfId="58046" xr:uid="{00000000-0005-0000-0000-0000AA000000}"/>
    <cellStyle name="Comma 5 3 2 5 4 2 3" xfId="42926" xr:uid="{00000000-0005-0000-0000-0000AA000000}"/>
    <cellStyle name="Comma 5 3 2 5 4 3" xfId="18734" xr:uid="{00000000-0005-0000-0000-0000AA000000}"/>
    <cellStyle name="Comma 5 3 2 5 4 3 2" xfId="48974" xr:uid="{00000000-0005-0000-0000-0000AA000000}"/>
    <cellStyle name="Comma 5 3 2 5 4 4" xfId="33854" xr:uid="{00000000-0005-0000-0000-0000AA000000}"/>
    <cellStyle name="Comma 5 3 2 5 5" xfId="5126" xr:uid="{00000000-0005-0000-0000-0000AA000000}"/>
    <cellStyle name="Comma 5 3 2 5 5 2" xfId="14198" xr:uid="{00000000-0005-0000-0000-0000AA000000}"/>
    <cellStyle name="Comma 5 3 2 5 5 2 2" xfId="29318" xr:uid="{00000000-0005-0000-0000-0000AA000000}"/>
    <cellStyle name="Comma 5 3 2 5 5 2 2 2" xfId="59558" xr:uid="{00000000-0005-0000-0000-0000AA000000}"/>
    <cellStyle name="Comma 5 3 2 5 5 2 3" xfId="44438" xr:uid="{00000000-0005-0000-0000-0000AA000000}"/>
    <cellStyle name="Comma 5 3 2 5 5 3" xfId="20246" xr:uid="{00000000-0005-0000-0000-0000AA000000}"/>
    <cellStyle name="Comma 5 3 2 5 5 3 2" xfId="50486" xr:uid="{00000000-0005-0000-0000-0000AA000000}"/>
    <cellStyle name="Comma 5 3 2 5 5 4" xfId="35366" xr:uid="{00000000-0005-0000-0000-0000AA000000}"/>
    <cellStyle name="Comma 5 3 2 5 6" xfId="6638" xr:uid="{00000000-0005-0000-0000-0000AA000000}"/>
    <cellStyle name="Comma 5 3 2 5 6 2" xfId="21758" xr:uid="{00000000-0005-0000-0000-0000AA000000}"/>
    <cellStyle name="Comma 5 3 2 5 6 2 2" xfId="51998" xr:uid="{00000000-0005-0000-0000-0000AA000000}"/>
    <cellStyle name="Comma 5 3 2 5 6 3" xfId="36878" xr:uid="{00000000-0005-0000-0000-0000AA000000}"/>
    <cellStyle name="Comma 5 3 2 5 7" xfId="8150" xr:uid="{00000000-0005-0000-0000-0000AA000000}"/>
    <cellStyle name="Comma 5 3 2 5 7 2" xfId="23270" xr:uid="{00000000-0005-0000-0000-0000AA000000}"/>
    <cellStyle name="Comma 5 3 2 5 7 2 2" xfId="53510" xr:uid="{00000000-0005-0000-0000-0000AA000000}"/>
    <cellStyle name="Comma 5 3 2 5 7 3" xfId="38390" xr:uid="{00000000-0005-0000-0000-0000AA000000}"/>
    <cellStyle name="Comma 5 3 2 5 8" xfId="9662" xr:uid="{00000000-0005-0000-0000-0000AA000000}"/>
    <cellStyle name="Comma 5 3 2 5 8 2" xfId="24782" xr:uid="{00000000-0005-0000-0000-0000AA000000}"/>
    <cellStyle name="Comma 5 3 2 5 8 2 2" xfId="55022" xr:uid="{00000000-0005-0000-0000-0000AA000000}"/>
    <cellStyle name="Comma 5 3 2 5 8 3" xfId="39902" xr:uid="{00000000-0005-0000-0000-0000AA000000}"/>
    <cellStyle name="Comma 5 3 2 5 9" xfId="15710" xr:uid="{00000000-0005-0000-0000-0000AA000000}"/>
    <cellStyle name="Comma 5 3 2 5 9 2" xfId="45950" xr:uid="{00000000-0005-0000-0000-0000AA000000}"/>
    <cellStyle name="Comma 5 3 2 6" xfId="842" xr:uid="{00000000-0005-0000-0000-00001D000000}"/>
    <cellStyle name="Comma 5 3 2 6 2" xfId="2354" xr:uid="{00000000-0005-0000-0000-00001D000000}"/>
    <cellStyle name="Comma 5 3 2 6 2 2" xfId="11426" xr:uid="{00000000-0005-0000-0000-00001D000000}"/>
    <cellStyle name="Comma 5 3 2 6 2 2 2" xfId="26546" xr:uid="{00000000-0005-0000-0000-00001D000000}"/>
    <cellStyle name="Comma 5 3 2 6 2 2 2 2" xfId="56786" xr:uid="{00000000-0005-0000-0000-00001D000000}"/>
    <cellStyle name="Comma 5 3 2 6 2 2 3" xfId="41666" xr:uid="{00000000-0005-0000-0000-00001D000000}"/>
    <cellStyle name="Comma 5 3 2 6 2 3" xfId="17474" xr:uid="{00000000-0005-0000-0000-00001D000000}"/>
    <cellStyle name="Comma 5 3 2 6 2 3 2" xfId="47714" xr:uid="{00000000-0005-0000-0000-00001D000000}"/>
    <cellStyle name="Comma 5 3 2 6 2 4" xfId="32594" xr:uid="{00000000-0005-0000-0000-00001D000000}"/>
    <cellStyle name="Comma 5 3 2 6 3" xfId="3866" xr:uid="{00000000-0005-0000-0000-00001D000000}"/>
    <cellStyle name="Comma 5 3 2 6 3 2" xfId="12938" xr:uid="{00000000-0005-0000-0000-00001D000000}"/>
    <cellStyle name="Comma 5 3 2 6 3 2 2" xfId="28058" xr:uid="{00000000-0005-0000-0000-00001D000000}"/>
    <cellStyle name="Comma 5 3 2 6 3 2 2 2" xfId="58298" xr:uid="{00000000-0005-0000-0000-00001D000000}"/>
    <cellStyle name="Comma 5 3 2 6 3 2 3" xfId="43178" xr:uid="{00000000-0005-0000-0000-00001D000000}"/>
    <cellStyle name="Comma 5 3 2 6 3 3" xfId="18986" xr:uid="{00000000-0005-0000-0000-00001D000000}"/>
    <cellStyle name="Comma 5 3 2 6 3 3 2" xfId="49226" xr:uid="{00000000-0005-0000-0000-00001D000000}"/>
    <cellStyle name="Comma 5 3 2 6 3 4" xfId="34106" xr:uid="{00000000-0005-0000-0000-00001D000000}"/>
    <cellStyle name="Comma 5 3 2 6 4" xfId="5378" xr:uid="{00000000-0005-0000-0000-00001D000000}"/>
    <cellStyle name="Comma 5 3 2 6 4 2" xfId="14450" xr:uid="{00000000-0005-0000-0000-00001D000000}"/>
    <cellStyle name="Comma 5 3 2 6 4 2 2" xfId="29570" xr:uid="{00000000-0005-0000-0000-00001D000000}"/>
    <cellStyle name="Comma 5 3 2 6 4 2 2 2" xfId="59810" xr:uid="{00000000-0005-0000-0000-00001D000000}"/>
    <cellStyle name="Comma 5 3 2 6 4 2 3" xfId="44690" xr:uid="{00000000-0005-0000-0000-00001D000000}"/>
    <cellStyle name="Comma 5 3 2 6 4 3" xfId="20498" xr:uid="{00000000-0005-0000-0000-00001D000000}"/>
    <cellStyle name="Comma 5 3 2 6 4 3 2" xfId="50738" xr:uid="{00000000-0005-0000-0000-00001D000000}"/>
    <cellStyle name="Comma 5 3 2 6 4 4" xfId="35618" xr:uid="{00000000-0005-0000-0000-00001D000000}"/>
    <cellStyle name="Comma 5 3 2 6 5" xfId="6890" xr:uid="{00000000-0005-0000-0000-00001D000000}"/>
    <cellStyle name="Comma 5 3 2 6 5 2" xfId="22010" xr:uid="{00000000-0005-0000-0000-00001D000000}"/>
    <cellStyle name="Comma 5 3 2 6 5 2 2" xfId="52250" xr:uid="{00000000-0005-0000-0000-00001D000000}"/>
    <cellStyle name="Comma 5 3 2 6 5 3" xfId="37130" xr:uid="{00000000-0005-0000-0000-00001D000000}"/>
    <cellStyle name="Comma 5 3 2 6 6" xfId="8402" xr:uid="{00000000-0005-0000-0000-00001D000000}"/>
    <cellStyle name="Comma 5 3 2 6 6 2" xfId="23522" xr:uid="{00000000-0005-0000-0000-00001D000000}"/>
    <cellStyle name="Comma 5 3 2 6 6 2 2" xfId="53762" xr:uid="{00000000-0005-0000-0000-00001D000000}"/>
    <cellStyle name="Comma 5 3 2 6 6 3" xfId="38642" xr:uid="{00000000-0005-0000-0000-00001D000000}"/>
    <cellStyle name="Comma 5 3 2 6 7" xfId="9914" xr:uid="{00000000-0005-0000-0000-00001D000000}"/>
    <cellStyle name="Comma 5 3 2 6 7 2" xfId="25034" xr:uid="{00000000-0005-0000-0000-00001D000000}"/>
    <cellStyle name="Comma 5 3 2 6 7 2 2" xfId="55274" xr:uid="{00000000-0005-0000-0000-00001D000000}"/>
    <cellStyle name="Comma 5 3 2 6 7 3" xfId="40154" xr:uid="{00000000-0005-0000-0000-00001D000000}"/>
    <cellStyle name="Comma 5 3 2 6 8" xfId="15962" xr:uid="{00000000-0005-0000-0000-00001D000000}"/>
    <cellStyle name="Comma 5 3 2 6 8 2" xfId="46202" xr:uid="{00000000-0005-0000-0000-00001D000000}"/>
    <cellStyle name="Comma 5 3 2 6 9" xfId="31082" xr:uid="{00000000-0005-0000-0000-00001D000000}"/>
    <cellStyle name="Comma 5 3 2 7" xfId="1598" xr:uid="{00000000-0005-0000-0000-00001D000000}"/>
    <cellStyle name="Comma 5 3 2 7 2" xfId="10670" xr:uid="{00000000-0005-0000-0000-00001D000000}"/>
    <cellStyle name="Comma 5 3 2 7 2 2" xfId="25790" xr:uid="{00000000-0005-0000-0000-00001D000000}"/>
    <cellStyle name="Comma 5 3 2 7 2 2 2" xfId="56030" xr:uid="{00000000-0005-0000-0000-00001D000000}"/>
    <cellStyle name="Comma 5 3 2 7 2 3" xfId="40910" xr:uid="{00000000-0005-0000-0000-00001D000000}"/>
    <cellStyle name="Comma 5 3 2 7 3" xfId="16718" xr:uid="{00000000-0005-0000-0000-00001D000000}"/>
    <cellStyle name="Comma 5 3 2 7 3 2" xfId="46958" xr:uid="{00000000-0005-0000-0000-00001D000000}"/>
    <cellStyle name="Comma 5 3 2 7 4" xfId="31838" xr:uid="{00000000-0005-0000-0000-00001D000000}"/>
    <cellStyle name="Comma 5 3 2 8" xfId="3110" xr:uid="{00000000-0005-0000-0000-00001D000000}"/>
    <cellStyle name="Comma 5 3 2 8 2" xfId="12182" xr:uid="{00000000-0005-0000-0000-00001D000000}"/>
    <cellStyle name="Comma 5 3 2 8 2 2" xfId="27302" xr:uid="{00000000-0005-0000-0000-00001D000000}"/>
    <cellStyle name="Comma 5 3 2 8 2 2 2" xfId="57542" xr:uid="{00000000-0005-0000-0000-00001D000000}"/>
    <cellStyle name="Comma 5 3 2 8 2 3" xfId="42422" xr:uid="{00000000-0005-0000-0000-00001D000000}"/>
    <cellStyle name="Comma 5 3 2 8 3" xfId="18230" xr:uid="{00000000-0005-0000-0000-00001D000000}"/>
    <cellStyle name="Comma 5 3 2 8 3 2" xfId="48470" xr:uid="{00000000-0005-0000-0000-00001D000000}"/>
    <cellStyle name="Comma 5 3 2 8 4" xfId="33350" xr:uid="{00000000-0005-0000-0000-00001D000000}"/>
    <cellStyle name="Comma 5 3 2 9" xfId="4622" xr:uid="{00000000-0005-0000-0000-00001D000000}"/>
    <cellStyle name="Comma 5 3 2 9 2" xfId="13694" xr:uid="{00000000-0005-0000-0000-00001D000000}"/>
    <cellStyle name="Comma 5 3 2 9 2 2" xfId="28814" xr:uid="{00000000-0005-0000-0000-00001D000000}"/>
    <cellStyle name="Comma 5 3 2 9 2 2 2" xfId="59054" xr:uid="{00000000-0005-0000-0000-00001D000000}"/>
    <cellStyle name="Comma 5 3 2 9 2 3" xfId="43934" xr:uid="{00000000-0005-0000-0000-00001D000000}"/>
    <cellStyle name="Comma 5 3 2 9 3" xfId="19742" xr:uid="{00000000-0005-0000-0000-00001D000000}"/>
    <cellStyle name="Comma 5 3 2 9 3 2" xfId="49982" xr:uid="{00000000-0005-0000-0000-00001D000000}"/>
    <cellStyle name="Comma 5 3 2 9 4" xfId="34862" xr:uid="{00000000-0005-0000-0000-00001D000000}"/>
    <cellStyle name="Comma 5 3 3" xfId="128" xr:uid="{00000000-0005-0000-0000-000039000000}"/>
    <cellStyle name="Comma 5 3 3 10" xfId="9200" xr:uid="{00000000-0005-0000-0000-000039000000}"/>
    <cellStyle name="Comma 5 3 3 10 2" xfId="24320" xr:uid="{00000000-0005-0000-0000-000039000000}"/>
    <cellStyle name="Comma 5 3 3 10 2 2" xfId="54560" xr:uid="{00000000-0005-0000-0000-000039000000}"/>
    <cellStyle name="Comma 5 3 3 10 3" xfId="39440" xr:uid="{00000000-0005-0000-0000-000039000000}"/>
    <cellStyle name="Comma 5 3 3 11" xfId="15248" xr:uid="{00000000-0005-0000-0000-000039000000}"/>
    <cellStyle name="Comma 5 3 3 11 2" xfId="45488" xr:uid="{00000000-0005-0000-0000-000039000000}"/>
    <cellStyle name="Comma 5 3 3 12" xfId="30368" xr:uid="{00000000-0005-0000-0000-000039000000}"/>
    <cellStyle name="Comma 5 3 3 2" xfId="380" xr:uid="{00000000-0005-0000-0000-000039000000}"/>
    <cellStyle name="Comma 5 3 3 2 10" xfId="30620" xr:uid="{00000000-0005-0000-0000-000039000000}"/>
    <cellStyle name="Comma 5 3 3 2 2" xfId="1136" xr:uid="{00000000-0005-0000-0000-000039000000}"/>
    <cellStyle name="Comma 5 3 3 2 2 2" xfId="2648" xr:uid="{00000000-0005-0000-0000-000039000000}"/>
    <cellStyle name="Comma 5 3 3 2 2 2 2" xfId="11720" xr:uid="{00000000-0005-0000-0000-000039000000}"/>
    <cellStyle name="Comma 5 3 3 2 2 2 2 2" xfId="26840" xr:uid="{00000000-0005-0000-0000-000039000000}"/>
    <cellStyle name="Comma 5 3 3 2 2 2 2 2 2" xfId="57080" xr:uid="{00000000-0005-0000-0000-000039000000}"/>
    <cellStyle name="Comma 5 3 3 2 2 2 2 3" xfId="41960" xr:uid="{00000000-0005-0000-0000-000039000000}"/>
    <cellStyle name="Comma 5 3 3 2 2 2 3" xfId="17768" xr:uid="{00000000-0005-0000-0000-000039000000}"/>
    <cellStyle name="Comma 5 3 3 2 2 2 3 2" xfId="48008" xr:uid="{00000000-0005-0000-0000-000039000000}"/>
    <cellStyle name="Comma 5 3 3 2 2 2 4" xfId="32888" xr:uid="{00000000-0005-0000-0000-000039000000}"/>
    <cellStyle name="Comma 5 3 3 2 2 3" xfId="4160" xr:uid="{00000000-0005-0000-0000-000039000000}"/>
    <cellStyle name="Comma 5 3 3 2 2 3 2" xfId="13232" xr:uid="{00000000-0005-0000-0000-000039000000}"/>
    <cellStyle name="Comma 5 3 3 2 2 3 2 2" xfId="28352" xr:uid="{00000000-0005-0000-0000-000039000000}"/>
    <cellStyle name="Comma 5 3 3 2 2 3 2 2 2" xfId="58592" xr:uid="{00000000-0005-0000-0000-000039000000}"/>
    <cellStyle name="Comma 5 3 3 2 2 3 2 3" xfId="43472" xr:uid="{00000000-0005-0000-0000-000039000000}"/>
    <cellStyle name="Comma 5 3 3 2 2 3 3" xfId="19280" xr:uid="{00000000-0005-0000-0000-000039000000}"/>
    <cellStyle name="Comma 5 3 3 2 2 3 3 2" xfId="49520" xr:uid="{00000000-0005-0000-0000-000039000000}"/>
    <cellStyle name="Comma 5 3 3 2 2 3 4" xfId="34400" xr:uid="{00000000-0005-0000-0000-000039000000}"/>
    <cellStyle name="Comma 5 3 3 2 2 4" xfId="5672" xr:uid="{00000000-0005-0000-0000-000039000000}"/>
    <cellStyle name="Comma 5 3 3 2 2 4 2" xfId="14744" xr:uid="{00000000-0005-0000-0000-000039000000}"/>
    <cellStyle name="Comma 5 3 3 2 2 4 2 2" xfId="29864" xr:uid="{00000000-0005-0000-0000-000039000000}"/>
    <cellStyle name="Comma 5 3 3 2 2 4 2 2 2" xfId="60104" xr:uid="{00000000-0005-0000-0000-000039000000}"/>
    <cellStyle name="Comma 5 3 3 2 2 4 2 3" xfId="44984" xr:uid="{00000000-0005-0000-0000-000039000000}"/>
    <cellStyle name="Comma 5 3 3 2 2 4 3" xfId="20792" xr:uid="{00000000-0005-0000-0000-000039000000}"/>
    <cellStyle name="Comma 5 3 3 2 2 4 3 2" xfId="51032" xr:uid="{00000000-0005-0000-0000-000039000000}"/>
    <cellStyle name="Comma 5 3 3 2 2 4 4" xfId="35912" xr:uid="{00000000-0005-0000-0000-000039000000}"/>
    <cellStyle name="Comma 5 3 3 2 2 5" xfId="7184" xr:uid="{00000000-0005-0000-0000-000039000000}"/>
    <cellStyle name="Comma 5 3 3 2 2 5 2" xfId="22304" xr:uid="{00000000-0005-0000-0000-000039000000}"/>
    <cellStyle name="Comma 5 3 3 2 2 5 2 2" xfId="52544" xr:uid="{00000000-0005-0000-0000-000039000000}"/>
    <cellStyle name="Comma 5 3 3 2 2 5 3" xfId="37424" xr:uid="{00000000-0005-0000-0000-000039000000}"/>
    <cellStyle name="Comma 5 3 3 2 2 6" xfId="8696" xr:uid="{00000000-0005-0000-0000-000039000000}"/>
    <cellStyle name="Comma 5 3 3 2 2 6 2" xfId="23816" xr:uid="{00000000-0005-0000-0000-000039000000}"/>
    <cellStyle name="Comma 5 3 3 2 2 6 2 2" xfId="54056" xr:uid="{00000000-0005-0000-0000-000039000000}"/>
    <cellStyle name="Comma 5 3 3 2 2 6 3" xfId="38936" xr:uid="{00000000-0005-0000-0000-000039000000}"/>
    <cellStyle name="Comma 5 3 3 2 2 7" xfId="10208" xr:uid="{00000000-0005-0000-0000-000039000000}"/>
    <cellStyle name="Comma 5 3 3 2 2 7 2" xfId="25328" xr:uid="{00000000-0005-0000-0000-000039000000}"/>
    <cellStyle name="Comma 5 3 3 2 2 7 2 2" xfId="55568" xr:uid="{00000000-0005-0000-0000-000039000000}"/>
    <cellStyle name="Comma 5 3 3 2 2 7 3" xfId="40448" xr:uid="{00000000-0005-0000-0000-000039000000}"/>
    <cellStyle name="Comma 5 3 3 2 2 8" xfId="16256" xr:uid="{00000000-0005-0000-0000-000039000000}"/>
    <cellStyle name="Comma 5 3 3 2 2 8 2" xfId="46496" xr:uid="{00000000-0005-0000-0000-000039000000}"/>
    <cellStyle name="Comma 5 3 3 2 2 9" xfId="31376" xr:uid="{00000000-0005-0000-0000-000039000000}"/>
    <cellStyle name="Comma 5 3 3 2 3" xfId="1892" xr:uid="{00000000-0005-0000-0000-000039000000}"/>
    <cellStyle name="Comma 5 3 3 2 3 2" xfId="10964" xr:uid="{00000000-0005-0000-0000-000039000000}"/>
    <cellStyle name="Comma 5 3 3 2 3 2 2" xfId="26084" xr:uid="{00000000-0005-0000-0000-000039000000}"/>
    <cellStyle name="Comma 5 3 3 2 3 2 2 2" xfId="56324" xr:uid="{00000000-0005-0000-0000-000039000000}"/>
    <cellStyle name="Comma 5 3 3 2 3 2 3" xfId="41204" xr:uid="{00000000-0005-0000-0000-000039000000}"/>
    <cellStyle name="Comma 5 3 3 2 3 3" xfId="17012" xr:uid="{00000000-0005-0000-0000-000039000000}"/>
    <cellStyle name="Comma 5 3 3 2 3 3 2" xfId="47252" xr:uid="{00000000-0005-0000-0000-000039000000}"/>
    <cellStyle name="Comma 5 3 3 2 3 4" xfId="32132" xr:uid="{00000000-0005-0000-0000-000039000000}"/>
    <cellStyle name="Comma 5 3 3 2 4" xfId="3404" xr:uid="{00000000-0005-0000-0000-000039000000}"/>
    <cellStyle name="Comma 5 3 3 2 4 2" xfId="12476" xr:uid="{00000000-0005-0000-0000-000039000000}"/>
    <cellStyle name="Comma 5 3 3 2 4 2 2" xfId="27596" xr:uid="{00000000-0005-0000-0000-000039000000}"/>
    <cellStyle name="Comma 5 3 3 2 4 2 2 2" xfId="57836" xr:uid="{00000000-0005-0000-0000-000039000000}"/>
    <cellStyle name="Comma 5 3 3 2 4 2 3" xfId="42716" xr:uid="{00000000-0005-0000-0000-000039000000}"/>
    <cellStyle name="Comma 5 3 3 2 4 3" xfId="18524" xr:uid="{00000000-0005-0000-0000-000039000000}"/>
    <cellStyle name="Comma 5 3 3 2 4 3 2" xfId="48764" xr:uid="{00000000-0005-0000-0000-000039000000}"/>
    <cellStyle name="Comma 5 3 3 2 4 4" xfId="33644" xr:uid="{00000000-0005-0000-0000-000039000000}"/>
    <cellStyle name="Comma 5 3 3 2 5" xfId="4916" xr:uid="{00000000-0005-0000-0000-000039000000}"/>
    <cellStyle name="Comma 5 3 3 2 5 2" xfId="13988" xr:uid="{00000000-0005-0000-0000-000039000000}"/>
    <cellStyle name="Comma 5 3 3 2 5 2 2" xfId="29108" xr:uid="{00000000-0005-0000-0000-000039000000}"/>
    <cellStyle name="Comma 5 3 3 2 5 2 2 2" xfId="59348" xr:uid="{00000000-0005-0000-0000-000039000000}"/>
    <cellStyle name="Comma 5 3 3 2 5 2 3" xfId="44228" xr:uid="{00000000-0005-0000-0000-000039000000}"/>
    <cellStyle name="Comma 5 3 3 2 5 3" xfId="20036" xr:uid="{00000000-0005-0000-0000-000039000000}"/>
    <cellStyle name="Comma 5 3 3 2 5 3 2" xfId="50276" xr:uid="{00000000-0005-0000-0000-000039000000}"/>
    <cellStyle name="Comma 5 3 3 2 5 4" xfId="35156" xr:uid="{00000000-0005-0000-0000-000039000000}"/>
    <cellStyle name="Comma 5 3 3 2 6" xfId="6428" xr:uid="{00000000-0005-0000-0000-000039000000}"/>
    <cellStyle name="Comma 5 3 3 2 6 2" xfId="21548" xr:uid="{00000000-0005-0000-0000-000039000000}"/>
    <cellStyle name="Comma 5 3 3 2 6 2 2" xfId="51788" xr:uid="{00000000-0005-0000-0000-000039000000}"/>
    <cellStyle name="Comma 5 3 3 2 6 3" xfId="36668" xr:uid="{00000000-0005-0000-0000-000039000000}"/>
    <cellStyle name="Comma 5 3 3 2 7" xfId="7940" xr:uid="{00000000-0005-0000-0000-000039000000}"/>
    <cellStyle name="Comma 5 3 3 2 7 2" xfId="23060" xr:uid="{00000000-0005-0000-0000-000039000000}"/>
    <cellStyle name="Comma 5 3 3 2 7 2 2" xfId="53300" xr:uid="{00000000-0005-0000-0000-000039000000}"/>
    <cellStyle name="Comma 5 3 3 2 7 3" xfId="38180" xr:uid="{00000000-0005-0000-0000-000039000000}"/>
    <cellStyle name="Comma 5 3 3 2 8" xfId="9452" xr:uid="{00000000-0005-0000-0000-000039000000}"/>
    <cellStyle name="Comma 5 3 3 2 8 2" xfId="24572" xr:uid="{00000000-0005-0000-0000-000039000000}"/>
    <cellStyle name="Comma 5 3 3 2 8 2 2" xfId="54812" xr:uid="{00000000-0005-0000-0000-000039000000}"/>
    <cellStyle name="Comma 5 3 3 2 8 3" xfId="39692" xr:uid="{00000000-0005-0000-0000-000039000000}"/>
    <cellStyle name="Comma 5 3 3 2 9" xfId="15500" xr:uid="{00000000-0005-0000-0000-000039000000}"/>
    <cellStyle name="Comma 5 3 3 2 9 2" xfId="45740" xr:uid="{00000000-0005-0000-0000-000039000000}"/>
    <cellStyle name="Comma 5 3 3 3" xfId="632" xr:uid="{00000000-0005-0000-0000-0000AD000000}"/>
    <cellStyle name="Comma 5 3 3 3 10" xfId="30872" xr:uid="{00000000-0005-0000-0000-0000AD000000}"/>
    <cellStyle name="Comma 5 3 3 3 2" xfId="1388" xr:uid="{00000000-0005-0000-0000-0000AD000000}"/>
    <cellStyle name="Comma 5 3 3 3 2 2" xfId="2900" xr:uid="{00000000-0005-0000-0000-0000AD000000}"/>
    <cellStyle name="Comma 5 3 3 3 2 2 2" xfId="11972" xr:uid="{00000000-0005-0000-0000-0000AD000000}"/>
    <cellStyle name="Comma 5 3 3 3 2 2 2 2" xfId="27092" xr:uid="{00000000-0005-0000-0000-0000AD000000}"/>
    <cellStyle name="Comma 5 3 3 3 2 2 2 2 2" xfId="57332" xr:uid="{00000000-0005-0000-0000-0000AD000000}"/>
    <cellStyle name="Comma 5 3 3 3 2 2 2 3" xfId="42212" xr:uid="{00000000-0005-0000-0000-0000AD000000}"/>
    <cellStyle name="Comma 5 3 3 3 2 2 3" xfId="18020" xr:uid="{00000000-0005-0000-0000-0000AD000000}"/>
    <cellStyle name="Comma 5 3 3 3 2 2 3 2" xfId="48260" xr:uid="{00000000-0005-0000-0000-0000AD000000}"/>
    <cellStyle name="Comma 5 3 3 3 2 2 4" xfId="33140" xr:uid="{00000000-0005-0000-0000-0000AD000000}"/>
    <cellStyle name="Comma 5 3 3 3 2 3" xfId="4412" xr:uid="{00000000-0005-0000-0000-0000AD000000}"/>
    <cellStyle name="Comma 5 3 3 3 2 3 2" xfId="13484" xr:uid="{00000000-0005-0000-0000-0000AD000000}"/>
    <cellStyle name="Comma 5 3 3 3 2 3 2 2" xfId="28604" xr:uid="{00000000-0005-0000-0000-0000AD000000}"/>
    <cellStyle name="Comma 5 3 3 3 2 3 2 2 2" xfId="58844" xr:uid="{00000000-0005-0000-0000-0000AD000000}"/>
    <cellStyle name="Comma 5 3 3 3 2 3 2 3" xfId="43724" xr:uid="{00000000-0005-0000-0000-0000AD000000}"/>
    <cellStyle name="Comma 5 3 3 3 2 3 3" xfId="19532" xr:uid="{00000000-0005-0000-0000-0000AD000000}"/>
    <cellStyle name="Comma 5 3 3 3 2 3 3 2" xfId="49772" xr:uid="{00000000-0005-0000-0000-0000AD000000}"/>
    <cellStyle name="Comma 5 3 3 3 2 3 4" xfId="34652" xr:uid="{00000000-0005-0000-0000-0000AD000000}"/>
    <cellStyle name="Comma 5 3 3 3 2 4" xfId="5924" xr:uid="{00000000-0005-0000-0000-0000AD000000}"/>
    <cellStyle name="Comma 5 3 3 3 2 4 2" xfId="14996" xr:uid="{00000000-0005-0000-0000-0000AD000000}"/>
    <cellStyle name="Comma 5 3 3 3 2 4 2 2" xfId="30116" xr:uid="{00000000-0005-0000-0000-0000AD000000}"/>
    <cellStyle name="Comma 5 3 3 3 2 4 2 2 2" xfId="60356" xr:uid="{00000000-0005-0000-0000-0000AD000000}"/>
    <cellStyle name="Comma 5 3 3 3 2 4 2 3" xfId="45236" xr:uid="{00000000-0005-0000-0000-0000AD000000}"/>
    <cellStyle name="Comma 5 3 3 3 2 4 3" xfId="21044" xr:uid="{00000000-0005-0000-0000-0000AD000000}"/>
    <cellStyle name="Comma 5 3 3 3 2 4 3 2" xfId="51284" xr:uid="{00000000-0005-0000-0000-0000AD000000}"/>
    <cellStyle name="Comma 5 3 3 3 2 4 4" xfId="36164" xr:uid="{00000000-0005-0000-0000-0000AD000000}"/>
    <cellStyle name="Comma 5 3 3 3 2 5" xfId="7436" xr:uid="{00000000-0005-0000-0000-0000AD000000}"/>
    <cellStyle name="Comma 5 3 3 3 2 5 2" xfId="22556" xr:uid="{00000000-0005-0000-0000-0000AD000000}"/>
    <cellStyle name="Comma 5 3 3 3 2 5 2 2" xfId="52796" xr:uid="{00000000-0005-0000-0000-0000AD000000}"/>
    <cellStyle name="Comma 5 3 3 3 2 5 3" xfId="37676" xr:uid="{00000000-0005-0000-0000-0000AD000000}"/>
    <cellStyle name="Comma 5 3 3 3 2 6" xfId="8948" xr:uid="{00000000-0005-0000-0000-0000AD000000}"/>
    <cellStyle name="Comma 5 3 3 3 2 6 2" xfId="24068" xr:uid="{00000000-0005-0000-0000-0000AD000000}"/>
    <cellStyle name="Comma 5 3 3 3 2 6 2 2" xfId="54308" xr:uid="{00000000-0005-0000-0000-0000AD000000}"/>
    <cellStyle name="Comma 5 3 3 3 2 6 3" xfId="39188" xr:uid="{00000000-0005-0000-0000-0000AD000000}"/>
    <cellStyle name="Comma 5 3 3 3 2 7" xfId="10460" xr:uid="{00000000-0005-0000-0000-0000AD000000}"/>
    <cellStyle name="Comma 5 3 3 3 2 7 2" xfId="25580" xr:uid="{00000000-0005-0000-0000-0000AD000000}"/>
    <cellStyle name="Comma 5 3 3 3 2 7 2 2" xfId="55820" xr:uid="{00000000-0005-0000-0000-0000AD000000}"/>
    <cellStyle name="Comma 5 3 3 3 2 7 3" xfId="40700" xr:uid="{00000000-0005-0000-0000-0000AD000000}"/>
    <cellStyle name="Comma 5 3 3 3 2 8" xfId="16508" xr:uid="{00000000-0005-0000-0000-0000AD000000}"/>
    <cellStyle name="Comma 5 3 3 3 2 8 2" xfId="46748" xr:uid="{00000000-0005-0000-0000-0000AD000000}"/>
    <cellStyle name="Comma 5 3 3 3 2 9" xfId="31628" xr:uid="{00000000-0005-0000-0000-0000AD000000}"/>
    <cellStyle name="Comma 5 3 3 3 3" xfId="2144" xr:uid="{00000000-0005-0000-0000-0000AD000000}"/>
    <cellStyle name="Comma 5 3 3 3 3 2" xfId="11216" xr:uid="{00000000-0005-0000-0000-0000AD000000}"/>
    <cellStyle name="Comma 5 3 3 3 3 2 2" xfId="26336" xr:uid="{00000000-0005-0000-0000-0000AD000000}"/>
    <cellStyle name="Comma 5 3 3 3 3 2 2 2" xfId="56576" xr:uid="{00000000-0005-0000-0000-0000AD000000}"/>
    <cellStyle name="Comma 5 3 3 3 3 2 3" xfId="41456" xr:uid="{00000000-0005-0000-0000-0000AD000000}"/>
    <cellStyle name="Comma 5 3 3 3 3 3" xfId="17264" xr:uid="{00000000-0005-0000-0000-0000AD000000}"/>
    <cellStyle name="Comma 5 3 3 3 3 3 2" xfId="47504" xr:uid="{00000000-0005-0000-0000-0000AD000000}"/>
    <cellStyle name="Comma 5 3 3 3 3 4" xfId="32384" xr:uid="{00000000-0005-0000-0000-0000AD000000}"/>
    <cellStyle name="Comma 5 3 3 3 4" xfId="3656" xr:uid="{00000000-0005-0000-0000-0000AD000000}"/>
    <cellStyle name="Comma 5 3 3 3 4 2" xfId="12728" xr:uid="{00000000-0005-0000-0000-0000AD000000}"/>
    <cellStyle name="Comma 5 3 3 3 4 2 2" xfId="27848" xr:uid="{00000000-0005-0000-0000-0000AD000000}"/>
    <cellStyle name="Comma 5 3 3 3 4 2 2 2" xfId="58088" xr:uid="{00000000-0005-0000-0000-0000AD000000}"/>
    <cellStyle name="Comma 5 3 3 3 4 2 3" xfId="42968" xr:uid="{00000000-0005-0000-0000-0000AD000000}"/>
    <cellStyle name="Comma 5 3 3 3 4 3" xfId="18776" xr:uid="{00000000-0005-0000-0000-0000AD000000}"/>
    <cellStyle name="Comma 5 3 3 3 4 3 2" xfId="49016" xr:uid="{00000000-0005-0000-0000-0000AD000000}"/>
    <cellStyle name="Comma 5 3 3 3 4 4" xfId="33896" xr:uid="{00000000-0005-0000-0000-0000AD000000}"/>
    <cellStyle name="Comma 5 3 3 3 5" xfId="5168" xr:uid="{00000000-0005-0000-0000-0000AD000000}"/>
    <cellStyle name="Comma 5 3 3 3 5 2" xfId="14240" xr:uid="{00000000-0005-0000-0000-0000AD000000}"/>
    <cellStyle name="Comma 5 3 3 3 5 2 2" xfId="29360" xr:uid="{00000000-0005-0000-0000-0000AD000000}"/>
    <cellStyle name="Comma 5 3 3 3 5 2 2 2" xfId="59600" xr:uid="{00000000-0005-0000-0000-0000AD000000}"/>
    <cellStyle name="Comma 5 3 3 3 5 2 3" xfId="44480" xr:uid="{00000000-0005-0000-0000-0000AD000000}"/>
    <cellStyle name="Comma 5 3 3 3 5 3" xfId="20288" xr:uid="{00000000-0005-0000-0000-0000AD000000}"/>
    <cellStyle name="Comma 5 3 3 3 5 3 2" xfId="50528" xr:uid="{00000000-0005-0000-0000-0000AD000000}"/>
    <cellStyle name="Comma 5 3 3 3 5 4" xfId="35408" xr:uid="{00000000-0005-0000-0000-0000AD000000}"/>
    <cellStyle name="Comma 5 3 3 3 6" xfId="6680" xr:uid="{00000000-0005-0000-0000-0000AD000000}"/>
    <cellStyle name="Comma 5 3 3 3 6 2" xfId="21800" xr:uid="{00000000-0005-0000-0000-0000AD000000}"/>
    <cellStyle name="Comma 5 3 3 3 6 2 2" xfId="52040" xr:uid="{00000000-0005-0000-0000-0000AD000000}"/>
    <cellStyle name="Comma 5 3 3 3 6 3" xfId="36920" xr:uid="{00000000-0005-0000-0000-0000AD000000}"/>
    <cellStyle name="Comma 5 3 3 3 7" xfId="8192" xr:uid="{00000000-0005-0000-0000-0000AD000000}"/>
    <cellStyle name="Comma 5 3 3 3 7 2" xfId="23312" xr:uid="{00000000-0005-0000-0000-0000AD000000}"/>
    <cellStyle name="Comma 5 3 3 3 7 2 2" xfId="53552" xr:uid="{00000000-0005-0000-0000-0000AD000000}"/>
    <cellStyle name="Comma 5 3 3 3 7 3" xfId="38432" xr:uid="{00000000-0005-0000-0000-0000AD000000}"/>
    <cellStyle name="Comma 5 3 3 3 8" xfId="9704" xr:uid="{00000000-0005-0000-0000-0000AD000000}"/>
    <cellStyle name="Comma 5 3 3 3 8 2" xfId="24824" xr:uid="{00000000-0005-0000-0000-0000AD000000}"/>
    <cellStyle name="Comma 5 3 3 3 8 2 2" xfId="55064" xr:uid="{00000000-0005-0000-0000-0000AD000000}"/>
    <cellStyle name="Comma 5 3 3 3 8 3" xfId="39944" xr:uid="{00000000-0005-0000-0000-0000AD000000}"/>
    <cellStyle name="Comma 5 3 3 3 9" xfId="15752" xr:uid="{00000000-0005-0000-0000-0000AD000000}"/>
    <cellStyle name="Comma 5 3 3 3 9 2" xfId="45992" xr:uid="{00000000-0005-0000-0000-0000AD000000}"/>
    <cellStyle name="Comma 5 3 3 4" xfId="884" xr:uid="{00000000-0005-0000-0000-000039000000}"/>
    <cellStyle name="Comma 5 3 3 4 2" xfId="2396" xr:uid="{00000000-0005-0000-0000-000039000000}"/>
    <cellStyle name="Comma 5 3 3 4 2 2" xfId="11468" xr:uid="{00000000-0005-0000-0000-000039000000}"/>
    <cellStyle name="Comma 5 3 3 4 2 2 2" xfId="26588" xr:uid="{00000000-0005-0000-0000-000039000000}"/>
    <cellStyle name="Comma 5 3 3 4 2 2 2 2" xfId="56828" xr:uid="{00000000-0005-0000-0000-000039000000}"/>
    <cellStyle name="Comma 5 3 3 4 2 2 3" xfId="41708" xr:uid="{00000000-0005-0000-0000-000039000000}"/>
    <cellStyle name="Comma 5 3 3 4 2 3" xfId="17516" xr:uid="{00000000-0005-0000-0000-000039000000}"/>
    <cellStyle name="Comma 5 3 3 4 2 3 2" xfId="47756" xr:uid="{00000000-0005-0000-0000-000039000000}"/>
    <cellStyle name="Comma 5 3 3 4 2 4" xfId="32636" xr:uid="{00000000-0005-0000-0000-000039000000}"/>
    <cellStyle name="Comma 5 3 3 4 3" xfId="3908" xr:uid="{00000000-0005-0000-0000-000039000000}"/>
    <cellStyle name="Comma 5 3 3 4 3 2" xfId="12980" xr:uid="{00000000-0005-0000-0000-000039000000}"/>
    <cellStyle name="Comma 5 3 3 4 3 2 2" xfId="28100" xr:uid="{00000000-0005-0000-0000-000039000000}"/>
    <cellStyle name="Comma 5 3 3 4 3 2 2 2" xfId="58340" xr:uid="{00000000-0005-0000-0000-000039000000}"/>
    <cellStyle name="Comma 5 3 3 4 3 2 3" xfId="43220" xr:uid="{00000000-0005-0000-0000-000039000000}"/>
    <cellStyle name="Comma 5 3 3 4 3 3" xfId="19028" xr:uid="{00000000-0005-0000-0000-000039000000}"/>
    <cellStyle name="Comma 5 3 3 4 3 3 2" xfId="49268" xr:uid="{00000000-0005-0000-0000-000039000000}"/>
    <cellStyle name="Comma 5 3 3 4 3 4" xfId="34148" xr:uid="{00000000-0005-0000-0000-000039000000}"/>
    <cellStyle name="Comma 5 3 3 4 4" xfId="5420" xr:uid="{00000000-0005-0000-0000-000039000000}"/>
    <cellStyle name="Comma 5 3 3 4 4 2" xfId="14492" xr:uid="{00000000-0005-0000-0000-000039000000}"/>
    <cellStyle name="Comma 5 3 3 4 4 2 2" xfId="29612" xr:uid="{00000000-0005-0000-0000-000039000000}"/>
    <cellStyle name="Comma 5 3 3 4 4 2 2 2" xfId="59852" xr:uid="{00000000-0005-0000-0000-000039000000}"/>
    <cellStyle name="Comma 5 3 3 4 4 2 3" xfId="44732" xr:uid="{00000000-0005-0000-0000-000039000000}"/>
    <cellStyle name="Comma 5 3 3 4 4 3" xfId="20540" xr:uid="{00000000-0005-0000-0000-000039000000}"/>
    <cellStyle name="Comma 5 3 3 4 4 3 2" xfId="50780" xr:uid="{00000000-0005-0000-0000-000039000000}"/>
    <cellStyle name="Comma 5 3 3 4 4 4" xfId="35660" xr:uid="{00000000-0005-0000-0000-000039000000}"/>
    <cellStyle name="Comma 5 3 3 4 5" xfId="6932" xr:uid="{00000000-0005-0000-0000-000039000000}"/>
    <cellStyle name="Comma 5 3 3 4 5 2" xfId="22052" xr:uid="{00000000-0005-0000-0000-000039000000}"/>
    <cellStyle name="Comma 5 3 3 4 5 2 2" xfId="52292" xr:uid="{00000000-0005-0000-0000-000039000000}"/>
    <cellStyle name="Comma 5 3 3 4 5 3" xfId="37172" xr:uid="{00000000-0005-0000-0000-000039000000}"/>
    <cellStyle name="Comma 5 3 3 4 6" xfId="8444" xr:uid="{00000000-0005-0000-0000-000039000000}"/>
    <cellStyle name="Comma 5 3 3 4 6 2" xfId="23564" xr:uid="{00000000-0005-0000-0000-000039000000}"/>
    <cellStyle name="Comma 5 3 3 4 6 2 2" xfId="53804" xr:uid="{00000000-0005-0000-0000-000039000000}"/>
    <cellStyle name="Comma 5 3 3 4 6 3" xfId="38684" xr:uid="{00000000-0005-0000-0000-000039000000}"/>
    <cellStyle name="Comma 5 3 3 4 7" xfId="9956" xr:uid="{00000000-0005-0000-0000-000039000000}"/>
    <cellStyle name="Comma 5 3 3 4 7 2" xfId="25076" xr:uid="{00000000-0005-0000-0000-000039000000}"/>
    <cellStyle name="Comma 5 3 3 4 7 2 2" xfId="55316" xr:uid="{00000000-0005-0000-0000-000039000000}"/>
    <cellStyle name="Comma 5 3 3 4 7 3" xfId="40196" xr:uid="{00000000-0005-0000-0000-000039000000}"/>
    <cellStyle name="Comma 5 3 3 4 8" xfId="16004" xr:uid="{00000000-0005-0000-0000-000039000000}"/>
    <cellStyle name="Comma 5 3 3 4 8 2" xfId="46244" xr:uid="{00000000-0005-0000-0000-000039000000}"/>
    <cellStyle name="Comma 5 3 3 4 9" xfId="31124" xr:uid="{00000000-0005-0000-0000-000039000000}"/>
    <cellStyle name="Comma 5 3 3 5" xfId="1640" xr:uid="{00000000-0005-0000-0000-000039000000}"/>
    <cellStyle name="Comma 5 3 3 5 2" xfId="10712" xr:uid="{00000000-0005-0000-0000-000039000000}"/>
    <cellStyle name="Comma 5 3 3 5 2 2" xfId="25832" xr:uid="{00000000-0005-0000-0000-000039000000}"/>
    <cellStyle name="Comma 5 3 3 5 2 2 2" xfId="56072" xr:uid="{00000000-0005-0000-0000-000039000000}"/>
    <cellStyle name="Comma 5 3 3 5 2 3" xfId="40952" xr:uid="{00000000-0005-0000-0000-000039000000}"/>
    <cellStyle name="Comma 5 3 3 5 3" xfId="16760" xr:uid="{00000000-0005-0000-0000-000039000000}"/>
    <cellStyle name="Comma 5 3 3 5 3 2" xfId="47000" xr:uid="{00000000-0005-0000-0000-000039000000}"/>
    <cellStyle name="Comma 5 3 3 5 4" xfId="31880" xr:uid="{00000000-0005-0000-0000-000039000000}"/>
    <cellStyle name="Comma 5 3 3 6" xfId="3152" xr:uid="{00000000-0005-0000-0000-000039000000}"/>
    <cellStyle name="Comma 5 3 3 6 2" xfId="12224" xr:uid="{00000000-0005-0000-0000-000039000000}"/>
    <cellStyle name="Comma 5 3 3 6 2 2" xfId="27344" xr:uid="{00000000-0005-0000-0000-000039000000}"/>
    <cellStyle name="Comma 5 3 3 6 2 2 2" xfId="57584" xr:uid="{00000000-0005-0000-0000-000039000000}"/>
    <cellStyle name="Comma 5 3 3 6 2 3" xfId="42464" xr:uid="{00000000-0005-0000-0000-000039000000}"/>
    <cellStyle name="Comma 5 3 3 6 3" xfId="18272" xr:uid="{00000000-0005-0000-0000-000039000000}"/>
    <cellStyle name="Comma 5 3 3 6 3 2" xfId="48512" xr:uid="{00000000-0005-0000-0000-000039000000}"/>
    <cellStyle name="Comma 5 3 3 6 4" xfId="33392" xr:uid="{00000000-0005-0000-0000-000039000000}"/>
    <cellStyle name="Comma 5 3 3 7" xfId="4664" xr:uid="{00000000-0005-0000-0000-000039000000}"/>
    <cellStyle name="Comma 5 3 3 7 2" xfId="13736" xr:uid="{00000000-0005-0000-0000-000039000000}"/>
    <cellStyle name="Comma 5 3 3 7 2 2" xfId="28856" xr:uid="{00000000-0005-0000-0000-000039000000}"/>
    <cellStyle name="Comma 5 3 3 7 2 2 2" xfId="59096" xr:uid="{00000000-0005-0000-0000-000039000000}"/>
    <cellStyle name="Comma 5 3 3 7 2 3" xfId="43976" xr:uid="{00000000-0005-0000-0000-000039000000}"/>
    <cellStyle name="Comma 5 3 3 7 3" xfId="19784" xr:uid="{00000000-0005-0000-0000-000039000000}"/>
    <cellStyle name="Comma 5 3 3 7 3 2" xfId="50024" xr:uid="{00000000-0005-0000-0000-000039000000}"/>
    <cellStyle name="Comma 5 3 3 7 4" xfId="34904" xr:uid="{00000000-0005-0000-0000-000039000000}"/>
    <cellStyle name="Comma 5 3 3 8" xfId="6176" xr:uid="{00000000-0005-0000-0000-000039000000}"/>
    <cellStyle name="Comma 5 3 3 8 2" xfId="21296" xr:uid="{00000000-0005-0000-0000-000039000000}"/>
    <cellStyle name="Comma 5 3 3 8 2 2" xfId="51536" xr:uid="{00000000-0005-0000-0000-000039000000}"/>
    <cellStyle name="Comma 5 3 3 8 3" xfId="36416" xr:uid="{00000000-0005-0000-0000-000039000000}"/>
    <cellStyle name="Comma 5 3 3 9" xfId="7688" xr:uid="{00000000-0005-0000-0000-000039000000}"/>
    <cellStyle name="Comma 5 3 3 9 2" xfId="22808" xr:uid="{00000000-0005-0000-0000-000039000000}"/>
    <cellStyle name="Comma 5 3 3 9 2 2" xfId="53048" xr:uid="{00000000-0005-0000-0000-000039000000}"/>
    <cellStyle name="Comma 5 3 3 9 3" xfId="37928" xr:uid="{00000000-0005-0000-0000-000039000000}"/>
    <cellStyle name="Comma 5 3 4" xfId="212" xr:uid="{00000000-0005-0000-0000-000039000000}"/>
    <cellStyle name="Comma 5 3 4 10" xfId="9284" xr:uid="{00000000-0005-0000-0000-000039000000}"/>
    <cellStyle name="Comma 5 3 4 10 2" xfId="24404" xr:uid="{00000000-0005-0000-0000-000039000000}"/>
    <cellStyle name="Comma 5 3 4 10 2 2" xfId="54644" xr:uid="{00000000-0005-0000-0000-000039000000}"/>
    <cellStyle name="Comma 5 3 4 10 3" xfId="39524" xr:uid="{00000000-0005-0000-0000-000039000000}"/>
    <cellStyle name="Comma 5 3 4 11" xfId="15332" xr:uid="{00000000-0005-0000-0000-000039000000}"/>
    <cellStyle name="Comma 5 3 4 11 2" xfId="45572" xr:uid="{00000000-0005-0000-0000-000039000000}"/>
    <cellStyle name="Comma 5 3 4 12" xfId="30452" xr:uid="{00000000-0005-0000-0000-000039000000}"/>
    <cellStyle name="Comma 5 3 4 2" xfId="464" xr:uid="{00000000-0005-0000-0000-000039000000}"/>
    <cellStyle name="Comma 5 3 4 2 10" xfId="30704" xr:uid="{00000000-0005-0000-0000-000039000000}"/>
    <cellStyle name="Comma 5 3 4 2 2" xfId="1220" xr:uid="{00000000-0005-0000-0000-000039000000}"/>
    <cellStyle name="Comma 5 3 4 2 2 2" xfId="2732" xr:uid="{00000000-0005-0000-0000-000039000000}"/>
    <cellStyle name="Comma 5 3 4 2 2 2 2" xfId="11804" xr:uid="{00000000-0005-0000-0000-000039000000}"/>
    <cellStyle name="Comma 5 3 4 2 2 2 2 2" xfId="26924" xr:uid="{00000000-0005-0000-0000-000039000000}"/>
    <cellStyle name="Comma 5 3 4 2 2 2 2 2 2" xfId="57164" xr:uid="{00000000-0005-0000-0000-000039000000}"/>
    <cellStyle name="Comma 5 3 4 2 2 2 2 3" xfId="42044" xr:uid="{00000000-0005-0000-0000-000039000000}"/>
    <cellStyle name="Comma 5 3 4 2 2 2 3" xfId="17852" xr:uid="{00000000-0005-0000-0000-000039000000}"/>
    <cellStyle name="Comma 5 3 4 2 2 2 3 2" xfId="48092" xr:uid="{00000000-0005-0000-0000-000039000000}"/>
    <cellStyle name="Comma 5 3 4 2 2 2 4" xfId="32972" xr:uid="{00000000-0005-0000-0000-000039000000}"/>
    <cellStyle name="Comma 5 3 4 2 2 3" xfId="4244" xr:uid="{00000000-0005-0000-0000-000039000000}"/>
    <cellStyle name="Comma 5 3 4 2 2 3 2" xfId="13316" xr:uid="{00000000-0005-0000-0000-000039000000}"/>
    <cellStyle name="Comma 5 3 4 2 2 3 2 2" xfId="28436" xr:uid="{00000000-0005-0000-0000-000039000000}"/>
    <cellStyle name="Comma 5 3 4 2 2 3 2 2 2" xfId="58676" xr:uid="{00000000-0005-0000-0000-000039000000}"/>
    <cellStyle name="Comma 5 3 4 2 2 3 2 3" xfId="43556" xr:uid="{00000000-0005-0000-0000-000039000000}"/>
    <cellStyle name="Comma 5 3 4 2 2 3 3" xfId="19364" xr:uid="{00000000-0005-0000-0000-000039000000}"/>
    <cellStyle name="Comma 5 3 4 2 2 3 3 2" xfId="49604" xr:uid="{00000000-0005-0000-0000-000039000000}"/>
    <cellStyle name="Comma 5 3 4 2 2 3 4" xfId="34484" xr:uid="{00000000-0005-0000-0000-000039000000}"/>
    <cellStyle name="Comma 5 3 4 2 2 4" xfId="5756" xr:uid="{00000000-0005-0000-0000-000039000000}"/>
    <cellStyle name="Comma 5 3 4 2 2 4 2" xfId="14828" xr:uid="{00000000-0005-0000-0000-000039000000}"/>
    <cellStyle name="Comma 5 3 4 2 2 4 2 2" xfId="29948" xr:uid="{00000000-0005-0000-0000-000039000000}"/>
    <cellStyle name="Comma 5 3 4 2 2 4 2 2 2" xfId="60188" xr:uid="{00000000-0005-0000-0000-000039000000}"/>
    <cellStyle name="Comma 5 3 4 2 2 4 2 3" xfId="45068" xr:uid="{00000000-0005-0000-0000-000039000000}"/>
    <cellStyle name="Comma 5 3 4 2 2 4 3" xfId="20876" xr:uid="{00000000-0005-0000-0000-000039000000}"/>
    <cellStyle name="Comma 5 3 4 2 2 4 3 2" xfId="51116" xr:uid="{00000000-0005-0000-0000-000039000000}"/>
    <cellStyle name="Comma 5 3 4 2 2 4 4" xfId="35996" xr:uid="{00000000-0005-0000-0000-000039000000}"/>
    <cellStyle name="Comma 5 3 4 2 2 5" xfId="7268" xr:uid="{00000000-0005-0000-0000-000039000000}"/>
    <cellStyle name="Comma 5 3 4 2 2 5 2" xfId="22388" xr:uid="{00000000-0005-0000-0000-000039000000}"/>
    <cellStyle name="Comma 5 3 4 2 2 5 2 2" xfId="52628" xr:uid="{00000000-0005-0000-0000-000039000000}"/>
    <cellStyle name="Comma 5 3 4 2 2 5 3" xfId="37508" xr:uid="{00000000-0005-0000-0000-000039000000}"/>
    <cellStyle name="Comma 5 3 4 2 2 6" xfId="8780" xr:uid="{00000000-0005-0000-0000-000039000000}"/>
    <cellStyle name="Comma 5 3 4 2 2 6 2" xfId="23900" xr:uid="{00000000-0005-0000-0000-000039000000}"/>
    <cellStyle name="Comma 5 3 4 2 2 6 2 2" xfId="54140" xr:uid="{00000000-0005-0000-0000-000039000000}"/>
    <cellStyle name="Comma 5 3 4 2 2 6 3" xfId="39020" xr:uid="{00000000-0005-0000-0000-000039000000}"/>
    <cellStyle name="Comma 5 3 4 2 2 7" xfId="10292" xr:uid="{00000000-0005-0000-0000-000039000000}"/>
    <cellStyle name="Comma 5 3 4 2 2 7 2" xfId="25412" xr:uid="{00000000-0005-0000-0000-000039000000}"/>
    <cellStyle name="Comma 5 3 4 2 2 7 2 2" xfId="55652" xr:uid="{00000000-0005-0000-0000-000039000000}"/>
    <cellStyle name="Comma 5 3 4 2 2 7 3" xfId="40532" xr:uid="{00000000-0005-0000-0000-000039000000}"/>
    <cellStyle name="Comma 5 3 4 2 2 8" xfId="16340" xr:uid="{00000000-0005-0000-0000-000039000000}"/>
    <cellStyle name="Comma 5 3 4 2 2 8 2" xfId="46580" xr:uid="{00000000-0005-0000-0000-000039000000}"/>
    <cellStyle name="Comma 5 3 4 2 2 9" xfId="31460" xr:uid="{00000000-0005-0000-0000-000039000000}"/>
    <cellStyle name="Comma 5 3 4 2 3" xfId="1976" xr:uid="{00000000-0005-0000-0000-000039000000}"/>
    <cellStyle name="Comma 5 3 4 2 3 2" xfId="11048" xr:uid="{00000000-0005-0000-0000-000039000000}"/>
    <cellStyle name="Comma 5 3 4 2 3 2 2" xfId="26168" xr:uid="{00000000-0005-0000-0000-000039000000}"/>
    <cellStyle name="Comma 5 3 4 2 3 2 2 2" xfId="56408" xr:uid="{00000000-0005-0000-0000-000039000000}"/>
    <cellStyle name="Comma 5 3 4 2 3 2 3" xfId="41288" xr:uid="{00000000-0005-0000-0000-000039000000}"/>
    <cellStyle name="Comma 5 3 4 2 3 3" xfId="17096" xr:uid="{00000000-0005-0000-0000-000039000000}"/>
    <cellStyle name="Comma 5 3 4 2 3 3 2" xfId="47336" xr:uid="{00000000-0005-0000-0000-000039000000}"/>
    <cellStyle name="Comma 5 3 4 2 3 4" xfId="32216" xr:uid="{00000000-0005-0000-0000-000039000000}"/>
    <cellStyle name="Comma 5 3 4 2 4" xfId="3488" xr:uid="{00000000-0005-0000-0000-000039000000}"/>
    <cellStyle name="Comma 5 3 4 2 4 2" xfId="12560" xr:uid="{00000000-0005-0000-0000-000039000000}"/>
    <cellStyle name="Comma 5 3 4 2 4 2 2" xfId="27680" xr:uid="{00000000-0005-0000-0000-000039000000}"/>
    <cellStyle name="Comma 5 3 4 2 4 2 2 2" xfId="57920" xr:uid="{00000000-0005-0000-0000-000039000000}"/>
    <cellStyle name="Comma 5 3 4 2 4 2 3" xfId="42800" xr:uid="{00000000-0005-0000-0000-000039000000}"/>
    <cellStyle name="Comma 5 3 4 2 4 3" xfId="18608" xr:uid="{00000000-0005-0000-0000-000039000000}"/>
    <cellStyle name="Comma 5 3 4 2 4 3 2" xfId="48848" xr:uid="{00000000-0005-0000-0000-000039000000}"/>
    <cellStyle name="Comma 5 3 4 2 4 4" xfId="33728" xr:uid="{00000000-0005-0000-0000-000039000000}"/>
    <cellStyle name="Comma 5 3 4 2 5" xfId="5000" xr:uid="{00000000-0005-0000-0000-000039000000}"/>
    <cellStyle name="Comma 5 3 4 2 5 2" xfId="14072" xr:uid="{00000000-0005-0000-0000-000039000000}"/>
    <cellStyle name="Comma 5 3 4 2 5 2 2" xfId="29192" xr:uid="{00000000-0005-0000-0000-000039000000}"/>
    <cellStyle name="Comma 5 3 4 2 5 2 2 2" xfId="59432" xr:uid="{00000000-0005-0000-0000-000039000000}"/>
    <cellStyle name="Comma 5 3 4 2 5 2 3" xfId="44312" xr:uid="{00000000-0005-0000-0000-000039000000}"/>
    <cellStyle name="Comma 5 3 4 2 5 3" xfId="20120" xr:uid="{00000000-0005-0000-0000-000039000000}"/>
    <cellStyle name="Comma 5 3 4 2 5 3 2" xfId="50360" xr:uid="{00000000-0005-0000-0000-000039000000}"/>
    <cellStyle name="Comma 5 3 4 2 5 4" xfId="35240" xr:uid="{00000000-0005-0000-0000-000039000000}"/>
    <cellStyle name="Comma 5 3 4 2 6" xfId="6512" xr:uid="{00000000-0005-0000-0000-000039000000}"/>
    <cellStyle name="Comma 5 3 4 2 6 2" xfId="21632" xr:uid="{00000000-0005-0000-0000-000039000000}"/>
    <cellStyle name="Comma 5 3 4 2 6 2 2" xfId="51872" xr:uid="{00000000-0005-0000-0000-000039000000}"/>
    <cellStyle name="Comma 5 3 4 2 6 3" xfId="36752" xr:uid="{00000000-0005-0000-0000-000039000000}"/>
    <cellStyle name="Comma 5 3 4 2 7" xfId="8024" xr:uid="{00000000-0005-0000-0000-000039000000}"/>
    <cellStyle name="Comma 5 3 4 2 7 2" xfId="23144" xr:uid="{00000000-0005-0000-0000-000039000000}"/>
    <cellStyle name="Comma 5 3 4 2 7 2 2" xfId="53384" xr:uid="{00000000-0005-0000-0000-000039000000}"/>
    <cellStyle name="Comma 5 3 4 2 7 3" xfId="38264" xr:uid="{00000000-0005-0000-0000-000039000000}"/>
    <cellStyle name="Comma 5 3 4 2 8" xfId="9536" xr:uid="{00000000-0005-0000-0000-000039000000}"/>
    <cellStyle name="Comma 5 3 4 2 8 2" xfId="24656" xr:uid="{00000000-0005-0000-0000-000039000000}"/>
    <cellStyle name="Comma 5 3 4 2 8 2 2" xfId="54896" xr:uid="{00000000-0005-0000-0000-000039000000}"/>
    <cellStyle name="Comma 5 3 4 2 8 3" xfId="39776" xr:uid="{00000000-0005-0000-0000-000039000000}"/>
    <cellStyle name="Comma 5 3 4 2 9" xfId="15584" xr:uid="{00000000-0005-0000-0000-000039000000}"/>
    <cellStyle name="Comma 5 3 4 2 9 2" xfId="45824" xr:uid="{00000000-0005-0000-0000-000039000000}"/>
    <cellStyle name="Comma 5 3 4 3" xfId="716" xr:uid="{00000000-0005-0000-0000-0000AE000000}"/>
    <cellStyle name="Comma 5 3 4 3 10" xfId="30956" xr:uid="{00000000-0005-0000-0000-0000AE000000}"/>
    <cellStyle name="Comma 5 3 4 3 2" xfId="1472" xr:uid="{00000000-0005-0000-0000-0000AE000000}"/>
    <cellStyle name="Comma 5 3 4 3 2 2" xfId="2984" xr:uid="{00000000-0005-0000-0000-0000AE000000}"/>
    <cellStyle name="Comma 5 3 4 3 2 2 2" xfId="12056" xr:uid="{00000000-0005-0000-0000-0000AE000000}"/>
    <cellStyle name="Comma 5 3 4 3 2 2 2 2" xfId="27176" xr:uid="{00000000-0005-0000-0000-0000AE000000}"/>
    <cellStyle name="Comma 5 3 4 3 2 2 2 2 2" xfId="57416" xr:uid="{00000000-0005-0000-0000-0000AE000000}"/>
    <cellStyle name="Comma 5 3 4 3 2 2 2 3" xfId="42296" xr:uid="{00000000-0005-0000-0000-0000AE000000}"/>
    <cellStyle name="Comma 5 3 4 3 2 2 3" xfId="18104" xr:uid="{00000000-0005-0000-0000-0000AE000000}"/>
    <cellStyle name="Comma 5 3 4 3 2 2 3 2" xfId="48344" xr:uid="{00000000-0005-0000-0000-0000AE000000}"/>
    <cellStyle name="Comma 5 3 4 3 2 2 4" xfId="33224" xr:uid="{00000000-0005-0000-0000-0000AE000000}"/>
    <cellStyle name="Comma 5 3 4 3 2 3" xfId="4496" xr:uid="{00000000-0005-0000-0000-0000AE000000}"/>
    <cellStyle name="Comma 5 3 4 3 2 3 2" xfId="13568" xr:uid="{00000000-0005-0000-0000-0000AE000000}"/>
    <cellStyle name="Comma 5 3 4 3 2 3 2 2" xfId="28688" xr:uid="{00000000-0005-0000-0000-0000AE000000}"/>
    <cellStyle name="Comma 5 3 4 3 2 3 2 2 2" xfId="58928" xr:uid="{00000000-0005-0000-0000-0000AE000000}"/>
    <cellStyle name="Comma 5 3 4 3 2 3 2 3" xfId="43808" xr:uid="{00000000-0005-0000-0000-0000AE000000}"/>
    <cellStyle name="Comma 5 3 4 3 2 3 3" xfId="19616" xr:uid="{00000000-0005-0000-0000-0000AE000000}"/>
    <cellStyle name="Comma 5 3 4 3 2 3 3 2" xfId="49856" xr:uid="{00000000-0005-0000-0000-0000AE000000}"/>
    <cellStyle name="Comma 5 3 4 3 2 3 4" xfId="34736" xr:uid="{00000000-0005-0000-0000-0000AE000000}"/>
    <cellStyle name="Comma 5 3 4 3 2 4" xfId="6008" xr:uid="{00000000-0005-0000-0000-0000AE000000}"/>
    <cellStyle name="Comma 5 3 4 3 2 4 2" xfId="15080" xr:uid="{00000000-0005-0000-0000-0000AE000000}"/>
    <cellStyle name="Comma 5 3 4 3 2 4 2 2" xfId="30200" xr:uid="{00000000-0005-0000-0000-0000AE000000}"/>
    <cellStyle name="Comma 5 3 4 3 2 4 2 2 2" xfId="60440" xr:uid="{00000000-0005-0000-0000-0000AE000000}"/>
    <cellStyle name="Comma 5 3 4 3 2 4 2 3" xfId="45320" xr:uid="{00000000-0005-0000-0000-0000AE000000}"/>
    <cellStyle name="Comma 5 3 4 3 2 4 3" xfId="21128" xr:uid="{00000000-0005-0000-0000-0000AE000000}"/>
    <cellStyle name="Comma 5 3 4 3 2 4 3 2" xfId="51368" xr:uid="{00000000-0005-0000-0000-0000AE000000}"/>
    <cellStyle name="Comma 5 3 4 3 2 4 4" xfId="36248" xr:uid="{00000000-0005-0000-0000-0000AE000000}"/>
    <cellStyle name="Comma 5 3 4 3 2 5" xfId="7520" xr:uid="{00000000-0005-0000-0000-0000AE000000}"/>
    <cellStyle name="Comma 5 3 4 3 2 5 2" xfId="22640" xr:uid="{00000000-0005-0000-0000-0000AE000000}"/>
    <cellStyle name="Comma 5 3 4 3 2 5 2 2" xfId="52880" xr:uid="{00000000-0005-0000-0000-0000AE000000}"/>
    <cellStyle name="Comma 5 3 4 3 2 5 3" xfId="37760" xr:uid="{00000000-0005-0000-0000-0000AE000000}"/>
    <cellStyle name="Comma 5 3 4 3 2 6" xfId="9032" xr:uid="{00000000-0005-0000-0000-0000AE000000}"/>
    <cellStyle name="Comma 5 3 4 3 2 6 2" xfId="24152" xr:uid="{00000000-0005-0000-0000-0000AE000000}"/>
    <cellStyle name="Comma 5 3 4 3 2 6 2 2" xfId="54392" xr:uid="{00000000-0005-0000-0000-0000AE000000}"/>
    <cellStyle name="Comma 5 3 4 3 2 6 3" xfId="39272" xr:uid="{00000000-0005-0000-0000-0000AE000000}"/>
    <cellStyle name="Comma 5 3 4 3 2 7" xfId="10544" xr:uid="{00000000-0005-0000-0000-0000AE000000}"/>
    <cellStyle name="Comma 5 3 4 3 2 7 2" xfId="25664" xr:uid="{00000000-0005-0000-0000-0000AE000000}"/>
    <cellStyle name="Comma 5 3 4 3 2 7 2 2" xfId="55904" xr:uid="{00000000-0005-0000-0000-0000AE000000}"/>
    <cellStyle name="Comma 5 3 4 3 2 7 3" xfId="40784" xr:uid="{00000000-0005-0000-0000-0000AE000000}"/>
    <cellStyle name="Comma 5 3 4 3 2 8" xfId="16592" xr:uid="{00000000-0005-0000-0000-0000AE000000}"/>
    <cellStyle name="Comma 5 3 4 3 2 8 2" xfId="46832" xr:uid="{00000000-0005-0000-0000-0000AE000000}"/>
    <cellStyle name="Comma 5 3 4 3 2 9" xfId="31712" xr:uid="{00000000-0005-0000-0000-0000AE000000}"/>
    <cellStyle name="Comma 5 3 4 3 3" xfId="2228" xr:uid="{00000000-0005-0000-0000-0000AE000000}"/>
    <cellStyle name="Comma 5 3 4 3 3 2" xfId="11300" xr:uid="{00000000-0005-0000-0000-0000AE000000}"/>
    <cellStyle name="Comma 5 3 4 3 3 2 2" xfId="26420" xr:uid="{00000000-0005-0000-0000-0000AE000000}"/>
    <cellStyle name="Comma 5 3 4 3 3 2 2 2" xfId="56660" xr:uid="{00000000-0005-0000-0000-0000AE000000}"/>
    <cellStyle name="Comma 5 3 4 3 3 2 3" xfId="41540" xr:uid="{00000000-0005-0000-0000-0000AE000000}"/>
    <cellStyle name="Comma 5 3 4 3 3 3" xfId="17348" xr:uid="{00000000-0005-0000-0000-0000AE000000}"/>
    <cellStyle name="Comma 5 3 4 3 3 3 2" xfId="47588" xr:uid="{00000000-0005-0000-0000-0000AE000000}"/>
    <cellStyle name="Comma 5 3 4 3 3 4" xfId="32468" xr:uid="{00000000-0005-0000-0000-0000AE000000}"/>
    <cellStyle name="Comma 5 3 4 3 4" xfId="3740" xr:uid="{00000000-0005-0000-0000-0000AE000000}"/>
    <cellStyle name="Comma 5 3 4 3 4 2" xfId="12812" xr:uid="{00000000-0005-0000-0000-0000AE000000}"/>
    <cellStyle name="Comma 5 3 4 3 4 2 2" xfId="27932" xr:uid="{00000000-0005-0000-0000-0000AE000000}"/>
    <cellStyle name="Comma 5 3 4 3 4 2 2 2" xfId="58172" xr:uid="{00000000-0005-0000-0000-0000AE000000}"/>
    <cellStyle name="Comma 5 3 4 3 4 2 3" xfId="43052" xr:uid="{00000000-0005-0000-0000-0000AE000000}"/>
    <cellStyle name="Comma 5 3 4 3 4 3" xfId="18860" xr:uid="{00000000-0005-0000-0000-0000AE000000}"/>
    <cellStyle name="Comma 5 3 4 3 4 3 2" xfId="49100" xr:uid="{00000000-0005-0000-0000-0000AE000000}"/>
    <cellStyle name="Comma 5 3 4 3 4 4" xfId="33980" xr:uid="{00000000-0005-0000-0000-0000AE000000}"/>
    <cellStyle name="Comma 5 3 4 3 5" xfId="5252" xr:uid="{00000000-0005-0000-0000-0000AE000000}"/>
    <cellStyle name="Comma 5 3 4 3 5 2" xfId="14324" xr:uid="{00000000-0005-0000-0000-0000AE000000}"/>
    <cellStyle name="Comma 5 3 4 3 5 2 2" xfId="29444" xr:uid="{00000000-0005-0000-0000-0000AE000000}"/>
    <cellStyle name="Comma 5 3 4 3 5 2 2 2" xfId="59684" xr:uid="{00000000-0005-0000-0000-0000AE000000}"/>
    <cellStyle name="Comma 5 3 4 3 5 2 3" xfId="44564" xr:uid="{00000000-0005-0000-0000-0000AE000000}"/>
    <cellStyle name="Comma 5 3 4 3 5 3" xfId="20372" xr:uid="{00000000-0005-0000-0000-0000AE000000}"/>
    <cellStyle name="Comma 5 3 4 3 5 3 2" xfId="50612" xr:uid="{00000000-0005-0000-0000-0000AE000000}"/>
    <cellStyle name="Comma 5 3 4 3 5 4" xfId="35492" xr:uid="{00000000-0005-0000-0000-0000AE000000}"/>
    <cellStyle name="Comma 5 3 4 3 6" xfId="6764" xr:uid="{00000000-0005-0000-0000-0000AE000000}"/>
    <cellStyle name="Comma 5 3 4 3 6 2" xfId="21884" xr:uid="{00000000-0005-0000-0000-0000AE000000}"/>
    <cellStyle name="Comma 5 3 4 3 6 2 2" xfId="52124" xr:uid="{00000000-0005-0000-0000-0000AE000000}"/>
    <cellStyle name="Comma 5 3 4 3 6 3" xfId="37004" xr:uid="{00000000-0005-0000-0000-0000AE000000}"/>
    <cellStyle name="Comma 5 3 4 3 7" xfId="8276" xr:uid="{00000000-0005-0000-0000-0000AE000000}"/>
    <cellStyle name="Comma 5 3 4 3 7 2" xfId="23396" xr:uid="{00000000-0005-0000-0000-0000AE000000}"/>
    <cellStyle name="Comma 5 3 4 3 7 2 2" xfId="53636" xr:uid="{00000000-0005-0000-0000-0000AE000000}"/>
    <cellStyle name="Comma 5 3 4 3 7 3" xfId="38516" xr:uid="{00000000-0005-0000-0000-0000AE000000}"/>
    <cellStyle name="Comma 5 3 4 3 8" xfId="9788" xr:uid="{00000000-0005-0000-0000-0000AE000000}"/>
    <cellStyle name="Comma 5 3 4 3 8 2" xfId="24908" xr:uid="{00000000-0005-0000-0000-0000AE000000}"/>
    <cellStyle name="Comma 5 3 4 3 8 2 2" xfId="55148" xr:uid="{00000000-0005-0000-0000-0000AE000000}"/>
    <cellStyle name="Comma 5 3 4 3 8 3" xfId="40028" xr:uid="{00000000-0005-0000-0000-0000AE000000}"/>
    <cellStyle name="Comma 5 3 4 3 9" xfId="15836" xr:uid="{00000000-0005-0000-0000-0000AE000000}"/>
    <cellStyle name="Comma 5 3 4 3 9 2" xfId="46076" xr:uid="{00000000-0005-0000-0000-0000AE000000}"/>
    <cellStyle name="Comma 5 3 4 4" xfId="968" xr:uid="{00000000-0005-0000-0000-000039000000}"/>
    <cellStyle name="Comma 5 3 4 4 2" xfId="2480" xr:uid="{00000000-0005-0000-0000-000039000000}"/>
    <cellStyle name="Comma 5 3 4 4 2 2" xfId="11552" xr:uid="{00000000-0005-0000-0000-000039000000}"/>
    <cellStyle name="Comma 5 3 4 4 2 2 2" xfId="26672" xr:uid="{00000000-0005-0000-0000-000039000000}"/>
    <cellStyle name="Comma 5 3 4 4 2 2 2 2" xfId="56912" xr:uid="{00000000-0005-0000-0000-000039000000}"/>
    <cellStyle name="Comma 5 3 4 4 2 2 3" xfId="41792" xr:uid="{00000000-0005-0000-0000-000039000000}"/>
    <cellStyle name="Comma 5 3 4 4 2 3" xfId="17600" xr:uid="{00000000-0005-0000-0000-000039000000}"/>
    <cellStyle name="Comma 5 3 4 4 2 3 2" xfId="47840" xr:uid="{00000000-0005-0000-0000-000039000000}"/>
    <cellStyle name="Comma 5 3 4 4 2 4" xfId="32720" xr:uid="{00000000-0005-0000-0000-000039000000}"/>
    <cellStyle name="Comma 5 3 4 4 3" xfId="3992" xr:uid="{00000000-0005-0000-0000-000039000000}"/>
    <cellStyle name="Comma 5 3 4 4 3 2" xfId="13064" xr:uid="{00000000-0005-0000-0000-000039000000}"/>
    <cellStyle name="Comma 5 3 4 4 3 2 2" xfId="28184" xr:uid="{00000000-0005-0000-0000-000039000000}"/>
    <cellStyle name="Comma 5 3 4 4 3 2 2 2" xfId="58424" xr:uid="{00000000-0005-0000-0000-000039000000}"/>
    <cellStyle name="Comma 5 3 4 4 3 2 3" xfId="43304" xr:uid="{00000000-0005-0000-0000-000039000000}"/>
    <cellStyle name="Comma 5 3 4 4 3 3" xfId="19112" xr:uid="{00000000-0005-0000-0000-000039000000}"/>
    <cellStyle name="Comma 5 3 4 4 3 3 2" xfId="49352" xr:uid="{00000000-0005-0000-0000-000039000000}"/>
    <cellStyle name="Comma 5 3 4 4 3 4" xfId="34232" xr:uid="{00000000-0005-0000-0000-000039000000}"/>
    <cellStyle name="Comma 5 3 4 4 4" xfId="5504" xr:uid="{00000000-0005-0000-0000-000039000000}"/>
    <cellStyle name="Comma 5 3 4 4 4 2" xfId="14576" xr:uid="{00000000-0005-0000-0000-000039000000}"/>
    <cellStyle name="Comma 5 3 4 4 4 2 2" xfId="29696" xr:uid="{00000000-0005-0000-0000-000039000000}"/>
    <cellStyle name="Comma 5 3 4 4 4 2 2 2" xfId="59936" xr:uid="{00000000-0005-0000-0000-000039000000}"/>
    <cellStyle name="Comma 5 3 4 4 4 2 3" xfId="44816" xr:uid="{00000000-0005-0000-0000-000039000000}"/>
    <cellStyle name="Comma 5 3 4 4 4 3" xfId="20624" xr:uid="{00000000-0005-0000-0000-000039000000}"/>
    <cellStyle name="Comma 5 3 4 4 4 3 2" xfId="50864" xr:uid="{00000000-0005-0000-0000-000039000000}"/>
    <cellStyle name="Comma 5 3 4 4 4 4" xfId="35744" xr:uid="{00000000-0005-0000-0000-000039000000}"/>
    <cellStyle name="Comma 5 3 4 4 5" xfId="7016" xr:uid="{00000000-0005-0000-0000-000039000000}"/>
    <cellStyle name="Comma 5 3 4 4 5 2" xfId="22136" xr:uid="{00000000-0005-0000-0000-000039000000}"/>
    <cellStyle name="Comma 5 3 4 4 5 2 2" xfId="52376" xr:uid="{00000000-0005-0000-0000-000039000000}"/>
    <cellStyle name="Comma 5 3 4 4 5 3" xfId="37256" xr:uid="{00000000-0005-0000-0000-000039000000}"/>
    <cellStyle name="Comma 5 3 4 4 6" xfId="8528" xr:uid="{00000000-0005-0000-0000-000039000000}"/>
    <cellStyle name="Comma 5 3 4 4 6 2" xfId="23648" xr:uid="{00000000-0005-0000-0000-000039000000}"/>
    <cellStyle name="Comma 5 3 4 4 6 2 2" xfId="53888" xr:uid="{00000000-0005-0000-0000-000039000000}"/>
    <cellStyle name="Comma 5 3 4 4 6 3" xfId="38768" xr:uid="{00000000-0005-0000-0000-000039000000}"/>
    <cellStyle name="Comma 5 3 4 4 7" xfId="10040" xr:uid="{00000000-0005-0000-0000-000039000000}"/>
    <cellStyle name="Comma 5 3 4 4 7 2" xfId="25160" xr:uid="{00000000-0005-0000-0000-000039000000}"/>
    <cellStyle name="Comma 5 3 4 4 7 2 2" xfId="55400" xr:uid="{00000000-0005-0000-0000-000039000000}"/>
    <cellStyle name="Comma 5 3 4 4 7 3" xfId="40280" xr:uid="{00000000-0005-0000-0000-000039000000}"/>
    <cellStyle name="Comma 5 3 4 4 8" xfId="16088" xr:uid="{00000000-0005-0000-0000-000039000000}"/>
    <cellStyle name="Comma 5 3 4 4 8 2" xfId="46328" xr:uid="{00000000-0005-0000-0000-000039000000}"/>
    <cellStyle name="Comma 5 3 4 4 9" xfId="31208" xr:uid="{00000000-0005-0000-0000-000039000000}"/>
    <cellStyle name="Comma 5 3 4 5" xfId="1724" xr:uid="{00000000-0005-0000-0000-000039000000}"/>
    <cellStyle name="Comma 5 3 4 5 2" xfId="10796" xr:uid="{00000000-0005-0000-0000-000039000000}"/>
    <cellStyle name="Comma 5 3 4 5 2 2" xfId="25916" xr:uid="{00000000-0005-0000-0000-000039000000}"/>
    <cellStyle name="Comma 5 3 4 5 2 2 2" xfId="56156" xr:uid="{00000000-0005-0000-0000-000039000000}"/>
    <cellStyle name="Comma 5 3 4 5 2 3" xfId="41036" xr:uid="{00000000-0005-0000-0000-000039000000}"/>
    <cellStyle name="Comma 5 3 4 5 3" xfId="16844" xr:uid="{00000000-0005-0000-0000-000039000000}"/>
    <cellStyle name="Comma 5 3 4 5 3 2" xfId="47084" xr:uid="{00000000-0005-0000-0000-000039000000}"/>
    <cellStyle name="Comma 5 3 4 5 4" xfId="31964" xr:uid="{00000000-0005-0000-0000-000039000000}"/>
    <cellStyle name="Comma 5 3 4 6" xfId="3236" xr:uid="{00000000-0005-0000-0000-000039000000}"/>
    <cellStyle name="Comma 5 3 4 6 2" xfId="12308" xr:uid="{00000000-0005-0000-0000-000039000000}"/>
    <cellStyle name="Comma 5 3 4 6 2 2" xfId="27428" xr:uid="{00000000-0005-0000-0000-000039000000}"/>
    <cellStyle name="Comma 5 3 4 6 2 2 2" xfId="57668" xr:uid="{00000000-0005-0000-0000-000039000000}"/>
    <cellStyle name="Comma 5 3 4 6 2 3" xfId="42548" xr:uid="{00000000-0005-0000-0000-000039000000}"/>
    <cellStyle name="Comma 5 3 4 6 3" xfId="18356" xr:uid="{00000000-0005-0000-0000-000039000000}"/>
    <cellStyle name="Comma 5 3 4 6 3 2" xfId="48596" xr:uid="{00000000-0005-0000-0000-000039000000}"/>
    <cellStyle name="Comma 5 3 4 6 4" xfId="33476" xr:uid="{00000000-0005-0000-0000-000039000000}"/>
    <cellStyle name="Comma 5 3 4 7" xfId="4748" xr:uid="{00000000-0005-0000-0000-000039000000}"/>
    <cellStyle name="Comma 5 3 4 7 2" xfId="13820" xr:uid="{00000000-0005-0000-0000-000039000000}"/>
    <cellStyle name="Comma 5 3 4 7 2 2" xfId="28940" xr:uid="{00000000-0005-0000-0000-000039000000}"/>
    <cellStyle name="Comma 5 3 4 7 2 2 2" xfId="59180" xr:uid="{00000000-0005-0000-0000-000039000000}"/>
    <cellStyle name="Comma 5 3 4 7 2 3" xfId="44060" xr:uid="{00000000-0005-0000-0000-000039000000}"/>
    <cellStyle name="Comma 5 3 4 7 3" xfId="19868" xr:uid="{00000000-0005-0000-0000-000039000000}"/>
    <cellStyle name="Comma 5 3 4 7 3 2" xfId="50108" xr:uid="{00000000-0005-0000-0000-000039000000}"/>
    <cellStyle name="Comma 5 3 4 7 4" xfId="34988" xr:uid="{00000000-0005-0000-0000-000039000000}"/>
    <cellStyle name="Comma 5 3 4 8" xfId="6260" xr:uid="{00000000-0005-0000-0000-000039000000}"/>
    <cellStyle name="Comma 5 3 4 8 2" xfId="21380" xr:uid="{00000000-0005-0000-0000-000039000000}"/>
    <cellStyle name="Comma 5 3 4 8 2 2" xfId="51620" xr:uid="{00000000-0005-0000-0000-000039000000}"/>
    <cellStyle name="Comma 5 3 4 8 3" xfId="36500" xr:uid="{00000000-0005-0000-0000-000039000000}"/>
    <cellStyle name="Comma 5 3 4 9" xfId="7772" xr:uid="{00000000-0005-0000-0000-000039000000}"/>
    <cellStyle name="Comma 5 3 4 9 2" xfId="22892" xr:uid="{00000000-0005-0000-0000-000039000000}"/>
    <cellStyle name="Comma 5 3 4 9 2 2" xfId="53132" xr:uid="{00000000-0005-0000-0000-000039000000}"/>
    <cellStyle name="Comma 5 3 4 9 3" xfId="38012" xr:uid="{00000000-0005-0000-0000-000039000000}"/>
    <cellStyle name="Comma 5 3 5" xfId="296" xr:uid="{00000000-0005-0000-0000-000009000000}"/>
    <cellStyle name="Comma 5 3 5 10" xfId="30536" xr:uid="{00000000-0005-0000-0000-000009000000}"/>
    <cellStyle name="Comma 5 3 5 2" xfId="1052" xr:uid="{00000000-0005-0000-0000-000009000000}"/>
    <cellStyle name="Comma 5 3 5 2 2" xfId="2564" xr:uid="{00000000-0005-0000-0000-000009000000}"/>
    <cellStyle name="Comma 5 3 5 2 2 2" xfId="11636" xr:uid="{00000000-0005-0000-0000-000009000000}"/>
    <cellStyle name="Comma 5 3 5 2 2 2 2" xfId="26756" xr:uid="{00000000-0005-0000-0000-000009000000}"/>
    <cellStyle name="Comma 5 3 5 2 2 2 2 2" xfId="56996" xr:uid="{00000000-0005-0000-0000-000009000000}"/>
    <cellStyle name="Comma 5 3 5 2 2 2 3" xfId="41876" xr:uid="{00000000-0005-0000-0000-000009000000}"/>
    <cellStyle name="Comma 5 3 5 2 2 3" xfId="17684" xr:uid="{00000000-0005-0000-0000-000009000000}"/>
    <cellStyle name="Comma 5 3 5 2 2 3 2" xfId="47924" xr:uid="{00000000-0005-0000-0000-000009000000}"/>
    <cellStyle name="Comma 5 3 5 2 2 4" xfId="32804" xr:uid="{00000000-0005-0000-0000-000009000000}"/>
    <cellStyle name="Comma 5 3 5 2 3" xfId="4076" xr:uid="{00000000-0005-0000-0000-000009000000}"/>
    <cellStyle name="Comma 5 3 5 2 3 2" xfId="13148" xr:uid="{00000000-0005-0000-0000-000009000000}"/>
    <cellStyle name="Comma 5 3 5 2 3 2 2" xfId="28268" xr:uid="{00000000-0005-0000-0000-000009000000}"/>
    <cellStyle name="Comma 5 3 5 2 3 2 2 2" xfId="58508" xr:uid="{00000000-0005-0000-0000-000009000000}"/>
    <cellStyle name="Comma 5 3 5 2 3 2 3" xfId="43388" xr:uid="{00000000-0005-0000-0000-000009000000}"/>
    <cellStyle name="Comma 5 3 5 2 3 3" xfId="19196" xr:uid="{00000000-0005-0000-0000-000009000000}"/>
    <cellStyle name="Comma 5 3 5 2 3 3 2" xfId="49436" xr:uid="{00000000-0005-0000-0000-000009000000}"/>
    <cellStyle name="Comma 5 3 5 2 3 4" xfId="34316" xr:uid="{00000000-0005-0000-0000-000009000000}"/>
    <cellStyle name="Comma 5 3 5 2 4" xfId="5588" xr:uid="{00000000-0005-0000-0000-000009000000}"/>
    <cellStyle name="Comma 5 3 5 2 4 2" xfId="14660" xr:uid="{00000000-0005-0000-0000-000009000000}"/>
    <cellStyle name="Comma 5 3 5 2 4 2 2" xfId="29780" xr:uid="{00000000-0005-0000-0000-000009000000}"/>
    <cellStyle name="Comma 5 3 5 2 4 2 2 2" xfId="60020" xr:uid="{00000000-0005-0000-0000-000009000000}"/>
    <cellStyle name="Comma 5 3 5 2 4 2 3" xfId="44900" xr:uid="{00000000-0005-0000-0000-000009000000}"/>
    <cellStyle name="Comma 5 3 5 2 4 3" xfId="20708" xr:uid="{00000000-0005-0000-0000-000009000000}"/>
    <cellStyle name="Comma 5 3 5 2 4 3 2" xfId="50948" xr:uid="{00000000-0005-0000-0000-000009000000}"/>
    <cellStyle name="Comma 5 3 5 2 4 4" xfId="35828" xr:uid="{00000000-0005-0000-0000-000009000000}"/>
    <cellStyle name="Comma 5 3 5 2 5" xfId="7100" xr:uid="{00000000-0005-0000-0000-000009000000}"/>
    <cellStyle name="Comma 5 3 5 2 5 2" xfId="22220" xr:uid="{00000000-0005-0000-0000-000009000000}"/>
    <cellStyle name="Comma 5 3 5 2 5 2 2" xfId="52460" xr:uid="{00000000-0005-0000-0000-000009000000}"/>
    <cellStyle name="Comma 5 3 5 2 5 3" xfId="37340" xr:uid="{00000000-0005-0000-0000-000009000000}"/>
    <cellStyle name="Comma 5 3 5 2 6" xfId="8612" xr:uid="{00000000-0005-0000-0000-000009000000}"/>
    <cellStyle name="Comma 5 3 5 2 6 2" xfId="23732" xr:uid="{00000000-0005-0000-0000-000009000000}"/>
    <cellStyle name="Comma 5 3 5 2 6 2 2" xfId="53972" xr:uid="{00000000-0005-0000-0000-000009000000}"/>
    <cellStyle name="Comma 5 3 5 2 6 3" xfId="38852" xr:uid="{00000000-0005-0000-0000-000009000000}"/>
    <cellStyle name="Comma 5 3 5 2 7" xfId="10124" xr:uid="{00000000-0005-0000-0000-000009000000}"/>
    <cellStyle name="Comma 5 3 5 2 7 2" xfId="25244" xr:uid="{00000000-0005-0000-0000-000009000000}"/>
    <cellStyle name="Comma 5 3 5 2 7 2 2" xfId="55484" xr:uid="{00000000-0005-0000-0000-000009000000}"/>
    <cellStyle name="Comma 5 3 5 2 7 3" xfId="40364" xr:uid="{00000000-0005-0000-0000-000009000000}"/>
    <cellStyle name="Comma 5 3 5 2 8" xfId="16172" xr:uid="{00000000-0005-0000-0000-000009000000}"/>
    <cellStyle name="Comma 5 3 5 2 8 2" xfId="46412" xr:uid="{00000000-0005-0000-0000-000009000000}"/>
    <cellStyle name="Comma 5 3 5 2 9" xfId="31292" xr:uid="{00000000-0005-0000-0000-000009000000}"/>
    <cellStyle name="Comma 5 3 5 3" xfId="1808" xr:uid="{00000000-0005-0000-0000-000009000000}"/>
    <cellStyle name="Comma 5 3 5 3 2" xfId="10880" xr:uid="{00000000-0005-0000-0000-000009000000}"/>
    <cellStyle name="Comma 5 3 5 3 2 2" xfId="26000" xr:uid="{00000000-0005-0000-0000-000009000000}"/>
    <cellStyle name="Comma 5 3 5 3 2 2 2" xfId="56240" xr:uid="{00000000-0005-0000-0000-000009000000}"/>
    <cellStyle name="Comma 5 3 5 3 2 3" xfId="41120" xr:uid="{00000000-0005-0000-0000-000009000000}"/>
    <cellStyle name="Comma 5 3 5 3 3" xfId="16928" xr:uid="{00000000-0005-0000-0000-000009000000}"/>
    <cellStyle name="Comma 5 3 5 3 3 2" xfId="47168" xr:uid="{00000000-0005-0000-0000-000009000000}"/>
    <cellStyle name="Comma 5 3 5 3 4" xfId="32048" xr:uid="{00000000-0005-0000-0000-000009000000}"/>
    <cellStyle name="Comma 5 3 5 4" xfId="3320" xr:uid="{00000000-0005-0000-0000-000009000000}"/>
    <cellStyle name="Comma 5 3 5 4 2" xfId="12392" xr:uid="{00000000-0005-0000-0000-000009000000}"/>
    <cellStyle name="Comma 5 3 5 4 2 2" xfId="27512" xr:uid="{00000000-0005-0000-0000-000009000000}"/>
    <cellStyle name="Comma 5 3 5 4 2 2 2" xfId="57752" xr:uid="{00000000-0005-0000-0000-000009000000}"/>
    <cellStyle name="Comma 5 3 5 4 2 3" xfId="42632" xr:uid="{00000000-0005-0000-0000-000009000000}"/>
    <cellStyle name="Comma 5 3 5 4 3" xfId="18440" xr:uid="{00000000-0005-0000-0000-000009000000}"/>
    <cellStyle name="Comma 5 3 5 4 3 2" xfId="48680" xr:uid="{00000000-0005-0000-0000-000009000000}"/>
    <cellStyle name="Comma 5 3 5 4 4" xfId="33560" xr:uid="{00000000-0005-0000-0000-000009000000}"/>
    <cellStyle name="Comma 5 3 5 5" xfId="4832" xr:uid="{00000000-0005-0000-0000-000009000000}"/>
    <cellStyle name="Comma 5 3 5 5 2" xfId="13904" xr:uid="{00000000-0005-0000-0000-000009000000}"/>
    <cellStyle name="Comma 5 3 5 5 2 2" xfId="29024" xr:uid="{00000000-0005-0000-0000-000009000000}"/>
    <cellStyle name="Comma 5 3 5 5 2 2 2" xfId="59264" xr:uid="{00000000-0005-0000-0000-000009000000}"/>
    <cellStyle name="Comma 5 3 5 5 2 3" xfId="44144" xr:uid="{00000000-0005-0000-0000-000009000000}"/>
    <cellStyle name="Comma 5 3 5 5 3" xfId="19952" xr:uid="{00000000-0005-0000-0000-000009000000}"/>
    <cellStyle name="Comma 5 3 5 5 3 2" xfId="50192" xr:uid="{00000000-0005-0000-0000-000009000000}"/>
    <cellStyle name="Comma 5 3 5 5 4" xfId="35072" xr:uid="{00000000-0005-0000-0000-000009000000}"/>
    <cellStyle name="Comma 5 3 5 6" xfId="6344" xr:uid="{00000000-0005-0000-0000-000009000000}"/>
    <cellStyle name="Comma 5 3 5 6 2" xfId="21464" xr:uid="{00000000-0005-0000-0000-000009000000}"/>
    <cellStyle name="Comma 5 3 5 6 2 2" xfId="51704" xr:uid="{00000000-0005-0000-0000-000009000000}"/>
    <cellStyle name="Comma 5 3 5 6 3" xfId="36584" xr:uid="{00000000-0005-0000-0000-000009000000}"/>
    <cellStyle name="Comma 5 3 5 7" xfId="7856" xr:uid="{00000000-0005-0000-0000-000009000000}"/>
    <cellStyle name="Comma 5 3 5 7 2" xfId="22976" xr:uid="{00000000-0005-0000-0000-000009000000}"/>
    <cellStyle name="Comma 5 3 5 7 2 2" xfId="53216" xr:uid="{00000000-0005-0000-0000-000009000000}"/>
    <cellStyle name="Comma 5 3 5 7 3" xfId="38096" xr:uid="{00000000-0005-0000-0000-000009000000}"/>
    <cellStyle name="Comma 5 3 5 8" xfId="9368" xr:uid="{00000000-0005-0000-0000-000009000000}"/>
    <cellStyle name="Comma 5 3 5 8 2" xfId="24488" xr:uid="{00000000-0005-0000-0000-000009000000}"/>
    <cellStyle name="Comma 5 3 5 8 2 2" xfId="54728" xr:uid="{00000000-0005-0000-0000-000009000000}"/>
    <cellStyle name="Comma 5 3 5 8 3" xfId="39608" xr:uid="{00000000-0005-0000-0000-000009000000}"/>
    <cellStyle name="Comma 5 3 5 9" xfId="15416" xr:uid="{00000000-0005-0000-0000-000009000000}"/>
    <cellStyle name="Comma 5 3 5 9 2" xfId="45656" xr:uid="{00000000-0005-0000-0000-000009000000}"/>
    <cellStyle name="Comma 5 3 6" xfId="548" xr:uid="{00000000-0005-0000-0000-0000A9000000}"/>
    <cellStyle name="Comma 5 3 6 10" xfId="30788" xr:uid="{00000000-0005-0000-0000-0000A9000000}"/>
    <cellStyle name="Comma 5 3 6 2" xfId="1304" xr:uid="{00000000-0005-0000-0000-0000A9000000}"/>
    <cellStyle name="Comma 5 3 6 2 2" xfId="2816" xr:uid="{00000000-0005-0000-0000-0000A9000000}"/>
    <cellStyle name="Comma 5 3 6 2 2 2" xfId="11888" xr:uid="{00000000-0005-0000-0000-0000A9000000}"/>
    <cellStyle name="Comma 5 3 6 2 2 2 2" xfId="27008" xr:uid="{00000000-0005-0000-0000-0000A9000000}"/>
    <cellStyle name="Comma 5 3 6 2 2 2 2 2" xfId="57248" xr:uid="{00000000-0005-0000-0000-0000A9000000}"/>
    <cellStyle name="Comma 5 3 6 2 2 2 3" xfId="42128" xr:uid="{00000000-0005-0000-0000-0000A9000000}"/>
    <cellStyle name="Comma 5 3 6 2 2 3" xfId="17936" xr:uid="{00000000-0005-0000-0000-0000A9000000}"/>
    <cellStyle name="Comma 5 3 6 2 2 3 2" xfId="48176" xr:uid="{00000000-0005-0000-0000-0000A9000000}"/>
    <cellStyle name="Comma 5 3 6 2 2 4" xfId="33056" xr:uid="{00000000-0005-0000-0000-0000A9000000}"/>
    <cellStyle name="Comma 5 3 6 2 3" xfId="4328" xr:uid="{00000000-0005-0000-0000-0000A9000000}"/>
    <cellStyle name="Comma 5 3 6 2 3 2" xfId="13400" xr:uid="{00000000-0005-0000-0000-0000A9000000}"/>
    <cellStyle name="Comma 5 3 6 2 3 2 2" xfId="28520" xr:uid="{00000000-0005-0000-0000-0000A9000000}"/>
    <cellStyle name="Comma 5 3 6 2 3 2 2 2" xfId="58760" xr:uid="{00000000-0005-0000-0000-0000A9000000}"/>
    <cellStyle name="Comma 5 3 6 2 3 2 3" xfId="43640" xr:uid="{00000000-0005-0000-0000-0000A9000000}"/>
    <cellStyle name="Comma 5 3 6 2 3 3" xfId="19448" xr:uid="{00000000-0005-0000-0000-0000A9000000}"/>
    <cellStyle name="Comma 5 3 6 2 3 3 2" xfId="49688" xr:uid="{00000000-0005-0000-0000-0000A9000000}"/>
    <cellStyle name="Comma 5 3 6 2 3 4" xfId="34568" xr:uid="{00000000-0005-0000-0000-0000A9000000}"/>
    <cellStyle name="Comma 5 3 6 2 4" xfId="5840" xr:uid="{00000000-0005-0000-0000-0000A9000000}"/>
    <cellStyle name="Comma 5 3 6 2 4 2" xfId="14912" xr:uid="{00000000-0005-0000-0000-0000A9000000}"/>
    <cellStyle name="Comma 5 3 6 2 4 2 2" xfId="30032" xr:uid="{00000000-0005-0000-0000-0000A9000000}"/>
    <cellStyle name="Comma 5 3 6 2 4 2 2 2" xfId="60272" xr:uid="{00000000-0005-0000-0000-0000A9000000}"/>
    <cellStyle name="Comma 5 3 6 2 4 2 3" xfId="45152" xr:uid="{00000000-0005-0000-0000-0000A9000000}"/>
    <cellStyle name="Comma 5 3 6 2 4 3" xfId="20960" xr:uid="{00000000-0005-0000-0000-0000A9000000}"/>
    <cellStyle name="Comma 5 3 6 2 4 3 2" xfId="51200" xr:uid="{00000000-0005-0000-0000-0000A9000000}"/>
    <cellStyle name="Comma 5 3 6 2 4 4" xfId="36080" xr:uid="{00000000-0005-0000-0000-0000A9000000}"/>
    <cellStyle name="Comma 5 3 6 2 5" xfId="7352" xr:uid="{00000000-0005-0000-0000-0000A9000000}"/>
    <cellStyle name="Comma 5 3 6 2 5 2" xfId="22472" xr:uid="{00000000-0005-0000-0000-0000A9000000}"/>
    <cellStyle name="Comma 5 3 6 2 5 2 2" xfId="52712" xr:uid="{00000000-0005-0000-0000-0000A9000000}"/>
    <cellStyle name="Comma 5 3 6 2 5 3" xfId="37592" xr:uid="{00000000-0005-0000-0000-0000A9000000}"/>
    <cellStyle name="Comma 5 3 6 2 6" xfId="8864" xr:uid="{00000000-0005-0000-0000-0000A9000000}"/>
    <cellStyle name="Comma 5 3 6 2 6 2" xfId="23984" xr:uid="{00000000-0005-0000-0000-0000A9000000}"/>
    <cellStyle name="Comma 5 3 6 2 6 2 2" xfId="54224" xr:uid="{00000000-0005-0000-0000-0000A9000000}"/>
    <cellStyle name="Comma 5 3 6 2 6 3" xfId="39104" xr:uid="{00000000-0005-0000-0000-0000A9000000}"/>
    <cellStyle name="Comma 5 3 6 2 7" xfId="10376" xr:uid="{00000000-0005-0000-0000-0000A9000000}"/>
    <cellStyle name="Comma 5 3 6 2 7 2" xfId="25496" xr:uid="{00000000-0005-0000-0000-0000A9000000}"/>
    <cellStyle name="Comma 5 3 6 2 7 2 2" xfId="55736" xr:uid="{00000000-0005-0000-0000-0000A9000000}"/>
    <cellStyle name="Comma 5 3 6 2 7 3" xfId="40616" xr:uid="{00000000-0005-0000-0000-0000A9000000}"/>
    <cellStyle name="Comma 5 3 6 2 8" xfId="16424" xr:uid="{00000000-0005-0000-0000-0000A9000000}"/>
    <cellStyle name="Comma 5 3 6 2 8 2" xfId="46664" xr:uid="{00000000-0005-0000-0000-0000A9000000}"/>
    <cellStyle name="Comma 5 3 6 2 9" xfId="31544" xr:uid="{00000000-0005-0000-0000-0000A9000000}"/>
    <cellStyle name="Comma 5 3 6 3" xfId="2060" xr:uid="{00000000-0005-0000-0000-0000A9000000}"/>
    <cellStyle name="Comma 5 3 6 3 2" xfId="11132" xr:uid="{00000000-0005-0000-0000-0000A9000000}"/>
    <cellStyle name="Comma 5 3 6 3 2 2" xfId="26252" xr:uid="{00000000-0005-0000-0000-0000A9000000}"/>
    <cellStyle name="Comma 5 3 6 3 2 2 2" xfId="56492" xr:uid="{00000000-0005-0000-0000-0000A9000000}"/>
    <cellStyle name="Comma 5 3 6 3 2 3" xfId="41372" xr:uid="{00000000-0005-0000-0000-0000A9000000}"/>
    <cellStyle name="Comma 5 3 6 3 3" xfId="17180" xr:uid="{00000000-0005-0000-0000-0000A9000000}"/>
    <cellStyle name="Comma 5 3 6 3 3 2" xfId="47420" xr:uid="{00000000-0005-0000-0000-0000A9000000}"/>
    <cellStyle name="Comma 5 3 6 3 4" xfId="32300" xr:uid="{00000000-0005-0000-0000-0000A9000000}"/>
    <cellStyle name="Comma 5 3 6 4" xfId="3572" xr:uid="{00000000-0005-0000-0000-0000A9000000}"/>
    <cellStyle name="Comma 5 3 6 4 2" xfId="12644" xr:uid="{00000000-0005-0000-0000-0000A9000000}"/>
    <cellStyle name="Comma 5 3 6 4 2 2" xfId="27764" xr:uid="{00000000-0005-0000-0000-0000A9000000}"/>
    <cellStyle name="Comma 5 3 6 4 2 2 2" xfId="58004" xr:uid="{00000000-0005-0000-0000-0000A9000000}"/>
    <cellStyle name="Comma 5 3 6 4 2 3" xfId="42884" xr:uid="{00000000-0005-0000-0000-0000A9000000}"/>
    <cellStyle name="Comma 5 3 6 4 3" xfId="18692" xr:uid="{00000000-0005-0000-0000-0000A9000000}"/>
    <cellStyle name="Comma 5 3 6 4 3 2" xfId="48932" xr:uid="{00000000-0005-0000-0000-0000A9000000}"/>
    <cellStyle name="Comma 5 3 6 4 4" xfId="33812" xr:uid="{00000000-0005-0000-0000-0000A9000000}"/>
    <cellStyle name="Comma 5 3 6 5" xfId="5084" xr:uid="{00000000-0005-0000-0000-0000A9000000}"/>
    <cellStyle name="Comma 5 3 6 5 2" xfId="14156" xr:uid="{00000000-0005-0000-0000-0000A9000000}"/>
    <cellStyle name="Comma 5 3 6 5 2 2" xfId="29276" xr:uid="{00000000-0005-0000-0000-0000A9000000}"/>
    <cellStyle name="Comma 5 3 6 5 2 2 2" xfId="59516" xr:uid="{00000000-0005-0000-0000-0000A9000000}"/>
    <cellStyle name="Comma 5 3 6 5 2 3" xfId="44396" xr:uid="{00000000-0005-0000-0000-0000A9000000}"/>
    <cellStyle name="Comma 5 3 6 5 3" xfId="20204" xr:uid="{00000000-0005-0000-0000-0000A9000000}"/>
    <cellStyle name="Comma 5 3 6 5 3 2" xfId="50444" xr:uid="{00000000-0005-0000-0000-0000A9000000}"/>
    <cellStyle name="Comma 5 3 6 5 4" xfId="35324" xr:uid="{00000000-0005-0000-0000-0000A9000000}"/>
    <cellStyle name="Comma 5 3 6 6" xfId="6596" xr:uid="{00000000-0005-0000-0000-0000A9000000}"/>
    <cellStyle name="Comma 5 3 6 6 2" xfId="21716" xr:uid="{00000000-0005-0000-0000-0000A9000000}"/>
    <cellStyle name="Comma 5 3 6 6 2 2" xfId="51956" xr:uid="{00000000-0005-0000-0000-0000A9000000}"/>
    <cellStyle name="Comma 5 3 6 6 3" xfId="36836" xr:uid="{00000000-0005-0000-0000-0000A9000000}"/>
    <cellStyle name="Comma 5 3 6 7" xfId="8108" xr:uid="{00000000-0005-0000-0000-0000A9000000}"/>
    <cellStyle name="Comma 5 3 6 7 2" xfId="23228" xr:uid="{00000000-0005-0000-0000-0000A9000000}"/>
    <cellStyle name="Comma 5 3 6 7 2 2" xfId="53468" xr:uid="{00000000-0005-0000-0000-0000A9000000}"/>
    <cellStyle name="Comma 5 3 6 7 3" xfId="38348" xr:uid="{00000000-0005-0000-0000-0000A9000000}"/>
    <cellStyle name="Comma 5 3 6 8" xfId="9620" xr:uid="{00000000-0005-0000-0000-0000A9000000}"/>
    <cellStyle name="Comma 5 3 6 8 2" xfId="24740" xr:uid="{00000000-0005-0000-0000-0000A9000000}"/>
    <cellStyle name="Comma 5 3 6 8 2 2" xfId="54980" xr:uid="{00000000-0005-0000-0000-0000A9000000}"/>
    <cellStyle name="Comma 5 3 6 8 3" xfId="39860" xr:uid="{00000000-0005-0000-0000-0000A9000000}"/>
    <cellStyle name="Comma 5 3 6 9" xfId="15668" xr:uid="{00000000-0005-0000-0000-0000A9000000}"/>
    <cellStyle name="Comma 5 3 6 9 2" xfId="45908" xr:uid="{00000000-0005-0000-0000-0000A9000000}"/>
    <cellStyle name="Comma 5 3 7" xfId="800" xr:uid="{00000000-0005-0000-0000-000009000000}"/>
    <cellStyle name="Comma 5 3 7 2" xfId="2312" xr:uid="{00000000-0005-0000-0000-000009000000}"/>
    <cellStyle name="Comma 5 3 7 2 2" xfId="11384" xr:uid="{00000000-0005-0000-0000-000009000000}"/>
    <cellStyle name="Comma 5 3 7 2 2 2" xfId="26504" xr:uid="{00000000-0005-0000-0000-000009000000}"/>
    <cellStyle name="Comma 5 3 7 2 2 2 2" xfId="56744" xr:uid="{00000000-0005-0000-0000-000009000000}"/>
    <cellStyle name="Comma 5 3 7 2 2 3" xfId="41624" xr:uid="{00000000-0005-0000-0000-000009000000}"/>
    <cellStyle name="Comma 5 3 7 2 3" xfId="17432" xr:uid="{00000000-0005-0000-0000-000009000000}"/>
    <cellStyle name="Comma 5 3 7 2 3 2" xfId="47672" xr:uid="{00000000-0005-0000-0000-000009000000}"/>
    <cellStyle name="Comma 5 3 7 2 4" xfId="32552" xr:uid="{00000000-0005-0000-0000-000009000000}"/>
    <cellStyle name="Comma 5 3 7 3" xfId="3824" xr:uid="{00000000-0005-0000-0000-000009000000}"/>
    <cellStyle name="Comma 5 3 7 3 2" xfId="12896" xr:uid="{00000000-0005-0000-0000-000009000000}"/>
    <cellStyle name="Comma 5 3 7 3 2 2" xfId="28016" xr:uid="{00000000-0005-0000-0000-000009000000}"/>
    <cellStyle name="Comma 5 3 7 3 2 2 2" xfId="58256" xr:uid="{00000000-0005-0000-0000-000009000000}"/>
    <cellStyle name="Comma 5 3 7 3 2 3" xfId="43136" xr:uid="{00000000-0005-0000-0000-000009000000}"/>
    <cellStyle name="Comma 5 3 7 3 3" xfId="18944" xr:uid="{00000000-0005-0000-0000-000009000000}"/>
    <cellStyle name="Comma 5 3 7 3 3 2" xfId="49184" xr:uid="{00000000-0005-0000-0000-000009000000}"/>
    <cellStyle name="Comma 5 3 7 3 4" xfId="34064" xr:uid="{00000000-0005-0000-0000-000009000000}"/>
    <cellStyle name="Comma 5 3 7 4" xfId="5336" xr:uid="{00000000-0005-0000-0000-000009000000}"/>
    <cellStyle name="Comma 5 3 7 4 2" xfId="14408" xr:uid="{00000000-0005-0000-0000-000009000000}"/>
    <cellStyle name="Comma 5 3 7 4 2 2" xfId="29528" xr:uid="{00000000-0005-0000-0000-000009000000}"/>
    <cellStyle name="Comma 5 3 7 4 2 2 2" xfId="59768" xr:uid="{00000000-0005-0000-0000-000009000000}"/>
    <cellStyle name="Comma 5 3 7 4 2 3" xfId="44648" xr:uid="{00000000-0005-0000-0000-000009000000}"/>
    <cellStyle name="Comma 5 3 7 4 3" xfId="20456" xr:uid="{00000000-0005-0000-0000-000009000000}"/>
    <cellStyle name="Comma 5 3 7 4 3 2" xfId="50696" xr:uid="{00000000-0005-0000-0000-000009000000}"/>
    <cellStyle name="Comma 5 3 7 4 4" xfId="35576" xr:uid="{00000000-0005-0000-0000-000009000000}"/>
    <cellStyle name="Comma 5 3 7 5" xfId="6848" xr:uid="{00000000-0005-0000-0000-000009000000}"/>
    <cellStyle name="Comma 5 3 7 5 2" xfId="21968" xr:uid="{00000000-0005-0000-0000-000009000000}"/>
    <cellStyle name="Comma 5 3 7 5 2 2" xfId="52208" xr:uid="{00000000-0005-0000-0000-000009000000}"/>
    <cellStyle name="Comma 5 3 7 5 3" xfId="37088" xr:uid="{00000000-0005-0000-0000-000009000000}"/>
    <cellStyle name="Comma 5 3 7 6" xfId="8360" xr:uid="{00000000-0005-0000-0000-000009000000}"/>
    <cellStyle name="Comma 5 3 7 6 2" xfId="23480" xr:uid="{00000000-0005-0000-0000-000009000000}"/>
    <cellStyle name="Comma 5 3 7 6 2 2" xfId="53720" xr:uid="{00000000-0005-0000-0000-000009000000}"/>
    <cellStyle name="Comma 5 3 7 6 3" xfId="38600" xr:uid="{00000000-0005-0000-0000-000009000000}"/>
    <cellStyle name="Comma 5 3 7 7" xfId="9872" xr:uid="{00000000-0005-0000-0000-000009000000}"/>
    <cellStyle name="Comma 5 3 7 7 2" xfId="24992" xr:uid="{00000000-0005-0000-0000-000009000000}"/>
    <cellStyle name="Comma 5 3 7 7 2 2" xfId="55232" xr:uid="{00000000-0005-0000-0000-000009000000}"/>
    <cellStyle name="Comma 5 3 7 7 3" xfId="40112" xr:uid="{00000000-0005-0000-0000-000009000000}"/>
    <cellStyle name="Comma 5 3 7 8" xfId="15920" xr:uid="{00000000-0005-0000-0000-000009000000}"/>
    <cellStyle name="Comma 5 3 7 8 2" xfId="46160" xr:uid="{00000000-0005-0000-0000-000009000000}"/>
    <cellStyle name="Comma 5 3 7 9" xfId="31040" xr:uid="{00000000-0005-0000-0000-000009000000}"/>
    <cellStyle name="Comma 5 3 8" xfId="1556" xr:uid="{00000000-0005-0000-0000-000009000000}"/>
    <cellStyle name="Comma 5 3 8 2" xfId="10628" xr:uid="{00000000-0005-0000-0000-000009000000}"/>
    <cellStyle name="Comma 5 3 8 2 2" xfId="25748" xr:uid="{00000000-0005-0000-0000-000009000000}"/>
    <cellStyle name="Comma 5 3 8 2 2 2" xfId="55988" xr:uid="{00000000-0005-0000-0000-000009000000}"/>
    <cellStyle name="Comma 5 3 8 2 3" xfId="40868" xr:uid="{00000000-0005-0000-0000-000009000000}"/>
    <cellStyle name="Comma 5 3 8 3" xfId="16676" xr:uid="{00000000-0005-0000-0000-000009000000}"/>
    <cellStyle name="Comma 5 3 8 3 2" xfId="46916" xr:uid="{00000000-0005-0000-0000-000009000000}"/>
    <cellStyle name="Comma 5 3 8 4" xfId="31796" xr:uid="{00000000-0005-0000-0000-000009000000}"/>
    <cellStyle name="Comma 5 3 9" xfId="3068" xr:uid="{00000000-0005-0000-0000-000009000000}"/>
    <cellStyle name="Comma 5 3 9 2" xfId="12140" xr:uid="{00000000-0005-0000-0000-000009000000}"/>
    <cellStyle name="Comma 5 3 9 2 2" xfId="27260" xr:uid="{00000000-0005-0000-0000-000009000000}"/>
    <cellStyle name="Comma 5 3 9 2 2 2" xfId="57500" xr:uid="{00000000-0005-0000-0000-000009000000}"/>
    <cellStyle name="Comma 5 3 9 2 3" xfId="42380" xr:uid="{00000000-0005-0000-0000-000009000000}"/>
    <cellStyle name="Comma 5 3 9 3" xfId="18188" xr:uid="{00000000-0005-0000-0000-000009000000}"/>
    <cellStyle name="Comma 5 3 9 3 2" xfId="48428" xr:uid="{00000000-0005-0000-0000-000009000000}"/>
    <cellStyle name="Comma 5 3 9 4" xfId="33308" xr:uid="{00000000-0005-0000-0000-000009000000}"/>
    <cellStyle name="Comma 5 4" xfId="58" xr:uid="{00000000-0005-0000-0000-00001B000000}"/>
    <cellStyle name="Comma 5 4 10" xfId="6106" xr:uid="{00000000-0005-0000-0000-00001B000000}"/>
    <cellStyle name="Comma 5 4 10 2" xfId="21226" xr:uid="{00000000-0005-0000-0000-00001B000000}"/>
    <cellStyle name="Comma 5 4 10 2 2" xfId="51466" xr:uid="{00000000-0005-0000-0000-00001B000000}"/>
    <cellStyle name="Comma 5 4 10 3" xfId="36346" xr:uid="{00000000-0005-0000-0000-00001B000000}"/>
    <cellStyle name="Comma 5 4 11" xfId="7618" xr:uid="{00000000-0005-0000-0000-00001B000000}"/>
    <cellStyle name="Comma 5 4 11 2" xfId="22738" xr:uid="{00000000-0005-0000-0000-00001B000000}"/>
    <cellStyle name="Comma 5 4 11 2 2" xfId="52978" xr:uid="{00000000-0005-0000-0000-00001B000000}"/>
    <cellStyle name="Comma 5 4 11 3" xfId="37858" xr:uid="{00000000-0005-0000-0000-00001B000000}"/>
    <cellStyle name="Comma 5 4 12" xfId="9130" xr:uid="{00000000-0005-0000-0000-00001B000000}"/>
    <cellStyle name="Comma 5 4 12 2" xfId="24250" xr:uid="{00000000-0005-0000-0000-00001B000000}"/>
    <cellStyle name="Comma 5 4 12 2 2" xfId="54490" xr:uid="{00000000-0005-0000-0000-00001B000000}"/>
    <cellStyle name="Comma 5 4 12 3" xfId="39370" xr:uid="{00000000-0005-0000-0000-00001B000000}"/>
    <cellStyle name="Comma 5 4 13" xfId="15178" xr:uid="{00000000-0005-0000-0000-00001B000000}"/>
    <cellStyle name="Comma 5 4 13 2" xfId="45418" xr:uid="{00000000-0005-0000-0000-00001B000000}"/>
    <cellStyle name="Comma 5 4 14" xfId="30298" xr:uid="{00000000-0005-0000-0000-00001B000000}"/>
    <cellStyle name="Comma 5 4 2" xfId="142" xr:uid="{00000000-0005-0000-0000-00003B000000}"/>
    <cellStyle name="Comma 5 4 2 10" xfId="9214" xr:uid="{00000000-0005-0000-0000-00003B000000}"/>
    <cellStyle name="Comma 5 4 2 10 2" xfId="24334" xr:uid="{00000000-0005-0000-0000-00003B000000}"/>
    <cellStyle name="Comma 5 4 2 10 2 2" xfId="54574" xr:uid="{00000000-0005-0000-0000-00003B000000}"/>
    <cellStyle name="Comma 5 4 2 10 3" xfId="39454" xr:uid="{00000000-0005-0000-0000-00003B000000}"/>
    <cellStyle name="Comma 5 4 2 11" xfId="15262" xr:uid="{00000000-0005-0000-0000-00003B000000}"/>
    <cellStyle name="Comma 5 4 2 11 2" xfId="45502" xr:uid="{00000000-0005-0000-0000-00003B000000}"/>
    <cellStyle name="Comma 5 4 2 12" xfId="30382" xr:uid="{00000000-0005-0000-0000-00003B000000}"/>
    <cellStyle name="Comma 5 4 2 2" xfId="394" xr:uid="{00000000-0005-0000-0000-00003B000000}"/>
    <cellStyle name="Comma 5 4 2 2 10" xfId="30634" xr:uid="{00000000-0005-0000-0000-00003B000000}"/>
    <cellStyle name="Comma 5 4 2 2 2" xfId="1150" xr:uid="{00000000-0005-0000-0000-00003B000000}"/>
    <cellStyle name="Comma 5 4 2 2 2 2" xfId="2662" xr:uid="{00000000-0005-0000-0000-00003B000000}"/>
    <cellStyle name="Comma 5 4 2 2 2 2 2" xfId="11734" xr:uid="{00000000-0005-0000-0000-00003B000000}"/>
    <cellStyle name="Comma 5 4 2 2 2 2 2 2" xfId="26854" xr:uid="{00000000-0005-0000-0000-00003B000000}"/>
    <cellStyle name="Comma 5 4 2 2 2 2 2 2 2" xfId="57094" xr:uid="{00000000-0005-0000-0000-00003B000000}"/>
    <cellStyle name="Comma 5 4 2 2 2 2 2 3" xfId="41974" xr:uid="{00000000-0005-0000-0000-00003B000000}"/>
    <cellStyle name="Comma 5 4 2 2 2 2 3" xfId="17782" xr:uid="{00000000-0005-0000-0000-00003B000000}"/>
    <cellStyle name="Comma 5 4 2 2 2 2 3 2" xfId="48022" xr:uid="{00000000-0005-0000-0000-00003B000000}"/>
    <cellStyle name="Comma 5 4 2 2 2 2 4" xfId="32902" xr:uid="{00000000-0005-0000-0000-00003B000000}"/>
    <cellStyle name="Comma 5 4 2 2 2 3" xfId="4174" xr:uid="{00000000-0005-0000-0000-00003B000000}"/>
    <cellStyle name="Comma 5 4 2 2 2 3 2" xfId="13246" xr:uid="{00000000-0005-0000-0000-00003B000000}"/>
    <cellStyle name="Comma 5 4 2 2 2 3 2 2" xfId="28366" xr:uid="{00000000-0005-0000-0000-00003B000000}"/>
    <cellStyle name="Comma 5 4 2 2 2 3 2 2 2" xfId="58606" xr:uid="{00000000-0005-0000-0000-00003B000000}"/>
    <cellStyle name="Comma 5 4 2 2 2 3 2 3" xfId="43486" xr:uid="{00000000-0005-0000-0000-00003B000000}"/>
    <cellStyle name="Comma 5 4 2 2 2 3 3" xfId="19294" xr:uid="{00000000-0005-0000-0000-00003B000000}"/>
    <cellStyle name="Comma 5 4 2 2 2 3 3 2" xfId="49534" xr:uid="{00000000-0005-0000-0000-00003B000000}"/>
    <cellStyle name="Comma 5 4 2 2 2 3 4" xfId="34414" xr:uid="{00000000-0005-0000-0000-00003B000000}"/>
    <cellStyle name="Comma 5 4 2 2 2 4" xfId="5686" xr:uid="{00000000-0005-0000-0000-00003B000000}"/>
    <cellStyle name="Comma 5 4 2 2 2 4 2" xfId="14758" xr:uid="{00000000-0005-0000-0000-00003B000000}"/>
    <cellStyle name="Comma 5 4 2 2 2 4 2 2" xfId="29878" xr:uid="{00000000-0005-0000-0000-00003B000000}"/>
    <cellStyle name="Comma 5 4 2 2 2 4 2 2 2" xfId="60118" xr:uid="{00000000-0005-0000-0000-00003B000000}"/>
    <cellStyle name="Comma 5 4 2 2 2 4 2 3" xfId="44998" xr:uid="{00000000-0005-0000-0000-00003B000000}"/>
    <cellStyle name="Comma 5 4 2 2 2 4 3" xfId="20806" xr:uid="{00000000-0005-0000-0000-00003B000000}"/>
    <cellStyle name="Comma 5 4 2 2 2 4 3 2" xfId="51046" xr:uid="{00000000-0005-0000-0000-00003B000000}"/>
    <cellStyle name="Comma 5 4 2 2 2 4 4" xfId="35926" xr:uid="{00000000-0005-0000-0000-00003B000000}"/>
    <cellStyle name="Comma 5 4 2 2 2 5" xfId="7198" xr:uid="{00000000-0005-0000-0000-00003B000000}"/>
    <cellStyle name="Comma 5 4 2 2 2 5 2" xfId="22318" xr:uid="{00000000-0005-0000-0000-00003B000000}"/>
    <cellStyle name="Comma 5 4 2 2 2 5 2 2" xfId="52558" xr:uid="{00000000-0005-0000-0000-00003B000000}"/>
    <cellStyle name="Comma 5 4 2 2 2 5 3" xfId="37438" xr:uid="{00000000-0005-0000-0000-00003B000000}"/>
    <cellStyle name="Comma 5 4 2 2 2 6" xfId="8710" xr:uid="{00000000-0005-0000-0000-00003B000000}"/>
    <cellStyle name="Comma 5 4 2 2 2 6 2" xfId="23830" xr:uid="{00000000-0005-0000-0000-00003B000000}"/>
    <cellStyle name="Comma 5 4 2 2 2 6 2 2" xfId="54070" xr:uid="{00000000-0005-0000-0000-00003B000000}"/>
    <cellStyle name="Comma 5 4 2 2 2 6 3" xfId="38950" xr:uid="{00000000-0005-0000-0000-00003B000000}"/>
    <cellStyle name="Comma 5 4 2 2 2 7" xfId="10222" xr:uid="{00000000-0005-0000-0000-00003B000000}"/>
    <cellStyle name="Comma 5 4 2 2 2 7 2" xfId="25342" xr:uid="{00000000-0005-0000-0000-00003B000000}"/>
    <cellStyle name="Comma 5 4 2 2 2 7 2 2" xfId="55582" xr:uid="{00000000-0005-0000-0000-00003B000000}"/>
    <cellStyle name="Comma 5 4 2 2 2 7 3" xfId="40462" xr:uid="{00000000-0005-0000-0000-00003B000000}"/>
    <cellStyle name="Comma 5 4 2 2 2 8" xfId="16270" xr:uid="{00000000-0005-0000-0000-00003B000000}"/>
    <cellStyle name="Comma 5 4 2 2 2 8 2" xfId="46510" xr:uid="{00000000-0005-0000-0000-00003B000000}"/>
    <cellStyle name="Comma 5 4 2 2 2 9" xfId="31390" xr:uid="{00000000-0005-0000-0000-00003B000000}"/>
    <cellStyle name="Comma 5 4 2 2 3" xfId="1906" xr:uid="{00000000-0005-0000-0000-00003B000000}"/>
    <cellStyle name="Comma 5 4 2 2 3 2" xfId="10978" xr:uid="{00000000-0005-0000-0000-00003B000000}"/>
    <cellStyle name="Comma 5 4 2 2 3 2 2" xfId="26098" xr:uid="{00000000-0005-0000-0000-00003B000000}"/>
    <cellStyle name="Comma 5 4 2 2 3 2 2 2" xfId="56338" xr:uid="{00000000-0005-0000-0000-00003B000000}"/>
    <cellStyle name="Comma 5 4 2 2 3 2 3" xfId="41218" xr:uid="{00000000-0005-0000-0000-00003B000000}"/>
    <cellStyle name="Comma 5 4 2 2 3 3" xfId="17026" xr:uid="{00000000-0005-0000-0000-00003B000000}"/>
    <cellStyle name="Comma 5 4 2 2 3 3 2" xfId="47266" xr:uid="{00000000-0005-0000-0000-00003B000000}"/>
    <cellStyle name="Comma 5 4 2 2 3 4" xfId="32146" xr:uid="{00000000-0005-0000-0000-00003B000000}"/>
    <cellStyle name="Comma 5 4 2 2 4" xfId="3418" xr:uid="{00000000-0005-0000-0000-00003B000000}"/>
    <cellStyle name="Comma 5 4 2 2 4 2" xfId="12490" xr:uid="{00000000-0005-0000-0000-00003B000000}"/>
    <cellStyle name="Comma 5 4 2 2 4 2 2" xfId="27610" xr:uid="{00000000-0005-0000-0000-00003B000000}"/>
    <cellStyle name="Comma 5 4 2 2 4 2 2 2" xfId="57850" xr:uid="{00000000-0005-0000-0000-00003B000000}"/>
    <cellStyle name="Comma 5 4 2 2 4 2 3" xfId="42730" xr:uid="{00000000-0005-0000-0000-00003B000000}"/>
    <cellStyle name="Comma 5 4 2 2 4 3" xfId="18538" xr:uid="{00000000-0005-0000-0000-00003B000000}"/>
    <cellStyle name="Comma 5 4 2 2 4 3 2" xfId="48778" xr:uid="{00000000-0005-0000-0000-00003B000000}"/>
    <cellStyle name="Comma 5 4 2 2 4 4" xfId="33658" xr:uid="{00000000-0005-0000-0000-00003B000000}"/>
    <cellStyle name="Comma 5 4 2 2 5" xfId="4930" xr:uid="{00000000-0005-0000-0000-00003B000000}"/>
    <cellStyle name="Comma 5 4 2 2 5 2" xfId="14002" xr:uid="{00000000-0005-0000-0000-00003B000000}"/>
    <cellStyle name="Comma 5 4 2 2 5 2 2" xfId="29122" xr:uid="{00000000-0005-0000-0000-00003B000000}"/>
    <cellStyle name="Comma 5 4 2 2 5 2 2 2" xfId="59362" xr:uid="{00000000-0005-0000-0000-00003B000000}"/>
    <cellStyle name="Comma 5 4 2 2 5 2 3" xfId="44242" xr:uid="{00000000-0005-0000-0000-00003B000000}"/>
    <cellStyle name="Comma 5 4 2 2 5 3" xfId="20050" xr:uid="{00000000-0005-0000-0000-00003B000000}"/>
    <cellStyle name="Comma 5 4 2 2 5 3 2" xfId="50290" xr:uid="{00000000-0005-0000-0000-00003B000000}"/>
    <cellStyle name="Comma 5 4 2 2 5 4" xfId="35170" xr:uid="{00000000-0005-0000-0000-00003B000000}"/>
    <cellStyle name="Comma 5 4 2 2 6" xfId="6442" xr:uid="{00000000-0005-0000-0000-00003B000000}"/>
    <cellStyle name="Comma 5 4 2 2 6 2" xfId="21562" xr:uid="{00000000-0005-0000-0000-00003B000000}"/>
    <cellStyle name="Comma 5 4 2 2 6 2 2" xfId="51802" xr:uid="{00000000-0005-0000-0000-00003B000000}"/>
    <cellStyle name="Comma 5 4 2 2 6 3" xfId="36682" xr:uid="{00000000-0005-0000-0000-00003B000000}"/>
    <cellStyle name="Comma 5 4 2 2 7" xfId="7954" xr:uid="{00000000-0005-0000-0000-00003B000000}"/>
    <cellStyle name="Comma 5 4 2 2 7 2" xfId="23074" xr:uid="{00000000-0005-0000-0000-00003B000000}"/>
    <cellStyle name="Comma 5 4 2 2 7 2 2" xfId="53314" xr:uid="{00000000-0005-0000-0000-00003B000000}"/>
    <cellStyle name="Comma 5 4 2 2 7 3" xfId="38194" xr:uid="{00000000-0005-0000-0000-00003B000000}"/>
    <cellStyle name="Comma 5 4 2 2 8" xfId="9466" xr:uid="{00000000-0005-0000-0000-00003B000000}"/>
    <cellStyle name="Comma 5 4 2 2 8 2" xfId="24586" xr:uid="{00000000-0005-0000-0000-00003B000000}"/>
    <cellStyle name="Comma 5 4 2 2 8 2 2" xfId="54826" xr:uid="{00000000-0005-0000-0000-00003B000000}"/>
    <cellStyle name="Comma 5 4 2 2 8 3" xfId="39706" xr:uid="{00000000-0005-0000-0000-00003B000000}"/>
    <cellStyle name="Comma 5 4 2 2 9" xfId="15514" xr:uid="{00000000-0005-0000-0000-00003B000000}"/>
    <cellStyle name="Comma 5 4 2 2 9 2" xfId="45754" xr:uid="{00000000-0005-0000-0000-00003B000000}"/>
    <cellStyle name="Comma 5 4 2 3" xfId="646" xr:uid="{00000000-0005-0000-0000-0000B0000000}"/>
    <cellStyle name="Comma 5 4 2 3 10" xfId="30886" xr:uid="{00000000-0005-0000-0000-0000B0000000}"/>
    <cellStyle name="Comma 5 4 2 3 2" xfId="1402" xr:uid="{00000000-0005-0000-0000-0000B0000000}"/>
    <cellStyle name="Comma 5 4 2 3 2 2" xfId="2914" xr:uid="{00000000-0005-0000-0000-0000B0000000}"/>
    <cellStyle name="Comma 5 4 2 3 2 2 2" xfId="11986" xr:uid="{00000000-0005-0000-0000-0000B0000000}"/>
    <cellStyle name="Comma 5 4 2 3 2 2 2 2" xfId="27106" xr:uid="{00000000-0005-0000-0000-0000B0000000}"/>
    <cellStyle name="Comma 5 4 2 3 2 2 2 2 2" xfId="57346" xr:uid="{00000000-0005-0000-0000-0000B0000000}"/>
    <cellStyle name="Comma 5 4 2 3 2 2 2 3" xfId="42226" xr:uid="{00000000-0005-0000-0000-0000B0000000}"/>
    <cellStyle name="Comma 5 4 2 3 2 2 3" xfId="18034" xr:uid="{00000000-0005-0000-0000-0000B0000000}"/>
    <cellStyle name="Comma 5 4 2 3 2 2 3 2" xfId="48274" xr:uid="{00000000-0005-0000-0000-0000B0000000}"/>
    <cellStyle name="Comma 5 4 2 3 2 2 4" xfId="33154" xr:uid="{00000000-0005-0000-0000-0000B0000000}"/>
    <cellStyle name="Comma 5 4 2 3 2 3" xfId="4426" xr:uid="{00000000-0005-0000-0000-0000B0000000}"/>
    <cellStyle name="Comma 5 4 2 3 2 3 2" xfId="13498" xr:uid="{00000000-0005-0000-0000-0000B0000000}"/>
    <cellStyle name="Comma 5 4 2 3 2 3 2 2" xfId="28618" xr:uid="{00000000-0005-0000-0000-0000B0000000}"/>
    <cellStyle name="Comma 5 4 2 3 2 3 2 2 2" xfId="58858" xr:uid="{00000000-0005-0000-0000-0000B0000000}"/>
    <cellStyle name="Comma 5 4 2 3 2 3 2 3" xfId="43738" xr:uid="{00000000-0005-0000-0000-0000B0000000}"/>
    <cellStyle name="Comma 5 4 2 3 2 3 3" xfId="19546" xr:uid="{00000000-0005-0000-0000-0000B0000000}"/>
    <cellStyle name="Comma 5 4 2 3 2 3 3 2" xfId="49786" xr:uid="{00000000-0005-0000-0000-0000B0000000}"/>
    <cellStyle name="Comma 5 4 2 3 2 3 4" xfId="34666" xr:uid="{00000000-0005-0000-0000-0000B0000000}"/>
    <cellStyle name="Comma 5 4 2 3 2 4" xfId="5938" xr:uid="{00000000-0005-0000-0000-0000B0000000}"/>
    <cellStyle name="Comma 5 4 2 3 2 4 2" xfId="15010" xr:uid="{00000000-0005-0000-0000-0000B0000000}"/>
    <cellStyle name="Comma 5 4 2 3 2 4 2 2" xfId="30130" xr:uid="{00000000-0005-0000-0000-0000B0000000}"/>
    <cellStyle name="Comma 5 4 2 3 2 4 2 2 2" xfId="60370" xr:uid="{00000000-0005-0000-0000-0000B0000000}"/>
    <cellStyle name="Comma 5 4 2 3 2 4 2 3" xfId="45250" xr:uid="{00000000-0005-0000-0000-0000B0000000}"/>
    <cellStyle name="Comma 5 4 2 3 2 4 3" xfId="21058" xr:uid="{00000000-0005-0000-0000-0000B0000000}"/>
    <cellStyle name="Comma 5 4 2 3 2 4 3 2" xfId="51298" xr:uid="{00000000-0005-0000-0000-0000B0000000}"/>
    <cellStyle name="Comma 5 4 2 3 2 4 4" xfId="36178" xr:uid="{00000000-0005-0000-0000-0000B0000000}"/>
    <cellStyle name="Comma 5 4 2 3 2 5" xfId="7450" xr:uid="{00000000-0005-0000-0000-0000B0000000}"/>
    <cellStyle name="Comma 5 4 2 3 2 5 2" xfId="22570" xr:uid="{00000000-0005-0000-0000-0000B0000000}"/>
    <cellStyle name="Comma 5 4 2 3 2 5 2 2" xfId="52810" xr:uid="{00000000-0005-0000-0000-0000B0000000}"/>
    <cellStyle name="Comma 5 4 2 3 2 5 3" xfId="37690" xr:uid="{00000000-0005-0000-0000-0000B0000000}"/>
    <cellStyle name="Comma 5 4 2 3 2 6" xfId="8962" xr:uid="{00000000-0005-0000-0000-0000B0000000}"/>
    <cellStyle name="Comma 5 4 2 3 2 6 2" xfId="24082" xr:uid="{00000000-0005-0000-0000-0000B0000000}"/>
    <cellStyle name="Comma 5 4 2 3 2 6 2 2" xfId="54322" xr:uid="{00000000-0005-0000-0000-0000B0000000}"/>
    <cellStyle name="Comma 5 4 2 3 2 6 3" xfId="39202" xr:uid="{00000000-0005-0000-0000-0000B0000000}"/>
    <cellStyle name="Comma 5 4 2 3 2 7" xfId="10474" xr:uid="{00000000-0005-0000-0000-0000B0000000}"/>
    <cellStyle name="Comma 5 4 2 3 2 7 2" xfId="25594" xr:uid="{00000000-0005-0000-0000-0000B0000000}"/>
    <cellStyle name="Comma 5 4 2 3 2 7 2 2" xfId="55834" xr:uid="{00000000-0005-0000-0000-0000B0000000}"/>
    <cellStyle name="Comma 5 4 2 3 2 7 3" xfId="40714" xr:uid="{00000000-0005-0000-0000-0000B0000000}"/>
    <cellStyle name="Comma 5 4 2 3 2 8" xfId="16522" xr:uid="{00000000-0005-0000-0000-0000B0000000}"/>
    <cellStyle name="Comma 5 4 2 3 2 8 2" xfId="46762" xr:uid="{00000000-0005-0000-0000-0000B0000000}"/>
    <cellStyle name="Comma 5 4 2 3 2 9" xfId="31642" xr:uid="{00000000-0005-0000-0000-0000B0000000}"/>
    <cellStyle name="Comma 5 4 2 3 3" xfId="2158" xr:uid="{00000000-0005-0000-0000-0000B0000000}"/>
    <cellStyle name="Comma 5 4 2 3 3 2" xfId="11230" xr:uid="{00000000-0005-0000-0000-0000B0000000}"/>
    <cellStyle name="Comma 5 4 2 3 3 2 2" xfId="26350" xr:uid="{00000000-0005-0000-0000-0000B0000000}"/>
    <cellStyle name="Comma 5 4 2 3 3 2 2 2" xfId="56590" xr:uid="{00000000-0005-0000-0000-0000B0000000}"/>
    <cellStyle name="Comma 5 4 2 3 3 2 3" xfId="41470" xr:uid="{00000000-0005-0000-0000-0000B0000000}"/>
    <cellStyle name="Comma 5 4 2 3 3 3" xfId="17278" xr:uid="{00000000-0005-0000-0000-0000B0000000}"/>
    <cellStyle name="Comma 5 4 2 3 3 3 2" xfId="47518" xr:uid="{00000000-0005-0000-0000-0000B0000000}"/>
    <cellStyle name="Comma 5 4 2 3 3 4" xfId="32398" xr:uid="{00000000-0005-0000-0000-0000B0000000}"/>
    <cellStyle name="Comma 5 4 2 3 4" xfId="3670" xr:uid="{00000000-0005-0000-0000-0000B0000000}"/>
    <cellStyle name="Comma 5 4 2 3 4 2" xfId="12742" xr:uid="{00000000-0005-0000-0000-0000B0000000}"/>
    <cellStyle name="Comma 5 4 2 3 4 2 2" xfId="27862" xr:uid="{00000000-0005-0000-0000-0000B0000000}"/>
    <cellStyle name="Comma 5 4 2 3 4 2 2 2" xfId="58102" xr:uid="{00000000-0005-0000-0000-0000B0000000}"/>
    <cellStyle name="Comma 5 4 2 3 4 2 3" xfId="42982" xr:uid="{00000000-0005-0000-0000-0000B0000000}"/>
    <cellStyle name="Comma 5 4 2 3 4 3" xfId="18790" xr:uid="{00000000-0005-0000-0000-0000B0000000}"/>
    <cellStyle name="Comma 5 4 2 3 4 3 2" xfId="49030" xr:uid="{00000000-0005-0000-0000-0000B0000000}"/>
    <cellStyle name="Comma 5 4 2 3 4 4" xfId="33910" xr:uid="{00000000-0005-0000-0000-0000B0000000}"/>
    <cellStyle name="Comma 5 4 2 3 5" xfId="5182" xr:uid="{00000000-0005-0000-0000-0000B0000000}"/>
    <cellStyle name="Comma 5 4 2 3 5 2" xfId="14254" xr:uid="{00000000-0005-0000-0000-0000B0000000}"/>
    <cellStyle name="Comma 5 4 2 3 5 2 2" xfId="29374" xr:uid="{00000000-0005-0000-0000-0000B0000000}"/>
    <cellStyle name="Comma 5 4 2 3 5 2 2 2" xfId="59614" xr:uid="{00000000-0005-0000-0000-0000B0000000}"/>
    <cellStyle name="Comma 5 4 2 3 5 2 3" xfId="44494" xr:uid="{00000000-0005-0000-0000-0000B0000000}"/>
    <cellStyle name="Comma 5 4 2 3 5 3" xfId="20302" xr:uid="{00000000-0005-0000-0000-0000B0000000}"/>
    <cellStyle name="Comma 5 4 2 3 5 3 2" xfId="50542" xr:uid="{00000000-0005-0000-0000-0000B0000000}"/>
    <cellStyle name="Comma 5 4 2 3 5 4" xfId="35422" xr:uid="{00000000-0005-0000-0000-0000B0000000}"/>
    <cellStyle name="Comma 5 4 2 3 6" xfId="6694" xr:uid="{00000000-0005-0000-0000-0000B0000000}"/>
    <cellStyle name="Comma 5 4 2 3 6 2" xfId="21814" xr:uid="{00000000-0005-0000-0000-0000B0000000}"/>
    <cellStyle name="Comma 5 4 2 3 6 2 2" xfId="52054" xr:uid="{00000000-0005-0000-0000-0000B0000000}"/>
    <cellStyle name="Comma 5 4 2 3 6 3" xfId="36934" xr:uid="{00000000-0005-0000-0000-0000B0000000}"/>
    <cellStyle name="Comma 5 4 2 3 7" xfId="8206" xr:uid="{00000000-0005-0000-0000-0000B0000000}"/>
    <cellStyle name="Comma 5 4 2 3 7 2" xfId="23326" xr:uid="{00000000-0005-0000-0000-0000B0000000}"/>
    <cellStyle name="Comma 5 4 2 3 7 2 2" xfId="53566" xr:uid="{00000000-0005-0000-0000-0000B0000000}"/>
    <cellStyle name="Comma 5 4 2 3 7 3" xfId="38446" xr:uid="{00000000-0005-0000-0000-0000B0000000}"/>
    <cellStyle name="Comma 5 4 2 3 8" xfId="9718" xr:uid="{00000000-0005-0000-0000-0000B0000000}"/>
    <cellStyle name="Comma 5 4 2 3 8 2" xfId="24838" xr:uid="{00000000-0005-0000-0000-0000B0000000}"/>
    <cellStyle name="Comma 5 4 2 3 8 2 2" xfId="55078" xr:uid="{00000000-0005-0000-0000-0000B0000000}"/>
    <cellStyle name="Comma 5 4 2 3 8 3" xfId="39958" xr:uid="{00000000-0005-0000-0000-0000B0000000}"/>
    <cellStyle name="Comma 5 4 2 3 9" xfId="15766" xr:uid="{00000000-0005-0000-0000-0000B0000000}"/>
    <cellStyle name="Comma 5 4 2 3 9 2" xfId="46006" xr:uid="{00000000-0005-0000-0000-0000B0000000}"/>
    <cellStyle name="Comma 5 4 2 4" xfId="898" xr:uid="{00000000-0005-0000-0000-00003B000000}"/>
    <cellStyle name="Comma 5 4 2 4 2" xfId="2410" xr:uid="{00000000-0005-0000-0000-00003B000000}"/>
    <cellStyle name="Comma 5 4 2 4 2 2" xfId="11482" xr:uid="{00000000-0005-0000-0000-00003B000000}"/>
    <cellStyle name="Comma 5 4 2 4 2 2 2" xfId="26602" xr:uid="{00000000-0005-0000-0000-00003B000000}"/>
    <cellStyle name="Comma 5 4 2 4 2 2 2 2" xfId="56842" xr:uid="{00000000-0005-0000-0000-00003B000000}"/>
    <cellStyle name="Comma 5 4 2 4 2 2 3" xfId="41722" xr:uid="{00000000-0005-0000-0000-00003B000000}"/>
    <cellStyle name="Comma 5 4 2 4 2 3" xfId="17530" xr:uid="{00000000-0005-0000-0000-00003B000000}"/>
    <cellStyle name="Comma 5 4 2 4 2 3 2" xfId="47770" xr:uid="{00000000-0005-0000-0000-00003B000000}"/>
    <cellStyle name="Comma 5 4 2 4 2 4" xfId="32650" xr:uid="{00000000-0005-0000-0000-00003B000000}"/>
    <cellStyle name="Comma 5 4 2 4 3" xfId="3922" xr:uid="{00000000-0005-0000-0000-00003B000000}"/>
    <cellStyle name="Comma 5 4 2 4 3 2" xfId="12994" xr:uid="{00000000-0005-0000-0000-00003B000000}"/>
    <cellStyle name="Comma 5 4 2 4 3 2 2" xfId="28114" xr:uid="{00000000-0005-0000-0000-00003B000000}"/>
    <cellStyle name="Comma 5 4 2 4 3 2 2 2" xfId="58354" xr:uid="{00000000-0005-0000-0000-00003B000000}"/>
    <cellStyle name="Comma 5 4 2 4 3 2 3" xfId="43234" xr:uid="{00000000-0005-0000-0000-00003B000000}"/>
    <cellStyle name="Comma 5 4 2 4 3 3" xfId="19042" xr:uid="{00000000-0005-0000-0000-00003B000000}"/>
    <cellStyle name="Comma 5 4 2 4 3 3 2" xfId="49282" xr:uid="{00000000-0005-0000-0000-00003B000000}"/>
    <cellStyle name="Comma 5 4 2 4 3 4" xfId="34162" xr:uid="{00000000-0005-0000-0000-00003B000000}"/>
    <cellStyle name="Comma 5 4 2 4 4" xfId="5434" xr:uid="{00000000-0005-0000-0000-00003B000000}"/>
    <cellStyle name="Comma 5 4 2 4 4 2" xfId="14506" xr:uid="{00000000-0005-0000-0000-00003B000000}"/>
    <cellStyle name="Comma 5 4 2 4 4 2 2" xfId="29626" xr:uid="{00000000-0005-0000-0000-00003B000000}"/>
    <cellStyle name="Comma 5 4 2 4 4 2 2 2" xfId="59866" xr:uid="{00000000-0005-0000-0000-00003B000000}"/>
    <cellStyle name="Comma 5 4 2 4 4 2 3" xfId="44746" xr:uid="{00000000-0005-0000-0000-00003B000000}"/>
    <cellStyle name="Comma 5 4 2 4 4 3" xfId="20554" xr:uid="{00000000-0005-0000-0000-00003B000000}"/>
    <cellStyle name="Comma 5 4 2 4 4 3 2" xfId="50794" xr:uid="{00000000-0005-0000-0000-00003B000000}"/>
    <cellStyle name="Comma 5 4 2 4 4 4" xfId="35674" xr:uid="{00000000-0005-0000-0000-00003B000000}"/>
    <cellStyle name="Comma 5 4 2 4 5" xfId="6946" xr:uid="{00000000-0005-0000-0000-00003B000000}"/>
    <cellStyle name="Comma 5 4 2 4 5 2" xfId="22066" xr:uid="{00000000-0005-0000-0000-00003B000000}"/>
    <cellStyle name="Comma 5 4 2 4 5 2 2" xfId="52306" xr:uid="{00000000-0005-0000-0000-00003B000000}"/>
    <cellStyle name="Comma 5 4 2 4 5 3" xfId="37186" xr:uid="{00000000-0005-0000-0000-00003B000000}"/>
    <cellStyle name="Comma 5 4 2 4 6" xfId="8458" xr:uid="{00000000-0005-0000-0000-00003B000000}"/>
    <cellStyle name="Comma 5 4 2 4 6 2" xfId="23578" xr:uid="{00000000-0005-0000-0000-00003B000000}"/>
    <cellStyle name="Comma 5 4 2 4 6 2 2" xfId="53818" xr:uid="{00000000-0005-0000-0000-00003B000000}"/>
    <cellStyle name="Comma 5 4 2 4 6 3" xfId="38698" xr:uid="{00000000-0005-0000-0000-00003B000000}"/>
    <cellStyle name="Comma 5 4 2 4 7" xfId="9970" xr:uid="{00000000-0005-0000-0000-00003B000000}"/>
    <cellStyle name="Comma 5 4 2 4 7 2" xfId="25090" xr:uid="{00000000-0005-0000-0000-00003B000000}"/>
    <cellStyle name="Comma 5 4 2 4 7 2 2" xfId="55330" xr:uid="{00000000-0005-0000-0000-00003B000000}"/>
    <cellStyle name="Comma 5 4 2 4 7 3" xfId="40210" xr:uid="{00000000-0005-0000-0000-00003B000000}"/>
    <cellStyle name="Comma 5 4 2 4 8" xfId="16018" xr:uid="{00000000-0005-0000-0000-00003B000000}"/>
    <cellStyle name="Comma 5 4 2 4 8 2" xfId="46258" xr:uid="{00000000-0005-0000-0000-00003B000000}"/>
    <cellStyle name="Comma 5 4 2 4 9" xfId="31138" xr:uid="{00000000-0005-0000-0000-00003B000000}"/>
    <cellStyle name="Comma 5 4 2 5" xfId="1654" xr:uid="{00000000-0005-0000-0000-00003B000000}"/>
    <cellStyle name="Comma 5 4 2 5 2" xfId="10726" xr:uid="{00000000-0005-0000-0000-00003B000000}"/>
    <cellStyle name="Comma 5 4 2 5 2 2" xfId="25846" xr:uid="{00000000-0005-0000-0000-00003B000000}"/>
    <cellStyle name="Comma 5 4 2 5 2 2 2" xfId="56086" xr:uid="{00000000-0005-0000-0000-00003B000000}"/>
    <cellStyle name="Comma 5 4 2 5 2 3" xfId="40966" xr:uid="{00000000-0005-0000-0000-00003B000000}"/>
    <cellStyle name="Comma 5 4 2 5 3" xfId="16774" xr:uid="{00000000-0005-0000-0000-00003B000000}"/>
    <cellStyle name="Comma 5 4 2 5 3 2" xfId="47014" xr:uid="{00000000-0005-0000-0000-00003B000000}"/>
    <cellStyle name="Comma 5 4 2 5 4" xfId="31894" xr:uid="{00000000-0005-0000-0000-00003B000000}"/>
    <cellStyle name="Comma 5 4 2 6" xfId="3166" xr:uid="{00000000-0005-0000-0000-00003B000000}"/>
    <cellStyle name="Comma 5 4 2 6 2" xfId="12238" xr:uid="{00000000-0005-0000-0000-00003B000000}"/>
    <cellStyle name="Comma 5 4 2 6 2 2" xfId="27358" xr:uid="{00000000-0005-0000-0000-00003B000000}"/>
    <cellStyle name="Comma 5 4 2 6 2 2 2" xfId="57598" xr:uid="{00000000-0005-0000-0000-00003B000000}"/>
    <cellStyle name="Comma 5 4 2 6 2 3" xfId="42478" xr:uid="{00000000-0005-0000-0000-00003B000000}"/>
    <cellStyle name="Comma 5 4 2 6 3" xfId="18286" xr:uid="{00000000-0005-0000-0000-00003B000000}"/>
    <cellStyle name="Comma 5 4 2 6 3 2" xfId="48526" xr:uid="{00000000-0005-0000-0000-00003B000000}"/>
    <cellStyle name="Comma 5 4 2 6 4" xfId="33406" xr:uid="{00000000-0005-0000-0000-00003B000000}"/>
    <cellStyle name="Comma 5 4 2 7" xfId="4678" xr:uid="{00000000-0005-0000-0000-00003B000000}"/>
    <cellStyle name="Comma 5 4 2 7 2" xfId="13750" xr:uid="{00000000-0005-0000-0000-00003B000000}"/>
    <cellStyle name="Comma 5 4 2 7 2 2" xfId="28870" xr:uid="{00000000-0005-0000-0000-00003B000000}"/>
    <cellStyle name="Comma 5 4 2 7 2 2 2" xfId="59110" xr:uid="{00000000-0005-0000-0000-00003B000000}"/>
    <cellStyle name="Comma 5 4 2 7 2 3" xfId="43990" xr:uid="{00000000-0005-0000-0000-00003B000000}"/>
    <cellStyle name="Comma 5 4 2 7 3" xfId="19798" xr:uid="{00000000-0005-0000-0000-00003B000000}"/>
    <cellStyle name="Comma 5 4 2 7 3 2" xfId="50038" xr:uid="{00000000-0005-0000-0000-00003B000000}"/>
    <cellStyle name="Comma 5 4 2 7 4" xfId="34918" xr:uid="{00000000-0005-0000-0000-00003B000000}"/>
    <cellStyle name="Comma 5 4 2 8" xfId="6190" xr:uid="{00000000-0005-0000-0000-00003B000000}"/>
    <cellStyle name="Comma 5 4 2 8 2" xfId="21310" xr:uid="{00000000-0005-0000-0000-00003B000000}"/>
    <cellStyle name="Comma 5 4 2 8 2 2" xfId="51550" xr:uid="{00000000-0005-0000-0000-00003B000000}"/>
    <cellStyle name="Comma 5 4 2 8 3" xfId="36430" xr:uid="{00000000-0005-0000-0000-00003B000000}"/>
    <cellStyle name="Comma 5 4 2 9" xfId="7702" xr:uid="{00000000-0005-0000-0000-00003B000000}"/>
    <cellStyle name="Comma 5 4 2 9 2" xfId="22822" xr:uid="{00000000-0005-0000-0000-00003B000000}"/>
    <cellStyle name="Comma 5 4 2 9 2 2" xfId="53062" xr:uid="{00000000-0005-0000-0000-00003B000000}"/>
    <cellStyle name="Comma 5 4 2 9 3" xfId="37942" xr:uid="{00000000-0005-0000-0000-00003B000000}"/>
    <cellStyle name="Comma 5 4 3" xfId="226" xr:uid="{00000000-0005-0000-0000-00003B000000}"/>
    <cellStyle name="Comma 5 4 3 10" xfId="9298" xr:uid="{00000000-0005-0000-0000-00003B000000}"/>
    <cellStyle name="Comma 5 4 3 10 2" xfId="24418" xr:uid="{00000000-0005-0000-0000-00003B000000}"/>
    <cellStyle name="Comma 5 4 3 10 2 2" xfId="54658" xr:uid="{00000000-0005-0000-0000-00003B000000}"/>
    <cellStyle name="Comma 5 4 3 10 3" xfId="39538" xr:uid="{00000000-0005-0000-0000-00003B000000}"/>
    <cellStyle name="Comma 5 4 3 11" xfId="15346" xr:uid="{00000000-0005-0000-0000-00003B000000}"/>
    <cellStyle name="Comma 5 4 3 11 2" xfId="45586" xr:uid="{00000000-0005-0000-0000-00003B000000}"/>
    <cellStyle name="Comma 5 4 3 12" xfId="30466" xr:uid="{00000000-0005-0000-0000-00003B000000}"/>
    <cellStyle name="Comma 5 4 3 2" xfId="478" xr:uid="{00000000-0005-0000-0000-00003B000000}"/>
    <cellStyle name="Comma 5 4 3 2 10" xfId="30718" xr:uid="{00000000-0005-0000-0000-00003B000000}"/>
    <cellStyle name="Comma 5 4 3 2 2" xfId="1234" xr:uid="{00000000-0005-0000-0000-00003B000000}"/>
    <cellStyle name="Comma 5 4 3 2 2 2" xfId="2746" xr:uid="{00000000-0005-0000-0000-00003B000000}"/>
    <cellStyle name="Comma 5 4 3 2 2 2 2" xfId="11818" xr:uid="{00000000-0005-0000-0000-00003B000000}"/>
    <cellStyle name="Comma 5 4 3 2 2 2 2 2" xfId="26938" xr:uid="{00000000-0005-0000-0000-00003B000000}"/>
    <cellStyle name="Comma 5 4 3 2 2 2 2 2 2" xfId="57178" xr:uid="{00000000-0005-0000-0000-00003B000000}"/>
    <cellStyle name="Comma 5 4 3 2 2 2 2 3" xfId="42058" xr:uid="{00000000-0005-0000-0000-00003B000000}"/>
    <cellStyle name="Comma 5 4 3 2 2 2 3" xfId="17866" xr:uid="{00000000-0005-0000-0000-00003B000000}"/>
    <cellStyle name="Comma 5 4 3 2 2 2 3 2" xfId="48106" xr:uid="{00000000-0005-0000-0000-00003B000000}"/>
    <cellStyle name="Comma 5 4 3 2 2 2 4" xfId="32986" xr:uid="{00000000-0005-0000-0000-00003B000000}"/>
    <cellStyle name="Comma 5 4 3 2 2 3" xfId="4258" xr:uid="{00000000-0005-0000-0000-00003B000000}"/>
    <cellStyle name="Comma 5 4 3 2 2 3 2" xfId="13330" xr:uid="{00000000-0005-0000-0000-00003B000000}"/>
    <cellStyle name="Comma 5 4 3 2 2 3 2 2" xfId="28450" xr:uid="{00000000-0005-0000-0000-00003B000000}"/>
    <cellStyle name="Comma 5 4 3 2 2 3 2 2 2" xfId="58690" xr:uid="{00000000-0005-0000-0000-00003B000000}"/>
    <cellStyle name="Comma 5 4 3 2 2 3 2 3" xfId="43570" xr:uid="{00000000-0005-0000-0000-00003B000000}"/>
    <cellStyle name="Comma 5 4 3 2 2 3 3" xfId="19378" xr:uid="{00000000-0005-0000-0000-00003B000000}"/>
    <cellStyle name="Comma 5 4 3 2 2 3 3 2" xfId="49618" xr:uid="{00000000-0005-0000-0000-00003B000000}"/>
    <cellStyle name="Comma 5 4 3 2 2 3 4" xfId="34498" xr:uid="{00000000-0005-0000-0000-00003B000000}"/>
    <cellStyle name="Comma 5 4 3 2 2 4" xfId="5770" xr:uid="{00000000-0005-0000-0000-00003B000000}"/>
    <cellStyle name="Comma 5 4 3 2 2 4 2" xfId="14842" xr:uid="{00000000-0005-0000-0000-00003B000000}"/>
    <cellStyle name="Comma 5 4 3 2 2 4 2 2" xfId="29962" xr:uid="{00000000-0005-0000-0000-00003B000000}"/>
    <cellStyle name="Comma 5 4 3 2 2 4 2 2 2" xfId="60202" xr:uid="{00000000-0005-0000-0000-00003B000000}"/>
    <cellStyle name="Comma 5 4 3 2 2 4 2 3" xfId="45082" xr:uid="{00000000-0005-0000-0000-00003B000000}"/>
    <cellStyle name="Comma 5 4 3 2 2 4 3" xfId="20890" xr:uid="{00000000-0005-0000-0000-00003B000000}"/>
    <cellStyle name="Comma 5 4 3 2 2 4 3 2" xfId="51130" xr:uid="{00000000-0005-0000-0000-00003B000000}"/>
    <cellStyle name="Comma 5 4 3 2 2 4 4" xfId="36010" xr:uid="{00000000-0005-0000-0000-00003B000000}"/>
    <cellStyle name="Comma 5 4 3 2 2 5" xfId="7282" xr:uid="{00000000-0005-0000-0000-00003B000000}"/>
    <cellStyle name="Comma 5 4 3 2 2 5 2" xfId="22402" xr:uid="{00000000-0005-0000-0000-00003B000000}"/>
    <cellStyle name="Comma 5 4 3 2 2 5 2 2" xfId="52642" xr:uid="{00000000-0005-0000-0000-00003B000000}"/>
    <cellStyle name="Comma 5 4 3 2 2 5 3" xfId="37522" xr:uid="{00000000-0005-0000-0000-00003B000000}"/>
    <cellStyle name="Comma 5 4 3 2 2 6" xfId="8794" xr:uid="{00000000-0005-0000-0000-00003B000000}"/>
    <cellStyle name="Comma 5 4 3 2 2 6 2" xfId="23914" xr:uid="{00000000-0005-0000-0000-00003B000000}"/>
    <cellStyle name="Comma 5 4 3 2 2 6 2 2" xfId="54154" xr:uid="{00000000-0005-0000-0000-00003B000000}"/>
    <cellStyle name="Comma 5 4 3 2 2 6 3" xfId="39034" xr:uid="{00000000-0005-0000-0000-00003B000000}"/>
    <cellStyle name="Comma 5 4 3 2 2 7" xfId="10306" xr:uid="{00000000-0005-0000-0000-00003B000000}"/>
    <cellStyle name="Comma 5 4 3 2 2 7 2" xfId="25426" xr:uid="{00000000-0005-0000-0000-00003B000000}"/>
    <cellStyle name="Comma 5 4 3 2 2 7 2 2" xfId="55666" xr:uid="{00000000-0005-0000-0000-00003B000000}"/>
    <cellStyle name="Comma 5 4 3 2 2 7 3" xfId="40546" xr:uid="{00000000-0005-0000-0000-00003B000000}"/>
    <cellStyle name="Comma 5 4 3 2 2 8" xfId="16354" xr:uid="{00000000-0005-0000-0000-00003B000000}"/>
    <cellStyle name="Comma 5 4 3 2 2 8 2" xfId="46594" xr:uid="{00000000-0005-0000-0000-00003B000000}"/>
    <cellStyle name="Comma 5 4 3 2 2 9" xfId="31474" xr:uid="{00000000-0005-0000-0000-00003B000000}"/>
    <cellStyle name="Comma 5 4 3 2 3" xfId="1990" xr:uid="{00000000-0005-0000-0000-00003B000000}"/>
    <cellStyle name="Comma 5 4 3 2 3 2" xfId="11062" xr:uid="{00000000-0005-0000-0000-00003B000000}"/>
    <cellStyle name="Comma 5 4 3 2 3 2 2" xfId="26182" xr:uid="{00000000-0005-0000-0000-00003B000000}"/>
    <cellStyle name="Comma 5 4 3 2 3 2 2 2" xfId="56422" xr:uid="{00000000-0005-0000-0000-00003B000000}"/>
    <cellStyle name="Comma 5 4 3 2 3 2 3" xfId="41302" xr:uid="{00000000-0005-0000-0000-00003B000000}"/>
    <cellStyle name="Comma 5 4 3 2 3 3" xfId="17110" xr:uid="{00000000-0005-0000-0000-00003B000000}"/>
    <cellStyle name="Comma 5 4 3 2 3 3 2" xfId="47350" xr:uid="{00000000-0005-0000-0000-00003B000000}"/>
    <cellStyle name="Comma 5 4 3 2 3 4" xfId="32230" xr:uid="{00000000-0005-0000-0000-00003B000000}"/>
    <cellStyle name="Comma 5 4 3 2 4" xfId="3502" xr:uid="{00000000-0005-0000-0000-00003B000000}"/>
    <cellStyle name="Comma 5 4 3 2 4 2" xfId="12574" xr:uid="{00000000-0005-0000-0000-00003B000000}"/>
    <cellStyle name="Comma 5 4 3 2 4 2 2" xfId="27694" xr:uid="{00000000-0005-0000-0000-00003B000000}"/>
    <cellStyle name="Comma 5 4 3 2 4 2 2 2" xfId="57934" xr:uid="{00000000-0005-0000-0000-00003B000000}"/>
    <cellStyle name="Comma 5 4 3 2 4 2 3" xfId="42814" xr:uid="{00000000-0005-0000-0000-00003B000000}"/>
    <cellStyle name="Comma 5 4 3 2 4 3" xfId="18622" xr:uid="{00000000-0005-0000-0000-00003B000000}"/>
    <cellStyle name="Comma 5 4 3 2 4 3 2" xfId="48862" xr:uid="{00000000-0005-0000-0000-00003B000000}"/>
    <cellStyle name="Comma 5 4 3 2 4 4" xfId="33742" xr:uid="{00000000-0005-0000-0000-00003B000000}"/>
    <cellStyle name="Comma 5 4 3 2 5" xfId="5014" xr:uid="{00000000-0005-0000-0000-00003B000000}"/>
    <cellStyle name="Comma 5 4 3 2 5 2" xfId="14086" xr:uid="{00000000-0005-0000-0000-00003B000000}"/>
    <cellStyle name="Comma 5 4 3 2 5 2 2" xfId="29206" xr:uid="{00000000-0005-0000-0000-00003B000000}"/>
    <cellStyle name="Comma 5 4 3 2 5 2 2 2" xfId="59446" xr:uid="{00000000-0005-0000-0000-00003B000000}"/>
    <cellStyle name="Comma 5 4 3 2 5 2 3" xfId="44326" xr:uid="{00000000-0005-0000-0000-00003B000000}"/>
    <cellStyle name="Comma 5 4 3 2 5 3" xfId="20134" xr:uid="{00000000-0005-0000-0000-00003B000000}"/>
    <cellStyle name="Comma 5 4 3 2 5 3 2" xfId="50374" xr:uid="{00000000-0005-0000-0000-00003B000000}"/>
    <cellStyle name="Comma 5 4 3 2 5 4" xfId="35254" xr:uid="{00000000-0005-0000-0000-00003B000000}"/>
    <cellStyle name="Comma 5 4 3 2 6" xfId="6526" xr:uid="{00000000-0005-0000-0000-00003B000000}"/>
    <cellStyle name="Comma 5 4 3 2 6 2" xfId="21646" xr:uid="{00000000-0005-0000-0000-00003B000000}"/>
    <cellStyle name="Comma 5 4 3 2 6 2 2" xfId="51886" xr:uid="{00000000-0005-0000-0000-00003B000000}"/>
    <cellStyle name="Comma 5 4 3 2 6 3" xfId="36766" xr:uid="{00000000-0005-0000-0000-00003B000000}"/>
    <cellStyle name="Comma 5 4 3 2 7" xfId="8038" xr:uid="{00000000-0005-0000-0000-00003B000000}"/>
    <cellStyle name="Comma 5 4 3 2 7 2" xfId="23158" xr:uid="{00000000-0005-0000-0000-00003B000000}"/>
    <cellStyle name="Comma 5 4 3 2 7 2 2" xfId="53398" xr:uid="{00000000-0005-0000-0000-00003B000000}"/>
    <cellStyle name="Comma 5 4 3 2 7 3" xfId="38278" xr:uid="{00000000-0005-0000-0000-00003B000000}"/>
    <cellStyle name="Comma 5 4 3 2 8" xfId="9550" xr:uid="{00000000-0005-0000-0000-00003B000000}"/>
    <cellStyle name="Comma 5 4 3 2 8 2" xfId="24670" xr:uid="{00000000-0005-0000-0000-00003B000000}"/>
    <cellStyle name="Comma 5 4 3 2 8 2 2" xfId="54910" xr:uid="{00000000-0005-0000-0000-00003B000000}"/>
    <cellStyle name="Comma 5 4 3 2 8 3" xfId="39790" xr:uid="{00000000-0005-0000-0000-00003B000000}"/>
    <cellStyle name="Comma 5 4 3 2 9" xfId="15598" xr:uid="{00000000-0005-0000-0000-00003B000000}"/>
    <cellStyle name="Comma 5 4 3 2 9 2" xfId="45838" xr:uid="{00000000-0005-0000-0000-00003B000000}"/>
    <cellStyle name="Comma 5 4 3 3" xfId="730" xr:uid="{00000000-0005-0000-0000-0000B1000000}"/>
    <cellStyle name="Comma 5 4 3 3 10" xfId="30970" xr:uid="{00000000-0005-0000-0000-0000B1000000}"/>
    <cellStyle name="Comma 5 4 3 3 2" xfId="1486" xr:uid="{00000000-0005-0000-0000-0000B1000000}"/>
    <cellStyle name="Comma 5 4 3 3 2 2" xfId="2998" xr:uid="{00000000-0005-0000-0000-0000B1000000}"/>
    <cellStyle name="Comma 5 4 3 3 2 2 2" xfId="12070" xr:uid="{00000000-0005-0000-0000-0000B1000000}"/>
    <cellStyle name="Comma 5 4 3 3 2 2 2 2" xfId="27190" xr:uid="{00000000-0005-0000-0000-0000B1000000}"/>
    <cellStyle name="Comma 5 4 3 3 2 2 2 2 2" xfId="57430" xr:uid="{00000000-0005-0000-0000-0000B1000000}"/>
    <cellStyle name="Comma 5 4 3 3 2 2 2 3" xfId="42310" xr:uid="{00000000-0005-0000-0000-0000B1000000}"/>
    <cellStyle name="Comma 5 4 3 3 2 2 3" xfId="18118" xr:uid="{00000000-0005-0000-0000-0000B1000000}"/>
    <cellStyle name="Comma 5 4 3 3 2 2 3 2" xfId="48358" xr:uid="{00000000-0005-0000-0000-0000B1000000}"/>
    <cellStyle name="Comma 5 4 3 3 2 2 4" xfId="33238" xr:uid="{00000000-0005-0000-0000-0000B1000000}"/>
    <cellStyle name="Comma 5 4 3 3 2 3" xfId="4510" xr:uid="{00000000-0005-0000-0000-0000B1000000}"/>
    <cellStyle name="Comma 5 4 3 3 2 3 2" xfId="13582" xr:uid="{00000000-0005-0000-0000-0000B1000000}"/>
    <cellStyle name="Comma 5 4 3 3 2 3 2 2" xfId="28702" xr:uid="{00000000-0005-0000-0000-0000B1000000}"/>
    <cellStyle name="Comma 5 4 3 3 2 3 2 2 2" xfId="58942" xr:uid="{00000000-0005-0000-0000-0000B1000000}"/>
    <cellStyle name="Comma 5 4 3 3 2 3 2 3" xfId="43822" xr:uid="{00000000-0005-0000-0000-0000B1000000}"/>
    <cellStyle name="Comma 5 4 3 3 2 3 3" xfId="19630" xr:uid="{00000000-0005-0000-0000-0000B1000000}"/>
    <cellStyle name="Comma 5 4 3 3 2 3 3 2" xfId="49870" xr:uid="{00000000-0005-0000-0000-0000B1000000}"/>
    <cellStyle name="Comma 5 4 3 3 2 3 4" xfId="34750" xr:uid="{00000000-0005-0000-0000-0000B1000000}"/>
    <cellStyle name="Comma 5 4 3 3 2 4" xfId="6022" xr:uid="{00000000-0005-0000-0000-0000B1000000}"/>
    <cellStyle name="Comma 5 4 3 3 2 4 2" xfId="15094" xr:uid="{00000000-0005-0000-0000-0000B1000000}"/>
    <cellStyle name="Comma 5 4 3 3 2 4 2 2" xfId="30214" xr:uid="{00000000-0005-0000-0000-0000B1000000}"/>
    <cellStyle name="Comma 5 4 3 3 2 4 2 2 2" xfId="60454" xr:uid="{00000000-0005-0000-0000-0000B1000000}"/>
    <cellStyle name="Comma 5 4 3 3 2 4 2 3" xfId="45334" xr:uid="{00000000-0005-0000-0000-0000B1000000}"/>
    <cellStyle name="Comma 5 4 3 3 2 4 3" xfId="21142" xr:uid="{00000000-0005-0000-0000-0000B1000000}"/>
    <cellStyle name="Comma 5 4 3 3 2 4 3 2" xfId="51382" xr:uid="{00000000-0005-0000-0000-0000B1000000}"/>
    <cellStyle name="Comma 5 4 3 3 2 4 4" xfId="36262" xr:uid="{00000000-0005-0000-0000-0000B1000000}"/>
    <cellStyle name="Comma 5 4 3 3 2 5" xfId="7534" xr:uid="{00000000-0005-0000-0000-0000B1000000}"/>
    <cellStyle name="Comma 5 4 3 3 2 5 2" xfId="22654" xr:uid="{00000000-0005-0000-0000-0000B1000000}"/>
    <cellStyle name="Comma 5 4 3 3 2 5 2 2" xfId="52894" xr:uid="{00000000-0005-0000-0000-0000B1000000}"/>
    <cellStyle name="Comma 5 4 3 3 2 5 3" xfId="37774" xr:uid="{00000000-0005-0000-0000-0000B1000000}"/>
    <cellStyle name="Comma 5 4 3 3 2 6" xfId="9046" xr:uid="{00000000-0005-0000-0000-0000B1000000}"/>
    <cellStyle name="Comma 5 4 3 3 2 6 2" xfId="24166" xr:uid="{00000000-0005-0000-0000-0000B1000000}"/>
    <cellStyle name="Comma 5 4 3 3 2 6 2 2" xfId="54406" xr:uid="{00000000-0005-0000-0000-0000B1000000}"/>
    <cellStyle name="Comma 5 4 3 3 2 6 3" xfId="39286" xr:uid="{00000000-0005-0000-0000-0000B1000000}"/>
    <cellStyle name="Comma 5 4 3 3 2 7" xfId="10558" xr:uid="{00000000-0005-0000-0000-0000B1000000}"/>
    <cellStyle name="Comma 5 4 3 3 2 7 2" xfId="25678" xr:uid="{00000000-0005-0000-0000-0000B1000000}"/>
    <cellStyle name="Comma 5 4 3 3 2 7 2 2" xfId="55918" xr:uid="{00000000-0005-0000-0000-0000B1000000}"/>
    <cellStyle name="Comma 5 4 3 3 2 7 3" xfId="40798" xr:uid="{00000000-0005-0000-0000-0000B1000000}"/>
    <cellStyle name="Comma 5 4 3 3 2 8" xfId="16606" xr:uid="{00000000-0005-0000-0000-0000B1000000}"/>
    <cellStyle name="Comma 5 4 3 3 2 8 2" xfId="46846" xr:uid="{00000000-0005-0000-0000-0000B1000000}"/>
    <cellStyle name="Comma 5 4 3 3 2 9" xfId="31726" xr:uid="{00000000-0005-0000-0000-0000B1000000}"/>
    <cellStyle name="Comma 5 4 3 3 3" xfId="2242" xr:uid="{00000000-0005-0000-0000-0000B1000000}"/>
    <cellStyle name="Comma 5 4 3 3 3 2" xfId="11314" xr:uid="{00000000-0005-0000-0000-0000B1000000}"/>
    <cellStyle name="Comma 5 4 3 3 3 2 2" xfId="26434" xr:uid="{00000000-0005-0000-0000-0000B1000000}"/>
    <cellStyle name="Comma 5 4 3 3 3 2 2 2" xfId="56674" xr:uid="{00000000-0005-0000-0000-0000B1000000}"/>
    <cellStyle name="Comma 5 4 3 3 3 2 3" xfId="41554" xr:uid="{00000000-0005-0000-0000-0000B1000000}"/>
    <cellStyle name="Comma 5 4 3 3 3 3" xfId="17362" xr:uid="{00000000-0005-0000-0000-0000B1000000}"/>
    <cellStyle name="Comma 5 4 3 3 3 3 2" xfId="47602" xr:uid="{00000000-0005-0000-0000-0000B1000000}"/>
    <cellStyle name="Comma 5 4 3 3 3 4" xfId="32482" xr:uid="{00000000-0005-0000-0000-0000B1000000}"/>
    <cellStyle name="Comma 5 4 3 3 4" xfId="3754" xr:uid="{00000000-0005-0000-0000-0000B1000000}"/>
    <cellStyle name="Comma 5 4 3 3 4 2" xfId="12826" xr:uid="{00000000-0005-0000-0000-0000B1000000}"/>
    <cellStyle name="Comma 5 4 3 3 4 2 2" xfId="27946" xr:uid="{00000000-0005-0000-0000-0000B1000000}"/>
    <cellStyle name="Comma 5 4 3 3 4 2 2 2" xfId="58186" xr:uid="{00000000-0005-0000-0000-0000B1000000}"/>
    <cellStyle name="Comma 5 4 3 3 4 2 3" xfId="43066" xr:uid="{00000000-0005-0000-0000-0000B1000000}"/>
    <cellStyle name="Comma 5 4 3 3 4 3" xfId="18874" xr:uid="{00000000-0005-0000-0000-0000B1000000}"/>
    <cellStyle name="Comma 5 4 3 3 4 3 2" xfId="49114" xr:uid="{00000000-0005-0000-0000-0000B1000000}"/>
    <cellStyle name="Comma 5 4 3 3 4 4" xfId="33994" xr:uid="{00000000-0005-0000-0000-0000B1000000}"/>
    <cellStyle name="Comma 5 4 3 3 5" xfId="5266" xr:uid="{00000000-0005-0000-0000-0000B1000000}"/>
    <cellStyle name="Comma 5 4 3 3 5 2" xfId="14338" xr:uid="{00000000-0005-0000-0000-0000B1000000}"/>
    <cellStyle name="Comma 5 4 3 3 5 2 2" xfId="29458" xr:uid="{00000000-0005-0000-0000-0000B1000000}"/>
    <cellStyle name="Comma 5 4 3 3 5 2 2 2" xfId="59698" xr:uid="{00000000-0005-0000-0000-0000B1000000}"/>
    <cellStyle name="Comma 5 4 3 3 5 2 3" xfId="44578" xr:uid="{00000000-0005-0000-0000-0000B1000000}"/>
    <cellStyle name="Comma 5 4 3 3 5 3" xfId="20386" xr:uid="{00000000-0005-0000-0000-0000B1000000}"/>
    <cellStyle name="Comma 5 4 3 3 5 3 2" xfId="50626" xr:uid="{00000000-0005-0000-0000-0000B1000000}"/>
    <cellStyle name="Comma 5 4 3 3 5 4" xfId="35506" xr:uid="{00000000-0005-0000-0000-0000B1000000}"/>
    <cellStyle name="Comma 5 4 3 3 6" xfId="6778" xr:uid="{00000000-0005-0000-0000-0000B1000000}"/>
    <cellStyle name="Comma 5 4 3 3 6 2" xfId="21898" xr:uid="{00000000-0005-0000-0000-0000B1000000}"/>
    <cellStyle name="Comma 5 4 3 3 6 2 2" xfId="52138" xr:uid="{00000000-0005-0000-0000-0000B1000000}"/>
    <cellStyle name="Comma 5 4 3 3 6 3" xfId="37018" xr:uid="{00000000-0005-0000-0000-0000B1000000}"/>
    <cellStyle name="Comma 5 4 3 3 7" xfId="8290" xr:uid="{00000000-0005-0000-0000-0000B1000000}"/>
    <cellStyle name="Comma 5 4 3 3 7 2" xfId="23410" xr:uid="{00000000-0005-0000-0000-0000B1000000}"/>
    <cellStyle name="Comma 5 4 3 3 7 2 2" xfId="53650" xr:uid="{00000000-0005-0000-0000-0000B1000000}"/>
    <cellStyle name="Comma 5 4 3 3 7 3" xfId="38530" xr:uid="{00000000-0005-0000-0000-0000B1000000}"/>
    <cellStyle name="Comma 5 4 3 3 8" xfId="9802" xr:uid="{00000000-0005-0000-0000-0000B1000000}"/>
    <cellStyle name="Comma 5 4 3 3 8 2" xfId="24922" xr:uid="{00000000-0005-0000-0000-0000B1000000}"/>
    <cellStyle name="Comma 5 4 3 3 8 2 2" xfId="55162" xr:uid="{00000000-0005-0000-0000-0000B1000000}"/>
    <cellStyle name="Comma 5 4 3 3 8 3" xfId="40042" xr:uid="{00000000-0005-0000-0000-0000B1000000}"/>
    <cellStyle name="Comma 5 4 3 3 9" xfId="15850" xr:uid="{00000000-0005-0000-0000-0000B1000000}"/>
    <cellStyle name="Comma 5 4 3 3 9 2" xfId="46090" xr:uid="{00000000-0005-0000-0000-0000B1000000}"/>
    <cellStyle name="Comma 5 4 3 4" xfId="982" xr:uid="{00000000-0005-0000-0000-00003B000000}"/>
    <cellStyle name="Comma 5 4 3 4 2" xfId="2494" xr:uid="{00000000-0005-0000-0000-00003B000000}"/>
    <cellStyle name="Comma 5 4 3 4 2 2" xfId="11566" xr:uid="{00000000-0005-0000-0000-00003B000000}"/>
    <cellStyle name="Comma 5 4 3 4 2 2 2" xfId="26686" xr:uid="{00000000-0005-0000-0000-00003B000000}"/>
    <cellStyle name="Comma 5 4 3 4 2 2 2 2" xfId="56926" xr:uid="{00000000-0005-0000-0000-00003B000000}"/>
    <cellStyle name="Comma 5 4 3 4 2 2 3" xfId="41806" xr:uid="{00000000-0005-0000-0000-00003B000000}"/>
    <cellStyle name="Comma 5 4 3 4 2 3" xfId="17614" xr:uid="{00000000-0005-0000-0000-00003B000000}"/>
    <cellStyle name="Comma 5 4 3 4 2 3 2" xfId="47854" xr:uid="{00000000-0005-0000-0000-00003B000000}"/>
    <cellStyle name="Comma 5 4 3 4 2 4" xfId="32734" xr:uid="{00000000-0005-0000-0000-00003B000000}"/>
    <cellStyle name="Comma 5 4 3 4 3" xfId="4006" xr:uid="{00000000-0005-0000-0000-00003B000000}"/>
    <cellStyle name="Comma 5 4 3 4 3 2" xfId="13078" xr:uid="{00000000-0005-0000-0000-00003B000000}"/>
    <cellStyle name="Comma 5 4 3 4 3 2 2" xfId="28198" xr:uid="{00000000-0005-0000-0000-00003B000000}"/>
    <cellStyle name="Comma 5 4 3 4 3 2 2 2" xfId="58438" xr:uid="{00000000-0005-0000-0000-00003B000000}"/>
    <cellStyle name="Comma 5 4 3 4 3 2 3" xfId="43318" xr:uid="{00000000-0005-0000-0000-00003B000000}"/>
    <cellStyle name="Comma 5 4 3 4 3 3" xfId="19126" xr:uid="{00000000-0005-0000-0000-00003B000000}"/>
    <cellStyle name="Comma 5 4 3 4 3 3 2" xfId="49366" xr:uid="{00000000-0005-0000-0000-00003B000000}"/>
    <cellStyle name="Comma 5 4 3 4 3 4" xfId="34246" xr:uid="{00000000-0005-0000-0000-00003B000000}"/>
    <cellStyle name="Comma 5 4 3 4 4" xfId="5518" xr:uid="{00000000-0005-0000-0000-00003B000000}"/>
    <cellStyle name="Comma 5 4 3 4 4 2" xfId="14590" xr:uid="{00000000-0005-0000-0000-00003B000000}"/>
    <cellStyle name="Comma 5 4 3 4 4 2 2" xfId="29710" xr:uid="{00000000-0005-0000-0000-00003B000000}"/>
    <cellStyle name="Comma 5 4 3 4 4 2 2 2" xfId="59950" xr:uid="{00000000-0005-0000-0000-00003B000000}"/>
    <cellStyle name="Comma 5 4 3 4 4 2 3" xfId="44830" xr:uid="{00000000-0005-0000-0000-00003B000000}"/>
    <cellStyle name="Comma 5 4 3 4 4 3" xfId="20638" xr:uid="{00000000-0005-0000-0000-00003B000000}"/>
    <cellStyle name="Comma 5 4 3 4 4 3 2" xfId="50878" xr:uid="{00000000-0005-0000-0000-00003B000000}"/>
    <cellStyle name="Comma 5 4 3 4 4 4" xfId="35758" xr:uid="{00000000-0005-0000-0000-00003B000000}"/>
    <cellStyle name="Comma 5 4 3 4 5" xfId="7030" xr:uid="{00000000-0005-0000-0000-00003B000000}"/>
    <cellStyle name="Comma 5 4 3 4 5 2" xfId="22150" xr:uid="{00000000-0005-0000-0000-00003B000000}"/>
    <cellStyle name="Comma 5 4 3 4 5 2 2" xfId="52390" xr:uid="{00000000-0005-0000-0000-00003B000000}"/>
    <cellStyle name="Comma 5 4 3 4 5 3" xfId="37270" xr:uid="{00000000-0005-0000-0000-00003B000000}"/>
    <cellStyle name="Comma 5 4 3 4 6" xfId="8542" xr:uid="{00000000-0005-0000-0000-00003B000000}"/>
    <cellStyle name="Comma 5 4 3 4 6 2" xfId="23662" xr:uid="{00000000-0005-0000-0000-00003B000000}"/>
    <cellStyle name="Comma 5 4 3 4 6 2 2" xfId="53902" xr:uid="{00000000-0005-0000-0000-00003B000000}"/>
    <cellStyle name="Comma 5 4 3 4 6 3" xfId="38782" xr:uid="{00000000-0005-0000-0000-00003B000000}"/>
    <cellStyle name="Comma 5 4 3 4 7" xfId="10054" xr:uid="{00000000-0005-0000-0000-00003B000000}"/>
    <cellStyle name="Comma 5 4 3 4 7 2" xfId="25174" xr:uid="{00000000-0005-0000-0000-00003B000000}"/>
    <cellStyle name="Comma 5 4 3 4 7 2 2" xfId="55414" xr:uid="{00000000-0005-0000-0000-00003B000000}"/>
    <cellStyle name="Comma 5 4 3 4 7 3" xfId="40294" xr:uid="{00000000-0005-0000-0000-00003B000000}"/>
    <cellStyle name="Comma 5 4 3 4 8" xfId="16102" xr:uid="{00000000-0005-0000-0000-00003B000000}"/>
    <cellStyle name="Comma 5 4 3 4 8 2" xfId="46342" xr:uid="{00000000-0005-0000-0000-00003B000000}"/>
    <cellStyle name="Comma 5 4 3 4 9" xfId="31222" xr:uid="{00000000-0005-0000-0000-00003B000000}"/>
    <cellStyle name="Comma 5 4 3 5" xfId="1738" xr:uid="{00000000-0005-0000-0000-00003B000000}"/>
    <cellStyle name="Comma 5 4 3 5 2" xfId="10810" xr:uid="{00000000-0005-0000-0000-00003B000000}"/>
    <cellStyle name="Comma 5 4 3 5 2 2" xfId="25930" xr:uid="{00000000-0005-0000-0000-00003B000000}"/>
    <cellStyle name="Comma 5 4 3 5 2 2 2" xfId="56170" xr:uid="{00000000-0005-0000-0000-00003B000000}"/>
    <cellStyle name="Comma 5 4 3 5 2 3" xfId="41050" xr:uid="{00000000-0005-0000-0000-00003B000000}"/>
    <cellStyle name="Comma 5 4 3 5 3" xfId="16858" xr:uid="{00000000-0005-0000-0000-00003B000000}"/>
    <cellStyle name="Comma 5 4 3 5 3 2" xfId="47098" xr:uid="{00000000-0005-0000-0000-00003B000000}"/>
    <cellStyle name="Comma 5 4 3 5 4" xfId="31978" xr:uid="{00000000-0005-0000-0000-00003B000000}"/>
    <cellStyle name="Comma 5 4 3 6" xfId="3250" xr:uid="{00000000-0005-0000-0000-00003B000000}"/>
    <cellStyle name="Comma 5 4 3 6 2" xfId="12322" xr:uid="{00000000-0005-0000-0000-00003B000000}"/>
    <cellStyle name="Comma 5 4 3 6 2 2" xfId="27442" xr:uid="{00000000-0005-0000-0000-00003B000000}"/>
    <cellStyle name="Comma 5 4 3 6 2 2 2" xfId="57682" xr:uid="{00000000-0005-0000-0000-00003B000000}"/>
    <cellStyle name="Comma 5 4 3 6 2 3" xfId="42562" xr:uid="{00000000-0005-0000-0000-00003B000000}"/>
    <cellStyle name="Comma 5 4 3 6 3" xfId="18370" xr:uid="{00000000-0005-0000-0000-00003B000000}"/>
    <cellStyle name="Comma 5 4 3 6 3 2" xfId="48610" xr:uid="{00000000-0005-0000-0000-00003B000000}"/>
    <cellStyle name="Comma 5 4 3 6 4" xfId="33490" xr:uid="{00000000-0005-0000-0000-00003B000000}"/>
    <cellStyle name="Comma 5 4 3 7" xfId="4762" xr:uid="{00000000-0005-0000-0000-00003B000000}"/>
    <cellStyle name="Comma 5 4 3 7 2" xfId="13834" xr:uid="{00000000-0005-0000-0000-00003B000000}"/>
    <cellStyle name="Comma 5 4 3 7 2 2" xfId="28954" xr:uid="{00000000-0005-0000-0000-00003B000000}"/>
    <cellStyle name="Comma 5 4 3 7 2 2 2" xfId="59194" xr:uid="{00000000-0005-0000-0000-00003B000000}"/>
    <cellStyle name="Comma 5 4 3 7 2 3" xfId="44074" xr:uid="{00000000-0005-0000-0000-00003B000000}"/>
    <cellStyle name="Comma 5 4 3 7 3" xfId="19882" xr:uid="{00000000-0005-0000-0000-00003B000000}"/>
    <cellStyle name="Comma 5 4 3 7 3 2" xfId="50122" xr:uid="{00000000-0005-0000-0000-00003B000000}"/>
    <cellStyle name="Comma 5 4 3 7 4" xfId="35002" xr:uid="{00000000-0005-0000-0000-00003B000000}"/>
    <cellStyle name="Comma 5 4 3 8" xfId="6274" xr:uid="{00000000-0005-0000-0000-00003B000000}"/>
    <cellStyle name="Comma 5 4 3 8 2" xfId="21394" xr:uid="{00000000-0005-0000-0000-00003B000000}"/>
    <cellStyle name="Comma 5 4 3 8 2 2" xfId="51634" xr:uid="{00000000-0005-0000-0000-00003B000000}"/>
    <cellStyle name="Comma 5 4 3 8 3" xfId="36514" xr:uid="{00000000-0005-0000-0000-00003B000000}"/>
    <cellStyle name="Comma 5 4 3 9" xfId="7786" xr:uid="{00000000-0005-0000-0000-00003B000000}"/>
    <cellStyle name="Comma 5 4 3 9 2" xfId="22906" xr:uid="{00000000-0005-0000-0000-00003B000000}"/>
    <cellStyle name="Comma 5 4 3 9 2 2" xfId="53146" xr:uid="{00000000-0005-0000-0000-00003B000000}"/>
    <cellStyle name="Comma 5 4 3 9 3" xfId="38026" xr:uid="{00000000-0005-0000-0000-00003B000000}"/>
    <cellStyle name="Comma 5 4 4" xfId="310" xr:uid="{00000000-0005-0000-0000-00001B000000}"/>
    <cellStyle name="Comma 5 4 4 10" xfId="30550" xr:uid="{00000000-0005-0000-0000-00001B000000}"/>
    <cellStyle name="Comma 5 4 4 2" xfId="1066" xr:uid="{00000000-0005-0000-0000-00001B000000}"/>
    <cellStyle name="Comma 5 4 4 2 2" xfId="2578" xr:uid="{00000000-0005-0000-0000-00001B000000}"/>
    <cellStyle name="Comma 5 4 4 2 2 2" xfId="11650" xr:uid="{00000000-0005-0000-0000-00001B000000}"/>
    <cellStyle name="Comma 5 4 4 2 2 2 2" xfId="26770" xr:uid="{00000000-0005-0000-0000-00001B000000}"/>
    <cellStyle name="Comma 5 4 4 2 2 2 2 2" xfId="57010" xr:uid="{00000000-0005-0000-0000-00001B000000}"/>
    <cellStyle name="Comma 5 4 4 2 2 2 3" xfId="41890" xr:uid="{00000000-0005-0000-0000-00001B000000}"/>
    <cellStyle name="Comma 5 4 4 2 2 3" xfId="17698" xr:uid="{00000000-0005-0000-0000-00001B000000}"/>
    <cellStyle name="Comma 5 4 4 2 2 3 2" xfId="47938" xr:uid="{00000000-0005-0000-0000-00001B000000}"/>
    <cellStyle name="Comma 5 4 4 2 2 4" xfId="32818" xr:uid="{00000000-0005-0000-0000-00001B000000}"/>
    <cellStyle name="Comma 5 4 4 2 3" xfId="4090" xr:uid="{00000000-0005-0000-0000-00001B000000}"/>
    <cellStyle name="Comma 5 4 4 2 3 2" xfId="13162" xr:uid="{00000000-0005-0000-0000-00001B000000}"/>
    <cellStyle name="Comma 5 4 4 2 3 2 2" xfId="28282" xr:uid="{00000000-0005-0000-0000-00001B000000}"/>
    <cellStyle name="Comma 5 4 4 2 3 2 2 2" xfId="58522" xr:uid="{00000000-0005-0000-0000-00001B000000}"/>
    <cellStyle name="Comma 5 4 4 2 3 2 3" xfId="43402" xr:uid="{00000000-0005-0000-0000-00001B000000}"/>
    <cellStyle name="Comma 5 4 4 2 3 3" xfId="19210" xr:uid="{00000000-0005-0000-0000-00001B000000}"/>
    <cellStyle name="Comma 5 4 4 2 3 3 2" xfId="49450" xr:uid="{00000000-0005-0000-0000-00001B000000}"/>
    <cellStyle name="Comma 5 4 4 2 3 4" xfId="34330" xr:uid="{00000000-0005-0000-0000-00001B000000}"/>
    <cellStyle name="Comma 5 4 4 2 4" xfId="5602" xr:uid="{00000000-0005-0000-0000-00001B000000}"/>
    <cellStyle name="Comma 5 4 4 2 4 2" xfId="14674" xr:uid="{00000000-0005-0000-0000-00001B000000}"/>
    <cellStyle name="Comma 5 4 4 2 4 2 2" xfId="29794" xr:uid="{00000000-0005-0000-0000-00001B000000}"/>
    <cellStyle name="Comma 5 4 4 2 4 2 2 2" xfId="60034" xr:uid="{00000000-0005-0000-0000-00001B000000}"/>
    <cellStyle name="Comma 5 4 4 2 4 2 3" xfId="44914" xr:uid="{00000000-0005-0000-0000-00001B000000}"/>
    <cellStyle name="Comma 5 4 4 2 4 3" xfId="20722" xr:uid="{00000000-0005-0000-0000-00001B000000}"/>
    <cellStyle name="Comma 5 4 4 2 4 3 2" xfId="50962" xr:uid="{00000000-0005-0000-0000-00001B000000}"/>
    <cellStyle name="Comma 5 4 4 2 4 4" xfId="35842" xr:uid="{00000000-0005-0000-0000-00001B000000}"/>
    <cellStyle name="Comma 5 4 4 2 5" xfId="7114" xr:uid="{00000000-0005-0000-0000-00001B000000}"/>
    <cellStyle name="Comma 5 4 4 2 5 2" xfId="22234" xr:uid="{00000000-0005-0000-0000-00001B000000}"/>
    <cellStyle name="Comma 5 4 4 2 5 2 2" xfId="52474" xr:uid="{00000000-0005-0000-0000-00001B000000}"/>
    <cellStyle name="Comma 5 4 4 2 5 3" xfId="37354" xr:uid="{00000000-0005-0000-0000-00001B000000}"/>
    <cellStyle name="Comma 5 4 4 2 6" xfId="8626" xr:uid="{00000000-0005-0000-0000-00001B000000}"/>
    <cellStyle name="Comma 5 4 4 2 6 2" xfId="23746" xr:uid="{00000000-0005-0000-0000-00001B000000}"/>
    <cellStyle name="Comma 5 4 4 2 6 2 2" xfId="53986" xr:uid="{00000000-0005-0000-0000-00001B000000}"/>
    <cellStyle name="Comma 5 4 4 2 6 3" xfId="38866" xr:uid="{00000000-0005-0000-0000-00001B000000}"/>
    <cellStyle name="Comma 5 4 4 2 7" xfId="10138" xr:uid="{00000000-0005-0000-0000-00001B000000}"/>
    <cellStyle name="Comma 5 4 4 2 7 2" xfId="25258" xr:uid="{00000000-0005-0000-0000-00001B000000}"/>
    <cellStyle name="Comma 5 4 4 2 7 2 2" xfId="55498" xr:uid="{00000000-0005-0000-0000-00001B000000}"/>
    <cellStyle name="Comma 5 4 4 2 7 3" xfId="40378" xr:uid="{00000000-0005-0000-0000-00001B000000}"/>
    <cellStyle name="Comma 5 4 4 2 8" xfId="16186" xr:uid="{00000000-0005-0000-0000-00001B000000}"/>
    <cellStyle name="Comma 5 4 4 2 8 2" xfId="46426" xr:uid="{00000000-0005-0000-0000-00001B000000}"/>
    <cellStyle name="Comma 5 4 4 2 9" xfId="31306" xr:uid="{00000000-0005-0000-0000-00001B000000}"/>
    <cellStyle name="Comma 5 4 4 3" xfId="1822" xr:uid="{00000000-0005-0000-0000-00001B000000}"/>
    <cellStyle name="Comma 5 4 4 3 2" xfId="10894" xr:uid="{00000000-0005-0000-0000-00001B000000}"/>
    <cellStyle name="Comma 5 4 4 3 2 2" xfId="26014" xr:uid="{00000000-0005-0000-0000-00001B000000}"/>
    <cellStyle name="Comma 5 4 4 3 2 2 2" xfId="56254" xr:uid="{00000000-0005-0000-0000-00001B000000}"/>
    <cellStyle name="Comma 5 4 4 3 2 3" xfId="41134" xr:uid="{00000000-0005-0000-0000-00001B000000}"/>
    <cellStyle name="Comma 5 4 4 3 3" xfId="16942" xr:uid="{00000000-0005-0000-0000-00001B000000}"/>
    <cellStyle name="Comma 5 4 4 3 3 2" xfId="47182" xr:uid="{00000000-0005-0000-0000-00001B000000}"/>
    <cellStyle name="Comma 5 4 4 3 4" xfId="32062" xr:uid="{00000000-0005-0000-0000-00001B000000}"/>
    <cellStyle name="Comma 5 4 4 4" xfId="3334" xr:uid="{00000000-0005-0000-0000-00001B000000}"/>
    <cellStyle name="Comma 5 4 4 4 2" xfId="12406" xr:uid="{00000000-0005-0000-0000-00001B000000}"/>
    <cellStyle name="Comma 5 4 4 4 2 2" xfId="27526" xr:uid="{00000000-0005-0000-0000-00001B000000}"/>
    <cellStyle name="Comma 5 4 4 4 2 2 2" xfId="57766" xr:uid="{00000000-0005-0000-0000-00001B000000}"/>
    <cellStyle name="Comma 5 4 4 4 2 3" xfId="42646" xr:uid="{00000000-0005-0000-0000-00001B000000}"/>
    <cellStyle name="Comma 5 4 4 4 3" xfId="18454" xr:uid="{00000000-0005-0000-0000-00001B000000}"/>
    <cellStyle name="Comma 5 4 4 4 3 2" xfId="48694" xr:uid="{00000000-0005-0000-0000-00001B000000}"/>
    <cellStyle name="Comma 5 4 4 4 4" xfId="33574" xr:uid="{00000000-0005-0000-0000-00001B000000}"/>
    <cellStyle name="Comma 5 4 4 5" xfId="4846" xr:uid="{00000000-0005-0000-0000-00001B000000}"/>
    <cellStyle name="Comma 5 4 4 5 2" xfId="13918" xr:uid="{00000000-0005-0000-0000-00001B000000}"/>
    <cellStyle name="Comma 5 4 4 5 2 2" xfId="29038" xr:uid="{00000000-0005-0000-0000-00001B000000}"/>
    <cellStyle name="Comma 5 4 4 5 2 2 2" xfId="59278" xr:uid="{00000000-0005-0000-0000-00001B000000}"/>
    <cellStyle name="Comma 5 4 4 5 2 3" xfId="44158" xr:uid="{00000000-0005-0000-0000-00001B000000}"/>
    <cellStyle name="Comma 5 4 4 5 3" xfId="19966" xr:uid="{00000000-0005-0000-0000-00001B000000}"/>
    <cellStyle name="Comma 5 4 4 5 3 2" xfId="50206" xr:uid="{00000000-0005-0000-0000-00001B000000}"/>
    <cellStyle name="Comma 5 4 4 5 4" xfId="35086" xr:uid="{00000000-0005-0000-0000-00001B000000}"/>
    <cellStyle name="Comma 5 4 4 6" xfId="6358" xr:uid="{00000000-0005-0000-0000-00001B000000}"/>
    <cellStyle name="Comma 5 4 4 6 2" xfId="21478" xr:uid="{00000000-0005-0000-0000-00001B000000}"/>
    <cellStyle name="Comma 5 4 4 6 2 2" xfId="51718" xr:uid="{00000000-0005-0000-0000-00001B000000}"/>
    <cellStyle name="Comma 5 4 4 6 3" xfId="36598" xr:uid="{00000000-0005-0000-0000-00001B000000}"/>
    <cellStyle name="Comma 5 4 4 7" xfId="7870" xr:uid="{00000000-0005-0000-0000-00001B000000}"/>
    <cellStyle name="Comma 5 4 4 7 2" xfId="22990" xr:uid="{00000000-0005-0000-0000-00001B000000}"/>
    <cellStyle name="Comma 5 4 4 7 2 2" xfId="53230" xr:uid="{00000000-0005-0000-0000-00001B000000}"/>
    <cellStyle name="Comma 5 4 4 7 3" xfId="38110" xr:uid="{00000000-0005-0000-0000-00001B000000}"/>
    <cellStyle name="Comma 5 4 4 8" xfId="9382" xr:uid="{00000000-0005-0000-0000-00001B000000}"/>
    <cellStyle name="Comma 5 4 4 8 2" xfId="24502" xr:uid="{00000000-0005-0000-0000-00001B000000}"/>
    <cellStyle name="Comma 5 4 4 8 2 2" xfId="54742" xr:uid="{00000000-0005-0000-0000-00001B000000}"/>
    <cellStyle name="Comma 5 4 4 8 3" xfId="39622" xr:uid="{00000000-0005-0000-0000-00001B000000}"/>
    <cellStyle name="Comma 5 4 4 9" xfId="15430" xr:uid="{00000000-0005-0000-0000-00001B000000}"/>
    <cellStyle name="Comma 5 4 4 9 2" xfId="45670" xr:uid="{00000000-0005-0000-0000-00001B000000}"/>
    <cellStyle name="Comma 5 4 5" xfId="562" xr:uid="{00000000-0005-0000-0000-0000AF000000}"/>
    <cellStyle name="Comma 5 4 5 10" xfId="30802" xr:uid="{00000000-0005-0000-0000-0000AF000000}"/>
    <cellStyle name="Comma 5 4 5 2" xfId="1318" xr:uid="{00000000-0005-0000-0000-0000AF000000}"/>
    <cellStyle name="Comma 5 4 5 2 2" xfId="2830" xr:uid="{00000000-0005-0000-0000-0000AF000000}"/>
    <cellStyle name="Comma 5 4 5 2 2 2" xfId="11902" xr:uid="{00000000-0005-0000-0000-0000AF000000}"/>
    <cellStyle name="Comma 5 4 5 2 2 2 2" xfId="27022" xr:uid="{00000000-0005-0000-0000-0000AF000000}"/>
    <cellStyle name="Comma 5 4 5 2 2 2 2 2" xfId="57262" xr:uid="{00000000-0005-0000-0000-0000AF000000}"/>
    <cellStyle name="Comma 5 4 5 2 2 2 3" xfId="42142" xr:uid="{00000000-0005-0000-0000-0000AF000000}"/>
    <cellStyle name="Comma 5 4 5 2 2 3" xfId="17950" xr:uid="{00000000-0005-0000-0000-0000AF000000}"/>
    <cellStyle name="Comma 5 4 5 2 2 3 2" xfId="48190" xr:uid="{00000000-0005-0000-0000-0000AF000000}"/>
    <cellStyle name="Comma 5 4 5 2 2 4" xfId="33070" xr:uid="{00000000-0005-0000-0000-0000AF000000}"/>
    <cellStyle name="Comma 5 4 5 2 3" xfId="4342" xr:uid="{00000000-0005-0000-0000-0000AF000000}"/>
    <cellStyle name="Comma 5 4 5 2 3 2" xfId="13414" xr:uid="{00000000-0005-0000-0000-0000AF000000}"/>
    <cellStyle name="Comma 5 4 5 2 3 2 2" xfId="28534" xr:uid="{00000000-0005-0000-0000-0000AF000000}"/>
    <cellStyle name="Comma 5 4 5 2 3 2 2 2" xfId="58774" xr:uid="{00000000-0005-0000-0000-0000AF000000}"/>
    <cellStyle name="Comma 5 4 5 2 3 2 3" xfId="43654" xr:uid="{00000000-0005-0000-0000-0000AF000000}"/>
    <cellStyle name="Comma 5 4 5 2 3 3" xfId="19462" xr:uid="{00000000-0005-0000-0000-0000AF000000}"/>
    <cellStyle name="Comma 5 4 5 2 3 3 2" xfId="49702" xr:uid="{00000000-0005-0000-0000-0000AF000000}"/>
    <cellStyle name="Comma 5 4 5 2 3 4" xfId="34582" xr:uid="{00000000-0005-0000-0000-0000AF000000}"/>
    <cellStyle name="Comma 5 4 5 2 4" xfId="5854" xr:uid="{00000000-0005-0000-0000-0000AF000000}"/>
    <cellStyle name="Comma 5 4 5 2 4 2" xfId="14926" xr:uid="{00000000-0005-0000-0000-0000AF000000}"/>
    <cellStyle name="Comma 5 4 5 2 4 2 2" xfId="30046" xr:uid="{00000000-0005-0000-0000-0000AF000000}"/>
    <cellStyle name="Comma 5 4 5 2 4 2 2 2" xfId="60286" xr:uid="{00000000-0005-0000-0000-0000AF000000}"/>
    <cellStyle name="Comma 5 4 5 2 4 2 3" xfId="45166" xr:uid="{00000000-0005-0000-0000-0000AF000000}"/>
    <cellStyle name="Comma 5 4 5 2 4 3" xfId="20974" xr:uid="{00000000-0005-0000-0000-0000AF000000}"/>
    <cellStyle name="Comma 5 4 5 2 4 3 2" xfId="51214" xr:uid="{00000000-0005-0000-0000-0000AF000000}"/>
    <cellStyle name="Comma 5 4 5 2 4 4" xfId="36094" xr:uid="{00000000-0005-0000-0000-0000AF000000}"/>
    <cellStyle name="Comma 5 4 5 2 5" xfId="7366" xr:uid="{00000000-0005-0000-0000-0000AF000000}"/>
    <cellStyle name="Comma 5 4 5 2 5 2" xfId="22486" xr:uid="{00000000-0005-0000-0000-0000AF000000}"/>
    <cellStyle name="Comma 5 4 5 2 5 2 2" xfId="52726" xr:uid="{00000000-0005-0000-0000-0000AF000000}"/>
    <cellStyle name="Comma 5 4 5 2 5 3" xfId="37606" xr:uid="{00000000-0005-0000-0000-0000AF000000}"/>
    <cellStyle name="Comma 5 4 5 2 6" xfId="8878" xr:uid="{00000000-0005-0000-0000-0000AF000000}"/>
    <cellStyle name="Comma 5 4 5 2 6 2" xfId="23998" xr:uid="{00000000-0005-0000-0000-0000AF000000}"/>
    <cellStyle name="Comma 5 4 5 2 6 2 2" xfId="54238" xr:uid="{00000000-0005-0000-0000-0000AF000000}"/>
    <cellStyle name="Comma 5 4 5 2 6 3" xfId="39118" xr:uid="{00000000-0005-0000-0000-0000AF000000}"/>
    <cellStyle name="Comma 5 4 5 2 7" xfId="10390" xr:uid="{00000000-0005-0000-0000-0000AF000000}"/>
    <cellStyle name="Comma 5 4 5 2 7 2" xfId="25510" xr:uid="{00000000-0005-0000-0000-0000AF000000}"/>
    <cellStyle name="Comma 5 4 5 2 7 2 2" xfId="55750" xr:uid="{00000000-0005-0000-0000-0000AF000000}"/>
    <cellStyle name="Comma 5 4 5 2 7 3" xfId="40630" xr:uid="{00000000-0005-0000-0000-0000AF000000}"/>
    <cellStyle name="Comma 5 4 5 2 8" xfId="16438" xr:uid="{00000000-0005-0000-0000-0000AF000000}"/>
    <cellStyle name="Comma 5 4 5 2 8 2" xfId="46678" xr:uid="{00000000-0005-0000-0000-0000AF000000}"/>
    <cellStyle name="Comma 5 4 5 2 9" xfId="31558" xr:uid="{00000000-0005-0000-0000-0000AF000000}"/>
    <cellStyle name="Comma 5 4 5 3" xfId="2074" xr:uid="{00000000-0005-0000-0000-0000AF000000}"/>
    <cellStyle name="Comma 5 4 5 3 2" xfId="11146" xr:uid="{00000000-0005-0000-0000-0000AF000000}"/>
    <cellStyle name="Comma 5 4 5 3 2 2" xfId="26266" xr:uid="{00000000-0005-0000-0000-0000AF000000}"/>
    <cellStyle name="Comma 5 4 5 3 2 2 2" xfId="56506" xr:uid="{00000000-0005-0000-0000-0000AF000000}"/>
    <cellStyle name="Comma 5 4 5 3 2 3" xfId="41386" xr:uid="{00000000-0005-0000-0000-0000AF000000}"/>
    <cellStyle name="Comma 5 4 5 3 3" xfId="17194" xr:uid="{00000000-0005-0000-0000-0000AF000000}"/>
    <cellStyle name="Comma 5 4 5 3 3 2" xfId="47434" xr:uid="{00000000-0005-0000-0000-0000AF000000}"/>
    <cellStyle name="Comma 5 4 5 3 4" xfId="32314" xr:uid="{00000000-0005-0000-0000-0000AF000000}"/>
    <cellStyle name="Comma 5 4 5 4" xfId="3586" xr:uid="{00000000-0005-0000-0000-0000AF000000}"/>
    <cellStyle name="Comma 5 4 5 4 2" xfId="12658" xr:uid="{00000000-0005-0000-0000-0000AF000000}"/>
    <cellStyle name="Comma 5 4 5 4 2 2" xfId="27778" xr:uid="{00000000-0005-0000-0000-0000AF000000}"/>
    <cellStyle name="Comma 5 4 5 4 2 2 2" xfId="58018" xr:uid="{00000000-0005-0000-0000-0000AF000000}"/>
    <cellStyle name="Comma 5 4 5 4 2 3" xfId="42898" xr:uid="{00000000-0005-0000-0000-0000AF000000}"/>
    <cellStyle name="Comma 5 4 5 4 3" xfId="18706" xr:uid="{00000000-0005-0000-0000-0000AF000000}"/>
    <cellStyle name="Comma 5 4 5 4 3 2" xfId="48946" xr:uid="{00000000-0005-0000-0000-0000AF000000}"/>
    <cellStyle name="Comma 5 4 5 4 4" xfId="33826" xr:uid="{00000000-0005-0000-0000-0000AF000000}"/>
    <cellStyle name="Comma 5 4 5 5" xfId="5098" xr:uid="{00000000-0005-0000-0000-0000AF000000}"/>
    <cellStyle name="Comma 5 4 5 5 2" xfId="14170" xr:uid="{00000000-0005-0000-0000-0000AF000000}"/>
    <cellStyle name="Comma 5 4 5 5 2 2" xfId="29290" xr:uid="{00000000-0005-0000-0000-0000AF000000}"/>
    <cellStyle name="Comma 5 4 5 5 2 2 2" xfId="59530" xr:uid="{00000000-0005-0000-0000-0000AF000000}"/>
    <cellStyle name="Comma 5 4 5 5 2 3" xfId="44410" xr:uid="{00000000-0005-0000-0000-0000AF000000}"/>
    <cellStyle name="Comma 5 4 5 5 3" xfId="20218" xr:uid="{00000000-0005-0000-0000-0000AF000000}"/>
    <cellStyle name="Comma 5 4 5 5 3 2" xfId="50458" xr:uid="{00000000-0005-0000-0000-0000AF000000}"/>
    <cellStyle name="Comma 5 4 5 5 4" xfId="35338" xr:uid="{00000000-0005-0000-0000-0000AF000000}"/>
    <cellStyle name="Comma 5 4 5 6" xfId="6610" xr:uid="{00000000-0005-0000-0000-0000AF000000}"/>
    <cellStyle name="Comma 5 4 5 6 2" xfId="21730" xr:uid="{00000000-0005-0000-0000-0000AF000000}"/>
    <cellStyle name="Comma 5 4 5 6 2 2" xfId="51970" xr:uid="{00000000-0005-0000-0000-0000AF000000}"/>
    <cellStyle name="Comma 5 4 5 6 3" xfId="36850" xr:uid="{00000000-0005-0000-0000-0000AF000000}"/>
    <cellStyle name="Comma 5 4 5 7" xfId="8122" xr:uid="{00000000-0005-0000-0000-0000AF000000}"/>
    <cellStyle name="Comma 5 4 5 7 2" xfId="23242" xr:uid="{00000000-0005-0000-0000-0000AF000000}"/>
    <cellStyle name="Comma 5 4 5 7 2 2" xfId="53482" xr:uid="{00000000-0005-0000-0000-0000AF000000}"/>
    <cellStyle name="Comma 5 4 5 7 3" xfId="38362" xr:uid="{00000000-0005-0000-0000-0000AF000000}"/>
    <cellStyle name="Comma 5 4 5 8" xfId="9634" xr:uid="{00000000-0005-0000-0000-0000AF000000}"/>
    <cellStyle name="Comma 5 4 5 8 2" xfId="24754" xr:uid="{00000000-0005-0000-0000-0000AF000000}"/>
    <cellStyle name="Comma 5 4 5 8 2 2" xfId="54994" xr:uid="{00000000-0005-0000-0000-0000AF000000}"/>
    <cellStyle name="Comma 5 4 5 8 3" xfId="39874" xr:uid="{00000000-0005-0000-0000-0000AF000000}"/>
    <cellStyle name="Comma 5 4 5 9" xfId="15682" xr:uid="{00000000-0005-0000-0000-0000AF000000}"/>
    <cellStyle name="Comma 5 4 5 9 2" xfId="45922" xr:uid="{00000000-0005-0000-0000-0000AF000000}"/>
    <cellStyle name="Comma 5 4 6" xfId="814" xr:uid="{00000000-0005-0000-0000-00001B000000}"/>
    <cellStyle name="Comma 5 4 6 2" xfId="2326" xr:uid="{00000000-0005-0000-0000-00001B000000}"/>
    <cellStyle name="Comma 5 4 6 2 2" xfId="11398" xr:uid="{00000000-0005-0000-0000-00001B000000}"/>
    <cellStyle name="Comma 5 4 6 2 2 2" xfId="26518" xr:uid="{00000000-0005-0000-0000-00001B000000}"/>
    <cellStyle name="Comma 5 4 6 2 2 2 2" xfId="56758" xr:uid="{00000000-0005-0000-0000-00001B000000}"/>
    <cellStyle name="Comma 5 4 6 2 2 3" xfId="41638" xr:uid="{00000000-0005-0000-0000-00001B000000}"/>
    <cellStyle name="Comma 5 4 6 2 3" xfId="17446" xr:uid="{00000000-0005-0000-0000-00001B000000}"/>
    <cellStyle name="Comma 5 4 6 2 3 2" xfId="47686" xr:uid="{00000000-0005-0000-0000-00001B000000}"/>
    <cellStyle name="Comma 5 4 6 2 4" xfId="32566" xr:uid="{00000000-0005-0000-0000-00001B000000}"/>
    <cellStyle name="Comma 5 4 6 3" xfId="3838" xr:uid="{00000000-0005-0000-0000-00001B000000}"/>
    <cellStyle name="Comma 5 4 6 3 2" xfId="12910" xr:uid="{00000000-0005-0000-0000-00001B000000}"/>
    <cellStyle name="Comma 5 4 6 3 2 2" xfId="28030" xr:uid="{00000000-0005-0000-0000-00001B000000}"/>
    <cellStyle name="Comma 5 4 6 3 2 2 2" xfId="58270" xr:uid="{00000000-0005-0000-0000-00001B000000}"/>
    <cellStyle name="Comma 5 4 6 3 2 3" xfId="43150" xr:uid="{00000000-0005-0000-0000-00001B000000}"/>
    <cellStyle name="Comma 5 4 6 3 3" xfId="18958" xr:uid="{00000000-0005-0000-0000-00001B000000}"/>
    <cellStyle name="Comma 5 4 6 3 3 2" xfId="49198" xr:uid="{00000000-0005-0000-0000-00001B000000}"/>
    <cellStyle name="Comma 5 4 6 3 4" xfId="34078" xr:uid="{00000000-0005-0000-0000-00001B000000}"/>
    <cellStyle name="Comma 5 4 6 4" xfId="5350" xr:uid="{00000000-0005-0000-0000-00001B000000}"/>
    <cellStyle name="Comma 5 4 6 4 2" xfId="14422" xr:uid="{00000000-0005-0000-0000-00001B000000}"/>
    <cellStyle name="Comma 5 4 6 4 2 2" xfId="29542" xr:uid="{00000000-0005-0000-0000-00001B000000}"/>
    <cellStyle name="Comma 5 4 6 4 2 2 2" xfId="59782" xr:uid="{00000000-0005-0000-0000-00001B000000}"/>
    <cellStyle name="Comma 5 4 6 4 2 3" xfId="44662" xr:uid="{00000000-0005-0000-0000-00001B000000}"/>
    <cellStyle name="Comma 5 4 6 4 3" xfId="20470" xr:uid="{00000000-0005-0000-0000-00001B000000}"/>
    <cellStyle name="Comma 5 4 6 4 3 2" xfId="50710" xr:uid="{00000000-0005-0000-0000-00001B000000}"/>
    <cellStyle name="Comma 5 4 6 4 4" xfId="35590" xr:uid="{00000000-0005-0000-0000-00001B000000}"/>
    <cellStyle name="Comma 5 4 6 5" xfId="6862" xr:uid="{00000000-0005-0000-0000-00001B000000}"/>
    <cellStyle name="Comma 5 4 6 5 2" xfId="21982" xr:uid="{00000000-0005-0000-0000-00001B000000}"/>
    <cellStyle name="Comma 5 4 6 5 2 2" xfId="52222" xr:uid="{00000000-0005-0000-0000-00001B000000}"/>
    <cellStyle name="Comma 5 4 6 5 3" xfId="37102" xr:uid="{00000000-0005-0000-0000-00001B000000}"/>
    <cellStyle name="Comma 5 4 6 6" xfId="8374" xr:uid="{00000000-0005-0000-0000-00001B000000}"/>
    <cellStyle name="Comma 5 4 6 6 2" xfId="23494" xr:uid="{00000000-0005-0000-0000-00001B000000}"/>
    <cellStyle name="Comma 5 4 6 6 2 2" xfId="53734" xr:uid="{00000000-0005-0000-0000-00001B000000}"/>
    <cellStyle name="Comma 5 4 6 6 3" xfId="38614" xr:uid="{00000000-0005-0000-0000-00001B000000}"/>
    <cellStyle name="Comma 5 4 6 7" xfId="9886" xr:uid="{00000000-0005-0000-0000-00001B000000}"/>
    <cellStyle name="Comma 5 4 6 7 2" xfId="25006" xr:uid="{00000000-0005-0000-0000-00001B000000}"/>
    <cellStyle name="Comma 5 4 6 7 2 2" xfId="55246" xr:uid="{00000000-0005-0000-0000-00001B000000}"/>
    <cellStyle name="Comma 5 4 6 7 3" xfId="40126" xr:uid="{00000000-0005-0000-0000-00001B000000}"/>
    <cellStyle name="Comma 5 4 6 8" xfId="15934" xr:uid="{00000000-0005-0000-0000-00001B000000}"/>
    <cellStyle name="Comma 5 4 6 8 2" xfId="46174" xr:uid="{00000000-0005-0000-0000-00001B000000}"/>
    <cellStyle name="Comma 5 4 6 9" xfId="31054" xr:uid="{00000000-0005-0000-0000-00001B000000}"/>
    <cellStyle name="Comma 5 4 7" xfId="1570" xr:uid="{00000000-0005-0000-0000-00001B000000}"/>
    <cellStyle name="Comma 5 4 7 2" xfId="10642" xr:uid="{00000000-0005-0000-0000-00001B000000}"/>
    <cellStyle name="Comma 5 4 7 2 2" xfId="25762" xr:uid="{00000000-0005-0000-0000-00001B000000}"/>
    <cellStyle name="Comma 5 4 7 2 2 2" xfId="56002" xr:uid="{00000000-0005-0000-0000-00001B000000}"/>
    <cellStyle name="Comma 5 4 7 2 3" xfId="40882" xr:uid="{00000000-0005-0000-0000-00001B000000}"/>
    <cellStyle name="Comma 5 4 7 3" xfId="16690" xr:uid="{00000000-0005-0000-0000-00001B000000}"/>
    <cellStyle name="Comma 5 4 7 3 2" xfId="46930" xr:uid="{00000000-0005-0000-0000-00001B000000}"/>
    <cellStyle name="Comma 5 4 7 4" xfId="31810" xr:uid="{00000000-0005-0000-0000-00001B000000}"/>
    <cellStyle name="Comma 5 4 8" xfId="3082" xr:uid="{00000000-0005-0000-0000-00001B000000}"/>
    <cellStyle name="Comma 5 4 8 2" xfId="12154" xr:uid="{00000000-0005-0000-0000-00001B000000}"/>
    <cellStyle name="Comma 5 4 8 2 2" xfId="27274" xr:uid="{00000000-0005-0000-0000-00001B000000}"/>
    <cellStyle name="Comma 5 4 8 2 2 2" xfId="57514" xr:uid="{00000000-0005-0000-0000-00001B000000}"/>
    <cellStyle name="Comma 5 4 8 2 3" xfId="42394" xr:uid="{00000000-0005-0000-0000-00001B000000}"/>
    <cellStyle name="Comma 5 4 8 3" xfId="18202" xr:uid="{00000000-0005-0000-0000-00001B000000}"/>
    <cellStyle name="Comma 5 4 8 3 2" xfId="48442" xr:uid="{00000000-0005-0000-0000-00001B000000}"/>
    <cellStyle name="Comma 5 4 8 4" xfId="33322" xr:uid="{00000000-0005-0000-0000-00001B000000}"/>
    <cellStyle name="Comma 5 4 9" xfId="4594" xr:uid="{00000000-0005-0000-0000-00001B000000}"/>
    <cellStyle name="Comma 5 4 9 2" xfId="13666" xr:uid="{00000000-0005-0000-0000-00001B000000}"/>
    <cellStyle name="Comma 5 4 9 2 2" xfId="28786" xr:uid="{00000000-0005-0000-0000-00001B000000}"/>
    <cellStyle name="Comma 5 4 9 2 2 2" xfId="59026" xr:uid="{00000000-0005-0000-0000-00001B000000}"/>
    <cellStyle name="Comma 5 4 9 2 3" xfId="43906" xr:uid="{00000000-0005-0000-0000-00001B000000}"/>
    <cellStyle name="Comma 5 4 9 3" xfId="19714" xr:uid="{00000000-0005-0000-0000-00001B000000}"/>
    <cellStyle name="Comma 5 4 9 3 2" xfId="49954" xr:uid="{00000000-0005-0000-0000-00001B000000}"/>
    <cellStyle name="Comma 5 4 9 4" xfId="34834" xr:uid="{00000000-0005-0000-0000-00001B000000}"/>
    <cellStyle name="Comma 5 5" xfId="100" xr:uid="{00000000-0005-0000-0000-000036000000}"/>
    <cellStyle name="Comma 5 5 10" xfId="9172" xr:uid="{00000000-0005-0000-0000-000036000000}"/>
    <cellStyle name="Comma 5 5 10 2" xfId="24292" xr:uid="{00000000-0005-0000-0000-000036000000}"/>
    <cellStyle name="Comma 5 5 10 2 2" xfId="54532" xr:uid="{00000000-0005-0000-0000-000036000000}"/>
    <cellStyle name="Comma 5 5 10 3" xfId="39412" xr:uid="{00000000-0005-0000-0000-000036000000}"/>
    <cellStyle name="Comma 5 5 11" xfId="15220" xr:uid="{00000000-0005-0000-0000-000036000000}"/>
    <cellStyle name="Comma 5 5 11 2" xfId="45460" xr:uid="{00000000-0005-0000-0000-000036000000}"/>
    <cellStyle name="Comma 5 5 12" xfId="30340" xr:uid="{00000000-0005-0000-0000-000036000000}"/>
    <cellStyle name="Comma 5 5 2" xfId="352" xr:uid="{00000000-0005-0000-0000-000036000000}"/>
    <cellStyle name="Comma 5 5 2 10" xfId="30592" xr:uid="{00000000-0005-0000-0000-000036000000}"/>
    <cellStyle name="Comma 5 5 2 2" xfId="1108" xr:uid="{00000000-0005-0000-0000-000036000000}"/>
    <cellStyle name="Comma 5 5 2 2 2" xfId="2620" xr:uid="{00000000-0005-0000-0000-000036000000}"/>
    <cellStyle name="Comma 5 5 2 2 2 2" xfId="11692" xr:uid="{00000000-0005-0000-0000-000036000000}"/>
    <cellStyle name="Comma 5 5 2 2 2 2 2" xfId="26812" xr:uid="{00000000-0005-0000-0000-000036000000}"/>
    <cellStyle name="Comma 5 5 2 2 2 2 2 2" xfId="57052" xr:uid="{00000000-0005-0000-0000-000036000000}"/>
    <cellStyle name="Comma 5 5 2 2 2 2 3" xfId="41932" xr:uid="{00000000-0005-0000-0000-000036000000}"/>
    <cellStyle name="Comma 5 5 2 2 2 3" xfId="17740" xr:uid="{00000000-0005-0000-0000-000036000000}"/>
    <cellStyle name="Comma 5 5 2 2 2 3 2" xfId="47980" xr:uid="{00000000-0005-0000-0000-000036000000}"/>
    <cellStyle name="Comma 5 5 2 2 2 4" xfId="32860" xr:uid="{00000000-0005-0000-0000-000036000000}"/>
    <cellStyle name="Comma 5 5 2 2 3" xfId="4132" xr:uid="{00000000-0005-0000-0000-000036000000}"/>
    <cellStyle name="Comma 5 5 2 2 3 2" xfId="13204" xr:uid="{00000000-0005-0000-0000-000036000000}"/>
    <cellStyle name="Comma 5 5 2 2 3 2 2" xfId="28324" xr:uid="{00000000-0005-0000-0000-000036000000}"/>
    <cellStyle name="Comma 5 5 2 2 3 2 2 2" xfId="58564" xr:uid="{00000000-0005-0000-0000-000036000000}"/>
    <cellStyle name="Comma 5 5 2 2 3 2 3" xfId="43444" xr:uid="{00000000-0005-0000-0000-000036000000}"/>
    <cellStyle name="Comma 5 5 2 2 3 3" xfId="19252" xr:uid="{00000000-0005-0000-0000-000036000000}"/>
    <cellStyle name="Comma 5 5 2 2 3 3 2" xfId="49492" xr:uid="{00000000-0005-0000-0000-000036000000}"/>
    <cellStyle name="Comma 5 5 2 2 3 4" xfId="34372" xr:uid="{00000000-0005-0000-0000-000036000000}"/>
    <cellStyle name="Comma 5 5 2 2 4" xfId="5644" xr:uid="{00000000-0005-0000-0000-000036000000}"/>
    <cellStyle name="Comma 5 5 2 2 4 2" xfId="14716" xr:uid="{00000000-0005-0000-0000-000036000000}"/>
    <cellStyle name="Comma 5 5 2 2 4 2 2" xfId="29836" xr:uid="{00000000-0005-0000-0000-000036000000}"/>
    <cellStyle name="Comma 5 5 2 2 4 2 2 2" xfId="60076" xr:uid="{00000000-0005-0000-0000-000036000000}"/>
    <cellStyle name="Comma 5 5 2 2 4 2 3" xfId="44956" xr:uid="{00000000-0005-0000-0000-000036000000}"/>
    <cellStyle name="Comma 5 5 2 2 4 3" xfId="20764" xr:uid="{00000000-0005-0000-0000-000036000000}"/>
    <cellStyle name="Comma 5 5 2 2 4 3 2" xfId="51004" xr:uid="{00000000-0005-0000-0000-000036000000}"/>
    <cellStyle name="Comma 5 5 2 2 4 4" xfId="35884" xr:uid="{00000000-0005-0000-0000-000036000000}"/>
    <cellStyle name="Comma 5 5 2 2 5" xfId="7156" xr:uid="{00000000-0005-0000-0000-000036000000}"/>
    <cellStyle name="Comma 5 5 2 2 5 2" xfId="22276" xr:uid="{00000000-0005-0000-0000-000036000000}"/>
    <cellStyle name="Comma 5 5 2 2 5 2 2" xfId="52516" xr:uid="{00000000-0005-0000-0000-000036000000}"/>
    <cellStyle name="Comma 5 5 2 2 5 3" xfId="37396" xr:uid="{00000000-0005-0000-0000-000036000000}"/>
    <cellStyle name="Comma 5 5 2 2 6" xfId="8668" xr:uid="{00000000-0005-0000-0000-000036000000}"/>
    <cellStyle name="Comma 5 5 2 2 6 2" xfId="23788" xr:uid="{00000000-0005-0000-0000-000036000000}"/>
    <cellStyle name="Comma 5 5 2 2 6 2 2" xfId="54028" xr:uid="{00000000-0005-0000-0000-000036000000}"/>
    <cellStyle name="Comma 5 5 2 2 6 3" xfId="38908" xr:uid="{00000000-0005-0000-0000-000036000000}"/>
    <cellStyle name="Comma 5 5 2 2 7" xfId="10180" xr:uid="{00000000-0005-0000-0000-000036000000}"/>
    <cellStyle name="Comma 5 5 2 2 7 2" xfId="25300" xr:uid="{00000000-0005-0000-0000-000036000000}"/>
    <cellStyle name="Comma 5 5 2 2 7 2 2" xfId="55540" xr:uid="{00000000-0005-0000-0000-000036000000}"/>
    <cellStyle name="Comma 5 5 2 2 7 3" xfId="40420" xr:uid="{00000000-0005-0000-0000-000036000000}"/>
    <cellStyle name="Comma 5 5 2 2 8" xfId="16228" xr:uid="{00000000-0005-0000-0000-000036000000}"/>
    <cellStyle name="Comma 5 5 2 2 8 2" xfId="46468" xr:uid="{00000000-0005-0000-0000-000036000000}"/>
    <cellStyle name="Comma 5 5 2 2 9" xfId="31348" xr:uid="{00000000-0005-0000-0000-000036000000}"/>
    <cellStyle name="Comma 5 5 2 3" xfId="1864" xr:uid="{00000000-0005-0000-0000-000036000000}"/>
    <cellStyle name="Comma 5 5 2 3 2" xfId="10936" xr:uid="{00000000-0005-0000-0000-000036000000}"/>
    <cellStyle name="Comma 5 5 2 3 2 2" xfId="26056" xr:uid="{00000000-0005-0000-0000-000036000000}"/>
    <cellStyle name="Comma 5 5 2 3 2 2 2" xfId="56296" xr:uid="{00000000-0005-0000-0000-000036000000}"/>
    <cellStyle name="Comma 5 5 2 3 2 3" xfId="41176" xr:uid="{00000000-0005-0000-0000-000036000000}"/>
    <cellStyle name="Comma 5 5 2 3 3" xfId="16984" xr:uid="{00000000-0005-0000-0000-000036000000}"/>
    <cellStyle name="Comma 5 5 2 3 3 2" xfId="47224" xr:uid="{00000000-0005-0000-0000-000036000000}"/>
    <cellStyle name="Comma 5 5 2 3 4" xfId="32104" xr:uid="{00000000-0005-0000-0000-000036000000}"/>
    <cellStyle name="Comma 5 5 2 4" xfId="3376" xr:uid="{00000000-0005-0000-0000-000036000000}"/>
    <cellStyle name="Comma 5 5 2 4 2" xfId="12448" xr:uid="{00000000-0005-0000-0000-000036000000}"/>
    <cellStyle name="Comma 5 5 2 4 2 2" xfId="27568" xr:uid="{00000000-0005-0000-0000-000036000000}"/>
    <cellStyle name="Comma 5 5 2 4 2 2 2" xfId="57808" xr:uid="{00000000-0005-0000-0000-000036000000}"/>
    <cellStyle name="Comma 5 5 2 4 2 3" xfId="42688" xr:uid="{00000000-0005-0000-0000-000036000000}"/>
    <cellStyle name="Comma 5 5 2 4 3" xfId="18496" xr:uid="{00000000-0005-0000-0000-000036000000}"/>
    <cellStyle name="Comma 5 5 2 4 3 2" xfId="48736" xr:uid="{00000000-0005-0000-0000-000036000000}"/>
    <cellStyle name="Comma 5 5 2 4 4" xfId="33616" xr:uid="{00000000-0005-0000-0000-000036000000}"/>
    <cellStyle name="Comma 5 5 2 5" xfId="4888" xr:uid="{00000000-0005-0000-0000-000036000000}"/>
    <cellStyle name="Comma 5 5 2 5 2" xfId="13960" xr:uid="{00000000-0005-0000-0000-000036000000}"/>
    <cellStyle name="Comma 5 5 2 5 2 2" xfId="29080" xr:uid="{00000000-0005-0000-0000-000036000000}"/>
    <cellStyle name="Comma 5 5 2 5 2 2 2" xfId="59320" xr:uid="{00000000-0005-0000-0000-000036000000}"/>
    <cellStyle name="Comma 5 5 2 5 2 3" xfId="44200" xr:uid="{00000000-0005-0000-0000-000036000000}"/>
    <cellStyle name="Comma 5 5 2 5 3" xfId="20008" xr:uid="{00000000-0005-0000-0000-000036000000}"/>
    <cellStyle name="Comma 5 5 2 5 3 2" xfId="50248" xr:uid="{00000000-0005-0000-0000-000036000000}"/>
    <cellStyle name="Comma 5 5 2 5 4" xfId="35128" xr:uid="{00000000-0005-0000-0000-000036000000}"/>
    <cellStyle name="Comma 5 5 2 6" xfId="6400" xr:uid="{00000000-0005-0000-0000-000036000000}"/>
    <cellStyle name="Comma 5 5 2 6 2" xfId="21520" xr:uid="{00000000-0005-0000-0000-000036000000}"/>
    <cellStyle name="Comma 5 5 2 6 2 2" xfId="51760" xr:uid="{00000000-0005-0000-0000-000036000000}"/>
    <cellStyle name="Comma 5 5 2 6 3" xfId="36640" xr:uid="{00000000-0005-0000-0000-000036000000}"/>
    <cellStyle name="Comma 5 5 2 7" xfId="7912" xr:uid="{00000000-0005-0000-0000-000036000000}"/>
    <cellStyle name="Comma 5 5 2 7 2" xfId="23032" xr:uid="{00000000-0005-0000-0000-000036000000}"/>
    <cellStyle name="Comma 5 5 2 7 2 2" xfId="53272" xr:uid="{00000000-0005-0000-0000-000036000000}"/>
    <cellStyle name="Comma 5 5 2 7 3" xfId="38152" xr:uid="{00000000-0005-0000-0000-000036000000}"/>
    <cellStyle name="Comma 5 5 2 8" xfId="9424" xr:uid="{00000000-0005-0000-0000-000036000000}"/>
    <cellStyle name="Comma 5 5 2 8 2" xfId="24544" xr:uid="{00000000-0005-0000-0000-000036000000}"/>
    <cellStyle name="Comma 5 5 2 8 2 2" xfId="54784" xr:uid="{00000000-0005-0000-0000-000036000000}"/>
    <cellStyle name="Comma 5 5 2 8 3" xfId="39664" xr:uid="{00000000-0005-0000-0000-000036000000}"/>
    <cellStyle name="Comma 5 5 2 9" xfId="15472" xr:uid="{00000000-0005-0000-0000-000036000000}"/>
    <cellStyle name="Comma 5 5 2 9 2" xfId="45712" xr:uid="{00000000-0005-0000-0000-000036000000}"/>
    <cellStyle name="Comma 5 5 3" xfId="604" xr:uid="{00000000-0005-0000-0000-0000B2000000}"/>
    <cellStyle name="Comma 5 5 3 10" xfId="30844" xr:uid="{00000000-0005-0000-0000-0000B2000000}"/>
    <cellStyle name="Comma 5 5 3 2" xfId="1360" xr:uid="{00000000-0005-0000-0000-0000B2000000}"/>
    <cellStyle name="Comma 5 5 3 2 2" xfId="2872" xr:uid="{00000000-0005-0000-0000-0000B2000000}"/>
    <cellStyle name="Comma 5 5 3 2 2 2" xfId="11944" xr:uid="{00000000-0005-0000-0000-0000B2000000}"/>
    <cellStyle name="Comma 5 5 3 2 2 2 2" xfId="27064" xr:uid="{00000000-0005-0000-0000-0000B2000000}"/>
    <cellStyle name="Comma 5 5 3 2 2 2 2 2" xfId="57304" xr:uid="{00000000-0005-0000-0000-0000B2000000}"/>
    <cellStyle name="Comma 5 5 3 2 2 2 3" xfId="42184" xr:uid="{00000000-0005-0000-0000-0000B2000000}"/>
    <cellStyle name="Comma 5 5 3 2 2 3" xfId="17992" xr:uid="{00000000-0005-0000-0000-0000B2000000}"/>
    <cellStyle name="Comma 5 5 3 2 2 3 2" xfId="48232" xr:uid="{00000000-0005-0000-0000-0000B2000000}"/>
    <cellStyle name="Comma 5 5 3 2 2 4" xfId="33112" xr:uid="{00000000-0005-0000-0000-0000B2000000}"/>
    <cellStyle name="Comma 5 5 3 2 3" xfId="4384" xr:uid="{00000000-0005-0000-0000-0000B2000000}"/>
    <cellStyle name="Comma 5 5 3 2 3 2" xfId="13456" xr:uid="{00000000-0005-0000-0000-0000B2000000}"/>
    <cellStyle name="Comma 5 5 3 2 3 2 2" xfId="28576" xr:uid="{00000000-0005-0000-0000-0000B2000000}"/>
    <cellStyle name="Comma 5 5 3 2 3 2 2 2" xfId="58816" xr:uid="{00000000-0005-0000-0000-0000B2000000}"/>
    <cellStyle name="Comma 5 5 3 2 3 2 3" xfId="43696" xr:uid="{00000000-0005-0000-0000-0000B2000000}"/>
    <cellStyle name="Comma 5 5 3 2 3 3" xfId="19504" xr:uid="{00000000-0005-0000-0000-0000B2000000}"/>
    <cellStyle name="Comma 5 5 3 2 3 3 2" xfId="49744" xr:uid="{00000000-0005-0000-0000-0000B2000000}"/>
    <cellStyle name="Comma 5 5 3 2 3 4" xfId="34624" xr:uid="{00000000-0005-0000-0000-0000B2000000}"/>
    <cellStyle name="Comma 5 5 3 2 4" xfId="5896" xr:uid="{00000000-0005-0000-0000-0000B2000000}"/>
    <cellStyle name="Comma 5 5 3 2 4 2" xfId="14968" xr:uid="{00000000-0005-0000-0000-0000B2000000}"/>
    <cellStyle name="Comma 5 5 3 2 4 2 2" xfId="30088" xr:uid="{00000000-0005-0000-0000-0000B2000000}"/>
    <cellStyle name="Comma 5 5 3 2 4 2 2 2" xfId="60328" xr:uid="{00000000-0005-0000-0000-0000B2000000}"/>
    <cellStyle name="Comma 5 5 3 2 4 2 3" xfId="45208" xr:uid="{00000000-0005-0000-0000-0000B2000000}"/>
    <cellStyle name="Comma 5 5 3 2 4 3" xfId="21016" xr:uid="{00000000-0005-0000-0000-0000B2000000}"/>
    <cellStyle name="Comma 5 5 3 2 4 3 2" xfId="51256" xr:uid="{00000000-0005-0000-0000-0000B2000000}"/>
    <cellStyle name="Comma 5 5 3 2 4 4" xfId="36136" xr:uid="{00000000-0005-0000-0000-0000B2000000}"/>
    <cellStyle name="Comma 5 5 3 2 5" xfId="7408" xr:uid="{00000000-0005-0000-0000-0000B2000000}"/>
    <cellStyle name="Comma 5 5 3 2 5 2" xfId="22528" xr:uid="{00000000-0005-0000-0000-0000B2000000}"/>
    <cellStyle name="Comma 5 5 3 2 5 2 2" xfId="52768" xr:uid="{00000000-0005-0000-0000-0000B2000000}"/>
    <cellStyle name="Comma 5 5 3 2 5 3" xfId="37648" xr:uid="{00000000-0005-0000-0000-0000B2000000}"/>
    <cellStyle name="Comma 5 5 3 2 6" xfId="8920" xr:uid="{00000000-0005-0000-0000-0000B2000000}"/>
    <cellStyle name="Comma 5 5 3 2 6 2" xfId="24040" xr:uid="{00000000-0005-0000-0000-0000B2000000}"/>
    <cellStyle name="Comma 5 5 3 2 6 2 2" xfId="54280" xr:uid="{00000000-0005-0000-0000-0000B2000000}"/>
    <cellStyle name="Comma 5 5 3 2 6 3" xfId="39160" xr:uid="{00000000-0005-0000-0000-0000B2000000}"/>
    <cellStyle name="Comma 5 5 3 2 7" xfId="10432" xr:uid="{00000000-0005-0000-0000-0000B2000000}"/>
    <cellStyle name="Comma 5 5 3 2 7 2" xfId="25552" xr:uid="{00000000-0005-0000-0000-0000B2000000}"/>
    <cellStyle name="Comma 5 5 3 2 7 2 2" xfId="55792" xr:uid="{00000000-0005-0000-0000-0000B2000000}"/>
    <cellStyle name="Comma 5 5 3 2 7 3" xfId="40672" xr:uid="{00000000-0005-0000-0000-0000B2000000}"/>
    <cellStyle name="Comma 5 5 3 2 8" xfId="16480" xr:uid="{00000000-0005-0000-0000-0000B2000000}"/>
    <cellStyle name="Comma 5 5 3 2 8 2" xfId="46720" xr:uid="{00000000-0005-0000-0000-0000B2000000}"/>
    <cellStyle name="Comma 5 5 3 2 9" xfId="31600" xr:uid="{00000000-0005-0000-0000-0000B2000000}"/>
    <cellStyle name="Comma 5 5 3 3" xfId="2116" xr:uid="{00000000-0005-0000-0000-0000B2000000}"/>
    <cellStyle name="Comma 5 5 3 3 2" xfId="11188" xr:uid="{00000000-0005-0000-0000-0000B2000000}"/>
    <cellStyle name="Comma 5 5 3 3 2 2" xfId="26308" xr:uid="{00000000-0005-0000-0000-0000B2000000}"/>
    <cellStyle name="Comma 5 5 3 3 2 2 2" xfId="56548" xr:uid="{00000000-0005-0000-0000-0000B2000000}"/>
    <cellStyle name="Comma 5 5 3 3 2 3" xfId="41428" xr:uid="{00000000-0005-0000-0000-0000B2000000}"/>
    <cellStyle name="Comma 5 5 3 3 3" xfId="17236" xr:uid="{00000000-0005-0000-0000-0000B2000000}"/>
    <cellStyle name="Comma 5 5 3 3 3 2" xfId="47476" xr:uid="{00000000-0005-0000-0000-0000B2000000}"/>
    <cellStyle name="Comma 5 5 3 3 4" xfId="32356" xr:uid="{00000000-0005-0000-0000-0000B2000000}"/>
    <cellStyle name="Comma 5 5 3 4" xfId="3628" xr:uid="{00000000-0005-0000-0000-0000B2000000}"/>
    <cellStyle name="Comma 5 5 3 4 2" xfId="12700" xr:uid="{00000000-0005-0000-0000-0000B2000000}"/>
    <cellStyle name="Comma 5 5 3 4 2 2" xfId="27820" xr:uid="{00000000-0005-0000-0000-0000B2000000}"/>
    <cellStyle name="Comma 5 5 3 4 2 2 2" xfId="58060" xr:uid="{00000000-0005-0000-0000-0000B2000000}"/>
    <cellStyle name="Comma 5 5 3 4 2 3" xfId="42940" xr:uid="{00000000-0005-0000-0000-0000B2000000}"/>
    <cellStyle name="Comma 5 5 3 4 3" xfId="18748" xr:uid="{00000000-0005-0000-0000-0000B2000000}"/>
    <cellStyle name="Comma 5 5 3 4 3 2" xfId="48988" xr:uid="{00000000-0005-0000-0000-0000B2000000}"/>
    <cellStyle name="Comma 5 5 3 4 4" xfId="33868" xr:uid="{00000000-0005-0000-0000-0000B2000000}"/>
    <cellStyle name="Comma 5 5 3 5" xfId="5140" xr:uid="{00000000-0005-0000-0000-0000B2000000}"/>
    <cellStyle name="Comma 5 5 3 5 2" xfId="14212" xr:uid="{00000000-0005-0000-0000-0000B2000000}"/>
    <cellStyle name="Comma 5 5 3 5 2 2" xfId="29332" xr:uid="{00000000-0005-0000-0000-0000B2000000}"/>
    <cellStyle name="Comma 5 5 3 5 2 2 2" xfId="59572" xr:uid="{00000000-0005-0000-0000-0000B2000000}"/>
    <cellStyle name="Comma 5 5 3 5 2 3" xfId="44452" xr:uid="{00000000-0005-0000-0000-0000B2000000}"/>
    <cellStyle name="Comma 5 5 3 5 3" xfId="20260" xr:uid="{00000000-0005-0000-0000-0000B2000000}"/>
    <cellStyle name="Comma 5 5 3 5 3 2" xfId="50500" xr:uid="{00000000-0005-0000-0000-0000B2000000}"/>
    <cellStyle name="Comma 5 5 3 5 4" xfId="35380" xr:uid="{00000000-0005-0000-0000-0000B2000000}"/>
    <cellStyle name="Comma 5 5 3 6" xfId="6652" xr:uid="{00000000-0005-0000-0000-0000B2000000}"/>
    <cellStyle name="Comma 5 5 3 6 2" xfId="21772" xr:uid="{00000000-0005-0000-0000-0000B2000000}"/>
    <cellStyle name="Comma 5 5 3 6 2 2" xfId="52012" xr:uid="{00000000-0005-0000-0000-0000B2000000}"/>
    <cellStyle name="Comma 5 5 3 6 3" xfId="36892" xr:uid="{00000000-0005-0000-0000-0000B2000000}"/>
    <cellStyle name="Comma 5 5 3 7" xfId="8164" xr:uid="{00000000-0005-0000-0000-0000B2000000}"/>
    <cellStyle name="Comma 5 5 3 7 2" xfId="23284" xr:uid="{00000000-0005-0000-0000-0000B2000000}"/>
    <cellStyle name="Comma 5 5 3 7 2 2" xfId="53524" xr:uid="{00000000-0005-0000-0000-0000B2000000}"/>
    <cellStyle name="Comma 5 5 3 7 3" xfId="38404" xr:uid="{00000000-0005-0000-0000-0000B2000000}"/>
    <cellStyle name="Comma 5 5 3 8" xfId="9676" xr:uid="{00000000-0005-0000-0000-0000B2000000}"/>
    <cellStyle name="Comma 5 5 3 8 2" xfId="24796" xr:uid="{00000000-0005-0000-0000-0000B2000000}"/>
    <cellStyle name="Comma 5 5 3 8 2 2" xfId="55036" xr:uid="{00000000-0005-0000-0000-0000B2000000}"/>
    <cellStyle name="Comma 5 5 3 8 3" xfId="39916" xr:uid="{00000000-0005-0000-0000-0000B2000000}"/>
    <cellStyle name="Comma 5 5 3 9" xfId="15724" xr:uid="{00000000-0005-0000-0000-0000B2000000}"/>
    <cellStyle name="Comma 5 5 3 9 2" xfId="45964" xr:uid="{00000000-0005-0000-0000-0000B2000000}"/>
    <cellStyle name="Comma 5 5 4" xfId="856" xr:uid="{00000000-0005-0000-0000-000036000000}"/>
    <cellStyle name="Comma 5 5 4 2" xfId="2368" xr:uid="{00000000-0005-0000-0000-000036000000}"/>
    <cellStyle name="Comma 5 5 4 2 2" xfId="11440" xr:uid="{00000000-0005-0000-0000-000036000000}"/>
    <cellStyle name="Comma 5 5 4 2 2 2" xfId="26560" xr:uid="{00000000-0005-0000-0000-000036000000}"/>
    <cellStyle name="Comma 5 5 4 2 2 2 2" xfId="56800" xr:uid="{00000000-0005-0000-0000-000036000000}"/>
    <cellStyle name="Comma 5 5 4 2 2 3" xfId="41680" xr:uid="{00000000-0005-0000-0000-000036000000}"/>
    <cellStyle name="Comma 5 5 4 2 3" xfId="17488" xr:uid="{00000000-0005-0000-0000-000036000000}"/>
    <cellStyle name="Comma 5 5 4 2 3 2" xfId="47728" xr:uid="{00000000-0005-0000-0000-000036000000}"/>
    <cellStyle name="Comma 5 5 4 2 4" xfId="32608" xr:uid="{00000000-0005-0000-0000-000036000000}"/>
    <cellStyle name="Comma 5 5 4 3" xfId="3880" xr:uid="{00000000-0005-0000-0000-000036000000}"/>
    <cellStyle name="Comma 5 5 4 3 2" xfId="12952" xr:uid="{00000000-0005-0000-0000-000036000000}"/>
    <cellStyle name="Comma 5 5 4 3 2 2" xfId="28072" xr:uid="{00000000-0005-0000-0000-000036000000}"/>
    <cellStyle name="Comma 5 5 4 3 2 2 2" xfId="58312" xr:uid="{00000000-0005-0000-0000-000036000000}"/>
    <cellStyle name="Comma 5 5 4 3 2 3" xfId="43192" xr:uid="{00000000-0005-0000-0000-000036000000}"/>
    <cellStyle name="Comma 5 5 4 3 3" xfId="19000" xr:uid="{00000000-0005-0000-0000-000036000000}"/>
    <cellStyle name="Comma 5 5 4 3 3 2" xfId="49240" xr:uid="{00000000-0005-0000-0000-000036000000}"/>
    <cellStyle name="Comma 5 5 4 3 4" xfId="34120" xr:uid="{00000000-0005-0000-0000-000036000000}"/>
    <cellStyle name="Comma 5 5 4 4" xfId="5392" xr:uid="{00000000-0005-0000-0000-000036000000}"/>
    <cellStyle name="Comma 5 5 4 4 2" xfId="14464" xr:uid="{00000000-0005-0000-0000-000036000000}"/>
    <cellStyle name="Comma 5 5 4 4 2 2" xfId="29584" xr:uid="{00000000-0005-0000-0000-000036000000}"/>
    <cellStyle name="Comma 5 5 4 4 2 2 2" xfId="59824" xr:uid="{00000000-0005-0000-0000-000036000000}"/>
    <cellStyle name="Comma 5 5 4 4 2 3" xfId="44704" xr:uid="{00000000-0005-0000-0000-000036000000}"/>
    <cellStyle name="Comma 5 5 4 4 3" xfId="20512" xr:uid="{00000000-0005-0000-0000-000036000000}"/>
    <cellStyle name="Comma 5 5 4 4 3 2" xfId="50752" xr:uid="{00000000-0005-0000-0000-000036000000}"/>
    <cellStyle name="Comma 5 5 4 4 4" xfId="35632" xr:uid="{00000000-0005-0000-0000-000036000000}"/>
    <cellStyle name="Comma 5 5 4 5" xfId="6904" xr:uid="{00000000-0005-0000-0000-000036000000}"/>
    <cellStyle name="Comma 5 5 4 5 2" xfId="22024" xr:uid="{00000000-0005-0000-0000-000036000000}"/>
    <cellStyle name="Comma 5 5 4 5 2 2" xfId="52264" xr:uid="{00000000-0005-0000-0000-000036000000}"/>
    <cellStyle name="Comma 5 5 4 5 3" xfId="37144" xr:uid="{00000000-0005-0000-0000-000036000000}"/>
    <cellStyle name="Comma 5 5 4 6" xfId="8416" xr:uid="{00000000-0005-0000-0000-000036000000}"/>
    <cellStyle name="Comma 5 5 4 6 2" xfId="23536" xr:uid="{00000000-0005-0000-0000-000036000000}"/>
    <cellStyle name="Comma 5 5 4 6 2 2" xfId="53776" xr:uid="{00000000-0005-0000-0000-000036000000}"/>
    <cellStyle name="Comma 5 5 4 6 3" xfId="38656" xr:uid="{00000000-0005-0000-0000-000036000000}"/>
    <cellStyle name="Comma 5 5 4 7" xfId="9928" xr:uid="{00000000-0005-0000-0000-000036000000}"/>
    <cellStyle name="Comma 5 5 4 7 2" xfId="25048" xr:uid="{00000000-0005-0000-0000-000036000000}"/>
    <cellStyle name="Comma 5 5 4 7 2 2" xfId="55288" xr:uid="{00000000-0005-0000-0000-000036000000}"/>
    <cellStyle name="Comma 5 5 4 7 3" xfId="40168" xr:uid="{00000000-0005-0000-0000-000036000000}"/>
    <cellStyle name="Comma 5 5 4 8" xfId="15976" xr:uid="{00000000-0005-0000-0000-000036000000}"/>
    <cellStyle name="Comma 5 5 4 8 2" xfId="46216" xr:uid="{00000000-0005-0000-0000-000036000000}"/>
    <cellStyle name="Comma 5 5 4 9" xfId="31096" xr:uid="{00000000-0005-0000-0000-000036000000}"/>
    <cellStyle name="Comma 5 5 5" xfId="1612" xr:uid="{00000000-0005-0000-0000-000036000000}"/>
    <cellStyle name="Comma 5 5 5 2" xfId="10684" xr:uid="{00000000-0005-0000-0000-000036000000}"/>
    <cellStyle name="Comma 5 5 5 2 2" xfId="25804" xr:uid="{00000000-0005-0000-0000-000036000000}"/>
    <cellStyle name="Comma 5 5 5 2 2 2" xfId="56044" xr:uid="{00000000-0005-0000-0000-000036000000}"/>
    <cellStyle name="Comma 5 5 5 2 3" xfId="40924" xr:uid="{00000000-0005-0000-0000-000036000000}"/>
    <cellStyle name="Comma 5 5 5 3" xfId="16732" xr:uid="{00000000-0005-0000-0000-000036000000}"/>
    <cellStyle name="Comma 5 5 5 3 2" xfId="46972" xr:uid="{00000000-0005-0000-0000-000036000000}"/>
    <cellStyle name="Comma 5 5 5 4" xfId="31852" xr:uid="{00000000-0005-0000-0000-000036000000}"/>
    <cellStyle name="Comma 5 5 6" xfId="3124" xr:uid="{00000000-0005-0000-0000-000036000000}"/>
    <cellStyle name="Comma 5 5 6 2" xfId="12196" xr:uid="{00000000-0005-0000-0000-000036000000}"/>
    <cellStyle name="Comma 5 5 6 2 2" xfId="27316" xr:uid="{00000000-0005-0000-0000-000036000000}"/>
    <cellStyle name="Comma 5 5 6 2 2 2" xfId="57556" xr:uid="{00000000-0005-0000-0000-000036000000}"/>
    <cellStyle name="Comma 5 5 6 2 3" xfId="42436" xr:uid="{00000000-0005-0000-0000-000036000000}"/>
    <cellStyle name="Comma 5 5 6 3" xfId="18244" xr:uid="{00000000-0005-0000-0000-000036000000}"/>
    <cellStyle name="Comma 5 5 6 3 2" xfId="48484" xr:uid="{00000000-0005-0000-0000-000036000000}"/>
    <cellStyle name="Comma 5 5 6 4" xfId="33364" xr:uid="{00000000-0005-0000-0000-000036000000}"/>
    <cellStyle name="Comma 5 5 7" xfId="4636" xr:uid="{00000000-0005-0000-0000-000036000000}"/>
    <cellStyle name="Comma 5 5 7 2" xfId="13708" xr:uid="{00000000-0005-0000-0000-000036000000}"/>
    <cellStyle name="Comma 5 5 7 2 2" xfId="28828" xr:uid="{00000000-0005-0000-0000-000036000000}"/>
    <cellStyle name="Comma 5 5 7 2 2 2" xfId="59068" xr:uid="{00000000-0005-0000-0000-000036000000}"/>
    <cellStyle name="Comma 5 5 7 2 3" xfId="43948" xr:uid="{00000000-0005-0000-0000-000036000000}"/>
    <cellStyle name="Comma 5 5 7 3" xfId="19756" xr:uid="{00000000-0005-0000-0000-000036000000}"/>
    <cellStyle name="Comma 5 5 7 3 2" xfId="49996" xr:uid="{00000000-0005-0000-0000-000036000000}"/>
    <cellStyle name="Comma 5 5 7 4" xfId="34876" xr:uid="{00000000-0005-0000-0000-000036000000}"/>
    <cellStyle name="Comma 5 5 8" xfId="6148" xr:uid="{00000000-0005-0000-0000-000036000000}"/>
    <cellStyle name="Comma 5 5 8 2" xfId="21268" xr:uid="{00000000-0005-0000-0000-000036000000}"/>
    <cellStyle name="Comma 5 5 8 2 2" xfId="51508" xr:uid="{00000000-0005-0000-0000-000036000000}"/>
    <cellStyle name="Comma 5 5 8 3" xfId="36388" xr:uid="{00000000-0005-0000-0000-000036000000}"/>
    <cellStyle name="Comma 5 5 9" xfId="7660" xr:uid="{00000000-0005-0000-0000-000036000000}"/>
    <cellStyle name="Comma 5 5 9 2" xfId="22780" xr:uid="{00000000-0005-0000-0000-000036000000}"/>
    <cellStyle name="Comma 5 5 9 2 2" xfId="53020" xr:uid="{00000000-0005-0000-0000-000036000000}"/>
    <cellStyle name="Comma 5 5 9 3" xfId="37900" xr:uid="{00000000-0005-0000-0000-000036000000}"/>
    <cellStyle name="Comma 5 6" xfId="184" xr:uid="{00000000-0005-0000-0000-000036000000}"/>
    <cellStyle name="Comma 5 6 10" xfId="9256" xr:uid="{00000000-0005-0000-0000-000036000000}"/>
    <cellStyle name="Comma 5 6 10 2" xfId="24376" xr:uid="{00000000-0005-0000-0000-000036000000}"/>
    <cellStyle name="Comma 5 6 10 2 2" xfId="54616" xr:uid="{00000000-0005-0000-0000-000036000000}"/>
    <cellStyle name="Comma 5 6 10 3" xfId="39496" xr:uid="{00000000-0005-0000-0000-000036000000}"/>
    <cellStyle name="Comma 5 6 11" xfId="15304" xr:uid="{00000000-0005-0000-0000-000036000000}"/>
    <cellStyle name="Comma 5 6 11 2" xfId="45544" xr:uid="{00000000-0005-0000-0000-000036000000}"/>
    <cellStyle name="Comma 5 6 12" xfId="30424" xr:uid="{00000000-0005-0000-0000-000036000000}"/>
    <cellStyle name="Comma 5 6 2" xfId="436" xr:uid="{00000000-0005-0000-0000-000036000000}"/>
    <cellStyle name="Comma 5 6 2 10" xfId="30676" xr:uid="{00000000-0005-0000-0000-000036000000}"/>
    <cellStyle name="Comma 5 6 2 2" xfId="1192" xr:uid="{00000000-0005-0000-0000-000036000000}"/>
    <cellStyle name="Comma 5 6 2 2 2" xfId="2704" xr:uid="{00000000-0005-0000-0000-000036000000}"/>
    <cellStyle name="Comma 5 6 2 2 2 2" xfId="11776" xr:uid="{00000000-0005-0000-0000-000036000000}"/>
    <cellStyle name="Comma 5 6 2 2 2 2 2" xfId="26896" xr:uid="{00000000-0005-0000-0000-000036000000}"/>
    <cellStyle name="Comma 5 6 2 2 2 2 2 2" xfId="57136" xr:uid="{00000000-0005-0000-0000-000036000000}"/>
    <cellStyle name="Comma 5 6 2 2 2 2 3" xfId="42016" xr:uid="{00000000-0005-0000-0000-000036000000}"/>
    <cellStyle name="Comma 5 6 2 2 2 3" xfId="17824" xr:uid="{00000000-0005-0000-0000-000036000000}"/>
    <cellStyle name="Comma 5 6 2 2 2 3 2" xfId="48064" xr:uid="{00000000-0005-0000-0000-000036000000}"/>
    <cellStyle name="Comma 5 6 2 2 2 4" xfId="32944" xr:uid="{00000000-0005-0000-0000-000036000000}"/>
    <cellStyle name="Comma 5 6 2 2 3" xfId="4216" xr:uid="{00000000-0005-0000-0000-000036000000}"/>
    <cellStyle name="Comma 5 6 2 2 3 2" xfId="13288" xr:uid="{00000000-0005-0000-0000-000036000000}"/>
    <cellStyle name="Comma 5 6 2 2 3 2 2" xfId="28408" xr:uid="{00000000-0005-0000-0000-000036000000}"/>
    <cellStyle name="Comma 5 6 2 2 3 2 2 2" xfId="58648" xr:uid="{00000000-0005-0000-0000-000036000000}"/>
    <cellStyle name="Comma 5 6 2 2 3 2 3" xfId="43528" xr:uid="{00000000-0005-0000-0000-000036000000}"/>
    <cellStyle name="Comma 5 6 2 2 3 3" xfId="19336" xr:uid="{00000000-0005-0000-0000-000036000000}"/>
    <cellStyle name="Comma 5 6 2 2 3 3 2" xfId="49576" xr:uid="{00000000-0005-0000-0000-000036000000}"/>
    <cellStyle name="Comma 5 6 2 2 3 4" xfId="34456" xr:uid="{00000000-0005-0000-0000-000036000000}"/>
    <cellStyle name="Comma 5 6 2 2 4" xfId="5728" xr:uid="{00000000-0005-0000-0000-000036000000}"/>
    <cellStyle name="Comma 5 6 2 2 4 2" xfId="14800" xr:uid="{00000000-0005-0000-0000-000036000000}"/>
    <cellStyle name="Comma 5 6 2 2 4 2 2" xfId="29920" xr:uid="{00000000-0005-0000-0000-000036000000}"/>
    <cellStyle name="Comma 5 6 2 2 4 2 2 2" xfId="60160" xr:uid="{00000000-0005-0000-0000-000036000000}"/>
    <cellStyle name="Comma 5 6 2 2 4 2 3" xfId="45040" xr:uid="{00000000-0005-0000-0000-000036000000}"/>
    <cellStyle name="Comma 5 6 2 2 4 3" xfId="20848" xr:uid="{00000000-0005-0000-0000-000036000000}"/>
    <cellStyle name="Comma 5 6 2 2 4 3 2" xfId="51088" xr:uid="{00000000-0005-0000-0000-000036000000}"/>
    <cellStyle name="Comma 5 6 2 2 4 4" xfId="35968" xr:uid="{00000000-0005-0000-0000-000036000000}"/>
    <cellStyle name="Comma 5 6 2 2 5" xfId="7240" xr:uid="{00000000-0005-0000-0000-000036000000}"/>
    <cellStyle name="Comma 5 6 2 2 5 2" xfId="22360" xr:uid="{00000000-0005-0000-0000-000036000000}"/>
    <cellStyle name="Comma 5 6 2 2 5 2 2" xfId="52600" xr:uid="{00000000-0005-0000-0000-000036000000}"/>
    <cellStyle name="Comma 5 6 2 2 5 3" xfId="37480" xr:uid="{00000000-0005-0000-0000-000036000000}"/>
    <cellStyle name="Comma 5 6 2 2 6" xfId="8752" xr:uid="{00000000-0005-0000-0000-000036000000}"/>
    <cellStyle name="Comma 5 6 2 2 6 2" xfId="23872" xr:uid="{00000000-0005-0000-0000-000036000000}"/>
    <cellStyle name="Comma 5 6 2 2 6 2 2" xfId="54112" xr:uid="{00000000-0005-0000-0000-000036000000}"/>
    <cellStyle name="Comma 5 6 2 2 6 3" xfId="38992" xr:uid="{00000000-0005-0000-0000-000036000000}"/>
    <cellStyle name="Comma 5 6 2 2 7" xfId="10264" xr:uid="{00000000-0005-0000-0000-000036000000}"/>
    <cellStyle name="Comma 5 6 2 2 7 2" xfId="25384" xr:uid="{00000000-0005-0000-0000-000036000000}"/>
    <cellStyle name="Comma 5 6 2 2 7 2 2" xfId="55624" xr:uid="{00000000-0005-0000-0000-000036000000}"/>
    <cellStyle name="Comma 5 6 2 2 7 3" xfId="40504" xr:uid="{00000000-0005-0000-0000-000036000000}"/>
    <cellStyle name="Comma 5 6 2 2 8" xfId="16312" xr:uid="{00000000-0005-0000-0000-000036000000}"/>
    <cellStyle name="Comma 5 6 2 2 8 2" xfId="46552" xr:uid="{00000000-0005-0000-0000-000036000000}"/>
    <cellStyle name="Comma 5 6 2 2 9" xfId="31432" xr:uid="{00000000-0005-0000-0000-000036000000}"/>
    <cellStyle name="Comma 5 6 2 3" xfId="1948" xr:uid="{00000000-0005-0000-0000-000036000000}"/>
    <cellStyle name="Comma 5 6 2 3 2" xfId="11020" xr:uid="{00000000-0005-0000-0000-000036000000}"/>
    <cellStyle name="Comma 5 6 2 3 2 2" xfId="26140" xr:uid="{00000000-0005-0000-0000-000036000000}"/>
    <cellStyle name="Comma 5 6 2 3 2 2 2" xfId="56380" xr:uid="{00000000-0005-0000-0000-000036000000}"/>
    <cellStyle name="Comma 5 6 2 3 2 3" xfId="41260" xr:uid="{00000000-0005-0000-0000-000036000000}"/>
    <cellStyle name="Comma 5 6 2 3 3" xfId="17068" xr:uid="{00000000-0005-0000-0000-000036000000}"/>
    <cellStyle name="Comma 5 6 2 3 3 2" xfId="47308" xr:uid="{00000000-0005-0000-0000-000036000000}"/>
    <cellStyle name="Comma 5 6 2 3 4" xfId="32188" xr:uid="{00000000-0005-0000-0000-000036000000}"/>
    <cellStyle name="Comma 5 6 2 4" xfId="3460" xr:uid="{00000000-0005-0000-0000-000036000000}"/>
    <cellStyle name="Comma 5 6 2 4 2" xfId="12532" xr:uid="{00000000-0005-0000-0000-000036000000}"/>
    <cellStyle name="Comma 5 6 2 4 2 2" xfId="27652" xr:uid="{00000000-0005-0000-0000-000036000000}"/>
    <cellStyle name="Comma 5 6 2 4 2 2 2" xfId="57892" xr:uid="{00000000-0005-0000-0000-000036000000}"/>
    <cellStyle name="Comma 5 6 2 4 2 3" xfId="42772" xr:uid="{00000000-0005-0000-0000-000036000000}"/>
    <cellStyle name="Comma 5 6 2 4 3" xfId="18580" xr:uid="{00000000-0005-0000-0000-000036000000}"/>
    <cellStyle name="Comma 5 6 2 4 3 2" xfId="48820" xr:uid="{00000000-0005-0000-0000-000036000000}"/>
    <cellStyle name="Comma 5 6 2 4 4" xfId="33700" xr:uid="{00000000-0005-0000-0000-000036000000}"/>
    <cellStyle name="Comma 5 6 2 5" xfId="4972" xr:uid="{00000000-0005-0000-0000-000036000000}"/>
    <cellStyle name="Comma 5 6 2 5 2" xfId="14044" xr:uid="{00000000-0005-0000-0000-000036000000}"/>
    <cellStyle name="Comma 5 6 2 5 2 2" xfId="29164" xr:uid="{00000000-0005-0000-0000-000036000000}"/>
    <cellStyle name="Comma 5 6 2 5 2 2 2" xfId="59404" xr:uid="{00000000-0005-0000-0000-000036000000}"/>
    <cellStyle name="Comma 5 6 2 5 2 3" xfId="44284" xr:uid="{00000000-0005-0000-0000-000036000000}"/>
    <cellStyle name="Comma 5 6 2 5 3" xfId="20092" xr:uid="{00000000-0005-0000-0000-000036000000}"/>
    <cellStyle name="Comma 5 6 2 5 3 2" xfId="50332" xr:uid="{00000000-0005-0000-0000-000036000000}"/>
    <cellStyle name="Comma 5 6 2 5 4" xfId="35212" xr:uid="{00000000-0005-0000-0000-000036000000}"/>
    <cellStyle name="Comma 5 6 2 6" xfId="6484" xr:uid="{00000000-0005-0000-0000-000036000000}"/>
    <cellStyle name="Comma 5 6 2 6 2" xfId="21604" xr:uid="{00000000-0005-0000-0000-000036000000}"/>
    <cellStyle name="Comma 5 6 2 6 2 2" xfId="51844" xr:uid="{00000000-0005-0000-0000-000036000000}"/>
    <cellStyle name="Comma 5 6 2 6 3" xfId="36724" xr:uid="{00000000-0005-0000-0000-000036000000}"/>
    <cellStyle name="Comma 5 6 2 7" xfId="7996" xr:uid="{00000000-0005-0000-0000-000036000000}"/>
    <cellStyle name="Comma 5 6 2 7 2" xfId="23116" xr:uid="{00000000-0005-0000-0000-000036000000}"/>
    <cellStyle name="Comma 5 6 2 7 2 2" xfId="53356" xr:uid="{00000000-0005-0000-0000-000036000000}"/>
    <cellStyle name="Comma 5 6 2 7 3" xfId="38236" xr:uid="{00000000-0005-0000-0000-000036000000}"/>
    <cellStyle name="Comma 5 6 2 8" xfId="9508" xr:uid="{00000000-0005-0000-0000-000036000000}"/>
    <cellStyle name="Comma 5 6 2 8 2" xfId="24628" xr:uid="{00000000-0005-0000-0000-000036000000}"/>
    <cellStyle name="Comma 5 6 2 8 2 2" xfId="54868" xr:uid="{00000000-0005-0000-0000-000036000000}"/>
    <cellStyle name="Comma 5 6 2 8 3" xfId="39748" xr:uid="{00000000-0005-0000-0000-000036000000}"/>
    <cellStyle name="Comma 5 6 2 9" xfId="15556" xr:uid="{00000000-0005-0000-0000-000036000000}"/>
    <cellStyle name="Comma 5 6 2 9 2" xfId="45796" xr:uid="{00000000-0005-0000-0000-000036000000}"/>
    <cellStyle name="Comma 5 6 3" xfId="688" xr:uid="{00000000-0005-0000-0000-0000B3000000}"/>
    <cellStyle name="Comma 5 6 3 10" xfId="30928" xr:uid="{00000000-0005-0000-0000-0000B3000000}"/>
    <cellStyle name="Comma 5 6 3 2" xfId="1444" xr:uid="{00000000-0005-0000-0000-0000B3000000}"/>
    <cellStyle name="Comma 5 6 3 2 2" xfId="2956" xr:uid="{00000000-0005-0000-0000-0000B3000000}"/>
    <cellStyle name="Comma 5 6 3 2 2 2" xfId="12028" xr:uid="{00000000-0005-0000-0000-0000B3000000}"/>
    <cellStyle name="Comma 5 6 3 2 2 2 2" xfId="27148" xr:uid="{00000000-0005-0000-0000-0000B3000000}"/>
    <cellStyle name="Comma 5 6 3 2 2 2 2 2" xfId="57388" xr:uid="{00000000-0005-0000-0000-0000B3000000}"/>
    <cellStyle name="Comma 5 6 3 2 2 2 3" xfId="42268" xr:uid="{00000000-0005-0000-0000-0000B3000000}"/>
    <cellStyle name="Comma 5 6 3 2 2 3" xfId="18076" xr:uid="{00000000-0005-0000-0000-0000B3000000}"/>
    <cellStyle name="Comma 5 6 3 2 2 3 2" xfId="48316" xr:uid="{00000000-0005-0000-0000-0000B3000000}"/>
    <cellStyle name="Comma 5 6 3 2 2 4" xfId="33196" xr:uid="{00000000-0005-0000-0000-0000B3000000}"/>
    <cellStyle name="Comma 5 6 3 2 3" xfId="4468" xr:uid="{00000000-0005-0000-0000-0000B3000000}"/>
    <cellStyle name="Comma 5 6 3 2 3 2" xfId="13540" xr:uid="{00000000-0005-0000-0000-0000B3000000}"/>
    <cellStyle name="Comma 5 6 3 2 3 2 2" xfId="28660" xr:uid="{00000000-0005-0000-0000-0000B3000000}"/>
    <cellStyle name="Comma 5 6 3 2 3 2 2 2" xfId="58900" xr:uid="{00000000-0005-0000-0000-0000B3000000}"/>
    <cellStyle name="Comma 5 6 3 2 3 2 3" xfId="43780" xr:uid="{00000000-0005-0000-0000-0000B3000000}"/>
    <cellStyle name="Comma 5 6 3 2 3 3" xfId="19588" xr:uid="{00000000-0005-0000-0000-0000B3000000}"/>
    <cellStyle name="Comma 5 6 3 2 3 3 2" xfId="49828" xr:uid="{00000000-0005-0000-0000-0000B3000000}"/>
    <cellStyle name="Comma 5 6 3 2 3 4" xfId="34708" xr:uid="{00000000-0005-0000-0000-0000B3000000}"/>
    <cellStyle name="Comma 5 6 3 2 4" xfId="5980" xr:uid="{00000000-0005-0000-0000-0000B3000000}"/>
    <cellStyle name="Comma 5 6 3 2 4 2" xfId="15052" xr:uid="{00000000-0005-0000-0000-0000B3000000}"/>
    <cellStyle name="Comma 5 6 3 2 4 2 2" xfId="30172" xr:uid="{00000000-0005-0000-0000-0000B3000000}"/>
    <cellStyle name="Comma 5 6 3 2 4 2 2 2" xfId="60412" xr:uid="{00000000-0005-0000-0000-0000B3000000}"/>
    <cellStyle name="Comma 5 6 3 2 4 2 3" xfId="45292" xr:uid="{00000000-0005-0000-0000-0000B3000000}"/>
    <cellStyle name="Comma 5 6 3 2 4 3" xfId="21100" xr:uid="{00000000-0005-0000-0000-0000B3000000}"/>
    <cellStyle name="Comma 5 6 3 2 4 3 2" xfId="51340" xr:uid="{00000000-0005-0000-0000-0000B3000000}"/>
    <cellStyle name="Comma 5 6 3 2 4 4" xfId="36220" xr:uid="{00000000-0005-0000-0000-0000B3000000}"/>
    <cellStyle name="Comma 5 6 3 2 5" xfId="7492" xr:uid="{00000000-0005-0000-0000-0000B3000000}"/>
    <cellStyle name="Comma 5 6 3 2 5 2" xfId="22612" xr:uid="{00000000-0005-0000-0000-0000B3000000}"/>
    <cellStyle name="Comma 5 6 3 2 5 2 2" xfId="52852" xr:uid="{00000000-0005-0000-0000-0000B3000000}"/>
    <cellStyle name="Comma 5 6 3 2 5 3" xfId="37732" xr:uid="{00000000-0005-0000-0000-0000B3000000}"/>
    <cellStyle name="Comma 5 6 3 2 6" xfId="9004" xr:uid="{00000000-0005-0000-0000-0000B3000000}"/>
    <cellStyle name="Comma 5 6 3 2 6 2" xfId="24124" xr:uid="{00000000-0005-0000-0000-0000B3000000}"/>
    <cellStyle name="Comma 5 6 3 2 6 2 2" xfId="54364" xr:uid="{00000000-0005-0000-0000-0000B3000000}"/>
    <cellStyle name="Comma 5 6 3 2 6 3" xfId="39244" xr:uid="{00000000-0005-0000-0000-0000B3000000}"/>
    <cellStyle name="Comma 5 6 3 2 7" xfId="10516" xr:uid="{00000000-0005-0000-0000-0000B3000000}"/>
    <cellStyle name="Comma 5 6 3 2 7 2" xfId="25636" xr:uid="{00000000-0005-0000-0000-0000B3000000}"/>
    <cellStyle name="Comma 5 6 3 2 7 2 2" xfId="55876" xr:uid="{00000000-0005-0000-0000-0000B3000000}"/>
    <cellStyle name="Comma 5 6 3 2 7 3" xfId="40756" xr:uid="{00000000-0005-0000-0000-0000B3000000}"/>
    <cellStyle name="Comma 5 6 3 2 8" xfId="16564" xr:uid="{00000000-0005-0000-0000-0000B3000000}"/>
    <cellStyle name="Comma 5 6 3 2 8 2" xfId="46804" xr:uid="{00000000-0005-0000-0000-0000B3000000}"/>
    <cellStyle name="Comma 5 6 3 2 9" xfId="31684" xr:uid="{00000000-0005-0000-0000-0000B3000000}"/>
    <cellStyle name="Comma 5 6 3 3" xfId="2200" xr:uid="{00000000-0005-0000-0000-0000B3000000}"/>
    <cellStyle name="Comma 5 6 3 3 2" xfId="11272" xr:uid="{00000000-0005-0000-0000-0000B3000000}"/>
    <cellStyle name="Comma 5 6 3 3 2 2" xfId="26392" xr:uid="{00000000-0005-0000-0000-0000B3000000}"/>
    <cellStyle name="Comma 5 6 3 3 2 2 2" xfId="56632" xr:uid="{00000000-0005-0000-0000-0000B3000000}"/>
    <cellStyle name="Comma 5 6 3 3 2 3" xfId="41512" xr:uid="{00000000-0005-0000-0000-0000B3000000}"/>
    <cellStyle name="Comma 5 6 3 3 3" xfId="17320" xr:uid="{00000000-0005-0000-0000-0000B3000000}"/>
    <cellStyle name="Comma 5 6 3 3 3 2" xfId="47560" xr:uid="{00000000-0005-0000-0000-0000B3000000}"/>
    <cellStyle name="Comma 5 6 3 3 4" xfId="32440" xr:uid="{00000000-0005-0000-0000-0000B3000000}"/>
    <cellStyle name="Comma 5 6 3 4" xfId="3712" xr:uid="{00000000-0005-0000-0000-0000B3000000}"/>
    <cellStyle name="Comma 5 6 3 4 2" xfId="12784" xr:uid="{00000000-0005-0000-0000-0000B3000000}"/>
    <cellStyle name="Comma 5 6 3 4 2 2" xfId="27904" xr:uid="{00000000-0005-0000-0000-0000B3000000}"/>
    <cellStyle name="Comma 5 6 3 4 2 2 2" xfId="58144" xr:uid="{00000000-0005-0000-0000-0000B3000000}"/>
    <cellStyle name="Comma 5 6 3 4 2 3" xfId="43024" xr:uid="{00000000-0005-0000-0000-0000B3000000}"/>
    <cellStyle name="Comma 5 6 3 4 3" xfId="18832" xr:uid="{00000000-0005-0000-0000-0000B3000000}"/>
    <cellStyle name="Comma 5 6 3 4 3 2" xfId="49072" xr:uid="{00000000-0005-0000-0000-0000B3000000}"/>
    <cellStyle name="Comma 5 6 3 4 4" xfId="33952" xr:uid="{00000000-0005-0000-0000-0000B3000000}"/>
    <cellStyle name="Comma 5 6 3 5" xfId="5224" xr:uid="{00000000-0005-0000-0000-0000B3000000}"/>
    <cellStyle name="Comma 5 6 3 5 2" xfId="14296" xr:uid="{00000000-0005-0000-0000-0000B3000000}"/>
    <cellStyle name="Comma 5 6 3 5 2 2" xfId="29416" xr:uid="{00000000-0005-0000-0000-0000B3000000}"/>
    <cellStyle name="Comma 5 6 3 5 2 2 2" xfId="59656" xr:uid="{00000000-0005-0000-0000-0000B3000000}"/>
    <cellStyle name="Comma 5 6 3 5 2 3" xfId="44536" xr:uid="{00000000-0005-0000-0000-0000B3000000}"/>
    <cellStyle name="Comma 5 6 3 5 3" xfId="20344" xr:uid="{00000000-0005-0000-0000-0000B3000000}"/>
    <cellStyle name="Comma 5 6 3 5 3 2" xfId="50584" xr:uid="{00000000-0005-0000-0000-0000B3000000}"/>
    <cellStyle name="Comma 5 6 3 5 4" xfId="35464" xr:uid="{00000000-0005-0000-0000-0000B3000000}"/>
    <cellStyle name="Comma 5 6 3 6" xfId="6736" xr:uid="{00000000-0005-0000-0000-0000B3000000}"/>
    <cellStyle name="Comma 5 6 3 6 2" xfId="21856" xr:uid="{00000000-0005-0000-0000-0000B3000000}"/>
    <cellStyle name="Comma 5 6 3 6 2 2" xfId="52096" xr:uid="{00000000-0005-0000-0000-0000B3000000}"/>
    <cellStyle name="Comma 5 6 3 6 3" xfId="36976" xr:uid="{00000000-0005-0000-0000-0000B3000000}"/>
    <cellStyle name="Comma 5 6 3 7" xfId="8248" xr:uid="{00000000-0005-0000-0000-0000B3000000}"/>
    <cellStyle name="Comma 5 6 3 7 2" xfId="23368" xr:uid="{00000000-0005-0000-0000-0000B3000000}"/>
    <cellStyle name="Comma 5 6 3 7 2 2" xfId="53608" xr:uid="{00000000-0005-0000-0000-0000B3000000}"/>
    <cellStyle name="Comma 5 6 3 7 3" xfId="38488" xr:uid="{00000000-0005-0000-0000-0000B3000000}"/>
    <cellStyle name="Comma 5 6 3 8" xfId="9760" xr:uid="{00000000-0005-0000-0000-0000B3000000}"/>
    <cellStyle name="Comma 5 6 3 8 2" xfId="24880" xr:uid="{00000000-0005-0000-0000-0000B3000000}"/>
    <cellStyle name="Comma 5 6 3 8 2 2" xfId="55120" xr:uid="{00000000-0005-0000-0000-0000B3000000}"/>
    <cellStyle name="Comma 5 6 3 8 3" xfId="40000" xr:uid="{00000000-0005-0000-0000-0000B3000000}"/>
    <cellStyle name="Comma 5 6 3 9" xfId="15808" xr:uid="{00000000-0005-0000-0000-0000B3000000}"/>
    <cellStyle name="Comma 5 6 3 9 2" xfId="46048" xr:uid="{00000000-0005-0000-0000-0000B3000000}"/>
    <cellStyle name="Comma 5 6 4" xfId="940" xr:uid="{00000000-0005-0000-0000-000036000000}"/>
    <cellStyle name="Comma 5 6 4 2" xfId="2452" xr:uid="{00000000-0005-0000-0000-000036000000}"/>
    <cellStyle name="Comma 5 6 4 2 2" xfId="11524" xr:uid="{00000000-0005-0000-0000-000036000000}"/>
    <cellStyle name="Comma 5 6 4 2 2 2" xfId="26644" xr:uid="{00000000-0005-0000-0000-000036000000}"/>
    <cellStyle name="Comma 5 6 4 2 2 2 2" xfId="56884" xr:uid="{00000000-0005-0000-0000-000036000000}"/>
    <cellStyle name="Comma 5 6 4 2 2 3" xfId="41764" xr:uid="{00000000-0005-0000-0000-000036000000}"/>
    <cellStyle name="Comma 5 6 4 2 3" xfId="17572" xr:uid="{00000000-0005-0000-0000-000036000000}"/>
    <cellStyle name="Comma 5 6 4 2 3 2" xfId="47812" xr:uid="{00000000-0005-0000-0000-000036000000}"/>
    <cellStyle name="Comma 5 6 4 2 4" xfId="32692" xr:uid="{00000000-0005-0000-0000-000036000000}"/>
    <cellStyle name="Comma 5 6 4 3" xfId="3964" xr:uid="{00000000-0005-0000-0000-000036000000}"/>
    <cellStyle name="Comma 5 6 4 3 2" xfId="13036" xr:uid="{00000000-0005-0000-0000-000036000000}"/>
    <cellStyle name="Comma 5 6 4 3 2 2" xfId="28156" xr:uid="{00000000-0005-0000-0000-000036000000}"/>
    <cellStyle name="Comma 5 6 4 3 2 2 2" xfId="58396" xr:uid="{00000000-0005-0000-0000-000036000000}"/>
    <cellStyle name="Comma 5 6 4 3 2 3" xfId="43276" xr:uid="{00000000-0005-0000-0000-000036000000}"/>
    <cellStyle name="Comma 5 6 4 3 3" xfId="19084" xr:uid="{00000000-0005-0000-0000-000036000000}"/>
    <cellStyle name="Comma 5 6 4 3 3 2" xfId="49324" xr:uid="{00000000-0005-0000-0000-000036000000}"/>
    <cellStyle name="Comma 5 6 4 3 4" xfId="34204" xr:uid="{00000000-0005-0000-0000-000036000000}"/>
    <cellStyle name="Comma 5 6 4 4" xfId="5476" xr:uid="{00000000-0005-0000-0000-000036000000}"/>
    <cellStyle name="Comma 5 6 4 4 2" xfId="14548" xr:uid="{00000000-0005-0000-0000-000036000000}"/>
    <cellStyle name="Comma 5 6 4 4 2 2" xfId="29668" xr:uid="{00000000-0005-0000-0000-000036000000}"/>
    <cellStyle name="Comma 5 6 4 4 2 2 2" xfId="59908" xr:uid="{00000000-0005-0000-0000-000036000000}"/>
    <cellStyle name="Comma 5 6 4 4 2 3" xfId="44788" xr:uid="{00000000-0005-0000-0000-000036000000}"/>
    <cellStyle name="Comma 5 6 4 4 3" xfId="20596" xr:uid="{00000000-0005-0000-0000-000036000000}"/>
    <cellStyle name="Comma 5 6 4 4 3 2" xfId="50836" xr:uid="{00000000-0005-0000-0000-000036000000}"/>
    <cellStyle name="Comma 5 6 4 4 4" xfId="35716" xr:uid="{00000000-0005-0000-0000-000036000000}"/>
    <cellStyle name="Comma 5 6 4 5" xfId="6988" xr:uid="{00000000-0005-0000-0000-000036000000}"/>
    <cellStyle name="Comma 5 6 4 5 2" xfId="22108" xr:uid="{00000000-0005-0000-0000-000036000000}"/>
    <cellStyle name="Comma 5 6 4 5 2 2" xfId="52348" xr:uid="{00000000-0005-0000-0000-000036000000}"/>
    <cellStyle name="Comma 5 6 4 5 3" xfId="37228" xr:uid="{00000000-0005-0000-0000-000036000000}"/>
    <cellStyle name="Comma 5 6 4 6" xfId="8500" xr:uid="{00000000-0005-0000-0000-000036000000}"/>
    <cellStyle name="Comma 5 6 4 6 2" xfId="23620" xr:uid="{00000000-0005-0000-0000-000036000000}"/>
    <cellStyle name="Comma 5 6 4 6 2 2" xfId="53860" xr:uid="{00000000-0005-0000-0000-000036000000}"/>
    <cellStyle name="Comma 5 6 4 6 3" xfId="38740" xr:uid="{00000000-0005-0000-0000-000036000000}"/>
    <cellStyle name="Comma 5 6 4 7" xfId="10012" xr:uid="{00000000-0005-0000-0000-000036000000}"/>
    <cellStyle name="Comma 5 6 4 7 2" xfId="25132" xr:uid="{00000000-0005-0000-0000-000036000000}"/>
    <cellStyle name="Comma 5 6 4 7 2 2" xfId="55372" xr:uid="{00000000-0005-0000-0000-000036000000}"/>
    <cellStyle name="Comma 5 6 4 7 3" xfId="40252" xr:uid="{00000000-0005-0000-0000-000036000000}"/>
    <cellStyle name="Comma 5 6 4 8" xfId="16060" xr:uid="{00000000-0005-0000-0000-000036000000}"/>
    <cellStyle name="Comma 5 6 4 8 2" xfId="46300" xr:uid="{00000000-0005-0000-0000-000036000000}"/>
    <cellStyle name="Comma 5 6 4 9" xfId="31180" xr:uid="{00000000-0005-0000-0000-000036000000}"/>
    <cellStyle name="Comma 5 6 5" xfId="1696" xr:uid="{00000000-0005-0000-0000-000036000000}"/>
    <cellStyle name="Comma 5 6 5 2" xfId="10768" xr:uid="{00000000-0005-0000-0000-000036000000}"/>
    <cellStyle name="Comma 5 6 5 2 2" xfId="25888" xr:uid="{00000000-0005-0000-0000-000036000000}"/>
    <cellStyle name="Comma 5 6 5 2 2 2" xfId="56128" xr:uid="{00000000-0005-0000-0000-000036000000}"/>
    <cellStyle name="Comma 5 6 5 2 3" xfId="41008" xr:uid="{00000000-0005-0000-0000-000036000000}"/>
    <cellStyle name="Comma 5 6 5 3" xfId="16816" xr:uid="{00000000-0005-0000-0000-000036000000}"/>
    <cellStyle name="Comma 5 6 5 3 2" xfId="47056" xr:uid="{00000000-0005-0000-0000-000036000000}"/>
    <cellStyle name="Comma 5 6 5 4" xfId="31936" xr:uid="{00000000-0005-0000-0000-000036000000}"/>
    <cellStyle name="Comma 5 6 6" xfId="3208" xr:uid="{00000000-0005-0000-0000-000036000000}"/>
    <cellStyle name="Comma 5 6 6 2" xfId="12280" xr:uid="{00000000-0005-0000-0000-000036000000}"/>
    <cellStyle name="Comma 5 6 6 2 2" xfId="27400" xr:uid="{00000000-0005-0000-0000-000036000000}"/>
    <cellStyle name="Comma 5 6 6 2 2 2" xfId="57640" xr:uid="{00000000-0005-0000-0000-000036000000}"/>
    <cellStyle name="Comma 5 6 6 2 3" xfId="42520" xr:uid="{00000000-0005-0000-0000-000036000000}"/>
    <cellStyle name="Comma 5 6 6 3" xfId="18328" xr:uid="{00000000-0005-0000-0000-000036000000}"/>
    <cellStyle name="Comma 5 6 6 3 2" xfId="48568" xr:uid="{00000000-0005-0000-0000-000036000000}"/>
    <cellStyle name="Comma 5 6 6 4" xfId="33448" xr:uid="{00000000-0005-0000-0000-000036000000}"/>
    <cellStyle name="Comma 5 6 7" xfId="4720" xr:uid="{00000000-0005-0000-0000-000036000000}"/>
    <cellStyle name="Comma 5 6 7 2" xfId="13792" xr:uid="{00000000-0005-0000-0000-000036000000}"/>
    <cellStyle name="Comma 5 6 7 2 2" xfId="28912" xr:uid="{00000000-0005-0000-0000-000036000000}"/>
    <cellStyle name="Comma 5 6 7 2 2 2" xfId="59152" xr:uid="{00000000-0005-0000-0000-000036000000}"/>
    <cellStyle name="Comma 5 6 7 2 3" xfId="44032" xr:uid="{00000000-0005-0000-0000-000036000000}"/>
    <cellStyle name="Comma 5 6 7 3" xfId="19840" xr:uid="{00000000-0005-0000-0000-000036000000}"/>
    <cellStyle name="Comma 5 6 7 3 2" xfId="50080" xr:uid="{00000000-0005-0000-0000-000036000000}"/>
    <cellStyle name="Comma 5 6 7 4" xfId="34960" xr:uid="{00000000-0005-0000-0000-000036000000}"/>
    <cellStyle name="Comma 5 6 8" xfId="6232" xr:uid="{00000000-0005-0000-0000-000036000000}"/>
    <cellStyle name="Comma 5 6 8 2" xfId="21352" xr:uid="{00000000-0005-0000-0000-000036000000}"/>
    <cellStyle name="Comma 5 6 8 2 2" xfId="51592" xr:uid="{00000000-0005-0000-0000-000036000000}"/>
    <cellStyle name="Comma 5 6 8 3" xfId="36472" xr:uid="{00000000-0005-0000-0000-000036000000}"/>
    <cellStyle name="Comma 5 6 9" xfId="7744" xr:uid="{00000000-0005-0000-0000-000036000000}"/>
    <cellStyle name="Comma 5 6 9 2" xfId="22864" xr:uid="{00000000-0005-0000-0000-000036000000}"/>
    <cellStyle name="Comma 5 6 9 2 2" xfId="53104" xr:uid="{00000000-0005-0000-0000-000036000000}"/>
    <cellStyle name="Comma 5 6 9 3" xfId="37984" xr:uid="{00000000-0005-0000-0000-000036000000}"/>
    <cellStyle name="Comma 5 7" xfId="268" xr:uid="{00000000-0005-0000-0000-000036000000}"/>
    <cellStyle name="Comma 5 7 10" xfId="30508" xr:uid="{00000000-0005-0000-0000-000036000000}"/>
    <cellStyle name="Comma 5 7 2" xfId="1024" xr:uid="{00000000-0005-0000-0000-000036000000}"/>
    <cellStyle name="Comma 5 7 2 2" xfId="2536" xr:uid="{00000000-0005-0000-0000-000036000000}"/>
    <cellStyle name="Comma 5 7 2 2 2" xfId="11608" xr:uid="{00000000-0005-0000-0000-000036000000}"/>
    <cellStyle name="Comma 5 7 2 2 2 2" xfId="26728" xr:uid="{00000000-0005-0000-0000-000036000000}"/>
    <cellStyle name="Comma 5 7 2 2 2 2 2" xfId="56968" xr:uid="{00000000-0005-0000-0000-000036000000}"/>
    <cellStyle name="Comma 5 7 2 2 2 3" xfId="41848" xr:uid="{00000000-0005-0000-0000-000036000000}"/>
    <cellStyle name="Comma 5 7 2 2 3" xfId="17656" xr:uid="{00000000-0005-0000-0000-000036000000}"/>
    <cellStyle name="Comma 5 7 2 2 3 2" xfId="47896" xr:uid="{00000000-0005-0000-0000-000036000000}"/>
    <cellStyle name="Comma 5 7 2 2 4" xfId="32776" xr:uid="{00000000-0005-0000-0000-000036000000}"/>
    <cellStyle name="Comma 5 7 2 3" xfId="4048" xr:uid="{00000000-0005-0000-0000-000036000000}"/>
    <cellStyle name="Comma 5 7 2 3 2" xfId="13120" xr:uid="{00000000-0005-0000-0000-000036000000}"/>
    <cellStyle name="Comma 5 7 2 3 2 2" xfId="28240" xr:uid="{00000000-0005-0000-0000-000036000000}"/>
    <cellStyle name="Comma 5 7 2 3 2 2 2" xfId="58480" xr:uid="{00000000-0005-0000-0000-000036000000}"/>
    <cellStyle name="Comma 5 7 2 3 2 3" xfId="43360" xr:uid="{00000000-0005-0000-0000-000036000000}"/>
    <cellStyle name="Comma 5 7 2 3 3" xfId="19168" xr:uid="{00000000-0005-0000-0000-000036000000}"/>
    <cellStyle name="Comma 5 7 2 3 3 2" xfId="49408" xr:uid="{00000000-0005-0000-0000-000036000000}"/>
    <cellStyle name="Comma 5 7 2 3 4" xfId="34288" xr:uid="{00000000-0005-0000-0000-000036000000}"/>
    <cellStyle name="Comma 5 7 2 4" xfId="5560" xr:uid="{00000000-0005-0000-0000-000036000000}"/>
    <cellStyle name="Comma 5 7 2 4 2" xfId="14632" xr:uid="{00000000-0005-0000-0000-000036000000}"/>
    <cellStyle name="Comma 5 7 2 4 2 2" xfId="29752" xr:uid="{00000000-0005-0000-0000-000036000000}"/>
    <cellStyle name="Comma 5 7 2 4 2 2 2" xfId="59992" xr:uid="{00000000-0005-0000-0000-000036000000}"/>
    <cellStyle name="Comma 5 7 2 4 2 3" xfId="44872" xr:uid="{00000000-0005-0000-0000-000036000000}"/>
    <cellStyle name="Comma 5 7 2 4 3" xfId="20680" xr:uid="{00000000-0005-0000-0000-000036000000}"/>
    <cellStyle name="Comma 5 7 2 4 3 2" xfId="50920" xr:uid="{00000000-0005-0000-0000-000036000000}"/>
    <cellStyle name="Comma 5 7 2 4 4" xfId="35800" xr:uid="{00000000-0005-0000-0000-000036000000}"/>
    <cellStyle name="Comma 5 7 2 5" xfId="7072" xr:uid="{00000000-0005-0000-0000-000036000000}"/>
    <cellStyle name="Comma 5 7 2 5 2" xfId="22192" xr:uid="{00000000-0005-0000-0000-000036000000}"/>
    <cellStyle name="Comma 5 7 2 5 2 2" xfId="52432" xr:uid="{00000000-0005-0000-0000-000036000000}"/>
    <cellStyle name="Comma 5 7 2 5 3" xfId="37312" xr:uid="{00000000-0005-0000-0000-000036000000}"/>
    <cellStyle name="Comma 5 7 2 6" xfId="8584" xr:uid="{00000000-0005-0000-0000-000036000000}"/>
    <cellStyle name="Comma 5 7 2 6 2" xfId="23704" xr:uid="{00000000-0005-0000-0000-000036000000}"/>
    <cellStyle name="Comma 5 7 2 6 2 2" xfId="53944" xr:uid="{00000000-0005-0000-0000-000036000000}"/>
    <cellStyle name="Comma 5 7 2 6 3" xfId="38824" xr:uid="{00000000-0005-0000-0000-000036000000}"/>
    <cellStyle name="Comma 5 7 2 7" xfId="10096" xr:uid="{00000000-0005-0000-0000-000036000000}"/>
    <cellStyle name="Comma 5 7 2 7 2" xfId="25216" xr:uid="{00000000-0005-0000-0000-000036000000}"/>
    <cellStyle name="Comma 5 7 2 7 2 2" xfId="55456" xr:uid="{00000000-0005-0000-0000-000036000000}"/>
    <cellStyle name="Comma 5 7 2 7 3" xfId="40336" xr:uid="{00000000-0005-0000-0000-000036000000}"/>
    <cellStyle name="Comma 5 7 2 8" xfId="16144" xr:uid="{00000000-0005-0000-0000-000036000000}"/>
    <cellStyle name="Comma 5 7 2 8 2" xfId="46384" xr:uid="{00000000-0005-0000-0000-000036000000}"/>
    <cellStyle name="Comma 5 7 2 9" xfId="31264" xr:uid="{00000000-0005-0000-0000-000036000000}"/>
    <cellStyle name="Comma 5 7 3" xfId="1780" xr:uid="{00000000-0005-0000-0000-000036000000}"/>
    <cellStyle name="Comma 5 7 3 2" xfId="10852" xr:uid="{00000000-0005-0000-0000-000036000000}"/>
    <cellStyle name="Comma 5 7 3 2 2" xfId="25972" xr:uid="{00000000-0005-0000-0000-000036000000}"/>
    <cellStyle name="Comma 5 7 3 2 2 2" xfId="56212" xr:uid="{00000000-0005-0000-0000-000036000000}"/>
    <cellStyle name="Comma 5 7 3 2 3" xfId="41092" xr:uid="{00000000-0005-0000-0000-000036000000}"/>
    <cellStyle name="Comma 5 7 3 3" xfId="16900" xr:uid="{00000000-0005-0000-0000-000036000000}"/>
    <cellStyle name="Comma 5 7 3 3 2" xfId="47140" xr:uid="{00000000-0005-0000-0000-000036000000}"/>
    <cellStyle name="Comma 5 7 3 4" xfId="32020" xr:uid="{00000000-0005-0000-0000-000036000000}"/>
    <cellStyle name="Comma 5 7 4" xfId="3292" xr:uid="{00000000-0005-0000-0000-000036000000}"/>
    <cellStyle name="Comma 5 7 4 2" xfId="12364" xr:uid="{00000000-0005-0000-0000-000036000000}"/>
    <cellStyle name="Comma 5 7 4 2 2" xfId="27484" xr:uid="{00000000-0005-0000-0000-000036000000}"/>
    <cellStyle name="Comma 5 7 4 2 2 2" xfId="57724" xr:uid="{00000000-0005-0000-0000-000036000000}"/>
    <cellStyle name="Comma 5 7 4 2 3" xfId="42604" xr:uid="{00000000-0005-0000-0000-000036000000}"/>
    <cellStyle name="Comma 5 7 4 3" xfId="18412" xr:uid="{00000000-0005-0000-0000-000036000000}"/>
    <cellStyle name="Comma 5 7 4 3 2" xfId="48652" xr:uid="{00000000-0005-0000-0000-000036000000}"/>
    <cellStyle name="Comma 5 7 4 4" xfId="33532" xr:uid="{00000000-0005-0000-0000-000036000000}"/>
    <cellStyle name="Comma 5 7 5" xfId="4804" xr:uid="{00000000-0005-0000-0000-000036000000}"/>
    <cellStyle name="Comma 5 7 5 2" xfId="13876" xr:uid="{00000000-0005-0000-0000-000036000000}"/>
    <cellStyle name="Comma 5 7 5 2 2" xfId="28996" xr:uid="{00000000-0005-0000-0000-000036000000}"/>
    <cellStyle name="Comma 5 7 5 2 2 2" xfId="59236" xr:uid="{00000000-0005-0000-0000-000036000000}"/>
    <cellStyle name="Comma 5 7 5 2 3" xfId="44116" xr:uid="{00000000-0005-0000-0000-000036000000}"/>
    <cellStyle name="Comma 5 7 5 3" xfId="19924" xr:uid="{00000000-0005-0000-0000-000036000000}"/>
    <cellStyle name="Comma 5 7 5 3 2" xfId="50164" xr:uid="{00000000-0005-0000-0000-000036000000}"/>
    <cellStyle name="Comma 5 7 5 4" xfId="35044" xr:uid="{00000000-0005-0000-0000-000036000000}"/>
    <cellStyle name="Comma 5 7 6" xfId="6316" xr:uid="{00000000-0005-0000-0000-000036000000}"/>
    <cellStyle name="Comma 5 7 6 2" xfId="21436" xr:uid="{00000000-0005-0000-0000-000036000000}"/>
    <cellStyle name="Comma 5 7 6 2 2" xfId="51676" xr:uid="{00000000-0005-0000-0000-000036000000}"/>
    <cellStyle name="Comma 5 7 6 3" xfId="36556" xr:uid="{00000000-0005-0000-0000-000036000000}"/>
    <cellStyle name="Comma 5 7 7" xfId="7828" xr:uid="{00000000-0005-0000-0000-000036000000}"/>
    <cellStyle name="Comma 5 7 7 2" xfId="22948" xr:uid="{00000000-0005-0000-0000-000036000000}"/>
    <cellStyle name="Comma 5 7 7 2 2" xfId="53188" xr:uid="{00000000-0005-0000-0000-000036000000}"/>
    <cellStyle name="Comma 5 7 7 3" xfId="38068" xr:uid="{00000000-0005-0000-0000-000036000000}"/>
    <cellStyle name="Comma 5 7 8" xfId="9340" xr:uid="{00000000-0005-0000-0000-000036000000}"/>
    <cellStyle name="Comma 5 7 8 2" xfId="24460" xr:uid="{00000000-0005-0000-0000-000036000000}"/>
    <cellStyle name="Comma 5 7 8 2 2" xfId="54700" xr:uid="{00000000-0005-0000-0000-000036000000}"/>
    <cellStyle name="Comma 5 7 8 3" xfId="39580" xr:uid="{00000000-0005-0000-0000-000036000000}"/>
    <cellStyle name="Comma 5 7 9" xfId="15388" xr:uid="{00000000-0005-0000-0000-000036000000}"/>
    <cellStyle name="Comma 5 7 9 2" xfId="45628" xr:uid="{00000000-0005-0000-0000-000036000000}"/>
    <cellStyle name="Comma 5 8" xfId="520" xr:uid="{00000000-0005-0000-0000-0000A2000000}"/>
    <cellStyle name="Comma 5 8 10" xfId="30760" xr:uid="{00000000-0005-0000-0000-0000A2000000}"/>
    <cellStyle name="Comma 5 8 2" xfId="1276" xr:uid="{00000000-0005-0000-0000-0000A2000000}"/>
    <cellStyle name="Comma 5 8 2 2" xfId="2788" xr:uid="{00000000-0005-0000-0000-0000A2000000}"/>
    <cellStyle name="Comma 5 8 2 2 2" xfId="11860" xr:uid="{00000000-0005-0000-0000-0000A2000000}"/>
    <cellStyle name="Comma 5 8 2 2 2 2" xfId="26980" xr:uid="{00000000-0005-0000-0000-0000A2000000}"/>
    <cellStyle name="Comma 5 8 2 2 2 2 2" xfId="57220" xr:uid="{00000000-0005-0000-0000-0000A2000000}"/>
    <cellStyle name="Comma 5 8 2 2 2 3" xfId="42100" xr:uid="{00000000-0005-0000-0000-0000A2000000}"/>
    <cellStyle name="Comma 5 8 2 2 3" xfId="17908" xr:uid="{00000000-0005-0000-0000-0000A2000000}"/>
    <cellStyle name="Comma 5 8 2 2 3 2" xfId="48148" xr:uid="{00000000-0005-0000-0000-0000A2000000}"/>
    <cellStyle name="Comma 5 8 2 2 4" xfId="33028" xr:uid="{00000000-0005-0000-0000-0000A2000000}"/>
    <cellStyle name="Comma 5 8 2 3" xfId="4300" xr:uid="{00000000-0005-0000-0000-0000A2000000}"/>
    <cellStyle name="Comma 5 8 2 3 2" xfId="13372" xr:uid="{00000000-0005-0000-0000-0000A2000000}"/>
    <cellStyle name="Comma 5 8 2 3 2 2" xfId="28492" xr:uid="{00000000-0005-0000-0000-0000A2000000}"/>
    <cellStyle name="Comma 5 8 2 3 2 2 2" xfId="58732" xr:uid="{00000000-0005-0000-0000-0000A2000000}"/>
    <cellStyle name="Comma 5 8 2 3 2 3" xfId="43612" xr:uid="{00000000-0005-0000-0000-0000A2000000}"/>
    <cellStyle name="Comma 5 8 2 3 3" xfId="19420" xr:uid="{00000000-0005-0000-0000-0000A2000000}"/>
    <cellStyle name="Comma 5 8 2 3 3 2" xfId="49660" xr:uid="{00000000-0005-0000-0000-0000A2000000}"/>
    <cellStyle name="Comma 5 8 2 3 4" xfId="34540" xr:uid="{00000000-0005-0000-0000-0000A2000000}"/>
    <cellStyle name="Comma 5 8 2 4" xfId="5812" xr:uid="{00000000-0005-0000-0000-0000A2000000}"/>
    <cellStyle name="Comma 5 8 2 4 2" xfId="14884" xr:uid="{00000000-0005-0000-0000-0000A2000000}"/>
    <cellStyle name="Comma 5 8 2 4 2 2" xfId="30004" xr:uid="{00000000-0005-0000-0000-0000A2000000}"/>
    <cellStyle name="Comma 5 8 2 4 2 2 2" xfId="60244" xr:uid="{00000000-0005-0000-0000-0000A2000000}"/>
    <cellStyle name="Comma 5 8 2 4 2 3" xfId="45124" xr:uid="{00000000-0005-0000-0000-0000A2000000}"/>
    <cellStyle name="Comma 5 8 2 4 3" xfId="20932" xr:uid="{00000000-0005-0000-0000-0000A2000000}"/>
    <cellStyle name="Comma 5 8 2 4 3 2" xfId="51172" xr:uid="{00000000-0005-0000-0000-0000A2000000}"/>
    <cellStyle name="Comma 5 8 2 4 4" xfId="36052" xr:uid="{00000000-0005-0000-0000-0000A2000000}"/>
    <cellStyle name="Comma 5 8 2 5" xfId="7324" xr:uid="{00000000-0005-0000-0000-0000A2000000}"/>
    <cellStyle name="Comma 5 8 2 5 2" xfId="22444" xr:uid="{00000000-0005-0000-0000-0000A2000000}"/>
    <cellStyle name="Comma 5 8 2 5 2 2" xfId="52684" xr:uid="{00000000-0005-0000-0000-0000A2000000}"/>
    <cellStyle name="Comma 5 8 2 5 3" xfId="37564" xr:uid="{00000000-0005-0000-0000-0000A2000000}"/>
    <cellStyle name="Comma 5 8 2 6" xfId="8836" xr:uid="{00000000-0005-0000-0000-0000A2000000}"/>
    <cellStyle name="Comma 5 8 2 6 2" xfId="23956" xr:uid="{00000000-0005-0000-0000-0000A2000000}"/>
    <cellStyle name="Comma 5 8 2 6 2 2" xfId="54196" xr:uid="{00000000-0005-0000-0000-0000A2000000}"/>
    <cellStyle name="Comma 5 8 2 6 3" xfId="39076" xr:uid="{00000000-0005-0000-0000-0000A2000000}"/>
    <cellStyle name="Comma 5 8 2 7" xfId="10348" xr:uid="{00000000-0005-0000-0000-0000A2000000}"/>
    <cellStyle name="Comma 5 8 2 7 2" xfId="25468" xr:uid="{00000000-0005-0000-0000-0000A2000000}"/>
    <cellStyle name="Comma 5 8 2 7 2 2" xfId="55708" xr:uid="{00000000-0005-0000-0000-0000A2000000}"/>
    <cellStyle name="Comma 5 8 2 7 3" xfId="40588" xr:uid="{00000000-0005-0000-0000-0000A2000000}"/>
    <cellStyle name="Comma 5 8 2 8" xfId="16396" xr:uid="{00000000-0005-0000-0000-0000A2000000}"/>
    <cellStyle name="Comma 5 8 2 8 2" xfId="46636" xr:uid="{00000000-0005-0000-0000-0000A2000000}"/>
    <cellStyle name="Comma 5 8 2 9" xfId="31516" xr:uid="{00000000-0005-0000-0000-0000A2000000}"/>
    <cellStyle name="Comma 5 8 3" xfId="2032" xr:uid="{00000000-0005-0000-0000-0000A2000000}"/>
    <cellStyle name="Comma 5 8 3 2" xfId="11104" xr:uid="{00000000-0005-0000-0000-0000A2000000}"/>
    <cellStyle name="Comma 5 8 3 2 2" xfId="26224" xr:uid="{00000000-0005-0000-0000-0000A2000000}"/>
    <cellStyle name="Comma 5 8 3 2 2 2" xfId="56464" xr:uid="{00000000-0005-0000-0000-0000A2000000}"/>
    <cellStyle name="Comma 5 8 3 2 3" xfId="41344" xr:uid="{00000000-0005-0000-0000-0000A2000000}"/>
    <cellStyle name="Comma 5 8 3 3" xfId="17152" xr:uid="{00000000-0005-0000-0000-0000A2000000}"/>
    <cellStyle name="Comma 5 8 3 3 2" xfId="47392" xr:uid="{00000000-0005-0000-0000-0000A2000000}"/>
    <cellStyle name="Comma 5 8 3 4" xfId="32272" xr:uid="{00000000-0005-0000-0000-0000A2000000}"/>
    <cellStyle name="Comma 5 8 4" xfId="3544" xr:uid="{00000000-0005-0000-0000-0000A2000000}"/>
    <cellStyle name="Comma 5 8 4 2" xfId="12616" xr:uid="{00000000-0005-0000-0000-0000A2000000}"/>
    <cellStyle name="Comma 5 8 4 2 2" xfId="27736" xr:uid="{00000000-0005-0000-0000-0000A2000000}"/>
    <cellStyle name="Comma 5 8 4 2 2 2" xfId="57976" xr:uid="{00000000-0005-0000-0000-0000A2000000}"/>
    <cellStyle name="Comma 5 8 4 2 3" xfId="42856" xr:uid="{00000000-0005-0000-0000-0000A2000000}"/>
    <cellStyle name="Comma 5 8 4 3" xfId="18664" xr:uid="{00000000-0005-0000-0000-0000A2000000}"/>
    <cellStyle name="Comma 5 8 4 3 2" xfId="48904" xr:uid="{00000000-0005-0000-0000-0000A2000000}"/>
    <cellStyle name="Comma 5 8 4 4" xfId="33784" xr:uid="{00000000-0005-0000-0000-0000A2000000}"/>
    <cellStyle name="Comma 5 8 5" xfId="5056" xr:uid="{00000000-0005-0000-0000-0000A2000000}"/>
    <cellStyle name="Comma 5 8 5 2" xfId="14128" xr:uid="{00000000-0005-0000-0000-0000A2000000}"/>
    <cellStyle name="Comma 5 8 5 2 2" xfId="29248" xr:uid="{00000000-0005-0000-0000-0000A2000000}"/>
    <cellStyle name="Comma 5 8 5 2 2 2" xfId="59488" xr:uid="{00000000-0005-0000-0000-0000A2000000}"/>
    <cellStyle name="Comma 5 8 5 2 3" xfId="44368" xr:uid="{00000000-0005-0000-0000-0000A2000000}"/>
    <cellStyle name="Comma 5 8 5 3" xfId="20176" xr:uid="{00000000-0005-0000-0000-0000A2000000}"/>
    <cellStyle name="Comma 5 8 5 3 2" xfId="50416" xr:uid="{00000000-0005-0000-0000-0000A2000000}"/>
    <cellStyle name="Comma 5 8 5 4" xfId="35296" xr:uid="{00000000-0005-0000-0000-0000A2000000}"/>
    <cellStyle name="Comma 5 8 6" xfId="6568" xr:uid="{00000000-0005-0000-0000-0000A2000000}"/>
    <cellStyle name="Comma 5 8 6 2" xfId="21688" xr:uid="{00000000-0005-0000-0000-0000A2000000}"/>
    <cellStyle name="Comma 5 8 6 2 2" xfId="51928" xr:uid="{00000000-0005-0000-0000-0000A2000000}"/>
    <cellStyle name="Comma 5 8 6 3" xfId="36808" xr:uid="{00000000-0005-0000-0000-0000A2000000}"/>
    <cellStyle name="Comma 5 8 7" xfId="8080" xr:uid="{00000000-0005-0000-0000-0000A2000000}"/>
    <cellStyle name="Comma 5 8 7 2" xfId="23200" xr:uid="{00000000-0005-0000-0000-0000A2000000}"/>
    <cellStyle name="Comma 5 8 7 2 2" xfId="53440" xr:uid="{00000000-0005-0000-0000-0000A2000000}"/>
    <cellStyle name="Comma 5 8 7 3" xfId="38320" xr:uid="{00000000-0005-0000-0000-0000A2000000}"/>
    <cellStyle name="Comma 5 8 8" xfId="9592" xr:uid="{00000000-0005-0000-0000-0000A2000000}"/>
    <cellStyle name="Comma 5 8 8 2" xfId="24712" xr:uid="{00000000-0005-0000-0000-0000A2000000}"/>
    <cellStyle name="Comma 5 8 8 2 2" xfId="54952" xr:uid="{00000000-0005-0000-0000-0000A2000000}"/>
    <cellStyle name="Comma 5 8 8 3" xfId="39832" xr:uid="{00000000-0005-0000-0000-0000A2000000}"/>
    <cellStyle name="Comma 5 8 9" xfId="15640" xr:uid="{00000000-0005-0000-0000-0000A2000000}"/>
    <cellStyle name="Comma 5 8 9 2" xfId="45880" xr:uid="{00000000-0005-0000-0000-0000A2000000}"/>
    <cellStyle name="Comma 5 9" xfId="772" xr:uid="{00000000-0005-0000-0000-000036000000}"/>
    <cellStyle name="Comma 5 9 2" xfId="2284" xr:uid="{00000000-0005-0000-0000-000036000000}"/>
    <cellStyle name="Comma 5 9 2 2" xfId="11356" xr:uid="{00000000-0005-0000-0000-000036000000}"/>
    <cellStyle name="Comma 5 9 2 2 2" xfId="26476" xr:uid="{00000000-0005-0000-0000-000036000000}"/>
    <cellStyle name="Comma 5 9 2 2 2 2" xfId="56716" xr:uid="{00000000-0005-0000-0000-000036000000}"/>
    <cellStyle name="Comma 5 9 2 2 3" xfId="41596" xr:uid="{00000000-0005-0000-0000-000036000000}"/>
    <cellStyle name="Comma 5 9 2 3" xfId="17404" xr:uid="{00000000-0005-0000-0000-000036000000}"/>
    <cellStyle name="Comma 5 9 2 3 2" xfId="47644" xr:uid="{00000000-0005-0000-0000-000036000000}"/>
    <cellStyle name="Comma 5 9 2 4" xfId="32524" xr:uid="{00000000-0005-0000-0000-000036000000}"/>
    <cellStyle name="Comma 5 9 3" xfId="3796" xr:uid="{00000000-0005-0000-0000-000036000000}"/>
    <cellStyle name="Comma 5 9 3 2" xfId="12868" xr:uid="{00000000-0005-0000-0000-000036000000}"/>
    <cellStyle name="Comma 5 9 3 2 2" xfId="27988" xr:uid="{00000000-0005-0000-0000-000036000000}"/>
    <cellStyle name="Comma 5 9 3 2 2 2" xfId="58228" xr:uid="{00000000-0005-0000-0000-000036000000}"/>
    <cellStyle name="Comma 5 9 3 2 3" xfId="43108" xr:uid="{00000000-0005-0000-0000-000036000000}"/>
    <cellStyle name="Comma 5 9 3 3" xfId="18916" xr:uid="{00000000-0005-0000-0000-000036000000}"/>
    <cellStyle name="Comma 5 9 3 3 2" xfId="49156" xr:uid="{00000000-0005-0000-0000-000036000000}"/>
    <cellStyle name="Comma 5 9 3 4" xfId="34036" xr:uid="{00000000-0005-0000-0000-000036000000}"/>
    <cellStyle name="Comma 5 9 4" xfId="5308" xr:uid="{00000000-0005-0000-0000-000036000000}"/>
    <cellStyle name="Comma 5 9 4 2" xfId="14380" xr:uid="{00000000-0005-0000-0000-000036000000}"/>
    <cellStyle name="Comma 5 9 4 2 2" xfId="29500" xr:uid="{00000000-0005-0000-0000-000036000000}"/>
    <cellStyle name="Comma 5 9 4 2 2 2" xfId="59740" xr:uid="{00000000-0005-0000-0000-000036000000}"/>
    <cellStyle name="Comma 5 9 4 2 3" xfId="44620" xr:uid="{00000000-0005-0000-0000-000036000000}"/>
    <cellStyle name="Comma 5 9 4 3" xfId="20428" xr:uid="{00000000-0005-0000-0000-000036000000}"/>
    <cellStyle name="Comma 5 9 4 3 2" xfId="50668" xr:uid="{00000000-0005-0000-0000-000036000000}"/>
    <cellStyle name="Comma 5 9 4 4" xfId="35548" xr:uid="{00000000-0005-0000-0000-000036000000}"/>
    <cellStyle name="Comma 5 9 5" xfId="6820" xr:uid="{00000000-0005-0000-0000-000036000000}"/>
    <cellStyle name="Comma 5 9 5 2" xfId="21940" xr:uid="{00000000-0005-0000-0000-000036000000}"/>
    <cellStyle name="Comma 5 9 5 2 2" xfId="52180" xr:uid="{00000000-0005-0000-0000-000036000000}"/>
    <cellStyle name="Comma 5 9 5 3" xfId="37060" xr:uid="{00000000-0005-0000-0000-000036000000}"/>
    <cellStyle name="Comma 5 9 6" xfId="8332" xr:uid="{00000000-0005-0000-0000-000036000000}"/>
    <cellStyle name="Comma 5 9 6 2" xfId="23452" xr:uid="{00000000-0005-0000-0000-000036000000}"/>
    <cellStyle name="Comma 5 9 6 2 2" xfId="53692" xr:uid="{00000000-0005-0000-0000-000036000000}"/>
    <cellStyle name="Comma 5 9 6 3" xfId="38572" xr:uid="{00000000-0005-0000-0000-000036000000}"/>
    <cellStyle name="Comma 5 9 7" xfId="9844" xr:uid="{00000000-0005-0000-0000-000036000000}"/>
    <cellStyle name="Comma 5 9 7 2" xfId="24964" xr:uid="{00000000-0005-0000-0000-000036000000}"/>
    <cellStyle name="Comma 5 9 7 2 2" xfId="55204" xr:uid="{00000000-0005-0000-0000-000036000000}"/>
    <cellStyle name="Comma 5 9 7 3" xfId="40084" xr:uid="{00000000-0005-0000-0000-000036000000}"/>
    <cellStyle name="Comma 5 9 8" xfId="15892" xr:uid="{00000000-0005-0000-0000-000036000000}"/>
    <cellStyle name="Comma 5 9 8 2" xfId="46132" xr:uid="{00000000-0005-0000-0000-000036000000}"/>
    <cellStyle name="Comma 5 9 9" xfId="31012" xr:uid="{00000000-0005-0000-0000-000036000000}"/>
    <cellStyle name="Comma 6" xfId="17" xr:uid="{00000000-0005-0000-0000-000037000000}"/>
    <cellStyle name="Comma 6 10" xfId="1529" xr:uid="{00000000-0005-0000-0000-000037000000}"/>
    <cellStyle name="Comma 6 10 2" xfId="10601" xr:uid="{00000000-0005-0000-0000-000037000000}"/>
    <cellStyle name="Comma 6 10 2 2" xfId="25721" xr:uid="{00000000-0005-0000-0000-000037000000}"/>
    <cellStyle name="Comma 6 10 2 2 2" xfId="55961" xr:uid="{00000000-0005-0000-0000-000037000000}"/>
    <cellStyle name="Comma 6 10 2 3" xfId="40841" xr:uid="{00000000-0005-0000-0000-000037000000}"/>
    <cellStyle name="Comma 6 10 3" xfId="16649" xr:uid="{00000000-0005-0000-0000-000037000000}"/>
    <cellStyle name="Comma 6 10 3 2" xfId="46889" xr:uid="{00000000-0005-0000-0000-000037000000}"/>
    <cellStyle name="Comma 6 10 4" xfId="31769" xr:uid="{00000000-0005-0000-0000-000037000000}"/>
    <cellStyle name="Comma 6 11" xfId="3041" xr:uid="{00000000-0005-0000-0000-000037000000}"/>
    <cellStyle name="Comma 6 11 2" xfId="12113" xr:uid="{00000000-0005-0000-0000-000037000000}"/>
    <cellStyle name="Comma 6 11 2 2" xfId="27233" xr:uid="{00000000-0005-0000-0000-000037000000}"/>
    <cellStyle name="Comma 6 11 2 2 2" xfId="57473" xr:uid="{00000000-0005-0000-0000-000037000000}"/>
    <cellStyle name="Comma 6 11 2 3" xfId="42353" xr:uid="{00000000-0005-0000-0000-000037000000}"/>
    <cellStyle name="Comma 6 11 3" xfId="18161" xr:uid="{00000000-0005-0000-0000-000037000000}"/>
    <cellStyle name="Comma 6 11 3 2" xfId="48401" xr:uid="{00000000-0005-0000-0000-000037000000}"/>
    <cellStyle name="Comma 6 11 4" xfId="33281" xr:uid="{00000000-0005-0000-0000-000037000000}"/>
    <cellStyle name="Comma 6 12" xfId="4553" xr:uid="{00000000-0005-0000-0000-000037000000}"/>
    <cellStyle name="Comma 6 12 2" xfId="13625" xr:uid="{00000000-0005-0000-0000-000037000000}"/>
    <cellStyle name="Comma 6 12 2 2" xfId="28745" xr:uid="{00000000-0005-0000-0000-000037000000}"/>
    <cellStyle name="Comma 6 12 2 2 2" xfId="58985" xr:uid="{00000000-0005-0000-0000-000037000000}"/>
    <cellStyle name="Comma 6 12 2 3" xfId="43865" xr:uid="{00000000-0005-0000-0000-000037000000}"/>
    <cellStyle name="Comma 6 12 3" xfId="19673" xr:uid="{00000000-0005-0000-0000-000037000000}"/>
    <cellStyle name="Comma 6 12 3 2" xfId="49913" xr:uid="{00000000-0005-0000-0000-000037000000}"/>
    <cellStyle name="Comma 6 12 4" xfId="34793" xr:uid="{00000000-0005-0000-0000-000037000000}"/>
    <cellStyle name="Comma 6 13" xfId="6065" xr:uid="{00000000-0005-0000-0000-000037000000}"/>
    <cellStyle name="Comma 6 13 2" xfId="21185" xr:uid="{00000000-0005-0000-0000-000037000000}"/>
    <cellStyle name="Comma 6 13 2 2" xfId="51425" xr:uid="{00000000-0005-0000-0000-000037000000}"/>
    <cellStyle name="Comma 6 13 3" xfId="36305" xr:uid="{00000000-0005-0000-0000-000037000000}"/>
    <cellStyle name="Comma 6 14" xfId="7577" xr:uid="{00000000-0005-0000-0000-000037000000}"/>
    <cellStyle name="Comma 6 14 2" xfId="22697" xr:uid="{00000000-0005-0000-0000-000037000000}"/>
    <cellStyle name="Comma 6 14 2 2" xfId="52937" xr:uid="{00000000-0005-0000-0000-000037000000}"/>
    <cellStyle name="Comma 6 14 3" xfId="37817" xr:uid="{00000000-0005-0000-0000-000037000000}"/>
    <cellStyle name="Comma 6 15" xfId="9089" xr:uid="{00000000-0005-0000-0000-000037000000}"/>
    <cellStyle name="Comma 6 15 2" xfId="24209" xr:uid="{00000000-0005-0000-0000-000037000000}"/>
    <cellStyle name="Comma 6 15 2 2" xfId="54449" xr:uid="{00000000-0005-0000-0000-000037000000}"/>
    <cellStyle name="Comma 6 15 3" xfId="39329" xr:uid="{00000000-0005-0000-0000-000037000000}"/>
    <cellStyle name="Comma 6 16" xfId="15137" xr:uid="{00000000-0005-0000-0000-000037000000}"/>
    <cellStyle name="Comma 6 16 2" xfId="45377" xr:uid="{00000000-0005-0000-0000-000037000000}"/>
    <cellStyle name="Comma 6 17" xfId="30257" xr:uid="{00000000-0005-0000-0000-000037000000}"/>
    <cellStyle name="Comma 6 2" xfId="31" xr:uid="{00000000-0005-0000-0000-000037000000}"/>
    <cellStyle name="Comma 6 2 10" xfId="4567" xr:uid="{00000000-0005-0000-0000-000037000000}"/>
    <cellStyle name="Comma 6 2 10 2" xfId="13639" xr:uid="{00000000-0005-0000-0000-000037000000}"/>
    <cellStyle name="Comma 6 2 10 2 2" xfId="28759" xr:uid="{00000000-0005-0000-0000-000037000000}"/>
    <cellStyle name="Comma 6 2 10 2 2 2" xfId="58999" xr:uid="{00000000-0005-0000-0000-000037000000}"/>
    <cellStyle name="Comma 6 2 10 2 3" xfId="43879" xr:uid="{00000000-0005-0000-0000-000037000000}"/>
    <cellStyle name="Comma 6 2 10 3" xfId="19687" xr:uid="{00000000-0005-0000-0000-000037000000}"/>
    <cellStyle name="Comma 6 2 10 3 2" xfId="49927" xr:uid="{00000000-0005-0000-0000-000037000000}"/>
    <cellStyle name="Comma 6 2 10 4" xfId="34807" xr:uid="{00000000-0005-0000-0000-000037000000}"/>
    <cellStyle name="Comma 6 2 11" xfId="6079" xr:uid="{00000000-0005-0000-0000-000037000000}"/>
    <cellStyle name="Comma 6 2 11 2" xfId="21199" xr:uid="{00000000-0005-0000-0000-000037000000}"/>
    <cellStyle name="Comma 6 2 11 2 2" xfId="51439" xr:uid="{00000000-0005-0000-0000-000037000000}"/>
    <cellStyle name="Comma 6 2 11 3" xfId="36319" xr:uid="{00000000-0005-0000-0000-000037000000}"/>
    <cellStyle name="Comma 6 2 12" xfId="7591" xr:uid="{00000000-0005-0000-0000-000037000000}"/>
    <cellStyle name="Comma 6 2 12 2" xfId="22711" xr:uid="{00000000-0005-0000-0000-000037000000}"/>
    <cellStyle name="Comma 6 2 12 2 2" xfId="52951" xr:uid="{00000000-0005-0000-0000-000037000000}"/>
    <cellStyle name="Comma 6 2 12 3" xfId="37831" xr:uid="{00000000-0005-0000-0000-000037000000}"/>
    <cellStyle name="Comma 6 2 13" xfId="9103" xr:uid="{00000000-0005-0000-0000-000037000000}"/>
    <cellStyle name="Comma 6 2 13 2" xfId="24223" xr:uid="{00000000-0005-0000-0000-000037000000}"/>
    <cellStyle name="Comma 6 2 13 2 2" xfId="54463" xr:uid="{00000000-0005-0000-0000-000037000000}"/>
    <cellStyle name="Comma 6 2 13 3" xfId="39343" xr:uid="{00000000-0005-0000-0000-000037000000}"/>
    <cellStyle name="Comma 6 2 14" xfId="15151" xr:uid="{00000000-0005-0000-0000-000037000000}"/>
    <cellStyle name="Comma 6 2 14 2" xfId="45391" xr:uid="{00000000-0005-0000-0000-000037000000}"/>
    <cellStyle name="Comma 6 2 15" xfId="30271" xr:uid="{00000000-0005-0000-0000-000037000000}"/>
    <cellStyle name="Comma 6 2 2" xfId="73" xr:uid="{00000000-0005-0000-0000-00001F000000}"/>
    <cellStyle name="Comma 6 2 2 10" xfId="6121" xr:uid="{00000000-0005-0000-0000-00001F000000}"/>
    <cellStyle name="Comma 6 2 2 10 2" xfId="21241" xr:uid="{00000000-0005-0000-0000-00001F000000}"/>
    <cellStyle name="Comma 6 2 2 10 2 2" xfId="51481" xr:uid="{00000000-0005-0000-0000-00001F000000}"/>
    <cellStyle name="Comma 6 2 2 10 3" xfId="36361" xr:uid="{00000000-0005-0000-0000-00001F000000}"/>
    <cellStyle name="Comma 6 2 2 11" xfId="7633" xr:uid="{00000000-0005-0000-0000-00001F000000}"/>
    <cellStyle name="Comma 6 2 2 11 2" xfId="22753" xr:uid="{00000000-0005-0000-0000-00001F000000}"/>
    <cellStyle name="Comma 6 2 2 11 2 2" xfId="52993" xr:uid="{00000000-0005-0000-0000-00001F000000}"/>
    <cellStyle name="Comma 6 2 2 11 3" xfId="37873" xr:uid="{00000000-0005-0000-0000-00001F000000}"/>
    <cellStyle name="Comma 6 2 2 12" xfId="9145" xr:uid="{00000000-0005-0000-0000-00001F000000}"/>
    <cellStyle name="Comma 6 2 2 12 2" xfId="24265" xr:uid="{00000000-0005-0000-0000-00001F000000}"/>
    <cellStyle name="Comma 6 2 2 12 2 2" xfId="54505" xr:uid="{00000000-0005-0000-0000-00001F000000}"/>
    <cellStyle name="Comma 6 2 2 12 3" xfId="39385" xr:uid="{00000000-0005-0000-0000-00001F000000}"/>
    <cellStyle name="Comma 6 2 2 13" xfId="15193" xr:uid="{00000000-0005-0000-0000-00001F000000}"/>
    <cellStyle name="Comma 6 2 2 13 2" xfId="45433" xr:uid="{00000000-0005-0000-0000-00001F000000}"/>
    <cellStyle name="Comma 6 2 2 14" xfId="30313" xr:uid="{00000000-0005-0000-0000-00001F000000}"/>
    <cellStyle name="Comma 6 2 2 2" xfId="157" xr:uid="{00000000-0005-0000-0000-00003E000000}"/>
    <cellStyle name="Comma 6 2 2 2 10" xfId="9229" xr:uid="{00000000-0005-0000-0000-00003E000000}"/>
    <cellStyle name="Comma 6 2 2 2 10 2" xfId="24349" xr:uid="{00000000-0005-0000-0000-00003E000000}"/>
    <cellStyle name="Comma 6 2 2 2 10 2 2" xfId="54589" xr:uid="{00000000-0005-0000-0000-00003E000000}"/>
    <cellStyle name="Comma 6 2 2 2 10 3" xfId="39469" xr:uid="{00000000-0005-0000-0000-00003E000000}"/>
    <cellStyle name="Comma 6 2 2 2 11" xfId="15277" xr:uid="{00000000-0005-0000-0000-00003E000000}"/>
    <cellStyle name="Comma 6 2 2 2 11 2" xfId="45517" xr:uid="{00000000-0005-0000-0000-00003E000000}"/>
    <cellStyle name="Comma 6 2 2 2 12" xfId="30397" xr:uid="{00000000-0005-0000-0000-00003E000000}"/>
    <cellStyle name="Comma 6 2 2 2 2" xfId="409" xr:uid="{00000000-0005-0000-0000-00003E000000}"/>
    <cellStyle name="Comma 6 2 2 2 2 10" xfId="30649" xr:uid="{00000000-0005-0000-0000-00003E000000}"/>
    <cellStyle name="Comma 6 2 2 2 2 2" xfId="1165" xr:uid="{00000000-0005-0000-0000-00003E000000}"/>
    <cellStyle name="Comma 6 2 2 2 2 2 2" xfId="2677" xr:uid="{00000000-0005-0000-0000-00003E000000}"/>
    <cellStyle name="Comma 6 2 2 2 2 2 2 2" xfId="11749" xr:uid="{00000000-0005-0000-0000-00003E000000}"/>
    <cellStyle name="Comma 6 2 2 2 2 2 2 2 2" xfId="26869" xr:uid="{00000000-0005-0000-0000-00003E000000}"/>
    <cellStyle name="Comma 6 2 2 2 2 2 2 2 2 2" xfId="57109" xr:uid="{00000000-0005-0000-0000-00003E000000}"/>
    <cellStyle name="Comma 6 2 2 2 2 2 2 2 3" xfId="41989" xr:uid="{00000000-0005-0000-0000-00003E000000}"/>
    <cellStyle name="Comma 6 2 2 2 2 2 2 3" xfId="17797" xr:uid="{00000000-0005-0000-0000-00003E000000}"/>
    <cellStyle name="Comma 6 2 2 2 2 2 2 3 2" xfId="48037" xr:uid="{00000000-0005-0000-0000-00003E000000}"/>
    <cellStyle name="Comma 6 2 2 2 2 2 2 4" xfId="32917" xr:uid="{00000000-0005-0000-0000-00003E000000}"/>
    <cellStyle name="Comma 6 2 2 2 2 2 3" xfId="4189" xr:uid="{00000000-0005-0000-0000-00003E000000}"/>
    <cellStyle name="Comma 6 2 2 2 2 2 3 2" xfId="13261" xr:uid="{00000000-0005-0000-0000-00003E000000}"/>
    <cellStyle name="Comma 6 2 2 2 2 2 3 2 2" xfId="28381" xr:uid="{00000000-0005-0000-0000-00003E000000}"/>
    <cellStyle name="Comma 6 2 2 2 2 2 3 2 2 2" xfId="58621" xr:uid="{00000000-0005-0000-0000-00003E000000}"/>
    <cellStyle name="Comma 6 2 2 2 2 2 3 2 3" xfId="43501" xr:uid="{00000000-0005-0000-0000-00003E000000}"/>
    <cellStyle name="Comma 6 2 2 2 2 2 3 3" xfId="19309" xr:uid="{00000000-0005-0000-0000-00003E000000}"/>
    <cellStyle name="Comma 6 2 2 2 2 2 3 3 2" xfId="49549" xr:uid="{00000000-0005-0000-0000-00003E000000}"/>
    <cellStyle name="Comma 6 2 2 2 2 2 3 4" xfId="34429" xr:uid="{00000000-0005-0000-0000-00003E000000}"/>
    <cellStyle name="Comma 6 2 2 2 2 2 4" xfId="5701" xr:uid="{00000000-0005-0000-0000-00003E000000}"/>
    <cellStyle name="Comma 6 2 2 2 2 2 4 2" xfId="14773" xr:uid="{00000000-0005-0000-0000-00003E000000}"/>
    <cellStyle name="Comma 6 2 2 2 2 2 4 2 2" xfId="29893" xr:uid="{00000000-0005-0000-0000-00003E000000}"/>
    <cellStyle name="Comma 6 2 2 2 2 2 4 2 2 2" xfId="60133" xr:uid="{00000000-0005-0000-0000-00003E000000}"/>
    <cellStyle name="Comma 6 2 2 2 2 2 4 2 3" xfId="45013" xr:uid="{00000000-0005-0000-0000-00003E000000}"/>
    <cellStyle name="Comma 6 2 2 2 2 2 4 3" xfId="20821" xr:uid="{00000000-0005-0000-0000-00003E000000}"/>
    <cellStyle name="Comma 6 2 2 2 2 2 4 3 2" xfId="51061" xr:uid="{00000000-0005-0000-0000-00003E000000}"/>
    <cellStyle name="Comma 6 2 2 2 2 2 4 4" xfId="35941" xr:uid="{00000000-0005-0000-0000-00003E000000}"/>
    <cellStyle name="Comma 6 2 2 2 2 2 5" xfId="7213" xr:uid="{00000000-0005-0000-0000-00003E000000}"/>
    <cellStyle name="Comma 6 2 2 2 2 2 5 2" xfId="22333" xr:uid="{00000000-0005-0000-0000-00003E000000}"/>
    <cellStyle name="Comma 6 2 2 2 2 2 5 2 2" xfId="52573" xr:uid="{00000000-0005-0000-0000-00003E000000}"/>
    <cellStyle name="Comma 6 2 2 2 2 2 5 3" xfId="37453" xr:uid="{00000000-0005-0000-0000-00003E000000}"/>
    <cellStyle name="Comma 6 2 2 2 2 2 6" xfId="8725" xr:uid="{00000000-0005-0000-0000-00003E000000}"/>
    <cellStyle name="Comma 6 2 2 2 2 2 6 2" xfId="23845" xr:uid="{00000000-0005-0000-0000-00003E000000}"/>
    <cellStyle name="Comma 6 2 2 2 2 2 6 2 2" xfId="54085" xr:uid="{00000000-0005-0000-0000-00003E000000}"/>
    <cellStyle name="Comma 6 2 2 2 2 2 6 3" xfId="38965" xr:uid="{00000000-0005-0000-0000-00003E000000}"/>
    <cellStyle name="Comma 6 2 2 2 2 2 7" xfId="10237" xr:uid="{00000000-0005-0000-0000-00003E000000}"/>
    <cellStyle name="Comma 6 2 2 2 2 2 7 2" xfId="25357" xr:uid="{00000000-0005-0000-0000-00003E000000}"/>
    <cellStyle name="Comma 6 2 2 2 2 2 7 2 2" xfId="55597" xr:uid="{00000000-0005-0000-0000-00003E000000}"/>
    <cellStyle name="Comma 6 2 2 2 2 2 7 3" xfId="40477" xr:uid="{00000000-0005-0000-0000-00003E000000}"/>
    <cellStyle name="Comma 6 2 2 2 2 2 8" xfId="16285" xr:uid="{00000000-0005-0000-0000-00003E000000}"/>
    <cellStyle name="Comma 6 2 2 2 2 2 8 2" xfId="46525" xr:uid="{00000000-0005-0000-0000-00003E000000}"/>
    <cellStyle name="Comma 6 2 2 2 2 2 9" xfId="31405" xr:uid="{00000000-0005-0000-0000-00003E000000}"/>
    <cellStyle name="Comma 6 2 2 2 2 3" xfId="1921" xr:uid="{00000000-0005-0000-0000-00003E000000}"/>
    <cellStyle name="Comma 6 2 2 2 2 3 2" xfId="10993" xr:uid="{00000000-0005-0000-0000-00003E000000}"/>
    <cellStyle name="Comma 6 2 2 2 2 3 2 2" xfId="26113" xr:uid="{00000000-0005-0000-0000-00003E000000}"/>
    <cellStyle name="Comma 6 2 2 2 2 3 2 2 2" xfId="56353" xr:uid="{00000000-0005-0000-0000-00003E000000}"/>
    <cellStyle name="Comma 6 2 2 2 2 3 2 3" xfId="41233" xr:uid="{00000000-0005-0000-0000-00003E000000}"/>
    <cellStyle name="Comma 6 2 2 2 2 3 3" xfId="17041" xr:uid="{00000000-0005-0000-0000-00003E000000}"/>
    <cellStyle name="Comma 6 2 2 2 2 3 3 2" xfId="47281" xr:uid="{00000000-0005-0000-0000-00003E000000}"/>
    <cellStyle name="Comma 6 2 2 2 2 3 4" xfId="32161" xr:uid="{00000000-0005-0000-0000-00003E000000}"/>
    <cellStyle name="Comma 6 2 2 2 2 4" xfId="3433" xr:uid="{00000000-0005-0000-0000-00003E000000}"/>
    <cellStyle name="Comma 6 2 2 2 2 4 2" xfId="12505" xr:uid="{00000000-0005-0000-0000-00003E000000}"/>
    <cellStyle name="Comma 6 2 2 2 2 4 2 2" xfId="27625" xr:uid="{00000000-0005-0000-0000-00003E000000}"/>
    <cellStyle name="Comma 6 2 2 2 2 4 2 2 2" xfId="57865" xr:uid="{00000000-0005-0000-0000-00003E000000}"/>
    <cellStyle name="Comma 6 2 2 2 2 4 2 3" xfId="42745" xr:uid="{00000000-0005-0000-0000-00003E000000}"/>
    <cellStyle name="Comma 6 2 2 2 2 4 3" xfId="18553" xr:uid="{00000000-0005-0000-0000-00003E000000}"/>
    <cellStyle name="Comma 6 2 2 2 2 4 3 2" xfId="48793" xr:uid="{00000000-0005-0000-0000-00003E000000}"/>
    <cellStyle name="Comma 6 2 2 2 2 4 4" xfId="33673" xr:uid="{00000000-0005-0000-0000-00003E000000}"/>
    <cellStyle name="Comma 6 2 2 2 2 5" xfId="4945" xr:uid="{00000000-0005-0000-0000-00003E000000}"/>
    <cellStyle name="Comma 6 2 2 2 2 5 2" xfId="14017" xr:uid="{00000000-0005-0000-0000-00003E000000}"/>
    <cellStyle name="Comma 6 2 2 2 2 5 2 2" xfId="29137" xr:uid="{00000000-0005-0000-0000-00003E000000}"/>
    <cellStyle name="Comma 6 2 2 2 2 5 2 2 2" xfId="59377" xr:uid="{00000000-0005-0000-0000-00003E000000}"/>
    <cellStyle name="Comma 6 2 2 2 2 5 2 3" xfId="44257" xr:uid="{00000000-0005-0000-0000-00003E000000}"/>
    <cellStyle name="Comma 6 2 2 2 2 5 3" xfId="20065" xr:uid="{00000000-0005-0000-0000-00003E000000}"/>
    <cellStyle name="Comma 6 2 2 2 2 5 3 2" xfId="50305" xr:uid="{00000000-0005-0000-0000-00003E000000}"/>
    <cellStyle name="Comma 6 2 2 2 2 5 4" xfId="35185" xr:uid="{00000000-0005-0000-0000-00003E000000}"/>
    <cellStyle name="Comma 6 2 2 2 2 6" xfId="6457" xr:uid="{00000000-0005-0000-0000-00003E000000}"/>
    <cellStyle name="Comma 6 2 2 2 2 6 2" xfId="21577" xr:uid="{00000000-0005-0000-0000-00003E000000}"/>
    <cellStyle name="Comma 6 2 2 2 2 6 2 2" xfId="51817" xr:uid="{00000000-0005-0000-0000-00003E000000}"/>
    <cellStyle name="Comma 6 2 2 2 2 6 3" xfId="36697" xr:uid="{00000000-0005-0000-0000-00003E000000}"/>
    <cellStyle name="Comma 6 2 2 2 2 7" xfId="7969" xr:uid="{00000000-0005-0000-0000-00003E000000}"/>
    <cellStyle name="Comma 6 2 2 2 2 7 2" xfId="23089" xr:uid="{00000000-0005-0000-0000-00003E000000}"/>
    <cellStyle name="Comma 6 2 2 2 2 7 2 2" xfId="53329" xr:uid="{00000000-0005-0000-0000-00003E000000}"/>
    <cellStyle name="Comma 6 2 2 2 2 7 3" xfId="38209" xr:uid="{00000000-0005-0000-0000-00003E000000}"/>
    <cellStyle name="Comma 6 2 2 2 2 8" xfId="9481" xr:uid="{00000000-0005-0000-0000-00003E000000}"/>
    <cellStyle name="Comma 6 2 2 2 2 8 2" xfId="24601" xr:uid="{00000000-0005-0000-0000-00003E000000}"/>
    <cellStyle name="Comma 6 2 2 2 2 8 2 2" xfId="54841" xr:uid="{00000000-0005-0000-0000-00003E000000}"/>
    <cellStyle name="Comma 6 2 2 2 2 8 3" xfId="39721" xr:uid="{00000000-0005-0000-0000-00003E000000}"/>
    <cellStyle name="Comma 6 2 2 2 2 9" xfId="15529" xr:uid="{00000000-0005-0000-0000-00003E000000}"/>
    <cellStyle name="Comma 6 2 2 2 2 9 2" xfId="45769" xr:uid="{00000000-0005-0000-0000-00003E000000}"/>
    <cellStyle name="Comma 6 2 2 2 3" xfId="661" xr:uid="{00000000-0005-0000-0000-0000B7000000}"/>
    <cellStyle name="Comma 6 2 2 2 3 10" xfId="30901" xr:uid="{00000000-0005-0000-0000-0000B7000000}"/>
    <cellStyle name="Comma 6 2 2 2 3 2" xfId="1417" xr:uid="{00000000-0005-0000-0000-0000B7000000}"/>
    <cellStyle name="Comma 6 2 2 2 3 2 2" xfId="2929" xr:uid="{00000000-0005-0000-0000-0000B7000000}"/>
    <cellStyle name="Comma 6 2 2 2 3 2 2 2" xfId="12001" xr:uid="{00000000-0005-0000-0000-0000B7000000}"/>
    <cellStyle name="Comma 6 2 2 2 3 2 2 2 2" xfId="27121" xr:uid="{00000000-0005-0000-0000-0000B7000000}"/>
    <cellStyle name="Comma 6 2 2 2 3 2 2 2 2 2" xfId="57361" xr:uid="{00000000-0005-0000-0000-0000B7000000}"/>
    <cellStyle name="Comma 6 2 2 2 3 2 2 2 3" xfId="42241" xr:uid="{00000000-0005-0000-0000-0000B7000000}"/>
    <cellStyle name="Comma 6 2 2 2 3 2 2 3" xfId="18049" xr:uid="{00000000-0005-0000-0000-0000B7000000}"/>
    <cellStyle name="Comma 6 2 2 2 3 2 2 3 2" xfId="48289" xr:uid="{00000000-0005-0000-0000-0000B7000000}"/>
    <cellStyle name="Comma 6 2 2 2 3 2 2 4" xfId="33169" xr:uid="{00000000-0005-0000-0000-0000B7000000}"/>
    <cellStyle name="Comma 6 2 2 2 3 2 3" xfId="4441" xr:uid="{00000000-0005-0000-0000-0000B7000000}"/>
    <cellStyle name="Comma 6 2 2 2 3 2 3 2" xfId="13513" xr:uid="{00000000-0005-0000-0000-0000B7000000}"/>
    <cellStyle name="Comma 6 2 2 2 3 2 3 2 2" xfId="28633" xr:uid="{00000000-0005-0000-0000-0000B7000000}"/>
    <cellStyle name="Comma 6 2 2 2 3 2 3 2 2 2" xfId="58873" xr:uid="{00000000-0005-0000-0000-0000B7000000}"/>
    <cellStyle name="Comma 6 2 2 2 3 2 3 2 3" xfId="43753" xr:uid="{00000000-0005-0000-0000-0000B7000000}"/>
    <cellStyle name="Comma 6 2 2 2 3 2 3 3" xfId="19561" xr:uid="{00000000-0005-0000-0000-0000B7000000}"/>
    <cellStyle name="Comma 6 2 2 2 3 2 3 3 2" xfId="49801" xr:uid="{00000000-0005-0000-0000-0000B7000000}"/>
    <cellStyle name="Comma 6 2 2 2 3 2 3 4" xfId="34681" xr:uid="{00000000-0005-0000-0000-0000B7000000}"/>
    <cellStyle name="Comma 6 2 2 2 3 2 4" xfId="5953" xr:uid="{00000000-0005-0000-0000-0000B7000000}"/>
    <cellStyle name="Comma 6 2 2 2 3 2 4 2" xfId="15025" xr:uid="{00000000-0005-0000-0000-0000B7000000}"/>
    <cellStyle name="Comma 6 2 2 2 3 2 4 2 2" xfId="30145" xr:uid="{00000000-0005-0000-0000-0000B7000000}"/>
    <cellStyle name="Comma 6 2 2 2 3 2 4 2 2 2" xfId="60385" xr:uid="{00000000-0005-0000-0000-0000B7000000}"/>
    <cellStyle name="Comma 6 2 2 2 3 2 4 2 3" xfId="45265" xr:uid="{00000000-0005-0000-0000-0000B7000000}"/>
    <cellStyle name="Comma 6 2 2 2 3 2 4 3" xfId="21073" xr:uid="{00000000-0005-0000-0000-0000B7000000}"/>
    <cellStyle name="Comma 6 2 2 2 3 2 4 3 2" xfId="51313" xr:uid="{00000000-0005-0000-0000-0000B7000000}"/>
    <cellStyle name="Comma 6 2 2 2 3 2 4 4" xfId="36193" xr:uid="{00000000-0005-0000-0000-0000B7000000}"/>
    <cellStyle name="Comma 6 2 2 2 3 2 5" xfId="7465" xr:uid="{00000000-0005-0000-0000-0000B7000000}"/>
    <cellStyle name="Comma 6 2 2 2 3 2 5 2" xfId="22585" xr:uid="{00000000-0005-0000-0000-0000B7000000}"/>
    <cellStyle name="Comma 6 2 2 2 3 2 5 2 2" xfId="52825" xr:uid="{00000000-0005-0000-0000-0000B7000000}"/>
    <cellStyle name="Comma 6 2 2 2 3 2 5 3" xfId="37705" xr:uid="{00000000-0005-0000-0000-0000B7000000}"/>
    <cellStyle name="Comma 6 2 2 2 3 2 6" xfId="8977" xr:uid="{00000000-0005-0000-0000-0000B7000000}"/>
    <cellStyle name="Comma 6 2 2 2 3 2 6 2" xfId="24097" xr:uid="{00000000-0005-0000-0000-0000B7000000}"/>
    <cellStyle name="Comma 6 2 2 2 3 2 6 2 2" xfId="54337" xr:uid="{00000000-0005-0000-0000-0000B7000000}"/>
    <cellStyle name="Comma 6 2 2 2 3 2 6 3" xfId="39217" xr:uid="{00000000-0005-0000-0000-0000B7000000}"/>
    <cellStyle name="Comma 6 2 2 2 3 2 7" xfId="10489" xr:uid="{00000000-0005-0000-0000-0000B7000000}"/>
    <cellStyle name="Comma 6 2 2 2 3 2 7 2" xfId="25609" xr:uid="{00000000-0005-0000-0000-0000B7000000}"/>
    <cellStyle name="Comma 6 2 2 2 3 2 7 2 2" xfId="55849" xr:uid="{00000000-0005-0000-0000-0000B7000000}"/>
    <cellStyle name="Comma 6 2 2 2 3 2 7 3" xfId="40729" xr:uid="{00000000-0005-0000-0000-0000B7000000}"/>
    <cellStyle name="Comma 6 2 2 2 3 2 8" xfId="16537" xr:uid="{00000000-0005-0000-0000-0000B7000000}"/>
    <cellStyle name="Comma 6 2 2 2 3 2 8 2" xfId="46777" xr:uid="{00000000-0005-0000-0000-0000B7000000}"/>
    <cellStyle name="Comma 6 2 2 2 3 2 9" xfId="31657" xr:uid="{00000000-0005-0000-0000-0000B7000000}"/>
    <cellStyle name="Comma 6 2 2 2 3 3" xfId="2173" xr:uid="{00000000-0005-0000-0000-0000B7000000}"/>
    <cellStyle name="Comma 6 2 2 2 3 3 2" xfId="11245" xr:uid="{00000000-0005-0000-0000-0000B7000000}"/>
    <cellStyle name="Comma 6 2 2 2 3 3 2 2" xfId="26365" xr:uid="{00000000-0005-0000-0000-0000B7000000}"/>
    <cellStyle name="Comma 6 2 2 2 3 3 2 2 2" xfId="56605" xr:uid="{00000000-0005-0000-0000-0000B7000000}"/>
    <cellStyle name="Comma 6 2 2 2 3 3 2 3" xfId="41485" xr:uid="{00000000-0005-0000-0000-0000B7000000}"/>
    <cellStyle name="Comma 6 2 2 2 3 3 3" xfId="17293" xr:uid="{00000000-0005-0000-0000-0000B7000000}"/>
    <cellStyle name="Comma 6 2 2 2 3 3 3 2" xfId="47533" xr:uid="{00000000-0005-0000-0000-0000B7000000}"/>
    <cellStyle name="Comma 6 2 2 2 3 3 4" xfId="32413" xr:uid="{00000000-0005-0000-0000-0000B7000000}"/>
    <cellStyle name="Comma 6 2 2 2 3 4" xfId="3685" xr:uid="{00000000-0005-0000-0000-0000B7000000}"/>
    <cellStyle name="Comma 6 2 2 2 3 4 2" xfId="12757" xr:uid="{00000000-0005-0000-0000-0000B7000000}"/>
    <cellStyle name="Comma 6 2 2 2 3 4 2 2" xfId="27877" xr:uid="{00000000-0005-0000-0000-0000B7000000}"/>
    <cellStyle name="Comma 6 2 2 2 3 4 2 2 2" xfId="58117" xr:uid="{00000000-0005-0000-0000-0000B7000000}"/>
    <cellStyle name="Comma 6 2 2 2 3 4 2 3" xfId="42997" xr:uid="{00000000-0005-0000-0000-0000B7000000}"/>
    <cellStyle name="Comma 6 2 2 2 3 4 3" xfId="18805" xr:uid="{00000000-0005-0000-0000-0000B7000000}"/>
    <cellStyle name="Comma 6 2 2 2 3 4 3 2" xfId="49045" xr:uid="{00000000-0005-0000-0000-0000B7000000}"/>
    <cellStyle name="Comma 6 2 2 2 3 4 4" xfId="33925" xr:uid="{00000000-0005-0000-0000-0000B7000000}"/>
    <cellStyle name="Comma 6 2 2 2 3 5" xfId="5197" xr:uid="{00000000-0005-0000-0000-0000B7000000}"/>
    <cellStyle name="Comma 6 2 2 2 3 5 2" xfId="14269" xr:uid="{00000000-0005-0000-0000-0000B7000000}"/>
    <cellStyle name="Comma 6 2 2 2 3 5 2 2" xfId="29389" xr:uid="{00000000-0005-0000-0000-0000B7000000}"/>
    <cellStyle name="Comma 6 2 2 2 3 5 2 2 2" xfId="59629" xr:uid="{00000000-0005-0000-0000-0000B7000000}"/>
    <cellStyle name="Comma 6 2 2 2 3 5 2 3" xfId="44509" xr:uid="{00000000-0005-0000-0000-0000B7000000}"/>
    <cellStyle name="Comma 6 2 2 2 3 5 3" xfId="20317" xr:uid="{00000000-0005-0000-0000-0000B7000000}"/>
    <cellStyle name="Comma 6 2 2 2 3 5 3 2" xfId="50557" xr:uid="{00000000-0005-0000-0000-0000B7000000}"/>
    <cellStyle name="Comma 6 2 2 2 3 5 4" xfId="35437" xr:uid="{00000000-0005-0000-0000-0000B7000000}"/>
    <cellStyle name="Comma 6 2 2 2 3 6" xfId="6709" xr:uid="{00000000-0005-0000-0000-0000B7000000}"/>
    <cellStyle name="Comma 6 2 2 2 3 6 2" xfId="21829" xr:uid="{00000000-0005-0000-0000-0000B7000000}"/>
    <cellStyle name="Comma 6 2 2 2 3 6 2 2" xfId="52069" xr:uid="{00000000-0005-0000-0000-0000B7000000}"/>
    <cellStyle name="Comma 6 2 2 2 3 6 3" xfId="36949" xr:uid="{00000000-0005-0000-0000-0000B7000000}"/>
    <cellStyle name="Comma 6 2 2 2 3 7" xfId="8221" xr:uid="{00000000-0005-0000-0000-0000B7000000}"/>
    <cellStyle name="Comma 6 2 2 2 3 7 2" xfId="23341" xr:uid="{00000000-0005-0000-0000-0000B7000000}"/>
    <cellStyle name="Comma 6 2 2 2 3 7 2 2" xfId="53581" xr:uid="{00000000-0005-0000-0000-0000B7000000}"/>
    <cellStyle name="Comma 6 2 2 2 3 7 3" xfId="38461" xr:uid="{00000000-0005-0000-0000-0000B7000000}"/>
    <cellStyle name="Comma 6 2 2 2 3 8" xfId="9733" xr:uid="{00000000-0005-0000-0000-0000B7000000}"/>
    <cellStyle name="Comma 6 2 2 2 3 8 2" xfId="24853" xr:uid="{00000000-0005-0000-0000-0000B7000000}"/>
    <cellStyle name="Comma 6 2 2 2 3 8 2 2" xfId="55093" xr:uid="{00000000-0005-0000-0000-0000B7000000}"/>
    <cellStyle name="Comma 6 2 2 2 3 8 3" xfId="39973" xr:uid="{00000000-0005-0000-0000-0000B7000000}"/>
    <cellStyle name="Comma 6 2 2 2 3 9" xfId="15781" xr:uid="{00000000-0005-0000-0000-0000B7000000}"/>
    <cellStyle name="Comma 6 2 2 2 3 9 2" xfId="46021" xr:uid="{00000000-0005-0000-0000-0000B7000000}"/>
    <cellStyle name="Comma 6 2 2 2 4" xfId="913" xr:uid="{00000000-0005-0000-0000-00003E000000}"/>
    <cellStyle name="Comma 6 2 2 2 4 2" xfId="2425" xr:uid="{00000000-0005-0000-0000-00003E000000}"/>
    <cellStyle name="Comma 6 2 2 2 4 2 2" xfId="11497" xr:uid="{00000000-0005-0000-0000-00003E000000}"/>
    <cellStyle name="Comma 6 2 2 2 4 2 2 2" xfId="26617" xr:uid="{00000000-0005-0000-0000-00003E000000}"/>
    <cellStyle name="Comma 6 2 2 2 4 2 2 2 2" xfId="56857" xr:uid="{00000000-0005-0000-0000-00003E000000}"/>
    <cellStyle name="Comma 6 2 2 2 4 2 2 3" xfId="41737" xr:uid="{00000000-0005-0000-0000-00003E000000}"/>
    <cellStyle name="Comma 6 2 2 2 4 2 3" xfId="17545" xr:uid="{00000000-0005-0000-0000-00003E000000}"/>
    <cellStyle name="Comma 6 2 2 2 4 2 3 2" xfId="47785" xr:uid="{00000000-0005-0000-0000-00003E000000}"/>
    <cellStyle name="Comma 6 2 2 2 4 2 4" xfId="32665" xr:uid="{00000000-0005-0000-0000-00003E000000}"/>
    <cellStyle name="Comma 6 2 2 2 4 3" xfId="3937" xr:uid="{00000000-0005-0000-0000-00003E000000}"/>
    <cellStyle name="Comma 6 2 2 2 4 3 2" xfId="13009" xr:uid="{00000000-0005-0000-0000-00003E000000}"/>
    <cellStyle name="Comma 6 2 2 2 4 3 2 2" xfId="28129" xr:uid="{00000000-0005-0000-0000-00003E000000}"/>
    <cellStyle name="Comma 6 2 2 2 4 3 2 2 2" xfId="58369" xr:uid="{00000000-0005-0000-0000-00003E000000}"/>
    <cellStyle name="Comma 6 2 2 2 4 3 2 3" xfId="43249" xr:uid="{00000000-0005-0000-0000-00003E000000}"/>
    <cellStyle name="Comma 6 2 2 2 4 3 3" xfId="19057" xr:uid="{00000000-0005-0000-0000-00003E000000}"/>
    <cellStyle name="Comma 6 2 2 2 4 3 3 2" xfId="49297" xr:uid="{00000000-0005-0000-0000-00003E000000}"/>
    <cellStyle name="Comma 6 2 2 2 4 3 4" xfId="34177" xr:uid="{00000000-0005-0000-0000-00003E000000}"/>
    <cellStyle name="Comma 6 2 2 2 4 4" xfId="5449" xr:uid="{00000000-0005-0000-0000-00003E000000}"/>
    <cellStyle name="Comma 6 2 2 2 4 4 2" xfId="14521" xr:uid="{00000000-0005-0000-0000-00003E000000}"/>
    <cellStyle name="Comma 6 2 2 2 4 4 2 2" xfId="29641" xr:uid="{00000000-0005-0000-0000-00003E000000}"/>
    <cellStyle name="Comma 6 2 2 2 4 4 2 2 2" xfId="59881" xr:uid="{00000000-0005-0000-0000-00003E000000}"/>
    <cellStyle name="Comma 6 2 2 2 4 4 2 3" xfId="44761" xr:uid="{00000000-0005-0000-0000-00003E000000}"/>
    <cellStyle name="Comma 6 2 2 2 4 4 3" xfId="20569" xr:uid="{00000000-0005-0000-0000-00003E000000}"/>
    <cellStyle name="Comma 6 2 2 2 4 4 3 2" xfId="50809" xr:uid="{00000000-0005-0000-0000-00003E000000}"/>
    <cellStyle name="Comma 6 2 2 2 4 4 4" xfId="35689" xr:uid="{00000000-0005-0000-0000-00003E000000}"/>
    <cellStyle name="Comma 6 2 2 2 4 5" xfId="6961" xr:uid="{00000000-0005-0000-0000-00003E000000}"/>
    <cellStyle name="Comma 6 2 2 2 4 5 2" xfId="22081" xr:uid="{00000000-0005-0000-0000-00003E000000}"/>
    <cellStyle name="Comma 6 2 2 2 4 5 2 2" xfId="52321" xr:uid="{00000000-0005-0000-0000-00003E000000}"/>
    <cellStyle name="Comma 6 2 2 2 4 5 3" xfId="37201" xr:uid="{00000000-0005-0000-0000-00003E000000}"/>
    <cellStyle name="Comma 6 2 2 2 4 6" xfId="8473" xr:uid="{00000000-0005-0000-0000-00003E000000}"/>
    <cellStyle name="Comma 6 2 2 2 4 6 2" xfId="23593" xr:uid="{00000000-0005-0000-0000-00003E000000}"/>
    <cellStyle name="Comma 6 2 2 2 4 6 2 2" xfId="53833" xr:uid="{00000000-0005-0000-0000-00003E000000}"/>
    <cellStyle name="Comma 6 2 2 2 4 6 3" xfId="38713" xr:uid="{00000000-0005-0000-0000-00003E000000}"/>
    <cellStyle name="Comma 6 2 2 2 4 7" xfId="9985" xr:uid="{00000000-0005-0000-0000-00003E000000}"/>
    <cellStyle name="Comma 6 2 2 2 4 7 2" xfId="25105" xr:uid="{00000000-0005-0000-0000-00003E000000}"/>
    <cellStyle name="Comma 6 2 2 2 4 7 2 2" xfId="55345" xr:uid="{00000000-0005-0000-0000-00003E000000}"/>
    <cellStyle name="Comma 6 2 2 2 4 7 3" xfId="40225" xr:uid="{00000000-0005-0000-0000-00003E000000}"/>
    <cellStyle name="Comma 6 2 2 2 4 8" xfId="16033" xr:uid="{00000000-0005-0000-0000-00003E000000}"/>
    <cellStyle name="Comma 6 2 2 2 4 8 2" xfId="46273" xr:uid="{00000000-0005-0000-0000-00003E000000}"/>
    <cellStyle name="Comma 6 2 2 2 4 9" xfId="31153" xr:uid="{00000000-0005-0000-0000-00003E000000}"/>
    <cellStyle name="Comma 6 2 2 2 5" xfId="1669" xr:uid="{00000000-0005-0000-0000-00003E000000}"/>
    <cellStyle name="Comma 6 2 2 2 5 2" xfId="10741" xr:uid="{00000000-0005-0000-0000-00003E000000}"/>
    <cellStyle name="Comma 6 2 2 2 5 2 2" xfId="25861" xr:uid="{00000000-0005-0000-0000-00003E000000}"/>
    <cellStyle name="Comma 6 2 2 2 5 2 2 2" xfId="56101" xr:uid="{00000000-0005-0000-0000-00003E000000}"/>
    <cellStyle name="Comma 6 2 2 2 5 2 3" xfId="40981" xr:uid="{00000000-0005-0000-0000-00003E000000}"/>
    <cellStyle name="Comma 6 2 2 2 5 3" xfId="16789" xr:uid="{00000000-0005-0000-0000-00003E000000}"/>
    <cellStyle name="Comma 6 2 2 2 5 3 2" xfId="47029" xr:uid="{00000000-0005-0000-0000-00003E000000}"/>
    <cellStyle name="Comma 6 2 2 2 5 4" xfId="31909" xr:uid="{00000000-0005-0000-0000-00003E000000}"/>
    <cellStyle name="Comma 6 2 2 2 6" xfId="3181" xr:uid="{00000000-0005-0000-0000-00003E000000}"/>
    <cellStyle name="Comma 6 2 2 2 6 2" xfId="12253" xr:uid="{00000000-0005-0000-0000-00003E000000}"/>
    <cellStyle name="Comma 6 2 2 2 6 2 2" xfId="27373" xr:uid="{00000000-0005-0000-0000-00003E000000}"/>
    <cellStyle name="Comma 6 2 2 2 6 2 2 2" xfId="57613" xr:uid="{00000000-0005-0000-0000-00003E000000}"/>
    <cellStyle name="Comma 6 2 2 2 6 2 3" xfId="42493" xr:uid="{00000000-0005-0000-0000-00003E000000}"/>
    <cellStyle name="Comma 6 2 2 2 6 3" xfId="18301" xr:uid="{00000000-0005-0000-0000-00003E000000}"/>
    <cellStyle name="Comma 6 2 2 2 6 3 2" xfId="48541" xr:uid="{00000000-0005-0000-0000-00003E000000}"/>
    <cellStyle name="Comma 6 2 2 2 6 4" xfId="33421" xr:uid="{00000000-0005-0000-0000-00003E000000}"/>
    <cellStyle name="Comma 6 2 2 2 7" xfId="4693" xr:uid="{00000000-0005-0000-0000-00003E000000}"/>
    <cellStyle name="Comma 6 2 2 2 7 2" xfId="13765" xr:uid="{00000000-0005-0000-0000-00003E000000}"/>
    <cellStyle name="Comma 6 2 2 2 7 2 2" xfId="28885" xr:uid="{00000000-0005-0000-0000-00003E000000}"/>
    <cellStyle name="Comma 6 2 2 2 7 2 2 2" xfId="59125" xr:uid="{00000000-0005-0000-0000-00003E000000}"/>
    <cellStyle name="Comma 6 2 2 2 7 2 3" xfId="44005" xr:uid="{00000000-0005-0000-0000-00003E000000}"/>
    <cellStyle name="Comma 6 2 2 2 7 3" xfId="19813" xr:uid="{00000000-0005-0000-0000-00003E000000}"/>
    <cellStyle name="Comma 6 2 2 2 7 3 2" xfId="50053" xr:uid="{00000000-0005-0000-0000-00003E000000}"/>
    <cellStyle name="Comma 6 2 2 2 7 4" xfId="34933" xr:uid="{00000000-0005-0000-0000-00003E000000}"/>
    <cellStyle name="Comma 6 2 2 2 8" xfId="6205" xr:uid="{00000000-0005-0000-0000-00003E000000}"/>
    <cellStyle name="Comma 6 2 2 2 8 2" xfId="21325" xr:uid="{00000000-0005-0000-0000-00003E000000}"/>
    <cellStyle name="Comma 6 2 2 2 8 2 2" xfId="51565" xr:uid="{00000000-0005-0000-0000-00003E000000}"/>
    <cellStyle name="Comma 6 2 2 2 8 3" xfId="36445" xr:uid="{00000000-0005-0000-0000-00003E000000}"/>
    <cellStyle name="Comma 6 2 2 2 9" xfId="7717" xr:uid="{00000000-0005-0000-0000-00003E000000}"/>
    <cellStyle name="Comma 6 2 2 2 9 2" xfId="22837" xr:uid="{00000000-0005-0000-0000-00003E000000}"/>
    <cellStyle name="Comma 6 2 2 2 9 2 2" xfId="53077" xr:uid="{00000000-0005-0000-0000-00003E000000}"/>
    <cellStyle name="Comma 6 2 2 2 9 3" xfId="37957" xr:uid="{00000000-0005-0000-0000-00003E000000}"/>
    <cellStyle name="Comma 6 2 2 3" xfId="241" xr:uid="{00000000-0005-0000-0000-00003E000000}"/>
    <cellStyle name="Comma 6 2 2 3 10" xfId="9313" xr:uid="{00000000-0005-0000-0000-00003E000000}"/>
    <cellStyle name="Comma 6 2 2 3 10 2" xfId="24433" xr:uid="{00000000-0005-0000-0000-00003E000000}"/>
    <cellStyle name="Comma 6 2 2 3 10 2 2" xfId="54673" xr:uid="{00000000-0005-0000-0000-00003E000000}"/>
    <cellStyle name="Comma 6 2 2 3 10 3" xfId="39553" xr:uid="{00000000-0005-0000-0000-00003E000000}"/>
    <cellStyle name="Comma 6 2 2 3 11" xfId="15361" xr:uid="{00000000-0005-0000-0000-00003E000000}"/>
    <cellStyle name="Comma 6 2 2 3 11 2" xfId="45601" xr:uid="{00000000-0005-0000-0000-00003E000000}"/>
    <cellStyle name="Comma 6 2 2 3 12" xfId="30481" xr:uid="{00000000-0005-0000-0000-00003E000000}"/>
    <cellStyle name="Comma 6 2 2 3 2" xfId="493" xr:uid="{00000000-0005-0000-0000-00003E000000}"/>
    <cellStyle name="Comma 6 2 2 3 2 10" xfId="30733" xr:uid="{00000000-0005-0000-0000-00003E000000}"/>
    <cellStyle name="Comma 6 2 2 3 2 2" xfId="1249" xr:uid="{00000000-0005-0000-0000-00003E000000}"/>
    <cellStyle name="Comma 6 2 2 3 2 2 2" xfId="2761" xr:uid="{00000000-0005-0000-0000-00003E000000}"/>
    <cellStyle name="Comma 6 2 2 3 2 2 2 2" xfId="11833" xr:uid="{00000000-0005-0000-0000-00003E000000}"/>
    <cellStyle name="Comma 6 2 2 3 2 2 2 2 2" xfId="26953" xr:uid="{00000000-0005-0000-0000-00003E000000}"/>
    <cellStyle name="Comma 6 2 2 3 2 2 2 2 2 2" xfId="57193" xr:uid="{00000000-0005-0000-0000-00003E000000}"/>
    <cellStyle name="Comma 6 2 2 3 2 2 2 2 3" xfId="42073" xr:uid="{00000000-0005-0000-0000-00003E000000}"/>
    <cellStyle name="Comma 6 2 2 3 2 2 2 3" xfId="17881" xr:uid="{00000000-0005-0000-0000-00003E000000}"/>
    <cellStyle name="Comma 6 2 2 3 2 2 2 3 2" xfId="48121" xr:uid="{00000000-0005-0000-0000-00003E000000}"/>
    <cellStyle name="Comma 6 2 2 3 2 2 2 4" xfId="33001" xr:uid="{00000000-0005-0000-0000-00003E000000}"/>
    <cellStyle name="Comma 6 2 2 3 2 2 3" xfId="4273" xr:uid="{00000000-0005-0000-0000-00003E000000}"/>
    <cellStyle name="Comma 6 2 2 3 2 2 3 2" xfId="13345" xr:uid="{00000000-0005-0000-0000-00003E000000}"/>
    <cellStyle name="Comma 6 2 2 3 2 2 3 2 2" xfId="28465" xr:uid="{00000000-0005-0000-0000-00003E000000}"/>
    <cellStyle name="Comma 6 2 2 3 2 2 3 2 2 2" xfId="58705" xr:uid="{00000000-0005-0000-0000-00003E000000}"/>
    <cellStyle name="Comma 6 2 2 3 2 2 3 2 3" xfId="43585" xr:uid="{00000000-0005-0000-0000-00003E000000}"/>
    <cellStyle name="Comma 6 2 2 3 2 2 3 3" xfId="19393" xr:uid="{00000000-0005-0000-0000-00003E000000}"/>
    <cellStyle name="Comma 6 2 2 3 2 2 3 3 2" xfId="49633" xr:uid="{00000000-0005-0000-0000-00003E000000}"/>
    <cellStyle name="Comma 6 2 2 3 2 2 3 4" xfId="34513" xr:uid="{00000000-0005-0000-0000-00003E000000}"/>
    <cellStyle name="Comma 6 2 2 3 2 2 4" xfId="5785" xr:uid="{00000000-0005-0000-0000-00003E000000}"/>
    <cellStyle name="Comma 6 2 2 3 2 2 4 2" xfId="14857" xr:uid="{00000000-0005-0000-0000-00003E000000}"/>
    <cellStyle name="Comma 6 2 2 3 2 2 4 2 2" xfId="29977" xr:uid="{00000000-0005-0000-0000-00003E000000}"/>
    <cellStyle name="Comma 6 2 2 3 2 2 4 2 2 2" xfId="60217" xr:uid="{00000000-0005-0000-0000-00003E000000}"/>
    <cellStyle name="Comma 6 2 2 3 2 2 4 2 3" xfId="45097" xr:uid="{00000000-0005-0000-0000-00003E000000}"/>
    <cellStyle name="Comma 6 2 2 3 2 2 4 3" xfId="20905" xr:uid="{00000000-0005-0000-0000-00003E000000}"/>
    <cellStyle name="Comma 6 2 2 3 2 2 4 3 2" xfId="51145" xr:uid="{00000000-0005-0000-0000-00003E000000}"/>
    <cellStyle name="Comma 6 2 2 3 2 2 4 4" xfId="36025" xr:uid="{00000000-0005-0000-0000-00003E000000}"/>
    <cellStyle name="Comma 6 2 2 3 2 2 5" xfId="7297" xr:uid="{00000000-0005-0000-0000-00003E000000}"/>
    <cellStyle name="Comma 6 2 2 3 2 2 5 2" xfId="22417" xr:uid="{00000000-0005-0000-0000-00003E000000}"/>
    <cellStyle name="Comma 6 2 2 3 2 2 5 2 2" xfId="52657" xr:uid="{00000000-0005-0000-0000-00003E000000}"/>
    <cellStyle name="Comma 6 2 2 3 2 2 5 3" xfId="37537" xr:uid="{00000000-0005-0000-0000-00003E000000}"/>
    <cellStyle name="Comma 6 2 2 3 2 2 6" xfId="8809" xr:uid="{00000000-0005-0000-0000-00003E000000}"/>
    <cellStyle name="Comma 6 2 2 3 2 2 6 2" xfId="23929" xr:uid="{00000000-0005-0000-0000-00003E000000}"/>
    <cellStyle name="Comma 6 2 2 3 2 2 6 2 2" xfId="54169" xr:uid="{00000000-0005-0000-0000-00003E000000}"/>
    <cellStyle name="Comma 6 2 2 3 2 2 6 3" xfId="39049" xr:uid="{00000000-0005-0000-0000-00003E000000}"/>
    <cellStyle name="Comma 6 2 2 3 2 2 7" xfId="10321" xr:uid="{00000000-0005-0000-0000-00003E000000}"/>
    <cellStyle name="Comma 6 2 2 3 2 2 7 2" xfId="25441" xr:uid="{00000000-0005-0000-0000-00003E000000}"/>
    <cellStyle name="Comma 6 2 2 3 2 2 7 2 2" xfId="55681" xr:uid="{00000000-0005-0000-0000-00003E000000}"/>
    <cellStyle name="Comma 6 2 2 3 2 2 7 3" xfId="40561" xr:uid="{00000000-0005-0000-0000-00003E000000}"/>
    <cellStyle name="Comma 6 2 2 3 2 2 8" xfId="16369" xr:uid="{00000000-0005-0000-0000-00003E000000}"/>
    <cellStyle name="Comma 6 2 2 3 2 2 8 2" xfId="46609" xr:uid="{00000000-0005-0000-0000-00003E000000}"/>
    <cellStyle name="Comma 6 2 2 3 2 2 9" xfId="31489" xr:uid="{00000000-0005-0000-0000-00003E000000}"/>
    <cellStyle name="Comma 6 2 2 3 2 3" xfId="2005" xr:uid="{00000000-0005-0000-0000-00003E000000}"/>
    <cellStyle name="Comma 6 2 2 3 2 3 2" xfId="11077" xr:uid="{00000000-0005-0000-0000-00003E000000}"/>
    <cellStyle name="Comma 6 2 2 3 2 3 2 2" xfId="26197" xr:uid="{00000000-0005-0000-0000-00003E000000}"/>
    <cellStyle name="Comma 6 2 2 3 2 3 2 2 2" xfId="56437" xr:uid="{00000000-0005-0000-0000-00003E000000}"/>
    <cellStyle name="Comma 6 2 2 3 2 3 2 3" xfId="41317" xr:uid="{00000000-0005-0000-0000-00003E000000}"/>
    <cellStyle name="Comma 6 2 2 3 2 3 3" xfId="17125" xr:uid="{00000000-0005-0000-0000-00003E000000}"/>
    <cellStyle name="Comma 6 2 2 3 2 3 3 2" xfId="47365" xr:uid="{00000000-0005-0000-0000-00003E000000}"/>
    <cellStyle name="Comma 6 2 2 3 2 3 4" xfId="32245" xr:uid="{00000000-0005-0000-0000-00003E000000}"/>
    <cellStyle name="Comma 6 2 2 3 2 4" xfId="3517" xr:uid="{00000000-0005-0000-0000-00003E000000}"/>
    <cellStyle name="Comma 6 2 2 3 2 4 2" xfId="12589" xr:uid="{00000000-0005-0000-0000-00003E000000}"/>
    <cellStyle name="Comma 6 2 2 3 2 4 2 2" xfId="27709" xr:uid="{00000000-0005-0000-0000-00003E000000}"/>
    <cellStyle name="Comma 6 2 2 3 2 4 2 2 2" xfId="57949" xr:uid="{00000000-0005-0000-0000-00003E000000}"/>
    <cellStyle name="Comma 6 2 2 3 2 4 2 3" xfId="42829" xr:uid="{00000000-0005-0000-0000-00003E000000}"/>
    <cellStyle name="Comma 6 2 2 3 2 4 3" xfId="18637" xr:uid="{00000000-0005-0000-0000-00003E000000}"/>
    <cellStyle name="Comma 6 2 2 3 2 4 3 2" xfId="48877" xr:uid="{00000000-0005-0000-0000-00003E000000}"/>
    <cellStyle name="Comma 6 2 2 3 2 4 4" xfId="33757" xr:uid="{00000000-0005-0000-0000-00003E000000}"/>
    <cellStyle name="Comma 6 2 2 3 2 5" xfId="5029" xr:uid="{00000000-0005-0000-0000-00003E000000}"/>
    <cellStyle name="Comma 6 2 2 3 2 5 2" xfId="14101" xr:uid="{00000000-0005-0000-0000-00003E000000}"/>
    <cellStyle name="Comma 6 2 2 3 2 5 2 2" xfId="29221" xr:uid="{00000000-0005-0000-0000-00003E000000}"/>
    <cellStyle name="Comma 6 2 2 3 2 5 2 2 2" xfId="59461" xr:uid="{00000000-0005-0000-0000-00003E000000}"/>
    <cellStyle name="Comma 6 2 2 3 2 5 2 3" xfId="44341" xr:uid="{00000000-0005-0000-0000-00003E000000}"/>
    <cellStyle name="Comma 6 2 2 3 2 5 3" xfId="20149" xr:uid="{00000000-0005-0000-0000-00003E000000}"/>
    <cellStyle name="Comma 6 2 2 3 2 5 3 2" xfId="50389" xr:uid="{00000000-0005-0000-0000-00003E000000}"/>
    <cellStyle name="Comma 6 2 2 3 2 5 4" xfId="35269" xr:uid="{00000000-0005-0000-0000-00003E000000}"/>
    <cellStyle name="Comma 6 2 2 3 2 6" xfId="6541" xr:uid="{00000000-0005-0000-0000-00003E000000}"/>
    <cellStyle name="Comma 6 2 2 3 2 6 2" xfId="21661" xr:uid="{00000000-0005-0000-0000-00003E000000}"/>
    <cellStyle name="Comma 6 2 2 3 2 6 2 2" xfId="51901" xr:uid="{00000000-0005-0000-0000-00003E000000}"/>
    <cellStyle name="Comma 6 2 2 3 2 6 3" xfId="36781" xr:uid="{00000000-0005-0000-0000-00003E000000}"/>
    <cellStyle name="Comma 6 2 2 3 2 7" xfId="8053" xr:uid="{00000000-0005-0000-0000-00003E000000}"/>
    <cellStyle name="Comma 6 2 2 3 2 7 2" xfId="23173" xr:uid="{00000000-0005-0000-0000-00003E000000}"/>
    <cellStyle name="Comma 6 2 2 3 2 7 2 2" xfId="53413" xr:uid="{00000000-0005-0000-0000-00003E000000}"/>
    <cellStyle name="Comma 6 2 2 3 2 7 3" xfId="38293" xr:uid="{00000000-0005-0000-0000-00003E000000}"/>
    <cellStyle name="Comma 6 2 2 3 2 8" xfId="9565" xr:uid="{00000000-0005-0000-0000-00003E000000}"/>
    <cellStyle name="Comma 6 2 2 3 2 8 2" xfId="24685" xr:uid="{00000000-0005-0000-0000-00003E000000}"/>
    <cellStyle name="Comma 6 2 2 3 2 8 2 2" xfId="54925" xr:uid="{00000000-0005-0000-0000-00003E000000}"/>
    <cellStyle name="Comma 6 2 2 3 2 8 3" xfId="39805" xr:uid="{00000000-0005-0000-0000-00003E000000}"/>
    <cellStyle name="Comma 6 2 2 3 2 9" xfId="15613" xr:uid="{00000000-0005-0000-0000-00003E000000}"/>
    <cellStyle name="Comma 6 2 2 3 2 9 2" xfId="45853" xr:uid="{00000000-0005-0000-0000-00003E000000}"/>
    <cellStyle name="Comma 6 2 2 3 3" xfId="745" xr:uid="{00000000-0005-0000-0000-0000B8000000}"/>
    <cellStyle name="Comma 6 2 2 3 3 10" xfId="30985" xr:uid="{00000000-0005-0000-0000-0000B8000000}"/>
    <cellStyle name="Comma 6 2 2 3 3 2" xfId="1501" xr:uid="{00000000-0005-0000-0000-0000B8000000}"/>
    <cellStyle name="Comma 6 2 2 3 3 2 2" xfId="3013" xr:uid="{00000000-0005-0000-0000-0000B8000000}"/>
    <cellStyle name="Comma 6 2 2 3 3 2 2 2" xfId="12085" xr:uid="{00000000-0005-0000-0000-0000B8000000}"/>
    <cellStyle name="Comma 6 2 2 3 3 2 2 2 2" xfId="27205" xr:uid="{00000000-0005-0000-0000-0000B8000000}"/>
    <cellStyle name="Comma 6 2 2 3 3 2 2 2 2 2" xfId="57445" xr:uid="{00000000-0005-0000-0000-0000B8000000}"/>
    <cellStyle name="Comma 6 2 2 3 3 2 2 2 3" xfId="42325" xr:uid="{00000000-0005-0000-0000-0000B8000000}"/>
    <cellStyle name="Comma 6 2 2 3 3 2 2 3" xfId="18133" xr:uid="{00000000-0005-0000-0000-0000B8000000}"/>
    <cellStyle name="Comma 6 2 2 3 3 2 2 3 2" xfId="48373" xr:uid="{00000000-0005-0000-0000-0000B8000000}"/>
    <cellStyle name="Comma 6 2 2 3 3 2 2 4" xfId="33253" xr:uid="{00000000-0005-0000-0000-0000B8000000}"/>
    <cellStyle name="Comma 6 2 2 3 3 2 3" xfId="4525" xr:uid="{00000000-0005-0000-0000-0000B8000000}"/>
    <cellStyle name="Comma 6 2 2 3 3 2 3 2" xfId="13597" xr:uid="{00000000-0005-0000-0000-0000B8000000}"/>
    <cellStyle name="Comma 6 2 2 3 3 2 3 2 2" xfId="28717" xr:uid="{00000000-0005-0000-0000-0000B8000000}"/>
    <cellStyle name="Comma 6 2 2 3 3 2 3 2 2 2" xfId="58957" xr:uid="{00000000-0005-0000-0000-0000B8000000}"/>
    <cellStyle name="Comma 6 2 2 3 3 2 3 2 3" xfId="43837" xr:uid="{00000000-0005-0000-0000-0000B8000000}"/>
    <cellStyle name="Comma 6 2 2 3 3 2 3 3" xfId="19645" xr:uid="{00000000-0005-0000-0000-0000B8000000}"/>
    <cellStyle name="Comma 6 2 2 3 3 2 3 3 2" xfId="49885" xr:uid="{00000000-0005-0000-0000-0000B8000000}"/>
    <cellStyle name="Comma 6 2 2 3 3 2 3 4" xfId="34765" xr:uid="{00000000-0005-0000-0000-0000B8000000}"/>
    <cellStyle name="Comma 6 2 2 3 3 2 4" xfId="6037" xr:uid="{00000000-0005-0000-0000-0000B8000000}"/>
    <cellStyle name="Comma 6 2 2 3 3 2 4 2" xfId="15109" xr:uid="{00000000-0005-0000-0000-0000B8000000}"/>
    <cellStyle name="Comma 6 2 2 3 3 2 4 2 2" xfId="30229" xr:uid="{00000000-0005-0000-0000-0000B8000000}"/>
    <cellStyle name="Comma 6 2 2 3 3 2 4 2 2 2" xfId="60469" xr:uid="{00000000-0005-0000-0000-0000B8000000}"/>
    <cellStyle name="Comma 6 2 2 3 3 2 4 2 3" xfId="45349" xr:uid="{00000000-0005-0000-0000-0000B8000000}"/>
    <cellStyle name="Comma 6 2 2 3 3 2 4 3" xfId="21157" xr:uid="{00000000-0005-0000-0000-0000B8000000}"/>
    <cellStyle name="Comma 6 2 2 3 3 2 4 3 2" xfId="51397" xr:uid="{00000000-0005-0000-0000-0000B8000000}"/>
    <cellStyle name="Comma 6 2 2 3 3 2 4 4" xfId="36277" xr:uid="{00000000-0005-0000-0000-0000B8000000}"/>
    <cellStyle name="Comma 6 2 2 3 3 2 5" xfId="7549" xr:uid="{00000000-0005-0000-0000-0000B8000000}"/>
    <cellStyle name="Comma 6 2 2 3 3 2 5 2" xfId="22669" xr:uid="{00000000-0005-0000-0000-0000B8000000}"/>
    <cellStyle name="Comma 6 2 2 3 3 2 5 2 2" xfId="52909" xr:uid="{00000000-0005-0000-0000-0000B8000000}"/>
    <cellStyle name="Comma 6 2 2 3 3 2 5 3" xfId="37789" xr:uid="{00000000-0005-0000-0000-0000B8000000}"/>
    <cellStyle name="Comma 6 2 2 3 3 2 6" xfId="9061" xr:uid="{00000000-0005-0000-0000-0000B8000000}"/>
    <cellStyle name="Comma 6 2 2 3 3 2 6 2" xfId="24181" xr:uid="{00000000-0005-0000-0000-0000B8000000}"/>
    <cellStyle name="Comma 6 2 2 3 3 2 6 2 2" xfId="54421" xr:uid="{00000000-0005-0000-0000-0000B8000000}"/>
    <cellStyle name="Comma 6 2 2 3 3 2 6 3" xfId="39301" xr:uid="{00000000-0005-0000-0000-0000B8000000}"/>
    <cellStyle name="Comma 6 2 2 3 3 2 7" xfId="10573" xr:uid="{00000000-0005-0000-0000-0000B8000000}"/>
    <cellStyle name="Comma 6 2 2 3 3 2 7 2" xfId="25693" xr:uid="{00000000-0005-0000-0000-0000B8000000}"/>
    <cellStyle name="Comma 6 2 2 3 3 2 7 2 2" xfId="55933" xr:uid="{00000000-0005-0000-0000-0000B8000000}"/>
    <cellStyle name="Comma 6 2 2 3 3 2 7 3" xfId="40813" xr:uid="{00000000-0005-0000-0000-0000B8000000}"/>
    <cellStyle name="Comma 6 2 2 3 3 2 8" xfId="16621" xr:uid="{00000000-0005-0000-0000-0000B8000000}"/>
    <cellStyle name="Comma 6 2 2 3 3 2 8 2" xfId="46861" xr:uid="{00000000-0005-0000-0000-0000B8000000}"/>
    <cellStyle name="Comma 6 2 2 3 3 2 9" xfId="31741" xr:uid="{00000000-0005-0000-0000-0000B8000000}"/>
    <cellStyle name="Comma 6 2 2 3 3 3" xfId="2257" xr:uid="{00000000-0005-0000-0000-0000B8000000}"/>
    <cellStyle name="Comma 6 2 2 3 3 3 2" xfId="11329" xr:uid="{00000000-0005-0000-0000-0000B8000000}"/>
    <cellStyle name="Comma 6 2 2 3 3 3 2 2" xfId="26449" xr:uid="{00000000-0005-0000-0000-0000B8000000}"/>
    <cellStyle name="Comma 6 2 2 3 3 3 2 2 2" xfId="56689" xr:uid="{00000000-0005-0000-0000-0000B8000000}"/>
    <cellStyle name="Comma 6 2 2 3 3 3 2 3" xfId="41569" xr:uid="{00000000-0005-0000-0000-0000B8000000}"/>
    <cellStyle name="Comma 6 2 2 3 3 3 3" xfId="17377" xr:uid="{00000000-0005-0000-0000-0000B8000000}"/>
    <cellStyle name="Comma 6 2 2 3 3 3 3 2" xfId="47617" xr:uid="{00000000-0005-0000-0000-0000B8000000}"/>
    <cellStyle name="Comma 6 2 2 3 3 3 4" xfId="32497" xr:uid="{00000000-0005-0000-0000-0000B8000000}"/>
    <cellStyle name="Comma 6 2 2 3 3 4" xfId="3769" xr:uid="{00000000-0005-0000-0000-0000B8000000}"/>
    <cellStyle name="Comma 6 2 2 3 3 4 2" xfId="12841" xr:uid="{00000000-0005-0000-0000-0000B8000000}"/>
    <cellStyle name="Comma 6 2 2 3 3 4 2 2" xfId="27961" xr:uid="{00000000-0005-0000-0000-0000B8000000}"/>
    <cellStyle name="Comma 6 2 2 3 3 4 2 2 2" xfId="58201" xr:uid="{00000000-0005-0000-0000-0000B8000000}"/>
    <cellStyle name="Comma 6 2 2 3 3 4 2 3" xfId="43081" xr:uid="{00000000-0005-0000-0000-0000B8000000}"/>
    <cellStyle name="Comma 6 2 2 3 3 4 3" xfId="18889" xr:uid="{00000000-0005-0000-0000-0000B8000000}"/>
    <cellStyle name="Comma 6 2 2 3 3 4 3 2" xfId="49129" xr:uid="{00000000-0005-0000-0000-0000B8000000}"/>
    <cellStyle name="Comma 6 2 2 3 3 4 4" xfId="34009" xr:uid="{00000000-0005-0000-0000-0000B8000000}"/>
    <cellStyle name="Comma 6 2 2 3 3 5" xfId="5281" xr:uid="{00000000-0005-0000-0000-0000B8000000}"/>
    <cellStyle name="Comma 6 2 2 3 3 5 2" xfId="14353" xr:uid="{00000000-0005-0000-0000-0000B8000000}"/>
    <cellStyle name="Comma 6 2 2 3 3 5 2 2" xfId="29473" xr:uid="{00000000-0005-0000-0000-0000B8000000}"/>
    <cellStyle name="Comma 6 2 2 3 3 5 2 2 2" xfId="59713" xr:uid="{00000000-0005-0000-0000-0000B8000000}"/>
    <cellStyle name="Comma 6 2 2 3 3 5 2 3" xfId="44593" xr:uid="{00000000-0005-0000-0000-0000B8000000}"/>
    <cellStyle name="Comma 6 2 2 3 3 5 3" xfId="20401" xr:uid="{00000000-0005-0000-0000-0000B8000000}"/>
    <cellStyle name="Comma 6 2 2 3 3 5 3 2" xfId="50641" xr:uid="{00000000-0005-0000-0000-0000B8000000}"/>
    <cellStyle name="Comma 6 2 2 3 3 5 4" xfId="35521" xr:uid="{00000000-0005-0000-0000-0000B8000000}"/>
    <cellStyle name="Comma 6 2 2 3 3 6" xfId="6793" xr:uid="{00000000-0005-0000-0000-0000B8000000}"/>
    <cellStyle name="Comma 6 2 2 3 3 6 2" xfId="21913" xr:uid="{00000000-0005-0000-0000-0000B8000000}"/>
    <cellStyle name="Comma 6 2 2 3 3 6 2 2" xfId="52153" xr:uid="{00000000-0005-0000-0000-0000B8000000}"/>
    <cellStyle name="Comma 6 2 2 3 3 6 3" xfId="37033" xr:uid="{00000000-0005-0000-0000-0000B8000000}"/>
    <cellStyle name="Comma 6 2 2 3 3 7" xfId="8305" xr:uid="{00000000-0005-0000-0000-0000B8000000}"/>
    <cellStyle name="Comma 6 2 2 3 3 7 2" xfId="23425" xr:uid="{00000000-0005-0000-0000-0000B8000000}"/>
    <cellStyle name="Comma 6 2 2 3 3 7 2 2" xfId="53665" xr:uid="{00000000-0005-0000-0000-0000B8000000}"/>
    <cellStyle name="Comma 6 2 2 3 3 7 3" xfId="38545" xr:uid="{00000000-0005-0000-0000-0000B8000000}"/>
    <cellStyle name="Comma 6 2 2 3 3 8" xfId="9817" xr:uid="{00000000-0005-0000-0000-0000B8000000}"/>
    <cellStyle name="Comma 6 2 2 3 3 8 2" xfId="24937" xr:uid="{00000000-0005-0000-0000-0000B8000000}"/>
    <cellStyle name="Comma 6 2 2 3 3 8 2 2" xfId="55177" xr:uid="{00000000-0005-0000-0000-0000B8000000}"/>
    <cellStyle name="Comma 6 2 2 3 3 8 3" xfId="40057" xr:uid="{00000000-0005-0000-0000-0000B8000000}"/>
    <cellStyle name="Comma 6 2 2 3 3 9" xfId="15865" xr:uid="{00000000-0005-0000-0000-0000B8000000}"/>
    <cellStyle name="Comma 6 2 2 3 3 9 2" xfId="46105" xr:uid="{00000000-0005-0000-0000-0000B8000000}"/>
    <cellStyle name="Comma 6 2 2 3 4" xfId="997" xr:uid="{00000000-0005-0000-0000-00003E000000}"/>
    <cellStyle name="Comma 6 2 2 3 4 2" xfId="2509" xr:uid="{00000000-0005-0000-0000-00003E000000}"/>
    <cellStyle name="Comma 6 2 2 3 4 2 2" xfId="11581" xr:uid="{00000000-0005-0000-0000-00003E000000}"/>
    <cellStyle name="Comma 6 2 2 3 4 2 2 2" xfId="26701" xr:uid="{00000000-0005-0000-0000-00003E000000}"/>
    <cellStyle name="Comma 6 2 2 3 4 2 2 2 2" xfId="56941" xr:uid="{00000000-0005-0000-0000-00003E000000}"/>
    <cellStyle name="Comma 6 2 2 3 4 2 2 3" xfId="41821" xr:uid="{00000000-0005-0000-0000-00003E000000}"/>
    <cellStyle name="Comma 6 2 2 3 4 2 3" xfId="17629" xr:uid="{00000000-0005-0000-0000-00003E000000}"/>
    <cellStyle name="Comma 6 2 2 3 4 2 3 2" xfId="47869" xr:uid="{00000000-0005-0000-0000-00003E000000}"/>
    <cellStyle name="Comma 6 2 2 3 4 2 4" xfId="32749" xr:uid="{00000000-0005-0000-0000-00003E000000}"/>
    <cellStyle name="Comma 6 2 2 3 4 3" xfId="4021" xr:uid="{00000000-0005-0000-0000-00003E000000}"/>
    <cellStyle name="Comma 6 2 2 3 4 3 2" xfId="13093" xr:uid="{00000000-0005-0000-0000-00003E000000}"/>
    <cellStyle name="Comma 6 2 2 3 4 3 2 2" xfId="28213" xr:uid="{00000000-0005-0000-0000-00003E000000}"/>
    <cellStyle name="Comma 6 2 2 3 4 3 2 2 2" xfId="58453" xr:uid="{00000000-0005-0000-0000-00003E000000}"/>
    <cellStyle name="Comma 6 2 2 3 4 3 2 3" xfId="43333" xr:uid="{00000000-0005-0000-0000-00003E000000}"/>
    <cellStyle name="Comma 6 2 2 3 4 3 3" xfId="19141" xr:uid="{00000000-0005-0000-0000-00003E000000}"/>
    <cellStyle name="Comma 6 2 2 3 4 3 3 2" xfId="49381" xr:uid="{00000000-0005-0000-0000-00003E000000}"/>
    <cellStyle name="Comma 6 2 2 3 4 3 4" xfId="34261" xr:uid="{00000000-0005-0000-0000-00003E000000}"/>
    <cellStyle name="Comma 6 2 2 3 4 4" xfId="5533" xr:uid="{00000000-0005-0000-0000-00003E000000}"/>
    <cellStyle name="Comma 6 2 2 3 4 4 2" xfId="14605" xr:uid="{00000000-0005-0000-0000-00003E000000}"/>
    <cellStyle name="Comma 6 2 2 3 4 4 2 2" xfId="29725" xr:uid="{00000000-0005-0000-0000-00003E000000}"/>
    <cellStyle name="Comma 6 2 2 3 4 4 2 2 2" xfId="59965" xr:uid="{00000000-0005-0000-0000-00003E000000}"/>
    <cellStyle name="Comma 6 2 2 3 4 4 2 3" xfId="44845" xr:uid="{00000000-0005-0000-0000-00003E000000}"/>
    <cellStyle name="Comma 6 2 2 3 4 4 3" xfId="20653" xr:uid="{00000000-0005-0000-0000-00003E000000}"/>
    <cellStyle name="Comma 6 2 2 3 4 4 3 2" xfId="50893" xr:uid="{00000000-0005-0000-0000-00003E000000}"/>
    <cellStyle name="Comma 6 2 2 3 4 4 4" xfId="35773" xr:uid="{00000000-0005-0000-0000-00003E000000}"/>
    <cellStyle name="Comma 6 2 2 3 4 5" xfId="7045" xr:uid="{00000000-0005-0000-0000-00003E000000}"/>
    <cellStyle name="Comma 6 2 2 3 4 5 2" xfId="22165" xr:uid="{00000000-0005-0000-0000-00003E000000}"/>
    <cellStyle name="Comma 6 2 2 3 4 5 2 2" xfId="52405" xr:uid="{00000000-0005-0000-0000-00003E000000}"/>
    <cellStyle name="Comma 6 2 2 3 4 5 3" xfId="37285" xr:uid="{00000000-0005-0000-0000-00003E000000}"/>
    <cellStyle name="Comma 6 2 2 3 4 6" xfId="8557" xr:uid="{00000000-0005-0000-0000-00003E000000}"/>
    <cellStyle name="Comma 6 2 2 3 4 6 2" xfId="23677" xr:uid="{00000000-0005-0000-0000-00003E000000}"/>
    <cellStyle name="Comma 6 2 2 3 4 6 2 2" xfId="53917" xr:uid="{00000000-0005-0000-0000-00003E000000}"/>
    <cellStyle name="Comma 6 2 2 3 4 6 3" xfId="38797" xr:uid="{00000000-0005-0000-0000-00003E000000}"/>
    <cellStyle name="Comma 6 2 2 3 4 7" xfId="10069" xr:uid="{00000000-0005-0000-0000-00003E000000}"/>
    <cellStyle name="Comma 6 2 2 3 4 7 2" xfId="25189" xr:uid="{00000000-0005-0000-0000-00003E000000}"/>
    <cellStyle name="Comma 6 2 2 3 4 7 2 2" xfId="55429" xr:uid="{00000000-0005-0000-0000-00003E000000}"/>
    <cellStyle name="Comma 6 2 2 3 4 7 3" xfId="40309" xr:uid="{00000000-0005-0000-0000-00003E000000}"/>
    <cellStyle name="Comma 6 2 2 3 4 8" xfId="16117" xr:uid="{00000000-0005-0000-0000-00003E000000}"/>
    <cellStyle name="Comma 6 2 2 3 4 8 2" xfId="46357" xr:uid="{00000000-0005-0000-0000-00003E000000}"/>
    <cellStyle name="Comma 6 2 2 3 4 9" xfId="31237" xr:uid="{00000000-0005-0000-0000-00003E000000}"/>
    <cellStyle name="Comma 6 2 2 3 5" xfId="1753" xr:uid="{00000000-0005-0000-0000-00003E000000}"/>
    <cellStyle name="Comma 6 2 2 3 5 2" xfId="10825" xr:uid="{00000000-0005-0000-0000-00003E000000}"/>
    <cellStyle name="Comma 6 2 2 3 5 2 2" xfId="25945" xr:uid="{00000000-0005-0000-0000-00003E000000}"/>
    <cellStyle name="Comma 6 2 2 3 5 2 2 2" xfId="56185" xr:uid="{00000000-0005-0000-0000-00003E000000}"/>
    <cellStyle name="Comma 6 2 2 3 5 2 3" xfId="41065" xr:uid="{00000000-0005-0000-0000-00003E000000}"/>
    <cellStyle name="Comma 6 2 2 3 5 3" xfId="16873" xr:uid="{00000000-0005-0000-0000-00003E000000}"/>
    <cellStyle name="Comma 6 2 2 3 5 3 2" xfId="47113" xr:uid="{00000000-0005-0000-0000-00003E000000}"/>
    <cellStyle name="Comma 6 2 2 3 5 4" xfId="31993" xr:uid="{00000000-0005-0000-0000-00003E000000}"/>
    <cellStyle name="Comma 6 2 2 3 6" xfId="3265" xr:uid="{00000000-0005-0000-0000-00003E000000}"/>
    <cellStyle name="Comma 6 2 2 3 6 2" xfId="12337" xr:uid="{00000000-0005-0000-0000-00003E000000}"/>
    <cellStyle name="Comma 6 2 2 3 6 2 2" xfId="27457" xr:uid="{00000000-0005-0000-0000-00003E000000}"/>
    <cellStyle name="Comma 6 2 2 3 6 2 2 2" xfId="57697" xr:uid="{00000000-0005-0000-0000-00003E000000}"/>
    <cellStyle name="Comma 6 2 2 3 6 2 3" xfId="42577" xr:uid="{00000000-0005-0000-0000-00003E000000}"/>
    <cellStyle name="Comma 6 2 2 3 6 3" xfId="18385" xr:uid="{00000000-0005-0000-0000-00003E000000}"/>
    <cellStyle name="Comma 6 2 2 3 6 3 2" xfId="48625" xr:uid="{00000000-0005-0000-0000-00003E000000}"/>
    <cellStyle name="Comma 6 2 2 3 6 4" xfId="33505" xr:uid="{00000000-0005-0000-0000-00003E000000}"/>
    <cellStyle name="Comma 6 2 2 3 7" xfId="4777" xr:uid="{00000000-0005-0000-0000-00003E000000}"/>
    <cellStyle name="Comma 6 2 2 3 7 2" xfId="13849" xr:uid="{00000000-0005-0000-0000-00003E000000}"/>
    <cellStyle name="Comma 6 2 2 3 7 2 2" xfId="28969" xr:uid="{00000000-0005-0000-0000-00003E000000}"/>
    <cellStyle name="Comma 6 2 2 3 7 2 2 2" xfId="59209" xr:uid="{00000000-0005-0000-0000-00003E000000}"/>
    <cellStyle name="Comma 6 2 2 3 7 2 3" xfId="44089" xr:uid="{00000000-0005-0000-0000-00003E000000}"/>
    <cellStyle name="Comma 6 2 2 3 7 3" xfId="19897" xr:uid="{00000000-0005-0000-0000-00003E000000}"/>
    <cellStyle name="Comma 6 2 2 3 7 3 2" xfId="50137" xr:uid="{00000000-0005-0000-0000-00003E000000}"/>
    <cellStyle name="Comma 6 2 2 3 7 4" xfId="35017" xr:uid="{00000000-0005-0000-0000-00003E000000}"/>
    <cellStyle name="Comma 6 2 2 3 8" xfId="6289" xr:uid="{00000000-0005-0000-0000-00003E000000}"/>
    <cellStyle name="Comma 6 2 2 3 8 2" xfId="21409" xr:uid="{00000000-0005-0000-0000-00003E000000}"/>
    <cellStyle name="Comma 6 2 2 3 8 2 2" xfId="51649" xr:uid="{00000000-0005-0000-0000-00003E000000}"/>
    <cellStyle name="Comma 6 2 2 3 8 3" xfId="36529" xr:uid="{00000000-0005-0000-0000-00003E000000}"/>
    <cellStyle name="Comma 6 2 2 3 9" xfId="7801" xr:uid="{00000000-0005-0000-0000-00003E000000}"/>
    <cellStyle name="Comma 6 2 2 3 9 2" xfId="22921" xr:uid="{00000000-0005-0000-0000-00003E000000}"/>
    <cellStyle name="Comma 6 2 2 3 9 2 2" xfId="53161" xr:uid="{00000000-0005-0000-0000-00003E000000}"/>
    <cellStyle name="Comma 6 2 2 3 9 3" xfId="38041" xr:uid="{00000000-0005-0000-0000-00003E000000}"/>
    <cellStyle name="Comma 6 2 2 4" xfId="325" xr:uid="{00000000-0005-0000-0000-00001F000000}"/>
    <cellStyle name="Comma 6 2 2 4 10" xfId="30565" xr:uid="{00000000-0005-0000-0000-00001F000000}"/>
    <cellStyle name="Comma 6 2 2 4 2" xfId="1081" xr:uid="{00000000-0005-0000-0000-00001F000000}"/>
    <cellStyle name="Comma 6 2 2 4 2 2" xfId="2593" xr:uid="{00000000-0005-0000-0000-00001F000000}"/>
    <cellStyle name="Comma 6 2 2 4 2 2 2" xfId="11665" xr:uid="{00000000-0005-0000-0000-00001F000000}"/>
    <cellStyle name="Comma 6 2 2 4 2 2 2 2" xfId="26785" xr:uid="{00000000-0005-0000-0000-00001F000000}"/>
    <cellStyle name="Comma 6 2 2 4 2 2 2 2 2" xfId="57025" xr:uid="{00000000-0005-0000-0000-00001F000000}"/>
    <cellStyle name="Comma 6 2 2 4 2 2 2 3" xfId="41905" xr:uid="{00000000-0005-0000-0000-00001F000000}"/>
    <cellStyle name="Comma 6 2 2 4 2 2 3" xfId="17713" xr:uid="{00000000-0005-0000-0000-00001F000000}"/>
    <cellStyle name="Comma 6 2 2 4 2 2 3 2" xfId="47953" xr:uid="{00000000-0005-0000-0000-00001F000000}"/>
    <cellStyle name="Comma 6 2 2 4 2 2 4" xfId="32833" xr:uid="{00000000-0005-0000-0000-00001F000000}"/>
    <cellStyle name="Comma 6 2 2 4 2 3" xfId="4105" xr:uid="{00000000-0005-0000-0000-00001F000000}"/>
    <cellStyle name="Comma 6 2 2 4 2 3 2" xfId="13177" xr:uid="{00000000-0005-0000-0000-00001F000000}"/>
    <cellStyle name="Comma 6 2 2 4 2 3 2 2" xfId="28297" xr:uid="{00000000-0005-0000-0000-00001F000000}"/>
    <cellStyle name="Comma 6 2 2 4 2 3 2 2 2" xfId="58537" xr:uid="{00000000-0005-0000-0000-00001F000000}"/>
    <cellStyle name="Comma 6 2 2 4 2 3 2 3" xfId="43417" xr:uid="{00000000-0005-0000-0000-00001F000000}"/>
    <cellStyle name="Comma 6 2 2 4 2 3 3" xfId="19225" xr:uid="{00000000-0005-0000-0000-00001F000000}"/>
    <cellStyle name="Comma 6 2 2 4 2 3 3 2" xfId="49465" xr:uid="{00000000-0005-0000-0000-00001F000000}"/>
    <cellStyle name="Comma 6 2 2 4 2 3 4" xfId="34345" xr:uid="{00000000-0005-0000-0000-00001F000000}"/>
    <cellStyle name="Comma 6 2 2 4 2 4" xfId="5617" xr:uid="{00000000-0005-0000-0000-00001F000000}"/>
    <cellStyle name="Comma 6 2 2 4 2 4 2" xfId="14689" xr:uid="{00000000-0005-0000-0000-00001F000000}"/>
    <cellStyle name="Comma 6 2 2 4 2 4 2 2" xfId="29809" xr:uid="{00000000-0005-0000-0000-00001F000000}"/>
    <cellStyle name="Comma 6 2 2 4 2 4 2 2 2" xfId="60049" xr:uid="{00000000-0005-0000-0000-00001F000000}"/>
    <cellStyle name="Comma 6 2 2 4 2 4 2 3" xfId="44929" xr:uid="{00000000-0005-0000-0000-00001F000000}"/>
    <cellStyle name="Comma 6 2 2 4 2 4 3" xfId="20737" xr:uid="{00000000-0005-0000-0000-00001F000000}"/>
    <cellStyle name="Comma 6 2 2 4 2 4 3 2" xfId="50977" xr:uid="{00000000-0005-0000-0000-00001F000000}"/>
    <cellStyle name="Comma 6 2 2 4 2 4 4" xfId="35857" xr:uid="{00000000-0005-0000-0000-00001F000000}"/>
    <cellStyle name="Comma 6 2 2 4 2 5" xfId="7129" xr:uid="{00000000-0005-0000-0000-00001F000000}"/>
    <cellStyle name="Comma 6 2 2 4 2 5 2" xfId="22249" xr:uid="{00000000-0005-0000-0000-00001F000000}"/>
    <cellStyle name="Comma 6 2 2 4 2 5 2 2" xfId="52489" xr:uid="{00000000-0005-0000-0000-00001F000000}"/>
    <cellStyle name="Comma 6 2 2 4 2 5 3" xfId="37369" xr:uid="{00000000-0005-0000-0000-00001F000000}"/>
    <cellStyle name="Comma 6 2 2 4 2 6" xfId="8641" xr:uid="{00000000-0005-0000-0000-00001F000000}"/>
    <cellStyle name="Comma 6 2 2 4 2 6 2" xfId="23761" xr:uid="{00000000-0005-0000-0000-00001F000000}"/>
    <cellStyle name="Comma 6 2 2 4 2 6 2 2" xfId="54001" xr:uid="{00000000-0005-0000-0000-00001F000000}"/>
    <cellStyle name="Comma 6 2 2 4 2 6 3" xfId="38881" xr:uid="{00000000-0005-0000-0000-00001F000000}"/>
    <cellStyle name="Comma 6 2 2 4 2 7" xfId="10153" xr:uid="{00000000-0005-0000-0000-00001F000000}"/>
    <cellStyle name="Comma 6 2 2 4 2 7 2" xfId="25273" xr:uid="{00000000-0005-0000-0000-00001F000000}"/>
    <cellStyle name="Comma 6 2 2 4 2 7 2 2" xfId="55513" xr:uid="{00000000-0005-0000-0000-00001F000000}"/>
    <cellStyle name="Comma 6 2 2 4 2 7 3" xfId="40393" xr:uid="{00000000-0005-0000-0000-00001F000000}"/>
    <cellStyle name="Comma 6 2 2 4 2 8" xfId="16201" xr:uid="{00000000-0005-0000-0000-00001F000000}"/>
    <cellStyle name="Comma 6 2 2 4 2 8 2" xfId="46441" xr:uid="{00000000-0005-0000-0000-00001F000000}"/>
    <cellStyle name="Comma 6 2 2 4 2 9" xfId="31321" xr:uid="{00000000-0005-0000-0000-00001F000000}"/>
    <cellStyle name="Comma 6 2 2 4 3" xfId="1837" xr:uid="{00000000-0005-0000-0000-00001F000000}"/>
    <cellStyle name="Comma 6 2 2 4 3 2" xfId="10909" xr:uid="{00000000-0005-0000-0000-00001F000000}"/>
    <cellStyle name="Comma 6 2 2 4 3 2 2" xfId="26029" xr:uid="{00000000-0005-0000-0000-00001F000000}"/>
    <cellStyle name="Comma 6 2 2 4 3 2 2 2" xfId="56269" xr:uid="{00000000-0005-0000-0000-00001F000000}"/>
    <cellStyle name="Comma 6 2 2 4 3 2 3" xfId="41149" xr:uid="{00000000-0005-0000-0000-00001F000000}"/>
    <cellStyle name="Comma 6 2 2 4 3 3" xfId="16957" xr:uid="{00000000-0005-0000-0000-00001F000000}"/>
    <cellStyle name="Comma 6 2 2 4 3 3 2" xfId="47197" xr:uid="{00000000-0005-0000-0000-00001F000000}"/>
    <cellStyle name="Comma 6 2 2 4 3 4" xfId="32077" xr:uid="{00000000-0005-0000-0000-00001F000000}"/>
    <cellStyle name="Comma 6 2 2 4 4" xfId="3349" xr:uid="{00000000-0005-0000-0000-00001F000000}"/>
    <cellStyle name="Comma 6 2 2 4 4 2" xfId="12421" xr:uid="{00000000-0005-0000-0000-00001F000000}"/>
    <cellStyle name="Comma 6 2 2 4 4 2 2" xfId="27541" xr:uid="{00000000-0005-0000-0000-00001F000000}"/>
    <cellStyle name="Comma 6 2 2 4 4 2 2 2" xfId="57781" xr:uid="{00000000-0005-0000-0000-00001F000000}"/>
    <cellStyle name="Comma 6 2 2 4 4 2 3" xfId="42661" xr:uid="{00000000-0005-0000-0000-00001F000000}"/>
    <cellStyle name="Comma 6 2 2 4 4 3" xfId="18469" xr:uid="{00000000-0005-0000-0000-00001F000000}"/>
    <cellStyle name="Comma 6 2 2 4 4 3 2" xfId="48709" xr:uid="{00000000-0005-0000-0000-00001F000000}"/>
    <cellStyle name="Comma 6 2 2 4 4 4" xfId="33589" xr:uid="{00000000-0005-0000-0000-00001F000000}"/>
    <cellStyle name="Comma 6 2 2 4 5" xfId="4861" xr:uid="{00000000-0005-0000-0000-00001F000000}"/>
    <cellStyle name="Comma 6 2 2 4 5 2" xfId="13933" xr:uid="{00000000-0005-0000-0000-00001F000000}"/>
    <cellStyle name="Comma 6 2 2 4 5 2 2" xfId="29053" xr:uid="{00000000-0005-0000-0000-00001F000000}"/>
    <cellStyle name="Comma 6 2 2 4 5 2 2 2" xfId="59293" xr:uid="{00000000-0005-0000-0000-00001F000000}"/>
    <cellStyle name="Comma 6 2 2 4 5 2 3" xfId="44173" xr:uid="{00000000-0005-0000-0000-00001F000000}"/>
    <cellStyle name="Comma 6 2 2 4 5 3" xfId="19981" xr:uid="{00000000-0005-0000-0000-00001F000000}"/>
    <cellStyle name="Comma 6 2 2 4 5 3 2" xfId="50221" xr:uid="{00000000-0005-0000-0000-00001F000000}"/>
    <cellStyle name="Comma 6 2 2 4 5 4" xfId="35101" xr:uid="{00000000-0005-0000-0000-00001F000000}"/>
    <cellStyle name="Comma 6 2 2 4 6" xfId="6373" xr:uid="{00000000-0005-0000-0000-00001F000000}"/>
    <cellStyle name="Comma 6 2 2 4 6 2" xfId="21493" xr:uid="{00000000-0005-0000-0000-00001F000000}"/>
    <cellStyle name="Comma 6 2 2 4 6 2 2" xfId="51733" xr:uid="{00000000-0005-0000-0000-00001F000000}"/>
    <cellStyle name="Comma 6 2 2 4 6 3" xfId="36613" xr:uid="{00000000-0005-0000-0000-00001F000000}"/>
    <cellStyle name="Comma 6 2 2 4 7" xfId="7885" xr:uid="{00000000-0005-0000-0000-00001F000000}"/>
    <cellStyle name="Comma 6 2 2 4 7 2" xfId="23005" xr:uid="{00000000-0005-0000-0000-00001F000000}"/>
    <cellStyle name="Comma 6 2 2 4 7 2 2" xfId="53245" xr:uid="{00000000-0005-0000-0000-00001F000000}"/>
    <cellStyle name="Comma 6 2 2 4 7 3" xfId="38125" xr:uid="{00000000-0005-0000-0000-00001F000000}"/>
    <cellStyle name="Comma 6 2 2 4 8" xfId="9397" xr:uid="{00000000-0005-0000-0000-00001F000000}"/>
    <cellStyle name="Comma 6 2 2 4 8 2" xfId="24517" xr:uid="{00000000-0005-0000-0000-00001F000000}"/>
    <cellStyle name="Comma 6 2 2 4 8 2 2" xfId="54757" xr:uid="{00000000-0005-0000-0000-00001F000000}"/>
    <cellStyle name="Comma 6 2 2 4 8 3" xfId="39637" xr:uid="{00000000-0005-0000-0000-00001F000000}"/>
    <cellStyle name="Comma 6 2 2 4 9" xfId="15445" xr:uid="{00000000-0005-0000-0000-00001F000000}"/>
    <cellStyle name="Comma 6 2 2 4 9 2" xfId="45685" xr:uid="{00000000-0005-0000-0000-00001F000000}"/>
    <cellStyle name="Comma 6 2 2 5" xfId="577" xr:uid="{00000000-0005-0000-0000-0000B6000000}"/>
    <cellStyle name="Comma 6 2 2 5 10" xfId="30817" xr:uid="{00000000-0005-0000-0000-0000B6000000}"/>
    <cellStyle name="Comma 6 2 2 5 2" xfId="1333" xr:uid="{00000000-0005-0000-0000-0000B6000000}"/>
    <cellStyle name="Comma 6 2 2 5 2 2" xfId="2845" xr:uid="{00000000-0005-0000-0000-0000B6000000}"/>
    <cellStyle name="Comma 6 2 2 5 2 2 2" xfId="11917" xr:uid="{00000000-0005-0000-0000-0000B6000000}"/>
    <cellStyle name="Comma 6 2 2 5 2 2 2 2" xfId="27037" xr:uid="{00000000-0005-0000-0000-0000B6000000}"/>
    <cellStyle name="Comma 6 2 2 5 2 2 2 2 2" xfId="57277" xr:uid="{00000000-0005-0000-0000-0000B6000000}"/>
    <cellStyle name="Comma 6 2 2 5 2 2 2 3" xfId="42157" xr:uid="{00000000-0005-0000-0000-0000B6000000}"/>
    <cellStyle name="Comma 6 2 2 5 2 2 3" xfId="17965" xr:uid="{00000000-0005-0000-0000-0000B6000000}"/>
    <cellStyle name="Comma 6 2 2 5 2 2 3 2" xfId="48205" xr:uid="{00000000-0005-0000-0000-0000B6000000}"/>
    <cellStyle name="Comma 6 2 2 5 2 2 4" xfId="33085" xr:uid="{00000000-0005-0000-0000-0000B6000000}"/>
    <cellStyle name="Comma 6 2 2 5 2 3" xfId="4357" xr:uid="{00000000-0005-0000-0000-0000B6000000}"/>
    <cellStyle name="Comma 6 2 2 5 2 3 2" xfId="13429" xr:uid="{00000000-0005-0000-0000-0000B6000000}"/>
    <cellStyle name="Comma 6 2 2 5 2 3 2 2" xfId="28549" xr:uid="{00000000-0005-0000-0000-0000B6000000}"/>
    <cellStyle name="Comma 6 2 2 5 2 3 2 2 2" xfId="58789" xr:uid="{00000000-0005-0000-0000-0000B6000000}"/>
    <cellStyle name="Comma 6 2 2 5 2 3 2 3" xfId="43669" xr:uid="{00000000-0005-0000-0000-0000B6000000}"/>
    <cellStyle name="Comma 6 2 2 5 2 3 3" xfId="19477" xr:uid="{00000000-0005-0000-0000-0000B6000000}"/>
    <cellStyle name="Comma 6 2 2 5 2 3 3 2" xfId="49717" xr:uid="{00000000-0005-0000-0000-0000B6000000}"/>
    <cellStyle name="Comma 6 2 2 5 2 3 4" xfId="34597" xr:uid="{00000000-0005-0000-0000-0000B6000000}"/>
    <cellStyle name="Comma 6 2 2 5 2 4" xfId="5869" xr:uid="{00000000-0005-0000-0000-0000B6000000}"/>
    <cellStyle name="Comma 6 2 2 5 2 4 2" xfId="14941" xr:uid="{00000000-0005-0000-0000-0000B6000000}"/>
    <cellStyle name="Comma 6 2 2 5 2 4 2 2" xfId="30061" xr:uid="{00000000-0005-0000-0000-0000B6000000}"/>
    <cellStyle name="Comma 6 2 2 5 2 4 2 2 2" xfId="60301" xr:uid="{00000000-0005-0000-0000-0000B6000000}"/>
    <cellStyle name="Comma 6 2 2 5 2 4 2 3" xfId="45181" xr:uid="{00000000-0005-0000-0000-0000B6000000}"/>
    <cellStyle name="Comma 6 2 2 5 2 4 3" xfId="20989" xr:uid="{00000000-0005-0000-0000-0000B6000000}"/>
    <cellStyle name="Comma 6 2 2 5 2 4 3 2" xfId="51229" xr:uid="{00000000-0005-0000-0000-0000B6000000}"/>
    <cellStyle name="Comma 6 2 2 5 2 4 4" xfId="36109" xr:uid="{00000000-0005-0000-0000-0000B6000000}"/>
    <cellStyle name="Comma 6 2 2 5 2 5" xfId="7381" xr:uid="{00000000-0005-0000-0000-0000B6000000}"/>
    <cellStyle name="Comma 6 2 2 5 2 5 2" xfId="22501" xr:uid="{00000000-0005-0000-0000-0000B6000000}"/>
    <cellStyle name="Comma 6 2 2 5 2 5 2 2" xfId="52741" xr:uid="{00000000-0005-0000-0000-0000B6000000}"/>
    <cellStyle name="Comma 6 2 2 5 2 5 3" xfId="37621" xr:uid="{00000000-0005-0000-0000-0000B6000000}"/>
    <cellStyle name="Comma 6 2 2 5 2 6" xfId="8893" xr:uid="{00000000-0005-0000-0000-0000B6000000}"/>
    <cellStyle name="Comma 6 2 2 5 2 6 2" xfId="24013" xr:uid="{00000000-0005-0000-0000-0000B6000000}"/>
    <cellStyle name="Comma 6 2 2 5 2 6 2 2" xfId="54253" xr:uid="{00000000-0005-0000-0000-0000B6000000}"/>
    <cellStyle name="Comma 6 2 2 5 2 6 3" xfId="39133" xr:uid="{00000000-0005-0000-0000-0000B6000000}"/>
    <cellStyle name="Comma 6 2 2 5 2 7" xfId="10405" xr:uid="{00000000-0005-0000-0000-0000B6000000}"/>
    <cellStyle name="Comma 6 2 2 5 2 7 2" xfId="25525" xr:uid="{00000000-0005-0000-0000-0000B6000000}"/>
    <cellStyle name="Comma 6 2 2 5 2 7 2 2" xfId="55765" xr:uid="{00000000-0005-0000-0000-0000B6000000}"/>
    <cellStyle name="Comma 6 2 2 5 2 7 3" xfId="40645" xr:uid="{00000000-0005-0000-0000-0000B6000000}"/>
    <cellStyle name="Comma 6 2 2 5 2 8" xfId="16453" xr:uid="{00000000-0005-0000-0000-0000B6000000}"/>
    <cellStyle name="Comma 6 2 2 5 2 8 2" xfId="46693" xr:uid="{00000000-0005-0000-0000-0000B6000000}"/>
    <cellStyle name="Comma 6 2 2 5 2 9" xfId="31573" xr:uid="{00000000-0005-0000-0000-0000B6000000}"/>
    <cellStyle name="Comma 6 2 2 5 3" xfId="2089" xr:uid="{00000000-0005-0000-0000-0000B6000000}"/>
    <cellStyle name="Comma 6 2 2 5 3 2" xfId="11161" xr:uid="{00000000-0005-0000-0000-0000B6000000}"/>
    <cellStyle name="Comma 6 2 2 5 3 2 2" xfId="26281" xr:uid="{00000000-0005-0000-0000-0000B6000000}"/>
    <cellStyle name="Comma 6 2 2 5 3 2 2 2" xfId="56521" xr:uid="{00000000-0005-0000-0000-0000B6000000}"/>
    <cellStyle name="Comma 6 2 2 5 3 2 3" xfId="41401" xr:uid="{00000000-0005-0000-0000-0000B6000000}"/>
    <cellStyle name="Comma 6 2 2 5 3 3" xfId="17209" xr:uid="{00000000-0005-0000-0000-0000B6000000}"/>
    <cellStyle name="Comma 6 2 2 5 3 3 2" xfId="47449" xr:uid="{00000000-0005-0000-0000-0000B6000000}"/>
    <cellStyle name="Comma 6 2 2 5 3 4" xfId="32329" xr:uid="{00000000-0005-0000-0000-0000B6000000}"/>
    <cellStyle name="Comma 6 2 2 5 4" xfId="3601" xr:uid="{00000000-0005-0000-0000-0000B6000000}"/>
    <cellStyle name="Comma 6 2 2 5 4 2" xfId="12673" xr:uid="{00000000-0005-0000-0000-0000B6000000}"/>
    <cellStyle name="Comma 6 2 2 5 4 2 2" xfId="27793" xr:uid="{00000000-0005-0000-0000-0000B6000000}"/>
    <cellStyle name="Comma 6 2 2 5 4 2 2 2" xfId="58033" xr:uid="{00000000-0005-0000-0000-0000B6000000}"/>
    <cellStyle name="Comma 6 2 2 5 4 2 3" xfId="42913" xr:uid="{00000000-0005-0000-0000-0000B6000000}"/>
    <cellStyle name="Comma 6 2 2 5 4 3" xfId="18721" xr:uid="{00000000-0005-0000-0000-0000B6000000}"/>
    <cellStyle name="Comma 6 2 2 5 4 3 2" xfId="48961" xr:uid="{00000000-0005-0000-0000-0000B6000000}"/>
    <cellStyle name="Comma 6 2 2 5 4 4" xfId="33841" xr:uid="{00000000-0005-0000-0000-0000B6000000}"/>
    <cellStyle name="Comma 6 2 2 5 5" xfId="5113" xr:uid="{00000000-0005-0000-0000-0000B6000000}"/>
    <cellStyle name="Comma 6 2 2 5 5 2" xfId="14185" xr:uid="{00000000-0005-0000-0000-0000B6000000}"/>
    <cellStyle name="Comma 6 2 2 5 5 2 2" xfId="29305" xr:uid="{00000000-0005-0000-0000-0000B6000000}"/>
    <cellStyle name="Comma 6 2 2 5 5 2 2 2" xfId="59545" xr:uid="{00000000-0005-0000-0000-0000B6000000}"/>
    <cellStyle name="Comma 6 2 2 5 5 2 3" xfId="44425" xr:uid="{00000000-0005-0000-0000-0000B6000000}"/>
    <cellStyle name="Comma 6 2 2 5 5 3" xfId="20233" xr:uid="{00000000-0005-0000-0000-0000B6000000}"/>
    <cellStyle name="Comma 6 2 2 5 5 3 2" xfId="50473" xr:uid="{00000000-0005-0000-0000-0000B6000000}"/>
    <cellStyle name="Comma 6 2 2 5 5 4" xfId="35353" xr:uid="{00000000-0005-0000-0000-0000B6000000}"/>
    <cellStyle name="Comma 6 2 2 5 6" xfId="6625" xr:uid="{00000000-0005-0000-0000-0000B6000000}"/>
    <cellStyle name="Comma 6 2 2 5 6 2" xfId="21745" xr:uid="{00000000-0005-0000-0000-0000B6000000}"/>
    <cellStyle name="Comma 6 2 2 5 6 2 2" xfId="51985" xr:uid="{00000000-0005-0000-0000-0000B6000000}"/>
    <cellStyle name="Comma 6 2 2 5 6 3" xfId="36865" xr:uid="{00000000-0005-0000-0000-0000B6000000}"/>
    <cellStyle name="Comma 6 2 2 5 7" xfId="8137" xr:uid="{00000000-0005-0000-0000-0000B6000000}"/>
    <cellStyle name="Comma 6 2 2 5 7 2" xfId="23257" xr:uid="{00000000-0005-0000-0000-0000B6000000}"/>
    <cellStyle name="Comma 6 2 2 5 7 2 2" xfId="53497" xr:uid="{00000000-0005-0000-0000-0000B6000000}"/>
    <cellStyle name="Comma 6 2 2 5 7 3" xfId="38377" xr:uid="{00000000-0005-0000-0000-0000B6000000}"/>
    <cellStyle name="Comma 6 2 2 5 8" xfId="9649" xr:uid="{00000000-0005-0000-0000-0000B6000000}"/>
    <cellStyle name="Comma 6 2 2 5 8 2" xfId="24769" xr:uid="{00000000-0005-0000-0000-0000B6000000}"/>
    <cellStyle name="Comma 6 2 2 5 8 2 2" xfId="55009" xr:uid="{00000000-0005-0000-0000-0000B6000000}"/>
    <cellStyle name="Comma 6 2 2 5 8 3" xfId="39889" xr:uid="{00000000-0005-0000-0000-0000B6000000}"/>
    <cellStyle name="Comma 6 2 2 5 9" xfId="15697" xr:uid="{00000000-0005-0000-0000-0000B6000000}"/>
    <cellStyle name="Comma 6 2 2 5 9 2" xfId="45937" xr:uid="{00000000-0005-0000-0000-0000B6000000}"/>
    <cellStyle name="Comma 6 2 2 6" xfId="829" xr:uid="{00000000-0005-0000-0000-00001F000000}"/>
    <cellStyle name="Comma 6 2 2 6 2" xfId="2341" xr:uid="{00000000-0005-0000-0000-00001F000000}"/>
    <cellStyle name="Comma 6 2 2 6 2 2" xfId="11413" xr:uid="{00000000-0005-0000-0000-00001F000000}"/>
    <cellStyle name="Comma 6 2 2 6 2 2 2" xfId="26533" xr:uid="{00000000-0005-0000-0000-00001F000000}"/>
    <cellStyle name="Comma 6 2 2 6 2 2 2 2" xfId="56773" xr:uid="{00000000-0005-0000-0000-00001F000000}"/>
    <cellStyle name="Comma 6 2 2 6 2 2 3" xfId="41653" xr:uid="{00000000-0005-0000-0000-00001F000000}"/>
    <cellStyle name="Comma 6 2 2 6 2 3" xfId="17461" xr:uid="{00000000-0005-0000-0000-00001F000000}"/>
    <cellStyle name="Comma 6 2 2 6 2 3 2" xfId="47701" xr:uid="{00000000-0005-0000-0000-00001F000000}"/>
    <cellStyle name="Comma 6 2 2 6 2 4" xfId="32581" xr:uid="{00000000-0005-0000-0000-00001F000000}"/>
    <cellStyle name="Comma 6 2 2 6 3" xfId="3853" xr:uid="{00000000-0005-0000-0000-00001F000000}"/>
    <cellStyle name="Comma 6 2 2 6 3 2" xfId="12925" xr:uid="{00000000-0005-0000-0000-00001F000000}"/>
    <cellStyle name="Comma 6 2 2 6 3 2 2" xfId="28045" xr:uid="{00000000-0005-0000-0000-00001F000000}"/>
    <cellStyle name="Comma 6 2 2 6 3 2 2 2" xfId="58285" xr:uid="{00000000-0005-0000-0000-00001F000000}"/>
    <cellStyle name="Comma 6 2 2 6 3 2 3" xfId="43165" xr:uid="{00000000-0005-0000-0000-00001F000000}"/>
    <cellStyle name="Comma 6 2 2 6 3 3" xfId="18973" xr:uid="{00000000-0005-0000-0000-00001F000000}"/>
    <cellStyle name="Comma 6 2 2 6 3 3 2" xfId="49213" xr:uid="{00000000-0005-0000-0000-00001F000000}"/>
    <cellStyle name="Comma 6 2 2 6 3 4" xfId="34093" xr:uid="{00000000-0005-0000-0000-00001F000000}"/>
    <cellStyle name="Comma 6 2 2 6 4" xfId="5365" xr:uid="{00000000-0005-0000-0000-00001F000000}"/>
    <cellStyle name="Comma 6 2 2 6 4 2" xfId="14437" xr:uid="{00000000-0005-0000-0000-00001F000000}"/>
    <cellStyle name="Comma 6 2 2 6 4 2 2" xfId="29557" xr:uid="{00000000-0005-0000-0000-00001F000000}"/>
    <cellStyle name="Comma 6 2 2 6 4 2 2 2" xfId="59797" xr:uid="{00000000-0005-0000-0000-00001F000000}"/>
    <cellStyle name="Comma 6 2 2 6 4 2 3" xfId="44677" xr:uid="{00000000-0005-0000-0000-00001F000000}"/>
    <cellStyle name="Comma 6 2 2 6 4 3" xfId="20485" xr:uid="{00000000-0005-0000-0000-00001F000000}"/>
    <cellStyle name="Comma 6 2 2 6 4 3 2" xfId="50725" xr:uid="{00000000-0005-0000-0000-00001F000000}"/>
    <cellStyle name="Comma 6 2 2 6 4 4" xfId="35605" xr:uid="{00000000-0005-0000-0000-00001F000000}"/>
    <cellStyle name="Comma 6 2 2 6 5" xfId="6877" xr:uid="{00000000-0005-0000-0000-00001F000000}"/>
    <cellStyle name="Comma 6 2 2 6 5 2" xfId="21997" xr:uid="{00000000-0005-0000-0000-00001F000000}"/>
    <cellStyle name="Comma 6 2 2 6 5 2 2" xfId="52237" xr:uid="{00000000-0005-0000-0000-00001F000000}"/>
    <cellStyle name="Comma 6 2 2 6 5 3" xfId="37117" xr:uid="{00000000-0005-0000-0000-00001F000000}"/>
    <cellStyle name="Comma 6 2 2 6 6" xfId="8389" xr:uid="{00000000-0005-0000-0000-00001F000000}"/>
    <cellStyle name="Comma 6 2 2 6 6 2" xfId="23509" xr:uid="{00000000-0005-0000-0000-00001F000000}"/>
    <cellStyle name="Comma 6 2 2 6 6 2 2" xfId="53749" xr:uid="{00000000-0005-0000-0000-00001F000000}"/>
    <cellStyle name="Comma 6 2 2 6 6 3" xfId="38629" xr:uid="{00000000-0005-0000-0000-00001F000000}"/>
    <cellStyle name="Comma 6 2 2 6 7" xfId="9901" xr:uid="{00000000-0005-0000-0000-00001F000000}"/>
    <cellStyle name="Comma 6 2 2 6 7 2" xfId="25021" xr:uid="{00000000-0005-0000-0000-00001F000000}"/>
    <cellStyle name="Comma 6 2 2 6 7 2 2" xfId="55261" xr:uid="{00000000-0005-0000-0000-00001F000000}"/>
    <cellStyle name="Comma 6 2 2 6 7 3" xfId="40141" xr:uid="{00000000-0005-0000-0000-00001F000000}"/>
    <cellStyle name="Comma 6 2 2 6 8" xfId="15949" xr:uid="{00000000-0005-0000-0000-00001F000000}"/>
    <cellStyle name="Comma 6 2 2 6 8 2" xfId="46189" xr:uid="{00000000-0005-0000-0000-00001F000000}"/>
    <cellStyle name="Comma 6 2 2 6 9" xfId="31069" xr:uid="{00000000-0005-0000-0000-00001F000000}"/>
    <cellStyle name="Comma 6 2 2 7" xfId="1585" xr:uid="{00000000-0005-0000-0000-00001F000000}"/>
    <cellStyle name="Comma 6 2 2 7 2" xfId="10657" xr:uid="{00000000-0005-0000-0000-00001F000000}"/>
    <cellStyle name="Comma 6 2 2 7 2 2" xfId="25777" xr:uid="{00000000-0005-0000-0000-00001F000000}"/>
    <cellStyle name="Comma 6 2 2 7 2 2 2" xfId="56017" xr:uid="{00000000-0005-0000-0000-00001F000000}"/>
    <cellStyle name="Comma 6 2 2 7 2 3" xfId="40897" xr:uid="{00000000-0005-0000-0000-00001F000000}"/>
    <cellStyle name="Comma 6 2 2 7 3" xfId="16705" xr:uid="{00000000-0005-0000-0000-00001F000000}"/>
    <cellStyle name="Comma 6 2 2 7 3 2" xfId="46945" xr:uid="{00000000-0005-0000-0000-00001F000000}"/>
    <cellStyle name="Comma 6 2 2 7 4" xfId="31825" xr:uid="{00000000-0005-0000-0000-00001F000000}"/>
    <cellStyle name="Comma 6 2 2 8" xfId="3097" xr:uid="{00000000-0005-0000-0000-00001F000000}"/>
    <cellStyle name="Comma 6 2 2 8 2" xfId="12169" xr:uid="{00000000-0005-0000-0000-00001F000000}"/>
    <cellStyle name="Comma 6 2 2 8 2 2" xfId="27289" xr:uid="{00000000-0005-0000-0000-00001F000000}"/>
    <cellStyle name="Comma 6 2 2 8 2 2 2" xfId="57529" xr:uid="{00000000-0005-0000-0000-00001F000000}"/>
    <cellStyle name="Comma 6 2 2 8 2 3" xfId="42409" xr:uid="{00000000-0005-0000-0000-00001F000000}"/>
    <cellStyle name="Comma 6 2 2 8 3" xfId="18217" xr:uid="{00000000-0005-0000-0000-00001F000000}"/>
    <cellStyle name="Comma 6 2 2 8 3 2" xfId="48457" xr:uid="{00000000-0005-0000-0000-00001F000000}"/>
    <cellStyle name="Comma 6 2 2 8 4" xfId="33337" xr:uid="{00000000-0005-0000-0000-00001F000000}"/>
    <cellStyle name="Comma 6 2 2 9" xfId="4609" xr:uid="{00000000-0005-0000-0000-00001F000000}"/>
    <cellStyle name="Comma 6 2 2 9 2" xfId="13681" xr:uid="{00000000-0005-0000-0000-00001F000000}"/>
    <cellStyle name="Comma 6 2 2 9 2 2" xfId="28801" xr:uid="{00000000-0005-0000-0000-00001F000000}"/>
    <cellStyle name="Comma 6 2 2 9 2 2 2" xfId="59041" xr:uid="{00000000-0005-0000-0000-00001F000000}"/>
    <cellStyle name="Comma 6 2 2 9 2 3" xfId="43921" xr:uid="{00000000-0005-0000-0000-00001F000000}"/>
    <cellStyle name="Comma 6 2 2 9 3" xfId="19729" xr:uid="{00000000-0005-0000-0000-00001F000000}"/>
    <cellStyle name="Comma 6 2 2 9 3 2" xfId="49969" xr:uid="{00000000-0005-0000-0000-00001F000000}"/>
    <cellStyle name="Comma 6 2 2 9 4" xfId="34849" xr:uid="{00000000-0005-0000-0000-00001F000000}"/>
    <cellStyle name="Comma 6 2 3" xfId="115" xr:uid="{00000000-0005-0000-0000-00003D000000}"/>
    <cellStyle name="Comma 6 2 3 10" xfId="9187" xr:uid="{00000000-0005-0000-0000-00003D000000}"/>
    <cellStyle name="Comma 6 2 3 10 2" xfId="24307" xr:uid="{00000000-0005-0000-0000-00003D000000}"/>
    <cellStyle name="Comma 6 2 3 10 2 2" xfId="54547" xr:uid="{00000000-0005-0000-0000-00003D000000}"/>
    <cellStyle name="Comma 6 2 3 10 3" xfId="39427" xr:uid="{00000000-0005-0000-0000-00003D000000}"/>
    <cellStyle name="Comma 6 2 3 11" xfId="15235" xr:uid="{00000000-0005-0000-0000-00003D000000}"/>
    <cellStyle name="Comma 6 2 3 11 2" xfId="45475" xr:uid="{00000000-0005-0000-0000-00003D000000}"/>
    <cellStyle name="Comma 6 2 3 12" xfId="30355" xr:uid="{00000000-0005-0000-0000-00003D000000}"/>
    <cellStyle name="Comma 6 2 3 2" xfId="367" xr:uid="{00000000-0005-0000-0000-00003D000000}"/>
    <cellStyle name="Comma 6 2 3 2 10" xfId="30607" xr:uid="{00000000-0005-0000-0000-00003D000000}"/>
    <cellStyle name="Comma 6 2 3 2 2" xfId="1123" xr:uid="{00000000-0005-0000-0000-00003D000000}"/>
    <cellStyle name="Comma 6 2 3 2 2 2" xfId="2635" xr:uid="{00000000-0005-0000-0000-00003D000000}"/>
    <cellStyle name="Comma 6 2 3 2 2 2 2" xfId="11707" xr:uid="{00000000-0005-0000-0000-00003D000000}"/>
    <cellStyle name="Comma 6 2 3 2 2 2 2 2" xfId="26827" xr:uid="{00000000-0005-0000-0000-00003D000000}"/>
    <cellStyle name="Comma 6 2 3 2 2 2 2 2 2" xfId="57067" xr:uid="{00000000-0005-0000-0000-00003D000000}"/>
    <cellStyle name="Comma 6 2 3 2 2 2 2 3" xfId="41947" xr:uid="{00000000-0005-0000-0000-00003D000000}"/>
    <cellStyle name="Comma 6 2 3 2 2 2 3" xfId="17755" xr:uid="{00000000-0005-0000-0000-00003D000000}"/>
    <cellStyle name="Comma 6 2 3 2 2 2 3 2" xfId="47995" xr:uid="{00000000-0005-0000-0000-00003D000000}"/>
    <cellStyle name="Comma 6 2 3 2 2 2 4" xfId="32875" xr:uid="{00000000-0005-0000-0000-00003D000000}"/>
    <cellStyle name="Comma 6 2 3 2 2 3" xfId="4147" xr:uid="{00000000-0005-0000-0000-00003D000000}"/>
    <cellStyle name="Comma 6 2 3 2 2 3 2" xfId="13219" xr:uid="{00000000-0005-0000-0000-00003D000000}"/>
    <cellStyle name="Comma 6 2 3 2 2 3 2 2" xfId="28339" xr:uid="{00000000-0005-0000-0000-00003D000000}"/>
    <cellStyle name="Comma 6 2 3 2 2 3 2 2 2" xfId="58579" xr:uid="{00000000-0005-0000-0000-00003D000000}"/>
    <cellStyle name="Comma 6 2 3 2 2 3 2 3" xfId="43459" xr:uid="{00000000-0005-0000-0000-00003D000000}"/>
    <cellStyle name="Comma 6 2 3 2 2 3 3" xfId="19267" xr:uid="{00000000-0005-0000-0000-00003D000000}"/>
    <cellStyle name="Comma 6 2 3 2 2 3 3 2" xfId="49507" xr:uid="{00000000-0005-0000-0000-00003D000000}"/>
    <cellStyle name="Comma 6 2 3 2 2 3 4" xfId="34387" xr:uid="{00000000-0005-0000-0000-00003D000000}"/>
    <cellStyle name="Comma 6 2 3 2 2 4" xfId="5659" xr:uid="{00000000-0005-0000-0000-00003D000000}"/>
    <cellStyle name="Comma 6 2 3 2 2 4 2" xfId="14731" xr:uid="{00000000-0005-0000-0000-00003D000000}"/>
    <cellStyle name="Comma 6 2 3 2 2 4 2 2" xfId="29851" xr:uid="{00000000-0005-0000-0000-00003D000000}"/>
    <cellStyle name="Comma 6 2 3 2 2 4 2 2 2" xfId="60091" xr:uid="{00000000-0005-0000-0000-00003D000000}"/>
    <cellStyle name="Comma 6 2 3 2 2 4 2 3" xfId="44971" xr:uid="{00000000-0005-0000-0000-00003D000000}"/>
    <cellStyle name="Comma 6 2 3 2 2 4 3" xfId="20779" xr:uid="{00000000-0005-0000-0000-00003D000000}"/>
    <cellStyle name="Comma 6 2 3 2 2 4 3 2" xfId="51019" xr:uid="{00000000-0005-0000-0000-00003D000000}"/>
    <cellStyle name="Comma 6 2 3 2 2 4 4" xfId="35899" xr:uid="{00000000-0005-0000-0000-00003D000000}"/>
    <cellStyle name="Comma 6 2 3 2 2 5" xfId="7171" xr:uid="{00000000-0005-0000-0000-00003D000000}"/>
    <cellStyle name="Comma 6 2 3 2 2 5 2" xfId="22291" xr:uid="{00000000-0005-0000-0000-00003D000000}"/>
    <cellStyle name="Comma 6 2 3 2 2 5 2 2" xfId="52531" xr:uid="{00000000-0005-0000-0000-00003D000000}"/>
    <cellStyle name="Comma 6 2 3 2 2 5 3" xfId="37411" xr:uid="{00000000-0005-0000-0000-00003D000000}"/>
    <cellStyle name="Comma 6 2 3 2 2 6" xfId="8683" xr:uid="{00000000-0005-0000-0000-00003D000000}"/>
    <cellStyle name="Comma 6 2 3 2 2 6 2" xfId="23803" xr:uid="{00000000-0005-0000-0000-00003D000000}"/>
    <cellStyle name="Comma 6 2 3 2 2 6 2 2" xfId="54043" xr:uid="{00000000-0005-0000-0000-00003D000000}"/>
    <cellStyle name="Comma 6 2 3 2 2 6 3" xfId="38923" xr:uid="{00000000-0005-0000-0000-00003D000000}"/>
    <cellStyle name="Comma 6 2 3 2 2 7" xfId="10195" xr:uid="{00000000-0005-0000-0000-00003D000000}"/>
    <cellStyle name="Comma 6 2 3 2 2 7 2" xfId="25315" xr:uid="{00000000-0005-0000-0000-00003D000000}"/>
    <cellStyle name="Comma 6 2 3 2 2 7 2 2" xfId="55555" xr:uid="{00000000-0005-0000-0000-00003D000000}"/>
    <cellStyle name="Comma 6 2 3 2 2 7 3" xfId="40435" xr:uid="{00000000-0005-0000-0000-00003D000000}"/>
    <cellStyle name="Comma 6 2 3 2 2 8" xfId="16243" xr:uid="{00000000-0005-0000-0000-00003D000000}"/>
    <cellStyle name="Comma 6 2 3 2 2 8 2" xfId="46483" xr:uid="{00000000-0005-0000-0000-00003D000000}"/>
    <cellStyle name="Comma 6 2 3 2 2 9" xfId="31363" xr:uid="{00000000-0005-0000-0000-00003D000000}"/>
    <cellStyle name="Comma 6 2 3 2 3" xfId="1879" xr:uid="{00000000-0005-0000-0000-00003D000000}"/>
    <cellStyle name="Comma 6 2 3 2 3 2" xfId="10951" xr:uid="{00000000-0005-0000-0000-00003D000000}"/>
    <cellStyle name="Comma 6 2 3 2 3 2 2" xfId="26071" xr:uid="{00000000-0005-0000-0000-00003D000000}"/>
    <cellStyle name="Comma 6 2 3 2 3 2 2 2" xfId="56311" xr:uid="{00000000-0005-0000-0000-00003D000000}"/>
    <cellStyle name="Comma 6 2 3 2 3 2 3" xfId="41191" xr:uid="{00000000-0005-0000-0000-00003D000000}"/>
    <cellStyle name="Comma 6 2 3 2 3 3" xfId="16999" xr:uid="{00000000-0005-0000-0000-00003D000000}"/>
    <cellStyle name="Comma 6 2 3 2 3 3 2" xfId="47239" xr:uid="{00000000-0005-0000-0000-00003D000000}"/>
    <cellStyle name="Comma 6 2 3 2 3 4" xfId="32119" xr:uid="{00000000-0005-0000-0000-00003D000000}"/>
    <cellStyle name="Comma 6 2 3 2 4" xfId="3391" xr:uid="{00000000-0005-0000-0000-00003D000000}"/>
    <cellStyle name="Comma 6 2 3 2 4 2" xfId="12463" xr:uid="{00000000-0005-0000-0000-00003D000000}"/>
    <cellStyle name="Comma 6 2 3 2 4 2 2" xfId="27583" xr:uid="{00000000-0005-0000-0000-00003D000000}"/>
    <cellStyle name="Comma 6 2 3 2 4 2 2 2" xfId="57823" xr:uid="{00000000-0005-0000-0000-00003D000000}"/>
    <cellStyle name="Comma 6 2 3 2 4 2 3" xfId="42703" xr:uid="{00000000-0005-0000-0000-00003D000000}"/>
    <cellStyle name="Comma 6 2 3 2 4 3" xfId="18511" xr:uid="{00000000-0005-0000-0000-00003D000000}"/>
    <cellStyle name="Comma 6 2 3 2 4 3 2" xfId="48751" xr:uid="{00000000-0005-0000-0000-00003D000000}"/>
    <cellStyle name="Comma 6 2 3 2 4 4" xfId="33631" xr:uid="{00000000-0005-0000-0000-00003D000000}"/>
    <cellStyle name="Comma 6 2 3 2 5" xfId="4903" xr:uid="{00000000-0005-0000-0000-00003D000000}"/>
    <cellStyle name="Comma 6 2 3 2 5 2" xfId="13975" xr:uid="{00000000-0005-0000-0000-00003D000000}"/>
    <cellStyle name="Comma 6 2 3 2 5 2 2" xfId="29095" xr:uid="{00000000-0005-0000-0000-00003D000000}"/>
    <cellStyle name="Comma 6 2 3 2 5 2 2 2" xfId="59335" xr:uid="{00000000-0005-0000-0000-00003D000000}"/>
    <cellStyle name="Comma 6 2 3 2 5 2 3" xfId="44215" xr:uid="{00000000-0005-0000-0000-00003D000000}"/>
    <cellStyle name="Comma 6 2 3 2 5 3" xfId="20023" xr:uid="{00000000-0005-0000-0000-00003D000000}"/>
    <cellStyle name="Comma 6 2 3 2 5 3 2" xfId="50263" xr:uid="{00000000-0005-0000-0000-00003D000000}"/>
    <cellStyle name="Comma 6 2 3 2 5 4" xfId="35143" xr:uid="{00000000-0005-0000-0000-00003D000000}"/>
    <cellStyle name="Comma 6 2 3 2 6" xfId="6415" xr:uid="{00000000-0005-0000-0000-00003D000000}"/>
    <cellStyle name="Comma 6 2 3 2 6 2" xfId="21535" xr:uid="{00000000-0005-0000-0000-00003D000000}"/>
    <cellStyle name="Comma 6 2 3 2 6 2 2" xfId="51775" xr:uid="{00000000-0005-0000-0000-00003D000000}"/>
    <cellStyle name="Comma 6 2 3 2 6 3" xfId="36655" xr:uid="{00000000-0005-0000-0000-00003D000000}"/>
    <cellStyle name="Comma 6 2 3 2 7" xfId="7927" xr:uid="{00000000-0005-0000-0000-00003D000000}"/>
    <cellStyle name="Comma 6 2 3 2 7 2" xfId="23047" xr:uid="{00000000-0005-0000-0000-00003D000000}"/>
    <cellStyle name="Comma 6 2 3 2 7 2 2" xfId="53287" xr:uid="{00000000-0005-0000-0000-00003D000000}"/>
    <cellStyle name="Comma 6 2 3 2 7 3" xfId="38167" xr:uid="{00000000-0005-0000-0000-00003D000000}"/>
    <cellStyle name="Comma 6 2 3 2 8" xfId="9439" xr:uid="{00000000-0005-0000-0000-00003D000000}"/>
    <cellStyle name="Comma 6 2 3 2 8 2" xfId="24559" xr:uid="{00000000-0005-0000-0000-00003D000000}"/>
    <cellStyle name="Comma 6 2 3 2 8 2 2" xfId="54799" xr:uid="{00000000-0005-0000-0000-00003D000000}"/>
    <cellStyle name="Comma 6 2 3 2 8 3" xfId="39679" xr:uid="{00000000-0005-0000-0000-00003D000000}"/>
    <cellStyle name="Comma 6 2 3 2 9" xfId="15487" xr:uid="{00000000-0005-0000-0000-00003D000000}"/>
    <cellStyle name="Comma 6 2 3 2 9 2" xfId="45727" xr:uid="{00000000-0005-0000-0000-00003D000000}"/>
    <cellStyle name="Comma 6 2 3 3" xfId="619" xr:uid="{00000000-0005-0000-0000-0000B9000000}"/>
    <cellStyle name="Comma 6 2 3 3 10" xfId="30859" xr:uid="{00000000-0005-0000-0000-0000B9000000}"/>
    <cellStyle name="Comma 6 2 3 3 2" xfId="1375" xr:uid="{00000000-0005-0000-0000-0000B9000000}"/>
    <cellStyle name="Comma 6 2 3 3 2 2" xfId="2887" xr:uid="{00000000-0005-0000-0000-0000B9000000}"/>
    <cellStyle name="Comma 6 2 3 3 2 2 2" xfId="11959" xr:uid="{00000000-0005-0000-0000-0000B9000000}"/>
    <cellStyle name="Comma 6 2 3 3 2 2 2 2" xfId="27079" xr:uid="{00000000-0005-0000-0000-0000B9000000}"/>
    <cellStyle name="Comma 6 2 3 3 2 2 2 2 2" xfId="57319" xr:uid="{00000000-0005-0000-0000-0000B9000000}"/>
    <cellStyle name="Comma 6 2 3 3 2 2 2 3" xfId="42199" xr:uid="{00000000-0005-0000-0000-0000B9000000}"/>
    <cellStyle name="Comma 6 2 3 3 2 2 3" xfId="18007" xr:uid="{00000000-0005-0000-0000-0000B9000000}"/>
    <cellStyle name="Comma 6 2 3 3 2 2 3 2" xfId="48247" xr:uid="{00000000-0005-0000-0000-0000B9000000}"/>
    <cellStyle name="Comma 6 2 3 3 2 2 4" xfId="33127" xr:uid="{00000000-0005-0000-0000-0000B9000000}"/>
    <cellStyle name="Comma 6 2 3 3 2 3" xfId="4399" xr:uid="{00000000-0005-0000-0000-0000B9000000}"/>
    <cellStyle name="Comma 6 2 3 3 2 3 2" xfId="13471" xr:uid="{00000000-0005-0000-0000-0000B9000000}"/>
    <cellStyle name="Comma 6 2 3 3 2 3 2 2" xfId="28591" xr:uid="{00000000-0005-0000-0000-0000B9000000}"/>
    <cellStyle name="Comma 6 2 3 3 2 3 2 2 2" xfId="58831" xr:uid="{00000000-0005-0000-0000-0000B9000000}"/>
    <cellStyle name="Comma 6 2 3 3 2 3 2 3" xfId="43711" xr:uid="{00000000-0005-0000-0000-0000B9000000}"/>
    <cellStyle name="Comma 6 2 3 3 2 3 3" xfId="19519" xr:uid="{00000000-0005-0000-0000-0000B9000000}"/>
    <cellStyle name="Comma 6 2 3 3 2 3 3 2" xfId="49759" xr:uid="{00000000-0005-0000-0000-0000B9000000}"/>
    <cellStyle name="Comma 6 2 3 3 2 3 4" xfId="34639" xr:uid="{00000000-0005-0000-0000-0000B9000000}"/>
    <cellStyle name="Comma 6 2 3 3 2 4" xfId="5911" xr:uid="{00000000-0005-0000-0000-0000B9000000}"/>
    <cellStyle name="Comma 6 2 3 3 2 4 2" xfId="14983" xr:uid="{00000000-0005-0000-0000-0000B9000000}"/>
    <cellStyle name="Comma 6 2 3 3 2 4 2 2" xfId="30103" xr:uid="{00000000-0005-0000-0000-0000B9000000}"/>
    <cellStyle name="Comma 6 2 3 3 2 4 2 2 2" xfId="60343" xr:uid="{00000000-0005-0000-0000-0000B9000000}"/>
    <cellStyle name="Comma 6 2 3 3 2 4 2 3" xfId="45223" xr:uid="{00000000-0005-0000-0000-0000B9000000}"/>
    <cellStyle name="Comma 6 2 3 3 2 4 3" xfId="21031" xr:uid="{00000000-0005-0000-0000-0000B9000000}"/>
    <cellStyle name="Comma 6 2 3 3 2 4 3 2" xfId="51271" xr:uid="{00000000-0005-0000-0000-0000B9000000}"/>
    <cellStyle name="Comma 6 2 3 3 2 4 4" xfId="36151" xr:uid="{00000000-0005-0000-0000-0000B9000000}"/>
    <cellStyle name="Comma 6 2 3 3 2 5" xfId="7423" xr:uid="{00000000-0005-0000-0000-0000B9000000}"/>
    <cellStyle name="Comma 6 2 3 3 2 5 2" xfId="22543" xr:uid="{00000000-0005-0000-0000-0000B9000000}"/>
    <cellStyle name="Comma 6 2 3 3 2 5 2 2" xfId="52783" xr:uid="{00000000-0005-0000-0000-0000B9000000}"/>
    <cellStyle name="Comma 6 2 3 3 2 5 3" xfId="37663" xr:uid="{00000000-0005-0000-0000-0000B9000000}"/>
    <cellStyle name="Comma 6 2 3 3 2 6" xfId="8935" xr:uid="{00000000-0005-0000-0000-0000B9000000}"/>
    <cellStyle name="Comma 6 2 3 3 2 6 2" xfId="24055" xr:uid="{00000000-0005-0000-0000-0000B9000000}"/>
    <cellStyle name="Comma 6 2 3 3 2 6 2 2" xfId="54295" xr:uid="{00000000-0005-0000-0000-0000B9000000}"/>
    <cellStyle name="Comma 6 2 3 3 2 6 3" xfId="39175" xr:uid="{00000000-0005-0000-0000-0000B9000000}"/>
    <cellStyle name="Comma 6 2 3 3 2 7" xfId="10447" xr:uid="{00000000-0005-0000-0000-0000B9000000}"/>
    <cellStyle name="Comma 6 2 3 3 2 7 2" xfId="25567" xr:uid="{00000000-0005-0000-0000-0000B9000000}"/>
    <cellStyle name="Comma 6 2 3 3 2 7 2 2" xfId="55807" xr:uid="{00000000-0005-0000-0000-0000B9000000}"/>
    <cellStyle name="Comma 6 2 3 3 2 7 3" xfId="40687" xr:uid="{00000000-0005-0000-0000-0000B9000000}"/>
    <cellStyle name="Comma 6 2 3 3 2 8" xfId="16495" xr:uid="{00000000-0005-0000-0000-0000B9000000}"/>
    <cellStyle name="Comma 6 2 3 3 2 8 2" xfId="46735" xr:uid="{00000000-0005-0000-0000-0000B9000000}"/>
    <cellStyle name="Comma 6 2 3 3 2 9" xfId="31615" xr:uid="{00000000-0005-0000-0000-0000B9000000}"/>
    <cellStyle name="Comma 6 2 3 3 3" xfId="2131" xr:uid="{00000000-0005-0000-0000-0000B9000000}"/>
    <cellStyle name="Comma 6 2 3 3 3 2" xfId="11203" xr:uid="{00000000-0005-0000-0000-0000B9000000}"/>
    <cellStyle name="Comma 6 2 3 3 3 2 2" xfId="26323" xr:uid="{00000000-0005-0000-0000-0000B9000000}"/>
    <cellStyle name="Comma 6 2 3 3 3 2 2 2" xfId="56563" xr:uid="{00000000-0005-0000-0000-0000B9000000}"/>
    <cellStyle name="Comma 6 2 3 3 3 2 3" xfId="41443" xr:uid="{00000000-0005-0000-0000-0000B9000000}"/>
    <cellStyle name="Comma 6 2 3 3 3 3" xfId="17251" xr:uid="{00000000-0005-0000-0000-0000B9000000}"/>
    <cellStyle name="Comma 6 2 3 3 3 3 2" xfId="47491" xr:uid="{00000000-0005-0000-0000-0000B9000000}"/>
    <cellStyle name="Comma 6 2 3 3 3 4" xfId="32371" xr:uid="{00000000-0005-0000-0000-0000B9000000}"/>
    <cellStyle name="Comma 6 2 3 3 4" xfId="3643" xr:uid="{00000000-0005-0000-0000-0000B9000000}"/>
    <cellStyle name="Comma 6 2 3 3 4 2" xfId="12715" xr:uid="{00000000-0005-0000-0000-0000B9000000}"/>
    <cellStyle name="Comma 6 2 3 3 4 2 2" xfId="27835" xr:uid="{00000000-0005-0000-0000-0000B9000000}"/>
    <cellStyle name="Comma 6 2 3 3 4 2 2 2" xfId="58075" xr:uid="{00000000-0005-0000-0000-0000B9000000}"/>
    <cellStyle name="Comma 6 2 3 3 4 2 3" xfId="42955" xr:uid="{00000000-0005-0000-0000-0000B9000000}"/>
    <cellStyle name="Comma 6 2 3 3 4 3" xfId="18763" xr:uid="{00000000-0005-0000-0000-0000B9000000}"/>
    <cellStyle name="Comma 6 2 3 3 4 3 2" xfId="49003" xr:uid="{00000000-0005-0000-0000-0000B9000000}"/>
    <cellStyle name="Comma 6 2 3 3 4 4" xfId="33883" xr:uid="{00000000-0005-0000-0000-0000B9000000}"/>
    <cellStyle name="Comma 6 2 3 3 5" xfId="5155" xr:uid="{00000000-0005-0000-0000-0000B9000000}"/>
    <cellStyle name="Comma 6 2 3 3 5 2" xfId="14227" xr:uid="{00000000-0005-0000-0000-0000B9000000}"/>
    <cellStyle name="Comma 6 2 3 3 5 2 2" xfId="29347" xr:uid="{00000000-0005-0000-0000-0000B9000000}"/>
    <cellStyle name="Comma 6 2 3 3 5 2 2 2" xfId="59587" xr:uid="{00000000-0005-0000-0000-0000B9000000}"/>
    <cellStyle name="Comma 6 2 3 3 5 2 3" xfId="44467" xr:uid="{00000000-0005-0000-0000-0000B9000000}"/>
    <cellStyle name="Comma 6 2 3 3 5 3" xfId="20275" xr:uid="{00000000-0005-0000-0000-0000B9000000}"/>
    <cellStyle name="Comma 6 2 3 3 5 3 2" xfId="50515" xr:uid="{00000000-0005-0000-0000-0000B9000000}"/>
    <cellStyle name="Comma 6 2 3 3 5 4" xfId="35395" xr:uid="{00000000-0005-0000-0000-0000B9000000}"/>
    <cellStyle name="Comma 6 2 3 3 6" xfId="6667" xr:uid="{00000000-0005-0000-0000-0000B9000000}"/>
    <cellStyle name="Comma 6 2 3 3 6 2" xfId="21787" xr:uid="{00000000-0005-0000-0000-0000B9000000}"/>
    <cellStyle name="Comma 6 2 3 3 6 2 2" xfId="52027" xr:uid="{00000000-0005-0000-0000-0000B9000000}"/>
    <cellStyle name="Comma 6 2 3 3 6 3" xfId="36907" xr:uid="{00000000-0005-0000-0000-0000B9000000}"/>
    <cellStyle name="Comma 6 2 3 3 7" xfId="8179" xr:uid="{00000000-0005-0000-0000-0000B9000000}"/>
    <cellStyle name="Comma 6 2 3 3 7 2" xfId="23299" xr:uid="{00000000-0005-0000-0000-0000B9000000}"/>
    <cellStyle name="Comma 6 2 3 3 7 2 2" xfId="53539" xr:uid="{00000000-0005-0000-0000-0000B9000000}"/>
    <cellStyle name="Comma 6 2 3 3 7 3" xfId="38419" xr:uid="{00000000-0005-0000-0000-0000B9000000}"/>
    <cellStyle name="Comma 6 2 3 3 8" xfId="9691" xr:uid="{00000000-0005-0000-0000-0000B9000000}"/>
    <cellStyle name="Comma 6 2 3 3 8 2" xfId="24811" xr:uid="{00000000-0005-0000-0000-0000B9000000}"/>
    <cellStyle name="Comma 6 2 3 3 8 2 2" xfId="55051" xr:uid="{00000000-0005-0000-0000-0000B9000000}"/>
    <cellStyle name="Comma 6 2 3 3 8 3" xfId="39931" xr:uid="{00000000-0005-0000-0000-0000B9000000}"/>
    <cellStyle name="Comma 6 2 3 3 9" xfId="15739" xr:uid="{00000000-0005-0000-0000-0000B9000000}"/>
    <cellStyle name="Comma 6 2 3 3 9 2" xfId="45979" xr:uid="{00000000-0005-0000-0000-0000B9000000}"/>
    <cellStyle name="Comma 6 2 3 4" xfId="871" xr:uid="{00000000-0005-0000-0000-00003D000000}"/>
    <cellStyle name="Comma 6 2 3 4 2" xfId="2383" xr:uid="{00000000-0005-0000-0000-00003D000000}"/>
    <cellStyle name="Comma 6 2 3 4 2 2" xfId="11455" xr:uid="{00000000-0005-0000-0000-00003D000000}"/>
    <cellStyle name="Comma 6 2 3 4 2 2 2" xfId="26575" xr:uid="{00000000-0005-0000-0000-00003D000000}"/>
    <cellStyle name="Comma 6 2 3 4 2 2 2 2" xfId="56815" xr:uid="{00000000-0005-0000-0000-00003D000000}"/>
    <cellStyle name="Comma 6 2 3 4 2 2 3" xfId="41695" xr:uid="{00000000-0005-0000-0000-00003D000000}"/>
    <cellStyle name="Comma 6 2 3 4 2 3" xfId="17503" xr:uid="{00000000-0005-0000-0000-00003D000000}"/>
    <cellStyle name="Comma 6 2 3 4 2 3 2" xfId="47743" xr:uid="{00000000-0005-0000-0000-00003D000000}"/>
    <cellStyle name="Comma 6 2 3 4 2 4" xfId="32623" xr:uid="{00000000-0005-0000-0000-00003D000000}"/>
    <cellStyle name="Comma 6 2 3 4 3" xfId="3895" xr:uid="{00000000-0005-0000-0000-00003D000000}"/>
    <cellStyle name="Comma 6 2 3 4 3 2" xfId="12967" xr:uid="{00000000-0005-0000-0000-00003D000000}"/>
    <cellStyle name="Comma 6 2 3 4 3 2 2" xfId="28087" xr:uid="{00000000-0005-0000-0000-00003D000000}"/>
    <cellStyle name="Comma 6 2 3 4 3 2 2 2" xfId="58327" xr:uid="{00000000-0005-0000-0000-00003D000000}"/>
    <cellStyle name="Comma 6 2 3 4 3 2 3" xfId="43207" xr:uid="{00000000-0005-0000-0000-00003D000000}"/>
    <cellStyle name="Comma 6 2 3 4 3 3" xfId="19015" xr:uid="{00000000-0005-0000-0000-00003D000000}"/>
    <cellStyle name="Comma 6 2 3 4 3 3 2" xfId="49255" xr:uid="{00000000-0005-0000-0000-00003D000000}"/>
    <cellStyle name="Comma 6 2 3 4 3 4" xfId="34135" xr:uid="{00000000-0005-0000-0000-00003D000000}"/>
    <cellStyle name="Comma 6 2 3 4 4" xfId="5407" xr:uid="{00000000-0005-0000-0000-00003D000000}"/>
    <cellStyle name="Comma 6 2 3 4 4 2" xfId="14479" xr:uid="{00000000-0005-0000-0000-00003D000000}"/>
    <cellStyle name="Comma 6 2 3 4 4 2 2" xfId="29599" xr:uid="{00000000-0005-0000-0000-00003D000000}"/>
    <cellStyle name="Comma 6 2 3 4 4 2 2 2" xfId="59839" xr:uid="{00000000-0005-0000-0000-00003D000000}"/>
    <cellStyle name="Comma 6 2 3 4 4 2 3" xfId="44719" xr:uid="{00000000-0005-0000-0000-00003D000000}"/>
    <cellStyle name="Comma 6 2 3 4 4 3" xfId="20527" xr:uid="{00000000-0005-0000-0000-00003D000000}"/>
    <cellStyle name="Comma 6 2 3 4 4 3 2" xfId="50767" xr:uid="{00000000-0005-0000-0000-00003D000000}"/>
    <cellStyle name="Comma 6 2 3 4 4 4" xfId="35647" xr:uid="{00000000-0005-0000-0000-00003D000000}"/>
    <cellStyle name="Comma 6 2 3 4 5" xfId="6919" xr:uid="{00000000-0005-0000-0000-00003D000000}"/>
    <cellStyle name="Comma 6 2 3 4 5 2" xfId="22039" xr:uid="{00000000-0005-0000-0000-00003D000000}"/>
    <cellStyle name="Comma 6 2 3 4 5 2 2" xfId="52279" xr:uid="{00000000-0005-0000-0000-00003D000000}"/>
    <cellStyle name="Comma 6 2 3 4 5 3" xfId="37159" xr:uid="{00000000-0005-0000-0000-00003D000000}"/>
    <cellStyle name="Comma 6 2 3 4 6" xfId="8431" xr:uid="{00000000-0005-0000-0000-00003D000000}"/>
    <cellStyle name="Comma 6 2 3 4 6 2" xfId="23551" xr:uid="{00000000-0005-0000-0000-00003D000000}"/>
    <cellStyle name="Comma 6 2 3 4 6 2 2" xfId="53791" xr:uid="{00000000-0005-0000-0000-00003D000000}"/>
    <cellStyle name="Comma 6 2 3 4 6 3" xfId="38671" xr:uid="{00000000-0005-0000-0000-00003D000000}"/>
    <cellStyle name="Comma 6 2 3 4 7" xfId="9943" xr:uid="{00000000-0005-0000-0000-00003D000000}"/>
    <cellStyle name="Comma 6 2 3 4 7 2" xfId="25063" xr:uid="{00000000-0005-0000-0000-00003D000000}"/>
    <cellStyle name="Comma 6 2 3 4 7 2 2" xfId="55303" xr:uid="{00000000-0005-0000-0000-00003D000000}"/>
    <cellStyle name="Comma 6 2 3 4 7 3" xfId="40183" xr:uid="{00000000-0005-0000-0000-00003D000000}"/>
    <cellStyle name="Comma 6 2 3 4 8" xfId="15991" xr:uid="{00000000-0005-0000-0000-00003D000000}"/>
    <cellStyle name="Comma 6 2 3 4 8 2" xfId="46231" xr:uid="{00000000-0005-0000-0000-00003D000000}"/>
    <cellStyle name="Comma 6 2 3 4 9" xfId="31111" xr:uid="{00000000-0005-0000-0000-00003D000000}"/>
    <cellStyle name="Comma 6 2 3 5" xfId="1627" xr:uid="{00000000-0005-0000-0000-00003D000000}"/>
    <cellStyle name="Comma 6 2 3 5 2" xfId="10699" xr:uid="{00000000-0005-0000-0000-00003D000000}"/>
    <cellStyle name="Comma 6 2 3 5 2 2" xfId="25819" xr:uid="{00000000-0005-0000-0000-00003D000000}"/>
    <cellStyle name="Comma 6 2 3 5 2 2 2" xfId="56059" xr:uid="{00000000-0005-0000-0000-00003D000000}"/>
    <cellStyle name="Comma 6 2 3 5 2 3" xfId="40939" xr:uid="{00000000-0005-0000-0000-00003D000000}"/>
    <cellStyle name="Comma 6 2 3 5 3" xfId="16747" xr:uid="{00000000-0005-0000-0000-00003D000000}"/>
    <cellStyle name="Comma 6 2 3 5 3 2" xfId="46987" xr:uid="{00000000-0005-0000-0000-00003D000000}"/>
    <cellStyle name="Comma 6 2 3 5 4" xfId="31867" xr:uid="{00000000-0005-0000-0000-00003D000000}"/>
    <cellStyle name="Comma 6 2 3 6" xfId="3139" xr:uid="{00000000-0005-0000-0000-00003D000000}"/>
    <cellStyle name="Comma 6 2 3 6 2" xfId="12211" xr:uid="{00000000-0005-0000-0000-00003D000000}"/>
    <cellStyle name="Comma 6 2 3 6 2 2" xfId="27331" xr:uid="{00000000-0005-0000-0000-00003D000000}"/>
    <cellStyle name="Comma 6 2 3 6 2 2 2" xfId="57571" xr:uid="{00000000-0005-0000-0000-00003D000000}"/>
    <cellStyle name="Comma 6 2 3 6 2 3" xfId="42451" xr:uid="{00000000-0005-0000-0000-00003D000000}"/>
    <cellStyle name="Comma 6 2 3 6 3" xfId="18259" xr:uid="{00000000-0005-0000-0000-00003D000000}"/>
    <cellStyle name="Comma 6 2 3 6 3 2" xfId="48499" xr:uid="{00000000-0005-0000-0000-00003D000000}"/>
    <cellStyle name="Comma 6 2 3 6 4" xfId="33379" xr:uid="{00000000-0005-0000-0000-00003D000000}"/>
    <cellStyle name="Comma 6 2 3 7" xfId="4651" xr:uid="{00000000-0005-0000-0000-00003D000000}"/>
    <cellStyle name="Comma 6 2 3 7 2" xfId="13723" xr:uid="{00000000-0005-0000-0000-00003D000000}"/>
    <cellStyle name="Comma 6 2 3 7 2 2" xfId="28843" xr:uid="{00000000-0005-0000-0000-00003D000000}"/>
    <cellStyle name="Comma 6 2 3 7 2 2 2" xfId="59083" xr:uid="{00000000-0005-0000-0000-00003D000000}"/>
    <cellStyle name="Comma 6 2 3 7 2 3" xfId="43963" xr:uid="{00000000-0005-0000-0000-00003D000000}"/>
    <cellStyle name="Comma 6 2 3 7 3" xfId="19771" xr:uid="{00000000-0005-0000-0000-00003D000000}"/>
    <cellStyle name="Comma 6 2 3 7 3 2" xfId="50011" xr:uid="{00000000-0005-0000-0000-00003D000000}"/>
    <cellStyle name="Comma 6 2 3 7 4" xfId="34891" xr:uid="{00000000-0005-0000-0000-00003D000000}"/>
    <cellStyle name="Comma 6 2 3 8" xfId="6163" xr:uid="{00000000-0005-0000-0000-00003D000000}"/>
    <cellStyle name="Comma 6 2 3 8 2" xfId="21283" xr:uid="{00000000-0005-0000-0000-00003D000000}"/>
    <cellStyle name="Comma 6 2 3 8 2 2" xfId="51523" xr:uid="{00000000-0005-0000-0000-00003D000000}"/>
    <cellStyle name="Comma 6 2 3 8 3" xfId="36403" xr:uid="{00000000-0005-0000-0000-00003D000000}"/>
    <cellStyle name="Comma 6 2 3 9" xfId="7675" xr:uid="{00000000-0005-0000-0000-00003D000000}"/>
    <cellStyle name="Comma 6 2 3 9 2" xfId="22795" xr:uid="{00000000-0005-0000-0000-00003D000000}"/>
    <cellStyle name="Comma 6 2 3 9 2 2" xfId="53035" xr:uid="{00000000-0005-0000-0000-00003D000000}"/>
    <cellStyle name="Comma 6 2 3 9 3" xfId="37915" xr:uid="{00000000-0005-0000-0000-00003D000000}"/>
    <cellStyle name="Comma 6 2 4" xfId="199" xr:uid="{00000000-0005-0000-0000-00003D000000}"/>
    <cellStyle name="Comma 6 2 4 10" xfId="9271" xr:uid="{00000000-0005-0000-0000-00003D000000}"/>
    <cellStyle name="Comma 6 2 4 10 2" xfId="24391" xr:uid="{00000000-0005-0000-0000-00003D000000}"/>
    <cellStyle name="Comma 6 2 4 10 2 2" xfId="54631" xr:uid="{00000000-0005-0000-0000-00003D000000}"/>
    <cellStyle name="Comma 6 2 4 10 3" xfId="39511" xr:uid="{00000000-0005-0000-0000-00003D000000}"/>
    <cellStyle name="Comma 6 2 4 11" xfId="15319" xr:uid="{00000000-0005-0000-0000-00003D000000}"/>
    <cellStyle name="Comma 6 2 4 11 2" xfId="45559" xr:uid="{00000000-0005-0000-0000-00003D000000}"/>
    <cellStyle name="Comma 6 2 4 12" xfId="30439" xr:uid="{00000000-0005-0000-0000-00003D000000}"/>
    <cellStyle name="Comma 6 2 4 2" xfId="451" xr:uid="{00000000-0005-0000-0000-00003D000000}"/>
    <cellStyle name="Comma 6 2 4 2 10" xfId="30691" xr:uid="{00000000-0005-0000-0000-00003D000000}"/>
    <cellStyle name="Comma 6 2 4 2 2" xfId="1207" xr:uid="{00000000-0005-0000-0000-00003D000000}"/>
    <cellStyle name="Comma 6 2 4 2 2 2" xfId="2719" xr:uid="{00000000-0005-0000-0000-00003D000000}"/>
    <cellStyle name="Comma 6 2 4 2 2 2 2" xfId="11791" xr:uid="{00000000-0005-0000-0000-00003D000000}"/>
    <cellStyle name="Comma 6 2 4 2 2 2 2 2" xfId="26911" xr:uid="{00000000-0005-0000-0000-00003D000000}"/>
    <cellStyle name="Comma 6 2 4 2 2 2 2 2 2" xfId="57151" xr:uid="{00000000-0005-0000-0000-00003D000000}"/>
    <cellStyle name="Comma 6 2 4 2 2 2 2 3" xfId="42031" xr:uid="{00000000-0005-0000-0000-00003D000000}"/>
    <cellStyle name="Comma 6 2 4 2 2 2 3" xfId="17839" xr:uid="{00000000-0005-0000-0000-00003D000000}"/>
    <cellStyle name="Comma 6 2 4 2 2 2 3 2" xfId="48079" xr:uid="{00000000-0005-0000-0000-00003D000000}"/>
    <cellStyle name="Comma 6 2 4 2 2 2 4" xfId="32959" xr:uid="{00000000-0005-0000-0000-00003D000000}"/>
    <cellStyle name="Comma 6 2 4 2 2 3" xfId="4231" xr:uid="{00000000-0005-0000-0000-00003D000000}"/>
    <cellStyle name="Comma 6 2 4 2 2 3 2" xfId="13303" xr:uid="{00000000-0005-0000-0000-00003D000000}"/>
    <cellStyle name="Comma 6 2 4 2 2 3 2 2" xfId="28423" xr:uid="{00000000-0005-0000-0000-00003D000000}"/>
    <cellStyle name="Comma 6 2 4 2 2 3 2 2 2" xfId="58663" xr:uid="{00000000-0005-0000-0000-00003D000000}"/>
    <cellStyle name="Comma 6 2 4 2 2 3 2 3" xfId="43543" xr:uid="{00000000-0005-0000-0000-00003D000000}"/>
    <cellStyle name="Comma 6 2 4 2 2 3 3" xfId="19351" xr:uid="{00000000-0005-0000-0000-00003D000000}"/>
    <cellStyle name="Comma 6 2 4 2 2 3 3 2" xfId="49591" xr:uid="{00000000-0005-0000-0000-00003D000000}"/>
    <cellStyle name="Comma 6 2 4 2 2 3 4" xfId="34471" xr:uid="{00000000-0005-0000-0000-00003D000000}"/>
    <cellStyle name="Comma 6 2 4 2 2 4" xfId="5743" xr:uid="{00000000-0005-0000-0000-00003D000000}"/>
    <cellStyle name="Comma 6 2 4 2 2 4 2" xfId="14815" xr:uid="{00000000-0005-0000-0000-00003D000000}"/>
    <cellStyle name="Comma 6 2 4 2 2 4 2 2" xfId="29935" xr:uid="{00000000-0005-0000-0000-00003D000000}"/>
    <cellStyle name="Comma 6 2 4 2 2 4 2 2 2" xfId="60175" xr:uid="{00000000-0005-0000-0000-00003D000000}"/>
    <cellStyle name="Comma 6 2 4 2 2 4 2 3" xfId="45055" xr:uid="{00000000-0005-0000-0000-00003D000000}"/>
    <cellStyle name="Comma 6 2 4 2 2 4 3" xfId="20863" xr:uid="{00000000-0005-0000-0000-00003D000000}"/>
    <cellStyle name="Comma 6 2 4 2 2 4 3 2" xfId="51103" xr:uid="{00000000-0005-0000-0000-00003D000000}"/>
    <cellStyle name="Comma 6 2 4 2 2 4 4" xfId="35983" xr:uid="{00000000-0005-0000-0000-00003D000000}"/>
    <cellStyle name="Comma 6 2 4 2 2 5" xfId="7255" xr:uid="{00000000-0005-0000-0000-00003D000000}"/>
    <cellStyle name="Comma 6 2 4 2 2 5 2" xfId="22375" xr:uid="{00000000-0005-0000-0000-00003D000000}"/>
    <cellStyle name="Comma 6 2 4 2 2 5 2 2" xfId="52615" xr:uid="{00000000-0005-0000-0000-00003D000000}"/>
    <cellStyle name="Comma 6 2 4 2 2 5 3" xfId="37495" xr:uid="{00000000-0005-0000-0000-00003D000000}"/>
    <cellStyle name="Comma 6 2 4 2 2 6" xfId="8767" xr:uid="{00000000-0005-0000-0000-00003D000000}"/>
    <cellStyle name="Comma 6 2 4 2 2 6 2" xfId="23887" xr:uid="{00000000-0005-0000-0000-00003D000000}"/>
    <cellStyle name="Comma 6 2 4 2 2 6 2 2" xfId="54127" xr:uid="{00000000-0005-0000-0000-00003D000000}"/>
    <cellStyle name="Comma 6 2 4 2 2 6 3" xfId="39007" xr:uid="{00000000-0005-0000-0000-00003D000000}"/>
    <cellStyle name="Comma 6 2 4 2 2 7" xfId="10279" xr:uid="{00000000-0005-0000-0000-00003D000000}"/>
    <cellStyle name="Comma 6 2 4 2 2 7 2" xfId="25399" xr:uid="{00000000-0005-0000-0000-00003D000000}"/>
    <cellStyle name="Comma 6 2 4 2 2 7 2 2" xfId="55639" xr:uid="{00000000-0005-0000-0000-00003D000000}"/>
    <cellStyle name="Comma 6 2 4 2 2 7 3" xfId="40519" xr:uid="{00000000-0005-0000-0000-00003D000000}"/>
    <cellStyle name="Comma 6 2 4 2 2 8" xfId="16327" xr:uid="{00000000-0005-0000-0000-00003D000000}"/>
    <cellStyle name="Comma 6 2 4 2 2 8 2" xfId="46567" xr:uid="{00000000-0005-0000-0000-00003D000000}"/>
    <cellStyle name="Comma 6 2 4 2 2 9" xfId="31447" xr:uid="{00000000-0005-0000-0000-00003D000000}"/>
    <cellStyle name="Comma 6 2 4 2 3" xfId="1963" xr:uid="{00000000-0005-0000-0000-00003D000000}"/>
    <cellStyle name="Comma 6 2 4 2 3 2" xfId="11035" xr:uid="{00000000-0005-0000-0000-00003D000000}"/>
    <cellStyle name="Comma 6 2 4 2 3 2 2" xfId="26155" xr:uid="{00000000-0005-0000-0000-00003D000000}"/>
    <cellStyle name="Comma 6 2 4 2 3 2 2 2" xfId="56395" xr:uid="{00000000-0005-0000-0000-00003D000000}"/>
    <cellStyle name="Comma 6 2 4 2 3 2 3" xfId="41275" xr:uid="{00000000-0005-0000-0000-00003D000000}"/>
    <cellStyle name="Comma 6 2 4 2 3 3" xfId="17083" xr:uid="{00000000-0005-0000-0000-00003D000000}"/>
    <cellStyle name="Comma 6 2 4 2 3 3 2" xfId="47323" xr:uid="{00000000-0005-0000-0000-00003D000000}"/>
    <cellStyle name="Comma 6 2 4 2 3 4" xfId="32203" xr:uid="{00000000-0005-0000-0000-00003D000000}"/>
    <cellStyle name="Comma 6 2 4 2 4" xfId="3475" xr:uid="{00000000-0005-0000-0000-00003D000000}"/>
    <cellStyle name="Comma 6 2 4 2 4 2" xfId="12547" xr:uid="{00000000-0005-0000-0000-00003D000000}"/>
    <cellStyle name="Comma 6 2 4 2 4 2 2" xfId="27667" xr:uid="{00000000-0005-0000-0000-00003D000000}"/>
    <cellStyle name="Comma 6 2 4 2 4 2 2 2" xfId="57907" xr:uid="{00000000-0005-0000-0000-00003D000000}"/>
    <cellStyle name="Comma 6 2 4 2 4 2 3" xfId="42787" xr:uid="{00000000-0005-0000-0000-00003D000000}"/>
    <cellStyle name="Comma 6 2 4 2 4 3" xfId="18595" xr:uid="{00000000-0005-0000-0000-00003D000000}"/>
    <cellStyle name="Comma 6 2 4 2 4 3 2" xfId="48835" xr:uid="{00000000-0005-0000-0000-00003D000000}"/>
    <cellStyle name="Comma 6 2 4 2 4 4" xfId="33715" xr:uid="{00000000-0005-0000-0000-00003D000000}"/>
    <cellStyle name="Comma 6 2 4 2 5" xfId="4987" xr:uid="{00000000-0005-0000-0000-00003D000000}"/>
    <cellStyle name="Comma 6 2 4 2 5 2" xfId="14059" xr:uid="{00000000-0005-0000-0000-00003D000000}"/>
    <cellStyle name="Comma 6 2 4 2 5 2 2" xfId="29179" xr:uid="{00000000-0005-0000-0000-00003D000000}"/>
    <cellStyle name="Comma 6 2 4 2 5 2 2 2" xfId="59419" xr:uid="{00000000-0005-0000-0000-00003D000000}"/>
    <cellStyle name="Comma 6 2 4 2 5 2 3" xfId="44299" xr:uid="{00000000-0005-0000-0000-00003D000000}"/>
    <cellStyle name="Comma 6 2 4 2 5 3" xfId="20107" xr:uid="{00000000-0005-0000-0000-00003D000000}"/>
    <cellStyle name="Comma 6 2 4 2 5 3 2" xfId="50347" xr:uid="{00000000-0005-0000-0000-00003D000000}"/>
    <cellStyle name="Comma 6 2 4 2 5 4" xfId="35227" xr:uid="{00000000-0005-0000-0000-00003D000000}"/>
    <cellStyle name="Comma 6 2 4 2 6" xfId="6499" xr:uid="{00000000-0005-0000-0000-00003D000000}"/>
    <cellStyle name="Comma 6 2 4 2 6 2" xfId="21619" xr:uid="{00000000-0005-0000-0000-00003D000000}"/>
    <cellStyle name="Comma 6 2 4 2 6 2 2" xfId="51859" xr:uid="{00000000-0005-0000-0000-00003D000000}"/>
    <cellStyle name="Comma 6 2 4 2 6 3" xfId="36739" xr:uid="{00000000-0005-0000-0000-00003D000000}"/>
    <cellStyle name="Comma 6 2 4 2 7" xfId="8011" xr:uid="{00000000-0005-0000-0000-00003D000000}"/>
    <cellStyle name="Comma 6 2 4 2 7 2" xfId="23131" xr:uid="{00000000-0005-0000-0000-00003D000000}"/>
    <cellStyle name="Comma 6 2 4 2 7 2 2" xfId="53371" xr:uid="{00000000-0005-0000-0000-00003D000000}"/>
    <cellStyle name="Comma 6 2 4 2 7 3" xfId="38251" xr:uid="{00000000-0005-0000-0000-00003D000000}"/>
    <cellStyle name="Comma 6 2 4 2 8" xfId="9523" xr:uid="{00000000-0005-0000-0000-00003D000000}"/>
    <cellStyle name="Comma 6 2 4 2 8 2" xfId="24643" xr:uid="{00000000-0005-0000-0000-00003D000000}"/>
    <cellStyle name="Comma 6 2 4 2 8 2 2" xfId="54883" xr:uid="{00000000-0005-0000-0000-00003D000000}"/>
    <cellStyle name="Comma 6 2 4 2 8 3" xfId="39763" xr:uid="{00000000-0005-0000-0000-00003D000000}"/>
    <cellStyle name="Comma 6 2 4 2 9" xfId="15571" xr:uid="{00000000-0005-0000-0000-00003D000000}"/>
    <cellStyle name="Comma 6 2 4 2 9 2" xfId="45811" xr:uid="{00000000-0005-0000-0000-00003D000000}"/>
    <cellStyle name="Comma 6 2 4 3" xfId="703" xr:uid="{00000000-0005-0000-0000-0000BA000000}"/>
    <cellStyle name="Comma 6 2 4 3 10" xfId="30943" xr:uid="{00000000-0005-0000-0000-0000BA000000}"/>
    <cellStyle name="Comma 6 2 4 3 2" xfId="1459" xr:uid="{00000000-0005-0000-0000-0000BA000000}"/>
    <cellStyle name="Comma 6 2 4 3 2 2" xfId="2971" xr:uid="{00000000-0005-0000-0000-0000BA000000}"/>
    <cellStyle name="Comma 6 2 4 3 2 2 2" xfId="12043" xr:uid="{00000000-0005-0000-0000-0000BA000000}"/>
    <cellStyle name="Comma 6 2 4 3 2 2 2 2" xfId="27163" xr:uid="{00000000-0005-0000-0000-0000BA000000}"/>
    <cellStyle name="Comma 6 2 4 3 2 2 2 2 2" xfId="57403" xr:uid="{00000000-0005-0000-0000-0000BA000000}"/>
    <cellStyle name="Comma 6 2 4 3 2 2 2 3" xfId="42283" xr:uid="{00000000-0005-0000-0000-0000BA000000}"/>
    <cellStyle name="Comma 6 2 4 3 2 2 3" xfId="18091" xr:uid="{00000000-0005-0000-0000-0000BA000000}"/>
    <cellStyle name="Comma 6 2 4 3 2 2 3 2" xfId="48331" xr:uid="{00000000-0005-0000-0000-0000BA000000}"/>
    <cellStyle name="Comma 6 2 4 3 2 2 4" xfId="33211" xr:uid="{00000000-0005-0000-0000-0000BA000000}"/>
    <cellStyle name="Comma 6 2 4 3 2 3" xfId="4483" xr:uid="{00000000-0005-0000-0000-0000BA000000}"/>
    <cellStyle name="Comma 6 2 4 3 2 3 2" xfId="13555" xr:uid="{00000000-0005-0000-0000-0000BA000000}"/>
    <cellStyle name="Comma 6 2 4 3 2 3 2 2" xfId="28675" xr:uid="{00000000-0005-0000-0000-0000BA000000}"/>
    <cellStyle name="Comma 6 2 4 3 2 3 2 2 2" xfId="58915" xr:uid="{00000000-0005-0000-0000-0000BA000000}"/>
    <cellStyle name="Comma 6 2 4 3 2 3 2 3" xfId="43795" xr:uid="{00000000-0005-0000-0000-0000BA000000}"/>
    <cellStyle name="Comma 6 2 4 3 2 3 3" xfId="19603" xr:uid="{00000000-0005-0000-0000-0000BA000000}"/>
    <cellStyle name="Comma 6 2 4 3 2 3 3 2" xfId="49843" xr:uid="{00000000-0005-0000-0000-0000BA000000}"/>
    <cellStyle name="Comma 6 2 4 3 2 3 4" xfId="34723" xr:uid="{00000000-0005-0000-0000-0000BA000000}"/>
    <cellStyle name="Comma 6 2 4 3 2 4" xfId="5995" xr:uid="{00000000-0005-0000-0000-0000BA000000}"/>
    <cellStyle name="Comma 6 2 4 3 2 4 2" xfId="15067" xr:uid="{00000000-0005-0000-0000-0000BA000000}"/>
    <cellStyle name="Comma 6 2 4 3 2 4 2 2" xfId="30187" xr:uid="{00000000-0005-0000-0000-0000BA000000}"/>
    <cellStyle name="Comma 6 2 4 3 2 4 2 2 2" xfId="60427" xr:uid="{00000000-0005-0000-0000-0000BA000000}"/>
    <cellStyle name="Comma 6 2 4 3 2 4 2 3" xfId="45307" xr:uid="{00000000-0005-0000-0000-0000BA000000}"/>
    <cellStyle name="Comma 6 2 4 3 2 4 3" xfId="21115" xr:uid="{00000000-0005-0000-0000-0000BA000000}"/>
    <cellStyle name="Comma 6 2 4 3 2 4 3 2" xfId="51355" xr:uid="{00000000-0005-0000-0000-0000BA000000}"/>
    <cellStyle name="Comma 6 2 4 3 2 4 4" xfId="36235" xr:uid="{00000000-0005-0000-0000-0000BA000000}"/>
    <cellStyle name="Comma 6 2 4 3 2 5" xfId="7507" xr:uid="{00000000-0005-0000-0000-0000BA000000}"/>
    <cellStyle name="Comma 6 2 4 3 2 5 2" xfId="22627" xr:uid="{00000000-0005-0000-0000-0000BA000000}"/>
    <cellStyle name="Comma 6 2 4 3 2 5 2 2" xfId="52867" xr:uid="{00000000-0005-0000-0000-0000BA000000}"/>
    <cellStyle name="Comma 6 2 4 3 2 5 3" xfId="37747" xr:uid="{00000000-0005-0000-0000-0000BA000000}"/>
    <cellStyle name="Comma 6 2 4 3 2 6" xfId="9019" xr:uid="{00000000-0005-0000-0000-0000BA000000}"/>
    <cellStyle name="Comma 6 2 4 3 2 6 2" xfId="24139" xr:uid="{00000000-0005-0000-0000-0000BA000000}"/>
    <cellStyle name="Comma 6 2 4 3 2 6 2 2" xfId="54379" xr:uid="{00000000-0005-0000-0000-0000BA000000}"/>
    <cellStyle name="Comma 6 2 4 3 2 6 3" xfId="39259" xr:uid="{00000000-0005-0000-0000-0000BA000000}"/>
    <cellStyle name="Comma 6 2 4 3 2 7" xfId="10531" xr:uid="{00000000-0005-0000-0000-0000BA000000}"/>
    <cellStyle name="Comma 6 2 4 3 2 7 2" xfId="25651" xr:uid="{00000000-0005-0000-0000-0000BA000000}"/>
    <cellStyle name="Comma 6 2 4 3 2 7 2 2" xfId="55891" xr:uid="{00000000-0005-0000-0000-0000BA000000}"/>
    <cellStyle name="Comma 6 2 4 3 2 7 3" xfId="40771" xr:uid="{00000000-0005-0000-0000-0000BA000000}"/>
    <cellStyle name="Comma 6 2 4 3 2 8" xfId="16579" xr:uid="{00000000-0005-0000-0000-0000BA000000}"/>
    <cellStyle name="Comma 6 2 4 3 2 8 2" xfId="46819" xr:uid="{00000000-0005-0000-0000-0000BA000000}"/>
    <cellStyle name="Comma 6 2 4 3 2 9" xfId="31699" xr:uid="{00000000-0005-0000-0000-0000BA000000}"/>
    <cellStyle name="Comma 6 2 4 3 3" xfId="2215" xr:uid="{00000000-0005-0000-0000-0000BA000000}"/>
    <cellStyle name="Comma 6 2 4 3 3 2" xfId="11287" xr:uid="{00000000-0005-0000-0000-0000BA000000}"/>
    <cellStyle name="Comma 6 2 4 3 3 2 2" xfId="26407" xr:uid="{00000000-0005-0000-0000-0000BA000000}"/>
    <cellStyle name="Comma 6 2 4 3 3 2 2 2" xfId="56647" xr:uid="{00000000-0005-0000-0000-0000BA000000}"/>
    <cellStyle name="Comma 6 2 4 3 3 2 3" xfId="41527" xr:uid="{00000000-0005-0000-0000-0000BA000000}"/>
    <cellStyle name="Comma 6 2 4 3 3 3" xfId="17335" xr:uid="{00000000-0005-0000-0000-0000BA000000}"/>
    <cellStyle name="Comma 6 2 4 3 3 3 2" xfId="47575" xr:uid="{00000000-0005-0000-0000-0000BA000000}"/>
    <cellStyle name="Comma 6 2 4 3 3 4" xfId="32455" xr:uid="{00000000-0005-0000-0000-0000BA000000}"/>
    <cellStyle name="Comma 6 2 4 3 4" xfId="3727" xr:uid="{00000000-0005-0000-0000-0000BA000000}"/>
    <cellStyle name="Comma 6 2 4 3 4 2" xfId="12799" xr:uid="{00000000-0005-0000-0000-0000BA000000}"/>
    <cellStyle name="Comma 6 2 4 3 4 2 2" xfId="27919" xr:uid="{00000000-0005-0000-0000-0000BA000000}"/>
    <cellStyle name="Comma 6 2 4 3 4 2 2 2" xfId="58159" xr:uid="{00000000-0005-0000-0000-0000BA000000}"/>
    <cellStyle name="Comma 6 2 4 3 4 2 3" xfId="43039" xr:uid="{00000000-0005-0000-0000-0000BA000000}"/>
    <cellStyle name="Comma 6 2 4 3 4 3" xfId="18847" xr:uid="{00000000-0005-0000-0000-0000BA000000}"/>
    <cellStyle name="Comma 6 2 4 3 4 3 2" xfId="49087" xr:uid="{00000000-0005-0000-0000-0000BA000000}"/>
    <cellStyle name="Comma 6 2 4 3 4 4" xfId="33967" xr:uid="{00000000-0005-0000-0000-0000BA000000}"/>
    <cellStyle name="Comma 6 2 4 3 5" xfId="5239" xr:uid="{00000000-0005-0000-0000-0000BA000000}"/>
    <cellStyle name="Comma 6 2 4 3 5 2" xfId="14311" xr:uid="{00000000-0005-0000-0000-0000BA000000}"/>
    <cellStyle name="Comma 6 2 4 3 5 2 2" xfId="29431" xr:uid="{00000000-0005-0000-0000-0000BA000000}"/>
    <cellStyle name="Comma 6 2 4 3 5 2 2 2" xfId="59671" xr:uid="{00000000-0005-0000-0000-0000BA000000}"/>
    <cellStyle name="Comma 6 2 4 3 5 2 3" xfId="44551" xr:uid="{00000000-0005-0000-0000-0000BA000000}"/>
    <cellStyle name="Comma 6 2 4 3 5 3" xfId="20359" xr:uid="{00000000-0005-0000-0000-0000BA000000}"/>
    <cellStyle name="Comma 6 2 4 3 5 3 2" xfId="50599" xr:uid="{00000000-0005-0000-0000-0000BA000000}"/>
    <cellStyle name="Comma 6 2 4 3 5 4" xfId="35479" xr:uid="{00000000-0005-0000-0000-0000BA000000}"/>
    <cellStyle name="Comma 6 2 4 3 6" xfId="6751" xr:uid="{00000000-0005-0000-0000-0000BA000000}"/>
    <cellStyle name="Comma 6 2 4 3 6 2" xfId="21871" xr:uid="{00000000-0005-0000-0000-0000BA000000}"/>
    <cellStyle name="Comma 6 2 4 3 6 2 2" xfId="52111" xr:uid="{00000000-0005-0000-0000-0000BA000000}"/>
    <cellStyle name="Comma 6 2 4 3 6 3" xfId="36991" xr:uid="{00000000-0005-0000-0000-0000BA000000}"/>
    <cellStyle name="Comma 6 2 4 3 7" xfId="8263" xr:uid="{00000000-0005-0000-0000-0000BA000000}"/>
    <cellStyle name="Comma 6 2 4 3 7 2" xfId="23383" xr:uid="{00000000-0005-0000-0000-0000BA000000}"/>
    <cellStyle name="Comma 6 2 4 3 7 2 2" xfId="53623" xr:uid="{00000000-0005-0000-0000-0000BA000000}"/>
    <cellStyle name="Comma 6 2 4 3 7 3" xfId="38503" xr:uid="{00000000-0005-0000-0000-0000BA000000}"/>
    <cellStyle name="Comma 6 2 4 3 8" xfId="9775" xr:uid="{00000000-0005-0000-0000-0000BA000000}"/>
    <cellStyle name="Comma 6 2 4 3 8 2" xfId="24895" xr:uid="{00000000-0005-0000-0000-0000BA000000}"/>
    <cellStyle name="Comma 6 2 4 3 8 2 2" xfId="55135" xr:uid="{00000000-0005-0000-0000-0000BA000000}"/>
    <cellStyle name="Comma 6 2 4 3 8 3" xfId="40015" xr:uid="{00000000-0005-0000-0000-0000BA000000}"/>
    <cellStyle name="Comma 6 2 4 3 9" xfId="15823" xr:uid="{00000000-0005-0000-0000-0000BA000000}"/>
    <cellStyle name="Comma 6 2 4 3 9 2" xfId="46063" xr:uid="{00000000-0005-0000-0000-0000BA000000}"/>
    <cellStyle name="Comma 6 2 4 4" xfId="955" xr:uid="{00000000-0005-0000-0000-00003D000000}"/>
    <cellStyle name="Comma 6 2 4 4 2" xfId="2467" xr:uid="{00000000-0005-0000-0000-00003D000000}"/>
    <cellStyle name="Comma 6 2 4 4 2 2" xfId="11539" xr:uid="{00000000-0005-0000-0000-00003D000000}"/>
    <cellStyle name="Comma 6 2 4 4 2 2 2" xfId="26659" xr:uid="{00000000-0005-0000-0000-00003D000000}"/>
    <cellStyle name="Comma 6 2 4 4 2 2 2 2" xfId="56899" xr:uid="{00000000-0005-0000-0000-00003D000000}"/>
    <cellStyle name="Comma 6 2 4 4 2 2 3" xfId="41779" xr:uid="{00000000-0005-0000-0000-00003D000000}"/>
    <cellStyle name="Comma 6 2 4 4 2 3" xfId="17587" xr:uid="{00000000-0005-0000-0000-00003D000000}"/>
    <cellStyle name="Comma 6 2 4 4 2 3 2" xfId="47827" xr:uid="{00000000-0005-0000-0000-00003D000000}"/>
    <cellStyle name="Comma 6 2 4 4 2 4" xfId="32707" xr:uid="{00000000-0005-0000-0000-00003D000000}"/>
    <cellStyle name="Comma 6 2 4 4 3" xfId="3979" xr:uid="{00000000-0005-0000-0000-00003D000000}"/>
    <cellStyle name="Comma 6 2 4 4 3 2" xfId="13051" xr:uid="{00000000-0005-0000-0000-00003D000000}"/>
    <cellStyle name="Comma 6 2 4 4 3 2 2" xfId="28171" xr:uid="{00000000-0005-0000-0000-00003D000000}"/>
    <cellStyle name="Comma 6 2 4 4 3 2 2 2" xfId="58411" xr:uid="{00000000-0005-0000-0000-00003D000000}"/>
    <cellStyle name="Comma 6 2 4 4 3 2 3" xfId="43291" xr:uid="{00000000-0005-0000-0000-00003D000000}"/>
    <cellStyle name="Comma 6 2 4 4 3 3" xfId="19099" xr:uid="{00000000-0005-0000-0000-00003D000000}"/>
    <cellStyle name="Comma 6 2 4 4 3 3 2" xfId="49339" xr:uid="{00000000-0005-0000-0000-00003D000000}"/>
    <cellStyle name="Comma 6 2 4 4 3 4" xfId="34219" xr:uid="{00000000-0005-0000-0000-00003D000000}"/>
    <cellStyle name="Comma 6 2 4 4 4" xfId="5491" xr:uid="{00000000-0005-0000-0000-00003D000000}"/>
    <cellStyle name="Comma 6 2 4 4 4 2" xfId="14563" xr:uid="{00000000-0005-0000-0000-00003D000000}"/>
    <cellStyle name="Comma 6 2 4 4 4 2 2" xfId="29683" xr:uid="{00000000-0005-0000-0000-00003D000000}"/>
    <cellStyle name="Comma 6 2 4 4 4 2 2 2" xfId="59923" xr:uid="{00000000-0005-0000-0000-00003D000000}"/>
    <cellStyle name="Comma 6 2 4 4 4 2 3" xfId="44803" xr:uid="{00000000-0005-0000-0000-00003D000000}"/>
    <cellStyle name="Comma 6 2 4 4 4 3" xfId="20611" xr:uid="{00000000-0005-0000-0000-00003D000000}"/>
    <cellStyle name="Comma 6 2 4 4 4 3 2" xfId="50851" xr:uid="{00000000-0005-0000-0000-00003D000000}"/>
    <cellStyle name="Comma 6 2 4 4 4 4" xfId="35731" xr:uid="{00000000-0005-0000-0000-00003D000000}"/>
    <cellStyle name="Comma 6 2 4 4 5" xfId="7003" xr:uid="{00000000-0005-0000-0000-00003D000000}"/>
    <cellStyle name="Comma 6 2 4 4 5 2" xfId="22123" xr:uid="{00000000-0005-0000-0000-00003D000000}"/>
    <cellStyle name="Comma 6 2 4 4 5 2 2" xfId="52363" xr:uid="{00000000-0005-0000-0000-00003D000000}"/>
    <cellStyle name="Comma 6 2 4 4 5 3" xfId="37243" xr:uid="{00000000-0005-0000-0000-00003D000000}"/>
    <cellStyle name="Comma 6 2 4 4 6" xfId="8515" xr:uid="{00000000-0005-0000-0000-00003D000000}"/>
    <cellStyle name="Comma 6 2 4 4 6 2" xfId="23635" xr:uid="{00000000-0005-0000-0000-00003D000000}"/>
    <cellStyle name="Comma 6 2 4 4 6 2 2" xfId="53875" xr:uid="{00000000-0005-0000-0000-00003D000000}"/>
    <cellStyle name="Comma 6 2 4 4 6 3" xfId="38755" xr:uid="{00000000-0005-0000-0000-00003D000000}"/>
    <cellStyle name="Comma 6 2 4 4 7" xfId="10027" xr:uid="{00000000-0005-0000-0000-00003D000000}"/>
    <cellStyle name="Comma 6 2 4 4 7 2" xfId="25147" xr:uid="{00000000-0005-0000-0000-00003D000000}"/>
    <cellStyle name="Comma 6 2 4 4 7 2 2" xfId="55387" xr:uid="{00000000-0005-0000-0000-00003D000000}"/>
    <cellStyle name="Comma 6 2 4 4 7 3" xfId="40267" xr:uid="{00000000-0005-0000-0000-00003D000000}"/>
    <cellStyle name="Comma 6 2 4 4 8" xfId="16075" xr:uid="{00000000-0005-0000-0000-00003D000000}"/>
    <cellStyle name="Comma 6 2 4 4 8 2" xfId="46315" xr:uid="{00000000-0005-0000-0000-00003D000000}"/>
    <cellStyle name="Comma 6 2 4 4 9" xfId="31195" xr:uid="{00000000-0005-0000-0000-00003D000000}"/>
    <cellStyle name="Comma 6 2 4 5" xfId="1711" xr:uid="{00000000-0005-0000-0000-00003D000000}"/>
    <cellStyle name="Comma 6 2 4 5 2" xfId="10783" xr:uid="{00000000-0005-0000-0000-00003D000000}"/>
    <cellStyle name="Comma 6 2 4 5 2 2" xfId="25903" xr:uid="{00000000-0005-0000-0000-00003D000000}"/>
    <cellStyle name="Comma 6 2 4 5 2 2 2" xfId="56143" xr:uid="{00000000-0005-0000-0000-00003D000000}"/>
    <cellStyle name="Comma 6 2 4 5 2 3" xfId="41023" xr:uid="{00000000-0005-0000-0000-00003D000000}"/>
    <cellStyle name="Comma 6 2 4 5 3" xfId="16831" xr:uid="{00000000-0005-0000-0000-00003D000000}"/>
    <cellStyle name="Comma 6 2 4 5 3 2" xfId="47071" xr:uid="{00000000-0005-0000-0000-00003D000000}"/>
    <cellStyle name="Comma 6 2 4 5 4" xfId="31951" xr:uid="{00000000-0005-0000-0000-00003D000000}"/>
    <cellStyle name="Comma 6 2 4 6" xfId="3223" xr:uid="{00000000-0005-0000-0000-00003D000000}"/>
    <cellStyle name="Comma 6 2 4 6 2" xfId="12295" xr:uid="{00000000-0005-0000-0000-00003D000000}"/>
    <cellStyle name="Comma 6 2 4 6 2 2" xfId="27415" xr:uid="{00000000-0005-0000-0000-00003D000000}"/>
    <cellStyle name="Comma 6 2 4 6 2 2 2" xfId="57655" xr:uid="{00000000-0005-0000-0000-00003D000000}"/>
    <cellStyle name="Comma 6 2 4 6 2 3" xfId="42535" xr:uid="{00000000-0005-0000-0000-00003D000000}"/>
    <cellStyle name="Comma 6 2 4 6 3" xfId="18343" xr:uid="{00000000-0005-0000-0000-00003D000000}"/>
    <cellStyle name="Comma 6 2 4 6 3 2" xfId="48583" xr:uid="{00000000-0005-0000-0000-00003D000000}"/>
    <cellStyle name="Comma 6 2 4 6 4" xfId="33463" xr:uid="{00000000-0005-0000-0000-00003D000000}"/>
    <cellStyle name="Comma 6 2 4 7" xfId="4735" xr:uid="{00000000-0005-0000-0000-00003D000000}"/>
    <cellStyle name="Comma 6 2 4 7 2" xfId="13807" xr:uid="{00000000-0005-0000-0000-00003D000000}"/>
    <cellStyle name="Comma 6 2 4 7 2 2" xfId="28927" xr:uid="{00000000-0005-0000-0000-00003D000000}"/>
    <cellStyle name="Comma 6 2 4 7 2 2 2" xfId="59167" xr:uid="{00000000-0005-0000-0000-00003D000000}"/>
    <cellStyle name="Comma 6 2 4 7 2 3" xfId="44047" xr:uid="{00000000-0005-0000-0000-00003D000000}"/>
    <cellStyle name="Comma 6 2 4 7 3" xfId="19855" xr:uid="{00000000-0005-0000-0000-00003D000000}"/>
    <cellStyle name="Comma 6 2 4 7 3 2" xfId="50095" xr:uid="{00000000-0005-0000-0000-00003D000000}"/>
    <cellStyle name="Comma 6 2 4 7 4" xfId="34975" xr:uid="{00000000-0005-0000-0000-00003D000000}"/>
    <cellStyle name="Comma 6 2 4 8" xfId="6247" xr:uid="{00000000-0005-0000-0000-00003D000000}"/>
    <cellStyle name="Comma 6 2 4 8 2" xfId="21367" xr:uid="{00000000-0005-0000-0000-00003D000000}"/>
    <cellStyle name="Comma 6 2 4 8 2 2" xfId="51607" xr:uid="{00000000-0005-0000-0000-00003D000000}"/>
    <cellStyle name="Comma 6 2 4 8 3" xfId="36487" xr:uid="{00000000-0005-0000-0000-00003D000000}"/>
    <cellStyle name="Comma 6 2 4 9" xfId="7759" xr:uid="{00000000-0005-0000-0000-00003D000000}"/>
    <cellStyle name="Comma 6 2 4 9 2" xfId="22879" xr:uid="{00000000-0005-0000-0000-00003D000000}"/>
    <cellStyle name="Comma 6 2 4 9 2 2" xfId="53119" xr:uid="{00000000-0005-0000-0000-00003D000000}"/>
    <cellStyle name="Comma 6 2 4 9 3" xfId="37999" xr:uid="{00000000-0005-0000-0000-00003D000000}"/>
    <cellStyle name="Comma 6 2 5" xfId="283" xr:uid="{00000000-0005-0000-0000-000037000000}"/>
    <cellStyle name="Comma 6 2 5 10" xfId="30523" xr:uid="{00000000-0005-0000-0000-000037000000}"/>
    <cellStyle name="Comma 6 2 5 2" xfId="1039" xr:uid="{00000000-0005-0000-0000-000037000000}"/>
    <cellStyle name="Comma 6 2 5 2 2" xfId="2551" xr:uid="{00000000-0005-0000-0000-000037000000}"/>
    <cellStyle name="Comma 6 2 5 2 2 2" xfId="11623" xr:uid="{00000000-0005-0000-0000-000037000000}"/>
    <cellStyle name="Comma 6 2 5 2 2 2 2" xfId="26743" xr:uid="{00000000-0005-0000-0000-000037000000}"/>
    <cellStyle name="Comma 6 2 5 2 2 2 2 2" xfId="56983" xr:uid="{00000000-0005-0000-0000-000037000000}"/>
    <cellStyle name="Comma 6 2 5 2 2 2 3" xfId="41863" xr:uid="{00000000-0005-0000-0000-000037000000}"/>
    <cellStyle name="Comma 6 2 5 2 2 3" xfId="17671" xr:uid="{00000000-0005-0000-0000-000037000000}"/>
    <cellStyle name="Comma 6 2 5 2 2 3 2" xfId="47911" xr:uid="{00000000-0005-0000-0000-000037000000}"/>
    <cellStyle name="Comma 6 2 5 2 2 4" xfId="32791" xr:uid="{00000000-0005-0000-0000-000037000000}"/>
    <cellStyle name="Comma 6 2 5 2 3" xfId="4063" xr:uid="{00000000-0005-0000-0000-000037000000}"/>
    <cellStyle name="Comma 6 2 5 2 3 2" xfId="13135" xr:uid="{00000000-0005-0000-0000-000037000000}"/>
    <cellStyle name="Comma 6 2 5 2 3 2 2" xfId="28255" xr:uid="{00000000-0005-0000-0000-000037000000}"/>
    <cellStyle name="Comma 6 2 5 2 3 2 2 2" xfId="58495" xr:uid="{00000000-0005-0000-0000-000037000000}"/>
    <cellStyle name="Comma 6 2 5 2 3 2 3" xfId="43375" xr:uid="{00000000-0005-0000-0000-000037000000}"/>
    <cellStyle name="Comma 6 2 5 2 3 3" xfId="19183" xr:uid="{00000000-0005-0000-0000-000037000000}"/>
    <cellStyle name="Comma 6 2 5 2 3 3 2" xfId="49423" xr:uid="{00000000-0005-0000-0000-000037000000}"/>
    <cellStyle name="Comma 6 2 5 2 3 4" xfId="34303" xr:uid="{00000000-0005-0000-0000-000037000000}"/>
    <cellStyle name="Comma 6 2 5 2 4" xfId="5575" xr:uid="{00000000-0005-0000-0000-000037000000}"/>
    <cellStyle name="Comma 6 2 5 2 4 2" xfId="14647" xr:uid="{00000000-0005-0000-0000-000037000000}"/>
    <cellStyle name="Comma 6 2 5 2 4 2 2" xfId="29767" xr:uid="{00000000-0005-0000-0000-000037000000}"/>
    <cellStyle name="Comma 6 2 5 2 4 2 2 2" xfId="60007" xr:uid="{00000000-0005-0000-0000-000037000000}"/>
    <cellStyle name="Comma 6 2 5 2 4 2 3" xfId="44887" xr:uid="{00000000-0005-0000-0000-000037000000}"/>
    <cellStyle name="Comma 6 2 5 2 4 3" xfId="20695" xr:uid="{00000000-0005-0000-0000-000037000000}"/>
    <cellStyle name="Comma 6 2 5 2 4 3 2" xfId="50935" xr:uid="{00000000-0005-0000-0000-000037000000}"/>
    <cellStyle name="Comma 6 2 5 2 4 4" xfId="35815" xr:uid="{00000000-0005-0000-0000-000037000000}"/>
    <cellStyle name="Comma 6 2 5 2 5" xfId="7087" xr:uid="{00000000-0005-0000-0000-000037000000}"/>
    <cellStyle name="Comma 6 2 5 2 5 2" xfId="22207" xr:uid="{00000000-0005-0000-0000-000037000000}"/>
    <cellStyle name="Comma 6 2 5 2 5 2 2" xfId="52447" xr:uid="{00000000-0005-0000-0000-000037000000}"/>
    <cellStyle name="Comma 6 2 5 2 5 3" xfId="37327" xr:uid="{00000000-0005-0000-0000-000037000000}"/>
    <cellStyle name="Comma 6 2 5 2 6" xfId="8599" xr:uid="{00000000-0005-0000-0000-000037000000}"/>
    <cellStyle name="Comma 6 2 5 2 6 2" xfId="23719" xr:uid="{00000000-0005-0000-0000-000037000000}"/>
    <cellStyle name="Comma 6 2 5 2 6 2 2" xfId="53959" xr:uid="{00000000-0005-0000-0000-000037000000}"/>
    <cellStyle name="Comma 6 2 5 2 6 3" xfId="38839" xr:uid="{00000000-0005-0000-0000-000037000000}"/>
    <cellStyle name="Comma 6 2 5 2 7" xfId="10111" xr:uid="{00000000-0005-0000-0000-000037000000}"/>
    <cellStyle name="Comma 6 2 5 2 7 2" xfId="25231" xr:uid="{00000000-0005-0000-0000-000037000000}"/>
    <cellStyle name="Comma 6 2 5 2 7 2 2" xfId="55471" xr:uid="{00000000-0005-0000-0000-000037000000}"/>
    <cellStyle name="Comma 6 2 5 2 7 3" xfId="40351" xr:uid="{00000000-0005-0000-0000-000037000000}"/>
    <cellStyle name="Comma 6 2 5 2 8" xfId="16159" xr:uid="{00000000-0005-0000-0000-000037000000}"/>
    <cellStyle name="Comma 6 2 5 2 8 2" xfId="46399" xr:uid="{00000000-0005-0000-0000-000037000000}"/>
    <cellStyle name="Comma 6 2 5 2 9" xfId="31279" xr:uid="{00000000-0005-0000-0000-000037000000}"/>
    <cellStyle name="Comma 6 2 5 3" xfId="1795" xr:uid="{00000000-0005-0000-0000-000037000000}"/>
    <cellStyle name="Comma 6 2 5 3 2" xfId="10867" xr:uid="{00000000-0005-0000-0000-000037000000}"/>
    <cellStyle name="Comma 6 2 5 3 2 2" xfId="25987" xr:uid="{00000000-0005-0000-0000-000037000000}"/>
    <cellStyle name="Comma 6 2 5 3 2 2 2" xfId="56227" xr:uid="{00000000-0005-0000-0000-000037000000}"/>
    <cellStyle name="Comma 6 2 5 3 2 3" xfId="41107" xr:uid="{00000000-0005-0000-0000-000037000000}"/>
    <cellStyle name="Comma 6 2 5 3 3" xfId="16915" xr:uid="{00000000-0005-0000-0000-000037000000}"/>
    <cellStyle name="Comma 6 2 5 3 3 2" xfId="47155" xr:uid="{00000000-0005-0000-0000-000037000000}"/>
    <cellStyle name="Comma 6 2 5 3 4" xfId="32035" xr:uid="{00000000-0005-0000-0000-000037000000}"/>
    <cellStyle name="Comma 6 2 5 4" xfId="3307" xr:uid="{00000000-0005-0000-0000-000037000000}"/>
    <cellStyle name="Comma 6 2 5 4 2" xfId="12379" xr:uid="{00000000-0005-0000-0000-000037000000}"/>
    <cellStyle name="Comma 6 2 5 4 2 2" xfId="27499" xr:uid="{00000000-0005-0000-0000-000037000000}"/>
    <cellStyle name="Comma 6 2 5 4 2 2 2" xfId="57739" xr:uid="{00000000-0005-0000-0000-000037000000}"/>
    <cellStyle name="Comma 6 2 5 4 2 3" xfId="42619" xr:uid="{00000000-0005-0000-0000-000037000000}"/>
    <cellStyle name="Comma 6 2 5 4 3" xfId="18427" xr:uid="{00000000-0005-0000-0000-000037000000}"/>
    <cellStyle name="Comma 6 2 5 4 3 2" xfId="48667" xr:uid="{00000000-0005-0000-0000-000037000000}"/>
    <cellStyle name="Comma 6 2 5 4 4" xfId="33547" xr:uid="{00000000-0005-0000-0000-000037000000}"/>
    <cellStyle name="Comma 6 2 5 5" xfId="4819" xr:uid="{00000000-0005-0000-0000-000037000000}"/>
    <cellStyle name="Comma 6 2 5 5 2" xfId="13891" xr:uid="{00000000-0005-0000-0000-000037000000}"/>
    <cellStyle name="Comma 6 2 5 5 2 2" xfId="29011" xr:uid="{00000000-0005-0000-0000-000037000000}"/>
    <cellStyle name="Comma 6 2 5 5 2 2 2" xfId="59251" xr:uid="{00000000-0005-0000-0000-000037000000}"/>
    <cellStyle name="Comma 6 2 5 5 2 3" xfId="44131" xr:uid="{00000000-0005-0000-0000-000037000000}"/>
    <cellStyle name="Comma 6 2 5 5 3" xfId="19939" xr:uid="{00000000-0005-0000-0000-000037000000}"/>
    <cellStyle name="Comma 6 2 5 5 3 2" xfId="50179" xr:uid="{00000000-0005-0000-0000-000037000000}"/>
    <cellStyle name="Comma 6 2 5 5 4" xfId="35059" xr:uid="{00000000-0005-0000-0000-000037000000}"/>
    <cellStyle name="Comma 6 2 5 6" xfId="6331" xr:uid="{00000000-0005-0000-0000-000037000000}"/>
    <cellStyle name="Comma 6 2 5 6 2" xfId="21451" xr:uid="{00000000-0005-0000-0000-000037000000}"/>
    <cellStyle name="Comma 6 2 5 6 2 2" xfId="51691" xr:uid="{00000000-0005-0000-0000-000037000000}"/>
    <cellStyle name="Comma 6 2 5 6 3" xfId="36571" xr:uid="{00000000-0005-0000-0000-000037000000}"/>
    <cellStyle name="Comma 6 2 5 7" xfId="7843" xr:uid="{00000000-0005-0000-0000-000037000000}"/>
    <cellStyle name="Comma 6 2 5 7 2" xfId="22963" xr:uid="{00000000-0005-0000-0000-000037000000}"/>
    <cellStyle name="Comma 6 2 5 7 2 2" xfId="53203" xr:uid="{00000000-0005-0000-0000-000037000000}"/>
    <cellStyle name="Comma 6 2 5 7 3" xfId="38083" xr:uid="{00000000-0005-0000-0000-000037000000}"/>
    <cellStyle name="Comma 6 2 5 8" xfId="9355" xr:uid="{00000000-0005-0000-0000-000037000000}"/>
    <cellStyle name="Comma 6 2 5 8 2" xfId="24475" xr:uid="{00000000-0005-0000-0000-000037000000}"/>
    <cellStyle name="Comma 6 2 5 8 2 2" xfId="54715" xr:uid="{00000000-0005-0000-0000-000037000000}"/>
    <cellStyle name="Comma 6 2 5 8 3" xfId="39595" xr:uid="{00000000-0005-0000-0000-000037000000}"/>
    <cellStyle name="Comma 6 2 5 9" xfId="15403" xr:uid="{00000000-0005-0000-0000-000037000000}"/>
    <cellStyle name="Comma 6 2 5 9 2" xfId="45643" xr:uid="{00000000-0005-0000-0000-000037000000}"/>
    <cellStyle name="Comma 6 2 6" xfId="535" xr:uid="{00000000-0005-0000-0000-0000B5000000}"/>
    <cellStyle name="Comma 6 2 6 10" xfId="30775" xr:uid="{00000000-0005-0000-0000-0000B5000000}"/>
    <cellStyle name="Comma 6 2 6 2" xfId="1291" xr:uid="{00000000-0005-0000-0000-0000B5000000}"/>
    <cellStyle name="Comma 6 2 6 2 2" xfId="2803" xr:uid="{00000000-0005-0000-0000-0000B5000000}"/>
    <cellStyle name="Comma 6 2 6 2 2 2" xfId="11875" xr:uid="{00000000-0005-0000-0000-0000B5000000}"/>
    <cellStyle name="Comma 6 2 6 2 2 2 2" xfId="26995" xr:uid="{00000000-0005-0000-0000-0000B5000000}"/>
    <cellStyle name="Comma 6 2 6 2 2 2 2 2" xfId="57235" xr:uid="{00000000-0005-0000-0000-0000B5000000}"/>
    <cellStyle name="Comma 6 2 6 2 2 2 3" xfId="42115" xr:uid="{00000000-0005-0000-0000-0000B5000000}"/>
    <cellStyle name="Comma 6 2 6 2 2 3" xfId="17923" xr:uid="{00000000-0005-0000-0000-0000B5000000}"/>
    <cellStyle name="Comma 6 2 6 2 2 3 2" xfId="48163" xr:uid="{00000000-0005-0000-0000-0000B5000000}"/>
    <cellStyle name="Comma 6 2 6 2 2 4" xfId="33043" xr:uid="{00000000-0005-0000-0000-0000B5000000}"/>
    <cellStyle name="Comma 6 2 6 2 3" xfId="4315" xr:uid="{00000000-0005-0000-0000-0000B5000000}"/>
    <cellStyle name="Comma 6 2 6 2 3 2" xfId="13387" xr:uid="{00000000-0005-0000-0000-0000B5000000}"/>
    <cellStyle name="Comma 6 2 6 2 3 2 2" xfId="28507" xr:uid="{00000000-0005-0000-0000-0000B5000000}"/>
    <cellStyle name="Comma 6 2 6 2 3 2 2 2" xfId="58747" xr:uid="{00000000-0005-0000-0000-0000B5000000}"/>
    <cellStyle name="Comma 6 2 6 2 3 2 3" xfId="43627" xr:uid="{00000000-0005-0000-0000-0000B5000000}"/>
    <cellStyle name="Comma 6 2 6 2 3 3" xfId="19435" xr:uid="{00000000-0005-0000-0000-0000B5000000}"/>
    <cellStyle name="Comma 6 2 6 2 3 3 2" xfId="49675" xr:uid="{00000000-0005-0000-0000-0000B5000000}"/>
    <cellStyle name="Comma 6 2 6 2 3 4" xfId="34555" xr:uid="{00000000-0005-0000-0000-0000B5000000}"/>
    <cellStyle name="Comma 6 2 6 2 4" xfId="5827" xr:uid="{00000000-0005-0000-0000-0000B5000000}"/>
    <cellStyle name="Comma 6 2 6 2 4 2" xfId="14899" xr:uid="{00000000-0005-0000-0000-0000B5000000}"/>
    <cellStyle name="Comma 6 2 6 2 4 2 2" xfId="30019" xr:uid="{00000000-0005-0000-0000-0000B5000000}"/>
    <cellStyle name="Comma 6 2 6 2 4 2 2 2" xfId="60259" xr:uid="{00000000-0005-0000-0000-0000B5000000}"/>
    <cellStyle name="Comma 6 2 6 2 4 2 3" xfId="45139" xr:uid="{00000000-0005-0000-0000-0000B5000000}"/>
    <cellStyle name="Comma 6 2 6 2 4 3" xfId="20947" xr:uid="{00000000-0005-0000-0000-0000B5000000}"/>
    <cellStyle name="Comma 6 2 6 2 4 3 2" xfId="51187" xr:uid="{00000000-0005-0000-0000-0000B5000000}"/>
    <cellStyle name="Comma 6 2 6 2 4 4" xfId="36067" xr:uid="{00000000-0005-0000-0000-0000B5000000}"/>
    <cellStyle name="Comma 6 2 6 2 5" xfId="7339" xr:uid="{00000000-0005-0000-0000-0000B5000000}"/>
    <cellStyle name="Comma 6 2 6 2 5 2" xfId="22459" xr:uid="{00000000-0005-0000-0000-0000B5000000}"/>
    <cellStyle name="Comma 6 2 6 2 5 2 2" xfId="52699" xr:uid="{00000000-0005-0000-0000-0000B5000000}"/>
    <cellStyle name="Comma 6 2 6 2 5 3" xfId="37579" xr:uid="{00000000-0005-0000-0000-0000B5000000}"/>
    <cellStyle name="Comma 6 2 6 2 6" xfId="8851" xr:uid="{00000000-0005-0000-0000-0000B5000000}"/>
    <cellStyle name="Comma 6 2 6 2 6 2" xfId="23971" xr:uid="{00000000-0005-0000-0000-0000B5000000}"/>
    <cellStyle name="Comma 6 2 6 2 6 2 2" xfId="54211" xr:uid="{00000000-0005-0000-0000-0000B5000000}"/>
    <cellStyle name="Comma 6 2 6 2 6 3" xfId="39091" xr:uid="{00000000-0005-0000-0000-0000B5000000}"/>
    <cellStyle name="Comma 6 2 6 2 7" xfId="10363" xr:uid="{00000000-0005-0000-0000-0000B5000000}"/>
    <cellStyle name="Comma 6 2 6 2 7 2" xfId="25483" xr:uid="{00000000-0005-0000-0000-0000B5000000}"/>
    <cellStyle name="Comma 6 2 6 2 7 2 2" xfId="55723" xr:uid="{00000000-0005-0000-0000-0000B5000000}"/>
    <cellStyle name="Comma 6 2 6 2 7 3" xfId="40603" xr:uid="{00000000-0005-0000-0000-0000B5000000}"/>
    <cellStyle name="Comma 6 2 6 2 8" xfId="16411" xr:uid="{00000000-0005-0000-0000-0000B5000000}"/>
    <cellStyle name="Comma 6 2 6 2 8 2" xfId="46651" xr:uid="{00000000-0005-0000-0000-0000B5000000}"/>
    <cellStyle name="Comma 6 2 6 2 9" xfId="31531" xr:uid="{00000000-0005-0000-0000-0000B5000000}"/>
    <cellStyle name="Comma 6 2 6 3" xfId="2047" xr:uid="{00000000-0005-0000-0000-0000B5000000}"/>
    <cellStyle name="Comma 6 2 6 3 2" xfId="11119" xr:uid="{00000000-0005-0000-0000-0000B5000000}"/>
    <cellStyle name="Comma 6 2 6 3 2 2" xfId="26239" xr:uid="{00000000-0005-0000-0000-0000B5000000}"/>
    <cellStyle name="Comma 6 2 6 3 2 2 2" xfId="56479" xr:uid="{00000000-0005-0000-0000-0000B5000000}"/>
    <cellStyle name="Comma 6 2 6 3 2 3" xfId="41359" xr:uid="{00000000-0005-0000-0000-0000B5000000}"/>
    <cellStyle name="Comma 6 2 6 3 3" xfId="17167" xr:uid="{00000000-0005-0000-0000-0000B5000000}"/>
    <cellStyle name="Comma 6 2 6 3 3 2" xfId="47407" xr:uid="{00000000-0005-0000-0000-0000B5000000}"/>
    <cellStyle name="Comma 6 2 6 3 4" xfId="32287" xr:uid="{00000000-0005-0000-0000-0000B5000000}"/>
    <cellStyle name="Comma 6 2 6 4" xfId="3559" xr:uid="{00000000-0005-0000-0000-0000B5000000}"/>
    <cellStyle name="Comma 6 2 6 4 2" xfId="12631" xr:uid="{00000000-0005-0000-0000-0000B5000000}"/>
    <cellStyle name="Comma 6 2 6 4 2 2" xfId="27751" xr:uid="{00000000-0005-0000-0000-0000B5000000}"/>
    <cellStyle name="Comma 6 2 6 4 2 2 2" xfId="57991" xr:uid="{00000000-0005-0000-0000-0000B5000000}"/>
    <cellStyle name="Comma 6 2 6 4 2 3" xfId="42871" xr:uid="{00000000-0005-0000-0000-0000B5000000}"/>
    <cellStyle name="Comma 6 2 6 4 3" xfId="18679" xr:uid="{00000000-0005-0000-0000-0000B5000000}"/>
    <cellStyle name="Comma 6 2 6 4 3 2" xfId="48919" xr:uid="{00000000-0005-0000-0000-0000B5000000}"/>
    <cellStyle name="Comma 6 2 6 4 4" xfId="33799" xr:uid="{00000000-0005-0000-0000-0000B5000000}"/>
    <cellStyle name="Comma 6 2 6 5" xfId="5071" xr:uid="{00000000-0005-0000-0000-0000B5000000}"/>
    <cellStyle name="Comma 6 2 6 5 2" xfId="14143" xr:uid="{00000000-0005-0000-0000-0000B5000000}"/>
    <cellStyle name="Comma 6 2 6 5 2 2" xfId="29263" xr:uid="{00000000-0005-0000-0000-0000B5000000}"/>
    <cellStyle name="Comma 6 2 6 5 2 2 2" xfId="59503" xr:uid="{00000000-0005-0000-0000-0000B5000000}"/>
    <cellStyle name="Comma 6 2 6 5 2 3" xfId="44383" xr:uid="{00000000-0005-0000-0000-0000B5000000}"/>
    <cellStyle name="Comma 6 2 6 5 3" xfId="20191" xr:uid="{00000000-0005-0000-0000-0000B5000000}"/>
    <cellStyle name="Comma 6 2 6 5 3 2" xfId="50431" xr:uid="{00000000-0005-0000-0000-0000B5000000}"/>
    <cellStyle name="Comma 6 2 6 5 4" xfId="35311" xr:uid="{00000000-0005-0000-0000-0000B5000000}"/>
    <cellStyle name="Comma 6 2 6 6" xfId="6583" xr:uid="{00000000-0005-0000-0000-0000B5000000}"/>
    <cellStyle name="Comma 6 2 6 6 2" xfId="21703" xr:uid="{00000000-0005-0000-0000-0000B5000000}"/>
    <cellStyle name="Comma 6 2 6 6 2 2" xfId="51943" xr:uid="{00000000-0005-0000-0000-0000B5000000}"/>
    <cellStyle name="Comma 6 2 6 6 3" xfId="36823" xr:uid="{00000000-0005-0000-0000-0000B5000000}"/>
    <cellStyle name="Comma 6 2 6 7" xfId="8095" xr:uid="{00000000-0005-0000-0000-0000B5000000}"/>
    <cellStyle name="Comma 6 2 6 7 2" xfId="23215" xr:uid="{00000000-0005-0000-0000-0000B5000000}"/>
    <cellStyle name="Comma 6 2 6 7 2 2" xfId="53455" xr:uid="{00000000-0005-0000-0000-0000B5000000}"/>
    <cellStyle name="Comma 6 2 6 7 3" xfId="38335" xr:uid="{00000000-0005-0000-0000-0000B5000000}"/>
    <cellStyle name="Comma 6 2 6 8" xfId="9607" xr:uid="{00000000-0005-0000-0000-0000B5000000}"/>
    <cellStyle name="Comma 6 2 6 8 2" xfId="24727" xr:uid="{00000000-0005-0000-0000-0000B5000000}"/>
    <cellStyle name="Comma 6 2 6 8 2 2" xfId="54967" xr:uid="{00000000-0005-0000-0000-0000B5000000}"/>
    <cellStyle name="Comma 6 2 6 8 3" xfId="39847" xr:uid="{00000000-0005-0000-0000-0000B5000000}"/>
    <cellStyle name="Comma 6 2 6 9" xfId="15655" xr:uid="{00000000-0005-0000-0000-0000B5000000}"/>
    <cellStyle name="Comma 6 2 6 9 2" xfId="45895" xr:uid="{00000000-0005-0000-0000-0000B5000000}"/>
    <cellStyle name="Comma 6 2 7" xfId="787" xr:uid="{00000000-0005-0000-0000-000037000000}"/>
    <cellStyle name="Comma 6 2 7 2" xfId="2299" xr:uid="{00000000-0005-0000-0000-000037000000}"/>
    <cellStyle name="Comma 6 2 7 2 2" xfId="11371" xr:uid="{00000000-0005-0000-0000-000037000000}"/>
    <cellStyle name="Comma 6 2 7 2 2 2" xfId="26491" xr:uid="{00000000-0005-0000-0000-000037000000}"/>
    <cellStyle name="Comma 6 2 7 2 2 2 2" xfId="56731" xr:uid="{00000000-0005-0000-0000-000037000000}"/>
    <cellStyle name="Comma 6 2 7 2 2 3" xfId="41611" xr:uid="{00000000-0005-0000-0000-000037000000}"/>
    <cellStyle name="Comma 6 2 7 2 3" xfId="17419" xr:uid="{00000000-0005-0000-0000-000037000000}"/>
    <cellStyle name="Comma 6 2 7 2 3 2" xfId="47659" xr:uid="{00000000-0005-0000-0000-000037000000}"/>
    <cellStyle name="Comma 6 2 7 2 4" xfId="32539" xr:uid="{00000000-0005-0000-0000-000037000000}"/>
    <cellStyle name="Comma 6 2 7 3" xfId="3811" xr:uid="{00000000-0005-0000-0000-000037000000}"/>
    <cellStyle name="Comma 6 2 7 3 2" xfId="12883" xr:uid="{00000000-0005-0000-0000-000037000000}"/>
    <cellStyle name="Comma 6 2 7 3 2 2" xfId="28003" xr:uid="{00000000-0005-0000-0000-000037000000}"/>
    <cellStyle name="Comma 6 2 7 3 2 2 2" xfId="58243" xr:uid="{00000000-0005-0000-0000-000037000000}"/>
    <cellStyle name="Comma 6 2 7 3 2 3" xfId="43123" xr:uid="{00000000-0005-0000-0000-000037000000}"/>
    <cellStyle name="Comma 6 2 7 3 3" xfId="18931" xr:uid="{00000000-0005-0000-0000-000037000000}"/>
    <cellStyle name="Comma 6 2 7 3 3 2" xfId="49171" xr:uid="{00000000-0005-0000-0000-000037000000}"/>
    <cellStyle name="Comma 6 2 7 3 4" xfId="34051" xr:uid="{00000000-0005-0000-0000-000037000000}"/>
    <cellStyle name="Comma 6 2 7 4" xfId="5323" xr:uid="{00000000-0005-0000-0000-000037000000}"/>
    <cellStyle name="Comma 6 2 7 4 2" xfId="14395" xr:uid="{00000000-0005-0000-0000-000037000000}"/>
    <cellStyle name="Comma 6 2 7 4 2 2" xfId="29515" xr:uid="{00000000-0005-0000-0000-000037000000}"/>
    <cellStyle name="Comma 6 2 7 4 2 2 2" xfId="59755" xr:uid="{00000000-0005-0000-0000-000037000000}"/>
    <cellStyle name="Comma 6 2 7 4 2 3" xfId="44635" xr:uid="{00000000-0005-0000-0000-000037000000}"/>
    <cellStyle name="Comma 6 2 7 4 3" xfId="20443" xr:uid="{00000000-0005-0000-0000-000037000000}"/>
    <cellStyle name="Comma 6 2 7 4 3 2" xfId="50683" xr:uid="{00000000-0005-0000-0000-000037000000}"/>
    <cellStyle name="Comma 6 2 7 4 4" xfId="35563" xr:uid="{00000000-0005-0000-0000-000037000000}"/>
    <cellStyle name="Comma 6 2 7 5" xfId="6835" xr:uid="{00000000-0005-0000-0000-000037000000}"/>
    <cellStyle name="Comma 6 2 7 5 2" xfId="21955" xr:uid="{00000000-0005-0000-0000-000037000000}"/>
    <cellStyle name="Comma 6 2 7 5 2 2" xfId="52195" xr:uid="{00000000-0005-0000-0000-000037000000}"/>
    <cellStyle name="Comma 6 2 7 5 3" xfId="37075" xr:uid="{00000000-0005-0000-0000-000037000000}"/>
    <cellStyle name="Comma 6 2 7 6" xfId="8347" xr:uid="{00000000-0005-0000-0000-000037000000}"/>
    <cellStyle name="Comma 6 2 7 6 2" xfId="23467" xr:uid="{00000000-0005-0000-0000-000037000000}"/>
    <cellStyle name="Comma 6 2 7 6 2 2" xfId="53707" xr:uid="{00000000-0005-0000-0000-000037000000}"/>
    <cellStyle name="Comma 6 2 7 6 3" xfId="38587" xr:uid="{00000000-0005-0000-0000-000037000000}"/>
    <cellStyle name="Comma 6 2 7 7" xfId="9859" xr:uid="{00000000-0005-0000-0000-000037000000}"/>
    <cellStyle name="Comma 6 2 7 7 2" xfId="24979" xr:uid="{00000000-0005-0000-0000-000037000000}"/>
    <cellStyle name="Comma 6 2 7 7 2 2" xfId="55219" xr:uid="{00000000-0005-0000-0000-000037000000}"/>
    <cellStyle name="Comma 6 2 7 7 3" xfId="40099" xr:uid="{00000000-0005-0000-0000-000037000000}"/>
    <cellStyle name="Comma 6 2 7 8" xfId="15907" xr:uid="{00000000-0005-0000-0000-000037000000}"/>
    <cellStyle name="Comma 6 2 7 8 2" xfId="46147" xr:uid="{00000000-0005-0000-0000-000037000000}"/>
    <cellStyle name="Comma 6 2 7 9" xfId="31027" xr:uid="{00000000-0005-0000-0000-000037000000}"/>
    <cellStyle name="Comma 6 2 8" xfId="1543" xr:uid="{00000000-0005-0000-0000-000037000000}"/>
    <cellStyle name="Comma 6 2 8 2" xfId="10615" xr:uid="{00000000-0005-0000-0000-000037000000}"/>
    <cellStyle name="Comma 6 2 8 2 2" xfId="25735" xr:uid="{00000000-0005-0000-0000-000037000000}"/>
    <cellStyle name="Comma 6 2 8 2 2 2" xfId="55975" xr:uid="{00000000-0005-0000-0000-000037000000}"/>
    <cellStyle name="Comma 6 2 8 2 3" xfId="40855" xr:uid="{00000000-0005-0000-0000-000037000000}"/>
    <cellStyle name="Comma 6 2 8 3" xfId="16663" xr:uid="{00000000-0005-0000-0000-000037000000}"/>
    <cellStyle name="Comma 6 2 8 3 2" xfId="46903" xr:uid="{00000000-0005-0000-0000-000037000000}"/>
    <cellStyle name="Comma 6 2 8 4" xfId="31783" xr:uid="{00000000-0005-0000-0000-000037000000}"/>
    <cellStyle name="Comma 6 2 9" xfId="3055" xr:uid="{00000000-0005-0000-0000-000037000000}"/>
    <cellStyle name="Comma 6 2 9 2" xfId="12127" xr:uid="{00000000-0005-0000-0000-000037000000}"/>
    <cellStyle name="Comma 6 2 9 2 2" xfId="27247" xr:uid="{00000000-0005-0000-0000-000037000000}"/>
    <cellStyle name="Comma 6 2 9 2 2 2" xfId="57487" xr:uid="{00000000-0005-0000-0000-000037000000}"/>
    <cellStyle name="Comma 6 2 9 2 3" xfId="42367" xr:uid="{00000000-0005-0000-0000-000037000000}"/>
    <cellStyle name="Comma 6 2 9 3" xfId="18175" xr:uid="{00000000-0005-0000-0000-000037000000}"/>
    <cellStyle name="Comma 6 2 9 3 2" xfId="48415" xr:uid="{00000000-0005-0000-0000-000037000000}"/>
    <cellStyle name="Comma 6 2 9 4" xfId="33295" xr:uid="{00000000-0005-0000-0000-000037000000}"/>
    <cellStyle name="Comma 6 3" xfId="45" xr:uid="{00000000-0005-0000-0000-00000A000000}"/>
    <cellStyle name="Comma 6 3 10" xfId="4581" xr:uid="{00000000-0005-0000-0000-00000A000000}"/>
    <cellStyle name="Comma 6 3 10 2" xfId="13653" xr:uid="{00000000-0005-0000-0000-00000A000000}"/>
    <cellStyle name="Comma 6 3 10 2 2" xfId="28773" xr:uid="{00000000-0005-0000-0000-00000A000000}"/>
    <cellStyle name="Comma 6 3 10 2 2 2" xfId="59013" xr:uid="{00000000-0005-0000-0000-00000A000000}"/>
    <cellStyle name="Comma 6 3 10 2 3" xfId="43893" xr:uid="{00000000-0005-0000-0000-00000A000000}"/>
    <cellStyle name="Comma 6 3 10 3" xfId="19701" xr:uid="{00000000-0005-0000-0000-00000A000000}"/>
    <cellStyle name="Comma 6 3 10 3 2" xfId="49941" xr:uid="{00000000-0005-0000-0000-00000A000000}"/>
    <cellStyle name="Comma 6 3 10 4" xfId="34821" xr:uid="{00000000-0005-0000-0000-00000A000000}"/>
    <cellStyle name="Comma 6 3 11" xfId="6093" xr:uid="{00000000-0005-0000-0000-00000A000000}"/>
    <cellStyle name="Comma 6 3 11 2" xfId="21213" xr:uid="{00000000-0005-0000-0000-00000A000000}"/>
    <cellStyle name="Comma 6 3 11 2 2" xfId="51453" xr:uid="{00000000-0005-0000-0000-00000A000000}"/>
    <cellStyle name="Comma 6 3 11 3" xfId="36333" xr:uid="{00000000-0005-0000-0000-00000A000000}"/>
    <cellStyle name="Comma 6 3 12" xfId="7605" xr:uid="{00000000-0005-0000-0000-00000A000000}"/>
    <cellStyle name="Comma 6 3 12 2" xfId="22725" xr:uid="{00000000-0005-0000-0000-00000A000000}"/>
    <cellStyle name="Comma 6 3 12 2 2" xfId="52965" xr:uid="{00000000-0005-0000-0000-00000A000000}"/>
    <cellStyle name="Comma 6 3 12 3" xfId="37845" xr:uid="{00000000-0005-0000-0000-00000A000000}"/>
    <cellStyle name="Comma 6 3 13" xfId="9117" xr:uid="{00000000-0005-0000-0000-00000A000000}"/>
    <cellStyle name="Comma 6 3 13 2" xfId="24237" xr:uid="{00000000-0005-0000-0000-00000A000000}"/>
    <cellStyle name="Comma 6 3 13 2 2" xfId="54477" xr:uid="{00000000-0005-0000-0000-00000A000000}"/>
    <cellStyle name="Comma 6 3 13 3" xfId="39357" xr:uid="{00000000-0005-0000-0000-00000A000000}"/>
    <cellStyle name="Comma 6 3 14" xfId="15165" xr:uid="{00000000-0005-0000-0000-00000A000000}"/>
    <cellStyle name="Comma 6 3 14 2" xfId="45405" xr:uid="{00000000-0005-0000-0000-00000A000000}"/>
    <cellStyle name="Comma 6 3 15" xfId="30285" xr:uid="{00000000-0005-0000-0000-00000A000000}"/>
    <cellStyle name="Comma 6 3 2" xfId="87" xr:uid="{00000000-0005-0000-0000-000020000000}"/>
    <cellStyle name="Comma 6 3 2 10" xfId="6135" xr:uid="{00000000-0005-0000-0000-000020000000}"/>
    <cellStyle name="Comma 6 3 2 10 2" xfId="21255" xr:uid="{00000000-0005-0000-0000-000020000000}"/>
    <cellStyle name="Comma 6 3 2 10 2 2" xfId="51495" xr:uid="{00000000-0005-0000-0000-000020000000}"/>
    <cellStyle name="Comma 6 3 2 10 3" xfId="36375" xr:uid="{00000000-0005-0000-0000-000020000000}"/>
    <cellStyle name="Comma 6 3 2 11" xfId="7647" xr:uid="{00000000-0005-0000-0000-000020000000}"/>
    <cellStyle name="Comma 6 3 2 11 2" xfId="22767" xr:uid="{00000000-0005-0000-0000-000020000000}"/>
    <cellStyle name="Comma 6 3 2 11 2 2" xfId="53007" xr:uid="{00000000-0005-0000-0000-000020000000}"/>
    <cellStyle name="Comma 6 3 2 11 3" xfId="37887" xr:uid="{00000000-0005-0000-0000-000020000000}"/>
    <cellStyle name="Comma 6 3 2 12" xfId="9159" xr:uid="{00000000-0005-0000-0000-000020000000}"/>
    <cellStyle name="Comma 6 3 2 12 2" xfId="24279" xr:uid="{00000000-0005-0000-0000-000020000000}"/>
    <cellStyle name="Comma 6 3 2 12 2 2" xfId="54519" xr:uid="{00000000-0005-0000-0000-000020000000}"/>
    <cellStyle name="Comma 6 3 2 12 3" xfId="39399" xr:uid="{00000000-0005-0000-0000-000020000000}"/>
    <cellStyle name="Comma 6 3 2 13" xfId="15207" xr:uid="{00000000-0005-0000-0000-000020000000}"/>
    <cellStyle name="Comma 6 3 2 13 2" xfId="45447" xr:uid="{00000000-0005-0000-0000-000020000000}"/>
    <cellStyle name="Comma 6 3 2 14" xfId="30327" xr:uid="{00000000-0005-0000-0000-000020000000}"/>
    <cellStyle name="Comma 6 3 2 2" xfId="171" xr:uid="{00000000-0005-0000-0000-000040000000}"/>
    <cellStyle name="Comma 6 3 2 2 10" xfId="9243" xr:uid="{00000000-0005-0000-0000-000040000000}"/>
    <cellStyle name="Comma 6 3 2 2 10 2" xfId="24363" xr:uid="{00000000-0005-0000-0000-000040000000}"/>
    <cellStyle name="Comma 6 3 2 2 10 2 2" xfId="54603" xr:uid="{00000000-0005-0000-0000-000040000000}"/>
    <cellStyle name="Comma 6 3 2 2 10 3" xfId="39483" xr:uid="{00000000-0005-0000-0000-000040000000}"/>
    <cellStyle name="Comma 6 3 2 2 11" xfId="15291" xr:uid="{00000000-0005-0000-0000-000040000000}"/>
    <cellStyle name="Comma 6 3 2 2 11 2" xfId="45531" xr:uid="{00000000-0005-0000-0000-000040000000}"/>
    <cellStyle name="Comma 6 3 2 2 12" xfId="30411" xr:uid="{00000000-0005-0000-0000-000040000000}"/>
    <cellStyle name="Comma 6 3 2 2 2" xfId="423" xr:uid="{00000000-0005-0000-0000-000040000000}"/>
    <cellStyle name="Comma 6 3 2 2 2 10" xfId="30663" xr:uid="{00000000-0005-0000-0000-000040000000}"/>
    <cellStyle name="Comma 6 3 2 2 2 2" xfId="1179" xr:uid="{00000000-0005-0000-0000-000040000000}"/>
    <cellStyle name="Comma 6 3 2 2 2 2 2" xfId="2691" xr:uid="{00000000-0005-0000-0000-000040000000}"/>
    <cellStyle name="Comma 6 3 2 2 2 2 2 2" xfId="11763" xr:uid="{00000000-0005-0000-0000-000040000000}"/>
    <cellStyle name="Comma 6 3 2 2 2 2 2 2 2" xfId="26883" xr:uid="{00000000-0005-0000-0000-000040000000}"/>
    <cellStyle name="Comma 6 3 2 2 2 2 2 2 2 2" xfId="57123" xr:uid="{00000000-0005-0000-0000-000040000000}"/>
    <cellStyle name="Comma 6 3 2 2 2 2 2 2 3" xfId="42003" xr:uid="{00000000-0005-0000-0000-000040000000}"/>
    <cellStyle name="Comma 6 3 2 2 2 2 2 3" xfId="17811" xr:uid="{00000000-0005-0000-0000-000040000000}"/>
    <cellStyle name="Comma 6 3 2 2 2 2 2 3 2" xfId="48051" xr:uid="{00000000-0005-0000-0000-000040000000}"/>
    <cellStyle name="Comma 6 3 2 2 2 2 2 4" xfId="32931" xr:uid="{00000000-0005-0000-0000-000040000000}"/>
    <cellStyle name="Comma 6 3 2 2 2 2 3" xfId="4203" xr:uid="{00000000-0005-0000-0000-000040000000}"/>
    <cellStyle name="Comma 6 3 2 2 2 2 3 2" xfId="13275" xr:uid="{00000000-0005-0000-0000-000040000000}"/>
    <cellStyle name="Comma 6 3 2 2 2 2 3 2 2" xfId="28395" xr:uid="{00000000-0005-0000-0000-000040000000}"/>
    <cellStyle name="Comma 6 3 2 2 2 2 3 2 2 2" xfId="58635" xr:uid="{00000000-0005-0000-0000-000040000000}"/>
    <cellStyle name="Comma 6 3 2 2 2 2 3 2 3" xfId="43515" xr:uid="{00000000-0005-0000-0000-000040000000}"/>
    <cellStyle name="Comma 6 3 2 2 2 2 3 3" xfId="19323" xr:uid="{00000000-0005-0000-0000-000040000000}"/>
    <cellStyle name="Comma 6 3 2 2 2 2 3 3 2" xfId="49563" xr:uid="{00000000-0005-0000-0000-000040000000}"/>
    <cellStyle name="Comma 6 3 2 2 2 2 3 4" xfId="34443" xr:uid="{00000000-0005-0000-0000-000040000000}"/>
    <cellStyle name="Comma 6 3 2 2 2 2 4" xfId="5715" xr:uid="{00000000-0005-0000-0000-000040000000}"/>
    <cellStyle name="Comma 6 3 2 2 2 2 4 2" xfId="14787" xr:uid="{00000000-0005-0000-0000-000040000000}"/>
    <cellStyle name="Comma 6 3 2 2 2 2 4 2 2" xfId="29907" xr:uid="{00000000-0005-0000-0000-000040000000}"/>
    <cellStyle name="Comma 6 3 2 2 2 2 4 2 2 2" xfId="60147" xr:uid="{00000000-0005-0000-0000-000040000000}"/>
    <cellStyle name="Comma 6 3 2 2 2 2 4 2 3" xfId="45027" xr:uid="{00000000-0005-0000-0000-000040000000}"/>
    <cellStyle name="Comma 6 3 2 2 2 2 4 3" xfId="20835" xr:uid="{00000000-0005-0000-0000-000040000000}"/>
    <cellStyle name="Comma 6 3 2 2 2 2 4 3 2" xfId="51075" xr:uid="{00000000-0005-0000-0000-000040000000}"/>
    <cellStyle name="Comma 6 3 2 2 2 2 4 4" xfId="35955" xr:uid="{00000000-0005-0000-0000-000040000000}"/>
    <cellStyle name="Comma 6 3 2 2 2 2 5" xfId="7227" xr:uid="{00000000-0005-0000-0000-000040000000}"/>
    <cellStyle name="Comma 6 3 2 2 2 2 5 2" xfId="22347" xr:uid="{00000000-0005-0000-0000-000040000000}"/>
    <cellStyle name="Comma 6 3 2 2 2 2 5 2 2" xfId="52587" xr:uid="{00000000-0005-0000-0000-000040000000}"/>
    <cellStyle name="Comma 6 3 2 2 2 2 5 3" xfId="37467" xr:uid="{00000000-0005-0000-0000-000040000000}"/>
    <cellStyle name="Comma 6 3 2 2 2 2 6" xfId="8739" xr:uid="{00000000-0005-0000-0000-000040000000}"/>
    <cellStyle name="Comma 6 3 2 2 2 2 6 2" xfId="23859" xr:uid="{00000000-0005-0000-0000-000040000000}"/>
    <cellStyle name="Comma 6 3 2 2 2 2 6 2 2" xfId="54099" xr:uid="{00000000-0005-0000-0000-000040000000}"/>
    <cellStyle name="Comma 6 3 2 2 2 2 6 3" xfId="38979" xr:uid="{00000000-0005-0000-0000-000040000000}"/>
    <cellStyle name="Comma 6 3 2 2 2 2 7" xfId="10251" xr:uid="{00000000-0005-0000-0000-000040000000}"/>
    <cellStyle name="Comma 6 3 2 2 2 2 7 2" xfId="25371" xr:uid="{00000000-0005-0000-0000-000040000000}"/>
    <cellStyle name="Comma 6 3 2 2 2 2 7 2 2" xfId="55611" xr:uid="{00000000-0005-0000-0000-000040000000}"/>
    <cellStyle name="Comma 6 3 2 2 2 2 7 3" xfId="40491" xr:uid="{00000000-0005-0000-0000-000040000000}"/>
    <cellStyle name="Comma 6 3 2 2 2 2 8" xfId="16299" xr:uid="{00000000-0005-0000-0000-000040000000}"/>
    <cellStyle name="Comma 6 3 2 2 2 2 8 2" xfId="46539" xr:uid="{00000000-0005-0000-0000-000040000000}"/>
    <cellStyle name="Comma 6 3 2 2 2 2 9" xfId="31419" xr:uid="{00000000-0005-0000-0000-000040000000}"/>
    <cellStyle name="Comma 6 3 2 2 2 3" xfId="1935" xr:uid="{00000000-0005-0000-0000-000040000000}"/>
    <cellStyle name="Comma 6 3 2 2 2 3 2" xfId="11007" xr:uid="{00000000-0005-0000-0000-000040000000}"/>
    <cellStyle name="Comma 6 3 2 2 2 3 2 2" xfId="26127" xr:uid="{00000000-0005-0000-0000-000040000000}"/>
    <cellStyle name="Comma 6 3 2 2 2 3 2 2 2" xfId="56367" xr:uid="{00000000-0005-0000-0000-000040000000}"/>
    <cellStyle name="Comma 6 3 2 2 2 3 2 3" xfId="41247" xr:uid="{00000000-0005-0000-0000-000040000000}"/>
    <cellStyle name="Comma 6 3 2 2 2 3 3" xfId="17055" xr:uid="{00000000-0005-0000-0000-000040000000}"/>
    <cellStyle name="Comma 6 3 2 2 2 3 3 2" xfId="47295" xr:uid="{00000000-0005-0000-0000-000040000000}"/>
    <cellStyle name="Comma 6 3 2 2 2 3 4" xfId="32175" xr:uid="{00000000-0005-0000-0000-000040000000}"/>
    <cellStyle name="Comma 6 3 2 2 2 4" xfId="3447" xr:uid="{00000000-0005-0000-0000-000040000000}"/>
    <cellStyle name="Comma 6 3 2 2 2 4 2" xfId="12519" xr:uid="{00000000-0005-0000-0000-000040000000}"/>
    <cellStyle name="Comma 6 3 2 2 2 4 2 2" xfId="27639" xr:uid="{00000000-0005-0000-0000-000040000000}"/>
    <cellStyle name="Comma 6 3 2 2 2 4 2 2 2" xfId="57879" xr:uid="{00000000-0005-0000-0000-000040000000}"/>
    <cellStyle name="Comma 6 3 2 2 2 4 2 3" xfId="42759" xr:uid="{00000000-0005-0000-0000-000040000000}"/>
    <cellStyle name="Comma 6 3 2 2 2 4 3" xfId="18567" xr:uid="{00000000-0005-0000-0000-000040000000}"/>
    <cellStyle name="Comma 6 3 2 2 2 4 3 2" xfId="48807" xr:uid="{00000000-0005-0000-0000-000040000000}"/>
    <cellStyle name="Comma 6 3 2 2 2 4 4" xfId="33687" xr:uid="{00000000-0005-0000-0000-000040000000}"/>
    <cellStyle name="Comma 6 3 2 2 2 5" xfId="4959" xr:uid="{00000000-0005-0000-0000-000040000000}"/>
    <cellStyle name="Comma 6 3 2 2 2 5 2" xfId="14031" xr:uid="{00000000-0005-0000-0000-000040000000}"/>
    <cellStyle name="Comma 6 3 2 2 2 5 2 2" xfId="29151" xr:uid="{00000000-0005-0000-0000-000040000000}"/>
    <cellStyle name="Comma 6 3 2 2 2 5 2 2 2" xfId="59391" xr:uid="{00000000-0005-0000-0000-000040000000}"/>
    <cellStyle name="Comma 6 3 2 2 2 5 2 3" xfId="44271" xr:uid="{00000000-0005-0000-0000-000040000000}"/>
    <cellStyle name="Comma 6 3 2 2 2 5 3" xfId="20079" xr:uid="{00000000-0005-0000-0000-000040000000}"/>
    <cellStyle name="Comma 6 3 2 2 2 5 3 2" xfId="50319" xr:uid="{00000000-0005-0000-0000-000040000000}"/>
    <cellStyle name="Comma 6 3 2 2 2 5 4" xfId="35199" xr:uid="{00000000-0005-0000-0000-000040000000}"/>
    <cellStyle name="Comma 6 3 2 2 2 6" xfId="6471" xr:uid="{00000000-0005-0000-0000-000040000000}"/>
    <cellStyle name="Comma 6 3 2 2 2 6 2" xfId="21591" xr:uid="{00000000-0005-0000-0000-000040000000}"/>
    <cellStyle name="Comma 6 3 2 2 2 6 2 2" xfId="51831" xr:uid="{00000000-0005-0000-0000-000040000000}"/>
    <cellStyle name="Comma 6 3 2 2 2 6 3" xfId="36711" xr:uid="{00000000-0005-0000-0000-000040000000}"/>
    <cellStyle name="Comma 6 3 2 2 2 7" xfId="7983" xr:uid="{00000000-0005-0000-0000-000040000000}"/>
    <cellStyle name="Comma 6 3 2 2 2 7 2" xfId="23103" xr:uid="{00000000-0005-0000-0000-000040000000}"/>
    <cellStyle name="Comma 6 3 2 2 2 7 2 2" xfId="53343" xr:uid="{00000000-0005-0000-0000-000040000000}"/>
    <cellStyle name="Comma 6 3 2 2 2 7 3" xfId="38223" xr:uid="{00000000-0005-0000-0000-000040000000}"/>
    <cellStyle name="Comma 6 3 2 2 2 8" xfId="9495" xr:uid="{00000000-0005-0000-0000-000040000000}"/>
    <cellStyle name="Comma 6 3 2 2 2 8 2" xfId="24615" xr:uid="{00000000-0005-0000-0000-000040000000}"/>
    <cellStyle name="Comma 6 3 2 2 2 8 2 2" xfId="54855" xr:uid="{00000000-0005-0000-0000-000040000000}"/>
    <cellStyle name="Comma 6 3 2 2 2 8 3" xfId="39735" xr:uid="{00000000-0005-0000-0000-000040000000}"/>
    <cellStyle name="Comma 6 3 2 2 2 9" xfId="15543" xr:uid="{00000000-0005-0000-0000-000040000000}"/>
    <cellStyle name="Comma 6 3 2 2 2 9 2" xfId="45783" xr:uid="{00000000-0005-0000-0000-000040000000}"/>
    <cellStyle name="Comma 6 3 2 2 3" xfId="675" xr:uid="{00000000-0005-0000-0000-0000BD000000}"/>
    <cellStyle name="Comma 6 3 2 2 3 10" xfId="30915" xr:uid="{00000000-0005-0000-0000-0000BD000000}"/>
    <cellStyle name="Comma 6 3 2 2 3 2" xfId="1431" xr:uid="{00000000-0005-0000-0000-0000BD000000}"/>
    <cellStyle name="Comma 6 3 2 2 3 2 2" xfId="2943" xr:uid="{00000000-0005-0000-0000-0000BD000000}"/>
    <cellStyle name="Comma 6 3 2 2 3 2 2 2" xfId="12015" xr:uid="{00000000-0005-0000-0000-0000BD000000}"/>
    <cellStyle name="Comma 6 3 2 2 3 2 2 2 2" xfId="27135" xr:uid="{00000000-0005-0000-0000-0000BD000000}"/>
    <cellStyle name="Comma 6 3 2 2 3 2 2 2 2 2" xfId="57375" xr:uid="{00000000-0005-0000-0000-0000BD000000}"/>
    <cellStyle name="Comma 6 3 2 2 3 2 2 2 3" xfId="42255" xr:uid="{00000000-0005-0000-0000-0000BD000000}"/>
    <cellStyle name="Comma 6 3 2 2 3 2 2 3" xfId="18063" xr:uid="{00000000-0005-0000-0000-0000BD000000}"/>
    <cellStyle name="Comma 6 3 2 2 3 2 2 3 2" xfId="48303" xr:uid="{00000000-0005-0000-0000-0000BD000000}"/>
    <cellStyle name="Comma 6 3 2 2 3 2 2 4" xfId="33183" xr:uid="{00000000-0005-0000-0000-0000BD000000}"/>
    <cellStyle name="Comma 6 3 2 2 3 2 3" xfId="4455" xr:uid="{00000000-0005-0000-0000-0000BD000000}"/>
    <cellStyle name="Comma 6 3 2 2 3 2 3 2" xfId="13527" xr:uid="{00000000-0005-0000-0000-0000BD000000}"/>
    <cellStyle name="Comma 6 3 2 2 3 2 3 2 2" xfId="28647" xr:uid="{00000000-0005-0000-0000-0000BD000000}"/>
    <cellStyle name="Comma 6 3 2 2 3 2 3 2 2 2" xfId="58887" xr:uid="{00000000-0005-0000-0000-0000BD000000}"/>
    <cellStyle name="Comma 6 3 2 2 3 2 3 2 3" xfId="43767" xr:uid="{00000000-0005-0000-0000-0000BD000000}"/>
    <cellStyle name="Comma 6 3 2 2 3 2 3 3" xfId="19575" xr:uid="{00000000-0005-0000-0000-0000BD000000}"/>
    <cellStyle name="Comma 6 3 2 2 3 2 3 3 2" xfId="49815" xr:uid="{00000000-0005-0000-0000-0000BD000000}"/>
    <cellStyle name="Comma 6 3 2 2 3 2 3 4" xfId="34695" xr:uid="{00000000-0005-0000-0000-0000BD000000}"/>
    <cellStyle name="Comma 6 3 2 2 3 2 4" xfId="5967" xr:uid="{00000000-0005-0000-0000-0000BD000000}"/>
    <cellStyle name="Comma 6 3 2 2 3 2 4 2" xfId="15039" xr:uid="{00000000-0005-0000-0000-0000BD000000}"/>
    <cellStyle name="Comma 6 3 2 2 3 2 4 2 2" xfId="30159" xr:uid="{00000000-0005-0000-0000-0000BD000000}"/>
    <cellStyle name="Comma 6 3 2 2 3 2 4 2 2 2" xfId="60399" xr:uid="{00000000-0005-0000-0000-0000BD000000}"/>
    <cellStyle name="Comma 6 3 2 2 3 2 4 2 3" xfId="45279" xr:uid="{00000000-0005-0000-0000-0000BD000000}"/>
    <cellStyle name="Comma 6 3 2 2 3 2 4 3" xfId="21087" xr:uid="{00000000-0005-0000-0000-0000BD000000}"/>
    <cellStyle name="Comma 6 3 2 2 3 2 4 3 2" xfId="51327" xr:uid="{00000000-0005-0000-0000-0000BD000000}"/>
    <cellStyle name="Comma 6 3 2 2 3 2 4 4" xfId="36207" xr:uid="{00000000-0005-0000-0000-0000BD000000}"/>
    <cellStyle name="Comma 6 3 2 2 3 2 5" xfId="7479" xr:uid="{00000000-0005-0000-0000-0000BD000000}"/>
    <cellStyle name="Comma 6 3 2 2 3 2 5 2" xfId="22599" xr:uid="{00000000-0005-0000-0000-0000BD000000}"/>
    <cellStyle name="Comma 6 3 2 2 3 2 5 2 2" xfId="52839" xr:uid="{00000000-0005-0000-0000-0000BD000000}"/>
    <cellStyle name="Comma 6 3 2 2 3 2 5 3" xfId="37719" xr:uid="{00000000-0005-0000-0000-0000BD000000}"/>
    <cellStyle name="Comma 6 3 2 2 3 2 6" xfId="8991" xr:uid="{00000000-0005-0000-0000-0000BD000000}"/>
    <cellStyle name="Comma 6 3 2 2 3 2 6 2" xfId="24111" xr:uid="{00000000-0005-0000-0000-0000BD000000}"/>
    <cellStyle name="Comma 6 3 2 2 3 2 6 2 2" xfId="54351" xr:uid="{00000000-0005-0000-0000-0000BD000000}"/>
    <cellStyle name="Comma 6 3 2 2 3 2 6 3" xfId="39231" xr:uid="{00000000-0005-0000-0000-0000BD000000}"/>
    <cellStyle name="Comma 6 3 2 2 3 2 7" xfId="10503" xr:uid="{00000000-0005-0000-0000-0000BD000000}"/>
    <cellStyle name="Comma 6 3 2 2 3 2 7 2" xfId="25623" xr:uid="{00000000-0005-0000-0000-0000BD000000}"/>
    <cellStyle name="Comma 6 3 2 2 3 2 7 2 2" xfId="55863" xr:uid="{00000000-0005-0000-0000-0000BD000000}"/>
    <cellStyle name="Comma 6 3 2 2 3 2 7 3" xfId="40743" xr:uid="{00000000-0005-0000-0000-0000BD000000}"/>
    <cellStyle name="Comma 6 3 2 2 3 2 8" xfId="16551" xr:uid="{00000000-0005-0000-0000-0000BD000000}"/>
    <cellStyle name="Comma 6 3 2 2 3 2 8 2" xfId="46791" xr:uid="{00000000-0005-0000-0000-0000BD000000}"/>
    <cellStyle name="Comma 6 3 2 2 3 2 9" xfId="31671" xr:uid="{00000000-0005-0000-0000-0000BD000000}"/>
    <cellStyle name="Comma 6 3 2 2 3 3" xfId="2187" xr:uid="{00000000-0005-0000-0000-0000BD000000}"/>
    <cellStyle name="Comma 6 3 2 2 3 3 2" xfId="11259" xr:uid="{00000000-0005-0000-0000-0000BD000000}"/>
    <cellStyle name="Comma 6 3 2 2 3 3 2 2" xfId="26379" xr:uid="{00000000-0005-0000-0000-0000BD000000}"/>
    <cellStyle name="Comma 6 3 2 2 3 3 2 2 2" xfId="56619" xr:uid="{00000000-0005-0000-0000-0000BD000000}"/>
    <cellStyle name="Comma 6 3 2 2 3 3 2 3" xfId="41499" xr:uid="{00000000-0005-0000-0000-0000BD000000}"/>
    <cellStyle name="Comma 6 3 2 2 3 3 3" xfId="17307" xr:uid="{00000000-0005-0000-0000-0000BD000000}"/>
    <cellStyle name="Comma 6 3 2 2 3 3 3 2" xfId="47547" xr:uid="{00000000-0005-0000-0000-0000BD000000}"/>
    <cellStyle name="Comma 6 3 2 2 3 3 4" xfId="32427" xr:uid="{00000000-0005-0000-0000-0000BD000000}"/>
    <cellStyle name="Comma 6 3 2 2 3 4" xfId="3699" xr:uid="{00000000-0005-0000-0000-0000BD000000}"/>
    <cellStyle name="Comma 6 3 2 2 3 4 2" xfId="12771" xr:uid="{00000000-0005-0000-0000-0000BD000000}"/>
    <cellStyle name="Comma 6 3 2 2 3 4 2 2" xfId="27891" xr:uid="{00000000-0005-0000-0000-0000BD000000}"/>
    <cellStyle name="Comma 6 3 2 2 3 4 2 2 2" xfId="58131" xr:uid="{00000000-0005-0000-0000-0000BD000000}"/>
    <cellStyle name="Comma 6 3 2 2 3 4 2 3" xfId="43011" xr:uid="{00000000-0005-0000-0000-0000BD000000}"/>
    <cellStyle name="Comma 6 3 2 2 3 4 3" xfId="18819" xr:uid="{00000000-0005-0000-0000-0000BD000000}"/>
    <cellStyle name="Comma 6 3 2 2 3 4 3 2" xfId="49059" xr:uid="{00000000-0005-0000-0000-0000BD000000}"/>
    <cellStyle name="Comma 6 3 2 2 3 4 4" xfId="33939" xr:uid="{00000000-0005-0000-0000-0000BD000000}"/>
    <cellStyle name="Comma 6 3 2 2 3 5" xfId="5211" xr:uid="{00000000-0005-0000-0000-0000BD000000}"/>
    <cellStyle name="Comma 6 3 2 2 3 5 2" xfId="14283" xr:uid="{00000000-0005-0000-0000-0000BD000000}"/>
    <cellStyle name="Comma 6 3 2 2 3 5 2 2" xfId="29403" xr:uid="{00000000-0005-0000-0000-0000BD000000}"/>
    <cellStyle name="Comma 6 3 2 2 3 5 2 2 2" xfId="59643" xr:uid="{00000000-0005-0000-0000-0000BD000000}"/>
    <cellStyle name="Comma 6 3 2 2 3 5 2 3" xfId="44523" xr:uid="{00000000-0005-0000-0000-0000BD000000}"/>
    <cellStyle name="Comma 6 3 2 2 3 5 3" xfId="20331" xr:uid="{00000000-0005-0000-0000-0000BD000000}"/>
    <cellStyle name="Comma 6 3 2 2 3 5 3 2" xfId="50571" xr:uid="{00000000-0005-0000-0000-0000BD000000}"/>
    <cellStyle name="Comma 6 3 2 2 3 5 4" xfId="35451" xr:uid="{00000000-0005-0000-0000-0000BD000000}"/>
    <cellStyle name="Comma 6 3 2 2 3 6" xfId="6723" xr:uid="{00000000-0005-0000-0000-0000BD000000}"/>
    <cellStyle name="Comma 6 3 2 2 3 6 2" xfId="21843" xr:uid="{00000000-0005-0000-0000-0000BD000000}"/>
    <cellStyle name="Comma 6 3 2 2 3 6 2 2" xfId="52083" xr:uid="{00000000-0005-0000-0000-0000BD000000}"/>
    <cellStyle name="Comma 6 3 2 2 3 6 3" xfId="36963" xr:uid="{00000000-0005-0000-0000-0000BD000000}"/>
    <cellStyle name="Comma 6 3 2 2 3 7" xfId="8235" xr:uid="{00000000-0005-0000-0000-0000BD000000}"/>
    <cellStyle name="Comma 6 3 2 2 3 7 2" xfId="23355" xr:uid="{00000000-0005-0000-0000-0000BD000000}"/>
    <cellStyle name="Comma 6 3 2 2 3 7 2 2" xfId="53595" xr:uid="{00000000-0005-0000-0000-0000BD000000}"/>
    <cellStyle name="Comma 6 3 2 2 3 7 3" xfId="38475" xr:uid="{00000000-0005-0000-0000-0000BD000000}"/>
    <cellStyle name="Comma 6 3 2 2 3 8" xfId="9747" xr:uid="{00000000-0005-0000-0000-0000BD000000}"/>
    <cellStyle name="Comma 6 3 2 2 3 8 2" xfId="24867" xr:uid="{00000000-0005-0000-0000-0000BD000000}"/>
    <cellStyle name="Comma 6 3 2 2 3 8 2 2" xfId="55107" xr:uid="{00000000-0005-0000-0000-0000BD000000}"/>
    <cellStyle name="Comma 6 3 2 2 3 8 3" xfId="39987" xr:uid="{00000000-0005-0000-0000-0000BD000000}"/>
    <cellStyle name="Comma 6 3 2 2 3 9" xfId="15795" xr:uid="{00000000-0005-0000-0000-0000BD000000}"/>
    <cellStyle name="Comma 6 3 2 2 3 9 2" xfId="46035" xr:uid="{00000000-0005-0000-0000-0000BD000000}"/>
    <cellStyle name="Comma 6 3 2 2 4" xfId="927" xr:uid="{00000000-0005-0000-0000-000040000000}"/>
    <cellStyle name="Comma 6 3 2 2 4 2" xfId="2439" xr:uid="{00000000-0005-0000-0000-000040000000}"/>
    <cellStyle name="Comma 6 3 2 2 4 2 2" xfId="11511" xr:uid="{00000000-0005-0000-0000-000040000000}"/>
    <cellStyle name="Comma 6 3 2 2 4 2 2 2" xfId="26631" xr:uid="{00000000-0005-0000-0000-000040000000}"/>
    <cellStyle name="Comma 6 3 2 2 4 2 2 2 2" xfId="56871" xr:uid="{00000000-0005-0000-0000-000040000000}"/>
    <cellStyle name="Comma 6 3 2 2 4 2 2 3" xfId="41751" xr:uid="{00000000-0005-0000-0000-000040000000}"/>
    <cellStyle name="Comma 6 3 2 2 4 2 3" xfId="17559" xr:uid="{00000000-0005-0000-0000-000040000000}"/>
    <cellStyle name="Comma 6 3 2 2 4 2 3 2" xfId="47799" xr:uid="{00000000-0005-0000-0000-000040000000}"/>
    <cellStyle name="Comma 6 3 2 2 4 2 4" xfId="32679" xr:uid="{00000000-0005-0000-0000-000040000000}"/>
    <cellStyle name="Comma 6 3 2 2 4 3" xfId="3951" xr:uid="{00000000-0005-0000-0000-000040000000}"/>
    <cellStyle name="Comma 6 3 2 2 4 3 2" xfId="13023" xr:uid="{00000000-0005-0000-0000-000040000000}"/>
    <cellStyle name="Comma 6 3 2 2 4 3 2 2" xfId="28143" xr:uid="{00000000-0005-0000-0000-000040000000}"/>
    <cellStyle name="Comma 6 3 2 2 4 3 2 2 2" xfId="58383" xr:uid="{00000000-0005-0000-0000-000040000000}"/>
    <cellStyle name="Comma 6 3 2 2 4 3 2 3" xfId="43263" xr:uid="{00000000-0005-0000-0000-000040000000}"/>
    <cellStyle name="Comma 6 3 2 2 4 3 3" xfId="19071" xr:uid="{00000000-0005-0000-0000-000040000000}"/>
    <cellStyle name="Comma 6 3 2 2 4 3 3 2" xfId="49311" xr:uid="{00000000-0005-0000-0000-000040000000}"/>
    <cellStyle name="Comma 6 3 2 2 4 3 4" xfId="34191" xr:uid="{00000000-0005-0000-0000-000040000000}"/>
    <cellStyle name="Comma 6 3 2 2 4 4" xfId="5463" xr:uid="{00000000-0005-0000-0000-000040000000}"/>
    <cellStyle name="Comma 6 3 2 2 4 4 2" xfId="14535" xr:uid="{00000000-0005-0000-0000-000040000000}"/>
    <cellStyle name="Comma 6 3 2 2 4 4 2 2" xfId="29655" xr:uid="{00000000-0005-0000-0000-000040000000}"/>
    <cellStyle name="Comma 6 3 2 2 4 4 2 2 2" xfId="59895" xr:uid="{00000000-0005-0000-0000-000040000000}"/>
    <cellStyle name="Comma 6 3 2 2 4 4 2 3" xfId="44775" xr:uid="{00000000-0005-0000-0000-000040000000}"/>
    <cellStyle name="Comma 6 3 2 2 4 4 3" xfId="20583" xr:uid="{00000000-0005-0000-0000-000040000000}"/>
    <cellStyle name="Comma 6 3 2 2 4 4 3 2" xfId="50823" xr:uid="{00000000-0005-0000-0000-000040000000}"/>
    <cellStyle name="Comma 6 3 2 2 4 4 4" xfId="35703" xr:uid="{00000000-0005-0000-0000-000040000000}"/>
    <cellStyle name="Comma 6 3 2 2 4 5" xfId="6975" xr:uid="{00000000-0005-0000-0000-000040000000}"/>
    <cellStyle name="Comma 6 3 2 2 4 5 2" xfId="22095" xr:uid="{00000000-0005-0000-0000-000040000000}"/>
    <cellStyle name="Comma 6 3 2 2 4 5 2 2" xfId="52335" xr:uid="{00000000-0005-0000-0000-000040000000}"/>
    <cellStyle name="Comma 6 3 2 2 4 5 3" xfId="37215" xr:uid="{00000000-0005-0000-0000-000040000000}"/>
    <cellStyle name="Comma 6 3 2 2 4 6" xfId="8487" xr:uid="{00000000-0005-0000-0000-000040000000}"/>
    <cellStyle name="Comma 6 3 2 2 4 6 2" xfId="23607" xr:uid="{00000000-0005-0000-0000-000040000000}"/>
    <cellStyle name="Comma 6 3 2 2 4 6 2 2" xfId="53847" xr:uid="{00000000-0005-0000-0000-000040000000}"/>
    <cellStyle name="Comma 6 3 2 2 4 6 3" xfId="38727" xr:uid="{00000000-0005-0000-0000-000040000000}"/>
    <cellStyle name="Comma 6 3 2 2 4 7" xfId="9999" xr:uid="{00000000-0005-0000-0000-000040000000}"/>
    <cellStyle name="Comma 6 3 2 2 4 7 2" xfId="25119" xr:uid="{00000000-0005-0000-0000-000040000000}"/>
    <cellStyle name="Comma 6 3 2 2 4 7 2 2" xfId="55359" xr:uid="{00000000-0005-0000-0000-000040000000}"/>
    <cellStyle name="Comma 6 3 2 2 4 7 3" xfId="40239" xr:uid="{00000000-0005-0000-0000-000040000000}"/>
    <cellStyle name="Comma 6 3 2 2 4 8" xfId="16047" xr:uid="{00000000-0005-0000-0000-000040000000}"/>
    <cellStyle name="Comma 6 3 2 2 4 8 2" xfId="46287" xr:uid="{00000000-0005-0000-0000-000040000000}"/>
    <cellStyle name="Comma 6 3 2 2 4 9" xfId="31167" xr:uid="{00000000-0005-0000-0000-000040000000}"/>
    <cellStyle name="Comma 6 3 2 2 5" xfId="1683" xr:uid="{00000000-0005-0000-0000-000040000000}"/>
    <cellStyle name="Comma 6 3 2 2 5 2" xfId="10755" xr:uid="{00000000-0005-0000-0000-000040000000}"/>
    <cellStyle name="Comma 6 3 2 2 5 2 2" xfId="25875" xr:uid="{00000000-0005-0000-0000-000040000000}"/>
    <cellStyle name="Comma 6 3 2 2 5 2 2 2" xfId="56115" xr:uid="{00000000-0005-0000-0000-000040000000}"/>
    <cellStyle name="Comma 6 3 2 2 5 2 3" xfId="40995" xr:uid="{00000000-0005-0000-0000-000040000000}"/>
    <cellStyle name="Comma 6 3 2 2 5 3" xfId="16803" xr:uid="{00000000-0005-0000-0000-000040000000}"/>
    <cellStyle name="Comma 6 3 2 2 5 3 2" xfId="47043" xr:uid="{00000000-0005-0000-0000-000040000000}"/>
    <cellStyle name="Comma 6 3 2 2 5 4" xfId="31923" xr:uid="{00000000-0005-0000-0000-000040000000}"/>
    <cellStyle name="Comma 6 3 2 2 6" xfId="3195" xr:uid="{00000000-0005-0000-0000-000040000000}"/>
    <cellStyle name="Comma 6 3 2 2 6 2" xfId="12267" xr:uid="{00000000-0005-0000-0000-000040000000}"/>
    <cellStyle name="Comma 6 3 2 2 6 2 2" xfId="27387" xr:uid="{00000000-0005-0000-0000-000040000000}"/>
    <cellStyle name="Comma 6 3 2 2 6 2 2 2" xfId="57627" xr:uid="{00000000-0005-0000-0000-000040000000}"/>
    <cellStyle name="Comma 6 3 2 2 6 2 3" xfId="42507" xr:uid="{00000000-0005-0000-0000-000040000000}"/>
    <cellStyle name="Comma 6 3 2 2 6 3" xfId="18315" xr:uid="{00000000-0005-0000-0000-000040000000}"/>
    <cellStyle name="Comma 6 3 2 2 6 3 2" xfId="48555" xr:uid="{00000000-0005-0000-0000-000040000000}"/>
    <cellStyle name="Comma 6 3 2 2 6 4" xfId="33435" xr:uid="{00000000-0005-0000-0000-000040000000}"/>
    <cellStyle name="Comma 6 3 2 2 7" xfId="4707" xr:uid="{00000000-0005-0000-0000-000040000000}"/>
    <cellStyle name="Comma 6 3 2 2 7 2" xfId="13779" xr:uid="{00000000-0005-0000-0000-000040000000}"/>
    <cellStyle name="Comma 6 3 2 2 7 2 2" xfId="28899" xr:uid="{00000000-0005-0000-0000-000040000000}"/>
    <cellStyle name="Comma 6 3 2 2 7 2 2 2" xfId="59139" xr:uid="{00000000-0005-0000-0000-000040000000}"/>
    <cellStyle name="Comma 6 3 2 2 7 2 3" xfId="44019" xr:uid="{00000000-0005-0000-0000-000040000000}"/>
    <cellStyle name="Comma 6 3 2 2 7 3" xfId="19827" xr:uid="{00000000-0005-0000-0000-000040000000}"/>
    <cellStyle name="Comma 6 3 2 2 7 3 2" xfId="50067" xr:uid="{00000000-0005-0000-0000-000040000000}"/>
    <cellStyle name="Comma 6 3 2 2 7 4" xfId="34947" xr:uid="{00000000-0005-0000-0000-000040000000}"/>
    <cellStyle name="Comma 6 3 2 2 8" xfId="6219" xr:uid="{00000000-0005-0000-0000-000040000000}"/>
    <cellStyle name="Comma 6 3 2 2 8 2" xfId="21339" xr:uid="{00000000-0005-0000-0000-000040000000}"/>
    <cellStyle name="Comma 6 3 2 2 8 2 2" xfId="51579" xr:uid="{00000000-0005-0000-0000-000040000000}"/>
    <cellStyle name="Comma 6 3 2 2 8 3" xfId="36459" xr:uid="{00000000-0005-0000-0000-000040000000}"/>
    <cellStyle name="Comma 6 3 2 2 9" xfId="7731" xr:uid="{00000000-0005-0000-0000-000040000000}"/>
    <cellStyle name="Comma 6 3 2 2 9 2" xfId="22851" xr:uid="{00000000-0005-0000-0000-000040000000}"/>
    <cellStyle name="Comma 6 3 2 2 9 2 2" xfId="53091" xr:uid="{00000000-0005-0000-0000-000040000000}"/>
    <cellStyle name="Comma 6 3 2 2 9 3" xfId="37971" xr:uid="{00000000-0005-0000-0000-000040000000}"/>
    <cellStyle name="Comma 6 3 2 3" xfId="255" xr:uid="{00000000-0005-0000-0000-000040000000}"/>
    <cellStyle name="Comma 6 3 2 3 10" xfId="9327" xr:uid="{00000000-0005-0000-0000-000040000000}"/>
    <cellStyle name="Comma 6 3 2 3 10 2" xfId="24447" xr:uid="{00000000-0005-0000-0000-000040000000}"/>
    <cellStyle name="Comma 6 3 2 3 10 2 2" xfId="54687" xr:uid="{00000000-0005-0000-0000-000040000000}"/>
    <cellStyle name="Comma 6 3 2 3 10 3" xfId="39567" xr:uid="{00000000-0005-0000-0000-000040000000}"/>
    <cellStyle name="Comma 6 3 2 3 11" xfId="15375" xr:uid="{00000000-0005-0000-0000-000040000000}"/>
    <cellStyle name="Comma 6 3 2 3 11 2" xfId="45615" xr:uid="{00000000-0005-0000-0000-000040000000}"/>
    <cellStyle name="Comma 6 3 2 3 12" xfId="30495" xr:uid="{00000000-0005-0000-0000-000040000000}"/>
    <cellStyle name="Comma 6 3 2 3 2" xfId="507" xr:uid="{00000000-0005-0000-0000-000040000000}"/>
    <cellStyle name="Comma 6 3 2 3 2 10" xfId="30747" xr:uid="{00000000-0005-0000-0000-000040000000}"/>
    <cellStyle name="Comma 6 3 2 3 2 2" xfId="1263" xr:uid="{00000000-0005-0000-0000-000040000000}"/>
    <cellStyle name="Comma 6 3 2 3 2 2 2" xfId="2775" xr:uid="{00000000-0005-0000-0000-000040000000}"/>
    <cellStyle name="Comma 6 3 2 3 2 2 2 2" xfId="11847" xr:uid="{00000000-0005-0000-0000-000040000000}"/>
    <cellStyle name="Comma 6 3 2 3 2 2 2 2 2" xfId="26967" xr:uid="{00000000-0005-0000-0000-000040000000}"/>
    <cellStyle name="Comma 6 3 2 3 2 2 2 2 2 2" xfId="57207" xr:uid="{00000000-0005-0000-0000-000040000000}"/>
    <cellStyle name="Comma 6 3 2 3 2 2 2 2 3" xfId="42087" xr:uid="{00000000-0005-0000-0000-000040000000}"/>
    <cellStyle name="Comma 6 3 2 3 2 2 2 3" xfId="17895" xr:uid="{00000000-0005-0000-0000-000040000000}"/>
    <cellStyle name="Comma 6 3 2 3 2 2 2 3 2" xfId="48135" xr:uid="{00000000-0005-0000-0000-000040000000}"/>
    <cellStyle name="Comma 6 3 2 3 2 2 2 4" xfId="33015" xr:uid="{00000000-0005-0000-0000-000040000000}"/>
    <cellStyle name="Comma 6 3 2 3 2 2 3" xfId="4287" xr:uid="{00000000-0005-0000-0000-000040000000}"/>
    <cellStyle name="Comma 6 3 2 3 2 2 3 2" xfId="13359" xr:uid="{00000000-0005-0000-0000-000040000000}"/>
    <cellStyle name="Comma 6 3 2 3 2 2 3 2 2" xfId="28479" xr:uid="{00000000-0005-0000-0000-000040000000}"/>
    <cellStyle name="Comma 6 3 2 3 2 2 3 2 2 2" xfId="58719" xr:uid="{00000000-0005-0000-0000-000040000000}"/>
    <cellStyle name="Comma 6 3 2 3 2 2 3 2 3" xfId="43599" xr:uid="{00000000-0005-0000-0000-000040000000}"/>
    <cellStyle name="Comma 6 3 2 3 2 2 3 3" xfId="19407" xr:uid="{00000000-0005-0000-0000-000040000000}"/>
    <cellStyle name="Comma 6 3 2 3 2 2 3 3 2" xfId="49647" xr:uid="{00000000-0005-0000-0000-000040000000}"/>
    <cellStyle name="Comma 6 3 2 3 2 2 3 4" xfId="34527" xr:uid="{00000000-0005-0000-0000-000040000000}"/>
    <cellStyle name="Comma 6 3 2 3 2 2 4" xfId="5799" xr:uid="{00000000-0005-0000-0000-000040000000}"/>
    <cellStyle name="Comma 6 3 2 3 2 2 4 2" xfId="14871" xr:uid="{00000000-0005-0000-0000-000040000000}"/>
    <cellStyle name="Comma 6 3 2 3 2 2 4 2 2" xfId="29991" xr:uid="{00000000-0005-0000-0000-000040000000}"/>
    <cellStyle name="Comma 6 3 2 3 2 2 4 2 2 2" xfId="60231" xr:uid="{00000000-0005-0000-0000-000040000000}"/>
    <cellStyle name="Comma 6 3 2 3 2 2 4 2 3" xfId="45111" xr:uid="{00000000-0005-0000-0000-000040000000}"/>
    <cellStyle name="Comma 6 3 2 3 2 2 4 3" xfId="20919" xr:uid="{00000000-0005-0000-0000-000040000000}"/>
    <cellStyle name="Comma 6 3 2 3 2 2 4 3 2" xfId="51159" xr:uid="{00000000-0005-0000-0000-000040000000}"/>
    <cellStyle name="Comma 6 3 2 3 2 2 4 4" xfId="36039" xr:uid="{00000000-0005-0000-0000-000040000000}"/>
    <cellStyle name="Comma 6 3 2 3 2 2 5" xfId="7311" xr:uid="{00000000-0005-0000-0000-000040000000}"/>
    <cellStyle name="Comma 6 3 2 3 2 2 5 2" xfId="22431" xr:uid="{00000000-0005-0000-0000-000040000000}"/>
    <cellStyle name="Comma 6 3 2 3 2 2 5 2 2" xfId="52671" xr:uid="{00000000-0005-0000-0000-000040000000}"/>
    <cellStyle name="Comma 6 3 2 3 2 2 5 3" xfId="37551" xr:uid="{00000000-0005-0000-0000-000040000000}"/>
    <cellStyle name="Comma 6 3 2 3 2 2 6" xfId="8823" xr:uid="{00000000-0005-0000-0000-000040000000}"/>
    <cellStyle name="Comma 6 3 2 3 2 2 6 2" xfId="23943" xr:uid="{00000000-0005-0000-0000-000040000000}"/>
    <cellStyle name="Comma 6 3 2 3 2 2 6 2 2" xfId="54183" xr:uid="{00000000-0005-0000-0000-000040000000}"/>
    <cellStyle name="Comma 6 3 2 3 2 2 6 3" xfId="39063" xr:uid="{00000000-0005-0000-0000-000040000000}"/>
    <cellStyle name="Comma 6 3 2 3 2 2 7" xfId="10335" xr:uid="{00000000-0005-0000-0000-000040000000}"/>
    <cellStyle name="Comma 6 3 2 3 2 2 7 2" xfId="25455" xr:uid="{00000000-0005-0000-0000-000040000000}"/>
    <cellStyle name="Comma 6 3 2 3 2 2 7 2 2" xfId="55695" xr:uid="{00000000-0005-0000-0000-000040000000}"/>
    <cellStyle name="Comma 6 3 2 3 2 2 7 3" xfId="40575" xr:uid="{00000000-0005-0000-0000-000040000000}"/>
    <cellStyle name="Comma 6 3 2 3 2 2 8" xfId="16383" xr:uid="{00000000-0005-0000-0000-000040000000}"/>
    <cellStyle name="Comma 6 3 2 3 2 2 8 2" xfId="46623" xr:uid="{00000000-0005-0000-0000-000040000000}"/>
    <cellStyle name="Comma 6 3 2 3 2 2 9" xfId="31503" xr:uid="{00000000-0005-0000-0000-000040000000}"/>
    <cellStyle name="Comma 6 3 2 3 2 3" xfId="2019" xr:uid="{00000000-0005-0000-0000-000040000000}"/>
    <cellStyle name="Comma 6 3 2 3 2 3 2" xfId="11091" xr:uid="{00000000-0005-0000-0000-000040000000}"/>
    <cellStyle name="Comma 6 3 2 3 2 3 2 2" xfId="26211" xr:uid="{00000000-0005-0000-0000-000040000000}"/>
    <cellStyle name="Comma 6 3 2 3 2 3 2 2 2" xfId="56451" xr:uid="{00000000-0005-0000-0000-000040000000}"/>
    <cellStyle name="Comma 6 3 2 3 2 3 2 3" xfId="41331" xr:uid="{00000000-0005-0000-0000-000040000000}"/>
    <cellStyle name="Comma 6 3 2 3 2 3 3" xfId="17139" xr:uid="{00000000-0005-0000-0000-000040000000}"/>
    <cellStyle name="Comma 6 3 2 3 2 3 3 2" xfId="47379" xr:uid="{00000000-0005-0000-0000-000040000000}"/>
    <cellStyle name="Comma 6 3 2 3 2 3 4" xfId="32259" xr:uid="{00000000-0005-0000-0000-000040000000}"/>
    <cellStyle name="Comma 6 3 2 3 2 4" xfId="3531" xr:uid="{00000000-0005-0000-0000-000040000000}"/>
    <cellStyle name="Comma 6 3 2 3 2 4 2" xfId="12603" xr:uid="{00000000-0005-0000-0000-000040000000}"/>
    <cellStyle name="Comma 6 3 2 3 2 4 2 2" xfId="27723" xr:uid="{00000000-0005-0000-0000-000040000000}"/>
    <cellStyle name="Comma 6 3 2 3 2 4 2 2 2" xfId="57963" xr:uid="{00000000-0005-0000-0000-000040000000}"/>
    <cellStyle name="Comma 6 3 2 3 2 4 2 3" xfId="42843" xr:uid="{00000000-0005-0000-0000-000040000000}"/>
    <cellStyle name="Comma 6 3 2 3 2 4 3" xfId="18651" xr:uid="{00000000-0005-0000-0000-000040000000}"/>
    <cellStyle name="Comma 6 3 2 3 2 4 3 2" xfId="48891" xr:uid="{00000000-0005-0000-0000-000040000000}"/>
    <cellStyle name="Comma 6 3 2 3 2 4 4" xfId="33771" xr:uid="{00000000-0005-0000-0000-000040000000}"/>
    <cellStyle name="Comma 6 3 2 3 2 5" xfId="5043" xr:uid="{00000000-0005-0000-0000-000040000000}"/>
    <cellStyle name="Comma 6 3 2 3 2 5 2" xfId="14115" xr:uid="{00000000-0005-0000-0000-000040000000}"/>
    <cellStyle name="Comma 6 3 2 3 2 5 2 2" xfId="29235" xr:uid="{00000000-0005-0000-0000-000040000000}"/>
    <cellStyle name="Comma 6 3 2 3 2 5 2 2 2" xfId="59475" xr:uid="{00000000-0005-0000-0000-000040000000}"/>
    <cellStyle name="Comma 6 3 2 3 2 5 2 3" xfId="44355" xr:uid="{00000000-0005-0000-0000-000040000000}"/>
    <cellStyle name="Comma 6 3 2 3 2 5 3" xfId="20163" xr:uid="{00000000-0005-0000-0000-000040000000}"/>
    <cellStyle name="Comma 6 3 2 3 2 5 3 2" xfId="50403" xr:uid="{00000000-0005-0000-0000-000040000000}"/>
    <cellStyle name="Comma 6 3 2 3 2 5 4" xfId="35283" xr:uid="{00000000-0005-0000-0000-000040000000}"/>
    <cellStyle name="Comma 6 3 2 3 2 6" xfId="6555" xr:uid="{00000000-0005-0000-0000-000040000000}"/>
    <cellStyle name="Comma 6 3 2 3 2 6 2" xfId="21675" xr:uid="{00000000-0005-0000-0000-000040000000}"/>
    <cellStyle name="Comma 6 3 2 3 2 6 2 2" xfId="51915" xr:uid="{00000000-0005-0000-0000-000040000000}"/>
    <cellStyle name="Comma 6 3 2 3 2 6 3" xfId="36795" xr:uid="{00000000-0005-0000-0000-000040000000}"/>
    <cellStyle name="Comma 6 3 2 3 2 7" xfId="8067" xr:uid="{00000000-0005-0000-0000-000040000000}"/>
    <cellStyle name="Comma 6 3 2 3 2 7 2" xfId="23187" xr:uid="{00000000-0005-0000-0000-000040000000}"/>
    <cellStyle name="Comma 6 3 2 3 2 7 2 2" xfId="53427" xr:uid="{00000000-0005-0000-0000-000040000000}"/>
    <cellStyle name="Comma 6 3 2 3 2 7 3" xfId="38307" xr:uid="{00000000-0005-0000-0000-000040000000}"/>
    <cellStyle name="Comma 6 3 2 3 2 8" xfId="9579" xr:uid="{00000000-0005-0000-0000-000040000000}"/>
    <cellStyle name="Comma 6 3 2 3 2 8 2" xfId="24699" xr:uid="{00000000-0005-0000-0000-000040000000}"/>
    <cellStyle name="Comma 6 3 2 3 2 8 2 2" xfId="54939" xr:uid="{00000000-0005-0000-0000-000040000000}"/>
    <cellStyle name="Comma 6 3 2 3 2 8 3" xfId="39819" xr:uid="{00000000-0005-0000-0000-000040000000}"/>
    <cellStyle name="Comma 6 3 2 3 2 9" xfId="15627" xr:uid="{00000000-0005-0000-0000-000040000000}"/>
    <cellStyle name="Comma 6 3 2 3 2 9 2" xfId="45867" xr:uid="{00000000-0005-0000-0000-000040000000}"/>
    <cellStyle name="Comma 6 3 2 3 3" xfId="759" xr:uid="{00000000-0005-0000-0000-0000BE000000}"/>
    <cellStyle name="Comma 6 3 2 3 3 10" xfId="30999" xr:uid="{00000000-0005-0000-0000-0000BE000000}"/>
    <cellStyle name="Comma 6 3 2 3 3 2" xfId="1515" xr:uid="{00000000-0005-0000-0000-0000BE000000}"/>
    <cellStyle name="Comma 6 3 2 3 3 2 2" xfId="3027" xr:uid="{00000000-0005-0000-0000-0000BE000000}"/>
    <cellStyle name="Comma 6 3 2 3 3 2 2 2" xfId="12099" xr:uid="{00000000-0005-0000-0000-0000BE000000}"/>
    <cellStyle name="Comma 6 3 2 3 3 2 2 2 2" xfId="27219" xr:uid="{00000000-0005-0000-0000-0000BE000000}"/>
    <cellStyle name="Comma 6 3 2 3 3 2 2 2 2 2" xfId="57459" xr:uid="{00000000-0005-0000-0000-0000BE000000}"/>
    <cellStyle name="Comma 6 3 2 3 3 2 2 2 3" xfId="42339" xr:uid="{00000000-0005-0000-0000-0000BE000000}"/>
    <cellStyle name="Comma 6 3 2 3 3 2 2 3" xfId="18147" xr:uid="{00000000-0005-0000-0000-0000BE000000}"/>
    <cellStyle name="Comma 6 3 2 3 3 2 2 3 2" xfId="48387" xr:uid="{00000000-0005-0000-0000-0000BE000000}"/>
    <cellStyle name="Comma 6 3 2 3 3 2 2 4" xfId="33267" xr:uid="{00000000-0005-0000-0000-0000BE000000}"/>
    <cellStyle name="Comma 6 3 2 3 3 2 3" xfId="4539" xr:uid="{00000000-0005-0000-0000-0000BE000000}"/>
    <cellStyle name="Comma 6 3 2 3 3 2 3 2" xfId="13611" xr:uid="{00000000-0005-0000-0000-0000BE000000}"/>
    <cellStyle name="Comma 6 3 2 3 3 2 3 2 2" xfId="28731" xr:uid="{00000000-0005-0000-0000-0000BE000000}"/>
    <cellStyle name="Comma 6 3 2 3 3 2 3 2 2 2" xfId="58971" xr:uid="{00000000-0005-0000-0000-0000BE000000}"/>
    <cellStyle name="Comma 6 3 2 3 3 2 3 2 3" xfId="43851" xr:uid="{00000000-0005-0000-0000-0000BE000000}"/>
    <cellStyle name="Comma 6 3 2 3 3 2 3 3" xfId="19659" xr:uid="{00000000-0005-0000-0000-0000BE000000}"/>
    <cellStyle name="Comma 6 3 2 3 3 2 3 3 2" xfId="49899" xr:uid="{00000000-0005-0000-0000-0000BE000000}"/>
    <cellStyle name="Comma 6 3 2 3 3 2 3 4" xfId="34779" xr:uid="{00000000-0005-0000-0000-0000BE000000}"/>
    <cellStyle name="Comma 6 3 2 3 3 2 4" xfId="6051" xr:uid="{00000000-0005-0000-0000-0000BE000000}"/>
    <cellStyle name="Comma 6 3 2 3 3 2 4 2" xfId="15123" xr:uid="{00000000-0005-0000-0000-0000BE000000}"/>
    <cellStyle name="Comma 6 3 2 3 3 2 4 2 2" xfId="30243" xr:uid="{00000000-0005-0000-0000-0000BE000000}"/>
    <cellStyle name="Comma 6 3 2 3 3 2 4 2 2 2" xfId="60483" xr:uid="{00000000-0005-0000-0000-0000BE000000}"/>
    <cellStyle name="Comma 6 3 2 3 3 2 4 2 3" xfId="45363" xr:uid="{00000000-0005-0000-0000-0000BE000000}"/>
    <cellStyle name="Comma 6 3 2 3 3 2 4 3" xfId="21171" xr:uid="{00000000-0005-0000-0000-0000BE000000}"/>
    <cellStyle name="Comma 6 3 2 3 3 2 4 3 2" xfId="51411" xr:uid="{00000000-0005-0000-0000-0000BE000000}"/>
    <cellStyle name="Comma 6 3 2 3 3 2 4 4" xfId="36291" xr:uid="{00000000-0005-0000-0000-0000BE000000}"/>
    <cellStyle name="Comma 6 3 2 3 3 2 5" xfId="7563" xr:uid="{00000000-0005-0000-0000-0000BE000000}"/>
    <cellStyle name="Comma 6 3 2 3 3 2 5 2" xfId="22683" xr:uid="{00000000-0005-0000-0000-0000BE000000}"/>
    <cellStyle name="Comma 6 3 2 3 3 2 5 2 2" xfId="52923" xr:uid="{00000000-0005-0000-0000-0000BE000000}"/>
    <cellStyle name="Comma 6 3 2 3 3 2 5 3" xfId="37803" xr:uid="{00000000-0005-0000-0000-0000BE000000}"/>
    <cellStyle name="Comma 6 3 2 3 3 2 6" xfId="9075" xr:uid="{00000000-0005-0000-0000-0000BE000000}"/>
    <cellStyle name="Comma 6 3 2 3 3 2 6 2" xfId="24195" xr:uid="{00000000-0005-0000-0000-0000BE000000}"/>
    <cellStyle name="Comma 6 3 2 3 3 2 6 2 2" xfId="54435" xr:uid="{00000000-0005-0000-0000-0000BE000000}"/>
    <cellStyle name="Comma 6 3 2 3 3 2 6 3" xfId="39315" xr:uid="{00000000-0005-0000-0000-0000BE000000}"/>
    <cellStyle name="Comma 6 3 2 3 3 2 7" xfId="10587" xr:uid="{00000000-0005-0000-0000-0000BE000000}"/>
    <cellStyle name="Comma 6 3 2 3 3 2 7 2" xfId="25707" xr:uid="{00000000-0005-0000-0000-0000BE000000}"/>
    <cellStyle name="Comma 6 3 2 3 3 2 7 2 2" xfId="55947" xr:uid="{00000000-0005-0000-0000-0000BE000000}"/>
    <cellStyle name="Comma 6 3 2 3 3 2 7 3" xfId="40827" xr:uid="{00000000-0005-0000-0000-0000BE000000}"/>
    <cellStyle name="Comma 6 3 2 3 3 2 8" xfId="16635" xr:uid="{00000000-0005-0000-0000-0000BE000000}"/>
    <cellStyle name="Comma 6 3 2 3 3 2 8 2" xfId="46875" xr:uid="{00000000-0005-0000-0000-0000BE000000}"/>
    <cellStyle name="Comma 6 3 2 3 3 2 9" xfId="31755" xr:uid="{00000000-0005-0000-0000-0000BE000000}"/>
    <cellStyle name="Comma 6 3 2 3 3 3" xfId="2271" xr:uid="{00000000-0005-0000-0000-0000BE000000}"/>
    <cellStyle name="Comma 6 3 2 3 3 3 2" xfId="11343" xr:uid="{00000000-0005-0000-0000-0000BE000000}"/>
    <cellStyle name="Comma 6 3 2 3 3 3 2 2" xfId="26463" xr:uid="{00000000-0005-0000-0000-0000BE000000}"/>
    <cellStyle name="Comma 6 3 2 3 3 3 2 2 2" xfId="56703" xr:uid="{00000000-0005-0000-0000-0000BE000000}"/>
    <cellStyle name="Comma 6 3 2 3 3 3 2 3" xfId="41583" xr:uid="{00000000-0005-0000-0000-0000BE000000}"/>
    <cellStyle name="Comma 6 3 2 3 3 3 3" xfId="17391" xr:uid="{00000000-0005-0000-0000-0000BE000000}"/>
    <cellStyle name="Comma 6 3 2 3 3 3 3 2" xfId="47631" xr:uid="{00000000-0005-0000-0000-0000BE000000}"/>
    <cellStyle name="Comma 6 3 2 3 3 3 4" xfId="32511" xr:uid="{00000000-0005-0000-0000-0000BE000000}"/>
    <cellStyle name="Comma 6 3 2 3 3 4" xfId="3783" xr:uid="{00000000-0005-0000-0000-0000BE000000}"/>
    <cellStyle name="Comma 6 3 2 3 3 4 2" xfId="12855" xr:uid="{00000000-0005-0000-0000-0000BE000000}"/>
    <cellStyle name="Comma 6 3 2 3 3 4 2 2" xfId="27975" xr:uid="{00000000-0005-0000-0000-0000BE000000}"/>
    <cellStyle name="Comma 6 3 2 3 3 4 2 2 2" xfId="58215" xr:uid="{00000000-0005-0000-0000-0000BE000000}"/>
    <cellStyle name="Comma 6 3 2 3 3 4 2 3" xfId="43095" xr:uid="{00000000-0005-0000-0000-0000BE000000}"/>
    <cellStyle name="Comma 6 3 2 3 3 4 3" xfId="18903" xr:uid="{00000000-0005-0000-0000-0000BE000000}"/>
    <cellStyle name="Comma 6 3 2 3 3 4 3 2" xfId="49143" xr:uid="{00000000-0005-0000-0000-0000BE000000}"/>
    <cellStyle name="Comma 6 3 2 3 3 4 4" xfId="34023" xr:uid="{00000000-0005-0000-0000-0000BE000000}"/>
    <cellStyle name="Comma 6 3 2 3 3 5" xfId="5295" xr:uid="{00000000-0005-0000-0000-0000BE000000}"/>
    <cellStyle name="Comma 6 3 2 3 3 5 2" xfId="14367" xr:uid="{00000000-0005-0000-0000-0000BE000000}"/>
    <cellStyle name="Comma 6 3 2 3 3 5 2 2" xfId="29487" xr:uid="{00000000-0005-0000-0000-0000BE000000}"/>
    <cellStyle name="Comma 6 3 2 3 3 5 2 2 2" xfId="59727" xr:uid="{00000000-0005-0000-0000-0000BE000000}"/>
    <cellStyle name="Comma 6 3 2 3 3 5 2 3" xfId="44607" xr:uid="{00000000-0005-0000-0000-0000BE000000}"/>
    <cellStyle name="Comma 6 3 2 3 3 5 3" xfId="20415" xr:uid="{00000000-0005-0000-0000-0000BE000000}"/>
    <cellStyle name="Comma 6 3 2 3 3 5 3 2" xfId="50655" xr:uid="{00000000-0005-0000-0000-0000BE000000}"/>
    <cellStyle name="Comma 6 3 2 3 3 5 4" xfId="35535" xr:uid="{00000000-0005-0000-0000-0000BE000000}"/>
    <cellStyle name="Comma 6 3 2 3 3 6" xfId="6807" xr:uid="{00000000-0005-0000-0000-0000BE000000}"/>
    <cellStyle name="Comma 6 3 2 3 3 6 2" xfId="21927" xr:uid="{00000000-0005-0000-0000-0000BE000000}"/>
    <cellStyle name="Comma 6 3 2 3 3 6 2 2" xfId="52167" xr:uid="{00000000-0005-0000-0000-0000BE000000}"/>
    <cellStyle name="Comma 6 3 2 3 3 6 3" xfId="37047" xr:uid="{00000000-0005-0000-0000-0000BE000000}"/>
    <cellStyle name="Comma 6 3 2 3 3 7" xfId="8319" xr:uid="{00000000-0005-0000-0000-0000BE000000}"/>
    <cellStyle name="Comma 6 3 2 3 3 7 2" xfId="23439" xr:uid="{00000000-0005-0000-0000-0000BE000000}"/>
    <cellStyle name="Comma 6 3 2 3 3 7 2 2" xfId="53679" xr:uid="{00000000-0005-0000-0000-0000BE000000}"/>
    <cellStyle name="Comma 6 3 2 3 3 7 3" xfId="38559" xr:uid="{00000000-0005-0000-0000-0000BE000000}"/>
    <cellStyle name="Comma 6 3 2 3 3 8" xfId="9831" xr:uid="{00000000-0005-0000-0000-0000BE000000}"/>
    <cellStyle name="Comma 6 3 2 3 3 8 2" xfId="24951" xr:uid="{00000000-0005-0000-0000-0000BE000000}"/>
    <cellStyle name="Comma 6 3 2 3 3 8 2 2" xfId="55191" xr:uid="{00000000-0005-0000-0000-0000BE000000}"/>
    <cellStyle name="Comma 6 3 2 3 3 8 3" xfId="40071" xr:uid="{00000000-0005-0000-0000-0000BE000000}"/>
    <cellStyle name="Comma 6 3 2 3 3 9" xfId="15879" xr:uid="{00000000-0005-0000-0000-0000BE000000}"/>
    <cellStyle name="Comma 6 3 2 3 3 9 2" xfId="46119" xr:uid="{00000000-0005-0000-0000-0000BE000000}"/>
    <cellStyle name="Comma 6 3 2 3 4" xfId="1011" xr:uid="{00000000-0005-0000-0000-000040000000}"/>
    <cellStyle name="Comma 6 3 2 3 4 2" xfId="2523" xr:uid="{00000000-0005-0000-0000-000040000000}"/>
    <cellStyle name="Comma 6 3 2 3 4 2 2" xfId="11595" xr:uid="{00000000-0005-0000-0000-000040000000}"/>
    <cellStyle name="Comma 6 3 2 3 4 2 2 2" xfId="26715" xr:uid="{00000000-0005-0000-0000-000040000000}"/>
    <cellStyle name="Comma 6 3 2 3 4 2 2 2 2" xfId="56955" xr:uid="{00000000-0005-0000-0000-000040000000}"/>
    <cellStyle name="Comma 6 3 2 3 4 2 2 3" xfId="41835" xr:uid="{00000000-0005-0000-0000-000040000000}"/>
    <cellStyle name="Comma 6 3 2 3 4 2 3" xfId="17643" xr:uid="{00000000-0005-0000-0000-000040000000}"/>
    <cellStyle name="Comma 6 3 2 3 4 2 3 2" xfId="47883" xr:uid="{00000000-0005-0000-0000-000040000000}"/>
    <cellStyle name="Comma 6 3 2 3 4 2 4" xfId="32763" xr:uid="{00000000-0005-0000-0000-000040000000}"/>
    <cellStyle name="Comma 6 3 2 3 4 3" xfId="4035" xr:uid="{00000000-0005-0000-0000-000040000000}"/>
    <cellStyle name="Comma 6 3 2 3 4 3 2" xfId="13107" xr:uid="{00000000-0005-0000-0000-000040000000}"/>
    <cellStyle name="Comma 6 3 2 3 4 3 2 2" xfId="28227" xr:uid="{00000000-0005-0000-0000-000040000000}"/>
    <cellStyle name="Comma 6 3 2 3 4 3 2 2 2" xfId="58467" xr:uid="{00000000-0005-0000-0000-000040000000}"/>
    <cellStyle name="Comma 6 3 2 3 4 3 2 3" xfId="43347" xr:uid="{00000000-0005-0000-0000-000040000000}"/>
    <cellStyle name="Comma 6 3 2 3 4 3 3" xfId="19155" xr:uid="{00000000-0005-0000-0000-000040000000}"/>
    <cellStyle name="Comma 6 3 2 3 4 3 3 2" xfId="49395" xr:uid="{00000000-0005-0000-0000-000040000000}"/>
    <cellStyle name="Comma 6 3 2 3 4 3 4" xfId="34275" xr:uid="{00000000-0005-0000-0000-000040000000}"/>
    <cellStyle name="Comma 6 3 2 3 4 4" xfId="5547" xr:uid="{00000000-0005-0000-0000-000040000000}"/>
    <cellStyle name="Comma 6 3 2 3 4 4 2" xfId="14619" xr:uid="{00000000-0005-0000-0000-000040000000}"/>
    <cellStyle name="Comma 6 3 2 3 4 4 2 2" xfId="29739" xr:uid="{00000000-0005-0000-0000-000040000000}"/>
    <cellStyle name="Comma 6 3 2 3 4 4 2 2 2" xfId="59979" xr:uid="{00000000-0005-0000-0000-000040000000}"/>
    <cellStyle name="Comma 6 3 2 3 4 4 2 3" xfId="44859" xr:uid="{00000000-0005-0000-0000-000040000000}"/>
    <cellStyle name="Comma 6 3 2 3 4 4 3" xfId="20667" xr:uid="{00000000-0005-0000-0000-000040000000}"/>
    <cellStyle name="Comma 6 3 2 3 4 4 3 2" xfId="50907" xr:uid="{00000000-0005-0000-0000-000040000000}"/>
    <cellStyle name="Comma 6 3 2 3 4 4 4" xfId="35787" xr:uid="{00000000-0005-0000-0000-000040000000}"/>
    <cellStyle name="Comma 6 3 2 3 4 5" xfId="7059" xr:uid="{00000000-0005-0000-0000-000040000000}"/>
    <cellStyle name="Comma 6 3 2 3 4 5 2" xfId="22179" xr:uid="{00000000-0005-0000-0000-000040000000}"/>
    <cellStyle name="Comma 6 3 2 3 4 5 2 2" xfId="52419" xr:uid="{00000000-0005-0000-0000-000040000000}"/>
    <cellStyle name="Comma 6 3 2 3 4 5 3" xfId="37299" xr:uid="{00000000-0005-0000-0000-000040000000}"/>
    <cellStyle name="Comma 6 3 2 3 4 6" xfId="8571" xr:uid="{00000000-0005-0000-0000-000040000000}"/>
    <cellStyle name="Comma 6 3 2 3 4 6 2" xfId="23691" xr:uid="{00000000-0005-0000-0000-000040000000}"/>
    <cellStyle name="Comma 6 3 2 3 4 6 2 2" xfId="53931" xr:uid="{00000000-0005-0000-0000-000040000000}"/>
    <cellStyle name="Comma 6 3 2 3 4 6 3" xfId="38811" xr:uid="{00000000-0005-0000-0000-000040000000}"/>
    <cellStyle name="Comma 6 3 2 3 4 7" xfId="10083" xr:uid="{00000000-0005-0000-0000-000040000000}"/>
    <cellStyle name="Comma 6 3 2 3 4 7 2" xfId="25203" xr:uid="{00000000-0005-0000-0000-000040000000}"/>
    <cellStyle name="Comma 6 3 2 3 4 7 2 2" xfId="55443" xr:uid="{00000000-0005-0000-0000-000040000000}"/>
    <cellStyle name="Comma 6 3 2 3 4 7 3" xfId="40323" xr:uid="{00000000-0005-0000-0000-000040000000}"/>
    <cellStyle name="Comma 6 3 2 3 4 8" xfId="16131" xr:uid="{00000000-0005-0000-0000-000040000000}"/>
    <cellStyle name="Comma 6 3 2 3 4 8 2" xfId="46371" xr:uid="{00000000-0005-0000-0000-000040000000}"/>
    <cellStyle name="Comma 6 3 2 3 4 9" xfId="31251" xr:uid="{00000000-0005-0000-0000-000040000000}"/>
    <cellStyle name="Comma 6 3 2 3 5" xfId="1767" xr:uid="{00000000-0005-0000-0000-000040000000}"/>
    <cellStyle name="Comma 6 3 2 3 5 2" xfId="10839" xr:uid="{00000000-0005-0000-0000-000040000000}"/>
    <cellStyle name="Comma 6 3 2 3 5 2 2" xfId="25959" xr:uid="{00000000-0005-0000-0000-000040000000}"/>
    <cellStyle name="Comma 6 3 2 3 5 2 2 2" xfId="56199" xr:uid="{00000000-0005-0000-0000-000040000000}"/>
    <cellStyle name="Comma 6 3 2 3 5 2 3" xfId="41079" xr:uid="{00000000-0005-0000-0000-000040000000}"/>
    <cellStyle name="Comma 6 3 2 3 5 3" xfId="16887" xr:uid="{00000000-0005-0000-0000-000040000000}"/>
    <cellStyle name="Comma 6 3 2 3 5 3 2" xfId="47127" xr:uid="{00000000-0005-0000-0000-000040000000}"/>
    <cellStyle name="Comma 6 3 2 3 5 4" xfId="32007" xr:uid="{00000000-0005-0000-0000-000040000000}"/>
    <cellStyle name="Comma 6 3 2 3 6" xfId="3279" xr:uid="{00000000-0005-0000-0000-000040000000}"/>
    <cellStyle name="Comma 6 3 2 3 6 2" xfId="12351" xr:uid="{00000000-0005-0000-0000-000040000000}"/>
    <cellStyle name="Comma 6 3 2 3 6 2 2" xfId="27471" xr:uid="{00000000-0005-0000-0000-000040000000}"/>
    <cellStyle name="Comma 6 3 2 3 6 2 2 2" xfId="57711" xr:uid="{00000000-0005-0000-0000-000040000000}"/>
    <cellStyle name="Comma 6 3 2 3 6 2 3" xfId="42591" xr:uid="{00000000-0005-0000-0000-000040000000}"/>
    <cellStyle name="Comma 6 3 2 3 6 3" xfId="18399" xr:uid="{00000000-0005-0000-0000-000040000000}"/>
    <cellStyle name="Comma 6 3 2 3 6 3 2" xfId="48639" xr:uid="{00000000-0005-0000-0000-000040000000}"/>
    <cellStyle name="Comma 6 3 2 3 6 4" xfId="33519" xr:uid="{00000000-0005-0000-0000-000040000000}"/>
    <cellStyle name="Comma 6 3 2 3 7" xfId="4791" xr:uid="{00000000-0005-0000-0000-000040000000}"/>
    <cellStyle name="Comma 6 3 2 3 7 2" xfId="13863" xr:uid="{00000000-0005-0000-0000-000040000000}"/>
    <cellStyle name="Comma 6 3 2 3 7 2 2" xfId="28983" xr:uid="{00000000-0005-0000-0000-000040000000}"/>
    <cellStyle name="Comma 6 3 2 3 7 2 2 2" xfId="59223" xr:uid="{00000000-0005-0000-0000-000040000000}"/>
    <cellStyle name="Comma 6 3 2 3 7 2 3" xfId="44103" xr:uid="{00000000-0005-0000-0000-000040000000}"/>
    <cellStyle name="Comma 6 3 2 3 7 3" xfId="19911" xr:uid="{00000000-0005-0000-0000-000040000000}"/>
    <cellStyle name="Comma 6 3 2 3 7 3 2" xfId="50151" xr:uid="{00000000-0005-0000-0000-000040000000}"/>
    <cellStyle name="Comma 6 3 2 3 7 4" xfId="35031" xr:uid="{00000000-0005-0000-0000-000040000000}"/>
    <cellStyle name="Comma 6 3 2 3 8" xfId="6303" xr:uid="{00000000-0005-0000-0000-000040000000}"/>
    <cellStyle name="Comma 6 3 2 3 8 2" xfId="21423" xr:uid="{00000000-0005-0000-0000-000040000000}"/>
    <cellStyle name="Comma 6 3 2 3 8 2 2" xfId="51663" xr:uid="{00000000-0005-0000-0000-000040000000}"/>
    <cellStyle name="Comma 6 3 2 3 8 3" xfId="36543" xr:uid="{00000000-0005-0000-0000-000040000000}"/>
    <cellStyle name="Comma 6 3 2 3 9" xfId="7815" xr:uid="{00000000-0005-0000-0000-000040000000}"/>
    <cellStyle name="Comma 6 3 2 3 9 2" xfId="22935" xr:uid="{00000000-0005-0000-0000-000040000000}"/>
    <cellStyle name="Comma 6 3 2 3 9 2 2" xfId="53175" xr:uid="{00000000-0005-0000-0000-000040000000}"/>
    <cellStyle name="Comma 6 3 2 3 9 3" xfId="38055" xr:uid="{00000000-0005-0000-0000-000040000000}"/>
    <cellStyle name="Comma 6 3 2 4" xfId="339" xr:uid="{00000000-0005-0000-0000-000020000000}"/>
    <cellStyle name="Comma 6 3 2 4 10" xfId="30579" xr:uid="{00000000-0005-0000-0000-000020000000}"/>
    <cellStyle name="Comma 6 3 2 4 2" xfId="1095" xr:uid="{00000000-0005-0000-0000-000020000000}"/>
    <cellStyle name="Comma 6 3 2 4 2 2" xfId="2607" xr:uid="{00000000-0005-0000-0000-000020000000}"/>
    <cellStyle name="Comma 6 3 2 4 2 2 2" xfId="11679" xr:uid="{00000000-0005-0000-0000-000020000000}"/>
    <cellStyle name="Comma 6 3 2 4 2 2 2 2" xfId="26799" xr:uid="{00000000-0005-0000-0000-000020000000}"/>
    <cellStyle name="Comma 6 3 2 4 2 2 2 2 2" xfId="57039" xr:uid="{00000000-0005-0000-0000-000020000000}"/>
    <cellStyle name="Comma 6 3 2 4 2 2 2 3" xfId="41919" xr:uid="{00000000-0005-0000-0000-000020000000}"/>
    <cellStyle name="Comma 6 3 2 4 2 2 3" xfId="17727" xr:uid="{00000000-0005-0000-0000-000020000000}"/>
    <cellStyle name="Comma 6 3 2 4 2 2 3 2" xfId="47967" xr:uid="{00000000-0005-0000-0000-000020000000}"/>
    <cellStyle name="Comma 6 3 2 4 2 2 4" xfId="32847" xr:uid="{00000000-0005-0000-0000-000020000000}"/>
    <cellStyle name="Comma 6 3 2 4 2 3" xfId="4119" xr:uid="{00000000-0005-0000-0000-000020000000}"/>
    <cellStyle name="Comma 6 3 2 4 2 3 2" xfId="13191" xr:uid="{00000000-0005-0000-0000-000020000000}"/>
    <cellStyle name="Comma 6 3 2 4 2 3 2 2" xfId="28311" xr:uid="{00000000-0005-0000-0000-000020000000}"/>
    <cellStyle name="Comma 6 3 2 4 2 3 2 2 2" xfId="58551" xr:uid="{00000000-0005-0000-0000-000020000000}"/>
    <cellStyle name="Comma 6 3 2 4 2 3 2 3" xfId="43431" xr:uid="{00000000-0005-0000-0000-000020000000}"/>
    <cellStyle name="Comma 6 3 2 4 2 3 3" xfId="19239" xr:uid="{00000000-0005-0000-0000-000020000000}"/>
    <cellStyle name="Comma 6 3 2 4 2 3 3 2" xfId="49479" xr:uid="{00000000-0005-0000-0000-000020000000}"/>
    <cellStyle name="Comma 6 3 2 4 2 3 4" xfId="34359" xr:uid="{00000000-0005-0000-0000-000020000000}"/>
    <cellStyle name="Comma 6 3 2 4 2 4" xfId="5631" xr:uid="{00000000-0005-0000-0000-000020000000}"/>
    <cellStyle name="Comma 6 3 2 4 2 4 2" xfId="14703" xr:uid="{00000000-0005-0000-0000-000020000000}"/>
    <cellStyle name="Comma 6 3 2 4 2 4 2 2" xfId="29823" xr:uid="{00000000-0005-0000-0000-000020000000}"/>
    <cellStyle name="Comma 6 3 2 4 2 4 2 2 2" xfId="60063" xr:uid="{00000000-0005-0000-0000-000020000000}"/>
    <cellStyle name="Comma 6 3 2 4 2 4 2 3" xfId="44943" xr:uid="{00000000-0005-0000-0000-000020000000}"/>
    <cellStyle name="Comma 6 3 2 4 2 4 3" xfId="20751" xr:uid="{00000000-0005-0000-0000-000020000000}"/>
    <cellStyle name="Comma 6 3 2 4 2 4 3 2" xfId="50991" xr:uid="{00000000-0005-0000-0000-000020000000}"/>
    <cellStyle name="Comma 6 3 2 4 2 4 4" xfId="35871" xr:uid="{00000000-0005-0000-0000-000020000000}"/>
    <cellStyle name="Comma 6 3 2 4 2 5" xfId="7143" xr:uid="{00000000-0005-0000-0000-000020000000}"/>
    <cellStyle name="Comma 6 3 2 4 2 5 2" xfId="22263" xr:uid="{00000000-0005-0000-0000-000020000000}"/>
    <cellStyle name="Comma 6 3 2 4 2 5 2 2" xfId="52503" xr:uid="{00000000-0005-0000-0000-000020000000}"/>
    <cellStyle name="Comma 6 3 2 4 2 5 3" xfId="37383" xr:uid="{00000000-0005-0000-0000-000020000000}"/>
    <cellStyle name="Comma 6 3 2 4 2 6" xfId="8655" xr:uid="{00000000-0005-0000-0000-000020000000}"/>
    <cellStyle name="Comma 6 3 2 4 2 6 2" xfId="23775" xr:uid="{00000000-0005-0000-0000-000020000000}"/>
    <cellStyle name="Comma 6 3 2 4 2 6 2 2" xfId="54015" xr:uid="{00000000-0005-0000-0000-000020000000}"/>
    <cellStyle name="Comma 6 3 2 4 2 6 3" xfId="38895" xr:uid="{00000000-0005-0000-0000-000020000000}"/>
    <cellStyle name="Comma 6 3 2 4 2 7" xfId="10167" xr:uid="{00000000-0005-0000-0000-000020000000}"/>
    <cellStyle name="Comma 6 3 2 4 2 7 2" xfId="25287" xr:uid="{00000000-0005-0000-0000-000020000000}"/>
    <cellStyle name="Comma 6 3 2 4 2 7 2 2" xfId="55527" xr:uid="{00000000-0005-0000-0000-000020000000}"/>
    <cellStyle name="Comma 6 3 2 4 2 7 3" xfId="40407" xr:uid="{00000000-0005-0000-0000-000020000000}"/>
    <cellStyle name="Comma 6 3 2 4 2 8" xfId="16215" xr:uid="{00000000-0005-0000-0000-000020000000}"/>
    <cellStyle name="Comma 6 3 2 4 2 8 2" xfId="46455" xr:uid="{00000000-0005-0000-0000-000020000000}"/>
    <cellStyle name="Comma 6 3 2 4 2 9" xfId="31335" xr:uid="{00000000-0005-0000-0000-000020000000}"/>
    <cellStyle name="Comma 6 3 2 4 3" xfId="1851" xr:uid="{00000000-0005-0000-0000-000020000000}"/>
    <cellStyle name="Comma 6 3 2 4 3 2" xfId="10923" xr:uid="{00000000-0005-0000-0000-000020000000}"/>
    <cellStyle name="Comma 6 3 2 4 3 2 2" xfId="26043" xr:uid="{00000000-0005-0000-0000-000020000000}"/>
    <cellStyle name="Comma 6 3 2 4 3 2 2 2" xfId="56283" xr:uid="{00000000-0005-0000-0000-000020000000}"/>
    <cellStyle name="Comma 6 3 2 4 3 2 3" xfId="41163" xr:uid="{00000000-0005-0000-0000-000020000000}"/>
    <cellStyle name="Comma 6 3 2 4 3 3" xfId="16971" xr:uid="{00000000-0005-0000-0000-000020000000}"/>
    <cellStyle name="Comma 6 3 2 4 3 3 2" xfId="47211" xr:uid="{00000000-0005-0000-0000-000020000000}"/>
    <cellStyle name="Comma 6 3 2 4 3 4" xfId="32091" xr:uid="{00000000-0005-0000-0000-000020000000}"/>
    <cellStyle name="Comma 6 3 2 4 4" xfId="3363" xr:uid="{00000000-0005-0000-0000-000020000000}"/>
    <cellStyle name="Comma 6 3 2 4 4 2" xfId="12435" xr:uid="{00000000-0005-0000-0000-000020000000}"/>
    <cellStyle name="Comma 6 3 2 4 4 2 2" xfId="27555" xr:uid="{00000000-0005-0000-0000-000020000000}"/>
    <cellStyle name="Comma 6 3 2 4 4 2 2 2" xfId="57795" xr:uid="{00000000-0005-0000-0000-000020000000}"/>
    <cellStyle name="Comma 6 3 2 4 4 2 3" xfId="42675" xr:uid="{00000000-0005-0000-0000-000020000000}"/>
    <cellStyle name="Comma 6 3 2 4 4 3" xfId="18483" xr:uid="{00000000-0005-0000-0000-000020000000}"/>
    <cellStyle name="Comma 6 3 2 4 4 3 2" xfId="48723" xr:uid="{00000000-0005-0000-0000-000020000000}"/>
    <cellStyle name="Comma 6 3 2 4 4 4" xfId="33603" xr:uid="{00000000-0005-0000-0000-000020000000}"/>
    <cellStyle name="Comma 6 3 2 4 5" xfId="4875" xr:uid="{00000000-0005-0000-0000-000020000000}"/>
    <cellStyle name="Comma 6 3 2 4 5 2" xfId="13947" xr:uid="{00000000-0005-0000-0000-000020000000}"/>
    <cellStyle name="Comma 6 3 2 4 5 2 2" xfId="29067" xr:uid="{00000000-0005-0000-0000-000020000000}"/>
    <cellStyle name="Comma 6 3 2 4 5 2 2 2" xfId="59307" xr:uid="{00000000-0005-0000-0000-000020000000}"/>
    <cellStyle name="Comma 6 3 2 4 5 2 3" xfId="44187" xr:uid="{00000000-0005-0000-0000-000020000000}"/>
    <cellStyle name="Comma 6 3 2 4 5 3" xfId="19995" xr:uid="{00000000-0005-0000-0000-000020000000}"/>
    <cellStyle name="Comma 6 3 2 4 5 3 2" xfId="50235" xr:uid="{00000000-0005-0000-0000-000020000000}"/>
    <cellStyle name="Comma 6 3 2 4 5 4" xfId="35115" xr:uid="{00000000-0005-0000-0000-000020000000}"/>
    <cellStyle name="Comma 6 3 2 4 6" xfId="6387" xr:uid="{00000000-0005-0000-0000-000020000000}"/>
    <cellStyle name="Comma 6 3 2 4 6 2" xfId="21507" xr:uid="{00000000-0005-0000-0000-000020000000}"/>
    <cellStyle name="Comma 6 3 2 4 6 2 2" xfId="51747" xr:uid="{00000000-0005-0000-0000-000020000000}"/>
    <cellStyle name="Comma 6 3 2 4 6 3" xfId="36627" xr:uid="{00000000-0005-0000-0000-000020000000}"/>
    <cellStyle name="Comma 6 3 2 4 7" xfId="7899" xr:uid="{00000000-0005-0000-0000-000020000000}"/>
    <cellStyle name="Comma 6 3 2 4 7 2" xfId="23019" xr:uid="{00000000-0005-0000-0000-000020000000}"/>
    <cellStyle name="Comma 6 3 2 4 7 2 2" xfId="53259" xr:uid="{00000000-0005-0000-0000-000020000000}"/>
    <cellStyle name="Comma 6 3 2 4 7 3" xfId="38139" xr:uid="{00000000-0005-0000-0000-000020000000}"/>
    <cellStyle name="Comma 6 3 2 4 8" xfId="9411" xr:uid="{00000000-0005-0000-0000-000020000000}"/>
    <cellStyle name="Comma 6 3 2 4 8 2" xfId="24531" xr:uid="{00000000-0005-0000-0000-000020000000}"/>
    <cellStyle name="Comma 6 3 2 4 8 2 2" xfId="54771" xr:uid="{00000000-0005-0000-0000-000020000000}"/>
    <cellStyle name="Comma 6 3 2 4 8 3" xfId="39651" xr:uid="{00000000-0005-0000-0000-000020000000}"/>
    <cellStyle name="Comma 6 3 2 4 9" xfId="15459" xr:uid="{00000000-0005-0000-0000-000020000000}"/>
    <cellStyle name="Comma 6 3 2 4 9 2" xfId="45699" xr:uid="{00000000-0005-0000-0000-000020000000}"/>
    <cellStyle name="Comma 6 3 2 5" xfId="591" xr:uid="{00000000-0005-0000-0000-0000BC000000}"/>
    <cellStyle name="Comma 6 3 2 5 10" xfId="30831" xr:uid="{00000000-0005-0000-0000-0000BC000000}"/>
    <cellStyle name="Comma 6 3 2 5 2" xfId="1347" xr:uid="{00000000-0005-0000-0000-0000BC000000}"/>
    <cellStyle name="Comma 6 3 2 5 2 2" xfId="2859" xr:uid="{00000000-0005-0000-0000-0000BC000000}"/>
    <cellStyle name="Comma 6 3 2 5 2 2 2" xfId="11931" xr:uid="{00000000-0005-0000-0000-0000BC000000}"/>
    <cellStyle name="Comma 6 3 2 5 2 2 2 2" xfId="27051" xr:uid="{00000000-0005-0000-0000-0000BC000000}"/>
    <cellStyle name="Comma 6 3 2 5 2 2 2 2 2" xfId="57291" xr:uid="{00000000-0005-0000-0000-0000BC000000}"/>
    <cellStyle name="Comma 6 3 2 5 2 2 2 3" xfId="42171" xr:uid="{00000000-0005-0000-0000-0000BC000000}"/>
    <cellStyle name="Comma 6 3 2 5 2 2 3" xfId="17979" xr:uid="{00000000-0005-0000-0000-0000BC000000}"/>
    <cellStyle name="Comma 6 3 2 5 2 2 3 2" xfId="48219" xr:uid="{00000000-0005-0000-0000-0000BC000000}"/>
    <cellStyle name="Comma 6 3 2 5 2 2 4" xfId="33099" xr:uid="{00000000-0005-0000-0000-0000BC000000}"/>
    <cellStyle name="Comma 6 3 2 5 2 3" xfId="4371" xr:uid="{00000000-0005-0000-0000-0000BC000000}"/>
    <cellStyle name="Comma 6 3 2 5 2 3 2" xfId="13443" xr:uid="{00000000-0005-0000-0000-0000BC000000}"/>
    <cellStyle name="Comma 6 3 2 5 2 3 2 2" xfId="28563" xr:uid="{00000000-0005-0000-0000-0000BC000000}"/>
    <cellStyle name="Comma 6 3 2 5 2 3 2 2 2" xfId="58803" xr:uid="{00000000-0005-0000-0000-0000BC000000}"/>
    <cellStyle name="Comma 6 3 2 5 2 3 2 3" xfId="43683" xr:uid="{00000000-0005-0000-0000-0000BC000000}"/>
    <cellStyle name="Comma 6 3 2 5 2 3 3" xfId="19491" xr:uid="{00000000-0005-0000-0000-0000BC000000}"/>
    <cellStyle name="Comma 6 3 2 5 2 3 3 2" xfId="49731" xr:uid="{00000000-0005-0000-0000-0000BC000000}"/>
    <cellStyle name="Comma 6 3 2 5 2 3 4" xfId="34611" xr:uid="{00000000-0005-0000-0000-0000BC000000}"/>
    <cellStyle name="Comma 6 3 2 5 2 4" xfId="5883" xr:uid="{00000000-0005-0000-0000-0000BC000000}"/>
    <cellStyle name="Comma 6 3 2 5 2 4 2" xfId="14955" xr:uid="{00000000-0005-0000-0000-0000BC000000}"/>
    <cellStyle name="Comma 6 3 2 5 2 4 2 2" xfId="30075" xr:uid="{00000000-0005-0000-0000-0000BC000000}"/>
    <cellStyle name="Comma 6 3 2 5 2 4 2 2 2" xfId="60315" xr:uid="{00000000-0005-0000-0000-0000BC000000}"/>
    <cellStyle name="Comma 6 3 2 5 2 4 2 3" xfId="45195" xr:uid="{00000000-0005-0000-0000-0000BC000000}"/>
    <cellStyle name="Comma 6 3 2 5 2 4 3" xfId="21003" xr:uid="{00000000-0005-0000-0000-0000BC000000}"/>
    <cellStyle name="Comma 6 3 2 5 2 4 3 2" xfId="51243" xr:uid="{00000000-0005-0000-0000-0000BC000000}"/>
    <cellStyle name="Comma 6 3 2 5 2 4 4" xfId="36123" xr:uid="{00000000-0005-0000-0000-0000BC000000}"/>
    <cellStyle name="Comma 6 3 2 5 2 5" xfId="7395" xr:uid="{00000000-0005-0000-0000-0000BC000000}"/>
    <cellStyle name="Comma 6 3 2 5 2 5 2" xfId="22515" xr:uid="{00000000-0005-0000-0000-0000BC000000}"/>
    <cellStyle name="Comma 6 3 2 5 2 5 2 2" xfId="52755" xr:uid="{00000000-0005-0000-0000-0000BC000000}"/>
    <cellStyle name="Comma 6 3 2 5 2 5 3" xfId="37635" xr:uid="{00000000-0005-0000-0000-0000BC000000}"/>
    <cellStyle name="Comma 6 3 2 5 2 6" xfId="8907" xr:uid="{00000000-0005-0000-0000-0000BC000000}"/>
    <cellStyle name="Comma 6 3 2 5 2 6 2" xfId="24027" xr:uid="{00000000-0005-0000-0000-0000BC000000}"/>
    <cellStyle name="Comma 6 3 2 5 2 6 2 2" xfId="54267" xr:uid="{00000000-0005-0000-0000-0000BC000000}"/>
    <cellStyle name="Comma 6 3 2 5 2 6 3" xfId="39147" xr:uid="{00000000-0005-0000-0000-0000BC000000}"/>
    <cellStyle name="Comma 6 3 2 5 2 7" xfId="10419" xr:uid="{00000000-0005-0000-0000-0000BC000000}"/>
    <cellStyle name="Comma 6 3 2 5 2 7 2" xfId="25539" xr:uid="{00000000-0005-0000-0000-0000BC000000}"/>
    <cellStyle name="Comma 6 3 2 5 2 7 2 2" xfId="55779" xr:uid="{00000000-0005-0000-0000-0000BC000000}"/>
    <cellStyle name="Comma 6 3 2 5 2 7 3" xfId="40659" xr:uid="{00000000-0005-0000-0000-0000BC000000}"/>
    <cellStyle name="Comma 6 3 2 5 2 8" xfId="16467" xr:uid="{00000000-0005-0000-0000-0000BC000000}"/>
    <cellStyle name="Comma 6 3 2 5 2 8 2" xfId="46707" xr:uid="{00000000-0005-0000-0000-0000BC000000}"/>
    <cellStyle name="Comma 6 3 2 5 2 9" xfId="31587" xr:uid="{00000000-0005-0000-0000-0000BC000000}"/>
    <cellStyle name="Comma 6 3 2 5 3" xfId="2103" xr:uid="{00000000-0005-0000-0000-0000BC000000}"/>
    <cellStyle name="Comma 6 3 2 5 3 2" xfId="11175" xr:uid="{00000000-0005-0000-0000-0000BC000000}"/>
    <cellStyle name="Comma 6 3 2 5 3 2 2" xfId="26295" xr:uid="{00000000-0005-0000-0000-0000BC000000}"/>
    <cellStyle name="Comma 6 3 2 5 3 2 2 2" xfId="56535" xr:uid="{00000000-0005-0000-0000-0000BC000000}"/>
    <cellStyle name="Comma 6 3 2 5 3 2 3" xfId="41415" xr:uid="{00000000-0005-0000-0000-0000BC000000}"/>
    <cellStyle name="Comma 6 3 2 5 3 3" xfId="17223" xr:uid="{00000000-0005-0000-0000-0000BC000000}"/>
    <cellStyle name="Comma 6 3 2 5 3 3 2" xfId="47463" xr:uid="{00000000-0005-0000-0000-0000BC000000}"/>
    <cellStyle name="Comma 6 3 2 5 3 4" xfId="32343" xr:uid="{00000000-0005-0000-0000-0000BC000000}"/>
    <cellStyle name="Comma 6 3 2 5 4" xfId="3615" xr:uid="{00000000-0005-0000-0000-0000BC000000}"/>
    <cellStyle name="Comma 6 3 2 5 4 2" xfId="12687" xr:uid="{00000000-0005-0000-0000-0000BC000000}"/>
    <cellStyle name="Comma 6 3 2 5 4 2 2" xfId="27807" xr:uid="{00000000-0005-0000-0000-0000BC000000}"/>
    <cellStyle name="Comma 6 3 2 5 4 2 2 2" xfId="58047" xr:uid="{00000000-0005-0000-0000-0000BC000000}"/>
    <cellStyle name="Comma 6 3 2 5 4 2 3" xfId="42927" xr:uid="{00000000-0005-0000-0000-0000BC000000}"/>
    <cellStyle name="Comma 6 3 2 5 4 3" xfId="18735" xr:uid="{00000000-0005-0000-0000-0000BC000000}"/>
    <cellStyle name="Comma 6 3 2 5 4 3 2" xfId="48975" xr:uid="{00000000-0005-0000-0000-0000BC000000}"/>
    <cellStyle name="Comma 6 3 2 5 4 4" xfId="33855" xr:uid="{00000000-0005-0000-0000-0000BC000000}"/>
    <cellStyle name="Comma 6 3 2 5 5" xfId="5127" xr:uid="{00000000-0005-0000-0000-0000BC000000}"/>
    <cellStyle name="Comma 6 3 2 5 5 2" xfId="14199" xr:uid="{00000000-0005-0000-0000-0000BC000000}"/>
    <cellStyle name="Comma 6 3 2 5 5 2 2" xfId="29319" xr:uid="{00000000-0005-0000-0000-0000BC000000}"/>
    <cellStyle name="Comma 6 3 2 5 5 2 2 2" xfId="59559" xr:uid="{00000000-0005-0000-0000-0000BC000000}"/>
    <cellStyle name="Comma 6 3 2 5 5 2 3" xfId="44439" xr:uid="{00000000-0005-0000-0000-0000BC000000}"/>
    <cellStyle name="Comma 6 3 2 5 5 3" xfId="20247" xr:uid="{00000000-0005-0000-0000-0000BC000000}"/>
    <cellStyle name="Comma 6 3 2 5 5 3 2" xfId="50487" xr:uid="{00000000-0005-0000-0000-0000BC000000}"/>
    <cellStyle name="Comma 6 3 2 5 5 4" xfId="35367" xr:uid="{00000000-0005-0000-0000-0000BC000000}"/>
    <cellStyle name="Comma 6 3 2 5 6" xfId="6639" xr:uid="{00000000-0005-0000-0000-0000BC000000}"/>
    <cellStyle name="Comma 6 3 2 5 6 2" xfId="21759" xr:uid="{00000000-0005-0000-0000-0000BC000000}"/>
    <cellStyle name="Comma 6 3 2 5 6 2 2" xfId="51999" xr:uid="{00000000-0005-0000-0000-0000BC000000}"/>
    <cellStyle name="Comma 6 3 2 5 6 3" xfId="36879" xr:uid="{00000000-0005-0000-0000-0000BC000000}"/>
    <cellStyle name="Comma 6 3 2 5 7" xfId="8151" xr:uid="{00000000-0005-0000-0000-0000BC000000}"/>
    <cellStyle name="Comma 6 3 2 5 7 2" xfId="23271" xr:uid="{00000000-0005-0000-0000-0000BC000000}"/>
    <cellStyle name="Comma 6 3 2 5 7 2 2" xfId="53511" xr:uid="{00000000-0005-0000-0000-0000BC000000}"/>
    <cellStyle name="Comma 6 3 2 5 7 3" xfId="38391" xr:uid="{00000000-0005-0000-0000-0000BC000000}"/>
    <cellStyle name="Comma 6 3 2 5 8" xfId="9663" xr:uid="{00000000-0005-0000-0000-0000BC000000}"/>
    <cellStyle name="Comma 6 3 2 5 8 2" xfId="24783" xr:uid="{00000000-0005-0000-0000-0000BC000000}"/>
    <cellStyle name="Comma 6 3 2 5 8 2 2" xfId="55023" xr:uid="{00000000-0005-0000-0000-0000BC000000}"/>
    <cellStyle name="Comma 6 3 2 5 8 3" xfId="39903" xr:uid="{00000000-0005-0000-0000-0000BC000000}"/>
    <cellStyle name="Comma 6 3 2 5 9" xfId="15711" xr:uid="{00000000-0005-0000-0000-0000BC000000}"/>
    <cellStyle name="Comma 6 3 2 5 9 2" xfId="45951" xr:uid="{00000000-0005-0000-0000-0000BC000000}"/>
    <cellStyle name="Comma 6 3 2 6" xfId="843" xr:uid="{00000000-0005-0000-0000-000020000000}"/>
    <cellStyle name="Comma 6 3 2 6 2" xfId="2355" xr:uid="{00000000-0005-0000-0000-000020000000}"/>
    <cellStyle name="Comma 6 3 2 6 2 2" xfId="11427" xr:uid="{00000000-0005-0000-0000-000020000000}"/>
    <cellStyle name="Comma 6 3 2 6 2 2 2" xfId="26547" xr:uid="{00000000-0005-0000-0000-000020000000}"/>
    <cellStyle name="Comma 6 3 2 6 2 2 2 2" xfId="56787" xr:uid="{00000000-0005-0000-0000-000020000000}"/>
    <cellStyle name="Comma 6 3 2 6 2 2 3" xfId="41667" xr:uid="{00000000-0005-0000-0000-000020000000}"/>
    <cellStyle name="Comma 6 3 2 6 2 3" xfId="17475" xr:uid="{00000000-0005-0000-0000-000020000000}"/>
    <cellStyle name="Comma 6 3 2 6 2 3 2" xfId="47715" xr:uid="{00000000-0005-0000-0000-000020000000}"/>
    <cellStyle name="Comma 6 3 2 6 2 4" xfId="32595" xr:uid="{00000000-0005-0000-0000-000020000000}"/>
    <cellStyle name="Comma 6 3 2 6 3" xfId="3867" xr:uid="{00000000-0005-0000-0000-000020000000}"/>
    <cellStyle name="Comma 6 3 2 6 3 2" xfId="12939" xr:uid="{00000000-0005-0000-0000-000020000000}"/>
    <cellStyle name="Comma 6 3 2 6 3 2 2" xfId="28059" xr:uid="{00000000-0005-0000-0000-000020000000}"/>
    <cellStyle name="Comma 6 3 2 6 3 2 2 2" xfId="58299" xr:uid="{00000000-0005-0000-0000-000020000000}"/>
    <cellStyle name="Comma 6 3 2 6 3 2 3" xfId="43179" xr:uid="{00000000-0005-0000-0000-000020000000}"/>
    <cellStyle name="Comma 6 3 2 6 3 3" xfId="18987" xr:uid="{00000000-0005-0000-0000-000020000000}"/>
    <cellStyle name="Comma 6 3 2 6 3 3 2" xfId="49227" xr:uid="{00000000-0005-0000-0000-000020000000}"/>
    <cellStyle name="Comma 6 3 2 6 3 4" xfId="34107" xr:uid="{00000000-0005-0000-0000-000020000000}"/>
    <cellStyle name="Comma 6 3 2 6 4" xfId="5379" xr:uid="{00000000-0005-0000-0000-000020000000}"/>
    <cellStyle name="Comma 6 3 2 6 4 2" xfId="14451" xr:uid="{00000000-0005-0000-0000-000020000000}"/>
    <cellStyle name="Comma 6 3 2 6 4 2 2" xfId="29571" xr:uid="{00000000-0005-0000-0000-000020000000}"/>
    <cellStyle name="Comma 6 3 2 6 4 2 2 2" xfId="59811" xr:uid="{00000000-0005-0000-0000-000020000000}"/>
    <cellStyle name="Comma 6 3 2 6 4 2 3" xfId="44691" xr:uid="{00000000-0005-0000-0000-000020000000}"/>
    <cellStyle name="Comma 6 3 2 6 4 3" xfId="20499" xr:uid="{00000000-0005-0000-0000-000020000000}"/>
    <cellStyle name="Comma 6 3 2 6 4 3 2" xfId="50739" xr:uid="{00000000-0005-0000-0000-000020000000}"/>
    <cellStyle name="Comma 6 3 2 6 4 4" xfId="35619" xr:uid="{00000000-0005-0000-0000-000020000000}"/>
    <cellStyle name="Comma 6 3 2 6 5" xfId="6891" xr:uid="{00000000-0005-0000-0000-000020000000}"/>
    <cellStyle name="Comma 6 3 2 6 5 2" xfId="22011" xr:uid="{00000000-0005-0000-0000-000020000000}"/>
    <cellStyle name="Comma 6 3 2 6 5 2 2" xfId="52251" xr:uid="{00000000-0005-0000-0000-000020000000}"/>
    <cellStyle name="Comma 6 3 2 6 5 3" xfId="37131" xr:uid="{00000000-0005-0000-0000-000020000000}"/>
    <cellStyle name="Comma 6 3 2 6 6" xfId="8403" xr:uid="{00000000-0005-0000-0000-000020000000}"/>
    <cellStyle name="Comma 6 3 2 6 6 2" xfId="23523" xr:uid="{00000000-0005-0000-0000-000020000000}"/>
    <cellStyle name="Comma 6 3 2 6 6 2 2" xfId="53763" xr:uid="{00000000-0005-0000-0000-000020000000}"/>
    <cellStyle name="Comma 6 3 2 6 6 3" xfId="38643" xr:uid="{00000000-0005-0000-0000-000020000000}"/>
    <cellStyle name="Comma 6 3 2 6 7" xfId="9915" xr:uid="{00000000-0005-0000-0000-000020000000}"/>
    <cellStyle name="Comma 6 3 2 6 7 2" xfId="25035" xr:uid="{00000000-0005-0000-0000-000020000000}"/>
    <cellStyle name="Comma 6 3 2 6 7 2 2" xfId="55275" xr:uid="{00000000-0005-0000-0000-000020000000}"/>
    <cellStyle name="Comma 6 3 2 6 7 3" xfId="40155" xr:uid="{00000000-0005-0000-0000-000020000000}"/>
    <cellStyle name="Comma 6 3 2 6 8" xfId="15963" xr:uid="{00000000-0005-0000-0000-000020000000}"/>
    <cellStyle name="Comma 6 3 2 6 8 2" xfId="46203" xr:uid="{00000000-0005-0000-0000-000020000000}"/>
    <cellStyle name="Comma 6 3 2 6 9" xfId="31083" xr:uid="{00000000-0005-0000-0000-000020000000}"/>
    <cellStyle name="Comma 6 3 2 7" xfId="1599" xr:uid="{00000000-0005-0000-0000-000020000000}"/>
    <cellStyle name="Comma 6 3 2 7 2" xfId="10671" xr:uid="{00000000-0005-0000-0000-000020000000}"/>
    <cellStyle name="Comma 6 3 2 7 2 2" xfId="25791" xr:uid="{00000000-0005-0000-0000-000020000000}"/>
    <cellStyle name="Comma 6 3 2 7 2 2 2" xfId="56031" xr:uid="{00000000-0005-0000-0000-000020000000}"/>
    <cellStyle name="Comma 6 3 2 7 2 3" xfId="40911" xr:uid="{00000000-0005-0000-0000-000020000000}"/>
    <cellStyle name="Comma 6 3 2 7 3" xfId="16719" xr:uid="{00000000-0005-0000-0000-000020000000}"/>
    <cellStyle name="Comma 6 3 2 7 3 2" xfId="46959" xr:uid="{00000000-0005-0000-0000-000020000000}"/>
    <cellStyle name="Comma 6 3 2 7 4" xfId="31839" xr:uid="{00000000-0005-0000-0000-000020000000}"/>
    <cellStyle name="Comma 6 3 2 8" xfId="3111" xr:uid="{00000000-0005-0000-0000-000020000000}"/>
    <cellStyle name="Comma 6 3 2 8 2" xfId="12183" xr:uid="{00000000-0005-0000-0000-000020000000}"/>
    <cellStyle name="Comma 6 3 2 8 2 2" xfId="27303" xr:uid="{00000000-0005-0000-0000-000020000000}"/>
    <cellStyle name="Comma 6 3 2 8 2 2 2" xfId="57543" xr:uid="{00000000-0005-0000-0000-000020000000}"/>
    <cellStyle name="Comma 6 3 2 8 2 3" xfId="42423" xr:uid="{00000000-0005-0000-0000-000020000000}"/>
    <cellStyle name="Comma 6 3 2 8 3" xfId="18231" xr:uid="{00000000-0005-0000-0000-000020000000}"/>
    <cellStyle name="Comma 6 3 2 8 3 2" xfId="48471" xr:uid="{00000000-0005-0000-0000-000020000000}"/>
    <cellStyle name="Comma 6 3 2 8 4" xfId="33351" xr:uid="{00000000-0005-0000-0000-000020000000}"/>
    <cellStyle name="Comma 6 3 2 9" xfId="4623" xr:uid="{00000000-0005-0000-0000-000020000000}"/>
    <cellStyle name="Comma 6 3 2 9 2" xfId="13695" xr:uid="{00000000-0005-0000-0000-000020000000}"/>
    <cellStyle name="Comma 6 3 2 9 2 2" xfId="28815" xr:uid="{00000000-0005-0000-0000-000020000000}"/>
    <cellStyle name="Comma 6 3 2 9 2 2 2" xfId="59055" xr:uid="{00000000-0005-0000-0000-000020000000}"/>
    <cellStyle name="Comma 6 3 2 9 2 3" xfId="43935" xr:uid="{00000000-0005-0000-0000-000020000000}"/>
    <cellStyle name="Comma 6 3 2 9 3" xfId="19743" xr:uid="{00000000-0005-0000-0000-000020000000}"/>
    <cellStyle name="Comma 6 3 2 9 3 2" xfId="49983" xr:uid="{00000000-0005-0000-0000-000020000000}"/>
    <cellStyle name="Comma 6 3 2 9 4" xfId="34863" xr:uid="{00000000-0005-0000-0000-000020000000}"/>
    <cellStyle name="Comma 6 3 3" xfId="129" xr:uid="{00000000-0005-0000-0000-00003F000000}"/>
    <cellStyle name="Comma 6 3 3 10" xfId="9201" xr:uid="{00000000-0005-0000-0000-00003F000000}"/>
    <cellStyle name="Comma 6 3 3 10 2" xfId="24321" xr:uid="{00000000-0005-0000-0000-00003F000000}"/>
    <cellStyle name="Comma 6 3 3 10 2 2" xfId="54561" xr:uid="{00000000-0005-0000-0000-00003F000000}"/>
    <cellStyle name="Comma 6 3 3 10 3" xfId="39441" xr:uid="{00000000-0005-0000-0000-00003F000000}"/>
    <cellStyle name="Comma 6 3 3 11" xfId="15249" xr:uid="{00000000-0005-0000-0000-00003F000000}"/>
    <cellStyle name="Comma 6 3 3 11 2" xfId="45489" xr:uid="{00000000-0005-0000-0000-00003F000000}"/>
    <cellStyle name="Comma 6 3 3 12" xfId="30369" xr:uid="{00000000-0005-0000-0000-00003F000000}"/>
    <cellStyle name="Comma 6 3 3 2" xfId="381" xr:uid="{00000000-0005-0000-0000-00003F000000}"/>
    <cellStyle name="Comma 6 3 3 2 10" xfId="30621" xr:uid="{00000000-0005-0000-0000-00003F000000}"/>
    <cellStyle name="Comma 6 3 3 2 2" xfId="1137" xr:uid="{00000000-0005-0000-0000-00003F000000}"/>
    <cellStyle name="Comma 6 3 3 2 2 2" xfId="2649" xr:uid="{00000000-0005-0000-0000-00003F000000}"/>
    <cellStyle name="Comma 6 3 3 2 2 2 2" xfId="11721" xr:uid="{00000000-0005-0000-0000-00003F000000}"/>
    <cellStyle name="Comma 6 3 3 2 2 2 2 2" xfId="26841" xr:uid="{00000000-0005-0000-0000-00003F000000}"/>
    <cellStyle name="Comma 6 3 3 2 2 2 2 2 2" xfId="57081" xr:uid="{00000000-0005-0000-0000-00003F000000}"/>
    <cellStyle name="Comma 6 3 3 2 2 2 2 3" xfId="41961" xr:uid="{00000000-0005-0000-0000-00003F000000}"/>
    <cellStyle name="Comma 6 3 3 2 2 2 3" xfId="17769" xr:uid="{00000000-0005-0000-0000-00003F000000}"/>
    <cellStyle name="Comma 6 3 3 2 2 2 3 2" xfId="48009" xr:uid="{00000000-0005-0000-0000-00003F000000}"/>
    <cellStyle name="Comma 6 3 3 2 2 2 4" xfId="32889" xr:uid="{00000000-0005-0000-0000-00003F000000}"/>
    <cellStyle name="Comma 6 3 3 2 2 3" xfId="4161" xr:uid="{00000000-0005-0000-0000-00003F000000}"/>
    <cellStyle name="Comma 6 3 3 2 2 3 2" xfId="13233" xr:uid="{00000000-0005-0000-0000-00003F000000}"/>
    <cellStyle name="Comma 6 3 3 2 2 3 2 2" xfId="28353" xr:uid="{00000000-0005-0000-0000-00003F000000}"/>
    <cellStyle name="Comma 6 3 3 2 2 3 2 2 2" xfId="58593" xr:uid="{00000000-0005-0000-0000-00003F000000}"/>
    <cellStyle name="Comma 6 3 3 2 2 3 2 3" xfId="43473" xr:uid="{00000000-0005-0000-0000-00003F000000}"/>
    <cellStyle name="Comma 6 3 3 2 2 3 3" xfId="19281" xr:uid="{00000000-0005-0000-0000-00003F000000}"/>
    <cellStyle name="Comma 6 3 3 2 2 3 3 2" xfId="49521" xr:uid="{00000000-0005-0000-0000-00003F000000}"/>
    <cellStyle name="Comma 6 3 3 2 2 3 4" xfId="34401" xr:uid="{00000000-0005-0000-0000-00003F000000}"/>
    <cellStyle name="Comma 6 3 3 2 2 4" xfId="5673" xr:uid="{00000000-0005-0000-0000-00003F000000}"/>
    <cellStyle name="Comma 6 3 3 2 2 4 2" xfId="14745" xr:uid="{00000000-0005-0000-0000-00003F000000}"/>
    <cellStyle name="Comma 6 3 3 2 2 4 2 2" xfId="29865" xr:uid="{00000000-0005-0000-0000-00003F000000}"/>
    <cellStyle name="Comma 6 3 3 2 2 4 2 2 2" xfId="60105" xr:uid="{00000000-0005-0000-0000-00003F000000}"/>
    <cellStyle name="Comma 6 3 3 2 2 4 2 3" xfId="44985" xr:uid="{00000000-0005-0000-0000-00003F000000}"/>
    <cellStyle name="Comma 6 3 3 2 2 4 3" xfId="20793" xr:uid="{00000000-0005-0000-0000-00003F000000}"/>
    <cellStyle name="Comma 6 3 3 2 2 4 3 2" xfId="51033" xr:uid="{00000000-0005-0000-0000-00003F000000}"/>
    <cellStyle name="Comma 6 3 3 2 2 4 4" xfId="35913" xr:uid="{00000000-0005-0000-0000-00003F000000}"/>
    <cellStyle name="Comma 6 3 3 2 2 5" xfId="7185" xr:uid="{00000000-0005-0000-0000-00003F000000}"/>
    <cellStyle name="Comma 6 3 3 2 2 5 2" xfId="22305" xr:uid="{00000000-0005-0000-0000-00003F000000}"/>
    <cellStyle name="Comma 6 3 3 2 2 5 2 2" xfId="52545" xr:uid="{00000000-0005-0000-0000-00003F000000}"/>
    <cellStyle name="Comma 6 3 3 2 2 5 3" xfId="37425" xr:uid="{00000000-0005-0000-0000-00003F000000}"/>
    <cellStyle name="Comma 6 3 3 2 2 6" xfId="8697" xr:uid="{00000000-0005-0000-0000-00003F000000}"/>
    <cellStyle name="Comma 6 3 3 2 2 6 2" xfId="23817" xr:uid="{00000000-0005-0000-0000-00003F000000}"/>
    <cellStyle name="Comma 6 3 3 2 2 6 2 2" xfId="54057" xr:uid="{00000000-0005-0000-0000-00003F000000}"/>
    <cellStyle name="Comma 6 3 3 2 2 6 3" xfId="38937" xr:uid="{00000000-0005-0000-0000-00003F000000}"/>
    <cellStyle name="Comma 6 3 3 2 2 7" xfId="10209" xr:uid="{00000000-0005-0000-0000-00003F000000}"/>
    <cellStyle name="Comma 6 3 3 2 2 7 2" xfId="25329" xr:uid="{00000000-0005-0000-0000-00003F000000}"/>
    <cellStyle name="Comma 6 3 3 2 2 7 2 2" xfId="55569" xr:uid="{00000000-0005-0000-0000-00003F000000}"/>
    <cellStyle name="Comma 6 3 3 2 2 7 3" xfId="40449" xr:uid="{00000000-0005-0000-0000-00003F000000}"/>
    <cellStyle name="Comma 6 3 3 2 2 8" xfId="16257" xr:uid="{00000000-0005-0000-0000-00003F000000}"/>
    <cellStyle name="Comma 6 3 3 2 2 8 2" xfId="46497" xr:uid="{00000000-0005-0000-0000-00003F000000}"/>
    <cellStyle name="Comma 6 3 3 2 2 9" xfId="31377" xr:uid="{00000000-0005-0000-0000-00003F000000}"/>
    <cellStyle name="Comma 6 3 3 2 3" xfId="1893" xr:uid="{00000000-0005-0000-0000-00003F000000}"/>
    <cellStyle name="Comma 6 3 3 2 3 2" xfId="10965" xr:uid="{00000000-0005-0000-0000-00003F000000}"/>
    <cellStyle name="Comma 6 3 3 2 3 2 2" xfId="26085" xr:uid="{00000000-0005-0000-0000-00003F000000}"/>
    <cellStyle name="Comma 6 3 3 2 3 2 2 2" xfId="56325" xr:uid="{00000000-0005-0000-0000-00003F000000}"/>
    <cellStyle name="Comma 6 3 3 2 3 2 3" xfId="41205" xr:uid="{00000000-0005-0000-0000-00003F000000}"/>
    <cellStyle name="Comma 6 3 3 2 3 3" xfId="17013" xr:uid="{00000000-0005-0000-0000-00003F000000}"/>
    <cellStyle name="Comma 6 3 3 2 3 3 2" xfId="47253" xr:uid="{00000000-0005-0000-0000-00003F000000}"/>
    <cellStyle name="Comma 6 3 3 2 3 4" xfId="32133" xr:uid="{00000000-0005-0000-0000-00003F000000}"/>
    <cellStyle name="Comma 6 3 3 2 4" xfId="3405" xr:uid="{00000000-0005-0000-0000-00003F000000}"/>
    <cellStyle name="Comma 6 3 3 2 4 2" xfId="12477" xr:uid="{00000000-0005-0000-0000-00003F000000}"/>
    <cellStyle name="Comma 6 3 3 2 4 2 2" xfId="27597" xr:uid="{00000000-0005-0000-0000-00003F000000}"/>
    <cellStyle name="Comma 6 3 3 2 4 2 2 2" xfId="57837" xr:uid="{00000000-0005-0000-0000-00003F000000}"/>
    <cellStyle name="Comma 6 3 3 2 4 2 3" xfId="42717" xr:uid="{00000000-0005-0000-0000-00003F000000}"/>
    <cellStyle name="Comma 6 3 3 2 4 3" xfId="18525" xr:uid="{00000000-0005-0000-0000-00003F000000}"/>
    <cellStyle name="Comma 6 3 3 2 4 3 2" xfId="48765" xr:uid="{00000000-0005-0000-0000-00003F000000}"/>
    <cellStyle name="Comma 6 3 3 2 4 4" xfId="33645" xr:uid="{00000000-0005-0000-0000-00003F000000}"/>
    <cellStyle name="Comma 6 3 3 2 5" xfId="4917" xr:uid="{00000000-0005-0000-0000-00003F000000}"/>
    <cellStyle name="Comma 6 3 3 2 5 2" xfId="13989" xr:uid="{00000000-0005-0000-0000-00003F000000}"/>
    <cellStyle name="Comma 6 3 3 2 5 2 2" xfId="29109" xr:uid="{00000000-0005-0000-0000-00003F000000}"/>
    <cellStyle name="Comma 6 3 3 2 5 2 2 2" xfId="59349" xr:uid="{00000000-0005-0000-0000-00003F000000}"/>
    <cellStyle name="Comma 6 3 3 2 5 2 3" xfId="44229" xr:uid="{00000000-0005-0000-0000-00003F000000}"/>
    <cellStyle name="Comma 6 3 3 2 5 3" xfId="20037" xr:uid="{00000000-0005-0000-0000-00003F000000}"/>
    <cellStyle name="Comma 6 3 3 2 5 3 2" xfId="50277" xr:uid="{00000000-0005-0000-0000-00003F000000}"/>
    <cellStyle name="Comma 6 3 3 2 5 4" xfId="35157" xr:uid="{00000000-0005-0000-0000-00003F000000}"/>
    <cellStyle name="Comma 6 3 3 2 6" xfId="6429" xr:uid="{00000000-0005-0000-0000-00003F000000}"/>
    <cellStyle name="Comma 6 3 3 2 6 2" xfId="21549" xr:uid="{00000000-0005-0000-0000-00003F000000}"/>
    <cellStyle name="Comma 6 3 3 2 6 2 2" xfId="51789" xr:uid="{00000000-0005-0000-0000-00003F000000}"/>
    <cellStyle name="Comma 6 3 3 2 6 3" xfId="36669" xr:uid="{00000000-0005-0000-0000-00003F000000}"/>
    <cellStyle name="Comma 6 3 3 2 7" xfId="7941" xr:uid="{00000000-0005-0000-0000-00003F000000}"/>
    <cellStyle name="Comma 6 3 3 2 7 2" xfId="23061" xr:uid="{00000000-0005-0000-0000-00003F000000}"/>
    <cellStyle name="Comma 6 3 3 2 7 2 2" xfId="53301" xr:uid="{00000000-0005-0000-0000-00003F000000}"/>
    <cellStyle name="Comma 6 3 3 2 7 3" xfId="38181" xr:uid="{00000000-0005-0000-0000-00003F000000}"/>
    <cellStyle name="Comma 6 3 3 2 8" xfId="9453" xr:uid="{00000000-0005-0000-0000-00003F000000}"/>
    <cellStyle name="Comma 6 3 3 2 8 2" xfId="24573" xr:uid="{00000000-0005-0000-0000-00003F000000}"/>
    <cellStyle name="Comma 6 3 3 2 8 2 2" xfId="54813" xr:uid="{00000000-0005-0000-0000-00003F000000}"/>
    <cellStyle name="Comma 6 3 3 2 8 3" xfId="39693" xr:uid="{00000000-0005-0000-0000-00003F000000}"/>
    <cellStyle name="Comma 6 3 3 2 9" xfId="15501" xr:uid="{00000000-0005-0000-0000-00003F000000}"/>
    <cellStyle name="Comma 6 3 3 2 9 2" xfId="45741" xr:uid="{00000000-0005-0000-0000-00003F000000}"/>
    <cellStyle name="Comma 6 3 3 3" xfId="633" xr:uid="{00000000-0005-0000-0000-0000BF000000}"/>
    <cellStyle name="Comma 6 3 3 3 10" xfId="30873" xr:uid="{00000000-0005-0000-0000-0000BF000000}"/>
    <cellStyle name="Comma 6 3 3 3 2" xfId="1389" xr:uid="{00000000-0005-0000-0000-0000BF000000}"/>
    <cellStyle name="Comma 6 3 3 3 2 2" xfId="2901" xr:uid="{00000000-0005-0000-0000-0000BF000000}"/>
    <cellStyle name="Comma 6 3 3 3 2 2 2" xfId="11973" xr:uid="{00000000-0005-0000-0000-0000BF000000}"/>
    <cellStyle name="Comma 6 3 3 3 2 2 2 2" xfId="27093" xr:uid="{00000000-0005-0000-0000-0000BF000000}"/>
    <cellStyle name="Comma 6 3 3 3 2 2 2 2 2" xfId="57333" xr:uid="{00000000-0005-0000-0000-0000BF000000}"/>
    <cellStyle name="Comma 6 3 3 3 2 2 2 3" xfId="42213" xr:uid="{00000000-0005-0000-0000-0000BF000000}"/>
    <cellStyle name="Comma 6 3 3 3 2 2 3" xfId="18021" xr:uid="{00000000-0005-0000-0000-0000BF000000}"/>
    <cellStyle name="Comma 6 3 3 3 2 2 3 2" xfId="48261" xr:uid="{00000000-0005-0000-0000-0000BF000000}"/>
    <cellStyle name="Comma 6 3 3 3 2 2 4" xfId="33141" xr:uid="{00000000-0005-0000-0000-0000BF000000}"/>
    <cellStyle name="Comma 6 3 3 3 2 3" xfId="4413" xr:uid="{00000000-0005-0000-0000-0000BF000000}"/>
    <cellStyle name="Comma 6 3 3 3 2 3 2" xfId="13485" xr:uid="{00000000-0005-0000-0000-0000BF000000}"/>
    <cellStyle name="Comma 6 3 3 3 2 3 2 2" xfId="28605" xr:uid="{00000000-0005-0000-0000-0000BF000000}"/>
    <cellStyle name="Comma 6 3 3 3 2 3 2 2 2" xfId="58845" xr:uid="{00000000-0005-0000-0000-0000BF000000}"/>
    <cellStyle name="Comma 6 3 3 3 2 3 2 3" xfId="43725" xr:uid="{00000000-0005-0000-0000-0000BF000000}"/>
    <cellStyle name="Comma 6 3 3 3 2 3 3" xfId="19533" xr:uid="{00000000-0005-0000-0000-0000BF000000}"/>
    <cellStyle name="Comma 6 3 3 3 2 3 3 2" xfId="49773" xr:uid="{00000000-0005-0000-0000-0000BF000000}"/>
    <cellStyle name="Comma 6 3 3 3 2 3 4" xfId="34653" xr:uid="{00000000-0005-0000-0000-0000BF000000}"/>
    <cellStyle name="Comma 6 3 3 3 2 4" xfId="5925" xr:uid="{00000000-0005-0000-0000-0000BF000000}"/>
    <cellStyle name="Comma 6 3 3 3 2 4 2" xfId="14997" xr:uid="{00000000-0005-0000-0000-0000BF000000}"/>
    <cellStyle name="Comma 6 3 3 3 2 4 2 2" xfId="30117" xr:uid="{00000000-0005-0000-0000-0000BF000000}"/>
    <cellStyle name="Comma 6 3 3 3 2 4 2 2 2" xfId="60357" xr:uid="{00000000-0005-0000-0000-0000BF000000}"/>
    <cellStyle name="Comma 6 3 3 3 2 4 2 3" xfId="45237" xr:uid="{00000000-0005-0000-0000-0000BF000000}"/>
    <cellStyle name="Comma 6 3 3 3 2 4 3" xfId="21045" xr:uid="{00000000-0005-0000-0000-0000BF000000}"/>
    <cellStyle name="Comma 6 3 3 3 2 4 3 2" xfId="51285" xr:uid="{00000000-0005-0000-0000-0000BF000000}"/>
    <cellStyle name="Comma 6 3 3 3 2 4 4" xfId="36165" xr:uid="{00000000-0005-0000-0000-0000BF000000}"/>
    <cellStyle name="Comma 6 3 3 3 2 5" xfId="7437" xr:uid="{00000000-0005-0000-0000-0000BF000000}"/>
    <cellStyle name="Comma 6 3 3 3 2 5 2" xfId="22557" xr:uid="{00000000-0005-0000-0000-0000BF000000}"/>
    <cellStyle name="Comma 6 3 3 3 2 5 2 2" xfId="52797" xr:uid="{00000000-0005-0000-0000-0000BF000000}"/>
    <cellStyle name="Comma 6 3 3 3 2 5 3" xfId="37677" xr:uid="{00000000-0005-0000-0000-0000BF000000}"/>
    <cellStyle name="Comma 6 3 3 3 2 6" xfId="8949" xr:uid="{00000000-0005-0000-0000-0000BF000000}"/>
    <cellStyle name="Comma 6 3 3 3 2 6 2" xfId="24069" xr:uid="{00000000-0005-0000-0000-0000BF000000}"/>
    <cellStyle name="Comma 6 3 3 3 2 6 2 2" xfId="54309" xr:uid="{00000000-0005-0000-0000-0000BF000000}"/>
    <cellStyle name="Comma 6 3 3 3 2 6 3" xfId="39189" xr:uid="{00000000-0005-0000-0000-0000BF000000}"/>
    <cellStyle name="Comma 6 3 3 3 2 7" xfId="10461" xr:uid="{00000000-0005-0000-0000-0000BF000000}"/>
    <cellStyle name="Comma 6 3 3 3 2 7 2" xfId="25581" xr:uid="{00000000-0005-0000-0000-0000BF000000}"/>
    <cellStyle name="Comma 6 3 3 3 2 7 2 2" xfId="55821" xr:uid="{00000000-0005-0000-0000-0000BF000000}"/>
    <cellStyle name="Comma 6 3 3 3 2 7 3" xfId="40701" xr:uid="{00000000-0005-0000-0000-0000BF000000}"/>
    <cellStyle name="Comma 6 3 3 3 2 8" xfId="16509" xr:uid="{00000000-0005-0000-0000-0000BF000000}"/>
    <cellStyle name="Comma 6 3 3 3 2 8 2" xfId="46749" xr:uid="{00000000-0005-0000-0000-0000BF000000}"/>
    <cellStyle name="Comma 6 3 3 3 2 9" xfId="31629" xr:uid="{00000000-0005-0000-0000-0000BF000000}"/>
    <cellStyle name="Comma 6 3 3 3 3" xfId="2145" xr:uid="{00000000-0005-0000-0000-0000BF000000}"/>
    <cellStyle name="Comma 6 3 3 3 3 2" xfId="11217" xr:uid="{00000000-0005-0000-0000-0000BF000000}"/>
    <cellStyle name="Comma 6 3 3 3 3 2 2" xfId="26337" xr:uid="{00000000-0005-0000-0000-0000BF000000}"/>
    <cellStyle name="Comma 6 3 3 3 3 2 2 2" xfId="56577" xr:uid="{00000000-0005-0000-0000-0000BF000000}"/>
    <cellStyle name="Comma 6 3 3 3 3 2 3" xfId="41457" xr:uid="{00000000-0005-0000-0000-0000BF000000}"/>
    <cellStyle name="Comma 6 3 3 3 3 3" xfId="17265" xr:uid="{00000000-0005-0000-0000-0000BF000000}"/>
    <cellStyle name="Comma 6 3 3 3 3 3 2" xfId="47505" xr:uid="{00000000-0005-0000-0000-0000BF000000}"/>
    <cellStyle name="Comma 6 3 3 3 3 4" xfId="32385" xr:uid="{00000000-0005-0000-0000-0000BF000000}"/>
    <cellStyle name="Comma 6 3 3 3 4" xfId="3657" xr:uid="{00000000-0005-0000-0000-0000BF000000}"/>
    <cellStyle name="Comma 6 3 3 3 4 2" xfId="12729" xr:uid="{00000000-0005-0000-0000-0000BF000000}"/>
    <cellStyle name="Comma 6 3 3 3 4 2 2" xfId="27849" xr:uid="{00000000-0005-0000-0000-0000BF000000}"/>
    <cellStyle name="Comma 6 3 3 3 4 2 2 2" xfId="58089" xr:uid="{00000000-0005-0000-0000-0000BF000000}"/>
    <cellStyle name="Comma 6 3 3 3 4 2 3" xfId="42969" xr:uid="{00000000-0005-0000-0000-0000BF000000}"/>
    <cellStyle name="Comma 6 3 3 3 4 3" xfId="18777" xr:uid="{00000000-0005-0000-0000-0000BF000000}"/>
    <cellStyle name="Comma 6 3 3 3 4 3 2" xfId="49017" xr:uid="{00000000-0005-0000-0000-0000BF000000}"/>
    <cellStyle name="Comma 6 3 3 3 4 4" xfId="33897" xr:uid="{00000000-0005-0000-0000-0000BF000000}"/>
    <cellStyle name="Comma 6 3 3 3 5" xfId="5169" xr:uid="{00000000-0005-0000-0000-0000BF000000}"/>
    <cellStyle name="Comma 6 3 3 3 5 2" xfId="14241" xr:uid="{00000000-0005-0000-0000-0000BF000000}"/>
    <cellStyle name="Comma 6 3 3 3 5 2 2" xfId="29361" xr:uid="{00000000-0005-0000-0000-0000BF000000}"/>
    <cellStyle name="Comma 6 3 3 3 5 2 2 2" xfId="59601" xr:uid="{00000000-0005-0000-0000-0000BF000000}"/>
    <cellStyle name="Comma 6 3 3 3 5 2 3" xfId="44481" xr:uid="{00000000-0005-0000-0000-0000BF000000}"/>
    <cellStyle name="Comma 6 3 3 3 5 3" xfId="20289" xr:uid="{00000000-0005-0000-0000-0000BF000000}"/>
    <cellStyle name="Comma 6 3 3 3 5 3 2" xfId="50529" xr:uid="{00000000-0005-0000-0000-0000BF000000}"/>
    <cellStyle name="Comma 6 3 3 3 5 4" xfId="35409" xr:uid="{00000000-0005-0000-0000-0000BF000000}"/>
    <cellStyle name="Comma 6 3 3 3 6" xfId="6681" xr:uid="{00000000-0005-0000-0000-0000BF000000}"/>
    <cellStyle name="Comma 6 3 3 3 6 2" xfId="21801" xr:uid="{00000000-0005-0000-0000-0000BF000000}"/>
    <cellStyle name="Comma 6 3 3 3 6 2 2" xfId="52041" xr:uid="{00000000-0005-0000-0000-0000BF000000}"/>
    <cellStyle name="Comma 6 3 3 3 6 3" xfId="36921" xr:uid="{00000000-0005-0000-0000-0000BF000000}"/>
    <cellStyle name="Comma 6 3 3 3 7" xfId="8193" xr:uid="{00000000-0005-0000-0000-0000BF000000}"/>
    <cellStyle name="Comma 6 3 3 3 7 2" xfId="23313" xr:uid="{00000000-0005-0000-0000-0000BF000000}"/>
    <cellStyle name="Comma 6 3 3 3 7 2 2" xfId="53553" xr:uid="{00000000-0005-0000-0000-0000BF000000}"/>
    <cellStyle name="Comma 6 3 3 3 7 3" xfId="38433" xr:uid="{00000000-0005-0000-0000-0000BF000000}"/>
    <cellStyle name="Comma 6 3 3 3 8" xfId="9705" xr:uid="{00000000-0005-0000-0000-0000BF000000}"/>
    <cellStyle name="Comma 6 3 3 3 8 2" xfId="24825" xr:uid="{00000000-0005-0000-0000-0000BF000000}"/>
    <cellStyle name="Comma 6 3 3 3 8 2 2" xfId="55065" xr:uid="{00000000-0005-0000-0000-0000BF000000}"/>
    <cellStyle name="Comma 6 3 3 3 8 3" xfId="39945" xr:uid="{00000000-0005-0000-0000-0000BF000000}"/>
    <cellStyle name="Comma 6 3 3 3 9" xfId="15753" xr:uid="{00000000-0005-0000-0000-0000BF000000}"/>
    <cellStyle name="Comma 6 3 3 3 9 2" xfId="45993" xr:uid="{00000000-0005-0000-0000-0000BF000000}"/>
    <cellStyle name="Comma 6 3 3 4" xfId="885" xr:uid="{00000000-0005-0000-0000-00003F000000}"/>
    <cellStyle name="Comma 6 3 3 4 2" xfId="2397" xr:uid="{00000000-0005-0000-0000-00003F000000}"/>
    <cellStyle name="Comma 6 3 3 4 2 2" xfId="11469" xr:uid="{00000000-0005-0000-0000-00003F000000}"/>
    <cellStyle name="Comma 6 3 3 4 2 2 2" xfId="26589" xr:uid="{00000000-0005-0000-0000-00003F000000}"/>
    <cellStyle name="Comma 6 3 3 4 2 2 2 2" xfId="56829" xr:uid="{00000000-0005-0000-0000-00003F000000}"/>
    <cellStyle name="Comma 6 3 3 4 2 2 3" xfId="41709" xr:uid="{00000000-0005-0000-0000-00003F000000}"/>
    <cellStyle name="Comma 6 3 3 4 2 3" xfId="17517" xr:uid="{00000000-0005-0000-0000-00003F000000}"/>
    <cellStyle name="Comma 6 3 3 4 2 3 2" xfId="47757" xr:uid="{00000000-0005-0000-0000-00003F000000}"/>
    <cellStyle name="Comma 6 3 3 4 2 4" xfId="32637" xr:uid="{00000000-0005-0000-0000-00003F000000}"/>
    <cellStyle name="Comma 6 3 3 4 3" xfId="3909" xr:uid="{00000000-0005-0000-0000-00003F000000}"/>
    <cellStyle name="Comma 6 3 3 4 3 2" xfId="12981" xr:uid="{00000000-0005-0000-0000-00003F000000}"/>
    <cellStyle name="Comma 6 3 3 4 3 2 2" xfId="28101" xr:uid="{00000000-0005-0000-0000-00003F000000}"/>
    <cellStyle name="Comma 6 3 3 4 3 2 2 2" xfId="58341" xr:uid="{00000000-0005-0000-0000-00003F000000}"/>
    <cellStyle name="Comma 6 3 3 4 3 2 3" xfId="43221" xr:uid="{00000000-0005-0000-0000-00003F000000}"/>
    <cellStyle name="Comma 6 3 3 4 3 3" xfId="19029" xr:uid="{00000000-0005-0000-0000-00003F000000}"/>
    <cellStyle name="Comma 6 3 3 4 3 3 2" xfId="49269" xr:uid="{00000000-0005-0000-0000-00003F000000}"/>
    <cellStyle name="Comma 6 3 3 4 3 4" xfId="34149" xr:uid="{00000000-0005-0000-0000-00003F000000}"/>
    <cellStyle name="Comma 6 3 3 4 4" xfId="5421" xr:uid="{00000000-0005-0000-0000-00003F000000}"/>
    <cellStyle name="Comma 6 3 3 4 4 2" xfId="14493" xr:uid="{00000000-0005-0000-0000-00003F000000}"/>
    <cellStyle name="Comma 6 3 3 4 4 2 2" xfId="29613" xr:uid="{00000000-0005-0000-0000-00003F000000}"/>
    <cellStyle name="Comma 6 3 3 4 4 2 2 2" xfId="59853" xr:uid="{00000000-0005-0000-0000-00003F000000}"/>
    <cellStyle name="Comma 6 3 3 4 4 2 3" xfId="44733" xr:uid="{00000000-0005-0000-0000-00003F000000}"/>
    <cellStyle name="Comma 6 3 3 4 4 3" xfId="20541" xr:uid="{00000000-0005-0000-0000-00003F000000}"/>
    <cellStyle name="Comma 6 3 3 4 4 3 2" xfId="50781" xr:uid="{00000000-0005-0000-0000-00003F000000}"/>
    <cellStyle name="Comma 6 3 3 4 4 4" xfId="35661" xr:uid="{00000000-0005-0000-0000-00003F000000}"/>
    <cellStyle name="Comma 6 3 3 4 5" xfId="6933" xr:uid="{00000000-0005-0000-0000-00003F000000}"/>
    <cellStyle name="Comma 6 3 3 4 5 2" xfId="22053" xr:uid="{00000000-0005-0000-0000-00003F000000}"/>
    <cellStyle name="Comma 6 3 3 4 5 2 2" xfId="52293" xr:uid="{00000000-0005-0000-0000-00003F000000}"/>
    <cellStyle name="Comma 6 3 3 4 5 3" xfId="37173" xr:uid="{00000000-0005-0000-0000-00003F000000}"/>
    <cellStyle name="Comma 6 3 3 4 6" xfId="8445" xr:uid="{00000000-0005-0000-0000-00003F000000}"/>
    <cellStyle name="Comma 6 3 3 4 6 2" xfId="23565" xr:uid="{00000000-0005-0000-0000-00003F000000}"/>
    <cellStyle name="Comma 6 3 3 4 6 2 2" xfId="53805" xr:uid="{00000000-0005-0000-0000-00003F000000}"/>
    <cellStyle name="Comma 6 3 3 4 6 3" xfId="38685" xr:uid="{00000000-0005-0000-0000-00003F000000}"/>
    <cellStyle name="Comma 6 3 3 4 7" xfId="9957" xr:uid="{00000000-0005-0000-0000-00003F000000}"/>
    <cellStyle name="Comma 6 3 3 4 7 2" xfId="25077" xr:uid="{00000000-0005-0000-0000-00003F000000}"/>
    <cellStyle name="Comma 6 3 3 4 7 2 2" xfId="55317" xr:uid="{00000000-0005-0000-0000-00003F000000}"/>
    <cellStyle name="Comma 6 3 3 4 7 3" xfId="40197" xr:uid="{00000000-0005-0000-0000-00003F000000}"/>
    <cellStyle name="Comma 6 3 3 4 8" xfId="16005" xr:uid="{00000000-0005-0000-0000-00003F000000}"/>
    <cellStyle name="Comma 6 3 3 4 8 2" xfId="46245" xr:uid="{00000000-0005-0000-0000-00003F000000}"/>
    <cellStyle name="Comma 6 3 3 4 9" xfId="31125" xr:uid="{00000000-0005-0000-0000-00003F000000}"/>
    <cellStyle name="Comma 6 3 3 5" xfId="1641" xr:uid="{00000000-0005-0000-0000-00003F000000}"/>
    <cellStyle name="Comma 6 3 3 5 2" xfId="10713" xr:uid="{00000000-0005-0000-0000-00003F000000}"/>
    <cellStyle name="Comma 6 3 3 5 2 2" xfId="25833" xr:uid="{00000000-0005-0000-0000-00003F000000}"/>
    <cellStyle name="Comma 6 3 3 5 2 2 2" xfId="56073" xr:uid="{00000000-0005-0000-0000-00003F000000}"/>
    <cellStyle name="Comma 6 3 3 5 2 3" xfId="40953" xr:uid="{00000000-0005-0000-0000-00003F000000}"/>
    <cellStyle name="Comma 6 3 3 5 3" xfId="16761" xr:uid="{00000000-0005-0000-0000-00003F000000}"/>
    <cellStyle name="Comma 6 3 3 5 3 2" xfId="47001" xr:uid="{00000000-0005-0000-0000-00003F000000}"/>
    <cellStyle name="Comma 6 3 3 5 4" xfId="31881" xr:uid="{00000000-0005-0000-0000-00003F000000}"/>
    <cellStyle name="Comma 6 3 3 6" xfId="3153" xr:uid="{00000000-0005-0000-0000-00003F000000}"/>
    <cellStyle name="Comma 6 3 3 6 2" xfId="12225" xr:uid="{00000000-0005-0000-0000-00003F000000}"/>
    <cellStyle name="Comma 6 3 3 6 2 2" xfId="27345" xr:uid="{00000000-0005-0000-0000-00003F000000}"/>
    <cellStyle name="Comma 6 3 3 6 2 2 2" xfId="57585" xr:uid="{00000000-0005-0000-0000-00003F000000}"/>
    <cellStyle name="Comma 6 3 3 6 2 3" xfId="42465" xr:uid="{00000000-0005-0000-0000-00003F000000}"/>
    <cellStyle name="Comma 6 3 3 6 3" xfId="18273" xr:uid="{00000000-0005-0000-0000-00003F000000}"/>
    <cellStyle name="Comma 6 3 3 6 3 2" xfId="48513" xr:uid="{00000000-0005-0000-0000-00003F000000}"/>
    <cellStyle name="Comma 6 3 3 6 4" xfId="33393" xr:uid="{00000000-0005-0000-0000-00003F000000}"/>
    <cellStyle name="Comma 6 3 3 7" xfId="4665" xr:uid="{00000000-0005-0000-0000-00003F000000}"/>
    <cellStyle name="Comma 6 3 3 7 2" xfId="13737" xr:uid="{00000000-0005-0000-0000-00003F000000}"/>
    <cellStyle name="Comma 6 3 3 7 2 2" xfId="28857" xr:uid="{00000000-0005-0000-0000-00003F000000}"/>
    <cellStyle name="Comma 6 3 3 7 2 2 2" xfId="59097" xr:uid="{00000000-0005-0000-0000-00003F000000}"/>
    <cellStyle name="Comma 6 3 3 7 2 3" xfId="43977" xr:uid="{00000000-0005-0000-0000-00003F000000}"/>
    <cellStyle name="Comma 6 3 3 7 3" xfId="19785" xr:uid="{00000000-0005-0000-0000-00003F000000}"/>
    <cellStyle name="Comma 6 3 3 7 3 2" xfId="50025" xr:uid="{00000000-0005-0000-0000-00003F000000}"/>
    <cellStyle name="Comma 6 3 3 7 4" xfId="34905" xr:uid="{00000000-0005-0000-0000-00003F000000}"/>
    <cellStyle name="Comma 6 3 3 8" xfId="6177" xr:uid="{00000000-0005-0000-0000-00003F000000}"/>
    <cellStyle name="Comma 6 3 3 8 2" xfId="21297" xr:uid="{00000000-0005-0000-0000-00003F000000}"/>
    <cellStyle name="Comma 6 3 3 8 2 2" xfId="51537" xr:uid="{00000000-0005-0000-0000-00003F000000}"/>
    <cellStyle name="Comma 6 3 3 8 3" xfId="36417" xr:uid="{00000000-0005-0000-0000-00003F000000}"/>
    <cellStyle name="Comma 6 3 3 9" xfId="7689" xr:uid="{00000000-0005-0000-0000-00003F000000}"/>
    <cellStyle name="Comma 6 3 3 9 2" xfId="22809" xr:uid="{00000000-0005-0000-0000-00003F000000}"/>
    <cellStyle name="Comma 6 3 3 9 2 2" xfId="53049" xr:uid="{00000000-0005-0000-0000-00003F000000}"/>
    <cellStyle name="Comma 6 3 3 9 3" xfId="37929" xr:uid="{00000000-0005-0000-0000-00003F000000}"/>
    <cellStyle name="Comma 6 3 4" xfId="213" xr:uid="{00000000-0005-0000-0000-00003F000000}"/>
    <cellStyle name="Comma 6 3 4 10" xfId="9285" xr:uid="{00000000-0005-0000-0000-00003F000000}"/>
    <cellStyle name="Comma 6 3 4 10 2" xfId="24405" xr:uid="{00000000-0005-0000-0000-00003F000000}"/>
    <cellStyle name="Comma 6 3 4 10 2 2" xfId="54645" xr:uid="{00000000-0005-0000-0000-00003F000000}"/>
    <cellStyle name="Comma 6 3 4 10 3" xfId="39525" xr:uid="{00000000-0005-0000-0000-00003F000000}"/>
    <cellStyle name="Comma 6 3 4 11" xfId="15333" xr:uid="{00000000-0005-0000-0000-00003F000000}"/>
    <cellStyle name="Comma 6 3 4 11 2" xfId="45573" xr:uid="{00000000-0005-0000-0000-00003F000000}"/>
    <cellStyle name="Comma 6 3 4 12" xfId="30453" xr:uid="{00000000-0005-0000-0000-00003F000000}"/>
    <cellStyle name="Comma 6 3 4 2" xfId="465" xr:uid="{00000000-0005-0000-0000-00003F000000}"/>
    <cellStyle name="Comma 6 3 4 2 10" xfId="30705" xr:uid="{00000000-0005-0000-0000-00003F000000}"/>
    <cellStyle name="Comma 6 3 4 2 2" xfId="1221" xr:uid="{00000000-0005-0000-0000-00003F000000}"/>
    <cellStyle name="Comma 6 3 4 2 2 2" xfId="2733" xr:uid="{00000000-0005-0000-0000-00003F000000}"/>
    <cellStyle name="Comma 6 3 4 2 2 2 2" xfId="11805" xr:uid="{00000000-0005-0000-0000-00003F000000}"/>
    <cellStyle name="Comma 6 3 4 2 2 2 2 2" xfId="26925" xr:uid="{00000000-0005-0000-0000-00003F000000}"/>
    <cellStyle name="Comma 6 3 4 2 2 2 2 2 2" xfId="57165" xr:uid="{00000000-0005-0000-0000-00003F000000}"/>
    <cellStyle name="Comma 6 3 4 2 2 2 2 3" xfId="42045" xr:uid="{00000000-0005-0000-0000-00003F000000}"/>
    <cellStyle name="Comma 6 3 4 2 2 2 3" xfId="17853" xr:uid="{00000000-0005-0000-0000-00003F000000}"/>
    <cellStyle name="Comma 6 3 4 2 2 2 3 2" xfId="48093" xr:uid="{00000000-0005-0000-0000-00003F000000}"/>
    <cellStyle name="Comma 6 3 4 2 2 2 4" xfId="32973" xr:uid="{00000000-0005-0000-0000-00003F000000}"/>
    <cellStyle name="Comma 6 3 4 2 2 3" xfId="4245" xr:uid="{00000000-0005-0000-0000-00003F000000}"/>
    <cellStyle name="Comma 6 3 4 2 2 3 2" xfId="13317" xr:uid="{00000000-0005-0000-0000-00003F000000}"/>
    <cellStyle name="Comma 6 3 4 2 2 3 2 2" xfId="28437" xr:uid="{00000000-0005-0000-0000-00003F000000}"/>
    <cellStyle name="Comma 6 3 4 2 2 3 2 2 2" xfId="58677" xr:uid="{00000000-0005-0000-0000-00003F000000}"/>
    <cellStyle name="Comma 6 3 4 2 2 3 2 3" xfId="43557" xr:uid="{00000000-0005-0000-0000-00003F000000}"/>
    <cellStyle name="Comma 6 3 4 2 2 3 3" xfId="19365" xr:uid="{00000000-0005-0000-0000-00003F000000}"/>
    <cellStyle name="Comma 6 3 4 2 2 3 3 2" xfId="49605" xr:uid="{00000000-0005-0000-0000-00003F000000}"/>
    <cellStyle name="Comma 6 3 4 2 2 3 4" xfId="34485" xr:uid="{00000000-0005-0000-0000-00003F000000}"/>
    <cellStyle name="Comma 6 3 4 2 2 4" xfId="5757" xr:uid="{00000000-0005-0000-0000-00003F000000}"/>
    <cellStyle name="Comma 6 3 4 2 2 4 2" xfId="14829" xr:uid="{00000000-0005-0000-0000-00003F000000}"/>
    <cellStyle name="Comma 6 3 4 2 2 4 2 2" xfId="29949" xr:uid="{00000000-0005-0000-0000-00003F000000}"/>
    <cellStyle name="Comma 6 3 4 2 2 4 2 2 2" xfId="60189" xr:uid="{00000000-0005-0000-0000-00003F000000}"/>
    <cellStyle name="Comma 6 3 4 2 2 4 2 3" xfId="45069" xr:uid="{00000000-0005-0000-0000-00003F000000}"/>
    <cellStyle name="Comma 6 3 4 2 2 4 3" xfId="20877" xr:uid="{00000000-0005-0000-0000-00003F000000}"/>
    <cellStyle name="Comma 6 3 4 2 2 4 3 2" xfId="51117" xr:uid="{00000000-0005-0000-0000-00003F000000}"/>
    <cellStyle name="Comma 6 3 4 2 2 4 4" xfId="35997" xr:uid="{00000000-0005-0000-0000-00003F000000}"/>
    <cellStyle name="Comma 6 3 4 2 2 5" xfId="7269" xr:uid="{00000000-0005-0000-0000-00003F000000}"/>
    <cellStyle name="Comma 6 3 4 2 2 5 2" xfId="22389" xr:uid="{00000000-0005-0000-0000-00003F000000}"/>
    <cellStyle name="Comma 6 3 4 2 2 5 2 2" xfId="52629" xr:uid="{00000000-0005-0000-0000-00003F000000}"/>
    <cellStyle name="Comma 6 3 4 2 2 5 3" xfId="37509" xr:uid="{00000000-0005-0000-0000-00003F000000}"/>
    <cellStyle name="Comma 6 3 4 2 2 6" xfId="8781" xr:uid="{00000000-0005-0000-0000-00003F000000}"/>
    <cellStyle name="Comma 6 3 4 2 2 6 2" xfId="23901" xr:uid="{00000000-0005-0000-0000-00003F000000}"/>
    <cellStyle name="Comma 6 3 4 2 2 6 2 2" xfId="54141" xr:uid="{00000000-0005-0000-0000-00003F000000}"/>
    <cellStyle name="Comma 6 3 4 2 2 6 3" xfId="39021" xr:uid="{00000000-0005-0000-0000-00003F000000}"/>
    <cellStyle name="Comma 6 3 4 2 2 7" xfId="10293" xr:uid="{00000000-0005-0000-0000-00003F000000}"/>
    <cellStyle name="Comma 6 3 4 2 2 7 2" xfId="25413" xr:uid="{00000000-0005-0000-0000-00003F000000}"/>
    <cellStyle name="Comma 6 3 4 2 2 7 2 2" xfId="55653" xr:uid="{00000000-0005-0000-0000-00003F000000}"/>
    <cellStyle name="Comma 6 3 4 2 2 7 3" xfId="40533" xr:uid="{00000000-0005-0000-0000-00003F000000}"/>
    <cellStyle name="Comma 6 3 4 2 2 8" xfId="16341" xr:uid="{00000000-0005-0000-0000-00003F000000}"/>
    <cellStyle name="Comma 6 3 4 2 2 8 2" xfId="46581" xr:uid="{00000000-0005-0000-0000-00003F000000}"/>
    <cellStyle name="Comma 6 3 4 2 2 9" xfId="31461" xr:uid="{00000000-0005-0000-0000-00003F000000}"/>
    <cellStyle name="Comma 6 3 4 2 3" xfId="1977" xr:uid="{00000000-0005-0000-0000-00003F000000}"/>
    <cellStyle name="Comma 6 3 4 2 3 2" xfId="11049" xr:uid="{00000000-0005-0000-0000-00003F000000}"/>
    <cellStyle name="Comma 6 3 4 2 3 2 2" xfId="26169" xr:uid="{00000000-0005-0000-0000-00003F000000}"/>
    <cellStyle name="Comma 6 3 4 2 3 2 2 2" xfId="56409" xr:uid="{00000000-0005-0000-0000-00003F000000}"/>
    <cellStyle name="Comma 6 3 4 2 3 2 3" xfId="41289" xr:uid="{00000000-0005-0000-0000-00003F000000}"/>
    <cellStyle name="Comma 6 3 4 2 3 3" xfId="17097" xr:uid="{00000000-0005-0000-0000-00003F000000}"/>
    <cellStyle name="Comma 6 3 4 2 3 3 2" xfId="47337" xr:uid="{00000000-0005-0000-0000-00003F000000}"/>
    <cellStyle name="Comma 6 3 4 2 3 4" xfId="32217" xr:uid="{00000000-0005-0000-0000-00003F000000}"/>
    <cellStyle name="Comma 6 3 4 2 4" xfId="3489" xr:uid="{00000000-0005-0000-0000-00003F000000}"/>
    <cellStyle name="Comma 6 3 4 2 4 2" xfId="12561" xr:uid="{00000000-0005-0000-0000-00003F000000}"/>
    <cellStyle name="Comma 6 3 4 2 4 2 2" xfId="27681" xr:uid="{00000000-0005-0000-0000-00003F000000}"/>
    <cellStyle name="Comma 6 3 4 2 4 2 2 2" xfId="57921" xr:uid="{00000000-0005-0000-0000-00003F000000}"/>
    <cellStyle name="Comma 6 3 4 2 4 2 3" xfId="42801" xr:uid="{00000000-0005-0000-0000-00003F000000}"/>
    <cellStyle name="Comma 6 3 4 2 4 3" xfId="18609" xr:uid="{00000000-0005-0000-0000-00003F000000}"/>
    <cellStyle name="Comma 6 3 4 2 4 3 2" xfId="48849" xr:uid="{00000000-0005-0000-0000-00003F000000}"/>
    <cellStyle name="Comma 6 3 4 2 4 4" xfId="33729" xr:uid="{00000000-0005-0000-0000-00003F000000}"/>
    <cellStyle name="Comma 6 3 4 2 5" xfId="5001" xr:uid="{00000000-0005-0000-0000-00003F000000}"/>
    <cellStyle name="Comma 6 3 4 2 5 2" xfId="14073" xr:uid="{00000000-0005-0000-0000-00003F000000}"/>
    <cellStyle name="Comma 6 3 4 2 5 2 2" xfId="29193" xr:uid="{00000000-0005-0000-0000-00003F000000}"/>
    <cellStyle name="Comma 6 3 4 2 5 2 2 2" xfId="59433" xr:uid="{00000000-0005-0000-0000-00003F000000}"/>
    <cellStyle name="Comma 6 3 4 2 5 2 3" xfId="44313" xr:uid="{00000000-0005-0000-0000-00003F000000}"/>
    <cellStyle name="Comma 6 3 4 2 5 3" xfId="20121" xr:uid="{00000000-0005-0000-0000-00003F000000}"/>
    <cellStyle name="Comma 6 3 4 2 5 3 2" xfId="50361" xr:uid="{00000000-0005-0000-0000-00003F000000}"/>
    <cellStyle name="Comma 6 3 4 2 5 4" xfId="35241" xr:uid="{00000000-0005-0000-0000-00003F000000}"/>
    <cellStyle name="Comma 6 3 4 2 6" xfId="6513" xr:uid="{00000000-0005-0000-0000-00003F000000}"/>
    <cellStyle name="Comma 6 3 4 2 6 2" xfId="21633" xr:uid="{00000000-0005-0000-0000-00003F000000}"/>
    <cellStyle name="Comma 6 3 4 2 6 2 2" xfId="51873" xr:uid="{00000000-0005-0000-0000-00003F000000}"/>
    <cellStyle name="Comma 6 3 4 2 6 3" xfId="36753" xr:uid="{00000000-0005-0000-0000-00003F000000}"/>
    <cellStyle name="Comma 6 3 4 2 7" xfId="8025" xr:uid="{00000000-0005-0000-0000-00003F000000}"/>
    <cellStyle name="Comma 6 3 4 2 7 2" xfId="23145" xr:uid="{00000000-0005-0000-0000-00003F000000}"/>
    <cellStyle name="Comma 6 3 4 2 7 2 2" xfId="53385" xr:uid="{00000000-0005-0000-0000-00003F000000}"/>
    <cellStyle name="Comma 6 3 4 2 7 3" xfId="38265" xr:uid="{00000000-0005-0000-0000-00003F000000}"/>
    <cellStyle name="Comma 6 3 4 2 8" xfId="9537" xr:uid="{00000000-0005-0000-0000-00003F000000}"/>
    <cellStyle name="Comma 6 3 4 2 8 2" xfId="24657" xr:uid="{00000000-0005-0000-0000-00003F000000}"/>
    <cellStyle name="Comma 6 3 4 2 8 2 2" xfId="54897" xr:uid="{00000000-0005-0000-0000-00003F000000}"/>
    <cellStyle name="Comma 6 3 4 2 8 3" xfId="39777" xr:uid="{00000000-0005-0000-0000-00003F000000}"/>
    <cellStyle name="Comma 6 3 4 2 9" xfId="15585" xr:uid="{00000000-0005-0000-0000-00003F000000}"/>
    <cellStyle name="Comma 6 3 4 2 9 2" xfId="45825" xr:uid="{00000000-0005-0000-0000-00003F000000}"/>
    <cellStyle name="Comma 6 3 4 3" xfId="717" xr:uid="{00000000-0005-0000-0000-0000C0000000}"/>
    <cellStyle name="Comma 6 3 4 3 10" xfId="30957" xr:uid="{00000000-0005-0000-0000-0000C0000000}"/>
    <cellStyle name="Comma 6 3 4 3 2" xfId="1473" xr:uid="{00000000-0005-0000-0000-0000C0000000}"/>
    <cellStyle name="Comma 6 3 4 3 2 2" xfId="2985" xr:uid="{00000000-0005-0000-0000-0000C0000000}"/>
    <cellStyle name="Comma 6 3 4 3 2 2 2" xfId="12057" xr:uid="{00000000-0005-0000-0000-0000C0000000}"/>
    <cellStyle name="Comma 6 3 4 3 2 2 2 2" xfId="27177" xr:uid="{00000000-0005-0000-0000-0000C0000000}"/>
    <cellStyle name="Comma 6 3 4 3 2 2 2 2 2" xfId="57417" xr:uid="{00000000-0005-0000-0000-0000C0000000}"/>
    <cellStyle name="Comma 6 3 4 3 2 2 2 3" xfId="42297" xr:uid="{00000000-0005-0000-0000-0000C0000000}"/>
    <cellStyle name="Comma 6 3 4 3 2 2 3" xfId="18105" xr:uid="{00000000-0005-0000-0000-0000C0000000}"/>
    <cellStyle name="Comma 6 3 4 3 2 2 3 2" xfId="48345" xr:uid="{00000000-0005-0000-0000-0000C0000000}"/>
    <cellStyle name="Comma 6 3 4 3 2 2 4" xfId="33225" xr:uid="{00000000-0005-0000-0000-0000C0000000}"/>
    <cellStyle name="Comma 6 3 4 3 2 3" xfId="4497" xr:uid="{00000000-0005-0000-0000-0000C0000000}"/>
    <cellStyle name="Comma 6 3 4 3 2 3 2" xfId="13569" xr:uid="{00000000-0005-0000-0000-0000C0000000}"/>
    <cellStyle name="Comma 6 3 4 3 2 3 2 2" xfId="28689" xr:uid="{00000000-0005-0000-0000-0000C0000000}"/>
    <cellStyle name="Comma 6 3 4 3 2 3 2 2 2" xfId="58929" xr:uid="{00000000-0005-0000-0000-0000C0000000}"/>
    <cellStyle name="Comma 6 3 4 3 2 3 2 3" xfId="43809" xr:uid="{00000000-0005-0000-0000-0000C0000000}"/>
    <cellStyle name="Comma 6 3 4 3 2 3 3" xfId="19617" xr:uid="{00000000-0005-0000-0000-0000C0000000}"/>
    <cellStyle name="Comma 6 3 4 3 2 3 3 2" xfId="49857" xr:uid="{00000000-0005-0000-0000-0000C0000000}"/>
    <cellStyle name="Comma 6 3 4 3 2 3 4" xfId="34737" xr:uid="{00000000-0005-0000-0000-0000C0000000}"/>
    <cellStyle name="Comma 6 3 4 3 2 4" xfId="6009" xr:uid="{00000000-0005-0000-0000-0000C0000000}"/>
    <cellStyle name="Comma 6 3 4 3 2 4 2" xfId="15081" xr:uid="{00000000-0005-0000-0000-0000C0000000}"/>
    <cellStyle name="Comma 6 3 4 3 2 4 2 2" xfId="30201" xr:uid="{00000000-0005-0000-0000-0000C0000000}"/>
    <cellStyle name="Comma 6 3 4 3 2 4 2 2 2" xfId="60441" xr:uid="{00000000-0005-0000-0000-0000C0000000}"/>
    <cellStyle name="Comma 6 3 4 3 2 4 2 3" xfId="45321" xr:uid="{00000000-0005-0000-0000-0000C0000000}"/>
    <cellStyle name="Comma 6 3 4 3 2 4 3" xfId="21129" xr:uid="{00000000-0005-0000-0000-0000C0000000}"/>
    <cellStyle name="Comma 6 3 4 3 2 4 3 2" xfId="51369" xr:uid="{00000000-0005-0000-0000-0000C0000000}"/>
    <cellStyle name="Comma 6 3 4 3 2 4 4" xfId="36249" xr:uid="{00000000-0005-0000-0000-0000C0000000}"/>
    <cellStyle name="Comma 6 3 4 3 2 5" xfId="7521" xr:uid="{00000000-0005-0000-0000-0000C0000000}"/>
    <cellStyle name="Comma 6 3 4 3 2 5 2" xfId="22641" xr:uid="{00000000-0005-0000-0000-0000C0000000}"/>
    <cellStyle name="Comma 6 3 4 3 2 5 2 2" xfId="52881" xr:uid="{00000000-0005-0000-0000-0000C0000000}"/>
    <cellStyle name="Comma 6 3 4 3 2 5 3" xfId="37761" xr:uid="{00000000-0005-0000-0000-0000C0000000}"/>
    <cellStyle name="Comma 6 3 4 3 2 6" xfId="9033" xr:uid="{00000000-0005-0000-0000-0000C0000000}"/>
    <cellStyle name="Comma 6 3 4 3 2 6 2" xfId="24153" xr:uid="{00000000-0005-0000-0000-0000C0000000}"/>
    <cellStyle name="Comma 6 3 4 3 2 6 2 2" xfId="54393" xr:uid="{00000000-0005-0000-0000-0000C0000000}"/>
    <cellStyle name="Comma 6 3 4 3 2 6 3" xfId="39273" xr:uid="{00000000-0005-0000-0000-0000C0000000}"/>
    <cellStyle name="Comma 6 3 4 3 2 7" xfId="10545" xr:uid="{00000000-0005-0000-0000-0000C0000000}"/>
    <cellStyle name="Comma 6 3 4 3 2 7 2" xfId="25665" xr:uid="{00000000-0005-0000-0000-0000C0000000}"/>
    <cellStyle name="Comma 6 3 4 3 2 7 2 2" xfId="55905" xr:uid="{00000000-0005-0000-0000-0000C0000000}"/>
    <cellStyle name="Comma 6 3 4 3 2 7 3" xfId="40785" xr:uid="{00000000-0005-0000-0000-0000C0000000}"/>
    <cellStyle name="Comma 6 3 4 3 2 8" xfId="16593" xr:uid="{00000000-0005-0000-0000-0000C0000000}"/>
    <cellStyle name="Comma 6 3 4 3 2 8 2" xfId="46833" xr:uid="{00000000-0005-0000-0000-0000C0000000}"/>
    <cellStyle name="Comma 6 3 4 3 2 9" xfId="31713" xr:uid="{00000000-0005-0000-0000-0000C0000000}"/>
    <cellStyle name="Comma 6 3 4 3 3" xfId="2229" xr:uid="{00000000-0005-0000-0000-0000C0000000}"/>
    <cellStyle name="Comma 6 3 4 3 3 2" xfId="11301" xr:uid="{00000000-0005-0000-0000-0000C0000000}"/>
    <cellStyle name="Comma 6 3 4 3 3 2 2" xfId="26421" xr:uid="{00000000-0005-0000-0000-0000C0000000}"/>
    <cellStyle name="Comma 6 3 4 3 3 2 2 2" xfId="56661" xr:uid="{00000000-0005-0000-0000-0000C0000000}"/>
    <cellStyle name="Comma 6 3 4 3 3 2 3" xfId="41541" xr:uid="{00000000-0005-0000-0000-0000C0000000}"/>
    <cellStyle name="Comma 6 3 4 3 3 3" xfId="17349" xr:uid="{00000000-0005-0000-0000-0000C0000000}"/>
    <cellStyle name="Comma 6 3 4 3 3 3 2" xfId="47589" xr:uid="{00000000-0005-0000-0000-0000C0000000}"/>
    <cellStyle name="Comma 6 3 4 3 3 4" xfId="32469" xr:uid="{00000000-0005-0000-0000-0000C0000000}"/>
    <cellStyle name="Comma 6 3 4 3 4" xfId="3741" xr:uid="{00000000-0005-0000-0000-0000C0000000}"/>
    <cellStyle name="Comma 6 3 4 3 4 2" xfId="12813" xr:uid="{00000000-0005-0000-0000-0000C0000000}"/>
    <cellStyle name="Comma 6 3 4 3 4 2 2" xfId="27933" xr:uid="{00000000-0005-0000-0000-0000C0000000}"/>
    <cellStyle name="Comma 6 3 4 3 4 2 2 2" xfId="58173" xr:uid="{00000000-0005-0000-0000-0000C0000000}"/>
    <cellStyle name="Comma 6 3 4 3 4 2 3" xfId="43053" xr:uid="{00000000-0005-0000-0000-0000C0000000}"/>
    <cellStyle name="Comma 6 3 4 3 4 3" xfId="18861" xr:uid="{00000000-0005-0000-0000-0000C0000000}"/>
    <cellStyle name="Comma 6 3 4 3 4 3 2" xfId="49101" xr:uid="{00000000-0005-0000-0000-0000C0000000}"/>
    <cellStyle name="Comma 6 3 4 3 4 4" xfId="33981" xr:uid="{00000000-0005-0000-0000-0000C0000000}"/>
    <cellStyle name="Comma 6 3 4 3 5" xfId="5253" xr:uid="{00000000-0005-0000-0000-0000C0000000}"/>
    <cellStyle name="Comma 6 3 4 3 5 2" xfId="14325" xr:uid="{00000000-0005-0000-0000-0000C0000000}"/>
    <cellStyle name="Comma 6 3 4 3 5 2 2" xfId="29445" xr:uid="{00000000-0005-0000-0000-0000C0000000}"/>
    <cellStyle name="Comma 6 3 4 3 5 2 2 2" xfId="59685" xr:uid="{00000000-0005-0000-0000-0000C0000000}"/>
    <cellStyle name="Comma 6 3 4 3 5 2 3" xfId="44565" xr:uid="{00000000-0005-0000-0000-0000C0000000}"/>
    <cellStyle name="Comma 6 3 4 3 5 3" xfId="20373" xr:uid="{00000000-0005-0000-0000-0000C0000000}"/>
    <cellStyle name="Comma 6 3 4 3 5 3 2" xfId="50613" xr:uid="{00000000-0005-0000-0000-0000C0000000}"/>
    <cellStyle name="Comma 6 3 4 3 5 4" xfId="35493" xr:uid="{00000000-0005-0000-0000-0000C0000000}"/>
    <cellStyle name="Comma 6 3 4 3 6" xfId="6765" xr:uid="{00000000-0005-0000-0000-0000C0000000}"/>
    <cellStyle name="Comma 6 3 4 3 6 2" xfId="21885" xr:uid="{00000000-0005-0000-0000-0000C0000000}"/>
    <cellStyle name="Comma 6 3 4 3 6 2 2" xfId="52125" xr:uid="{00000000-0005-0000-0000-0000C0000000}"/>
    <cellStyle name="Comma 6 3 4 3 6 3" xfId="37005" xr:uid="{00000000-0005-0000-0000-0000C0000000}"/>
    <cellStyle name="Comma 6 3 4 3 7" xfId="8277" xr:uid="{00000000-0005-0000-0000-0000C0000000}"/>
    <cellStyle name="Comma 6 3 4 3 7 2" xfId="23397" xr:uid="{00000000-0005-0000-0000-0000C0000000}"/>
    <cellStyle name="Comma 6 3 4 3 7 2 2" xfId="53637" xr:uid="{00000000-0005-0000-0000-0000C0000000}"/>
    <cellStyle name="Comma 6 3 4 3 7 3" xfId="38517" xr:uid="{00000000-0005-0000-0000-0000C0000000}"/>
    <cellStyle name="Comma 6 3 4 3 8" xfId="9789" xr:uid="{00000000-0005-0000-0000-0000C0000000}"/>
    <cellStyle name="Comma 6 3 4 3 8 2" xfId="24909" xr:uid="{00000000-0005-0000-0000-0000C0000000}"/>
    <cellStyle name="Comma 6 3 4 3 8 2 2" xfId="55149" xr:uid="{00000000-0005-0000-0000-0000C0000000}"/>
    <cellStyle name="Comma 6 3 4 3 8 3" xfId="40029" xr:uid="{00000000-0005-0000-0000-0000C0000000}"/>
    <cellStyle name="Comma 6 3 4 3 9" xfId="15837" xr:uid="{00000000-0005-0000-0000-0000C0000000}"/>
    <cellStyle name="Comma 6 3 4 3 9 2" xfId="46077" xr:uid="{00000000-0005-0000-0000-0000C0000000}"/>
    <cellStyle name="Comma 6 3 4 4" xfId="969" xr:uid="{00000000-0005-0000-0000-00003F000000}"/>
    <cellStyle name="Comma 6 3 4 4 2" xfId="2481" xr:uid="{00000000-0005-0000-0000-00003F000000}"/>
    <cellStyle name="Comma 6 3 4 4 2 2" xfId="11553" xr:uid="{00000000-0005-0000-0000-00003F000000}"/>
    <cellStyle name="Comma 6 3 4 4 2 2 2" xfId="26673" xr:uid="{00000000-0005-0000-0000-00003F000000}"/>
    <cellStyle name="Comma 6 3 4 4 2 2 2 2" xfId="56913" xr:uid="{00000000-0005-0000-0000-00003F000000}"/>
    <cellStyle name="Comma 6 3 4 4 2 2 3" xfId="41793" xr:uid="{00000000-0005-0000-0000-00003F000000}"/>
    <cellStyle name="Comma 6 3 4 4 2 3" xfId="17601" xr:uid="{00000000-0005-0000-0000-00003F000000}"/>
    <cellStyle name="Comma 6 3 4 4 2 3 2" xfId="47841" xr:uid="{00000000-0005-0000-0000-00003F000000}"/>
    <cellStyle name="Comma 6 3 4 4 2 4" xfId="32721" xr:uid="{00000000-0005-0000-0000-00003F000000}"/>
    <cellStyle name="Comma 6 3 4 4 3" xfId="3993" xr:uid="{00000000-0005-0000-0000-00003F000000}"/>
    <cellStyle name="Comma 6 3 4 4 3 2" xfId="13065" xr:uid="{00000000-0005-0000-0000-00003F000000}"/>
    <cellStyle name="Comma 6 3 4 4 3 2 2" xfId="28185" xr:uid="{00000000-0005-0000-0000-00003F000000}"/>
    <cellStyle name="Comma 6 3 4 4 3 2 2 2" xfId="58425" xr:uid="{00000000-0005-0000-0000-00003F000000}"/>
    <cellStyle name="Comma 6 3 4 4 3 2 3" xfId="43305" xr:uid="{00000000-0005-0000-0000-00003F000000}"/>
    <cellStyle name="Comma 6 3 4 4 3 3" xfId="19113" xr:uid="{00000000-0005-0000-0000-00003F000000}"/>
    <cellStyle name="Comma 6 3 4 4 3 3 2" xfId="49353" xr:uid="{00000000-0005-0000-0000-00003F000000}"/>
    <cellStyle name="Comma 6 3 4 4 3 4" xfId="34233" xr:uid="{00000000-0005-0000-0000-00003F000000}"/>
    <cellStyle name="Comma 6 3 4 4 4" xfId="5505" xr:uid="{00000000-0005-0000-0000-00003F000000}"/>
    <cellStyle name="Comma 6 3 4 4 4 2" xfId="14577" xr:uid="{00000000-0005-0000-0000-00003F000000}"/>
    <cellStyle name="Comma 6 3 4 4 4 2 2" xfId="29697" xr:uid="{00000000-0005-0000-0000-00003F000000}"/>
    <cellStyle name="Comma 6 3 4 4 4 2 2 2" xfId="59937" xr:uid="{00000000-0005-0000-0000-00003F000000}"/>
    <cellStyle name="Comma 6 3 4 4 4 2 3" xfId="44817" xr:uid="{00000000-0005-0000-0000-00003F000000}"/>
    <cellStyle name="Comma 6 3 4 4 4 3" xfId="20625" xr:uid="{00000000-0005-0000-0000-00003F000000}"/>
    <cellStyle name="Comma 6 3 4 4 4 3 2" xfId="50865" xr:uid="{00000000-0005-0000-0000-00003F000000}"/>
    <cellStyle name="Comma 6 3 4 4 4 4" xfId="35745" xr:uid="{00000000-0005-0000-0000-00003F000000}"/>
    <cellStyle name="Comma 6 3 4 4 5" xfId="7017" xr:uid="{00000000-0005-0000-0000-00003F000000}"/>
    <cellStyle name="Comma 6 3 4 4 5 2" xfId="22137" xr:uid="{00000000-0005-0000-0000-00003F000000}"/>
    <cellStyle name="Comma 6 3 4 4 5 2 2" xfId="52377" xr:uid="{00000000-0005-0000-0000-00003F000000}"/>
    <cellStyle name="Comma 6 3 4 4 5 3" xfId="37257" xr:uid="{00000000-0005-0000-0000-00003F000000}"/>
    <cellStyle name="Comma 6 3 4 4 6" xfId="8529" xr:uid="{00000000-0005-0000-0000-00003F000000}"/>
    <cellStyle name="Comma 6 3 4 4 6 2" xfId="23649" xr:uid="{00000000-0005-0000-0000-00003F000000}"/>
    <cellStyle name="Comma 6 3 4 4 6 2 2" xfId="53889" xr:uid="{00000000-0005-0000-0000-00003F000000}"/>
    <cellStyle name="Comma 6 3 4 4 6 3" xfId="38769" xr:uid="{00000000-0005-0000-0000-00003F000000}"/>
    <cellStyle name="Comma 6 3 4 4 7" xfId="10041" xr:uid="{00000000-0005-0000-0000-00003F000000}"/>
    <cellStyle name="Comma 6 3 4 4 7 2" xfId="25161" xr:uid="{00000000-0005-0000-0000-00003F000000}"/>
    <cellStyle name="Comma 6 3 4 4 7 2 2" xfId="55401" xr:uid="{00000000-0005-0000-0000-00003F000000}"/>
    <cellStyle name="Comma 6 3 4 4 7 3" xfId="40281" xr:uid="{00000000-0005-0000-0000-00003F000000}"/>
    <cellStyle name="Comma 6 3 4 4 8" xfId="16089" xr:uid="{00000000-0005-0000-0000-00003F000000}"/>
    <cellStyle name="Comma 6 3 4 4 8 2" xfId="46329" xr:uid="{00000000-0005-0000-0000-00003F000000}"/>
    <cellStyle name="Comma 6 3 4 4 9" xfId="31209" xr:uid="{00000000-0005-0000-0000-00003F000000}"/>
    <cellStyle name="Comma 6 3 4 5" xfId="1725" xr:uid="{00000000-0005-0000-0000-00003F000000}"/>
    <cellStyle name="Comma 6 3 4 5 2" xfId="10797" xr:uid="{00000000-0005-0000-0000-00003F000000}"/>
    <cellStyle name="Comma 6 3 4 5 2 2" xfId="25917" xr:uid="{00000000-0005-0000-0000-00003F000000}"/>
    <cellStyle name="Comma 6 3 4 5 2 2 2" xfId="56157" xr:uid="{00000000-0005-0000-0000-00003F000000}"/>
    <cellStyle name="Comma 6 3 4 5 2 3" xfId="41037" xr:uid="{00000000-0005-0000-0000-00003F000000}"/>
    <cellStyle name="Comma 6 3 4 5 3" xfId="16845" xr:uid="{00000000-0005-0000-0000-00003F000000}"/>
    <cellStyle name="Comma 6 3 4 5 3 2" xfId="47085" xr:uid="{00000000-0005-0000-0000-00003F000000}"/>
    <cellStyle name="Comma 6 3 4 5 4" xfId="31965" xr:uid="{00000000-0005-0000-0000-00003F000000}"/>
    <cellStyle name="Comma 6 3 4 6" xfId="3237" xr:uid="{00000000-0005-0000-0000-00003F000000}"/>
    <cellStyle name="Comma 6 3 4 6 2" xfId="12309" xr:uid="{00000000-0005-0000-0000-00003F000000}"/>
    <cellStyle name="Comma 6 3 4 6 2 2" xfId="27429" xr:uid="{00000000-0005-0000-0000-00003F000000}"/>
    <cellStyle name="Comma 6 3 4 6 2 2 2" xfId="57669" xr:uid="{00000000-0005-0000-0000-00003F000000}"/>
    <cellStyle name="Comma 6 3 4 6 2 3" xfId="42549" xr:uid="{00000000-0005-0000-0000-00003F000000}"/>
    <cellStyle name="Comma 6 3 4 6 3" xfId="18357" xr:uid="{00000000-0005-0000-0000-00003F000000}"/>
    <cellStyle name="Comma 6 3 4 6 3 2" xfId="48597" xr:uid="{00000000-0005-0000-0000-00003F000000}"/>
    <cellStyle name="Comma 6 3 4 6 4" xfId="33477" xr:uid="{00000000-0005-0000-0000-00003F000000}"/>
    <cellStyle name="Comma 6 3 4 7" xfId="4749" xr:uid="{00000000-0005-0000-0000-00003F000000}"/>
    <cellStyle name="Comma 6 3 4 7 2" xfId="13821" xr:uid="{00000000-0005-0000-0000-00003F000000}"/>
    <cellStyle name="Comma 6 3 4 7 2 2" xfId="28941" xr:uid="{00000000-0005-0000-0000-00003F000000}"/>
    <cellStyle name="Comma 6 3 4 7 2 2 2" xfId="59181" xr:uid="{00000000-0005-0000-0000-00003F000000}"/>
    <cellStyle name="Comma 6 3 4 7 2 3" xfId="44061" xr:uid="{00000000-0005-0000-0000-00003F000000}"/>
    <cellStyle name="Comma 6 3 4 7 3" xfId="19869" xr:uid="{00000000-0005-0000-0000-00003F000000}"/>
    <cellStyle name="Comma 6 3 4 7 3 2" xfId="50109" xr:uid="{00000000-0005-0000-0000-00003F000000}"/>
    <cellStyle name="Comma 6 3 4 7 4" xfId="34989" xr:uid="{00000000-0005-0000-0000-00003F000000}"/>
    <cellStyle name="Comma 6 3 4 8" xfId="6261" xr:uid="{00000000-0005-0000-0000-00003F000000}"/>
    <cellStyle name="Comma 6 3 4 8 2" xfId="21381" xr:uid="{00000000-0005-0000-0000-00003F000000}"/>
    <cellStyle name="Comma 6 3 4 8 2 2" xfId="51621" xr:uid="{00000000-0005-0000-0000-00003F000000}"/>
    <cellStyle name="Comma 6 3 4 8 3" xfId="36501" xr:uid="{00000000-0005-0000-0000-00003F000000}"/>
    <cellStyle name="Comma 6 3 4 9" xfId="7773" xr:uid="{00000000-0005-0000-0000-00003F000000}"/>
    <cellStyle name="Comma 6 3 4 9 2" xfId="22893" xr:uid="{00000000-0005-0000-0000-00003F000000}"/>
    <cellStyle name="Comma 6 3 4 9 2 2" xfId="53133" xr:uid="{00000000-0005-0000-0000-00003F000000}"/>
    <cellStyle name="Comma 6 3 4 9 3" xfId="38013" xr:uid="{00000000-0005-0000-0000-00003F000000}"/>
    <cellStyle name="Comma 6 3 5" xfId="297" xr:uid="{00000000-0005-0000-0000-00000A000000}"/>
    <cellStyle name="Comma 6 3 5 10" xfId="30537" xr:uid="{00000000-0005-0000-0000-00000A000000}"/>
    <cellStyle name="Comma 6 3 5 2" xfId="1053" xr:uid="{00000000-0005-0000-0000-00000A000000}"/>
    <cellStyle name="Comma 6 3 5 2 2" xfId="2565" xr:uid="{00000000-0005-0000-0000-00000A000000}"/>
    <cellStyle name="Comma 6 3 5 2 2 2" xfId="11637" xr:uid="{00000000-0005-0000-0000-00000A000000}"/>
    <cellStyle name="Comma 6 3 5 2 2 2 2" xfId="26757" xr:uid="{00000000-0005-0000-0000-00000A000000}"/>
    <cellStyle name="Comma 6 3 5 2 2 2 2 2" xfId="56997" xr:uid="{00000000-0005-0000-0000-00000A000000}"/>
    <cellStyle name="Comma 6 3 5 2 2 2 3" xfId="41877" xr:uid="{00000000-0005-0000-0000-00000A000000}"/>
    <cellStyle name="Comma 6 3 5 2 2 3" xfId="17685" xr:uid="{00000000-0005-0000-0000-00000A000000}"/>
    <cellStyle name="Comma 6 3 5 2 2 3 2" xfId="47925" xr:uid="{00000000-0005-0000-0000-00000A000000}"/>
    <cellStyle name="Comma 6 3 5 2 2 4" xfId="32805" xr:uid="{00000000-0005-0000-0000-00000A000000}"/>
    <cellStyle name="Comma 6 3 5 2 3" xfId="4077" xr:uid="{00000000-0005-0000-0000-00000A000000}"/>
    <cellStyle name="Comma 6 3 5 2 3 2" xfId="13149" xr:uid="{00000000-0005-0000-0000-00000A000000}"/>
    <cellStyle name="Comma 6 3 5 2 3 2 2" xfId="28269" xr:uid="{00000000-0005-0000-0000-00000A000000}"/>
    <cellStyle name="Comma 6 3 5 2 3 2 2 2" xfId="58509" xr:uid="{00000000-0005-0000-0000-00000A000000}"/>
    <cellStyle name="Comma 6 3 5 2 3 2 3" xfId="43389" xr:uid="{00000000-0005-0000-0000-00000A000000}"/>
    <cellStyle name="Comma 6 3 5 2 3 3" xfId="19197" xr:uid="{00000000-0005-0000-0000-00000A000000}"/>
    <cellStyle name="Comma 6 3 5 2 3 3 2" xfId="49437" xr:uid="{00000000-0005-0000-0000-00000A000000}"/>
    <cellStyle name="Comma 6 3 5 2 3 4" xfId="34317" xr:uid="{00000000-0005-0000-0000-00000A000000}"/>
    <cellStyle name="Comma 6 3 5 2 4" xfId="5589" xr:uid="{00000000-0005-0000-0000-00000A000000}"/>
    <cellStyle name="Comma 6 3 5 2 4 2" xfId="14661" xr:uid="{00000000-0005-0000-0000-00000A000000}"/>
    <cellStyle name="Comma 6 3 5 2 4 2 2" xfId="29781" xr:uid="{00000000-0005-0000-0000-00000A000000}"/>
    <cellStyle name="Comma 6 3 5 2 4 2 2 2" xfId="60021" xr:uid="{00000000-0005-0000-0000-00000A000000}"/>
    <cellStyle name="Comma 6 3 5 2 4 2 3" xfId="44901" xr:uid="{00000000-0005-0000-0000-00000A000000}"/>
    <cellStyle name="Comma 6 3 5 2 4 3" xfId="20709" xr:uid="{00000000-0005-0000-0000-00000A000000}"/>
    <cellStyle name="Comma 6 3 5 2 4 3 2" xfId="50949" xr:uid="{00000000-0005-0000-0000-00000A000000}"/>
    <cellStyle name="Comma 6 3 5 2 4 4" xfId="35829" xr:uid="{00000000-0005-0000-0000-00000A000000}"/>
    <cellStyle name="Comma 6 3 5 2 5" xfId="7101" xr:uid="{00000000-0005-0000-0000-00000A000000}"/>
    <cellStyle name="Comma 6 3 5 2 5 2" xfId="22221" xr:uid="{00000000-0005-0000-0000-00000A000000}"/>
    <cellStyle name="Comma 6 3 5 2 5 2 2" xfId="52461" xr:uid="{00000000-0005-0000-0000-00000A000000}"/>
    <cellStyle name="Comma 6 3 5 2 5 3" xfId="37341" xr:uid="{00000000-0005-0000-0000-00000A000000}"/>
    <cellStyle name="Comma 6 3 5 2 6" xfId="8613" xr:uid="{00000000-0005-0000-0000-00000A000000}"/>
    <cellStyle name="Comma 6 3 5 2 6 2" xfId="23733" xr:uid="{00000000-0005-0000-0000-00000A000000}"/>
    <cellStyle name="Comma 6 3 5 2 6 2 2" xfId="53973" xr:uid="{00000000-0005-0000-0000-00000A000000}"/>
    <cellStyle name="Comma 6 3 5 2 6 3" xfId="38853" xr:uid="{00000000-0005-0000-0000-00000A000000}"/>
    <cellStyle name="Comma 6 3 5 2 7" xfId="10125" xr:uid="{00000000-0005-0000-0000-00000A000000}"/>
    <cellStyle name="Comma 6 3 5 2 7 2" xfId="25245" xr:uid="{00000000-0005-0000-0000-00000A000000}"/>
    <cellStyle name="Comma 6 3 5 2 7 2 2" xfId="55485" xr:uid="{00000000-0005-0000-0000-00000A000000}"/>
    <cellStyle name="Comma 6 3 5 2 7 3" xfId="40365" xr:uid="{00000000-0005-0000-0000-00000A000000}"/>
    <cellStyle name="Comma 6 3 5 2 8" xfId="16173" xr:uid="{00000000-0005-0000-0000-00000A000000}"/>
    <cellStyle name="Comma 6 3 5 2 8 2" xfId="46413" xr:uid="{00000000-0005-0000-0000-00000A000000}"/>
    <cellStyle name="Comma 6 3 5 2 9" xfId="31293" xr:uid="{00000000-0005-0000-0000-00000A000000}"/>
    <cellStyle name="Comma 6 3 5 3" xfId="1809" xr:uid="{00000000-0005-0000-0000-00000A000000}"/>
    <cellStyle name="Comma 6 3 5 3 2" xfId="10881" xr:uid="{00000000-0005-0000-0000-00000A000000}"/>
    <cellStyle name="Comma 6 3 5 3 2 2" xfId="26001" xr:uid="{00000000-0005-0000-0000-00000A000000}"/>
    <cellStyle name="Comma 6 3 5 3 2 2 2" xfId="56241" xr:uid="{00000000-0005-0000-0000-00000A000000}"/>
    <cellStyle name="Comma 6 3 5 3 2 3" xfId="41121" xr:uid="{00000000-0005-0000-0000-00000A000000}"/>
    <cellStyle name="Comma 6 3 5 3 3" xfId="16929" xr:uid="{00000000-0005-0000-0000-00000A000000}"/>
    <cellStyle name="Comma 6 3 5 3 3 2" xfId="47169" xr:uid="{00000000-0005-0000-0000-00000A000000}"/>
    <cellStyle name="Comma 6 3 5 3 4" xfId="32049" xr:uid="{00000000-0005-0000-0000-00000A000000}"/>
    <cellStyle name="Comma 6 3 5 4" xfId="3321" xr:uid="{00000000-0005-0000-0000-00000A000000}"/>
    <cellStyle name="Comma 6 3 5 4 2" xfId="12393" xr:uid="{00000000-0005-0000-0000-00000A000000}"/>
    <cellStyle name="Comma 6 3 5 4 2 2" xfId="27513" xr:uid="{00000000-0005-0000-0000-00000A000000}"/>
    <cellStyle name="Comma 6 3 5 4 2 2 2" xfId="57753" xr:uid="{00000000-0005-0000-0000-00000A000000}"/>
    <cellStyle name="Comma 6 3 5 4 2 3" xfId="42633" xr:uid="{00000000-0005-0000-0000-00000A000000}"/>
    <cellStyle name="Comma 6 3 5 4 3" xfId="18441" xr:uid="{00000000-0005-0000-0000-00000A000000}"/>
    <cellStyle name="Comma 6 3 5 4 3 2" xfId="48681" xr:uid="{00000000-0005-0000-0000-00000A000000}"/>
    <cellStyle name="Comma 6 3 5 4 4" xfId="33561" xr:uid="{00000000-0005-0000-0000-00000A000000}"/>
    <cellStyle name="Comma 6 3 5 5" xfId="4833" xr:uid="{00000000-0005-0000-0000-00000A000000}"/>
    <cellStyle name="Comma 6 3 5 5 2" xfId="13905" xr:uid="{00000000-0005-0000-0000-00000A000000}"/>
    <cellStyle name="Comma 6 3 5 5 2 2" xfId="29025" xr:uid="{00000000-0005-0000-0000-00000A000000}"/>
    <cellStyle name="Comma 6 3 5 5 2 2 2" xfId="59265" xr:uid="{00000000-0005-0000-0000-00000A000000}"/>
    <cellStyle name="Comma 6 3 5 5 2 3" xfId="44145" xr:uid="{00000000-0005-0000-0000-00000A000000}"/>
    <cellStyle name="Comma 6 3 5 5 3" xfId="19953" xr:uid="{00000000-0005-0000-0000-00000A000000}"/>
    <cellStyle name="Comma 6 3 5 5 3 2" xfId="50193" xr:uid="{00000000-0005-0000-0000-00000A000000}"/>
    <cellStyle name="Comma 6 3 5 5 4" xfId="35073" xr:uid="{00000000-0005-0000-0000-00000A000000}"/>
    <cellStyle name="Comma 6 3 5 6" xfId="6345" xr:uid="{00000000-0005-0000-0000-00000A000000}"/>
    <cellStyle name="Comma 6 3 5 6 2" xfId="21465" xr:uid="{00000000-0005-0000-0000-00000A000000}"/>
    <cellStyle name="Comma 6 3 5 6 2 2" xfId="51705" xr:uid="{00000000-0005-0000-0000-00000A000000}"/>
    <cellStyle name="Comma 6 3 5 6 3" xfId="36585" xr:uid="{00000000-0005-0000-0000-00000A000000}"/>
    <cellStyle name="Comma 6 3 5 7" xfId="7857" xr:uid="{00000000-0005-0000-0000-00000A000000}"/>
    <cellStyle name="Comma 6 3 5 7 2" xfId="22977" xr:uid="{00000000-0005-0000-0000-00000A000000}"/>
    <cellStyle name="Comma 6 3 5 7 2 2" xfId="53217" xr:uid="{00000000-0005-0000-0000-00000A000000}"/>
    <cellStyle name="Comma 6 3 5 7 3" xfId="38097" xr:uid="{00000000-0005-0000-0000-00000A000000}"/>
    <cellStyle name="Comma 6 3 5 8" xfId="9369" xr:uid="{00000000-0005-0000-0000-00000A000000}"/>
    <cellStyle name="Comma 6 3 5 8 2" xfId="24489" xr:uid="{00000000-0005-0000-0000-00000A000000}"/>
    <cellStyle name="Comma 6 3 5 8 2 2" xfId="54729" xr:uid="{00000000-0005-0000-0000-00000A000000}"/>
    <cellStyle name="Comma 6 3 5 8 3" xfId="39609" xr:uid="{00000000-0005-0000-0000-00000A000000}"/>
    <cellStyle name="Comma 6 3 5 9" xfId="15417" xr:uid="{00000000-0005-0000-0000-00000A000000}"/>
    <cellStyle name="Comma 6 3 5 9 2" xfId="45657" xr:uid="{00000000-0005-0000-0000-00000A000000}"/>
    <cellStyle name="Comma 6 3 6" xfId="549" xr:uid="{00000000-0005-0000-0000-0000BB000000}"/>
    <cellStyle name="Comma 6 3 6 10" xfId="30789" xr:uid="{00000000-0005-0000-0000-0000BB000000}"/>
    <cellStyle name="Comma 6 3 6 2" xfId="1305" xr:uid="{00000000-0005-0000-0000-0000BB000000}"/>
    <cellStyle name="Comma 6 3 6 2 2" xfId="2817" xr:uid="{00000000-0005-0000-0000-0000BB000000}"/>
    <cellStyle name="Comma 6 3 6 2 2 2" xfId="11889" xr:uid="{00000000-0005-0000-0000-0000BB000000}"/>
    <cellStyle name="Comma 6 3 6 2 2 2 2" xfId="27009" xr:uid="{00000000-0005-0000-0000-0000BB000000}"/>
    <cellStyle name="Comma 6 3 6 2 2 2 2 2" xfId="57249" xr:uid="{00000000-0005-0000-0000-0000BB000000}"/>
    <cellStyle name="Comma 6 3 6 2 2 2 3" xfId="42129" xr:uid="{00000000-0005-0000-0000-0000BB000000}"/>
    <cellStyle name="Comma 6 3 6 2 2 3" xfId="17937" xr:uid="{00000000-0005-0000-0000-0000BB000000}"/>
    <cellStyle name="Comma 6 3 6 2 2 3 2" xfId="48177" xr:uid="{00000000-0005-0000-0000-0000BB000000}"/>
    <cellStyle name="Comma 6 3 6 2 2 4" xfId="33057" xr:uid="{00000000-0005-0000-0000-0000BB000000}"/>
    <cellStyle name="Comma 6 3 6 2 3" xfId="4329" xr:uid="{00000000-0005-0000-0000-0000BB000000}"/>
    <cellStyle name="Comma 6 3 6 2 3 2" xfId="13401" xr:uid="{00000000-0005-0000-0000-0000BB000000}"/>
    <cellStyle name="Comma 6 3 6 2 3 2 2" xfId="28521" xr:uid="{00000000-0005-0000-0000-0000BB000000}"/>
    <cellStyle name="Comma 6 3 6 2 3 2 2 2" xfId="58761" xr:uid="{00000000-0005-0000-0000-0000BB000000}"/>
    <cellStyle name="Comma 6 3 6 2 3 2 3" xfId="43641" xr:uid="{00000000-0005-0000-0000-0000BB000000}"/>
    <cellStyle name="Comma 6 3 6 2 3 3" xfId="19449" xr:uid="{00000000-0005-0000-0000-0000BB000000}"/>
    <cellStyle name="Comma 6 3 6 2 3 3 2" xfId="49689" xr:uid="{00000000-0005-0000-0000-0000BB000000}"/>
    <cellStyle name="Comma 6 3 6 2 3 4" xfId="34569" xr:uid="{00000000-0005-0000-0000-0000BB000000}"/>
    <cellStyle name="Comma 6 3 6 2 4" xfId="5841" xr:uid="{00000000-0005-0000-0000-0000BB000000}"/>
    <cellStyle name="Comma 6 3 6 2 4 2" xfId="14913" xr:uid="{00000000-0005-0000-0000-0000BB000000}"/>
    <cellStyle name="Comma 6 3 6 2 4 2 2" xfId="30033" xr:uid="{00000000-0005-0000-0000-0000BB000000}"/>
    <cellStyle name="Comma 6 3 6 2 4 2 2 2" xfId="60273" xr:uid="{00000000-0005-0000-0000-0000BB000000}"/>
    <cellStyle name="Comma 6 3 6 2 4 2 3" xfId="45153" xr:uid="{00000000-0005-0000-0000-0000BB000000}"/>
    <cellStyle name="Comma 6 3 6 2 4 3" xfId="20961" xr:uid="{00000000-0005-0000-0000-0000BB000000}"/>
    <cellStyle name="Comma 6 3 6 2 4 3 2" xfId="51201" xr:uid="{00000000-0005-0000-0000-0000BB000000}"/>
    <cellStyle name="Comma 6 3 6 2 4 4" xfId="36081" xr:uid="{00000000-0005-0000-0000-0000BB000000}"/>
    <cellStyle name="Comma 6 3 6 2 5" xfId="7353" xr:uid="{00000000-0005-0000-0000-0000BB000000}"/>
    <cellStyle name="Comma 6 3 6 2 5 2" xfId="22473" xr:uid="{00000000-0005-0000-0000-0000BB000000}"/>
    <cellStyle name="Comma 6 3 6 2 5 2 2" xfId="52713" xr:uid="{00000000-0005-0000-0000-0000BB000000}"/>
    <cellStyle name="Comma 6 3 6 2 5 3" xfId="37593" xr:uid="{00000000-0005-0000-0000-0000BB000000}"/>
    <cellStyle name="Comma 6 3 6 2 6" xfId="8865" xr:uid="{00000000-0005-0000-0000-0000BB000000}"/>
    <cellStyle name="Comma 6 3 6 2 6 2" xfId="23985" xr:uid="{00000000-0005-0000-0000-0000BB000000}"/>
    <cellStyle name="Comma 6 3 6 2 6 2 2" xfId="54225" xr:uid="{00000000-0005-0000-0000-0000BB000000}"/>
    <cellStyle name="Comma 6 3 6 2 6 3" xfId="39105" xr:uid="{00000000-0005-0000-0000-0000BB000000}"/>
    <cellStyle name="Comma 6 3 6 2 7" xfId="10377" xr:uid="{00000000-0005-0000-0000-0000BB000000}"/>
    <cellStyle name="Comma 6 3 6 2 7 2" xfId="25497" xr:uid="{00000000-0005-0000-0000-0000BB000000}"/>
    <cellStyle name="Comma 6 3 6 2 7 2 2" xfId="55737" xr:uid="{00000000-0005-0000-0000-0000BB000000}"/>
    <cellStyle name="Comma 6 3 6 2 7 3" xfId="40617" xr:uid="{00000000-0005-0000-0000-0000BB000000}"/>
    <cellStyle name="Comma 6 3 6 2 8" xfId="16425" xr:uid="{00000000-0005-0000-0000-0000BB000000}"/>
    <cellStyle name="Comma 6 3 6 2 8 2" xfId="46665" xr:uid="{00000000-0005-0000-0000-0000BB000000}"/>
    <cellStyle name="Comma 6 3 6 2 9" xfId="31545" xr:uid="{00000000-0005-0000-0000-0000BB000000}"/>
    <cellStyle name="Comma 6 3 6 3" xfId="2061" xr:uid="{00000000-0005-0000-0000-0000BB000000}"/>
    <cellStyle name="Comma 6 3 6 3 2" xfId="11133" xr:uid="{00000000-0005-0000-0000-0000BB000000}"/>
    <cellStyle name="Comma 6 3 6 3 2 2" xfId="26253" xr:uid="{00000000-0005-0000-0000-0000BB000000}"/>
    <cellStyle name="Comma 6 3 6 3 2 2 2" xfId="56493" xr:uid="{00000000-0005-0000-0000-0000BB000000}"/>
    <cellStyle name="Comma 6 3 6 3 2 3" xfId="41373" xr:uid="{00000000-0005-0000-0000-0000BB000000}"/>
    <cellStyle name="Comma 6 3 6 3 3" xfId="17181" xr:uid="{00000000-0005-0000-0000-0000BB000000}"/>
    <cellStyle name="Comma 6 3 6 3 3 2" xfId="47421" xr:uid="{00000000-0005-0000-0000-0000BB000000}"/>
    <cellStyle name="Comma 6 3 6 3 4" xfId="32301" xr:uid="{00000000-0005-0000-0000-0000BB000000}"/>
    <cellStyle name="Comma 6 3 6 4" xfId="3573" xr:uid="{00000000-0005-0000-0000-0000BB000000}"/>
    <cellStyle name="Comma 6 3 6 4 2" xfId="12645" xr:uid="{00000000-0005-0000-0000-0000BB000000}"/>
    <cellStyle name="Comma 6 3 6 4 2 2" xfId="27765" xr:uid="{00000000-0005-0000-0000-0000BB000000}"/>
    <cellStyle name="Comma 6 3 6 4 2 2 2" xfId="58005" xr:uid="{00000000-0005-0000-0000-0000BB000000}"/>
    <cellStyle name="Comma 6 3 6 4 2 3" xfId="42885" xr:uid="{00000000-0005-0000-0000-0000BB000000}"/>
    <cellStyle name="Comma 6 3 6 4 3" xfId="18693" xr:uid="{00000000-0005-0000-0000-0000BB000000}"/>
    <cellStyle name="Comma 6 3 6 4 3 2" xfId="48933" xr:uid="{00000000-0005-0000-0000-0000BB000000}"/>
    <cellStyle name="Comma 6 3 6 4 4" xfId="33813" xr:uid="{00000000-0005-0000-0000-0000BB000000}"/>
    <cellStyle name="Comma 6 3 6 5" xfId="5085" xr:uid="{00000000-0005-0000-0000-0000BB000000}"/>
    <cellStyle name="Comma 6 3 6 5 2" xfId="14157" xr:uid="{00000000-0005-0000-0000-0000BB000000}"/>
    <cellStyle name="Comma 6 3 6 5 2 2" xfId="29277" xr:uid="{00000000-0005-0000-0000-0000BB000000}"/>
    <cellStyle name="Comma 6 3 6 5 2 2 2" xfId="59517" xr:uid="{00000000-0005-0000-0000-0000BB000000}"/>
    <cellStyle name="Comma 6 3 6 5 2 3" xfId="44397" xr:uid="{00000000-0005-0000-0000-0000BB000000}"/>
    <cellStyle name="Comma 6 3 6 5 3" xfId="20205" xr:uid="{00000000-0005-0000-0000-0000BB000000}"/>
    <cellStyle name="Comma 6 3 6 5 3 2" xfId="50445" xr:uid="{00000000-0005-0000-0000-0000BB000000}"/>
    <cellStyle name="Comma 6 3 6 5 4" xfId="35325" xr:uid="{00000000-0005-0000-0000-0000BB000000}"/>
    <cellStyle name="Comma 6 3 6 6" xfId="6597" xr:uid="{00000000-0005-0000-0000-0000BB000000}"/>
    <cellStyle name="Comma 6 3 6 6 2" xfId="21717" xr:uid="{00000000-0005-0000-0000-0000BB000000}"/>
    <cellStyle name="Comma 6 3 6 6 2 2" xfId="51957" xr:uid="{00000000-0005-0000-0000-0000BB000000}"/>
    <cellStyle name="Comma 6 3 6 6 3" xfId="36837" xr:uid="{00000000-0005-0000-0000-0000BB000000}"/>
    <cellStyle name="Comma 6 3 6 7" xfId="8109" xr:uid="{00000000-0005-0000-0000-0000BB000000}"/>
    <cellStyle name="Comma 6 3 6 7 2" xfId="23229" xr:uid="{00000000-0005-0000-0000-0000BB000000}"/>
    <cellStyle name="Comma 6 3 6 7 2 2" xfId="53469" xr:uid="{00000000-0005-0000-0000-0000BB000000}"/>
    <cellStyle name="Comma 6 3 6 7 3" xfId="38349" xr:uid="{00000000-0005-0000-0000-0000BB000000}"/>
    <cellStyle name="Comma 6 3 6 8" xfId="9621" xr:uid="{00000000-0005-0000-0000-0000BB000000}"/>
    <cellStyle name="Comma 6 3 6 8 2" xfId="24741" xr:uid="{00000000-0005-0000-0000-0000BB000000}"/>
    <cellStyle name="Comma 6 3 6 8 2 2" xfId="54981" xr:uid="{00000000-0005-0000-0000-0000BB000000}"/>
    <cellStyle name="Comma 6 3 6 8 3" xfId="39861" xr:uid="{00000000-0005-0000-0000-0000BB000000}"/>
    <cellStyle name="Comma 6 3 6 9" xfId="15669" xr:uid="{00000000-0005-0000-0000-0000BB000000}"/>
    <cellStyle name="Comma 6 3 6 9 2" xfId="45909" xr:uid="{00000000-0005-0000-0000-0000BB000000}"/>
    <cellStyle name="Comma 6 3 7" xfId="801" xr:uid="{00000000-0005-0000-0000-00000A000000}"/>
    <cellStyle name="Comma 6 3 7 2" xfId="2313" xr:uid="{00000000-0005-0000-0000-00000A000000}"/>
    <cellStyle name="Comma 6 3 7 2 2" xfId="11385" xr:uid="{00000000-0005-0000-0000-00000A000000}"/>
    <cellStyle name="Comma 6 3 7 2 2 2" xfId="26505" xr:uid="{00000000-0005-0000-0000-00000A000000}"/>
    <cellStyle name="Comma 6 3 7 2 2 2 2" xfId="56745" xr:uid="{00000000-0005-0000-0000-00000A000000}"/>
    <cellStyle name="Comma 6 3 7 2 2 3" xfId="41625" xr:uid="{00000000-0005-0000-0000-00000A000000}"/>
    <cellStyle name="Comma 6 3 7 2 3" xfId="17433" xr:uid="{00000000-0005-0000-0000-00000A000000}"/>
    <cellStyle name="Comma 6 3 7 2 3 2" xfId="47673" xr:uid="{00000000-0005-0000-0000-00000A000000}"/>
    <cellStyle name="Comma 6 3 7 2 4" xfId="32553" xr:uid="{00000000-0005-0000-0000-00000A000000}"/>
    <cellStyle name="Comma 6 3 7 3" xfId="3825" xr:uid="{00000000-0005-0000-0000-00000A000000}"/>
    <cellStyle name="Comma 6 3 7 3 2" xfId="12897" xr:uid="{00000000-0005-0000-0000-00000A000000}"/>
    <cellStyle name="Comma 6 3 7 3 2 2" xfId="28017" xr:uid="{00000000-0005-0000-0000-00000A000000}"/>
    <cellStyle name="Comma 6 3 7 3 2 2 2" xfId="58257" xr:uid="{00000000-0005-0000-0000-00000A000000}"/>
    <cellStyle name="Comma 6 3 7 3 2 3" xfId="43137" xr:uid="{00000000-0005-0000-0000-00000A000000}"/>
    <cellStyle name="Comma 6 3 7 3 3" xfId="18945" xr:uid="{00000000-0005-0000-0000-00000A000000}"/>
    <cellStyle name="Comma 6 3 7 3 3 2" xfId="49185" xr:uid="{00000000-0005-0000-0000-00000A000000}"/>
    <cellStyle name="Comma 6 3 7 3 4" xfId="34065" xr:uid="{00000000-0005-0000-0000-00000A000000}"/>
    <cellStyle name="Comma 6 3 7 4" xfId="5337" xr:uid="{00000000-0005-0000-0000-00000A000000}"/>
    <cellStyle name="Comma 6 3 7 4 2" xfId="14409" xr:uid="{00000000-0005-0000-0000-00000A000000}"/>
    <cellStyle name="Comma 6 3 7 4 2 2" xfId="29529" xr:uid="{00000000-0005-0000-0000-00000A000000}"/>
    <cellStyle name="Comma 6 3 7 4 2 2 2" xfId="59769" xr:uid="{00000000-0005-0000-0000-00000A000000}"/>
    <cellStyle name="Comma 6 3 7 4 2 3" xfId="44649" xr:uid="{00000000-0005-0000-0000-00000A000000}"/>
    <cellStyle name="Comma 6 3 7 4 3" xfId="20457" xr:uid="{00000000-0005-0000-0000-00000A000000}"/>
    <cellStyle name="Comma 6 3 7 4 3 2" xfId="50697" xr:uid="{00000000-0005-0000-0000-00000A000000}"/>
    <cellStyle name="Comma 6 3 7 4 4" xfId="35577" xr:uid="{00000000-0005-0000-0000-00000A000000}"/>
    <cellStyle name="Comma 6 3 7 5" xfId="6849" xr:uid="{00000000-0005-0000-0000-00000A000000}"/>
    <cellStyle name="Comma 6 3 7 5 2" xfId="21969" xr:uid="{00000000-0005-0000-0000-00000A000000}"/>
    <cellStyle name="Comma 6 3 7 5 2 2" xfId="52209" xr:uid="{00000000-0005-0000-0000-00000A000000}"/>
    <cellStyle name="Comma 6 3 7 5 3" xfId="37089" xr:uid="{00000000-0005-0000-0000-00000A000000}"/>
    <cellStyle name="Comma 6 3 7 6" xfId="8361" xr:uid="{00000000-0005-0000-0000-00000A000000}"/>
    <cellStyle name="Comma 6 3 7 6 2" xfId="23481" xr:uid="{00000000-0005-0000-0000-00000A000000}"/>
    <cellStyle name="Comma 6 3 7 6 2 2" xfId="53721" xr:uid="{00000000-0005-0000-0000-00000A000000}"/>
    <cellStyle name="Comma 6 3 7 6 3" xfId="38601" xr:uid="{00000000-0005-0000-0000-00000A000000}"/>
    <cellStyle name="Comma 6 3 7 7" xfId="9873" xr:uid="{00000000-0005-0000-0000-00000A000000}"/>
    <cellStyle name="Comma 6 3 7 7 2" xfId="24993" xr:uid="{00000000-0005-0000-0000-00000A000000}"/>
    <cellStyle name="Comma 6 3 7 7 2 2" xfId="55233" xr:uid="{00000000-0005-0000-0000-00000A000000}"/>
    <cellStyle name="Comma 6 3 7 7 3" xfId="40113" xr:uid="{00000000-0005-0000-0000-00000A000000}"/>
    <cellStyle name="Comma 6 3 7 8" xfId="15921" xr:uid="{00000000-0005-0000-0000-00000A000000}"/>
    <cellStyle name="Comma 6 3 7 8 2" xfId="46161" xr:uid="{00000000-0005-0000-0000-00000A000000}"/>
    <cellStyle name="Comma 6 3 7 9" xfId="31041" xr:uid="{00000000-0005-0000-0000-00000A000000}"/>
    <cellStyle name="Comma 6 3 8" xfId="1557" xr:uid="{00000000-0005-0000-0000-00000A000000}"/>
    <cellStyle name="Comma 6 3 8 2" xfId="10629" xr:uid="{00000000-0005-0000-0000-00000A000000}"/>
    <cellStyle name="Comma 6 3 8 2 2" xfId="25749" xr:uid="{00000000-0005-0000-0000-00000A000000}"/>
    <cellStyle name="Comma 6 3 8 2 2 2" xfId="55989" xr:uid="{00000000-0005-0000-0000-00000A000000}"/>
    <cellStyle name="Comma 6 3 8 2 3" xfId="40869" xr:uid="{00000000-0005-0000-0000-00000A000000}"/>
    <cellStyle name="Comma 6 3 8 3" xfId="16677" xr:uid="{00000000-0005-0000-0000-00000A000000}"/>
    <cellStyle name="Comma 6 3 8 3 2" xfId="46917" xr:uid="{00000000-0005-0000-0000-00000A000000}"/>
    <cellStyle name="Comma 6 3 8 4" xfId="31797" xr:uid="{00000000-0005-0000-0000-00000A000000}"/>
    <cellStyle name="Comma 6 3 9" xfId="3069" xr:uid="{00000000-0005-0000-0000-00000A000000}"/>
    <cellStyle name="Comma 6 3 9 2" xfId="12141" xr:uid="{00000000-0005-0000-0000-00000A000000}"/>
    <cellStyle name="Comma 6 3 9 2 2" xfId="27261" xr:uid="{00000000-0005-0000-0000-00000A000000}"/>
    <cellStyle name="Comma 6 3 9 2 2 2" xfId="57501" xr:uid="{00000000-0005-0000-0000-00000A000000}"/>
    <cellStyle name="Comma 6 3 9 2 3" xfId="42381" xr:uid="{00000000-0005-0000-0000-00000A000000}"/>
    <cellStyle name="Comma 6 3 9 3" xfId="18189" xr:uid="{00000000-0005-0000-0000-00000A000000}"/>
    <cellStyle name="Comma 6 3 9 3 2" xfId="48429" xr:uid="{00000000-0005-0000-0000-00000A000000}"/>
    <cellStyle name="Comma 6 3 9 4" xfId="33309" xr:uid="{00000000-0005-0000-0000-00000A000000}"/>
    <cellStyle name="Comma 6 4" xfId="59" xr:uid="{00000000-0005-0000-0000-00001E000000}"/>
    <cellStyle name="Comma 6 4 10" xfId="6107" xr:uid="{00000000-0005-0000-0000-00001E000000}"/>
    <cellStyle name="Comma 6 4 10 2" xfId="21227" xr:uid="{00000000-0005-0000-0000-00001E000000}"/>
    <cellStyle name="Comma 6 4 10 2 2" xfId="51467" xr:uid="{00000000-0005-0000-0000-00001E000000}"/>
    <cellStyle name="Comma 6 4 10 3" xfId="36347" xr:uid="{00000000-0005-0000-0000-00001E000000}"/>
    <cellStyle name="Comma 6 4 11" xfId="7619" xr:uid="{00000000-0005-0000-0000-00001E000000}"/>
    <cellStyle name="Comma 6 4 11 2" xfId="22739" xr:uid="{00000000-0005-0000-0000-00001E000000}"/>
    <cellStyle name="Comma 6 4 11 2 2" xfId="52979" xr:uid="{00000000-0005-0000-0000-00001E000000}"/>
    <cellStyle name="Comma 6 4 11 3" xfId="37859" xr:uid="{00000000-0005-0000-0000-00001E000000}"/>
    <cellStyle name="Comma 6 4 12" xfId="9131" xr:uid="{00000000-0005-0000-0000-00001E000000}"/>
    <cellStyle name="Comma 6 4 12 2" xfId="24251" xr:uid="{00000000-0005-0000-0000-00001E000000}"/>
    <cellStyle name="Comma 6 4 12 2 2" xfId="54491" xr:uid="{00000000-0005-0000-0000-00001E000000}"/>
    <cellStyle name="Comma 6 4 12 3" xfId="39371" xr:uid="{00000000-0005-0000-0000-00001E000000}"/>
    <cellStyle name="Comma 6 4 13" xfId="15179" xr:uid="{00000000-0005-0000-0000-00001E000000}"/>
    <cellStyle name="Comma 6 4 13 2" xfId="45419" xr:uid="{00000000-0005-0000-0000-00001E000000}"/>
    <cellStyle name="Comma 6 4 14" xfId="30299" xr:uid="{00000000-0005-0000-0000-00001E000000}"/>
    <cellStyle name="Comma 6 4 2" xfId="143" xr:uid="{00000000-0005-0000-0000-000041000000}"/>
    <cellStyle name="Comma 6 4 2 10" xfId="9215" xr:uid="{00000000-0005-0000-0000-000041000000}"/>
    <cellStyle name="Comma 6 4 2 10 2" xfId="24335" xr:uid="{00000000-0005-0000-0000-000041000000}"/>
    <cellStyle name="Comma 6 4 2 10 2 2" xfId="54575" xr:uid="{00000000-0005-0000-0000-000041000000}"/>
    <cellStyle name="Comma 6 4 2 10 3" xfId="39455" xr:uid="{00000000-0005-0000-0000-000041000000}"/>
    <cellStyle name="Comma 6 4 2 11" xfId="15263" xr:uid="{00000000-0005-0000-0000-000041000000}"/>
    <cellStyle name="Comma 6 4 2 11 2" xfId="45503" xr:uid="{00000000-0005-0000-0000-000041000000}"/>
    <cellStyle name="Comma 6 4 2 12" xfId="30383" xr:uid="{00000000-0005-0000-0000-000041000000}"/>
    <cellStyle name="Comma 6 4 2 2" xfId="395" xr:uid="{00000000-0005-0000-0000-000041000000}"/>
    <cellStyle name="Comma 6 4 2 2 10" xfId="30635" xr:uid="{00000000-0005-0000-0000-000041000000}"/>
    <cellStyle name="Comma 6 4 2 2 2" xfId="1151" xr:uid="{00000000-0005-0000-0000-000041000000}"/>
    <cellStyle name="Comma 6 4 2 2 2 2" xfId="2663" xr:uid="{00000000-0005-0000-0000-000041000000}"/>
    <cellStyle name="Comma 6 4 2 2 2 2 2" xfId="11735" xr:uid="{00000000-0005-0000-0000-000041000000}"/>
    <cellStyle name="Comma 6 4 2 2 2 2 2 2" xfId="26855" xr:uid="{00000000-0005-0000-0000-000041000000}"/>
    <cellStyle name="Comma 6 4 2 2 2 2 2 2 2" xfId="57095" xr:uid="{00000000-0005-0000-0000-000041000000}"/>
    <cellStyle name="Comma 6 4 2 2 2 2 2 3" xfId="41975" xr:uid="{00000000-0005-0000-0000-000041000000}"/>
    <cellStyle name="Comma 6 4 2 2 2 2 3" xfId="17783" xr:uid="{00000000-0005-0000-0000-000041000000}"/>
    <cellStyle name="Comma 6 4 2 2 2 2 3 2" xfId="48023" xr:uid="{00000000-0005-0000-0000-000041000000}"/>
    <cellStyle name="Comma 6 4 2 2 2 2 4" xfId="32903" xr:uid="{00000000-0005-0000-0000-000041000000}"/>
    <cellStyle name="Comma 6 4 2 2 2 3" xfId="4175" xr:uid="{00000000-0005-0000-0000-000041000000}"/>
    <cellStyle name="Comma 6 4 2 2 2 3 2" xfId="13247" xr:uid="{00000000-0005-0000-0000-000041000000}"/>
    <cellStyle name="Comma 6 4 2 2 2 3 2 2" xfId="28367" xr:uid="{00000000-0005-0000-0000-000041000000}"/>
    <cellStyle name="Comma 6 4 2 2 2 3 2 2 2" xfId="58607" xr:uid="{00000000-0005-0000-0000-000041000000}"/>
    <cellStyle name="Comma 6 4 2 2 2 3 2 3" xfId="43487" xr:uid="{00000000-0005-0000-0000-000041000000}"/>
    <cellStyle name="Comma 6 4 2 2 2 3 3" xfId="19295" xr:uid="{00000000-0005-0000-0000-000041000000}"/>
    <cellStyle name="Comma 6 4 2 2 2 3 3 2" xfId="49535" xr:uid="{00000000-0005-0000-0000-000041000000}"/>
    <cellStyle name="Comma 6 4 2 2 2 3 4" xfId="34415" xr:uid="{00000000-0005-0000-0000-000041000000}"/>
    <cellStyle name="Comma 6 4 2 2 2 4" xfId="5687" xr:uid="{00000000-0005-0000-0000-000041000000}"/>
    <cellStyle name="Comma 6 4 2 2 2 4 2" xfId="14759" xr:uid="{00000000-0005-0000-0000-000041000000}"/>
    <cellStyle name="Comma 6 4 2 2 2 4 2 2" xfId="29879" xr:uid="{00000000-0005-0000-0000-000041000000}"/>
    <cellStyle name="Comma 6 4 2 2 2 4 2 2 2" xfId="60119" xr:uid="{00000000-0005-0000-0000-000041000000}"/>
    <cellStyle name="Comma 6 4 2 2 2 4 2 3" xfId="44999" xr:uid="{00000000-0005-0000-0000-000041000000}"/>
    <cellStyle name="Comma 6 4 2 2 2 4 3" xfId="20807" xr:uid="{00000000-0005-0000-0000-000041000000}"/>
    <cellStyle name="Comma 6 4 2 2 2 4 3 2" xfId="51047" xr:uid="{00000000-0005-0000-0000-000041000000}"/>
    <cellStyle name="Comma 6 4 2 2 2 4 4" xfId="35927" xr:uid="{00000000-0005-0000-0000-000041000000}"/>
    <cellStyle name="Comma 6 4 2 2 2 5" xfId="7199" xr:uid="{00000000-0005-0000-0000-000041000000}"/>
    <cellStyle name="Comma 6 4 2 2 2 5 2" xfId="22319" xr:uid="{00000000-0005-0000-0000-000041000000}"/>
    <cellStyle name="Comma 6 4 2 2 2 5 2 2" xfId="52559" xr:uid="{00000000-0005-0000-0000-000041000000}"/>
    <cellStyle name="Comma 6 4 2 2 2 5 3" xfId="37439" xr:uid="{00000000-0005-0000-0000-000041000000}"/>
    <cellStyle name="Comma 6 4 2 2 2 6" xfId="8711" xr:uid="{00000000-0005-0000-0000-000041000000}"/>
    <cellStyle name="Comma 6 4 2 2 2 6 2" xfId="23831" xr:uid="{00000000-0005-0000-0000-000041000000}"/>
    <cellStyle name="Comma 6 4 2 2 2 6 2 2" xfId="54071" xr:uid="{00000000-0005-0000-0000-000041000000}"/>
    <cellStyle name="Comma 6 4 2 2 2 6 3" xfId="38951" xr:uid="{00000000-0005-0000-0000-000041000000}"/>
    <cellStyle name="Comma 6 4 2 2 2 7" xfId="10223" xr:uid="{00000000-0005-0000-0000-000041000000}"/>
    <cellStyle name="Comma 6 4 2 2 2 7 2" xfId="25343" xr:uid="{00000000-0005-0000-0000-000041000000}"/>
    <cellStyle name="Comma 6 4 2 2 2 7 2 2" xfId="55583" xr:uid="{00000000-0005-0000-0000-000041000000}"/>
    <cellStyle name="Comma 6 4 2 2 2 7 3" xfId="40463" xr:uid="{00000000-0005-0000-0000-000041000000}"/>
    <cellStyle name="Comma 6 4 2 2 2 8" xfId="16271" xr:uid="{00000000-0005-0000-0000-000041000000}"/>
    <cellStyle name="Comma 6 4 2 2 2 8 2" xfId="46511" xr:uid="{00000000-0005-0000-0000-000041000000}"/>
    <cellStyle name="Comma 6 4 2 2 2 9" xfId="31391" xr:uid="{00000000-0005-0000-0000-000041000000}"/>
    <cellStyle name="Comma 6 4 2 2 3" xfId="1907" xr:uid="{00000000-0005-0000-0000-000041000000}"/>
    <cellStyle name="Comma 6 4 2 2 3 2" xfId="10979" xr:uid="{00000000-0005-0000-0000-000041000000}"/>
    <cellStyle name="Comma 6 4 2 2 3 2 2" xfId="26099" xr:uid="{00000000-0005-0000-0000-000041000000}"/>
    <cellStyle name="Comma 6 4 2 2 3 2 2 2" xfId="56339" xr:uid="{00000000-0005-0000-0000-000041000000}"/>
    <cellStyle name="Comma 6 4 2 2 3 2 3" xfId="41219" xr:uid="{00000000-0005-0000-0000-000041000000}"/>
    <cellStyle name="Comma 6 4 2 2 3 3" xfId="17027" xr:uid="{00000000-0005-0000-0000-000041000000}"/>
    <cellStyle name="Comma 6 4 2 2 3 3 2" xfId="47267" xr:uid="{00000000-0005-0000-0000-000041000000}"/>
    <cellStyle name="Comma 6 4 2 2 3 4" xfId="32147" xr:uid="{00000000-0005-0000-0000-000041000000}"/>
    <cellStyle name="Comma 6 4 2 2 4" xfId="3419" xr:uid="{00000000-0005-0000-0000-000041000000}"/>
    <cellStyle name="Comma 6 4 2 2 4 2" xfId="12491" xr:uid="{00000000-0005-0000-0000-000041000000}"/>
    <cellStyle name="Comma 6 4 2 2 4 2 2" xfId="27611" xr:uid="{00000000-0005-0000-0000-000041000000}"/>
    <cellStyle name="Comma 6 4 2 2 4 2 2 2" xfId="57851" xr:uid="{00000000-0005-0000-0000-000041000000}"/>
    <cellStyle name="Comma 6 4 2 2 4 2 3" xfId="42731" xr:uid="{00000000-0005-0000-0000-000041000000}"/>
    <cellStyle name="Comma 6 4 2 2 4 3" xfId="18539" xr:uid="{00000000-0005-0000-0000-000041000000}"/>
    <cellStyle name="Comma 6 4 2 2 4 3 2" xfId="48779" xr:uid="{00000000-0005-0000-0000-000041000000}"/>
    <cellStyle name="Comma 6 4 2 2 4 4" xfId="33659" xr:uid="{00000000-0005-0000-0000-000041000000}"/>
    <cellStyle name="Comma 6 4 2 2 5" xfId="4931" xr:uid="{00000000-0005-0000-0000-000041000000}"/>
    <cellStyle name="Comma 6 4 2 2 5 2" xfId="14003" xr:uid="{00000000-0005-0000-0000-000041000000}"/>
    <cellStyle name="Comma 6 4 2 2 5 2 2" xfId="29123" xr:uid="{00000000-0005-0000-0000-000041000000}"/>
    <cellStyle name="Comma 6 4 2 2 5 2 2 2" xfId="59363" xr:uid="{00000000-0005-0000-0000-000041000000}"/>
    <cellStyle name="Comma 6 4 2 2 5 2 3" xfId="44243" xr:uid="{00000000-0005-0000-0000-000041000000}"/>
    <cellStyle name="Comma 6 4 2 2 5 3" xfId="20051" xr:uid="{00000000-0005-0000-0000-000041000000}"/>
    <cellStyle name="Comma 6 4 2 2 5 3 2" xfId="50291" xr:uid="{00000000-0005-0000-0000-000041000000}"/>
    <cellStyle name="Comma 6 4 2 2 5 4" xfId="35171" xr:uid="{00000000-0005-0000-0000-000041000000}"/>
    <cellStyle name="Comma 6 4 2 2 6" xfId="6443" xr:uid="{00000000-0005-0000-0000-000041000000}"/>
    <cellStyle name="Comma 6 4 2 2 6 2" xfId="21563" xr:uid="{00000000-0005-0000-0000-000041000000}"/>
    <cellStyle name="Comma 6 4 2 2 6 2 2" xfId="51803" xr:uid="{00000000-0005-0000-0000-000041000000}"/>
    <cellStyle name="Comma 6 4 2 2 6 3" xfId="36683" xr:uid="{00000000-0005-0000-0000-000041000000}"/>
    <cellStyle name="Comma 6 4 2 2 7" xfId="7955" xr:uid="{00000000-0005-0000-0000-000041000000}"/>
    <cellStyle name="Comma 6 4 2 2 7 2" xfId="23075" xr:uid="{00000000-0005-0000-0000-000041000000}"/>
    <cellStyle name="Comma 6 4 2 2 7 2 2" xfId="53315" xr:uid="{00000000-0005-0000-0000-000041000000}"/>
    <cellStyle name="Comma 6 4 2 2 7 3" xfId="38195" xr:uid="{00000000-0005-0000-0000-000041000000}"/>
    <cellStyle name="Comma 6 4 2 2 8" xfId="9467" xr:uid="{00000000-0005-0000-0000-000041000000}"/>
    <cellStyle name="Comma 6 4 2 2 8 2" xfId="24587" xr:uid="{00000000-0005-0000-0000-000041000000}"/>
    <cellStyle name="Comma 6 4 2 2 8 2 2" xfId="54827" xr:uid="{00000000-0005-0000-0000-000041000000}"/>
    <cellStyle name="Comma 6 4 2 2 8 3" xfId="39707" xr:uid="{00000000-0005-0000-0000-000041000000}"/>
    <cellStyle name="Comma 6 4 2 2 9" xfId="15515" xr:uid="{00000000-0005-0000-0000-000041000000}"/>
    <cellStyle name="Comma 6 4 2 2 9 2" xfId="45755" xr:uid="{00000000-0005-0000-0000-000041000000}"/>
    <cellStyle name="Comma 6 4 2 3" xfId="647" xr:uid="{00000000-0005-0000-0000-0000C2000000}"/>
    <cellStyle name="Comma 6 4 2 3 10" xfId="30887" xr:uid="{00000000-0005-0000-0000-0000C2000000}"/>
    <cellStyle name="Comma 6 4 2 3 2" xfId="1403" xr:uid="{00000000-0005-0000-0000-0000C2000000}"/>
    <cellStyle name="Comma 6 4 2 3 2 2" xfId="2915" xr:uid="{00000000-0005-0000-0000-0000C2000000}"/>
    <cellStyle name="Comma 6 4 2 3 2 2 2" xfId="11987" xr:uid="{00000000-0005-0000-0000-0000C2000000}"/>
    <cellStyle name="Comma 6 4 2 3 2 2 2 2" xfId="27107" xr:uid="{00000000-0005-0000-0000-0000C2000000}"/>
    <cellStyle name="Comma 6 4 2 3 2 2 2 2 2" xfId="57347" xr:uid="{00000000-0005-0000-0000-0000C2000000}"/>
    <cellStyle name="Comma 6 4 2 3 2 2 2 3" xfId="42227" xr:uid="{00000000-0005-0000-0000-0000C2000000}"/>
    <cellStyle name="Comma 6 4 2 3 2 2 3" xfId="18035" xr:uid="{00000000-0005-0000-0000-0000C2000000}"/>
    <cellStyle name="Comma 6 4 2 3 2 2 3 2" xfId="48275" xr:uid="{00000000-0005-0000-0000-0000C2000000}"/>
    <cellStyle name="Comma 6 4 2 3 2 2 4" xfId="33155" xr:uid="{00000000-0005-0000-0000-0000C2000000}"/>
    <cellStyle name="Comma 6 4 2 3 2 3" xfId="4427" xr:uid="{00000000-0005-0000-0000-0000C2000000}"/>
    <cellStyle name="Comma 6 4 2 3 2 3 2" xfId="13499" xr:uid="{00000000-0005-0000-0000-0000C2000000}"/>
    <cellStyle name="Comma 6 4 2 3 2 3 2 2" xfId="28619" xr:uid="{00000000-0005-0000-0000-0000C2000000}"/>
    <cellStyle name="Comma 6 4 2 3 2 3 2 2 2" xfId="58859" xr:uid="{00000000-0005-0000-0000-0000C2000000}"/>
    <cellStyle name="Comma 6 4 2 3 2 3 2 3" xfId="43739" xr:uid="{00000000-0005-0000-0000-0000C2000000}"/>
    <cellStyle name="Comma 6 4 2 3 2 3 3" xfId="19547" xr:uid="{00000000-0005-0000-0000-0000C2000000}"/>
    <cellStyle name="Comma 6 4 2 3 2 3 3 2" xfId="49787" xr:uid="{00000000-0005-0000-0000-0000C2000000}"/>
    <cellStyle name="Comma 6 4 2 3 2 3 4" xfId="34667" xr:uid="{00000000-0005-0000-0000-0000C2000000}"/>
    <cellStyle name="Comma 6 4 2 3 2 4" xfId="5939" xr:uid="{00000000-0005-0000-0000-0000C2000000}"/>
    <cellStyle name="Comma 6 4 2 3 2 4 2" xfId="15011" xr:uid="{00000000-0005-0000-0000-0000C2000000}"/>
    <cellStyle name="Comma 6 4 2 3 2 4 2 2" xfId="30131" xr:uid="{00000000-0005-0000-0000-0000C2000000}"/>
    <cellStyle name="Comma 6 4 2 3 2 4 2 2 2" xfId="60371" xr:uid="{00000000-0005-0000-0000-0000C2000000}"/>
    <cellStyle name="Comma 6 4 2 3 2 4 2 3" xfId="45251" xr:uid="{00000000-0005-0000-0000-0000C2000000}"/>
    <cellStyle name="Comma 6 4 2 3 2 4 3" xfId="21059" xr:uid="{00000000-0005-0000-0000-0000C2000000}"/>
    <cellStyle name="Comma 6 4 2 3 2 4 3 2" xfId="51299" xr:uid="{00000000-0005-0000-0000-0000C2000000}"/>
    <cellStyle name="Comma 6 4 2 3 2 4 4" xfId="36179" xr:uid="{00000000-0005-0000-0000-0000C2000000}"/>
    <cellStyle name="Comma 6 4 2 3 2 5" xfId="7451" xr:uid="{00000000-0005-0000-0000-0000C2000000}"/>
    <cellStyle name="Comma 6 4 2 3 2 5 2" xfId="22571" xr:uid="{00000000-0005-0000-0000-0000C2000000}"/>
    <cellStyle name="Comma 6 4 2 3 2 5 2 2" xfId="52811" xr:uid="{00000000-0005-0000-0000-0000C2000000}"/>
    <cellStyle name="Comma 6 4 2 3 2 5 3" xfId="37691" xr:uid="{00000000-0005-0000-0000-0000C2000000}"/>
    <cellStyle name="Comma 6 4 2 3 2 6" xfId="8963" xr:uid="{00000000-0005-0000-0000-0000C2000000}"/>
    <cellStyle name="Comma 6 4 2 3 2 6 2" xfId="24083" xr:uid="{00000000-0005-0000-0000-0000C2000000}"/>
    <cellStyle name="Comma 6 4 2 3 2 6 2 2" xfId="54323" xr:uid="{00000000-0005-0000-0000-0000C2000000}"/>
    <cellStyle name="Comma 6 4 2 3 2 6 3" xfId="39203" xr:uid="{00000000-0005-0000-0000-0000C2000000}"/>
    <cellStyle name="Comma 6 4 2 3 2 7" xfId="10475" xr:uid="{00000000-0005-0000-0000-0000C2000000}"/>
    <cellStyle name="Comma 6 4 2 3 2 7 2" xfId="25595" xr:uid="{00000000-0005-0000-0000-0000C2000000}"/>
    <cellStyle name="Comma 6 4 2 3 2 7 2 2" xfId="55835" xr:uid="{00000000-0005-0000-0000-0000C2000000}"/>
    <cellStyle name="Comma 6 4 2 3 2 7 3" xfId="40715" xr:uid="{00000000-0005-0000-0000-0000C2000000}"/>
    <cellStyle name="Comma 6 4 2 3 2 8" xfId="16523" xr:uid="{00000000-0005-0000-0000-0000C2000000}"/>
    <cellStyle name="Comma 6 4 2 3 2 8 2" xfId="46763" xr:uid="{00000000-0005-0000-0000-0000C2000000}"/>
    <cellStyle name="Comma 6 4 2 3 2 9" xfId="31643" xr:uid="{00000000-0005-0000-0000-0000C2000000}"/>
    <cellStyle name="Comma 6 4 2 3 3" xfId="2159" xr:uid="{00000000-0005-0000-0000-0000C2000000}"/>
    <cellStyle name="Comma 6 4 2 3 3 2" xfId="11231" xr:uid="{00000000-0005-0000-0000-0000C2000000}"/>
    <cellStyle name="Comma 6 4 2 3 3 2 2" xfId="26351" xr:uid="{00000000-0005-0000-0000-0000C2000000}"/>
    <cellStyle name="Comma 6 4 2 3 3 2 2 2" xfId="56591" xr:uid="{00000000-0005-0000-0000-0000C2000000}"/>
    <cellStyle name="Comma 6 4 2 3 3 2 3" xfId="41471" xr:uid="{00000000-0005-0000-0000-0000C2000000}"/>
    <cellStyle name="Comma 6 4 2 3 3 3" xfId="17279" xr:uid="{00000000-0005-0000-0000-0000C2000000}"/>
    <cellStyle name="Comma 6 4 2 3 3 3 2" xfId="47519" xr:uid="{00000000-0005-0000-0000-0000C2000000}"/>
    <cellStyle name="Comma 6 4 2 3 3 4" xfId="32399" xr:uid="{00000000-0005-0000-0000-0000C2000000}"/>
    <cellStyle name="Comma 6 4 2 3 4" xfId="3671" xr:uid="{00000000-0005-0000-0000-0000C2000000}"/>
    <cellStyle name="Comma 6 4 2 3 4 2" xfId="12743" xr:uid="{00000000-0005-0000-0000-0000C2000000}"/>
    <cellStyle name="Comma 6 4 2 3 4 2 2" xfId="27863" xr:uid="{00000000-0005-0000-0000-0000C2000000}"/>
    <cellStyle name="Comma 6 4 2 3 4 2 2 2" xfId="58103" xr:uid="{00000000-0005-0000-0000-0000C2000000}"/>
    <cellStyle name="Comma 6 4 2 3 4 2 3" xfId="42983" xr:uid="{00000000-0005-0000-0000-0000C2000000}"/>
    <cellStyle name="Comma 6 4 2 3 4 3" xfId="18791" xr:uid="{00000000-0005-0000-0000-0000C2000000}"/>
    <cellStyle name="Comma 6 4 2 3 4 3 2" xfId="49031" xr:uid="{00000000-0005-0000-0000-0000C2000000}"/>
    <cellStyle name="Comma 6 4 2 3 4 4" xfId="33911" xr:uid="{00000000-0005-0000-0000-0000C2000000}"/>
    <cellStyle name="Comma 6 4 2 3 5" xfId="5183" xr:uid="{00000000-0005-0000-0000-0000C2000000}"/>
    <cellStyle name="Comma 6 4 2 3 5 2" xfId="14255" xr:uid="{00000000-0005-0000-0000-0000C2000000}"/>
    <cellStyle name="Comma 6 4 2 3 5 2 2" xfId="29375" xr:uid="{00000000-0005-0000-0000-0000C2000000}"/>
    <cellStyle name="Comma 6 4 2 3 5 2 2 2" xfId="59615" xr:uid="{00000000-0005-0000-0000-0000C2000000}"/>
    <cellStyle name="Comma 6 4 2 3 5 2 3" xfId="44495" xr:uid="{00000000-0005-0000-0000-0000C2000000}"/>
    <cellStyle name="Comma 6 4 2 3 5 3" xfId="20303" xr:uid="{00000000-0005-0000-0000-0000C2000000}"/>
    <cellStyle name="Comma 6 4 2 3 5 3 2" xfId="50543" xr:uid="{00000000-0005-0000-0000-0000C2000000}"/>
    <cellStyle name="Comma 6 4 2 3 5 4" xfId="35423" xr:uid="{00000000-0005-0000-0000-0000C2000000}"/>
    <cellStyle name="Comma 6 4 2 3 6" xfId="6695" xr:uid="{00000000-0005-0000-0000-0000C2000000}"/>
    <cellStyle name="Comma 6 4 2 3 6 2" xfId="21815" xr:uid="{00000000-0005-0000-0000-0000C2000000}"/>
    <cellStyle name="Comma 6 4 2 3 6 2 2" xfId="52055" xr:uid="{00000000-0005-0000-0000-0000C2000000}"/>
    <cellStyle name="Comma 6 4 2 3 6 3" xfId="36935" xr:uid="{00000000-0005-0000-0000-0000C2000000}"/>
    <cellStyle name="Comma 6 4 2 3 7" xfId="8207" xr:uid="{00000000-0005-0000-0000-0000C2000000}"/>
    <cellStyle name="Comma 6 4 2 3 7 2" xfId="23327" xr:uid="{00000000-0005-0000-0000-0000C2000000}"/>
    <cellStyle name="Comma 6 4 2 3 7 2 2" xfId="53567" xr:uid="{00000000-0005-0000-0000-0000C2000000}"/>
    <cellStyle name="Comma 6 4 2 3 7 3" xfId="38447" xr:uid="{00000000-0005-0000-0000-0000C2000000}"/>
    <cellStyle name="Comma 6 4 2 3 8" xfId="9719" xr:uid="{00000000-0005-0000-0000-0000C2000000}"/>
    <cellStyle name="Comma 6 4 2 3 8 2" xfId="24839" xr:uid="{00000000-0005-0000-0000-0000C2000000}"/>
    <cellStyle name="Comma 6 4 2 3 8 2 2" xfId="55079" xr:uid="{00000000-0005-0000-0000-0000C2000000}"/>
    <cellStyle name="Comma 6 4 2 3 8 3" xfId="39959" xr:uid="{00000000-0005-0000-0000-0000C2000000}"/>
    <cellStyle name="Comma 6 4 2 3 9" xfId="15767" xr:uid="{00000000-0005-0000-0000-0000C2000000}"/>
    <cellStyle name="Comma 6 4 2 3 9 2" xfId="46007" xr:uid="{00000000-0005-0000-0000-0000C2000000}"/>
    <cellStyle name="Comma 6 4 2 4" xfId="899" xr:uid="{00000000-0005-0000-0000-000041000000}"/>
    <cellStyle name="Comma 6 4 2 4 2" xfId="2411" xr:uid="{00000000-0005-0000-0000-000041000000}"/>
    <cellStyle name="Comma 6 4 2 4 2 2" xfId="11483" xr:uid="{00000000-0005-0000-0000-000041000000}"/>
    <cellStyle name="Comma 6 4 2 4 2 2 2" xfId="26603" xr:uid="{00000000-0005-0000-0000-000041000000}"/>
    <cellStyle name="Comma 6 4 2 4 2 2 2 2" xfId="56843" xr:uid="{00000000-0005-0000-0000-000041000000}"/>
    <cellStyle name="Comma 6 4 2 4 2 2 3" xfId="41723" xr:uid="{00000000-0005-0000-0000-000041000000}"/>
    <cellStyle name="Comma 6 4 2 4 2 3" xfId="17531" xr:uid="{00000000-0005-0000-0000-000041000000}"/>
    <cellStyle name="Comma 6 4 2 4 2 3 2" xfId="47771" xr:uid="{00000000-0005-0000-0000-000041000000}"/>
    <cellStyle name="Comma 6 4 2 4 2 4" xfId="32651" xr:uid="{00000000-0005-0000-0000-000041000000}"/>
    <cellStyle name="Comma 6 4 2 4 3" xfId="3923" xr:uid="{00000000-0005-0000-0000-000041000000}"/>
    <cellStyle name="Comma 6 4 2 4 3 2" xfId="12995" xr:uid="{00000000-0005-0000-0000-000041000000}"/>
    <cellStyle name="Comma 6 4 2 4 3 2 2" xfId="28115" xr:uid="{00000000-0005-0000-0000-000041000000}"/>
    <cellStyle name="Comma 6 4 2 4 3 2 2 2" xfId="58355" xr:uid="{00000000-0005-0000-0000-000041000000}"/>
    <cellStyle name="Comma 6 4 2 4 3 2 3" xfId="43235" xr:uid="{00000000-0005-0000-0000-000041000000}"/>
    <cellStyle name="Comma 6 4 2 4 3 3" xfId="19043" xr:uid="{00000000-0005-0000-0000-000041000000}"/>
    <cellStyle name="Comma 6 4 2 4 3 3 2" xfId="49283" xr:uid="{00000000-0005-0000-0000-000041000000}"/>
    <cellStyle name="Comma 6 4 2 4 3 4" xfId="34163" xr:uid="{00000000-0005-0000-0000-000041000000}"/>
    <cellStyle name="Comma 6 4 2 4 4" xfId="5435" xr:uid="{00000000-0005-0000-0000-000041000000}"/>
    <cellStyle name="Comma 6 4 2 4 4 2" xfId="14507" xr:uid="{00000000-0005-0000-0000-000041000000}"/>
    <cellStyle name="Comma 6 4 2 4 4 2 2" xfId="29627" xr:uid="{00000000-0005-0000-0000-000041000000}"/>
    <cellStyle name="Comma 6 4 2 4 4 2 2 2" xfId="59867" xr:uid="{00000000-0005-0000-0000-000041000000}"/>
    <cellStyle name="Comma 6 4 2 4 4 2 3" xfId="44747" xr:uid="{00000000-0005-0000-0000-000041000000}"/>
    <cellStyle name="Comma 6 4 2 4 4 3" xfId="20555" xr:uid="{00000000-0005-0000-0000-000041000000}"/>
    <cellStyle name="Comma 6 4 2 4 4 3 2" xfId="50795" xr:uid="{00000000-0005-0000-0000-000041000000}"/>
    <cellStyle name="Comma 6 4 2 4 4 4" xfId="35675" xr:uid="{00000000-0005-0000-0000-000041000000}"/>
    <cellStyle name="Comma 6 4 2 4 5" xfId="6947" xr:uid="{00000000-0005-0000-0000-000041000000}"/>
    <cellStyle name="Comma 6 4 2 4 5 2" xfId="22067" xr:uid="{00000000-0005-0000-0000-000041000000}"/>
    <cellStyle name="Comma 6 4 2 4 5 2 2" xfId="52307" xr:uid="{00000000-0005-0000-0000-000041000000}"/>
    <cellStyle name="Comma 6 4 2 4 5 3" xfId="37187" xr:uid="{00000000-0005-0000-0000-000041000000}"/>
    <cellStyle name="Comma 6 4 2 4 6" xfId="8459" xr:uid="{00000000-0005-0000-0000-000041000000}"/>
    <cellStyle name="Comma 6 4 2 4 6 2" xfId="23579" xr:uid="{00000000-0005-0000-0000-000041000000}"/>
    <cellStyle name="Comma 6 4 2 4 6 2 2" xfId="53819" xr:uid="{00000000-0005-0000-0000-000041000000}"/>
    <cellStyle name="Comma 6 4 2 4 6 3" xfId="38699" xr:uid="{00000000-0005-0000-0000-000041000000}"/>
    <cellStyle name="Comma 6 4 2 4 7" xfId="9971" xr:uid="{00000000-0005-0000-0000-000041000000}"/>
    <cellStyle name="Comma 6 4 2 4 7 2" xfId="25091" xr:uid="{00000000-0005-0000-0000-000041000000}"/>
    <cellStyle name="Comma 6 4 2 4 7 2 2" xfId="55331" xr:uid="{00000000-0005-0000-0000-000041000000}"/>
    <cellStyle name="Comma 6 4 2 4 7 3" xfId="40211" xr:uid="{00000000-0005-0000-0000-000041000000}"/>
    <cellStyle name="Comma 6 4 2 4 8" xfId="16019" xr:uid="{00000000-0005-0000-0000-000041000000}"/>
    <cellStyle name="Comma 6 4 2 4 8 2" xfId="46259" xr:uid="{00000000-0005-0000-0000-000041000000}"/>
    <cellStyle name="Comma 6 4 2 4 9" xfId="31139" xr:uid="{00000000-0005-0000-0000-000041000000}"/>
    <cellStyle name="Comma 6 4 2 5" xfId="1655" xr:uid="{00000000-0005-0000-0000-000041000000}"/>
    <cellStyle name="Comma 6 4 2 5 2" xfId="10727" xr:uid="{00000000-0005-0000-0000-000041000000}"/>
    <cellStyle name="Comma 6 4 2 5 2 2" xfId="25847" xr:uid="{00000000-0005-0000-0000-000041000000}"/>
    <cellStyle name="Comma 6 4 2 5 2 2 2" xfId="56087" xr:uid="{00000000-0005-0000-0000-000041000000}"/>
    <cellStyle name="Comma 6 4 2 5 2 3" xfId="40967" xr:uid="{00000000-0005-0000-0000-000041000000}"/>
    <cellStyle name="Comma 6 4 2 5 3" xfId="16775" xr:uid="{00000000-0005-0000-0000-000041000000}"/>
    <cellStyle name="Comma 6 4 2 5 3 2" xfId="47015" xr:uid="{00000000-0005-0000-0000-000041000000}"/>
    <cellStyle name="Comma 6 4 2 5 4" xfId="31895" xr:uid="{00000000-0005-0000-0000-000041000000}"/>
    <cellStyle name="Comma 6 4 2 6" xfId="3167" xr:uid="{00000000-0005-0000-0000-000041000000}"/>
    <cellStyle name="Comma 6 4 2 6 2" xfId="12239" xr:uid="{00000000-0005-0000-0000-000041000000}"/>
    <cellStyle name="Comma 6 4 2 6 2 2" xfId="27359" xr:uid="{00000000-0005-0000-0000-000041000000}"/>
    <cellStyle name="Comma 6 4 2 6 2 2 2" xfId="57599" xr:uid="{00000000-0005-0000-0000-000041000000}"/>
    <cellStyle name="Comma 6 4 2 6 2 3" xfId="42479" xr:uid="{00000000-0005-0000-0000-000041000000}"/>
    <cellStyle name="Comma 6 4 2 6 3" xfId="18287" xr:uid="{00000000-0005-0000-0000-000041000000}"/>
    <cellStyle name="Comma 6 4 2 6 3 2" xfId="48527" xr:uid="{00000000-0005-0000-0000-000041000000}"/>
    <cellStyle name="Comma 6 4 2 6 4" xfId="33407" xr:uid="{00000000-0005-0000-0000-000041000000}"/>
    <cellStyle name="Comma 6 4 2 7" xfId="4679" xr:uid="{00000000-0005-0000-0000-000041000000}"/>
    <cellStyle name="Comma 6 4 2 7 2" xfId="13751" xr:uid="{00000000-0005-0000-0000-000041000000}"/>
    <cellStyle name="Comma 6 4 2 7 2 2" xfId="28871" xr:uid="{00000000-0005-0000-0000-000041000000}"/>
    <cellStyle name="Comma 6 4 2 7 2 2 2" xfId="59111" xr:uid="{00000000-0005-0000-0000-000041000000}"/>
    <cellStyle name="Comma 6 4 2 7 2 3" xfId="43991" xr:uid="{00000000-0005-0000-0000-000041000000}"/>
    <cellStyle name="Comma 6 4 2 7 3" xfId="19799" xr:uid="{00000000-0005-0000-0000-000041000000}"/>
    <cellStyle name="Comma 6 4 2 7 3 2" xfId="50039" xr:uid="{00000000-0005-0000-0000-000041000000}"/>
    <cellStyle name="Comma 6 4 2 7 4" xfId="34919" xr:uid="{00000000-0005-0000-0000-000041000000}"/>
    <cellStyle name="Comma 6 4 2 8" xfId="6191" xr:uid="{00000000-0005-0000-0000-000041000000}"/>
    <cellStyle name="Comma 6 4 2 8 2" xfId="21311" xr:uid="{00000000-0005-0000-0000-000041000000}"/>
    <cellStyle name="Comma 6 4 2 8 2 2" xfId="51551" xr:uid="{00000000-0005-0000-0000-000041000000}"/>
    <cellStyle name="Comma 6 4 2 8 3" xfId="36431" xr:uid="{00000000-0005-0000-0000-000041000000}"/>
    <cellStyle name="Comma 6 4 2 9" xfId="7703" xr:uid="{00000000-0005-0000-0000-000041000000}"/>
    <cellStyle name="Comma 6 4 2 9 2" xfId="22823" xr:uid="{00000000-0005-0000-0000-000041000000}"/>
    <cellStyle name="Comma 6 4 2 9 2 2" xfId="53063" xr:uid="{00000000-0005-0000-0000-000041000000}"/>
    <cellStyle name="Comma 6 4 2 9 3" xfId="37943" xr:uid="{00000000-0005-0000-0000-000041000000}"/>
    <cellStyle name="Comma 6 4 3" xfId="227" xr:uid="{00000000-0005-0000-0000-000041000000}"/>
    <cellStyle name="Comma 6 4 3 10" xfId="9299" xr:uid="{00000000-0005-0000-0000-000041000000}"/>
    <cellStyle name="Comma 6 4 3 10 2" xfId="24419" xr:uid="{00000000-0005-0000-0000-000041000000}"/>
    <cellStyle name="Comma 6 4 3 10 2 2" xfId="54659" xr:uid="{00000000-0005-0000-0000-000041000000}"/>
    <cellStyle name="Comma 6 4 3 10 3" xfId="39539" xr:uid="{00000000-0005-0000-0000-000041000000}"/>
    <cellStyle name="Comma 6 4 3 11" xfId="15347" xr:uid="{00000000-0005-0000-0000-000041000000}"/>
    <cellStyle name="Comma 6 4 3 11 2" xfId="45587" xr:uid="{00000000-0005-0000-0000-000041000000}"/>
    <cellStyle name="Comma 6 4 3 12" xfId="30467" xr:uid="{00000000-0005-0000-0000-000041000000}"/>
    <cellStyle name="Comma 6 4 3 2" xfId="479" xr:uid="{00000000-0005-0000-0000-000041000000}"/>
    <cellStyle name="Comma 6 4 3 2 10" xfId="30719" xr:uid="{00000000-0005-0000-0000-000041000000}"/>
    <cellStyle name="Comma 6 4 3 2 2" xfId="1235" xr:uid="{00000000-0005-0000-0000-000041000000}"/>
    <cellStyle name="Comma 6 4 3 2 2 2" xfId="2747" xr:uid="{00000000-0005-0000-0000-000041000000}"/>
    <cellStyle name="Comma 6 4 3 2 2 2 2" xfId="11819" xr:uid="{00000000-0005-0000-0000-000041000000}"/>
    <cellStyle name="Comma 6 4 3 2 2 2 2 2" xfId="26939" xr:uid="{00000000-0005-0000-0000-000041000000}"/>
    <cellStyle name="Comma 6 4 3 2 2 2 2 2 2" xfId="57179" xr:uid="{00000000-0005-0000-0000-000041000000}"/>
    <cellStyle name="Comma 6 4 3 2 2 2 2 3" xfId="42059" xr:uid="{00000000-0005-0000-0000-000041000000}"/>
    <cellStyle name="Comma 6 4 3 2 2 2 3" xfId="17867" xr:uid="{00000000-0005-0000-0000-000041000000}"/>
    <cellStyle name="Comma 6 4 3 2 2 2 3 2" xfId="48107" xr:uid="{00000000-0005-0000-0000-000041000000}"/>
    <cellStyle name="Comma 6 4 3 2 2 2 4" xfId="32987" xr:uid="{00000000-0005-0000-0000-000041000000}"/>
    <cellStyle name="Comma 6 4 3 2 2 3" xfId="4259" xr:uid="{00000000-0005-0000-0000-000041000000}"/>
    <cellStyle name="Comma 6 4 3 2 2 3 2" xfId="13331" xr:uid="{00000000-0005-0000-0000-000041000000}"/>
    <cellStyle name="Comma 6 4 3 2 2 3 2 2" xfId="28451" xr:uid="{00000000-0005-0000-0000-000041000000}"/>
    <cellStyle name="Comma 6 4 3 2 2 3 2 2 2" xfId="58691" xr:uid="{00000000-0005-0000-0000-000041000000}"/>
    <cellStyle name="Comma 6 4 3 2 2 3 2 3" xfId="43571" xr:uid="{00000000-0005-0000-0000-000041000000}"/>
    <cellStyle name="Comma 6 4 3 2 2 3 3" xfId="19379" xr:uid="{00000000-0005-0000-0000-000041000000}"/>
    <cellStyle name="Comma 6 4 3 2 2 3 3 2" xfId="49619" xr:uid="{00000000-0005-0000-0000-000041000000}"/>
    <cellStyle name="Comma 6 4 3 2 2 3 4" xfId="34499" xr:uid="{00000000-0005-0000-0000-000041000000}"/>
    <cellStyle name="Comma 6 4 3 2 2 4" xfId="5771" xr:uid="{00000000-0005-0000-0000-000041000000}"/>
    <cellStyle name="Comma 6 4 3 2 2 4 2" xfId="14843" xr:uid="{00000000-0005-0000-0000-000041000000}"/>
    <cellStyle name="Comma 6 4 3 2 2 4 2 2" xfId="29963" xr:uid="{00000000-0005-0000-0000-000041000000}"/>
    <cellStyle name="Comma 6 4 3 2 2 4 2 2 2" xfId="60203" xr:uid="{00000000-0005-0000-0000-000041000000}"/>
    <cellStyle name="Comma 6 4 3 2 2 4 2 3" xfId="45083" xr:uid="{00000000-0005-0000-0000-000041000000}"/>
    <cellStyle name="Comma 6 4 3 2 2 4 3" xfId="20891" xr:uid="{00000000-0005-0000-0000-000041000000}"/>
    <cellStyle name="Comma 6 4 3 2 2 4 3 2" xfId="51131" xr:uid="{00000000-0005-0000-0000-000041000000}"/>
    <cellStyle name="Comma 6 4 3 2 2 4 4" xfId="36011" xr:uid="{00000000-0005-0000-0000-000041000000}"/>
    <cellStyle name="Comma 6 4 3 2 2 5" xfId="7283" xr:uid="{00000000-0005-0000-0000-000041000000}"/>
    <cellStyle name="Comma 6 4 3 2 2 5 2" xfId="22403" xr:uid="{00000000-0005-0000-0000-000041000000}"/>
    <cellStyle name="Comma 6 4 3 2 2 5 2 2" xfId="52643" xr:uid="{00000000-0005-0000-0000-000041000000}"/>
    <cellStyle name="Comma 6 4 3 2 2 5 3" xfId="37523" xr:uid="{00000000-0005-0000-0000-000041000000}"/>
    <cellStyle name="Comma 6 4 3 2 2 6" xfId="8795" xr:uid="{00000000-0005-0000-0000-000041000000}"/>
    <cellStyle name="Comma 6 4 3 2 2 6 2" xfId="23915" xr:uid="{00000000-0005-0000-0000-000041000000}"/>
    <cellStyle name="Comma 6 4 3 2 2 6 2 2" xfId="54155" xr:uid="{00000000-0005-0000-0000-000041000000}"/>
    <cellStyle name="Comma 6 4 3 2 2 6 3" xfId="39035" xr:uid="{00000000-0005-0000-0000-000041000000}"/>
    <cellStyle name="Comma 6 4 3 2 2 7" xfId="10307" xr:uid="{00000000-0005-0000-0000-000041000000}"/>
    <cellStyle name="Comma 6 4 3 2 2 7 2" xfId="25427" xr:uid="{00000000-0005-0000-0000-000041000000}"/>
    <cellStyle name="Comma 6 4 3 2 2 7 2 2" xfId="55667" xr:uid="{00000000-0005-0000-0000-000041000000}"/>
    <cellStyle name="Comma 6 4 3 2 2 7 3" xfId="40547" xr:uid="{00000000-0005-0000-0000-000041000000}"/>
    <cellStyle name="Comma 6 4 3 2 2 8" xfId="16355" xr:uid="{00000000-0005-0000-0000-000041000000}"/>
    <cellStyle name="Comma 6 4 3 2 2 8 2" xfId="46595" xr:uid="{00000000-0005-0000-0000-000041000000}"/>
    <cellStyle name="Comma 6 4 3 2 2 9" xfId="31475" xr:uid="{00000000-0005-0000-0000-000041000000}"/>
    <cellStyle name="Comma 6 4 3 2 3" xfId="1991" xr:uid="{00000000-0005-0000-0000-000041000000}"/>
    <cellStyle name="Comma 6 4 3 2 3 2" xfId="11063" xr:uid="{00000000-0005-0000-0000-000041000000}"/>
    <cellStyle name="Comma 6 4 3 2 3 2 2" xfId="26183" xr:uid="{00000000-0005-0000-0000-000041000000}"/>
    <cellStyle name="Comma 6 4 3 2 3 2 2 2" xfId="56423" xr:uid="{00000000-0005-0000-0000-000041000000}"/>
    <cellStyle name="Comma 6 4 3 2 3 2 3" xfId="41303" xr:uid="{00000000-0005-0000-0000-000041000000}"/>
    <cellStyle name="Comma 6 4 3 2 3 3" xfId="17111" xr:uid="{00000000-0005-0000-0000-000041000000}"/>
    <cellStyle name="Comma 6 4 3 2 3 3 2" xfId="47351" xr:uid="{00000000-0005-0000-0000-000041000000}"/>
    <cellStyle name="Comma 6 4 3 2 3 4" xfId="32231" xr:uid="{00000000-0005-0000-0000-000041000000}"/>
    <cellStyle name="Comma 6 4 3 2 4" xfId="3503" xr:uid="{00000000-0005-0000-0000-000041000000}"/>
    <cellStyle name="Comma 6 4 3 2 4 2" xfId="12575" xr:uid="{00000000-0005-0000-0000-000041000000}"/>
    <cellStyle name="Comma 6 4 3 2 4 2 2" xfId="27695" xr:uid="{00000000-0005-0000-0000-000041000000}"/>
    <cellStyle name="Comma 6 4 3 2 4 2 2 2" xfId="57935" xr:uid="{00000000-0005-0000-0000-000041000000}"/>
    <cellStyle name="Comma 6 4 3 2 4 2 3" xfId="42815" xr:uid="{00000000-0005-0000-0000-000041000000}"/>
    <cellStyle name="Comma 6 4 3 2 4 3" xfId="18623" xr:uid="{00000000-0005-0000-0000-000041000000}"/>
    <cellStyle name="Comma 6 4 3 2 4 3 2" xfId="48863" xr:uid="{00000000-0005-0000-0000-000041000000}"/>
    <cellStyle name="Comma 6 4 3 2 4 4" xfId="33743" xr:uid="{00000000-0005-0000-0000-000041000000}"/>
    <cellStyle name="Comma 6 4 3 2 5" xfId="5015" xr:uid="{00000000-0005-0000-0000-000041000000}"/>
    <cellStyle name="Comma 6 4 3 2 5 2" xfId="14087" xr:uid="{00000000-0005-0000-0000-000041000000}"/>
    <cellStyle name="Comma 6 4 3 2 5 2 2" xfId="29207" xr:uid="{00000000-0005-0000-0000-000041000000}"/>
    <cellStyle name="Comma 6 4 3 2 5 2 2 2" xfId="59447" xr:uid="{00000000-0005-0000-0000-000041000000}"/>
    <cellStyle name="Comma 6 4 3 2 5 2 3" xfId="44327" xr:uid="{00000000-0005-0000-0000-000041000000}"/>
    <cellStyle name="Comma 6 4 3 2 5 3" xfId="20135" xr:uid="{00000000-0005-0000-0000-000041000000}"/>
    <cellStyle name="Comma 6 4 3 2 5 3 2" xfId="50375" xr:uid="{00000000-0005-0000-0000-000041000000}"/>
    <cellStyle name="Comma 6 4 3 2 5 4" xfId="35255" xr:uid="{00000000-0005-0000-0000-000041000000}"/>
    <cellStyle name="Comma 6 4 3 2 6" xfId="6527" xr:uid="{00000000-0005-0000-0000-000041000000}"/>
    <cellStyle name="Comma 6 4 3 2 6 2" xfId="21647" xr:uid="{00000000-0005-0000-0000-000041000000}"/>
    <cellStyle name="Comma 6 4 3 2 6 2 2" xfId="51887" xr:uid="{00000000-0005-0000-0000-000041000000}"/>
    <cellStyle name="Comma 6 4 3 2 6 3" xfId="36767" xr:uid="{00000000-0005-0000-0000-000041000000}"/>
    <cellStyle name="Comma 6 4 3 2 7" xfId="8039" xr:uid="{00000000-0005-0000-0000-000041000000}"/>
    <cellStyle name="Comma 6 4 3 2 7 2" xfId="23159" xr:uid="{00000000-0005-0000-0000-000041000000}"/>
    <cellStyle name="Comma 6 4 3 2 7 2 2" xfId="53399" xr:uid="{00000000-0005-0000-0000-000041000000}"/>
    <cellStyle name="Comma 6 4 3 2 7 3" xfId="38279" xr:uid="{00000000-0005-0000-0000-000041000000}"/>
    <cellStyle name="Comma 6 4 3 2 8" xfId="9551" xr:uid="{00000000-0005-0000-0000-000041000000}"/>
    <cellStyle name="Comma 6 4 3 2 8 2" xfId="24671" xr:uid="{00000000-0005-0000-0000-000041000000}"/>
    <cellStyle name="Comma 6 4 3 2 8 2 2" xfId="54911" xr:uid="{00000000-0005-0000-0000-000041000000}"/>
    <cellStyle name="Comma 6 4 3 2 8 3" xfId="39791" xr:uid="{00000000-0005-0000-0000-000041000000}"/>
    <cellStyle name="Comma 6 4 3 2 9" xfId="15599" xr:uid="{00000000-0005-0000-0000-000041000000}"/>
    <cellStyle name="Comma 6 4 3 2 9 2" xfId="45839" xr:uid="{00000000-0005-0000-0000-000041000000}"/>
    <cellStyle name="Comma 6 4 3 3" xfId="731" xr:uid="{00000000-0005-0000-0000-0000C3000000}"/>
    <cellStyle name="Comma 6 4 3 3 10" xfId="30971" xr:uid="{00000000-0005-0000-0000-0000C3000000}"/>
    <cellStyle name="Comma 6 4 3 3 2" xfId="1487" xr:uid="{00000000-0005-0000-0000-0000C3000000}"/>
    <cellStyle name="Comma 6 4 3 3 2 2" xfId="2999" xr:uid="{00000000-0005-0000-0000-0000C3000000}"/>
    <cellStyle name="Comma 6 4 3 3 2 2 2" xfId="12071" xr:uid="{00000000-0005-0000-0000-0000C3000000}"/>
    <cellStyle name="Comma 6 4 3 3 2 2 2 2" xfId="27191" xr:uid="{00000000-0005-0000-0000-0000C3000000}"/>
    <cellStyle name="Comma 6 4 3 3 2 2 2 2 2" xfId="57431" xr:uid="{00000000-0005-0000-0000-0000C3000000}"/>
    <cellStyle name="Comma 6 4 3 3 2 2 2 3" xfId="42311" xr:uid="{00000000-0005-0000-0000-0000C3000000}"/>
    <cellStyle name="Comma 6 4 3 3 2 2 3" xfId="18119" xr:uid="{00000000-0005-0000-0000-0000C3000000}"/>
    <cellStyle name="Comma 6 4 3 3 2 2 3 2" xfId="48359" xr:uid="{00000000-0005-0000-0000-0000C3000000}"/>
    <cellStyle name="Comma 6 4 3 3 2 2 4" xfId="33239" xr:uid="{00000000-0005-0000-0000-0000C3000000}"/>
    <cellStyle name="Comma 6 4 3 3 2 3" xfId="4511" xr:uid="{00000000-0005-0000-0000-0000C3000000}"/>
    <cellStyle name="Comma 6 4 3 3 2 3 2" xfId="13583" xr:uid="{00000000-0005-0000-0000-0000C3000000}"/>
    <cellStyle name="Comma 6 4 3 3 2 3 2 2" xfId="28703" xr:uid="{00000000-0005-0000-0000-0000C3000000}"/>
    <cellStyle name="Comma 6 4 3 3 2 3 2 2 2" xfId="58943" xr:uid="{00000000-0005-0000-0000-0000C3000000}"/>
    <cellStyle name="Comma 6 4 3 3 2 3 2 3" xfId="43823" xr:uid="{00000000-0005-0000-0000-0000C3000000}"/>
    <cellStyle name="Comma 6 4 3 3 2 3 3" xfId="19631" xr:uid="{00000000-0005-0000-0000-0000C3000000}"/>
    <cellStyle name="Comma 6 4 3 3 2 3 3 2" xfId="49871" xr:uid="{00000000-0005-0000-0000-0000C3000000}"/>
    <cellStyle name="Comma 6 4 3 3 2 3 4" xfId="34751" xr:uid="{00000000-0005-0000-0000-0000C3000000}"/>
    <cellStyle name="Comma 6 4 3 3 2 4" xfId="6023" xr:uid="{00000000-0005-0000-0000-0000C3000000}"/>
    <cellStyle name="Comma 6 4 3 3 2 4 2" xfId="15095" xr:uid="{00000000-0005-0000-0000-0000C3000000}"/>
    <cellStyle name="Comma 6 4 3 3 2 4 2 2" xfId="30215" xr:uid="{00000000-0005-0000-0000-0000C3000000}"/>
    <cellStyle name="Comma 6 4 3 3 2 4 2 2 2" xfId="60455" xr:uid="{00000000-0005-0000-0000-0000C3000000}"/>
    <cellStyle name="Comma 6 4 3 3 2 4 2 3" xfId="45335" xr:uid="{00000000-0005-0000-0000-0000C3000000}"/>
    <cellStyle name="Comma 6 4 3 3 2 4 3" xfId="21143" xr:uid="{00000000-0005-0000-0000-0000C3000000}"/>
    <cellStyle name="Comma 6 4 3 3 2 4 3 2" xfId="51383" xr:uid="{00000000-0005-0000-0000-0000C3000000}"/>
    <cellStyle name="Comma 6 4 3 3 2 4 4" xfId="36263" xr:uid="{00000000-0005-0000-0000-0000C3000000}"/>
    <cellStyle name="Comma 6 4 3 3 2 5" xfId="7535" xr:uid="{00000000-0005-0000-0000-0000C3000000}"/>
    <cellStyle name="Comma 6 4 3 3 2 5 2" xfId="22655" xr:uid="{00000000-0005-0000-0000-0000C3000000}"/>
    <cellStyle name="Comma 6 4 3 3 2 5 2 2" xfId="52895" xr:uid="{00000000-0005-0000-0000-0000C3000000}"/>
    <cellStyle name="Comma 6 4 3 3 2 5 3" xfId="37775" xr:uid="{00000000-0005-0000-0000-0000C3000000}"/>
    <cellStyle name="Comma 6 4 3 3 2 6" xfId="9047" xr:uid="{00000000-0005-0000-0000-0000C3000000}"/>
    <cellStyle name="Comma 6 4 3 3 2 6 2" xfId="24167" xr:uid="{00000000-0005-0000-0000-0000C3000000}"/>
    <cellStyle name="Comma 6 4 3 3 2 6 2 2" xfId="54407" xr:uid="{00000000-0005-0000-0000-0000C3000000}"/>
    <cellStyle name="Comma 6 4 3 3 2 6 3" xfId="39287" xr:uid="{00000000-0005-0000-0000-0000C3000000}"/>
    <cellStyle name="Comma 6 4 3 3 2 7" xfId="10559" xr:uid="{00000000-0005-0000-0000-0000C3000000}"/>
    <cellStyle name="Comma 6 4 3 3 2 7 2" xfId="25679" xr:uid="{00000000-0005-0000-0000-0000C3000000}"/>
    <cellStyle name="Comma 6 4 3 3 2 7 2 2" xfId="55919" xr:uid="{00000000-0005-0000-0000-0000C3000000}"/>
    <cellStyle name="Comma 6 4 3 3 2 7 3" xfId="40799" xr:uid="{00000000-0005-0000-0000-0000C3000000}"/>
    <cellStyle name="Comma 6 4 3 3 2 8" xfId="16607" xr:uid="{00000000-0005-0000-0000-0000C3000000}"/>
    <cellStyle name="Comma 6 4 3 3 2 8 2" xfId="46847" xr:uid="{00000000-0005-0000-0000-0000C3000000}"/>
    <cellStyle name="Comma 6 4 3 3 2 9" xfId="31727" xr:uid="{00000000-0005-0000-0000-0000C3000000}"/>
    <cellStyle name="Comma 6 4 3 3 3" xfId="2243" xr:uid="{00000000-0005-0000-0000-0000C3000000}"/>
    <cellStyle name="Comma 6 4 3 3 3 2" xfId="11315" xr:uid="{00000000-0005-0000-0000-0000C3000000}"/>
    <cellStyle name="Comma 6 4 3 3 3 2 2" xfId="26435" xr:uid="{00000000-0005-0000-0000-0000C3000000}"/>
    <cellStyle name="Comma 6 4 3 3 3 2 2 2" xfId="56675" xr:uid="{00000000-0005-0000-0000-0000C3000000}"/>
    <cellStyle name="Comma 6 4 3 3 3 2 3" xfId="41555" xr:uid="{00000000-0005-0000-0000-0000C3000000}"/>
    <cellStyle name="Comma 6 4 3 3 3 3" xfId="17363" xr:uid="{00000000-0005-0000-0000-0000C3000000}"/>
    <cellStyle name="Comma 6 4 3 3 3 3 2" xfId="47603" xr:uid="{00000000-0005-0000-0000-0000C3000000}"/>
    <cellStyle name="Comma 6 4 3 3 3 4" xfId="32483" xr:uid="{00000000-0005-0000-0000-0000C3000000}"/>
    <cellStyle name="Comma 6 4 3 3 4" xfId="3755" xr:uid="{00000000-0005-0000-0000-0000C3000000}"/>
    <cellStyle name="Comma 6 4 3 3 4 2" xfId="12827" xr:uid="{00000000-0005-0000-0000-0000C3000000}"/>
    <cellStyle name="Comma 6 4 3 3 4 2 2" xfId="27947" xr:uid="{00000000-0005-0000-0000-0000C3000000}"/>
    <cellStyle name="Comma 6 4 3 3 4 2 2 2" xfId="58187" xr:uid="{00000000-0005-0000-0000-0000C3000000}"/>
    <cellStyle name="Comma 6 4 3 3 4 2 3" xfId="43067" xr:uid="{00000000-0005-0000-0000-0000C3000000}"/>
    <cellStyle name="Comma 6 4 3 3 4 3" xfId="18875" xr:uid="{00000000-0005-0000-0000-0000C3000000}"/>
    <cellStyle name="Comma 6 4 3 3 4 3 2" xfId="49115" xr:uid="{00000000-0005-0000-0000-0000C3000000}"/>
    <cellStyle name="Comma 6 4 3 3 4 4" xfId="33995" xr:uid="{00000000-0005-0000-0000-0000C3000000}"/>
    <cellStyle name="Comma 6 4 3 3 5" xfId="5267" xr:uid="{00000000-0005-0000-0000-0000C3000000}"/>
    <cellStyle name="Comma 6 4 3 3 5 2" xfId="14339" xr:uid="{00000000-0005-0000-0000-0000C3000000}"/>
    <cellStyle name="Comma 6 4 3 3 5 2 2" xfId="29459" xr:uid="{00000000-0005-0000-0000-0000C3000000}"/>
    <cellStyle name="Comma 6 4 3 3 5 2 2 2" xfId="59699" xr:uid="{00000000-0005-0000-0000-0000C3000000}"/>
    <cellStyle name="Comma 6 4 3 3 5 2 3" xfId="44579" xr:uid="{00000000-0005-0000-0000-0000C3000000}"/>
    <cellStyle name="Comma 6 4 3 3 5 3" xfId="20387" xr:uid="{00000000-0005-0000-0000-0000C3000000}"/>
    <cellStyle name="Comma 6 4 3 3 5 3 2" xfId="50627" xr:uid="{00000000-0005-0000-0000-0000C3000000}"/>
    <cellStyle name="Comma 6 4 3 3 5 4" xfId="35507" xr:uid="{00000000-0005-0000-0000-0000C3000000}"/>
    <cellStyle name="Comma 6 4 3 3 6" xfId="6779" xr:uid="{00000000-0005-0000-0000-0000C3000000}"/>
    <cellStyle name="Comma 6 4 3 3 6 2" xfId="21899" xr:uid="{00000000-0005-0000-0000-0000C3000000}"/>
    <cellStyle name="Comma 6 4 3 3 6 2 2" xfId="52139" xr:uid="{00000000-0005-0000-0000-0000C3000000}"/>
    <cellStyle name="Comma 6 4 3 3 6 3" xfId="37019" xr:uid="{00000000-0005-0000-0000-0000C3000000}"/>
    <cellStyle name="Comma 6 4 3 3 7" xfId="8291" xr:uid="{00000000-0005-0000-0000-0000C3000000}"/>
    <cellStyle name="Comma 6 4 3 3 7 2" xfId="23411" xr:uid="{00000000-0005-0000-0000-0000C3000000}"/>
    <cellStyle name="Comma 6 4 3 3 7 2 2" xfId="53651" xr:uid="{00000000-0005-0000-0000-0000C3000000}"/>
    <cellStyle name="Comma 6 4 3 3 7 3" xfId="38531" xr:uid="{00000000-0005-0000-0000-0000C3000000}"/>
    <cellStyle name="Comma 6 4 3 3 8" xfId="9803" xr:uid="{00000000-0005-0000-0000-0000C3000000}"/>
    <cellStyle name="Comma 6 4 3 3 8 2" xfId="24923" xr:uid="{00000000-0005-0000-0000-0000C3000000}"/>
    <cellStyle name="Comma 6 4 3 3 8 2 2" xfId="55163" xr:uid="{00000000-0005-0000-0000-0000C3000000}"/>
    <cellStyle name="Comma 6 4 3 3 8 3" xfId="40043" xr:uid="{00000000-0005-0000-0000-0000C3000000}"/>
    <cellStyle name="Comma 6 4 3 3 9" xfId="15851" xr:uid="{00000000-0005-0000-0000-0000C3000000}"/>
    <cellStyle name="Comma 6 4 3 3 9 2" xfId="46091" xr:uid="{00000000-0005-0000-0000-0000C3000000}"/>
    <cellStyle name="Comma 6 4 3 4" xfId="983" xr:uid="{00000000-0005-0000-0000-000041000000}"/>
    <cellStyle name="Comma 6 4 3 4 2" xfId="2495" xr:uid="{00000000-0005-0000-0000-000041000000}"/>
    <cellStyle name="Comma 6 4 3 4 2 2" xfId="11567" xr:uid="{00000000-0005-0000-0000-000041000000}"/>
    <cellStyle name="Comma 6 4 3 4 2 2 2" xfId="26687" xr:uid="{00000000-0005-0000-0000-000041000000}"/>
    <cellStyle name="Comma 6 4 3 4 2 2 2 2" xfId="56927" xr:uid="{00000000-0005-0000-0000-000041000000}"/>
    <cellStyle name="Comma 6 4 3 4 2 2 3" xfId="41807" xr:uid="{00000000-0005-0000-0000-000041000000}"/>
    <cellStyle name="Comma 6 4 3 4 2 3" xfId="17615" xr:uid="{00000000-0005-0000-0000-000041000000}"/>
    <cellStyle name="Comma 6 4 3 4 2 3 2" xfId="47855" xr:uid="{00000000-0005-0000-0000-000041000000}"/>
    <cellStyle name="Comma 6 4 3 4 2 4" xfId="32735" xr:uid="{00000000-0005-0000-0000-000041000000}"/>
    <cellStyle name="Comma 6 4 3 4 3" xfId="4007" xr:uid="{00000000-0005-0000-0000-000041000000}"/>
    <cellStyle name="Comma 6 4 3 4 3 2" xfId="13079" xr:uid="{00000000-0005-0000-0000-000041000000}"/>
    <cellStyle name="Comma 6 4 3 4 3 2 2" xfId="28199" xr:uid="{00000000-0005-0000-0000-000041000000}"/>
    <cellStyle name="Comma 6 4 3 4 3 2 2 2" xfId="58439" xr:uid="{00000000-0005-0000-0000-000041000000}"/>
    <cellStyle name="Comma 6 4 3 4 3 2 3" xfId="43319" xr:uid="{00000000-0005-0000-0000-000041000000}"/>
    <cellStyle name="Comma 6 4 3 4 3 3" xfId="19127" xr:uid="{00000000-0005-0000-0000-000041000000}"/>
    <cellStyle name="Comma 6 4 3 4 3 3 2" xfId="49367" xr:uid="{00000000-0005-0000-0000-000041000000}"/>
    <cellStyle name="Comma 6 4 3 4 3 4" xfId="34247" xr:uid="{00000000-0005-0000-0000-000041000000}"/>
    <cellStyle name="Comma 6 4 3 4 4" xfId="5519" xr:uid="{00000000-0005-0000-0000-000041000000}"/>
    <cellStyle name="Comma 6 4 3 4 4 2" xfId="14591" xr:uid="{00000000-0005-0000-0000-000041000000}"/>
    <cellStyle name="Comma 6 4 3 4 4 2 2" xfId="29711" xr:uid="{00000000-0005-0000-0000-000041000000}"/>
    <cellStyle name="Comma 6 4 3 4 4 2 2 2" xfId="59951" xr:uid="{00000000-0005-0000-0000-000041000000}"/>
    <cellStyle name="Comma 6 4 3 4 4 2 3" xfId="44831" xr:uid="{00000000-0005-0000-0000-000041000000}"/>
    <cellStyle name="Comma 6 4 3 4 4 3" xfId="20639" xr:uid="{00000000-0005-0000-0000-000041000000}"/>
    <cellStyle name="Comma 6 4 3 4 4 3 2" xfId="50879" xr:uid="{00000000-0005-0000-0000-000041000000}"/>
    <cellStyle name="Comma 6 4 3 4 4 4" xfId="35759" xr:uid="{00000000-0005-0000-0000-000041000000}"/>
    <cellStyle name="Comma 6 4 3 4 5" xfId="7031" xr:uid="{00000000-0005-0000-0000-000041000000}"/>
    <cellStyle name="Comma 6 4 3 4 5 2" xfId="22151" xr:uid="{00000000-0005-0000-0000-000041000000}"/>
    <cellStyle name="Comma 6 4 3 4 5 2 2" xfId="52391" xr:uid="{00000000-0005-0000-0000-000041000000}"/>
    <cellStyle name="Comma 6 4 3 4 5 3" xfId="37271" xr:uid="{00000000-0005-0000-0000-000041000000}"/>
    <cellStyle name="Comma 6 4 3 4 6" xfId="8543" xr:uid="{00000000-0005-0000-0000-000041000000}"/>
    <cellStyle name="Comma 6 4 3 4 6 2" xfId="23663" xr:uid="{00000000-0005-0000-0000-000041000000}"/>
    <cellStyle name="Comma 6 4 3 4 6 2 2" xfId="53903" xr:uid="{00000000-0005-0000-0000-000041000000}"/>
    <cellStyle name="Comma 6 4 3 4 6 3" xfId="38783" xr:uid="{00000000-0005-0000-0000-000041000000}"/>
    <cellStyle name="Comma 6 4 3 4 7" xfId="10055" xr:uid="{00000000-0005-0000-0000-000041000000}"/>
    <cellStyle name="Comma 6 4 3 4 7 2" xfId="25175" xr:uid="{00000000-0005-0000-0000-000041000000}"/>
    <cellStyle name="Comma 6 4 3 4 7 2 2" xfId="55415" xr:uid="{00000000-0005-0000-0000-000041000000}"/>
    <cellStyle name="Comma 6 4 3 4 7 3" xfId="40295" xr:uid="{00000000-0005-0000-0000-000041000000}"/>
    <cellStyle name="Comma 6 4 3 4 8" xfId="16103" xr:uid="{00000000-0005-0000-0000-000041000000}"/>
    <cellStyle name="Comma 6 4 3 4 8 2" xfId="46343" xr:uid="{00000000-0005-0000-0000-000041000000}"/>
    <cellStyle name="Comma 6 4 3 4 9" xfId="31223" xr:uid="{00000000-0005-0000-0000-000041000000}"/>
    <cellStyle name="Comma 6 4 3 5" xfId="1739" xr:uid="{00000000-0005-0000-0000-000041000000}"/>
    <cellStyle name="Comma 6 4 3 5 2" xfId="10811" xr:uid="{00000000-0005-0000-0000-000041000000}"/>
    <cellStyle name="Comma 6 4 3 5 2 2" xfId="25931" xr:uid="{00000000-0005-0000-0000-000041000000}"/>
    <cellStyle name="Comma 6 4 3 5 2 2 2" xfId="56171" xr:uid="{00000000-0005-0000-0000-000041000000}"/>
    <cellStyle name="Comma 6 4 3 5 2 3" xfId="41051" xr:uid="{00000000-0005-0000-0000-000041000000}"/>
    <cellStyle name="Comma 6 4 3 5 3" xfId="16859" xr:uid="{00000000-0005-0000-0000-000041000000}"/>
    <cellStyle name="Comma 6 4 3 5 3 2" xfId="47099" xr:uid="{00000000-0005-0000-0000-000041000000}"/>
    <cellStyle name="Comma 6 4 3 5 4" xfId="31979" xr:uid="{00000000-0005-0000-0000-000041000000}"/>
    <cellStyle name="Comma 6 4 3 6" xfId="3251" xr:uid="{00000000-0005-0000-0000-000041000000}"/>
    <cellStyle name="Comma 6 4 3 6 2" xfId="12323" xr:uid="{00000000-0005-0000-0000-000041000000}"/>
    <cellStyle name="Comma 6 4 3 6 2 2" xfId="27443" xr:uid="{00000000-0005-0000-0000-000041000000}"/>
    <cellStyle name="Comma 6 4 3 6 2 2 2" xfId="57683" xr:uid="{00000000-0005-0000-0000-000041000000}"/>
    <cellStyle name="Comma 6 4 3 6 2 3" xfId="42563" xr:uid="{00000000-0005-0000-0000-000041000000}"/>
    <cellStyle name="Comma 6 4 3 6 3" xfId="18371" xr:uid="{00000000-0005-0000-0000-000041000000}"/>
    <cellStyle name="Comma 6 4 3 6 3 2" xfId="48611" xr:uid="{00000000-0005-0000-0000-000041000000}"/>
    <cellStyle name="Comma 6 4 3 6 4" xfId="33491" xr:uid="{00000000-0005-0000-0000-000041000000}"/>
    <cellStyle name="Comma 6 4 3 7" xfId="4763" xr:uid="{00000000-0005-0000-0000-000041000000}"/>
    <cellStyle name="Comma 6 4 3 7 2" xfId="13835" xr:uid="{00000000-0005-0000-0000-000041000000}"/>
    <cellStyle name="Comma 6 4 3 7 2 2" xfId="28955" xr:uid="{00000000-0005-0000-0000-000041000000}"/>
    <cellStyle name="Comma 6 4 3 7 2 2 2" xfId="59195" xr:uid="{00000000-0005-0000-0000-000041000000}"/>
    <cellStyle name="Comma 6 4 3 7 2 3" xfId="44075" xr:uid="{00000000-0005-0000-0000-000041000000}"/>
    <cellStyle name="Comma 6 4 3 7 3" xfId="19883" xr:uid="{00000000-0005-0000-0000-000041000000}"/>
    <cellStyle name="Comma 6 4 3 7 3 2" xfId="50123" xr:uid="{00000000-0005-0000-0000-000041000000}"/>
    <cellStyle name="Comma 6 4 3 7 4" xfId="35003" xr:uid="{00000000-0005-0000-0000-000041000000}"/>
    <cellStyle name="Comma 6 4 3 8" xfId="6275" xr:uid="{00000000-0005-0000-0000-000041000000}"/>
    <cellStyle name="Comma 6 4 3 8 2" xfId="21395" xr:uid="{00000000-0005-0000-0000-000041000000}"/>
    <cellStyle name="Comma 6 4 3 8 2 2" xfId="51635" xr:uid="{00000000-0005-0000-0000-000041000000}"/>
    <cellStyle name="Comma 6 4 3 8 3" xfId="36515" xr:uid="{00000000-0005-0000-0000-000041000000}"/>
    <cellStyle name="Comma 6 4 3 9" xfId="7787" xr:uid="{00000000-0005-0000-0000-000041000000}"/>
    <cellStyle name="Comma 6 4 3 9 2" xfId="22907" xr:uid="{00000000-0005-0000-0000-000041000000}"/>
    <cellStyle name="Comma 6 4 3 9 2 2" xfId="53147" xr:uid="{00000000-0005-0000-0000-000041000000}"/>
    <cellStyle name="Comma 6 4 3 9 3" xfId="38027" xr:uid="{00000000-0005-0000-0000-000041000000}"/>
    <cellStyle name="Comma 6 4 4" xfId="311" xr:uid="{00000000-0005-0000-0000-00001E000000}"/>
    <cellStyle name="Comma 6 4 4 10" xfId="30551" xr:uid="{00000000-0005-0000-0000-00001E000000}"/>
    <cellStyle name="Comma 6 4 4 2" xfId="1067" xr:uid="{00000000-0005-0000-0000-00001E000000}"/>
    <cellStyle name="Comma 6 4 4 2 2" xfId="2579" xr:uid="{00000000-0005-0000-0000-00001E000000}"/>
    <cellStyle name="Comma 6 4 4 2 2 2" xfId="11651" xr:uid="{00000000-0005-0000-0000-00001E000000}"/>
    <cellStyle name="Comma 6 4 4 2 2 2 2" xfId="26771" xr:uid="{00000000-0005-0000-0000-00001E000000}"/>
    <cellStyle name="Comma 6 4 4 2 2 2 2 2" xfId="57011" xr:uid="{00000000-0005-0000-0000-00001E000000}"/>
    <cellStyle name="Comma 6 4 4 2 2 2 3" xfId="41891" xr:uid="{00000000-0005-0000-0000-00001E000000}"/>
    <cellStyle name="Comma 6 4 4 2 2 3" xfId="17699" xr:uid="{00000000-0005-0000-0000-00001E000000}"/>
    <cellStyle name="Comma 6 4 4 2 2 3 2" xfId="47939" xr:uid="{00000000-0005-0000-0000-00001E000000}"/>
    <cellStyle name="Comma 6 4 4 2 2 4" xfId="32819" xr:uid="{00000000-0005-0000-0000-00001E000000}"/>
    <cellStyle name="Comma 6 4 4 2 3" xfId="4091" xr:uid="{00000000-0005-0000-0000-00001E000000}"/>
    <cellStyle name="Comma 6 4 4 2 3 2" xfId="13163" xr:uid="{00000000-0005-0000-0000-00001E000000}"/>
    <cellStyle name="Comma 6 4 4 2 3 2 2" xfId="28283" xr:uid="{00000000-0005-0000-0000-00001E000000}"/>
    <cellStyle name="Comma 6 4 4 2 3 2 2 2" xfId="58523" xr:uid="{00000000-0005-0000-0000-00001E000000}"/>
    <cellStyle name="Comma 6 4 4 2 3 2 3" xfId="43403" xr:uid="{00000000-0005-0000-0000-00001E000000}"/>
    <cellStyle name="Comma 6 4 4 2 3 3" xfId="19211" xr:uid="{00000000-0005-0000-0000-00001E000000}"/>
    <cellStyle name="Comma 6 4 4 2 3 3 2" xfId="49451" xr:uid="{00000000-0005-0000-0000-00001E000000}"/>
    <cellStyle name="Comma 6 4 4 2 3 4" xfId="34331" xr:uid="{00000000-0005-0000-0000-00001E000000}"/>
    <cellStyle name="Comma 6 4 4 2 4" xfId="5603" xr:uid="{00000000-0005-0000-0000-00001E000000}"/>
    <cellStyle name="Comma 6 4 4 2 4 2" xfId="14675" xr:uid="{00000000-0005-0000-0000-00001E000000}"/>
    <cellStyle name="Comma 6 4 4 2 4 2 2" xfId="29795" xr:uid="{00000000-0005-0000-0000-00001E000000}"/>
    <cellStyle name="Comma 6 4 4 2 4 2 2 2" xfId="60035" xr:uid="{00000000-0005-0000-0000-00001E000000}"/>
    <cellStyle name="Comma 6 4 4 2 4 2 3" xfId="44915" xr:uid="{00000000-0005-0000-0000-00001E000000}"/>
    <cellStyle name="Comma 6 4 4 2 4 3" xfId="20723" xr:uid="{00000000-0005-0000-0000-00001E000000}"/>
    <cellStyle name="Comma 6 4 4 2 4 3 2" xfId="50963" xr:uid="{00000000-0005-0000-0000-00001E000000}"/>
    <cellStyle name="Comma 6 4 4 2 4 4" xfId="35843" xr:uid="{00000000-0005-0000-0000-00001E000000}"/>
    <cellStyle name="Comma 6 4 4 2 5" xfId="7115" xr:uid="{00000000-0005-0000-0000-00001E000000}"/>
    <cellStyle name="Comma 6 4 4 2 5 2" xfId="22235" xr:uid="{00000000-0005-0000-0000-00001E000000}"/>
    <cellStyle name="Comma 6 4 4 2 5 2 2" xfId="52475" xr:uid="{00000000-0005-0000-0000-00001E000000}"/>
    <cellStyle name="Comma 6 4 4 2 5 3" xfId="37355" xr:uid="{00000000-0005-0000-0000-00001E000000}"/>
    <cellStyle name="Comma 6 4 4 2 6" xfId="8627" xr:uid="{00000000-0005-0000-0000-00001E000000}"/>
    <cellStyle name="Comma 6 4 4 2 6 2" xfId="23747" xr:uid="{00000000-0005-0000-0000-00001E000000}"/>
    <cellStyle name="Comma 6 4 4 2 6 2 2" xfId="53987" xr:uid="{00000000-0005-0000-0000-00001E000000}"/>
    <cellStyle name="Comma 6 4 4 2 6 3" xfId="38867" xr:uid="{00000000-0005-0000-0000-00001E000000}"/>
    <cellStyle name="Comma 6 4 4 2 7" xfId="10139" xr:uid="{00000000-0005-0000-0000-00001E000000}"/>
    <cellStyle name="Comma 6 4 4 2 7 2" xfId="25259" xr:uid="{00000000-0005-0000-0000-00001E000000}"/>
    <cellStyle name="Comma 6 4 4 2 7 2 2" xfId="55499" xr:uid="{00000000-0005-0000-0000-00001E000000}"/>
    <cellStyle name="Comma 6 4 4 2 7 3" xfId="40379" xr:uid="{00000000-0005-0000-0000-00001E000000}"/>
    <cellStyle name="Comma 6 4 4 2 8" xfId="16187" xr:uid="{00000000-0005-0000-0000-00001E000000}"/>
    <cellStyle name="Comma 6 4 4 2 8 2" xfId="46427" xr:uid="{00000000-0005-0000-0000-00001E000000}"/>
    <cellStyle name="Comma 6 4 4 2 9" xfId="31307" xr:uid="{00000000-0005-0000-0000-00001E000000}"/>
    <cellStyle name="Comma 6 4 4 3" xfId="1823" xr:uid="{00000000-0005-0000-0000-00001E000000}"/>
    <cellStyle name="Comma 6 4 4 3 2" xfId="10895" xr:uid="{00000000-0005-0000-0000-00001E000000}"/>
    <cellStyle name="Comma 6 4 4 3 2 2" xfId="26015" xr:uid="{00000000-0005-0000-0000-00001E000000}"/>
    <cellStyle name="Comma 6 4 4 3 2 2 2" xfId="56255" xr:uid="{00000000-0005-0000-0000-00001E000000}"/>
    <cellStyle name="Comma 6 4 4 3 2 3" xfId="41135" xr:uid="{00000000-0005-0000-0000-00001E000000}"/>
    <cellStyle name="Comma 6 4 4 3 3" xfId="16943" xr:uid="{00000000-0005-0000-0000-00001E000000}"/>
    <cellStyle name="Comma 6 4 4 3 3 2" xfId="47183" xr:uid="{00000000-0005-0000-0000-00001E000000}"/>
    <cellStyle name="Comma 6 4 4 3 4" xfId="32063" xr:uid="{00000000-0005-0000-0000-00001E000000}"/>
    <cellStyle name="Comma 6 4 4 4" xfId="3335" xr:uid="{00000000-0005-0000-0000-00001E000000}"/>
    <cellStyle name="Comma 6 4 4 4 2" xfId="12407" xr:uid="{00000000-0005-0000-0000-00001E000000}"/>
    <cellStyle name="Comma 6 4 4 4 2 2" xfId="27527" xr:uid="{00000000-0005-0000-0000-00001E000000}"/>
    <cellStyle name="Comma 6 4 4 4 2 2 2" xfId="57767" xr:uid="{00000000-0005-0000-0000-00001E000000}"/>
    <cellStyle name="Comma 6 4 4 4 2 3" xfId="42647" xr:uid="{00000000-0005-0000-0000-00001E000000}"/>
    <cellStyle name="Comma 6 4 4 4 3" xfId="18455" xr:uid="{00000000-0005-0000-0000-00001E000000}"/>
    <cellStyle name="Comma 6 4 4 4 3 2" xfId="48695" xr:uid="{00000000-0005-0000-0000-00001E000000}"/>
    <cellStyle name="Comma 6 4 4 4 4" xfId="33575" xr:uid="{00000000-0005-0000-0000-00001E000000}"/>
    <cellStyle name="Comma 6 4 4 5" xfId="4847" xr:uid="{00000000-0005-0000-0000-00001E000000}"/>
    <cellStyle name="Comma 6 4 4 5 2" xfId="13919" xr:uid="{00000000-0005-0000-0000-00001E000000}"/>
    <cellStyle name="Comma 6 4 4 5 2 2" xfId="29039" xr:uid="{00000000-0005-0000-0000-00001E000000}"/>
    <cellStyle name="Comma 6 4 4 5 2 2 2" xfId="59279" xr:uid="{00000000-0005-0000-0000-00001E000000}"/>
    <cellStyle name="Comma 6 4 4 5 2 3" xfId="44159" xr:uid="{00000000-0005-0000-0000-00001E000000}"/>
    <cellStyle name="Comma 6 4 4 5 3" xfId="19967" xr:uid="{00000000-0005-0000-0000-00001E000000}"/>
    <cellStyle name="Comma 6 4 4 5 3 2" xfId="50207" xr:uid="{00000000-0005-0000-0000-00001E000000}"/>
    <cellStyle name="Comma 6 4 4 5 4" xfId="35087" xr:uid="{00000000-0005-0000-0000-00001E000000}"/>
    <cellStyle name="Comma 6 4 4 6" xfId="6359" xr:uid="{00000000-0005-0000-0000-00001E000000}"/>
    <cellStyle name="Comma 6 4 4 6 2" xfId="21479" xr:uid="{00000000-0005-0000-0000-00001E000000}"/>
    <cellStyle name="Comma 6 4 4 6 2 2" xfId="51719" xr:uid="{00000000-0005-0000-0000-00001E000000}"/>
    <cellStyle name="Comma 6 4 4 6 3" xfId="36599" xr:uid="{00000000-0005-0000-0000-00001E000000}"/>
    <cellStyle name="Comma 6 4 4 7" xfId="7871" xr:uid="{00000000-0005-0000-0000-00001E000000}"/>
    <cellStyle name="Comma 6 4 4 7 2" xfId="22991" xr:uid="{00000000-0005-0000-0000-00001E000000}"/>
    <cellStyle name="Comma 6 4 4 7 2 2" xfId="53231" xr:uid="{00000000-0005-0000-0000-00001E000000}"/>
    <cellStyle name="Comma 6 4 4 7 3" xfId="38111" xr:uid="{00000000-0005-0000-0000-00001E000000}"/>
    <cellStyle name="Comma 6 4 4 8" xfId="9383" xr:uid="{00000000-0005-0000-0000-00001E000000}"/>
    <cellStyle name="Comma 6 4 4 8 2" xfId="24503" xr:uid="{00000000-0005-0000-0000-00001E000000}"/>
    <cellStyle name="Comma 6 4 4 8 2 2" xfId="54743" xr:uid="{00000000-0005-0000-0000-00001E000000}"/>
    <cellStyle name="Comma 6 4 4 8 3" xfId="39623" xr:uid="{00000000-0005-0000-0000-00001E000000}"/>
    <cellStyle name="Comma 6 4 4 9" xfId="15431" xr:uid="{00000000-0005-0000-0000-00001E000000}"/>
    <cellStyle name="Comma 6 4 4 9 2" xfId="45671" xr:uid="{00000000-0005-0000-0000-00001E000000}"/>
    <cellStyle name="Comma 6 4 5" xfId="563" xr:uid="{00000000-0005-0000-0000-0000C1000000}"/>
    <cellStyle name="Comma 6 4 5 10" xfId="30803" xr:uid="{00000000-0005-0000-0000-0000C1000000}"/>
    <cellStyle name="Comma 6 4 5 2" xfId="1319" xr:uid="{00000000-0005-0000-0000-0000C1000000}"/>
    <cellStyle name="Comma 6 4 5 2 2" xfId="2831" xr:uid="{00000000-0005-0000-0000-0000C1000000}"/>
    <cellStyle name="Comma 6 4 5 2 2 2" xfId="11903" xr:uid="{00000000-0005-0000-0000-0000C1000000}"/>
    <cellStyle name="Comma 6 4 5 2 2 2 2" xfId="27023" xr:uid="{00000000-0005-0000-0000-0000C1000000}"/>
    <cellStyle name="Comma 6 4 5 2 2 2 2 2" xfId="57263" xr:uid="{00000000-0005-0000-0000-0000C1000000}"/>
    <cellStyle name="Comma 6 4 5 2 2 2 3" xfId="42143" xr:uid="{00000000-0005-0000-0000-0000C1000000}"/>
    <cellStyle name="Comma 6 4 5 2 2 3" xfId="17951" xr:uid="{00000000-0005-0000-0000-0000C1000000}"/>
    <cellStyle name="Comma 6 4 5 2 2 3 2" xfId="48191" xr:uid="{00000000-0005-0000-0000-0000C1000000}"/>
    <cellStyle name="Comma 6 4 5 2 2 4" xfId="33071" xr:uid="{00000000-0005-0000-0000-0000C1000000}"/>
    <cellStyle name="Comma 6 4 5 2 3" xfId="4343" xr:uid="{00000000-0005-0000-0000-0000C1000000}"/>
    <cellStyle name="Comma 6 4 5 2 3 2" xfId="13415" xr:uid="{00000000-0005-0000-0000-0000C1000000}"/>
    <cellStyle name="Comma 6 4 5 2 3 2 2" xfId="28535" xr:uid="{00000000-0005-0000-0000-0000C1000000}"/>
    <cellStyle name="Comma 6 4 5 2 3 2 2 2" xfId="58775" xr:uid="{00000000-0005-0000-0000-0000C1000000}"/>
    <cellStyle name="Comma 6 4 5 2 3 2 3" xfId="43655" xr:uid="{00000000-0005-0000-0000-0000C1000000}"/>
    <cellStyle name="Comma 6 4 5 2 3 3" xfId="19463" xr:uid="{00000000-0005-0000-0000-0000C1000000}"/>
    <cellStyle name="Comma 6 4 5 2 3 3 2" xfId="49703" xr:uid="{00000000-0005-0000-0000-0000C1000000}"/>
    <cellStyle name="Comma 6 4 5 2 3 4" xfId="34583" xr:uid="{00000000-0005-0000-0000-0000C1000000}"/>
    <cellStyle name="Comma 6 4 5 2 4" xfId="5855" xr:uid="{00000000-0005-0000-0000-0000C1000000}"/>
    <cellStyle name="Comma 6 4 5 2 4 2" xfId="14927" xr:uid="{00000000-0005-0000-0000-0000C1000000}"/>
    <cellStyle name="Comma 6 4 5 2 4 2 2" xfId="30047" xr:uid="{00000000-0005-0000-0000-0000C1000000}"/>
    <cellStyle name="Comma 6 4 5 2 4 2 2 2" xfId="60287" xr:uid="{00000000-0005-0000-0000-0000C1000000}"/>
    <cellStyle name="Comma 6 4 5 2 4 2 3" xfId="45167" xr:uid="{00000000-0005-0000-0000-0000C1000000}"/>
    <cellStyle name="Comma 6 4 5 2 4 3" xfId="20975" xr:uid="{00000000-0005-0000-0000-0000C1000000}"/>
    <cellStyle name="Comma 6 4 5 2 4 3 2" xfId="51215" xr:uid="{00000000-0005-0000-0000-0000C1000000}"/>
    <cellStyle name="Comma 6 4 5 2 4 4" xfId="36095" xr:uid="{00000000-0005-0000-0000-0000C1000000}"/>
    <cellStyle name="Comma 6 4 5 2 5" xfId="7367" xr:uid="{00000000-0005-0000-0000-0000C1000000}"/>
    <cellStyle name="Comma 6 4 5 2 5 2" xfId="22487" xr:uid="{00000000-0005-0000-0000-0000C1000000}"/>
    <cellStyle name="Comma 6 4 5 2 5 2 2" xfId="52727" xr:uid="{00000000-0005-0000-0000-0000C1000000}"/>
    <cellStyle name="Comma 6 4 5 2 5 3" xfId="37607" xr:uid="{00000000-0005-0000-0000-0000C1000000}"/>
    <cellStyle name="Comma 6 4 5 2 6" xfId="8879" xr:uid="{00000000-0005-0000-0000-0000C1000000}"/>
    <cellStyle name="Comma 6 4 5 2 6 2" xfId="23999" xr:uid="{00000000-0005-0000-0000-0000C1000000}"/>
    <cellStyle name="Comma 6 4 5 2 6 2 2" xfId="54239" xr:uid="{00000000-0005-0000-0000-0000C1000000}"/>
    <cellStyle name="Comma 6 4 5 2 6 3" xfId="39119" xr:uid="{00000000-0005-0000-0000-0000C1000000}"/>
    <cellStyle name="Comma 6 4 5 2 7" xfId="10391" xr:uid="{00000000-0005-0000-0000-0000C1000000}"/>
    <cellStyle name="Comma 6 4 5 2 7 2" xfId="25511" xr:uid="{00000000-0005-0000-0000-0000C1000000}"/>
    <cellStyle name="Comma 6 4 5 2 7 2 2" xfId="55751" xr:uid="{00000000-0005-0000-0000-0000C1000000}"/>
    <cellStyle name="Comma 6 4 5 2 7 3" xfId="40631" xr:uid="{00000000-0005-0000-0000-0000C1000000}"/>
    <cellStyle name="Comma 6 4 5 2 8" xfId="16439" xr:uid="{00000000-0005-0000-0000-0000C1000000}"/>
    <cellStyle name="Comma 6 4 5 2 8 2" xfId="46679" xr:uid="{00000000-0005-0000-0000-0000C1000000}"/>
    <cellStyle name="Comma 6 4 5 2 9" xfId="31559" xr:uid="{00000000-0005-0000-0000-0000C1000000}"/>
    <cellStyle name="Comma 6 4 5 3" xfId="2075" xr:uid="{00000000-0005-0000-0000-0000C1000000}"/>
    <cellStyle name="Comma 6 4 5 3 2" xfId="11147" xr:uid="{00000000-0005-0000-0000-0000C1000000}"/>
    <cellStyle name="Comma 6 4 5 3 2 2" xfId="26267" xr:uid="{00000000-0005-0000-0000-0000C1000000}"/>
    <cellStyle name="Comma 6 4 5 3 2 2 2" xfId="56507" xr:uid="{00000000-0005-0000-0000-0000C1000000}"/>
    <cellStyle name="Comma 6 4 5 3 2 3" xfId="41387" xr:uid="{00000000-0005-0000-0000-0000C1000000}"/>
    <cellStyle name="Comma 6 4 5 3 3" xfId="17195" xr:uid="{00000000-0005-0000-0000-0000C1000000}"/>
    <cellStyle name="Comma 6 4 5 3 3 2" xfId="47435" xr:uid="{00000000-0005-0000-0000-0000C1000000}"/>
    <cellStyle name="Comma 6 4 5 3 4" xfId="32315" xr:uid="{00000000-0005-0000-0000-0000C1000000}"/>
    <cellStyle name="Comma 6 4 5 4" xfId="3587" xr:uid="{00000000-0005-0000-0000-0000C1000000}"/>
    <cellStyle name="Comma 6 4 5 4 2" xfId="12659" xr:uid="{00000000-0005-0000-0000-0000C1000000}"/>
    <cellStyle name="Comma 6 4 5 4 2 2" xfId="27779" xr:uid="{00000000-0005-0000-0000-0000C1000000}"/>
    <cellStyle name="Comma 6 4 5 4 2 2 2" xfId="58019" xr:uid="{00000000-0005-0000-0000-0000C1000000}"/>
    <cellStyle name="Comma 6 4 5 4 2 3" xfId="42899" xr:uid="{00000000-0005-0000-0000-0000C1000000}"/>
    <cellStyle name="Comma 6 4 5 4 3" xfId="18707" xr:uid="{00000000-0005-0000-0000-0000C1000000}"/>
    <cellStyle name="Comma 6 4 5 4 3 2" xfId="48947" xr:uid="{00000000-0005-0000-0000-0000C1000000}"/>
    <cellStyle name="Comma 6 4 5 4 4" xfId="33827" xr:uid="{00000000-0005-0000-0000-0000C1000000}"/>
    <cellStyle name="Comma 6 4 5 5" xfId="5099" xr:uid="{00000000-0005-0000-0000-0000C1000000}"/>
    <cellStyle name="Comma 6 4 5 5 2" xfId="14171" xr:uid="{00000000-0005-0000-0000-0000C1000000}"/>
    <cellStyle name="Comma 6 4 5 5 2 2" xfId="29291" xr:uid="{00000000-0005-0000-0000-0000C1000000}"/>
    <cellStyle name="Comma 6 4 5 5 2 2 2" xfId="59531" xr:uid="{00000000-0005-0000-0000-0000C1000000}"/>
    <cellStyle name="Comma 6 4 5 5 2 3" xfId="44411" xr:uid="{00000000-0005-0000-0000-0000C1000000}"/>
    <cellStyle name="Comma 6 4 5 5 3" xfId="20219" xr:uid="{00000000-0005-0000-0000-0000C1000000}"/>
    <cellStyle name="Comma 6 4 5 5 3 2" xfId="50459" xr:uid="{00000000-0005-0000-0000-0000C1000000}"/>
    <cellStyle name="Comma 6 4 5 5 4" xfId="35339" xr:uid="{00000000-0005-0000-0000-0000C1000000}"/>
    <cellStyle name="Comma 6 4 5 6" xfId="6611" xr:uid="{00000000-0005-0000-0000-0000C1000000}"/>
    <cellStyle name="Comma 6 4 5 6 2" xfId="21731" xr:uid="{00000000-0005-0000-0000-0000C1000000}"/>
    <cellStyle name="Comma 6 4 5 6 2 2" xfId="51971" xr:uid="{00000000-0005-0000-0000-0000C1000000}"/>
    <cellStyle name="Comma 6 4 5 6 3" xfId="36851" xr:uid="{00000000-0005-0000-0000-0000C1000000}"/>
    <cellStyle name="Comma 6 4 5 7" xfId="8123" xr:uid="{00000000-0005-0000-0000-0000C1000000}"/>
    <cellStyle name="Comma 6 4 5 7 2" xfId="23243" xr:uid="{00000000-0005-0000-0000-0000C1000000}"/>
    <cellStyle name="Comma 6 4 5 7 2 2" xfId="53483" xr:uid="{00000000-0005-0000-0000-0000C1000000}"/>
    <cellStyle name="Comma 6 4 5 7 3" xfId="38363" xr:uid="{00000000-0005-0000-0000-0000C1000000}"/>
    <cellStyle name="Comma 6 4 5 8" xfId="9635" xr:uid="{00000000-0005-0000-0000-0000C1000000}"/>
    <cellStyle name="Comma 6 4 5 8 2" xfId="24755" xr:uid="{00000000-0005-0000-0000-0000C1000000}"/>
    <cellStyle name="Comma 6 4 5 8 2 2" xfId="54995" xr:uid="{00000000-0005-0000-0000-0000C1000000}"/>
    <cellStyle name="Comma 6 4 5 8 3" xfId="39875" xr:uid="{00000000-0005-0000-0000-0000C1000000}"/>
    <cellStyle name="Comma 6 4 5 9" xfId="15683" xr:uid="{00000000-0005-0000-0000-0000C1000000}"/>
    <cellStyle name="Comma 6 4 5 9 2" xfId="45923" xr:uid="{00000000-0005-0000-0000-0000C1000000}"/>
    <cellStyle name="Comma 6 4 6" xfId="815" xr:uid="{00000000-0005-0000-0000-00001E000000}"/>
    <cellStyle name="Comma 6 4 6 2" xfId="2327" xr:uid="{00000000-0005-0000-0000-00001E000000}"/>
    <cellStyle name="Comma 6 4 6 2 2" xfId="11399" xr:uid="{00000000-0005-0000-0000-00001E000000}"/>
    <cellStyle name="Comma 6 4 6 2 2 2" xfId="26519" xr:uid="{00000000-0005-0000-0000-00001E000000}"/>
    <cellStyle name="Comma 6 4 6 2 2 2 2" xfId="56759" xr:uid="{00000000-0005-0000-0000-00001E000000}"/>
    <cellStyle name="Comma 6 4 6 2 2 3" xfId="41639" xr:uid="{00000000-0005-0000-0000-00001E000000}"/>
    <cellStyle name="Comma 6 4 6 2 3" xfId="17447" xr:uid="{00000000-0005-0000-0000-00001E000000}"/>
    <cellStyle name="Comma 6 4 6 2 3 2" xfId="47687" xr:uid="{00000000-0005-0000-0000-00001E000000}"/>
    <cellStyle name="Comma 6 4 6 2 4" xfId="32567" xr:uid="{00000000-0005-0000-0000-00001E000000}"/>
    <cellStyle name="Comma 6 4 6 3" xfId="3839" xr:uid="{00000000-0005-0000-0000-00001E000000}"/>
    <cellStyle name="Comma 6 4 6 3 2" xfId="12911" xr:uid="{00000000-0005-0000-0000-00001E000000}"/>
    <cellStyle name="Comma 6 4 6 3 2 2" xfId="28031" xr:uid="{00000000-0005-0000-0000-00001E000000}"/>
    <cellStyle name="Comma 6 4 6 3 2 2 2" xfId="58271" xr:uid="{00000000-0005-0000-0000-00001E000000}"/>
    <cellStyle name="Comma 6 4 6 3 2 3" xfId="43151" xr:uid="{00000000-0005-0000-0000-00001E000000}"/>
    <cellStyle name="Comma 6 4 6 3 3" xfId="18959" xr:uid="{00000000-0005-0000-0000-00001E000000}"/>
    <cellStyle name="Comma 6 4 6 3 3 2" xfId="49199" xr:uid="{00000000-0005-0000-0000-00001E000000}"/>
    <cellStyle name="Comma 6 4 6 3 4" xfId="34079" xr:uid="{00000000-0005-0000-0000-00001E000000}"/>
    <cellStyle name="Comma 6 4 6 4" xfId="5351" xr:uid="{00000000-0005-0000-0000-00001E000000}"/>
    <cellStyle name="Comma 6 4 6 4 2" xfId="14423" xr:uid="{00000000-0005-0000-0000-00001E000000}"/>
    <cellStyle name="Comma 6 4 6 4 2 2" xfId="29543" xr:uid="{00000000-0005-0000-0000-00001E000000}"/>
    <cellStyle name="Comma 6 4 6 4 2 2 2" xfId="59783" xr:uid="{00000000-0005-0000-0000-00001E000000}"/>
    <cellStyle name="Comma 6 4 6 4 2 3" xfId="44663" xr:uid="{00000000-0005-0000-0000-00001E000000}"/>
    <cellStyle name="Comma 6 4 6 4 3" xfId="20471" xr:uid="{00000000-0005-0000-0000-00001E000000}"/>
    <cellStyle name="Comma 6 4 6 4 3 2" xfId="50711" xr:uid="{00000000-0005-0000-0000-00001E000000}"/>
    <cellStyle name="Comma 6 4 6 4 4" xfId="35591" xr:uid="{00000000-0005-0000-0000-00001E000000}"/>
    <cellStyle name="Comma 6 4 6 5" xfId="6863" xr:uid="{00000000-0005-0000-0000-00001E000000}"/>
    <cellStyle name="Comma 6 4 6 5 2" xfId="21983" xr:uid="{00000000-0005-0000-0000-00001E000000}"/>
    <cellStyle name="Comma 6 4 6 5 2 2" xfId="52223" xr:uid="{00000000-0005-0000-0000-00001E000000}"/>
    <cellStyle name="Comma 6 4 6 5 3" xfId="37103" xr:uid="{00000000-0005-0000-0000-00001E000000}"/>
    <cellStyle name="Comma 6 4 6 6" xfId="8375" xr:uid="{00000000-0005-0000-0000-00001E000000}"/>
    <cellStyle name="Comma 6 4 6 6 2" xfId="23495" xr:uid="{00000000-0005-0000-0000-00001E000000}"/>
    <cellStyle name="Comma 6 4 6 6 2 2" xfId="53735" xr:uid="{00000000-0005-0000-0000-00001E000000}"/>
    <cellStyle name="Comma 6 4 6 6 3" xfId="38615" xr:uid="{00000000-0005-0000-0000-00001E000000}"/>
    <cellStyle name="Comma 6 4 6 7" xfId="9887" xr:uid="{00000000-0005-0000-0000-00001E000000}"/>
    <cellStyle name="Comma 6 4 6 7 2" xfId="25007" xr:uid="{00000000-0005-0000-0000-00001E000000}"/>
    <cellStyle name="Comma 6 4 6 7 2 2" xfId="55247" xr:uid="{00000000-0005-0000-0000-00001E000000}"/>
    <cellStyle name="Comma 6 4 6 7 3" xfId="40127" xr:uid="{00000000-0005-0000-0000-00001E000000}"/>
    <cellStyle name="Comma 6 4 6 8" xfId="15935" xr:uid="{00000000-0005-0000-0000-00001E000000}"/>
    <cellStyle name="Comma 6 4 6 8 2" xfId="46175" xr:uid="{00000000-0005-0000-0000-00001E000000}"/>
    <cellStyle name="Comma 6 4 6 9" xfId="31055" xr:uid="{00000000-0005-0000-0000-00001E000000}"/>
    <cellStyle name="Comma 6 4 7" xfId="1571" xr:uid="{00000000-0005-0000-0000-00001E000000}"/>
    <cellStyle name="Comma 6 4 7 2" xfId="10643" xr:uid="{00000000-0005-0000-0000-00001E000000}"/>
    <cellStyle name="Comma 6 4 7 2 2" xfId="25763" xr:uid="{00000000-0005-0000-0000-00001E000000}"/>
    <cellStyle name="Comma 6 4 7 2 2 2" xfId="56003" xr:uid="{00000000-0005-0000-0000-00001E000000}"/>
    <cellStyle name="Comma 6 4 7 2 3" xfId="40883" xr:uid="{00000000-0005-0000-0000-00001E000000}"/>
    <cellStyle name="Comma 6 4 7 3" xfId="16691" xr:uid="{00000000-0005-0000-0000-00001E000000}"/>
    <cellStyle name="Comma 6 4 7 3 2" xfId="46931" xr:uid="{00000000-0005-0000-0000-00001E000000}"/>
    <cellStyle name="Comma 6 4 7 4" xfId="31811" xr:uid="{00000000-0005-0000-0000-00001E000000}"/>
    <cellStyle name="Comma 6 4 8" xfId="3083" xr:uid="{00000000-0005-0000-0000-00001E000000}"/>
    <cellStyle name="Comma 6 4 8 2" xfId="12155" xr:uid="{00000000-0005-0000-0000-00001E000000}"/>
    <cellStyle name="Comma 6 4 8 2 2" xfId="27275" xr:uid="{00000000-0005-0000-0000-00001E000000}"/>
    <cellStyle name="Comma 6 4 8 2 2 2" xfId="57515" xr:uid="{00000000-0005-0000-0000-00001E000000}"/>
    <cellStyle name="Comma 6 4 8 2 3" xfId="42395" xr:uid="{00000000-0005-0000-0000-00001E000000}"/>
    <cellStyle name="Comma 6 4 8 3" xfId="18203" xr:uid="{00000000-0005-0000-0000-00001E000000}"/>
    <cellStyle name="Comma 6 4 8 3 2" xfId="48443" xr:uid="{00000000-0005-0000-0000-00001E000000}"/>
    <cellStyle name="Comma 6 4 8 4" xfId="33323" xr:uid="{00000000-0005-0000-0000-00001E000000}"/>
    <cellStyle name="Comma 6 4 9" xfId="4595" xr:uid="{00000000-0005-0000-0000-00001E000000}"/>
    <cellStyle name="Comma 6 4 9 2" xfId="13667" xr:uid="{00000000-0005-0000-0000-00001E000000}"/>
    <cellStyle name="Comma 6 4 9 2 2" xfId="28787" xr:uid="{00000000-0005-0000-0000-00001E000000}"/>
    <cellStyle name="Comma 6 4 9 2 2 2" xfId="59027" xr:uid="{00000000-0005-0000-0000-00001E000000}"/>
    <cellStyle name="Comma 6 4 9 2 3" xfId="43907" xr:uid="{00000000-0005-0000-0000-00001E000000}"/>
    <cellStyle name="Comma 6 4 9 3" xfId="19715" xr:uid="{00000000-0005-0000-0000-00001E000000}"/>
    <cellStyle name="Comma 6 4 9 3 2" xfId="49955" xr:uid="{00000000-0005-0000-0000-00001E000000}"/>
    <cellStyle name="Comma 6 4 9 4" xfId="34835" xr:uid="{00000000-0005-0000-0000-00001E000000}"/>
    <cellStyle name="Comma 6 5" xfId="101" xr:uid="{00000000-0005-0000-0000-00003C000000}"/>
    <cellStyle name="Comma 6 5 10" xfId="9173" xr:uid="{00000000-0005-0000-0000-00003C000000}"/>
    <cellStyle name="Comma 6 5 10 2" xfId="24293" xr:uid="{00000000-0005-0000-0000-00003C000000}"/>
    <cellStyle name="Comma 6 5 10 2 2" xfId="54533" xr:uid="{00000000-0005-0000-0000-00003C000000}"/>
    <cellStyle name="Comma 6 5 10 3" xfId="39413" xr:uid="{00000000-0005-0000-0000-00003C000000}"/>
    <cellStyle name="Comma 6 5 11" xfId="15221" xr:uid="{00000000-0005-0000-0000-00003C000000}"/>
    <cellStyle name="Comma 6 5 11 2" xfId="45461" xr:uid="{00000000-0005-0000-0000-00003C000000}"/>
    <cellStyle name="Comma 6 5 12" xfId="30341" xr:uid="{00000000-0005-0000-0000-00003C000000}"/>
    <cellStyle name="Comma 6 5 2" xfId="353" xr:uid="{00000000-0005-0000-0000-00003C000000}"/>
    <cellStyle name="Comma 6 5 2 10" xfId="30593" xr:uid="{00000000-0005-0000-0000-00003C000000}"/>
    <cellStyle name="Comma 6 5 2 2" xfId="1109" xr:uid="{00000000-0005-0000-0000-00003C000000}"/>
    <cellStyle name="Comma 6 5 2 2 2" xfId="2621" xr:uid="{00000000-0005-0000-0000-00003C000000}"/>
    <cellStyle name="Comma 6 5 2 2 2 2" xfId="11693" xr:uid="{00000000-0005-0000-0000-00003C000000}"/>
    <cellStyle name="Comma 6 5 2 2 2 2 2" xfId="26813" xr:uid="{00000000-0005-0000-0000-00003C000000}"/>
    <cellStyle name="Comma 6 5 2 2 2 2 2 2" xfId="57053" xr:uid="{00000000-0005-0000-0000-00003C000000}"/>
    <cellStyle name="Comma 6 5 2 2 2 2 3" xfId="41933" xr:uid="{00000000-0005-0000-0000-00003C000000}"/>
    <cellStyle name="Comma 6 5 2 2 2 3" xfId="17741" xr:uid="{00000000-0005-0000-0000-00003C000000}"/>
    <cellStyle name="Comma 6 5 2 2 2 3 2" xfId="47981" xr:uid="{00000000-0005-0000-0000-00003C000000}"/>
    <cellStyle name="Comma 6 5 2 2 2 4" xfId="32861" xr:uid="{00000000-0005-0000-0000-00003C000000}"/>
    <cellStyle name="Comma 6 5 2 2 3" xfId="4133" xr:uid="{00000000-0005-0000-0000-00003C000000}"/>
    <cellStyle name="Comma 6 5 2 2 3 2" xfId="13205" xr:uid="{00000000-0005-0000-0000-00003C000000}"/>
    <cellStyle name="Comma 6 5 2 2 3 2 2" xfId="28325" xr:uid="{00000000-0005-0000-0000-00003C000000}"/>
    <cellStyle name="Comma 6 5 2 2 3 2 2 2" xfId="58565" xr:uid="{00000000-0005-0000-0000-00003C000000}"/>
    <cellStyle name="Comma 6 5 2 2 3 2 3" xfId="43445" xr:uid="{00000000-0005-0000-0000-00003C000000}"/>
    <cellStyle name="Comma 6 5 2 2 3 3" xfId="19253" xr:uid="{00000000-0005-0000-0000-00003C000000}"/>
    <cellStyle name="Comma 6 5 2 2 3 3 2" xfId="49493" xr:uid="{00000000-0005-0000-0000-00003C000000}"/>
    <cellStyle name="Comma 6 5 2 2 3 4" xfId="34373" xr:uid="{00000000-0005-0000-0000-00003C000000}"/>
    <cellStyle name="Comma 6 5 2 2 4" xfId="5645" xr:uid="{00000000-0005-0000-0000-00003C000000}"/>
    <cellStyle name="Comma 6 5 2 2 4 2" xfId="14717" xr:uid="{00000000-0005-0000-0000-00003C000000}"/>
    <cellStyle name="Comma 6 5 2 2 4 2 2" xfId="29837" xr:uid="{00000000-0005-0000-0000-00003C000000}"/>
    <cellStyle name="Comma 6 5 2 2 4 2 2 2" xfId="60077" xr:uid="{00000000-0005-0000-0000-00003C000000}"/>
    <cellStyle name="Comma 6 5 2 2 4 2 3" xfId="44957" xr:uid="{00000000-0005-0000-0000-00003C000000}"/>
    <cellStyle name="Comma 6 5 2 2 4 3" xfId="20765" xr:uid="{00000000-0005-0000-0000-00003C000000}"/>
    <cellStyle name="Comma 6 5 2 2 4 3 2" xfId="51005" xr:uid="{00000000-0005-0000-0000-00003C000000}"/>
    <cellStyle name="Comma 6 5 2 2 4 4" xfId="35885" xr:uid="{00000000-0005-0000-0000-00003C000000}"/>
    <cellStyle name="Comma 6 5 2 2 5" xfId="7157" xr:uid="{00000000-0005-0000-0000-00003C000000}"/>
    <cellStyle name="Comma 6 5 2 2 5 2" xfId="22277" xr:uid="{00000000-0005-0000-0000-00003C000000}"/>
    <cellStyle name="Comma 6 5 2 2 5 2 2" xfId="52517" xr:uid="{00000000-0005-0000-0000-00003C000000}"/>
    <cellStyle name="Comma 6 5 2 2 5 3" xfId="37397" xr:uid="{00000000-0005-0000-0000-00003C000000}"/>
    <cellStyle name="Comma 6 5 2 2 6" xfId="8669" xr:uid="{00000000-0005-0000-0000-00003C000000}"/>
    <cellStyle name="Comma 6 5 2 2 6 2" xfId="23789" xr:uid="{00000000-0005-0000-0000-00003C000000}"/>
    <cellStyle name="Comma 6 5 2 2 6 2 2" xfId="54029" xr:uid="{00000000-0005-0000-0000-00003C000000}"/>
    <cellStyle name="Comma 6 5 2 2 6 3" xfId="38909" xr:uid="{00000000-0005-0000-0000-00003C000000}"/>
    <cellStyle name="Comma 6 5 2 2 7" xfId="10181" xr:uid="{00000000-0005-0000-0000-00003C000000}"/>
    <cellStyle name="Comma 6 5 2 2 7 2" xfId="25301" xr:uid="{00000000-0005-0000-0000-00003C000000}"/>
    <cellStyle name="Comma 6 5 2 2 7 2 2" xfId="55541" xr:uid="{00000000-0005-0000-0000-00003C000000}"/>
    <cellStyle name="Comma 6 5 2 2 7 3" xfId="40421" xr:uid="{00000000-0005-0000-0000-00003C000000}"/>
    <cellStyle name="Comma 6 5 2 2 8" xfId="16229" xr:uid="{00000000-0005-0000-0000-00003C000000}"/>
    <cellStyle name="Comma 6 5 2 2 8 2" xfId="46469" xr:uid="{00000000-0005-0000-0000-00003C000000}"/>
    <cellStyle name="Comma 6 5 2 2 9" xfId="31349" xr:uid="{00000000-0005-0000-0000-00003C000000}"/>
    <cellStyle name="Comma 6 5 2 3" xfId="1865" xr:uid="{00000000-0005-0000-0000-00003C000000}"/>
    <cellStyle name="Comma 6 5 2 3 2" xfId="10937" xr:uid="{00000000-0005-0000-0000-00003C000000}"/>
    <cellStyle name="Comma 6 5 2 3 2 2" xfId="26057" xr:uid="{00000000-0005-0000-0000-00003C000000}"/>
    <cellStyle name="Comma 6 5 2 3 2 2 2" xfId="56297" xr:uid="{00000000-0005-0000-0000-00003C000000}"/>
    <cellStyle name="Comma 6 5 2 3 2 3" xfId="41177" xr:uid="{00000000-0005-0000-0000-00003C000000}"/>
    <cellStyle name="Comma 6 5 2 3 3" xfId="16985" xr:uid="{00000000-0005-0000-0000-00003C000000}"/>
    <cellStyle name="Comma 6 5 2 3 3 2" xfId="47225" xr:uid="{00000000-0005-0000-0000-00003C000000}"/>
    <cellStyle name="Comma 6 5 2 3 4" xfId="32105" xr:uid="{00000000-0005-0000-0000-00003C000000}"/>
    <cellStyle name="Comma 6 5 2 4" xfId="3377" xr:uid="{00000000-0005-0000-0000-00003C000000}"/>
    <cellStyle name="Comma 6 5 2 4 2" xfId="12449" xr:uid="{00000000-0005-0000-0000-00003C000000}"/>
    <cellStyle name="Comma 6 5 2 4 2 2" xfId="27569" xr:uid="{00000000-0005-0000-0000-00003C000000}"/>
    <cellStyle name="Comma 6 5 2 4 2 2 2" xfId="57809" xr:uid="{00000000-0005-0000-0000-00003C000000}"/>
    <cellStyle name="Comma 6 5 2 4 2 3" xfId="42689" xr:uid="{00000000-0005-0000-0000-00003C000000}"/>
    <cellStyle name="Comma 6 5 2 4 3" xfId="18497" xr:uid="{00000000-0005-0000-0000-00003C000000}"/>
    <cellStyle name="Comma 6 5 2 4 3 2" xfId="48737" xr:uid="{00000000-0005-0000-0000-00003C000000}"/>
    <cellStyle name="Comma 6 5 2 4 4" xfId="33617" xr:uid="{00000000-0005-0000-0000-00003C000000}"/>
    <cellStyle name="Comma 6 5 2 5" xfId="4889" xr:uid="{00000000-0005-0000-0000-00003C000000}"/>
    <cellStyle name="Comma 6 5 2 5 2" xfId="13961" xr:uid="{00000000-0005-0000-0000-00003C000000}"/>
    <cellStyle name="Comma 6 5 2 5 2 2" xfId="29081" xr:uid="{00000000-0005-0000-0000-00003C000000}"/>
    <cellStyle name="Comma 6 5 2 5 2 2 2" xfId="59321" xr:uid="{00000000-0005-0000-0000-00003C000000}"/>
    <cellStyle name="Comma 6 5 2 5 2 3" xfId="44201" xr:uid="{00000000-0005-0000-0000-00003C000000}"/>
    <cellStyle name="Comma 6 5 2 5 3" xfId="20009" xr:uid="{00000000-0005-0000-0000-00003C000000}"/>
    <cellStyle name="Comma 6 5 2 5 3 2" xfId="50249" xr:uid="{00000000-0005-0000-0000-00003C000000}"/>
    <cellStyle name="Comma 6 5 2 5 4" xfId="35129" xr:uid="{00000000-0005-0000-0000-00003C000000}"/>
    <cellStyle name="Comma 6 5 2 6" xfId="6401" xr:uid="{00000000-0005-0000-0000-00003C000000}"/>
    <cellStyle name="Comma 6 5 2 6 2" xfId="21521" xr:uid="{00000000-0005-0000-0000-00003C000000}"/>
    <cellStyle name="Comma 6 5 2 6 2 2" xfId="51761" xr:uid="{00000000-0005-0000-0000-00003C000000}"/>
    <cellStyle name="Comma 6 5 2 6 3" xfId="36641" xr:uid="{00000000-0005-0000-0000-00003C000000}"/>
    <cellStyle name="Comma 6 5 2 7" xfId="7913" xr:uid="{00000000-0005-0000-0000-00003C000000}"/>
    <cellStyle name="Comma 6 5 2 7 2" xfId="23033" xr:uid="{00000000-0005-0000-0000-00003C000000}"/>
    <cellStyle name="Comma 6 5 2 7 2 2" xfId="53273" xr:uid="{00000000-0005-0000-0000-00003C000000}"/>
    <cellStyle name="Comma 6 5 2 7 3" xfId="38153" xr:uid="{00000000-0005-0000-0000-00003C000000}"/>
    <cellStyle name="Comma 6 5 2 8" xfId="9425" xr:uid="{00000000-0005-0000-0000-00003C000000}"/>
    <cellStyle name="Comma 6 5 2 8 2" xfId="24545" xr:uid="{00000000-0005-0000-0000-00003C000000}"/>
    <cellStyle name="Comma 6 5 2 8 2 2" xfId="54785" xr:uid="{00000000-0005-0000-0000-00003C000000}"/>
    <cellStyle name="Comma 6 5 2 8 3" xfId="39665" xr:uid="{00000000-0005-0000-0000-00003C000000}"/>
    <cellStyle name="Comma 6 5 2 9" xfId="15473" xr:uid="{00000000-0005-0000-0000-00003C000000}"/>
    <cellStyle name="Comma 6 5 2 9 2" xfId="45713" xr:uid="{00000000-0005-0000-0000-00003C000000}"/>
    <cellStyle name="Comma 6 5 3" xfId="605" xr:uid="{00000000-0005-0000-0000-0000C4000000}"/>
    <cellStyle name="Comma 6 5 3 10" xfId="30845" xr:uid="{00000000-0005-0000-0000-0000C4000000}"/>
    <cellStyle name="Comma 6 5 3 2" xfId="1361" xr:uid="{00000000-0005-0000-0000-0000C4000000}"/>
    <cellStyle name="Comma 6 5 3 2 2" xfId="2873" xr:uid="{00000000-0005-0000-0000-0000C4000000}"/>
    <cellStyle name="Comma 6 5 3 2 2 2" xfId="11945" xr:uid="{00000000-0005-0000-0000-0000C4000000}"/>
    <cellStyle name="Comma 6 5 3 2 2 2 2" xfId="27065" xr:uid="{00000000-0005-0000-0000-0000C4000000}"/>
    <cellStyle name="Comma 6 5 3 2 2 2 2 2" xfId="57305" xr:uid="{00000000-0005-0000-0000-0000C4000000}"/>
    <cellStyle name="Comma 6 5 3 2 2 2 3" xfId="42185" xr:uid="{00000000-0005-0000-0000-0000C4000000}"/>
    <cellStyle name="Comma 6 5 3 2 2 3" xfId="17993" xr:uid="{00000000-0005-0000-0000-0000C4000000}"/>
    <cellStyle name="Comma 6 5 3 2 2 3 2" xfId="48233" xr:uid="{00000000-0005-0000-0000-0000C4000000}"/>
    <cellStyle name="Comma 6 5 3 2 2 4" xfId="33113" xr:uid="{00000000-0005-0000-0000-0000C4000000}"/>
    <cellStyle name="Comma 6 5 3 2 3" xfId="4385" xr:uid="{00000000-0005-0000-0000-0000C4000000}"/>
    <cellStyle name="Comma 6 5 3 2 3 2" xfId="13457" xr:uid="{00000000-0005-0000-0000-0000C4000000}"/>
    <cellStyle name="Comma 6 5 3 2 3 2 2" xfId="28577" xr:uid="{00000000-0005-0000-0000-0000C4000000}"/>
    <cellStyle name="Comma 6 5 3 2 3 2 2 2" xfId="58817" xr:uid="{00000000-0005-0000-0000-0000C4000000}"/>
    <cellStyle name="Comma 6 5 3 2 3 2 3" xfId="43697" xr:uid="{00000000-0005-0000-0000-0000C4000000}"/>
    <cellStyle name="Comma 6 5 3 2 3 3" xfId="19505" xr:uid="{00000000-0005-0000-0000-0000C4000000}"/>
    <cellStyle name="Comma 6 5 3 2 3 3 2" xfId="49745" xr:uid="{00000000-0005-0000-0000-0000C4000000}"/>
    <cellStyle name="Comma 6 5 3 2 3 4" xfId="34625" xr:uid="{00000000-0005-0000-0000-0000C4000000}"/>
    <cellStyle name="Comma 6 5 3 2 4" xfId="5897" xr:uid="{00000000-0005-0000-0000-0000C4000000}"/>
    <cellStyle name="Comma 6 5 3 2 4 2" xfId="14969" xr:uid="{00000000-0005-0000-0000-0000C4000000}"/>
    <cellStyle name="Comma 6 5 3 2 4 2 2" xfId="30089" xr:uid="{00000000-0005-0000-0000-0000C4000000}"/>
    <cellStyle name="Comma 6 5 3 2 4 2 2 2" xfId="60329" xr:uid="{00000000-0005-0000-0000-0000C4000000}"/>
    <cellStyle name="Comma 6 5 3 2 4 2 3" xfId="45209" xr:uid="{00000000-0005-0000-0000-0000C4000000}"/>
    <cellStyle name="Comma 6 5 3 2 4 3" xfId="21017" xr:uid="{00000000-0005-0000-0000-0000C4000000}"/>
    <cellStyle name="Comma 6 5 3 2 4 3 2" xfId="51257" xr:uid="{00000000-0005-0000-0000-0000C4000000}"/>
    <cellStyle name="Comma 6 5 3 2 4 4" xfId="36137" xr:uid="{00000000-0005-0000-0000-0000C4000000}"/>
    <cellStyle name="Comma 6 5 3 2 5" xfId="7409" xr:uid="{00000000-0005-0000-0000-0000C4000000}"/>
    <cellStyle name="Comma 6 5 3 2 5 2" xfId="22529" xr:uid="{00000000-0005-0000-0000-0000C4000000}"/>
    <cellStyle name="Comma 6 5 3 2 5 2 2" xfId="52769" xr:uid="{00000000-0005-0000-0000-0000C4000000}"/>
    <cellStyle name="Comma 6 5 3 2 5 3" xfId="37649" xr:uid="{00000000-0005-0000-0000-0000C4000000}"/>
    <cellStyle name="Comma 6 5 3 2 6" xfId="8921" xr:uid="{00000000-0005-0000-0000-0000C4000000}"/>
    <cellStyle name="Comma 6 5 3 2 6 2" xfId="24041" xr:uid="{00000000-0005-0000-0000-0000C4000000}"/>
    <cellStyle name="Comma 6 5 3 2 6 2 2" xfId="54281" xr:uid="{00000000-0005-0000-0000-0000C4000000}"/>
    <cellStyle name="Comma 6 5 3 2 6 3" xfId="39161" xr:uid="{00000000-0005-0000-0000-0000C4000000}"/>
    <cellStyle name="Comma 6 5 3 2 7" xfId="10433" xr:uid="{00000000-0005-0000-0000-0000C4000000}"/>
    <cellStyle name="Comma 6 5 3 2 7 2" xfId="25553" xr:uid="{00000000-0005-0000-0000-0000C4000000}"/>
    <cellStyle name="Comma 6 5 3 2 7 2 2" xfId="55793" xr:uid="{00000000-0005-0000-0000-0000C4000000}"/>
    <cellStyle name="Comma 6 5 3 2 7 3" xfId="40673" xr:uid="{00000000-0005-0000-0000-0000C4000000}"/>
    <cellStyle name="Comma 6 5 3 2 8" xfId="16481" xr:uid="{00000000-0005-0000-0000-0000C4000000}"/>
    <cellStyle name="Comma 6 5 3 2 8 2" xfId="46721" xr:uid="{00000000-0005-0000-0000-0000C4000000}"/>
    <cellStyle name="Comma 6 5 3 2 9" xfId="31601" xr:uid="{00000000-0005-0000-0000-0000C4000000}"/>
    <cellStyle name="Comma 6 5 3 3" xfId="2117" xr:uid="{00000000-0005-0000-0000-0000C4000000}"/>
    <cellStyle name="Comma 6 5 3 3 2" xfId="11189" xr:uid="{00000000-0005-0000-0000-0000C4000000}"/>
    <cellStyle name="Comma 6 5 3 3 2 2" xfId="26309" xr:uid="{00000000-0005-0000-0000-0000C4000000}"/>
    <cellStyle name="Comma 6 5 3 3 2 2 2" xfId="56549" xr:uid="{00000000-0005-0000-0000-0000C4000000}"/>
    <cellStyle name="Comma 6 5 3 3 2 3" xfId="41429" xr:uid="{00000000-0005-0000-0000-0000C4000000}"/>
    <cellStyle name="Comma 6 5 3 3 3" xfId="17237" xr:uid="{00000000-0005-0000-0000-0000C4000000}"/>
    <cellStyle name="Comma 6 5 3 3 3 2" xfId="47477" xr:uid="{00000000-0005-0000-0000-0000C4000000}"/>
    <cellStyle name="Comma 6 5 3 3 4" xfId="32357" xr:uid="{00000000-0005-0000-0000-0000C4000000}"/>
    <cellStyle name="Comma 6 5 3 4" xfId="3629" xr:uid="{00000000-0005-0000-0000-0000C4000000}"/>
    <cellStyle name="Comma 6 5 3 4 2" xfId="12701" xr:uid="{00000000-0005-0000-0000-0000C4000000}"/>
    <cellStyle name="Comma 6 5 3 4 2 2" xfId="27821" xr:uid="{00000000-0005-0000-0000-0000C4000000}"/>
    <cellStyle name="Comma 6 5 3 4 2 2 2" xfId="58061" xr:uid="{00000000-0005-0000-0000-0000C4000000}"/>
    <cellStyle name="Comma 6 5 3 4 2 3" xfId="42941" xr:uid="{00000000-0005-0000-0000-0000C4000000}"/>
    <cellStyle name="Comma 6 5 3 4 3" xfId="18749" xr:uid="{00000000-0005-0000-0000-0000C4000000}"/>
    <cellStyle name="Comma 6 5 3 4 3 2" xfId="48989" xr:uid="{00000000-0005-0000-0000-0000C4000000}"/>
    <cellStyle name="Comma 6 5 3 4 4" xfId="33869" xr:uid="{00000000-0005-0000-0000-0000C4000000}"/>
    <cellStyle name="Comma 6 5 3 5" xfId="5141" xr:uid="{00000000-0005-0000-0000-0000C4000000}"/>
    <cellStyle name="Comma 6 5 3 5 2" xfId="14213" xr:uid="{00000000-0005-0000-0000-0000C4000000}"/>
    <cellStyle name="Comma 6 5 3 5 2 2" xfId="29333" xr:uid="{00000000-0005-0000-0000-0000C4000000}"/>
    <cellStyle name="Comma 6 5 3 5 2 2 2" xfId="59573" xr:uid="{00000000-0005-0000-0000-0000C4000000}"/>
    <cellStyle name="Comma 6 5 3 5 2 3" xfId="44453" xr:uid="{00000000-0005-0000-0000-0000C4000000}"/>
    <cellStyle name="Comma 6 5 3 5 3" xfId="20261" xr:uid="{00000000-0005-0000-0000-0000C4000000}"/>
    <cellStyle name="Comma 6 5 3 5 3 2" xfId="50501" xr:uid="{00000000-0005-0000-0000-0000C4000000}"/>
    <cellStyle name="Comma 6 5 3 5 4" xfId="35381" xr:uid="{00000000-0005-0000-0000-0000C4000000}"/>
    <cellStyle name="Comma 6 5 3 6" xfId="6653" xr:uid="{00000000-0005-0000-0000-0000C4000000}"/>
    <cellStyle name="Comma 6 5 3 6 2" xfId="21773" xr:uid="{00000000-0005-0000-0000-0000C4000000}"/>
    <cellStyle name="Comma 6 5 3 6 2 2" xfId="52013" xr:uid="{00000000-0005-0000-0000-0000C4000000}"/>
    <cellStyle name="Comma 6 5 3 6 3" xfId="36893" xr:uid="{00000000-0005-0000-0000-0000C4000000}"/>
    <cellStyle name="Comma 6 5 3 7" xfId="8165" xr:uid="{00000000-0005-0000-0000-0000C4000000}"/>
    <cellStyle name="Comma 6 5 3 7 2" xfId="23285" xr:uid="{00000000-0005-0000-0000-0000C4000000}"/>
    <cellStyle name="Comma 6 5 3 7 2 2" xfId="53525" xr:uid="{00000000-0005-0000-0000-0000C4000000}"/>
    <cellStyle name="Comma 6 5 3 7 3" xfId="38405" xr:uid="{00000000-0005-0000-0000-0000C4000000}"/>
    <cellStyle name="Comma 6 5 3 8" xfId="9677" xr:uid="{00000000-0005-0000-0000-0000C4000000}"/>
    <cellStyle name="Comma 6 5 3 8 2" xfId="24797" xr:uid="{00000000-0005-0000-0000-0000C4000000}"/>
    <cellStyle name="Comma 6 5 3 8 2 2" xfId="55037" xr:uid="{00000000-0005-0000-0000-0000C4000000}"/>
    <cellStyle name="Comma 6 5 3 8 3" xfId="39917" xr:uid="{00000000-0005-0000-0000-0000C4000000}"/>
    <cellStyle name="Comma 6 5 3 9" xfId="15725" xr:uid="{00000000-0005-0000-0000-0000C4000000}"/>
    <cellStyle name="Comma 6 5 3 9 2" xfId="45965" xr:uid="{00000000-0005-0000-0000-0000C4000000}"/>
    <cellStyle name="Comma 6 5 4" xfId="857" xr:uid="{00000000-0005-0000-0000-00003C000000}"/>
    <cellStyle name="Comma 6 5 4 2" xfId="2369" xr:uid="{00000000-0005-0000-0000-00003C000000}"/>
    <cellStyle name="Comma 6 5 4 2 2" xfId="11441" xr:uid="{00000000-0005-0000-0000-00003C000000}"/>
    <cellStyle name="Comma 6 5 4 2 2 2" xfId="26561" xr:uid="{00000000-0005-0000-0000-00003C000000}"/>
    <cellStyle name="Comma 6 5 4 2 2 2 2" xfId="56801" xr:uid="{00000000-0005-0000-0000-00003C000000}"/>
    <cellStyle name="Comma 6 5 4 2 2 3" xfId="41681" xr:uid="{00000000-0005-0000-0000-00003C000000}"/>
    <cellStyle name="Comma 6 5 4 2 3" xfId="17489" xr:uid="{00000000-0005-0000-0000-00003C000000}"/>
    <cellStyle name="Comma 6 5 4 2 3 2" xfId="47729" xr:uid="{00000000-0005-0000-0000-00003C000000}"/>
    <cellStyle name="Comma 6 5 4 2 4" xfId="32609" xr:uid="{00000000-0005-0000-0000-00003C000000}"/>
    <cellStyle name="Comma 6 5 4 3" xfId="3881" xr:uid="{00000000-0005-0000-0000-00003C000000}"/>
    <cellStyle name="Comma 6 5 4 3 2" xfId="12953" xr:uid="{00000000-0005-0000-0000-00003C000000}"/>
    <cellStyle name="Comma 6 5 4 3 2 2" xfId="28073" xr:uid="{00000000-0005-0000-0000-00003C000000}"/>
    <cellStyle name="Comma 6 5 4 3 2 2 2" xfId="58313" xr:uid="{00000000-0005-0000-0000-00003C000000}"/>
    <cellStyle name="Comma 6 5 4 3 2 3" xfId="43193" xr:uid="{00000000-0005-0000-0000-00003C000000}"/>
    <cellStyle name="Comma 6 5 4 3 3" xfId="19001" xr:uid="{00000000-0005-0000-0000-00003C000000}"/>
    <cellStyle name="Comma 6 5 4 3 3 2" xfId="49241" xr:uid="{00000000-0005-0000-0000-00003C000000}"/>
    <cellStyle name="Comma 6 5 4 3 4" xfId="34121" xr:uid="{00000000-0005-0000-0000-00003C000000}"/>
    <cellStyle name="Comma 6 5 4 4" xfId="5393" xr:uid="{00000000-0005-0000-0000-00003C000000}"/>
    <cellStyle name="Comma 6 5 4 4 2" xfId="14465" xr:uid="{00000000-0005-0000-0000-00003C000000}"/>
    <cellStyle name="Comma 6 5 4 4 2 2" xfId="29585" xr:uid="{00000000-0005-0000-0000-00003C000000}"/>
    <cellStyle name="Comma 6 5 4 4 2 2 2" xfId="59825" xr:uid="{00000000-0005-0000-0000-00003C000000}"/>
    <cellStyle name="Comma 6 5 4 4 2 3" xfId="44705" xr:uid="{00000000-0005-0000-0000-00003C000000}"/>
    <cellStyle name="Comma 6 5 4 4 3" xfId="20513" xr:uid="{00000000-0005-0000-0000-00003C000000}"/>
    <cellStyle name="Comma 6 5 4 4 3 2" xfId="50753" xr:uid="{00000000-0005-0000-0000-00003C000000}"/>
    <cellStyle name="Comma 6 5 4 4 4" xfId="35633" xr:uid="{00000000-0005-0000-0000-00003C000000}"/>
    <cellStyle name="Comma 6 5 4 5" xfId="6905" xr:uid="{00000000-0005-0000-0000-00003C000000}"/>
    <cellStyle name="Comma 6 5 4 5 2" xfId="22025" xr:uid="{00000000-0005-0000-0000-00003C000000}"/>
    <cellStyle name="Comma 6 5 4 5 2 2" xfId="52265" xr:uid="{00000000-0005-0000-0000-00003C000000}"/>
    <cellStyle name="Comma 6 5 4 5 3" xfId="37145" xr:uid="{00000000-0005-0000-0000-00003C000000}"/>
    <cellStyle name="Comma 6 5 4 6" xfId="8417" xr:uid="{00000000-0005-0000-0000-00003C000000}"/>
    <cellStyle name="Comma 6 5 4 6 2" xfId="23537" xr:uid="{00000000-0005-0000-0000-00003C000000}"/>
    <cellStyle name="Comma 6 5 4 6 2 2" xfId="53777" xr:uid="{00000000-0005-0000-0000-00003C000000}"/>
    <cellStyle name="Comma 6 5 4 6 3" xfId="38657" xr:uid="{00000000-0005-0000-0000-00003C000000}"/>
    <cellStyle name="Comma 6 5 4 7" xfId="9929" xr:uid="{00000000-0005-0000-0000-00003C000000}"/>
    <cellStyle name="Comma 6 5 4 7 2" xfId="25049" xr:uid="{00000000-0005-0000-0000-00003C000000}"/>
    <cellStyle name="Comma 6 5 4 7 2 2" xfId="55289" xr:uid="{00000000-0005-0000-0000-00003C000000}"/>
    <cellStyle name="Comma 6 5 4 7 3" xfId="40169" xr:uid="{00000000-0005-0000-0000-00003C000000}"/>
    <cellStyle name="Comma 6 5 4 8" xfId="15977" xr:uid="{00000000-0005-0000-0000-00003C000000}"/>
    <cellStyle name="Comma 6 5 4 8 2" xfId="46217" xr:uid="{00000000-0005-0000-0000-00003C000000}"/>
    <cellStyle name="Comma 6 5 4 9" xfId="31097" xr:uid="{00000000-0005-0000-0000-00003C000000}"/>
    <cellStyle name="Comma 6 5 5" xfId="1613" xr:uid="{00000000-0005-0000-0000-00003C000000}"/>
    <cellStyle name="Comma 6 5 5 2" xfId="10685" xr:uid="{00000000-0005-0000-0000-00003C000000}"/>
    <cellStyle name="Comma 6 5 5 2 2" xfId="25805" xr:uid="{00000000-0005-0000-0000-00003C000000}"/>
    <cellStyle name="Comma 6 5 5 2 2 2" xfId="56045" xr:uid="{00000000-0005-0000-0000-00003C000000}"/>
    <cellStyle name="Comma 6 5 5 2 3" xfId="40925" xr:uid="{00000000-0005-0000-0000-00003C000000}"/>
    <cellStyle name="Comma 6 5 5 3" xfId="16733" xr:uid="{00000000-0005-0000-0000-00003C000000}"/>
    <cellStyle name="Comma 6 5 5 3 2" xfId="46973" xr:uid="{00000000-0005-0000-0000-00003C000000}"/>
    <cellStyle name="Comma 6 5 5 4" xfId="31853" xr:uid="{00000000-0005-0000-0000-00003C000000}"/>
    <cellStyle name="Comma 6 5 6" xfId="3125" xr:uid="{00000000-0005-0000-0000-00003C000000}"/>
    <cellStyle name="Comma 6 5 6 2" xfId="12197" xr:uid="{00000000-0005-0000-0000-00003C000000}"/>
    <cellStyle name="Comma 6 5 6 2 2" xfId="27317" xr:uid="{00000000-0005-0000-0000-00003C000000}"/>
    <cellStyle name="Comma 6 5 6 2 2 2" xfId="57557" xr:uid="{00000000-0005-0000-0000-00003C000000}"/>
    <cellStyle name="Comma 6 5 6 2 3" xfId="42437" xr:uid="{00000000-0005-0000-0000-00003C000000}"/>
    <cellStyle name="Comma 6 5 6 3" xfId="18245" xr:uid="{00000000-0005-0000-0000-00003C000000}"/>
    <cellStyle name="Comma 6 5 6 3 2" xfId="48485" xr:uid="{00000000-0005-0000-0000-00003C000000}"/>
    <cellStyle name="Comma 6 5 6 4" xfId="33365" xr:uid="{00000000-0005-0000-0000-00003C000000}"/>
    <cellStyle name="Comma 6 5 7" xfId="4637" xr:uid="{00000000-0005-0000-0000-00003C000000}"/>
    <cellStyle name="Comma 6 5 7 2" xfId="13709" xr:uid="{00000000-0005-0000-0000-00003C000000}"/>
    <cellStyle name="Comma 6 5 7 2 2" xfId="28829" xr:uid="{00000000-0005-0000-0000-00003C000000}"/>
    <cellStyle name="Comma 6 5 7 2 2 2" xfId="59069" xr:uid="{00000000-0005-0000-0000-00003C000000}"/>
    <cellStyle name="Comma 6 5 7 2 3" xfId="43949" xr:uid="{00000000-0005-0000-0000-00003C000000}"/>
    <cellStyle name="Comma 6 5 7 3" xfId="19757" xr:uid="{00000000-0005-0000-0000-00003C000000}"/>
    <cellStyle name="Comma 6 5 7 3 2" xfId="49997" xr:uid="{00000000-0005-0000-0000-00003C000000}"/>
    <cellStyle name="Comma 6 5 7 4" xfId="34877" xr:uid="{00000000-0005-0000-0000-00003C000000}"/>
    <cellStyle name="Comma 6 5 8" xfId="6149" xr:uid="{00000000-0005-0000-0000-00003C000000}"/>
    <cellStyle name="Comma 6 5 8 2" xfId="21269" xr:uid="{00000000-0005-0000-0000-00003C000000}"/>
    <cellStyle name="Comma 6 5 8 2 2" xfId="51509" xr:uid="{00000000-0005-0000-0000-00003C000000}"/>
    <cellStyle name="Comma 6 5 8 3" xfId="36389" xr:uid="{00000000-0005-0000-0000-00003C000000}"/>
    <cellStyle name="Comma 6 5 9" xfId="7661" xr:uid="{00000000-0005-0000-0000-00003C000000}"/>
    <cellStyle name="Comma 6 5 9 2" xfId="22781" xr:uid="{00000000-0005-0000-0000-00003C000000}"/>
    <cellStyle name="Comma 6 5 9 2 2" xfId="53021" xr:uid="{00000000-0005-0000-0000-00003C000000}"/>
    <cellStyle name="Comma 6 5 9 3" xfId="37901" xr:uid="{00000000-0005-0000-0000-00003C000000}"/>
    <cellStyle name="Comma 6 6" xfId="185" xr:uid="{00000000-0005-0000-0000-00003C000000}"/>
    <cellStyle name="Comma 6 6 10" xfId="9257" xr:uid="{00000000-0005-0000-0000-00003C000000}"/>
    <cellStyle name="Comma 6 6 10 2" xfId="24377" xr:uid="{00000000-0005-0000-0000-00003C000000}"/>
    <cellStyle name="Comma 6 6 10 2 2" xfId="54617" xr:uid="{00000000-0005-0000-0000-00003C000000}"/>
    <cellStyle name="Comma 6 6 10 3" xfId="39497" xr:uid="{00000000-0005-0000-0000-00003C000000}"/>
    <cellStyle name="Comma 6 6 11" xfId="15305" xr:uid="{00000000-0005-0000-0000-00003C000000}"/>
    <cellStyle name="Comma 6 6 11 2" xfId="45545" xr:uid="{00000000-0005-0000-0000-00003C000000}"/>
    <cellStyle name="Comma 6 6 12" xfId="30425" xr:uid="{00000000-0005-0000-0000-00003C000000}"/>
    <cellStyle name="Comma 6 6 2" xfId="437" xr:uid="{00000000-0005-0000-0000-00003C000000}"/>
    <cellStyle name="Comma 6 6 2 10" xfId="30677" xr:uid="{00000000-0005-0000-0000-00003C000000}"/>
    <cellStyle name="Comma 6 6 2 2" xfId="1193" xr:uid="{00000000-0005-0000-0000-00003C000000}"/>
    <cellStyle name="Comma 6 6 2 2 2" xfId="2705" xr:uid="{00000000-0005-0000-0000-00003C000000}"/>
    <cellStyle name="Comma 6 6 2 2 2 2" xfId="11777" xr:uid="{00000000-0005-0000-0000-00003C000000}"/>
    <cellStyle name="Comma 6 6 2 2 2 2 2" xfId="26897" xr:uid="{00000000-0005-0000-0000-00003C000000}"/>
    <cellStyle name="Comma 6 6 2 2 2 2 2 2" xfId="57137" xr:uid="{00000000-0005-0000-0000-00003C000000}"/>
    <cellStyle name="Comma 6 6 2 2 2 2 3" xfId="42017" xr:uid="{00000000-0005-0000-0000-00003C000000}"/>
    <cellStyle name="Comma 6 6 2 2 2 3" xfId="17825" xr:uid="{00000000-0005-0000-0000-00003C000000}"/>
    <cellStyle name="Comma 6 6 2 2 2 3 2" xfId="48065" xr:uid="{00000000-0005-0000-0000-00003C000000}"/>
    <cellStyle name="Comma 6 6 2 2 2 4" xfId="32945" xr:uid="{00000000-0005-0000-0000-00003C000000}"/>
    <cellStyle name="Comma 6 6 2 2 3" xfId="4217" xr:uid="{00000000-0005-0000-0000-00003C000000}"/>
    <cellStyle name="Comma 6 6 2 2 3 2" xfId="13289" xr:uid="{00000000-0005-0000-0000-00003C000000}"/>
    <cellStyle name="Comma 6 6 2 2 3 2 2" xfId="28409" xr:uid="{00000000-0005-0000-0000-00003C000000}"/>
    <cellStyle name="Comma 6 6 2 2 3 2 2 2" xfId="58649" xr:uid="{00000000-0005-0000-0000-00003C000000}"/>
    <cellStyle name="Comma 6 6 2 2 3 2 3" xfId="43529" xr:uid="{00000000-0005-0000-0000-00003C000000}"/>
    <cellStyle name="Comma 6 6 2 2 3 3" xfId="19337" xr:uid="{00000000-0005-0000-0000-00003C000000}"/>
    <cellStyle name="Comma 6 6 2 2 3 3 2" xfId="49577" xr:uid="{00000000-0005-0000-0000-00003C000000}"/>
    <cellStyle name="Comma 6 6 2 2 3 4" xfId="34457" xr:uid="{00000000-0005-0000-0000-00003C000000}"/>
    <cellStyle name="Comma 6 6 2 2 4" xfId="5729" xr:uid="{00000000-0005-0000-0000-00003C000000}"/>
    <cellStyle name="Comma 6 6 2 2 4 2" xfId="14801" xr:uid="{00000000-0005-0000-0000-00003C000000}"/>
    <cellStyle name="Comma 6 6 2 2 4 2 2" xfId="29921" xr:uid="{00000000-0005-0000-0000-00003C000000}"/>
    <cellStyle name="Comma 6 6 2 2 4 2 2 2" xfId="60161" xr:uid="{00000000-0005-0000-0000-00003C000000}"/>
    <cellStyle name="Comma 6 6 2 2 4 2 3" xfId="45041" xr:uid="{00000000-0005-0000-0000-00003C000000}"/>
    <cellStyle name="Comma 6 6 2 2 4 3" xfId="20849" xr:uid="{00000000-0005-0000-0000-00003C000000}"/>
    <cellStyle name="Comma 6 6 2 2 4 3 2" xfId="51089" xr:uid="{00000000-0005-0000-0000-00003C000000}"/>
    <cellStyle name="Comma 6 6 2 2 4 4" xfId="35969" xr:uid="{00000000-0005-0000-0000-00003C000000}"/>
    <cellStyle name="Comma 6 6 2 2 5" xfId="7241" xr:uid="{00000000-0005-0000-0000-00003C000000}"/>
    <cellStyle name="Comma 6 6 2 2 5 2" xfId="22361" xr:uid="{00000000-0005-0000-0000-00003C000000}"/>
    <cellStyle name="Comma 6 6 2 2 5 2 2" xfId="52601" xr:uid="{00000000-0005-0000-0000-00003C000000}"/>
    <cellStyle name="Comma 6 6 2 2 5 3" xfId="37481" xr:uid="{00000000-0005-0000-0000-00003C000000}"/>
    <cellStyle name="Comma 6 6 2 2 6" xfId="8753" xr:uid="{00000000-0005-0000-0000-00003C000000}"/>
    <cellStyle name="Comma 6 6 2 2 6 2" xfId="23873" xr:uid="{00000000-0005-0000-0000-00003C000000}"/>
    <cellStyle name="Comma 6 6 2 2 6 2 2" xfId="54113" xr:uid="{00000000-0005-0000-0000-00003C000000}"/>
    <cellStyle name="Comma 6 6 2 2 6 3" xfId="38993" xr:uid="{00000000-0005-0000-0000-00003C000000}"/>
    <cellStyle name="Comma 6 6 2 2 7" xfId="10265" xr:uid="{00000000-0005-0000-0000-00003C000000}"/>
    <cellStyle name="Comma 6 6 2 2 7 2" xfId="25385" xr:uid="{00000000-0005-0000-0000-00003C000000}"/>
    <cellStyle name="Comma 6 6 2 2 7 2 2" xfId="55625" xr:uid="{00000000-0005-0000-0000-00003C000000}"/>
    <cellStyle name="Comma 6 6 2 2 7 3" xfId="40505" xr:uid="{00000000-0005-0000-0000-00003C000000}"/>
    <cellStyle name="Comma 6 6 2 2 8" xfId="16313" xr:uid="{00000000-0005-0000-0000-00003C000000}"/>
    <cellStyle name="Comma 6 6 2 2 8 2" xfId="46553" xr:uid="{00000000-0005-0000-0000-00003C000000}"/>
    <cellStyle name="Comma 6 6 2 2 9" xfId="31433" xr:uid="{00000000-0005-0000-0000-00003C000000}"/>
    <cellStyle name="Comma 6 6 2 3" xfId="1949" xr:uid="{00000000-0005-0000-0000-00003C000000}"/>
    <cellStyle name="Comma 6 6 2 3 2" xfId="11021" xr:uid="{00000000-0005-0000-0000-00003C000000}"/>
    <cellStyle name="Comma 6 6 2 3 2 2" xfId="26141" xr:uid="{00000000-0005-0000-0000-00003C000000}"/>
    <cellStyle name="Comma 6 6 2 3 2 2 2" xfId="56381" xr:uid="{00000000-0005-0000-0000-00003C000000}"/>
    <cellStyle name="Comma 6 6 2 3 2 3" xfId="41261" xr:uid="{00000000-0005-0000-0000-00003C000000}"/>
    <cellStyle name="Comma 6 6 2 3 3" xfId="17069" xr:uid="{00000000-0005-0000-0000-00003C000000}"/>
    <cellStyle name="Comma 6 6 2 3 3 2" xfId="47309" xr:uid="{00000000-0005-0000-0000-00003C000000}"/>
    <cellStyle name="Comma 6 6 2 3 4" xfId="32189" xr:uid="{00000000-0005-0000-0000-00003C000000}"/>
    <cellStyle name="Comma 6 6 2 4" xfId="3461" xr:uid="{00000000-0005-0000-0000-00003C000000}"/>
    <cellStyle name="Comma 6 6 2 4 2" xfId="12533" xr:uid="{00000000-0005-0000-0000-00003C000000}"/>
    <cellStyle name="Comma 6 6 2 4 2 2" xfId="27653" xr:uid="{00000000-0005-0000-0000-00003C000000}"/>
    <cellStyle name="Comma 6 6 2 4 2 2 2" xfId="57893" xr:uid="{00000000-0005-0000-0000-00003C000000}"/>
    <cellStyle name="Comma 6 6 2 4 2 3" xfId="42773" xr:uid="{00000000-0005-0000-0000-00003C000000}"/>
    <cellStyle name="Comma 6 6 2 4 3" xfId="18581" xr:uid="{00000000-0005-0000-0000-00003C000000}"/>
    <cellStyle name="Comma 6 6 2 4 3 2" xfId="48821" xr:uid="{00000000-0005-0000-0000-00003C000000}"/>
    <cellStyle name="Comma 6 6 2 4 4" xfId="33701" xr:uid="{00000000-0005-0000-0000-00003C000000}"/>
    <cellStyle name="Comma 6 6 2 5" xfId="4973" xr:uid="{00000000-0005-0000-0000-00003C000000}"/>
    <cellStyle name="Comma 6 6 2 5 2" xfId="14045" xr:uid="{00000000-0005-0000-0000-00003C000000}"/>
    <cellStyle name="Comma 6 6 2 5 2 2" xfId="29165" xr:uid="{00000000-0005-0000-0000-00003C000000}"/>
    <cellStyle name="Comma 6 6 2 5 2 2 2" xfId="59405" xr:uid="{00000000-0005-0000-0000-00003C000000}"/>
    <cellStyle name="Comma 6 6 2 5 2 3" xfId="44285" xr:uid="{00000000-0005-0000-0000-00003C000000}"/>
    <cellStyle name="Comma 6 6 2 5 3" xfId="20093" xr:uid="{00000000-0005-0000-0000-00003C000000}"/>
    <cellStyle name="Comma 6 6 2 5 3 2" xfId="50333" xr:uid="{00000000-0005-0000-0000-00003C000000}"/>
    <cellStyle name="Comma 6 6 2 5 4" xfId="35213" xr:uid="{00000000-0005-0000-0000-00003C000000}"/>
    <cellStyle name="Comma 6 6 2 6" xfId="6485" xr:uid="{00000000-0005-0000-0000-00003C000000}"/>
    <cellStyle name="Comma 6 6 2 6 2" xfId="21605" xr:uid="{00000000-0005-0000-0000-00003C000000}"/>
    <cellStyle name="Comma 6 6 2 6 2 2" xfId="51845" xr:uid="{00000000-0005-0000-0000-00003C000000}"/>
    <cellStyle name="Comma 6 6 2 6 3" xfId="36725" xr:uid="{00000000-0005-0000-0000-00003C000000}"/>
    <cellStyle name="Comma 6 6 2 7" xfId="7997" xr:uid="{00000000-0005-0000-0000-00003C000000}"/>
    <cellStyle name="Comma 6 6 2 7 2" xfId="23117" xr:uid="{00000000-0005-0000-0000-00003C000000}"/>
    <cellStyle name="Comma 6 6 2 7 2 2" xfId="53357" xr:uid="{00000000-0005-0000-0000-00003C000000}"/>
    <cellStyle name="Comma 6 6 2 7 3" xfId="38237" xr:uid="{00000000-0005-0000-0000-00003C000000}"/>
    <cellStyle name="Comma 6 6 2 8" xfId="9509" xr:uid="{00000000-0005-0000-0000-00003C000000}"/>
    <cellStyle name="Comma 6 6 2 8 2" xfId="24629" xr:uid="{00000000-0005-0000-0000-00003C000000}"/>
    <cellStyle name="Comma 6 6 2 8 2 2" xfId="54869" xr:uid="{00000000-0005-0000-0000-00003C000000}"/>
    <cellStyle name="Comma 6 6 2 8 3" xfId="39749" xr:uid="{00000000-0005-0000-0000-00003C000000}"/>
    <cellStyle name="Comma 6 6 2 9" xfId="15557" xr:uid="{00000000-0005-0000-0000-00003C000000}"/>
    <cellStyle name="Comma 6 6 2 9 2" xfId="45797" xr:uid="{00000000-0005-0000-0000-00003C000000}"/>
    <cellStyle name="Comma 6 6 3" xfId="689" xr:uid="{00000000-0005-0000-0000-0000C5000000}"/>
    <cellStyle name="Comma 6 6 3 10" xfId="30929" xr:uid="{00000000-0005-0000-0000-0000C5000000}"/>
    <cellStyle name="Comma 6 6 3 2" xfId="1445" xr:uid="{00000000-0005-0000-0000-0000C5000000}"/>
    <cellStyle name="Comma 6 6 3 2 2" xfId="2957" xr:uid="{00000000-0005-0000-0000-0000C5000000}"/>
    <cellStyle name="Comma 6 6 3 2 2 2" xfId="12029" xr:uid="{00000000-0005-0000-0000-0000C5000000}"/>
    <cellStyle name="Comma 6 6 3 2 2 2 2" xfId="27149" xr:uid="{00000000-0005-0000-0000-0000C5000000}"/>
    <cellStyle name="Comma 6 6 3 2 2 2 2 2" xfId="57389" xr:uid="{00000000-0005-0000-0000-0000C5000000}"/>
    <cellStyle name="Comma 6 6 3 2 2 2 3" xfId="42269" xr:uid="{00000000-0005-0000-0000-0000C5000000}"/>
    <cellStyle name="Comma 6 6 3 2 2 3" xfId="18077" xr:uid="{00000000-0005-0000-0000-0000C5000000}"/>
    <cellStyle name="Comma 6 6 3 2 2 3 2" xfId="48317" xr:uid="{00000000-0005-0000-0000-0000C5000000}"/>
    <cellStyle name="Comma 6 6 3 2 2 4" xfId="33197" xr:uid="{00000000-0005-0000-0000-0000C5000000}"/>
    <cellStyle name="Comma 6 6 3 2 3" xfId="4469" xr:uid="{00000000-0005-0000-0000-0000C5000000}"/>
    <cellStyle name="Comma 6 6 3 2 3 2" xfId="13541" xr:uid="{00000000-0005-0000-0000-0000C5000000}"/>
    <cellStyle name="Comma 6 6 3 2 3 2 2" xfId="28661" xr:uid="{00000000-0005-0000-0000-0000C5000000}"/>
    <cellStyle name="Comma 6 6 3 2 3 2 2 2" xfId="58901" xr:uid="{00000000-0005-0000-0000-0000C5000000}"/>
    <cellStyle name="Comma 6 6 3 2 3 2 3" xfId="43781" xr:uid="{00000000-0005-0000-0000-0000C5000000}"/>
    <cellStyle name="Comma 6 6 3 2 3 3" xfId="19589" xr:uid="{00000000-0005-0000-0000-0000C5000000}"/>
    <cellStyle name="Comma 6 6 3 2 3 3 2" xfId="49829" xr:uid="{00000000-0005-0000-0000-0000C5000000}"/>
    <cellStyle name="Comma 6 6 3 2 3 4" xfId="34709" xr:uid="{00000000-0005-0000-0000-0000C5000000}"/>
    <cellStyle name="Comma 6 6 3 2 4" xfId="5981" xr:uid="{00000000-0005-0000-0000-0000C5000000}"/>
    <cellStyle name="Comma 6 6 3 2 4 2" xfId="15053" xr:uid="{00000000-0005-0000-0000-0000C5000000}"/>
    <cellStyle name="Comma 6 6 3 2 4 2 2" xfId="30173" xr:uid="{00000000-0005-0000-0000-0000C5000000}"/>
    <cellStyle name="Comma 6 6 3 2 4 2 2 2" xfId="60413" xr:uid="{00000000-0005-0000-0000-0000C5000000}"/>
    <cellStyle name="Comma 6 6 3 2 4 2 3" xfId="45293" xr:uid="{00000000-0005-0000-0000-0000C5000000}"/>
    <cellStyle name="Comma 6 6 3 2 4 3" xfId="21101" xr:uid="{00000000-0005-0000-0000-0000C5000000}"/>
    <cellStyle name="Comma 6 6 3 2 4 3 2" xfId="51341" xr:uid="{00000000-0005-0000-0000-0000C5000000}"/>
    <cellStyle name="Comma 6 6 3 2 4 4" xfId="36221" xr:uid="{00000000-0005-0000-0000-0000C5000000}"/>
    <cellStyle name="Comma 6 6 3 2 5" xfId="7493" xr:uid="{00000000-0005-0000-0000-0000C5000000}"/>
    <cellStyle name="Comma 6 6 3 2 5 2" xfId="22613" xr:uid="{00000000-0005-0000-0000-0000C5000000}"/>
    <cellStyle name="Comma 6 6 3 2 5 2 2" xfId="52853" xr:uid="{00000000-0005-0000-0000-0000C5000000}"/>
    <cellStyle name="Comma 6 6 3 2 5 3" xfId="37733" xr:uid="{00000000-0005-0000-0000-0000C5000000}"/>
    <cellStyle name="Comma 6 6 3 2 6" xfId="9005" xr:uid="{00000000-0005-0000-0000-0000C5000000}"/>
    <cellStyle name="Comma 6 6 3 2 6 2" xfId="24125" xr:uid="{00000000-0005-0000-0000-0000C5000000}"/>
    <cellStyle name="Comma 6 6 3 2 6 2 2" xfId="54365" xr:uid="{00000000-0005-0000-0000-0000C5000000}"/>
    <cellStyle name="Comma 6 6 3 2 6 3" xfId="39245" xr:uid="{00000000-0005-0000-0000-0000C5000000}"/>
    <cellStyle name="Comma 6 6 3 2 7" xfId="10517" xr:uid="{00000000-0005-0000-0000-0000C5000000}"/>
    <cellStyle name="Comma 6 6 3 2 7 2" xfId="25637" xr:uid="{00000000-0005-0000-0000-0000C5000000}"/>
    <cellStyle name="Comma 6 6 3 2 7 2 2" xfId="55877" xr:uid="{00000000-0005-0000-0000-0000C5000000}"/>
    <cellStyle name="Comma 6 6 3 2 7 3" xfId="40757" xr:uid="{00000000-0005-0000-0000-0000C5000000}"/>
    <cellStyle name="Comma 6 6 3 2 8" xfId="16565" xr:uid="{00000000-0005-0000-0000-0000C5000000}"/>
    <cellStyle name="Comma 6 6 3 2 8 2" xfId="46805" xr:uid="{00000000-0005-0000-0000-0000C5000000}"/>
    <cellStyle name="Comma 6 6 3 2 9" xfId="31685" xr:uid="{00000000-0005-0000-0000-0000C5000000}"/>
    <cellStyle name="Comma 6 6 3 3" xfId="2201" xr:uid="{00000000-0005-0000-0000-0000C5000000}"/>
    <cellStyle name="Comma 6 6 3 3 2" xfId="11273" xr:uid="{00000000-0005-0000-0000-0000C5000000}"/>
    <cellStyle name="Comma 6 6 3 3 2 2" xfId="26393" xr:uid="{00000000-0005-0000-0000-0000C5000000}"/>
    <cellStyle name="Comma 6 6 3 3 2 2 2" xfId="56633" xr:uid="{00000000-0005-0000-0000-0000C5000000}"/>
    <cellStyle name="Comma 6 6 3 3 2 3" xfId="41513" xr:uid="{00000000-0005-0000-0000-0000C5000000}"/>
    <cellStyle name="Comma 6 6 3 3 3" xfId="17321" xr:uid="{00000000-0005-0000-0000-0000C5000000}"/>
    <cellStyle name="Comma 6 6 3 3 3 2" xfId="47561" xr:uid="{00000000-0005-0000-0000-0000C5000000}"/>
    <cellStyle name="Comma 6 6 3 3 4" xfId="32441" xr:uid="{00000000-0005-0000-0000-0000C5000000}"/>
    <cellStyle name="Comma 6 6 3 4" xfId="3713" xr:uid="{00000000-0005-0000-0000-0000C5000000}"/>
    <cellStyle name="Comma 6 6 3 4 2" xfId="12785" xr:uid="{00000000-0005-0000-0000-0000C5000000}"/>
    <cellStyle name="Comma 6 6 3 4 2 2" xfId="27905" xr:uid="{00000000-0005-0000-0000-0000C5000000}"/>
    <cellStyle name="Comma 6 6 3 4 2 2 2" xfId="58145" xr:uid="{00000000-0005-0000-0000-0000C5000000}"/>
    <cellStyle name="Comma 6 6 3 4 2 3" xfId="43025" xr:uid="{00000000-0005-0000-0000-0000C5000000}"/>
    <cellStyle name="Comma 6 6 3 4 3" xfId="18833" xr:uid="{00000000-0005-0000-0000-0000C5000000}"/>
    <cellStyle name="Comma 6 6 3 4 3 2" xfId="49073" xr:uid="{00000000-0005-0000-0000-0000C5000000}"/>
    <cellStyle name="Comma 6 6 3 4 4" xfId="33953" xr:uid="{00000000-0005-0000-0000-0000C5000000}"/>
    <cellStyle name="Comma 6 6 3 5" xfId="5225" xr:uid="{00000000-0005-0000-0000-0000C5000000}"/>
    <cellStyle name="Comma 6 6 3 5 2" xfId="14297" xr:uid="{00000000-0005-0000-0000-0000C5000000}"/>
    <cellStyle name="Comma 6 6 3 5 2 2" xfId="29417" xr:uid="{00000000-0005-0000-0000-0000C5000000}"/>
    <cellStyle name="Comma 6 6 3 5 2 2 2" xfId="59657" xr:uid="{00000000-0005-0000-0000-0000C5000000}"/>
    <cellStyle name="Comma 6 6 3 5 2 3" xfId="44537" xr:uid="{00000000-0005-0000-0000-0000C5000000}"/>
    <cellStyle name="Comma 6 6 3 5 3" xfId="20345" xr:uid="{00000000-0005-0000-0000-0000C5000000}"/>
    <cellStyle name="Comma 6 6 3 5 3 2" xfId="50585" xr:uid="{00000000-0005-0000-0000-0000C5000000}"/>
    <cellStyle name="Comma 6 6 3 5 4" xfId="35465" xr:uid="{00000000-0005-0000-0000-0000C5000000}"/>
    <cellStyle name="Comma 6 6 3 6" xfId="6737" xr:uid="{00000000-0005-0000-0000-0000C5000000}"/>
    <cellStyle name="Comma 6 6 3 6 2" xfId="21857" xr:uid="{00000000-0005-0000-0000-0000C5000000}"/>
    <cellStyle name="Comma 6 6 3 6 2 2" xfId="52097" xr:uid="{00000000-0005-0000-0000-0000C5000000}"/>
    <cellStyle name="Comma 6 6 3 6 3" xfId="36977" xr:uid="{00000000-0005-0000-0000-0000C5000000}"/>
    <cellStyle name="Comma 6 6 3 7" xfId="8249" xr:uid="{00000000-0005-0000-0000-0000C5000000}"/>
    <cellStyle name="Comma 6 6 3 7 2" xfId="23369" xr:uid="{00000000-0005-0000-0000-0000C5000000}"/>
    <cellStyle name="Comma 6 6 3 7 2 2" xfId="53609" xr:uid="{00000000-0005-0000-0000-0000C5000000}"/>
    <cellStyle name="Comma 6 6 3 7 3" xfId="38489" xr:uid="{00000000-0005-0000-0000-0000C5000000}"/>
    <cellStyle name="Comma 6 6 3 8" xfId="9761" xr:uid="{00000000-0005-0000-0000-0000C5000000}"/>
    <cellStyle name="Comma 6 6 3 8 2" xfId="24881" xr:uid="{00000000-0005-0000-0000-0000C5000000}"/>
    <cellStyle name="Comma 6 6 3 8 2 2" xfId="55121" xr:uid="{00000000-0005-0000-0000-0000C5000000}"/>
    <cellStyle name="Comma 6 6 3 8 3" xfId="40001" xr:uid="{00000000-0005-0000-0000-0000C5000000}"/>
    <cellStyle name="Comma 6 6 3 9" xfId="15809" xr:uid="{00000000-0005-0000-0000-0000C5000000}"/>
    <cellStyle name="Comma 6 6 3 9 2" xfId="46049" xr:uid="{00000000-0005-0000-0000-0000C5000000}"/>
    <cellStyle name="Comma 6 6 4" xfId="941" xr:uid="{00000000-0005-0000-0000-00003C000000}"/>
    <cellStyle name="Comma 6 6 4 2" xfId="2453" xr:uid="{00000000-0005-0000-0000-00003C000000}"/>
    <cellStyle name="Comma 6 6 4 2 2" xfId="11525" xr:uid="{00000000-0005-0000-0000-00003C000000}"/>
    <cellStyle name="Comma 6 6 4 2 2 2" xfId="26645" xr:uid="{00000000-0005-0000-0000-00003C000000}"/>
    <cellStyle name="Comma 6 6 4 2 2 2 2" xfId="56885" xr:uid="{00000000-0005-0000-0000-00003C000000}"/>
    <cellStyle name="Comma 6 6 4 2 2 3" xfId="41765" xr:uid="{00000000-0005-0000-0000-00003C000000}"/>
    <cellStyle name="Comma 6 6 4 2 3" xfId="17573" xr:uid="{00000000-0005-0000-0000-00003C000000}"/>
    <cellStyle name="Comma 6 6 4 2 3 2" xfId="47813" xr:uid="{00000000-0005-0000-0000-00003C000000}"/>
    <cellStyle name="Comma 6 6 4 2 4" xfId="32693" xr:uid="{00000000-0005-0000-0000-00003C000000}"/>
    <cellStyle name="Comma 6 6 4 3" xfId="3965" xr:uid="{00000000-0005-0000-0000-00003C000000}"/>
    <cellStyle name="Comma 6 6 4 3 2" xfId="13037" xr:uid="{00000000-0005-0000-0000-00003C000000}"/>
    <cellStyle name="Comma 6 6 4 3 2 2" xfId="28157" xr:uid="{00000000-0005-0000-0000-00003C000000}"/>
    <cellStyle name="Comma 6 6 4 3 2 2 2" xfId="58397" xr:uid="{00000000-0005-0000-0000-00003C000000}"/>
    <cellStyle name="Comma 6 6 4 3 2 3" xfId="43277" xr:uid="{00000000-0005-0000-0000-00003C000000}"/>
    <cellStyle name="Comma 6 6 4 3 3" xfId="19085" xr:uid="{00000000-0005-0000-0000-00003C000000}"/>
    <cellStyle name="Comma 6 6 4 3 3 2" xfId="49325" xr:uid="{00000000-0005-0000-0000-00003C000000}"/>
    <cellStyle name="Comma 6 6 4 3 4" xfId="34205" xr:uid="{00000000-0005-0000-0000-00003C000000}"/>
    <cellStyle name="Comma 6 6 4 4" xfId="5477" xr:uid="{00000000-0005-0000-0000-00003C000000}"/>
    <cellStyle name="Comma 6 6 4 4 2" xfId="14549" xr:uid="{00000000-0005-0000-0000-00003C000000}"/>
    <cellStyle name="Comma 6 6 4 4 2 2" xfId="29669" xr:uid="{00000000-0005-0000-0000-00003C000000}"/>
    <cellStyle name="Comma 6 6 4 4 2 2 2" xfId="59909" xr:uid="{00000000-0005-0000-0000-00003C000000}"/>
    <cellStyle name="Comma 6 6 4 4 2 3" xfId="44789" xr:uid="{00000000-0005-0000-0000-00003C000000}"/>
    <cellStyle name="Comma 6 6 4 4 3" xfId="20597" xr:uid="{00000000-0005-0000-0000-00003C000000}"/>
    <cellStyle name="Comma 6 6 4 4 3 2" xfId="50837" xr:uid="{00000000-0005-0000-0000-00003C000000}"/>
    <cellStyle name="Comma 6 6 4 4 4" xfId="35717" xr:uid="{00000000-0005-0000-0000-00003C000000}"/>
    <cellStyle name="Comma 6 6 4 5" xfId="6989" xr:uid="{00000000-0005-0000-0000-00003C000000}"/>
    <cellStyle name="Comma 6 6 4 5 2" xfId="22109" xr:uid="{00000000-0005-0000-0000-00003C000000}"/>
    <cellStyle name="Comma 6 6 4 5 2 2" xfId="52349" xr:uid="{00000000-0005-0000-0000-00003C000000}"/>
    <cellStyle name="Comma 6 6 4 5 3" xfId="37229" xr:uid="{00000000-0005-0000-0000-00003C000000}"/>
    <cellStyle name="Comma 6 6 4 6" xfId="8501" xr:uid="{00000000-0005-0000-0000-00003C000000}"/>
    <cellStyle name="Comma 6 6 4 6 2" xfId="23621" xr:uid="{00000000-0005-0000-0000-00003C000000}"/>
    <cellStyle name="Comma 6 6 4 6 2 2" xfId="53861" xr:uid="{00000000-0005-0000-0000-00003C000000}"/>
    <cellStyle name="Comma 6 6 4 6 3" xfId="38741" xr:uid="{00000000-0005-0000-0000-00003C000000}"/>
    <cellStyle name="Comma 6 6 4 7" xfId="10013" xr:uid="{00000000-0005-0000-0000-00003C000000}"/>
    <cellStyle name="Comma 6 6 4 7 2" xfId="25133" xr:uid="{00000000-0005-0000-0000-00003C000000}"/>
    <cellStyle name="Comma 6 6 4 7 2 2" xfId="55373" xr:uid="{00000000-0005-0000-0000-00003C000000}"/>
    <cellStyle name="Comma 6 6 4 7 3" xfId="40253" xr:uid="{00000000-0005-0000-0000-00003C000000}"/>
    <cellStyle name="Comma 6 6 4 8" xfId="16061" xr:uid="{00000000-0005-0000-0000-00003C000000}"/>
    <cellStyle name="Comma 6 6 4 8 2" xfId="46301" xr:uid="{00000000-0005-0000-0000-00003C000000}"/>
    <cellStyle name="Comma 6 6 4 9" xfId="31181" xr:uid="{00000000-0005-0000-0000-00003C000000}"/>
    <cellStyle name="Comma 6 6 5" xfId="1697" xr:uid="{00000000-0005-0000-0000-00003C000000}"/>
    <cellStyle name="Comma 6 6 5 2" xfId="10769" xr:uid="{00000000-0005-0000-0000-00003C000000}"/>
    <cellStyle name="Comma 6 6 5 2 2" xfId="25889" xr:uid="{00000000-0005-0000-0000-00003C000000}"/>
    <cellStyle name="Comma 6 6 5 2 2 2" xfId="56129" xr:uid="{00000000-0005-0000-0000-00003C000000}"/>
    <cellStyle name="Comma 6 6 5 2 3" xfId="41009" xr:uid="{00000000-0005-0000-0000-00003C000000}"/>
    <cellStyle name="Comma 6 6 5 3" xfId="16817" xr:uid="{00000000-0005-0000-0000-00003C000000}"/>
    <cellStyle name="Comma 6 6 5 3 2" xfId="47057" xr:uid="{00000000-0005-0000-0000-00003C000000}"/>
    <cellStyle name="Comma 6 6 5 4" xfId="31937" xr:uid="{00000000-0005-0000-0000-00003C000000}"/>
    <cellStyle name="Comma 6 6 6" xfId="3209" xr:uid="{00000000-0005-0000-0000-00003C000000}"/>
    <cellStyle name="Comma 6 6 6 2" xfId="12281" xr:uid="{00000000-0005-0000-0000-00003C000000}"/>
    <cellStyle name="Comma 6 6 6 2 2" xfId="27401" xr:uid="{00000000-0005-0000-0000-00003C000000}"/>
    <cellStyle name="Comma 6 6 6 2 2 2" xfId="57641" xr:uid="{00000000-0005-0000-0000-00003C000000}"/>
    <cellStyle name="Comma 6 6 6 2 3" xfId="42521" xr:uid="{00000000-0005-0000-0000-00003C000000}"/>
    <cellStyle name="Comma 6 6 6 3" xfId="18329" xr:uid="{00000000-0005-0000-0000-00003C000000}"/>
    <cellStyle name="Comma 6 6 6 3 2" xfId="48569" xr:uid="{00000000-0005-0000-0000-00003C000000}"/>
    <cellStyle name="Comma 6 6 6 4" xfId="33449" xr:uid="{00000000-0005-0000-0000-00003C000000}"/>
    <cellStyle name="Comma 6 6 7" xfId="4721" xr:uid="{00000000-0005-0000-0000-00003C000000}"/>
    <cellStyle name="Comma 6 6 7 2" xfId="13793" xr:uid="{00000000-0005-0000-0000-00003C000000}"/>
    <cellStyle name="Comma 6 6 7 2 2" xfId="28913" xr:uid="{00000000-0005-0000-0000-00003C000000}"/>
    <cellStyle name="Comma 6 6 7 2 2 2" xfId="59153" xr:uid="{00000000-0005-0000-0000-00003C000000}"/>
    <cellStyle name="Comma 6 6 7 2 3" xfId="44033" xr:uid="{00000000-0005-0000-0000-00003C000000}"/>
    <cellStyle name="Comma 6 6 7 3" xfId="19841" xr:uid="{00000000-0005-0000-0000-00003C000000}"/>
    <cellStyle name="Comma 6 6 7 3 2" xfId="50081" xr:uid="{00000000-0005-0000-0000-00003C000000}"/>
    <cellStyle name="Comma 6 6 7 4" xfId="34961" xr:uid="{00000000-0005-0000-0000-00003C000000}"/>
    <cellStyle name="Comma 6 6 8" xfId="6233" xr:uid="{00000000-0005-0000-0000-00003C000000}"/>
    <cellStyle name="Comma 6 6 8 2" xfId="21353" xr:uid="{00000000-0005-0000-0000-00003C000000}"/>
    <cellStyle name="Comma 6 6 8 2 2" xfId="51593" xr:uid="{00000000-0005-0000-0000-00003C000000}"/>
    <cellStyle name="Comma 6 6 8 3" xfId="36473" xr:uid="{00000000-0005-0000-0000-00003C000000}"/>
    <cellStyle name="Comma 6 6 9" xfId="7745" xr:uid="{00000000-0005-0000-0000-00003C000000}"/>
    <cellStyle name="Comma 6 6 9 2" xfId="22865" xr:uid="{00000000-0005-0000-0000-00003C000000}"/>
    <cellStyle name="Comma 6 6 9 2 2" xfId="53105" xr:uid="{00000000-0005-0000-0000-00003C000000}"/>
    <cellStyle name="Comma 6 6 9 3" xfId="37985" xr:uid="{00000000-0005-0000-0000-00003C000000}"/>
    <cellStyle name="Comma 6 7" xfId="269" xr:uid="{00000000-0005-0000-0000-000037000000}"/>
    <cellStyle name="Comma 6 7 10" xfId="30509" xr:uid="{00000000-0005-0000-0000-000037000000}"/>
    <cellStyle name="Comma 6 7 2" xfId="1025" xr:uid="{00000000-0005-0000-0000-000037000000}"/>
    <cellStyle name="Comma 6 7 2 2" xfId="2537" xr:uid="{00000000-0005-0000-0000-000037000000}"/>
    <cellStyle name="Comma 6 7 2 2 2" xfId="11609" xr:uid="{00000000-0005-0000-0000-000037000000}"/>
    <cellStyle name="Comma 6 7 2 2 2 2" xfId="26729" xr:uid="{00000000-0005-0000-0000-000037000000}"/>
    <cellStyle name="Comma 6 7 2 2 2 2 2" xfId="56969" xr:uid="{00000000-0005-0000-0000-000037000000}"/>
    <cellStyle name="Comma 6 7 2 2 2 3" xfId="41849" xr:uid="{00000000-0005-0000-0000-000037000000}"/>
    <cellStyle name="Comma 6 7 2 2 3" xfId="17657" xr:uid="{00000000-0005-0000-0000-000037000000}"/>
    <cellStyle name="Comma 6 7 2 2 3 2" xfId="47897" xr:uid="{00000000-0005-0000-0000-000037000000}"/>
    <cellStyle name="Comma 6 7 2 2 4" xfId="32777" xr:uid="{00000000-0005-0000-0000-000037000000}"/>
    <cellStyle name="Comma 6 7 2 3" xfId="4049" xr:uid="{00000000-0005-0000-0000-000037000000}"/>
    <cellStyle name="Comma 6 7 2 3 2" xfId="13121" xr:uid="{00000000-0005-0000-0000-000037000000}"/>
    <cellStyle name="Comma 6 7 2 3 2 2" xfId="28241" xr:uid="{00000000-0005-0000-0000-000037000000}"/>
    <cellStyle name="Comma 6 7 2 3 2 2 2" xfId="58481" xr:uid="{00000000-0005-0000-0000-000037000000}"/>
    <cellStyle name="Comma 6 7 2 3 2 3" xfId="43361" xr:uid="{00000000-0005-0000-0000-000037000000}"/>
    <cellStyle name="Comma 6 7 2 3 3" xfId="19169" xr:uid="{00000000-0005-0000-0000-000037000000}"/>
    <cellStyle name="Comma 6 7 2 3 3 2" xfId="49409" xr:uid="{00000000-0005-0000-0000-000037000000}"/>
    <cellStyle name="Comma 6 7 2 3 4" xfId="34289" xr:uid="{00000000-0005-0000-0000-000037000000}"/>
    <cellStyle name="Comma 6 7 2 4" xfId="5561" xr:uid="{00000000-0005-0000-0000-000037000000}"/>
    <cellStyle name="Comma 6 7 2 4 2" xfId="14633" xr:uid="{00000000-0005-0000-0000-000037000000}"/>
    <cellStyle name="Comma 6 7 2 4 2 2" xfId="29753" xr:uid="{00000000-0005-0000-0000-000037000000}"/>
    <cellStyle name="Comma 6 7 2 4 2 2 2" xfId="59993" xr:uid="{00000000-0005-0000-0000-000037000000}"/>
    <cellStyle name="Comma 6 7 2 4 2 3" xfId="44873" xr:uid="{00000000-0005-0000-0000-000037000000}"/>
    <cellStyle name="Comma 6 7 2 4 3" xfId="20681" xr:uid="{00000000-0005-0000-0000-000037000000}"/>
    <cellStyle name="Comma 6 7 2 4 3 2" xfId="50921" xr:uid="{00000000-0005-0000-0000-000037000000}"/>
    <cellStyle name="Comma 6 7 2 4 4" xfId="35801" xr:uid="{00000000-0005-0000-0000-000037000000}"/>
    <cellStyle name="Comma 6 7 2 5" xfId="7073" xr:uid="{00000000-0005-0000-0000-000037000000}"/>
    <cellStyle name="Comma 6 7 2 5 2" xfId="22193" xr:uid="{00000000-0005-0000-0000-000037000000}"/>
    <cellStyle name="Comma 6 7 2 5 2 2" xfId="52433" xr:uid="{00000000-0005-0000-0000-000037000000}"/>
    <cellStyle name="Comma 6 7 2 5 3" xfId="37313" xr:uid="{00000000-0005-0000-0000-000037000000}"/>
    <cellStyle name="Comma 6 7 2 6" xfId="8585" xr:uid="{00000000-0005-0000-0000-000037000000}"/>
    <cellStyle name="Comma 6 7 2 6 2" xfId="23705" xr:uid="{00000000-0005-0000-0000-000037000000}"/>
    <cellStyle name="Comma 6 7 2 6 2 2" xfId="53945" xr:uid="{00000000-0005-0000-0000-000037000000}"/>
    <cellStyle name="Comma 6 7 2 6 3" xfId="38825" xr:uid="{00000000-0005-0000-0000-000037000000}"/>
    <cellStyle name="Comma 6 7 2 7" xfId="10097" xr:uid="{00000000-0005-0000-0000-000037000000}"/>
    <cellStyle name="Comma 6 7 2 7 2" xfId="25217" xr:uid="{00000000-0005-0000-0000-000037000000}"/>
    <cellStyle name="Comma 6 7 2 7 2 2" xfId="55457" xr:uid="{00000000-0005-0000-0000-000037000000}"/>
    <cellStyle name="Comma 6 7 2 7 3" xfId="40337" xr:uid="{00000000-0005-0000-0000-000037000000}"/>
    <cellStyle name="Comma 6 7 2 8" xfId="16145" xr:uid="{00000000-0005-0000-0000-000037000000}"/>
    <cellStyle name="Comma 6 7 2 8 2" xfId="46385" xr:uid="{00000000-0005-0000-0000-000037000000}"/>
    <cellStyle name="Comma 6 7 2 9" xfId="31265" xr:uid="{00000000-0005-0000-0000-000037000000}"/>
    <cellStyle name="Comma 6 7 3" xfId="1781" xr:uid="{00000000-0005-0000-0000-000037000000}"/>
    <cellStyle name="Comma 6 7 3 2" xfId="10853" xr:uid="{00000000-0005-0000-0000-000037000000}"/>
    <cellStyle name="Comma 6 7 3 2 2" xfId="25973" xr:uid="{00000000-0005-0000-0000-000037000000}"/>
    <cellStyle name="Comma 6 7 3 2 2 2" xfId="56213" xr:uid="{00000000-0005-0000-0000-000037000000}"/>
    <cellStyle name="Comma 6 7 3 2 3" xfId="41093" xr:uid="{00000000-0005-0000-0000-000037000000}"/>
    <cellStyle name="Comma 6 7 3 3" xfId="16901" xr:uid="{00000000-0005-0000-0000-000037000000}"/>
    <cellStyle name="Comma 6 7 3 3 2" xfId="47141" xr:uid="{00000000-0005-0000-0000-000037000000}"/>
    <cellStyle name="Comma 6 7 3 4" xfId="32021" xr:uid="{00000000-0005-0000-0000-000037000000}"/>
    <cellStyle name="Comma 6 7 4" xfId="3293" xr:uid="{00000000-0005-0000-0000-000037000000}"/>
    <cellStyle name="Comma 6 7 4 2" xfId="12365" xr:uid="{00000000-0005-0000-0000-000037000000}"/>
    <cellStyle name="Comma 6 7 4 2 2" xfId="27485" xr:uid="{00000000-0005-0000-0000-000037000000}"/>
    <cellStyle name="Comma 6 7 4 2 2 2" xfId="57725" xr:uid="{00000000-0005-0000-0000-000037000000}"/>
    <cellStyle name="Comma 6 7 4 2 3" xfId="42605" xr:uid="{00000000-0005-0000-0000-000037000000}"/>
    <cellStyle name="Comma 6 7 4 3" xfId="18413" xr:uid="{00000000-0005-0000-0000-000037000000}"/>
    <cellStyle name="Comma 6 7 4 3 2" xfId="48653" xr:uid="{00000000-0005-0000-0000-000037000000}"/>
    <cellStyle name="Comma 6 7 4 4" xfId="33533" xr:uid="{00000000-0005-0000-0000-000037000000}"/>
    <cellStyle name="Comma 6 7 5" xfId="4805" xr:uid="{00000000-0005-0000-0000-000037000000}"/>
    <cellStyle name="Comma 6 7 5 2" xfId="13877" xr:uid="{00000000-0005-0000-0000-000037000000}"/>
    <cellStyle name="Comma 6 7 5 2 2" xfId="28997" xr:uid="{00000000-0005-0000-0000-000037000000}"/>
    <cellStyle name="Comma 6 7 5 2 2 2" xfId="59237" xr:uid="{00000000-0005-0000-0000-000037000000}"/>
    <cellStyle name="Comma 6 7 5 2 3" xfId="44117" xr:uid="{00000000-0005-0000-0000-000037000000}"/>
    <cellStyle name="Comma 6 7 5 3" xfId="19925" xr:uid="{00000000-0005-0000-0000-000037000000}"/>
    <cellStyle name="Comma 6 7 5 3 2" xfId="50165" xr:uid="{00000000-0005-0000-0000-000037000000}"/>
    <cellStyle name="Comma 6 7 5 4" xfId="35045" xr:uid="{00000000-0005-0000-0000-000037000000}"/>
    <cellStyle name="Comma 6 7 6" xfId="6317" xr:uid="{00000000-0005-0000-0000-000037000000}"/>
    <cellStyle name="Comma 6 7 6 2" xfId="21437" xr:uid="{00000000-0005-0000-0000-000037000000}"/>
    <cellStyle name="Comma 6 7 6 2 2" xfId="51677" xr:uid="{00000000-0005-0000-0000-000037000000}"/>
    <cellStyle name="Comma 6 7 6 3" xfId="36557" xr:uid="{00000000-0005-0000-0000-000037000000}"/>
    <cellStyle name="Comma 6 7 7" xfId="7829" xr:uid="{00000000-0005-0000-0000-000037000000}"/>
    <cellStyle name="Comma 6 7 7 2" xfId="22949" xr:uid="{00000000-0005-0000-0000-000037000000}"/>
    <cellStyle name="Comma 6 7 7 2 2" xfId="53189" xr:uid="{00000000-0005-0000-0000-000037000000}"/>
    <cellStyle name="Comma 6 7 7 3" xfId="38069" xr:uid="{00000000-0005-0000-0000-000037000000}"/>
    <cellStyle name="Comma 6 7 8" xfId="9341" xr:uid="{00000000-0005-0000-0000-000037000000}"/>
    <cellStyle name="Comma 6 7 8 2" xfId="24461" xr:uid="{00000000-0005-0000-0000-000037000000}"/>
    <cellStyle name="Comma 6 7 8 2 2" xfId="54701" xr:uid="{00000000-0005-0000-0000-000037000000}"/>
    <cellStyle name="Comma 6 7 8 3" xfId="39581" xr:uid="{00000000-0005-0000-0000-000037000000}"/>
    <cellStyle name="Comma 6 7 9" xfId="15389" xr:uid="{00000000-0005-0000-0000-000037000000}"/>
    <cellStyle name="Comma 6 7 9 2" xfId="45629" xr:uid="{00000000-0005-0000-0000-000037000000}"/>
    <cellStyle name="Comma 6 8" xfId="521" xr:uid="{00000000-0005-0000-0000-0000B4000000}"/>
    <cellStyle name="Comma 6 8 10" xfId="30761" xr:uid="{00000000-0005-0000-0000-0000B4000000}"/>
    <cellStyle name="Comma 6 8 2" xfId="1277" xr:uid="{00000000-0005-0000-0000-0000B4000000}"/>
    <cellStyle name="Comma 6 8 2 2" xfId="2789" xr:uid="{00000000-0005-0000-0000-0000B4000000}"/>
    <cellStyle name="Comma 6 8 2 2 2" xfId="11861" xr:uid="{00000000-0005-0000-0000-0000B4000000}"/>
    <cellStyle name="Comma 6 8 2 2 2 2" xfId="26981" xr:uid="{00000000-0005-0000-0000-0000B4000000}"/>
    <cellStyle name="Comma 6 8 2 2 2 2 2" xfId="57221" xr:uid="{00000000-0005-0000-0000-0000B4000000}"/>
    <cellStyle name="Comma 6 8 2 2 2 3" xfId="42101" xr:uid="{00000000-0005-0000-0000-0000B4000000}"/>
    <cellStyle name="Comma 6 8 2 2 3" xfId="17909" xr:uid="{00000000-0005-0000-0000-0000B4000000}"/>
    <cellStyle name="Comma 6 8 2 2 3 2" xfId="48149" xr:uid="{00000000-0005-0000-0000-0000B4000000}"/>
    <cellStyle name="Comma 6 8 2 2 4" xfId="33029" xr:uid="{00000000-0005-0000-0000-0000B4000000}"/>
    <cellStyle name="Comma 6 8 2 3" xfId="4301" xr:uid="{00000000-0005-0000-0000-0000B4000000}"/>
    <cellStyle name="Comma 6 8 2 3 2" xfId="13373" xr:uid="{00000000-0005-0000-0000-0000B4000000}"/>
    <cellStyle name="Comma 6 8 2 3 2 2" xfId="28493" xr:uid="{00000000-0005-0000-0000-0000B4000000}"/>
    <cellStyle name="Comma 6 8 2 3 2 2 2" xfId="58733" xr:uid="{00000000-0005-0000-0000-0000B4000000}"/>
    <cellStyle name="Comma 6 8 2 3 2 3" xfId="43613" xr:uid="{00000000-0005-0000-0000-0000B4000000}"/>
    <cellStyle name="Comma 6 8 2 3 3" xfId="19421" xr:uid="{00000000-0005-0000-0000-0000B4000000}"/>
    <cellStyle name="Comma 6 8 2 3 3 2" xfId="49661" xr:uid="{00000000-0005-0000-0000-0000B4000000}"/>
    <cellStyle name="Comma 6 8 2 3 4" xfId="34541" xr:uid="{00000000-0005-0000-0000-0000B4000000}"/>
    <cellStyle name="Comma 6 8 2 4" xfId="5813" xr:uid="{00000000-0005-0000-0000-0000B4000000}"/>
    <cellStyle name="Comma 6 8 2 4 2" xfId="14885" xr:uid="{00000000-0005-0000-0000-0000B4000000}"/>
    <cellStyle name="Comma 6 8 2 4 2 2" xfId="30005" xr:uid="{00000000-0005-0000-0000-0000B4000000}"/>
    <cellStyle name="Comma 6 8 2 4 2 2 2" xfId="60245" xr:uid="{00000000-0005-0000-0000-0000B4000000}"/>
    <cellStyle name="Comma 6 8 2 4 2 3" xfId="45125" xr:uid="{00000000-0005-0000-0000-0000B4000000}"/>
    <cellStyle name="Comma 6 8 2 4 3" xfId="20933" xr:uid="{00000000-0005-0000-0000-0000B4000000}"/>
    <cellStyle name="Comma 6 8 2 4 3 2" xfId="51173" xr:uid="{00000000-0005-0000-0000-0000B4000000}"/>
    <cellStyle name="Comma 6 8 2 4 4" xfId="36053" xr:uid="{00000000-0005-0000-0000-0000B4000000}"/>
    <cellStyle name="Comma 6 8 2 5" xfId="7325" xr:uid="{00000000-0005-0000-0000-0000B4000000}"/>
    <cellStyle name="Comma 6 8 2 5 2" xfId="22445" xr:uid="{00000000-0005-0000-0000-0000B4000000}"/>
    <cellStyle name="Comma 6 8 2 5 2 2" xfId="52685" xr:uid="{00000000-0005-0000-0000-0000B4000000}"/>
    <cellStyle name="Comma 6 8 2 5 3" xfId="37565" xr:uid="{00000000-0005-0000-0000-0000B4000000}"/>
    <cellStyle name="Comma 6 8 2 6" xfId="8837" xr:uid="{00000000-0005-0000-0000-0000B4000000}"/>
    <cellStyle name="Comma 6 8 2 6 2" xfId="23957" xr:uid="{00000000-0005-0000-0000-0000B4000000}"/>
    <cellStyle name="Comma 6 8 2 6 2 2" xfId="54197" xr:uid="{00000000-0005-0000-0000-0000B4000000}"/>
    <cellStyle name="Comma 6 8 2 6 3" xfId="39077" xr:uid="{00000000-0005-0000-0000-0000B4000000}"/>
    <cellStyle name="Comma 6 8 2 7" xfId="10349" xr:uid="{00000000-0005-0000-0000-0000B4000000}"/>
    <cellStyle name="Comma 6 8 2 7 2" xfId="25469" xr:uid="{00000000-0005-0000-0000-0000B4000000}"/>
    <cellStyle name="Comma 6 8 2 7 2 2" xfId="55709" xr:uid="{00000000-0005-0000-0000-0000B4000000}"/>
    <cellStyle name="Comma 6 8 2 7 3" xfId="40589" xr:uid="{00000000-0005-0000-0000-0000B4000000}"/>
    <cellStyle name="Comma 6 8 2 8" xfId="16397" xr:uid="{00000000-0005-0000-0000-0000B4000000}"/>
    <cellStyle name="Comma 6 8 2 8 2" xfId="46637" xr:uid="{00000000-0005-0000-0000-0000B4000000}"/>
    <cellStyle name="Comma 6 8 2 9" xfId="31517" xr:uid="{00000000-0005-0000-0000-0000B4000000}"/>
    <cellStyle name="Comma 6 8 3" xfId="2033" xr:uid="{00000000-0005-0000-0000-0000B4000000}"/>
    <cellStyle name="Comma 6 8 3 2" xfId="11105" xr:uid="{00000000-0005-0000-0000-0000B4000000}"/>
    <cellStyle name="Comma 6 8 3 2 2" xfId="26225" xr:uid="{00000000-0005-0000-0000-0000B4000000}"/>
    <cellStyle name="Comma 6 8 3 2 2 2" xfId="56465" xr:uid="{00000000-0005-0000-0000-0000B4000000}"/>
    <cellStyle name="Comma 6 8 3 2 3" xfId="41345" xr:uid="{00000000-0005-0000-0000-0000B4000000}"/>
    <cellStyle name="Comma 6 8 3 3" xfId="17153" xr:uid="{00000000-0005-0000-0000-0000B4000000}"/>
    <cellStyle name="Comma 6 8 3 3 2" xfId="47393" xr:uid="{00000000-0005-0000-0000-0000B4000000}"/>
    <cellStyle name="Comma 6 8 3 4" xfId="32273" xr:uid="{00000000-0005-0000-0000-0000B4000000}"/>
    <cellStyle name="Comma 6 8 4" xfId="3545" xr:uid="{00000000-0005-0000-0000-0000B4000000}"/>
    <cellStyle name="Comma 6 8 4 2" xfId="12617" xr:uid="{00000000-0005-0000-0000-0000B4000000}"/>
    <cellStyle name="Comma 6 8 4 2 2" xfId="27737" xr:uid="{00000000-0005-0000-0000-0000B4000000}"/>
    <cellStyle name="Comma 6 8 4 2 2 2" xfId="57977" xr:uid="{00000000-0005-0000-0000-0000B4000000}"/>
    <cellStyle name="Comma 6 8 4 2 3" xfId="42857" xr:uid="{00000000-0005-0000-0000-0000B4000000}"/>
    <cellStyle name="Comma 6 8 4 3" xfId="18665" xr:uid="{00000000-0005-0000-0000-0000B4000000}"/>
    <cellStyle name="Comma 6 8 4 3 2" xfId="48905" xr:uid="{00000000-0005-0000-0000-0000B4000000}"/>
    <cellStyle name="Comma 6 8 4 4" xfId="33785" xr:uid="{00000000-0005-0000-0000-0000B4000000}"/>
    <cellStyle name="Comma 6 8 5" xfId="5057" xr:uid="{00000000-0005-0000-0000-0000B4000000}"/>
    <cellStyle name="Comma 6 8 5 2" xfId="14129" xr:uid="{00000000-0005-0000-0000-0000B4000000}"/>
    <cellStyle name="Comma 6 8 5 2 2" xfId="29249" xr:uid="{00000000-0005-0000-0000-0000B4000000}"/>
    <cellStyle name="Comma 6 8 5 2 2 2" xfId="59489" xr:uid="{00000000-0005-0000-0000-0000B4000000}"/>
    <cellStyle name="Comma 6 8 5 2 3" xfId="44369" xr:uid="{00000000-0005-0000-0000-0000B4000000}"/>
    <cellStyle name="Comma 6 8 5 3" xfId="20177" xr:uid="{00000000-0005-0000-0000-0000B4000000}"/>
    <cellStyle name="Comma 6 8 5 3 2" xfId="50417" xr:uid="{00000000-0005-0000-0000-0000B4000000}"/>
    <cellStyle name="Comma 6 8 5 4" xfId="35297" xr:uid="{00000000-0005-0000-0000-0000B4000000}"/>
    <cellStyle name="Comma 6 8 6" xfId="6569" xr:uid="{00000000-0005-0000-0000-0000B4000000}"/>
    <cellStyle name="Comma 6 8 6 2" xfId="21689" xr:uid="{00000000-0005-0000-0000-0000B4000000}"/>
    <cellStyle name="Comma 6 8 6 2 2" xfId="51929" xr:uid="{00000000-0005-0000-0000-0000B4000000}"/>
    <cellStyle name="Comma 6 8 6 3" xfId="36809" xr:uid="{00000000-0005-0000-0000-0000B4000000}"/>
    <cellStyle name="Comma 6 8 7" xfId="8081" xr:uid="{00000000-0005-0000-0000-0000B4000000}"/>
    <cellStyle name="Comma 6 8 7 2" xfId="23201" xr:uid="{00000000-0005-0000-0000-0000B4000000}"/>
    <cellStyle name="Comma 6 8 7 2 2" xfId="53441" xr:uid="{00000000-0005-0000-0000-0000B4000000}"/>
    <cellStyle name="Comma 6 8 7 3" xfId="38321" xr:uid="{00000000-0005-0000-0000-0000B4000000}"/>
    <cellStyle name="Comma 6 8 8" xfId="9593" xr:uid="{00000000-0005-0000-0000-0000B4000000}"/>
    <cellStyle name="Comma 6 8 8 2" xfId="24713" xr:uid="{00000000-0005-0000-0000-0000B4000000}"/>
    <cellStyle name="Comma 6 8 8 2 2" xfId="54953" xr:uid="{00000000-0005-0000-0000-0000B4000000}"/>
    <cellStyle name="Comma 6 8 8 3" xfId="39833" xr:uid="{00000000-0005-0000-0000-0000B4000000}"/>
    <cellStyle name="Comma 6 8 9" xfId="15641" xr:uid="{00000000-0005-0000-0000-0000B4000000}"/>
    <cellStyle name="Comma 6 8 9 2" xfId="45881" xr:uid="{00000000-0005-0000-0000-0000B4000000}"/>
    <cellStyle name="Comma 6 9" xfId="773" xr:uid="{00000000-0005-0000-0000-000037000000}"/>
    <cellStyle name="Comma 6 9 2" xfId="2285" xr:uid="{00000000-0005-0000-0000-000037000000}"/>
    <cellStyle name="Comma 6 9 2 2" xfId="11357" xr:uid="{00000000-0005-0000-0000-000037000000}"/>
    <cellStyle name="Comma 6 9 2 2 2" xfId="26477" xr:uid="{00000000-0005-0000-0000-000037000000}"/>
    <cellStyle name="Comma 6 9 2 2 2 2" xfId="56717" xr:uid="{00000000-0005-0000-0000-000037000000}"/>
    <cellStyle name="Comma 6 9 2 2 3" xfId="41597" xr:uid="{00000000-0005-0000-0000-000037000000}"/>
    <cellStyle name="Comma 6 9 2 3" xfId="17405" xr:uid="{00000000-0005-0000-0000-000037000000}"/>
    <cellStyle name="Comma 6 9 2 3 2" xfId="47645" xr:uid="{00000000-0005-0000-0000-000037000000}"/>
    <cellStyle name="Comma 6 9 2 4" xfId="32525" xr:uid="{00000000-0005-0000-0000-000037000000}"/>
    <cellStyle name="Comma 6 9 3" xfId="3797" xr:uid="{00000000-0005-0000-0000-000037000000}"/>
    <cellStyle name="Comma 6 9 3 2" xfId="12869" xr:uid="{00000000-0005-0000-0000-000037000000}"/>
    <cellStyle name="Comma 6 9 3 2 2" xfId="27989" xr:uid="{00000000-0005-0000-0000-000037000000}"/>
    <cellStyle name="Comma 6 9 3 2 2 2" xfId="58229" xr:uid="{00000000-0005-0000-0000-000037000000}"/>
    <cellStyle name="Comma 6 9 3 2 3" xfId="43109" xr:uid="{00000000-0005-0000-0000-000037000000}"/>
    <cellStyle name="Comma 6 9 3 3" xfId="18917" xr:uid="{00000000-0005-0000-0000-000037000000}"/>
    <cellStyle name="Comma 6 9 3 3 2" xfId="49157" xr:uid="{00000000-0005-0000-0000-000037000000}"/>
    <cellStyle name="Comma 6 9 3 4" xfId="34037" xr:uid="{00000000-0005-0000-0000-000037000000}"/>
    <cellStyle name="Comma 6 9 4" xfId="5309" xr:uid="{00000000-0005-0000-0000-000037000000}"/>
    <cellStyle name="Comma 6 9 4 2" xfId="14381" xr:uid="{00000000-0005-0000-0000-000037000000}"/>
    <cellStyle name="Comma 6 9 4 2 2" xfId="29501" xr:uid="{00000000-0005-0000-0000-000037000000}"/>
    <cellStyle name="Comma 6 9 4 2 2 2" xfId="59741" xr:uid="{00000000-0005-0000-0000-000037000000}"/>
    <cellStyle name="Comma 6 9 4 2 3" xfId="44621" xr:uid="{00000000-0005-0000-0000-000037000000}"/>
    <cellStyle name="Comma 6 9 4 3" xfId="20429" xr:uid="{00000000-0005-0000-0000-000037000000}"/>
    <cellStyle name="Comma 6 9 4 3 2" xfId="50669" xr:uid="{00000000-0005-0000-0000-000037000000}"/>
    <cellStyle name="Comma 6 9 4 4" xfId="35549" xr:uid="{00000000-0005-0000-0000-000037000000}"/>
    <cellStyle name="Comma 6 9 5" xfId="6821" xr:uid="{00000000-0005-0000-0000-000037000000}"/>
    <cellStyle name="Comma 6 9 5 2" xfId="21941" xr:uid="{00000000-0005-0000-0000-000037000000}"/>
    <cellStyle name="Comma 6 9 5 2 2" xfId="52181" xr:uid="{00000000-0005-0000-0000-000037000000}"/>
    <cellStyle name="Comma 6 9 5 3" xfId="37061" xr:uid="{00000000-0005-0000-0000-000037000000}"/>
    <cellStyle name="Comma 6 9 6" xfId="8333" xr:uid="{00000000-0005-0000-0000-000037000000}"/>
    <cellStyle name="Comma 6 9 6 2" xfId="23453" xr:uid="{00000000-0005-0000-0000-000037000000}"/>
    <cellStyle name="Comma 6 9 6 2 2" xfId="53693" xr:uid="{00000000-0005-0000-0000-000037000000}"/>
    <cellStyle name="Comma 6 9 6 3" xfId="38573" xr:uid="{00000000-0005-0000-0000-000037000000}"/>
    <cellStyle name="Comma 6 9 7" xfId="9845" xr:uid="{00000000-0005-0000-0000-000037000000}"/>
    <cellStyle name="Comma 6 9 7 2" xfId="24965" xr:uid="{00000000-0005-0000-0000-000037000000}"/>
    <cellStyle name="Comma 6 9 7 2 2" xfId="55205" xr:uid="{00000000-0005-0000-0000-000037000000}"/>
    <cellStyle name="Comma 6 9 7 3" xfId="40085" xr:uid="{00000000-0005-0000-0000-000037000000}"/>
    <cellStyle name="Comma 6 9 8" xfId="15893" xr:uid="{00000000-0005-0000-0000-000037000000}"/>
    <cellStyle name="Comma 6 9 8 2" xfId="46133" xr:uid="{00000000-0005-0000-0000-000037000000}"/>
    <cellStyle name="Comma 6 9 9" xfId="31013" xr:uid="{00000000-0005-0000-0000-000037000000}"/>
    <cellStyle name="Comma 7" xfId="18" xr:uid="{00000000-0005-0000-0000-000038000000}"/>
    <cellStyle name="Comma 7 10" xfId="1530" xr:uid="{00000000-0005-0000-0000-000038000000}"/>
    <cellStyle name="Comma 7 10 2" xfId="10602" xr:uid="{00000000-0005-0000-0000-000038000000}"/>
    <cellStyle name="Comma 7 10 2 2" xfId="25722" xr:uid="{00000000-0005-0000-0000-000038000000}"/>
    <cellStyle name="Comma 7 10 2 2 2" xfId="55962" xr:uid="{00000000-0005-0000-0000-000038000000}"/>
    <cellStyle name="Comma 7 10 2 3" xfId="40842" xr:uid="{00000000-0005-0000-0000-000038000000}"/>
    <cellStyle name="Comma 7 10 3" xfId="16650" xr:uid="{00000000-0005-0000-0000-000038000000}"/>
    <cellStyle name="Comma 7 10 3 2" xfId="46890" xr:uid="{00000000-0005-0000-0000-000038000000}"/>
    <cellStyle name="Comma 7 10 4" xfId="31770" xr:uid="{00000000-0005-0000-0000-000038000000}"/>
    <cellStyle name="Comma 7 11" xfId="3042" xr:uid="{00000000-0005-0000-0000-000038000000}"/>
    <cellStyle name="Comma 7 11 2" xfId="12114" xr:uid="{00000000-0005-0000-0000-000038000000}"/>
    <cellStyle name="Comma 7 11 2 2" xfId="27234" xr:uid="{00000000-0005-0000-0000-000038000000}"/>
    <cellStyle name="Comma 7 11 2 2 2" xfId="57474" xr:uid="{00000000-0005-0000-0000-000038000000}"/>
    <cellStyle name="Comma 7 11 2 3" xfId="42354" xr:uid="{00000000-0005-0000-0000-000038000000}"/>
    <cellStyle name="Comma 7 11 3" xfId="18162" xr:uid="{00000000-0005-0000-0000-000038000000}"/>
    <cellStyle name="Comma 7 11 3 2" xfId="48402" xr:uid="{00000000-0005-0000-0000-000038000000}"/>
    <cellStyle name="Comma 7 11 4" xfId="33282" xr:uid="{00000000-0005-0000-0000-000038000000}"/>
    <cellStyle name="Comma 7 12" xfId="4554" xr:uid="{00000000-0005-0000-0000-000038000000}"/>
    <cellStyle name="Comma 7 12 2" xfId="13626" xr:uid="{00000000-0005-0000-0000-000038000000}"/>
    <cellStyle name="Comma 7 12 2 2" xfId="28746" xr:uid="{00000000-0005-0000-0000-000038000000}"/>
    <cellStyle name="Comma 7 12 2 2 2" xfId="58986" xr:uid="{00000000-0005-0000-0000-000038000000}"/>
    <cellStyle name="Comma 7 12 2 3" xfId="43866" xr:uid="{00000000-0005-0000-0000-000038000000}"/>
    <cellStyle name="Comma 7 12 3" xfId="19674" xr:uid="{00000000-0005-0000-0000-000038000000}"/>
    <cellStyle name="Comma 7 12 3 2" xfId="49914" xr:uid="{00000000-0005-0000-0000-000038000000}"/>
    <cellStyle name="Comma 7 12 4" xfId="34794" xr:uid="{00000000-0005-0000-0000-000038000000}"/>
    <cellStyle name="Comma 7 13" xfId="6066" xr:uid="{00000000-0005-0000-0000-000038000000}"/>
    <cellStyle name="Comma 7 13 2" xfId="21186" xr:uid="{00000000-0005-0000-0000-000038000000}"/>
    <cellStyle name="Comma 7 13 2 2" xfId="51426" xr:uid="{00000000-0005-0000-0000-000038000000}"/>
    <cellStyle name="Comma 7 13 3" xfId="36306" xr:uid="{00000000-0005-0000-0000-000038000000}"/>
    <cellStyle name="Comma 7 14" xfId="7578" xr:uid="{00000000-0005-0000-0000-000038000000}"/>
    <cellStyle name="Comma 7 14 2" xfId="22698" xr:uid="{00000000-0005-0000-0000-000038000000}"/>
    <cellStyle name="Comma 7 14 2 2" xfId="52938" xr:uid="{00000000-0005-0000-0000-000038000000}"/>
    <cellStyle name="Comma 7 14 3" xfId="37818" xr:uid="{00000000-0005-0000-0000-000038000000}"/>
    <cellStyle name="Comma 7 15" xfId="9090" xr:uid="{00000000-0005-0000-0000-000038000000}"/>
    <cellStyle name="Comma 7 15 2" xfId="24210" xr:uid="{00000000-0005-0000-0000-000038000000}"/>
    <cellStyle name="Comma 7 15 2 2" xfId="54450" xr:uid="{00000000-0005-0000-0000-000038000000}"/>
    <cellStyle name="Comma 7 15 3" xfId="39330" xr:uid="{00000000-0005-0000-0000-000038000000}"/>
    <cellStyle name="Comma 7 16" xfId="15138" xr:uid="{00000000-0005-0000-0000-000038000000}"/>
    <cellStyle name="Comma 7 16 2" xfId="45378" xr:uid="{00000000-0005-0000-0000-000038000000}"/>
    <cellStyle name="Comma 7 17" xfId="30258" xr:uid="{00000000-0005-0000-0000-000038000000}"/>
    <cellStyle name="Comma 7 2" xfId="32" xr:uid="{00000000-0005-0000-0000-000038000000}"/>
    <cellStyle name="Comma 7 2 10" xfId="4568" xr:uid="{00000000-0005-0000-0000-000038000000}"/>
    <cellStyle name="Comma 7 2 10 2" xfId="13640" xr:uid="{00000000-0005-0000-0000-000038000000}"/>
    <cellStyle name="Comma 7 2 10 2 2" xfId="28760" xr:uid="{00000000-0005-0000-0000-000038000000}"/>
    <cellStyle name="Comma 7 2 10 2 2 2" xfId="59000" xr:uid="{00000000-0005-0000-0000-000038000000}"/>
    <cellStyle name="Comma 7 2 10 2 3" xfId="43880" xr:uid="{00000000-0005-0000-0000-000038000000}"/>
    <cellStyle name="Comma 7 2 10 3" xfId="19688" xr:uid="{00000000-0005-0000-0000-000038000000}"/>
    <cellStyle name="Comma 7 2 10 3 2" xfId="49928" xr:uid="{00000000-0005-0000-0000-000038000000}"/>
    <cellStyle name="Comma 7 2 10 4" xfId="34808" xr:uid="{00000000-0005-0000-0000-000038000000}"/>
    <cellStyle name="Comma 7 2 11" xfId="6080" xr:uid="{00000000-0005-0000-0000-000038000000}"/>
    <cellStyle name="Comma 7 2 11 2" xfId="21200" xr:uid="{00000000-0005-0000-0000-000038000000}"/>
    <cellStyle name="Comma 7 2 11 2 2" xfId="51440" xr:uid="{00000000-0005-0000-0000-000038000000}"/>
    <cellStyle name="Comma 7 2 11 3" xfId="36320" xr:uid="{00000000-0005-0000-0000-000038000000}"/>
    <cellStyle name="Comma 7 2 12" xfId="7592" xr:uid="{00000000-0005-0000-0000-000038000000}"/>
    <cellStyle name="Comma 7 2 12 2" xfId="22712" xr:uid="{00000000-0005-0000-0000-000038000000}"/>
    <cellStyle name="Comma 7 2 12 2 2" xfId="52952" xr:uid="{00000000-0005-0000-0000-000038000000}"/>
    <cellStyle name="Comma 7 2 12 3" xfId="37832" xr:uid="{00000000-0005-0000-0000-000038000000}"/>
    <cellStyle name="Comma 7 2 13" xfId="9104" xr:uid="{00000000-0005-0000-0000-000038000000}"/>
    <cellStyle name="Comma 7 2 13 2" xfId="24224" xr:uid="{00000000-0005-0000-0000-000038000000}"/>
    <cellStyle name="Comma 7 2 13 2 2" xfId="54464" xr:uid="{00000000-0005-0000-0000-000038000000}"/>
    <cellStyle name="Comma 7 2 13 3" xfId="39344" xr:uid="{00000000-0005-0000-0000-000038000000}"/>
    <cellStyle name="Comma 7 2 14" xfId="15152" xr:uid="{00000000-0005-0000-0000-000038000000}"/>
    <cellStyle name="Comma 7 2 14 2" xfId="45392" xr:uid="{00000000-0005-0000-0000-000038000000}"/>
    <cellStyle name="Comma 7 2 15" xfId="30272" xr:uid="{00000000-0005-0000-0000-000038000000}"/>
    <cellStyle name="Comma 7 2 2" xfId="74" xr:uid="{00000000-0005-0000-0000-000022000000}"/>
    <cellStyle name="Comma 7 2 2 10" xfId="6122" xr:uid="{00000000-0005-0000-0000-000022000000}"/>
    <cellStyle name="Comma 7 2 2 10 2" xfId="21242" xr:uid="{00000000-0005-0000-0000-000022000000}"/>
    <cellStyle name="Comma 7 2 2 10 2 2" xfId="51482" xr:uid="{00000000-0005-0000-0000-000022000000}"/>
    <cellStyle name="Comma 7 2 2 10 3" xfId="36362" xr:uid="{00000000-0005-0000-0000-000022000000}"/>
    <cellStyle name="Comma 7 2 2 11" xfId="7634" xr:uid="{00000000-0005-0000-0000-000022000000}"/>
    <cellStyle name="Comma 7 2 2 11 2" xfId="22754" xr:uid="{00000000-0005-0000-0000-000022000000}"/>
    <cellStyle name="Comma 7 2 2 11 2 2" xfId="52994" xr:uid="{00000000-0005-0000-0000-000022000000}"/>
    <cellStyle name="Comma 7 2 2 11 3" xfId="37874" xr:uid="{00000000-0005-0000-0000-000022000000}"/>
    <cellStyle name="Comma 7 2 2 12" xfId="9146" xr:uid="{00000000-0005-0000-0000-000022000000}"/>
    <cellStyle name="Comma 7 2 2 12 2" xfId="24266" xr:uid="{00000000-0005-0000-0000-000022000000}"/>
    <cellStyle name="Comma 7 2 2 12 2 2" xfId="54506" xr:uid="{00000000-0005-0000-0000-000022000000}"/>
    <cellStyle name="Comma 7 2 2 12 3" xfId="39386" xr:uid="{00000000-0005-0000-0000-000022000000}"/>
    <cellStyle name="Comma 7 2 2 13" xfId="15194" xr:uid="{00000000-0005-0000-0000-000022000000}"/>
    <cellStyle name="Comma 7 2 2 13 2" xfId="45434" xr:uid="{00000000-0005-0000-0000-000022000000}"/>
    <cellStyle name="Comma 7 2 2 14" xfId="30314" xr:uid="{00000000-0005-0000-0000-000022000000}"/>
    <cellStyle name="Comma 7 2 2 2" xfId="158" xr:uid="{00000000-0005-0000-0000-000044000000}"/>
    <cellStyle name="Comma 7 2 2 2 10" xfId="9230" xr:uid="{00000000-0005-0000-0000-000044000000}"/>
    <cellStyle name="Comma 7 2 2 2 10 2" xfId="24350" xr:uid="{00000000-0005-0000-0000-000044000000}"/>
    <cellStyle name="Comma 7 2 2 2 10 2 2" xfId="54590" xr:uid="{00000000-0005-0000-0000-000044000000}"/>
    <cellStyle name="Comma 7 2 2 2 10 3" xfId="39470" xr:uid="{00000000-0005-0000-0000-000044000000}"/>
    <cellStyle name="Comma 7 2 2 2 11" xfId="15278" xr:uid="{00000000-0005-0000-0000-000044000000}"/>
    <cellStyle name="Comma 7 2 2 2 11 2" xfId="45518" xr:uid="{00000000-0005-0000-0000-000044000000}"/>
    <cellStyle name="Comma 7 2 2 2 12" xfId="30398" xr:uid="{00000000-0005-0000-0000-000044000000}"/>
    <cellStyle name="Comma 7 2 2 2 2" xfId="410" xr:uid="{00000000-0005-0000-0000-000044000000}"/>
    <cellStyle name="Comma 7 2 2 2 2 10" xfId="30650" xr:uid="{00000000-0005-0000-0000-000044000000}"/>
    <cellStyle name="Comma 7 2 2 2 2 2" xfId="1166" xr:uid="{00000000-0005-0000-0000-000044000000}"/>
    <cellStyle name="Comma 7 2 2 2 2 2 2" xfId="2678" xr:uid="{00000000-0005-0000-0000-000044000000}"/>
    <cellStyle name="Comma 7 2 2 2 2 2 2 2" xfId="11750" xr:uid="{00000000-0005-0000-0000-000044000000}"/>
    <cellStyle name="Comma 7 2 2 2 2 2 2 2 2" xfId="26870" xr:uid="{00000000-0005-0000-0000-000044000000}"/>
    <cellStyle name="Comma 7 2 2 2 2 2 2 2 2 2" xfId="57110" xr:uid="{00000000-0005-0000-0000-000044000000}"/>
    <cellStyle name="Comma 7 2 2 2 2 2 2 2 3" xfId="41990" xr:uid="{00000000-0005-0000-0000-000044000000}"/>
    <cellStyle name="Comma 7 2 2 2 2 2 2 3" xfId="17798" xr:uid="{00000000-0005-0000-0000-000044000000}"/>
    <cellStyle name="Comma 7 2 2 2 2 2 2 3 2" xfId="48038" xr:uid="{00000000-0005-0000-0000-000044000000}"/>
    <cellStyle name="Comma 7 2 2 2 2 2 2 4" xfId="32918" xr:uid="{00000000-0005-0000-0000-000044000000}"/>
    <cellStyle name="Comma 7 2 2 2 2 2 3" xfId="4190" xr:uid="{00000000-0005-0000-0000-000044000000}"/>
    <cellStyle name="Comma 7 2 2 2 2 2 3 2" xfId="13262" xr:uid="{00000000-0005-0000-0000-000044000000}"/>
    <cellStyle name="Comma 7 2 2 2 2 2 3 2 2" xfId="28382" xr:uid="{00000000-0005-0000-0000-000044000000}"/>
    <cellStyle name="Comma 7 2 2 2 2 2 3 2 2 2" xfId="58622" xr:uid="{00000000-0005-0000-0000-000044000000}"/>
    <cellStyle name="Comma 7 2 2 2 2 2 3 2 3" xfId="43502" xr:uid="{00000000-0005-0000-0000-000044000000}"/>
    <cellStyle name="Comma 7 2 2 2 2 2 3 3" xfId="19310" xr:uid="{00000000-0005-0000-0000-000044000000}"/>
    <cellStyle name="Comma 7 2 2 2 2 2 3 3 2" xfId="49550" xr:uid="{00000000-0005-0000-0000-000044000000}"/>
    <cellStyle name="Comma 7 2 2 2 2 2 3 4" xfId="34430" xr:uid="{00000000-0005-0000-0000-000044000000}"/>
    <cellStyle name="Comma 7 2 2 2 2 2 4" xfId="5702" xr:uid="{00000000-0005-0000-0000-000044000000}"/>
    <cellStyle name="Comma 7 2 2 2 2 2 4 2" xfId="14774" xr:uid="{00000000-0005-0000-0000-000044000000}"/>
    <cellStyle name="Comma 7 2 2 2 2 2 4 2 2" xfId="29894" xr:uid="{00000000-0005-0000-0000-000044000000}"/>
    <cellStyle name="Comma 7 2 2 2 2 2 4 2 2 2" xfId="60134" xr:uid="{00000000-0005-0000-0000-000044000000}"/>
    <cellStyle name="Comma 7 2 2 2 2 2 4 2 3" xfId="45014" xr:uid="{00000000-0005-0000-0000-000044000000}"/>
    <cellStyle name="Comma 7 2 2 2 2 2 4 3" xfId="20822" xr:uid="{00000000-0005-0000-0000-000044000000}"/>
    <cellStyle name="Comma 7 2 2 2 2 2 4 3 2" xfId="51062" xr:uid="{00000000-0005-0000-0000-000044000000}"/>
    <cellStyle name="Comma 7 2 2 2 2 2 4 4" xfId="35942" xr:uid="{00000000-0005-0000-0000-000044000000}"/>
    <cellStyle name="Comma 7 2 2 2 2 2 5" xfId="7214" xr:uid="{00000000-0005-0000-0000-000044000000}"/>
    <cellStyle name="Comma 7 2 2 2 2 2 5 2" xfId="22334" xr:uid="{00000000-0005-0000-0000-000044000000}"/>
    <cellStyle name="Comma 7 2 2 2 2 2 5 2 2" xfId="52574" xr:uid="{00000000-0005-0000-0000-000044000000}"/>
    <cellStyle name="Comma 7 2 2 2 2 2 5 3" xfId="37454" xr:uid="{00000000-0005-0000-0000-000044000000}"/>
    <cellStyle name="Comma 7 2 2 2 2 2 6" xfId="8726" xr:uid="{00000000-0005-0000-0000-000044000000}"/>
    <cellStyle name="Comma 7 2 2 2 2 2 6 2" xfId="23846" xr:uid="{00000000-0005-0000-0000-000044000000}"/>
    <cellStyle name="Comma 7 2 2 2 2 2 6 2 2" xfId="54086" xr:uid="{00000000-0005-0000-0000-000044000000}"/>
    <cellStyle name="Comma 7 2 2 2 2 2 6 3" xfId="38966" xr:uid="{00000000-0005-0000-0000-000044000000}"/>
    <cellStyle name="Comma 7 2 2 2 2 2 7" xfId="10238" xr:uid="{00000000-0005-0000-0000-000044000000}"/>
    <cellStyle name="Comma 7 2 2 2 2 2 7 2" xfId="25358" xr:uid="{00000000-0005-0000-0000-000044000000}"/>
    <cellStyle name="Comma 7 2 2 2 2 2 7 2 2" xfId="55598" xr:uid="{00000000-0005-0000-0000-000044000000}"/>
    <cellStyle name="Comma 7 2 2 2 2 2 7 3" xfId="40478" xr:uid="{00000000-0005-0000-0000-000044000000}"/>
    <cellStyle name="Comma 7 2 2 2 2 2 8" xfId="16286" xr:uid="{00000000-0005-0000-0000-000044000000}"/>
    <cellStyle name="Comma 7 2 2 2 2 2 8 2" xfId="46526" xr:uid="{00000000-0005-0000-0000-000044000000}"/>
    <cellStyle name="Comma 7 2 2 2 2 2 9" xfId="31406" xr:uid="{00000000-0005-0000-0000-000044000000}"/>
    <cellStyle name="Comma 7 2 2 2 2 3" xfId="1922" xr:uid="{00000000-0005-0000-0000-000044000000}"/>
    <cellStyle name="Comma 7 2 2 2 2 3 2" xfId="10994" xr:uid="{00000000-0005-0000-0000-000044000000}"/>
    <cellStyle name="Comma 7 2 2 2 2 3 2 2" xfId="26114" xr:uid="{00000000-0005-0000-0000-000044000000}"/>
    <cellStyle name="Comma 7 2 2 2 2 3 2 2 2" xfId="56354" xr:uid="{00000000-0005-0000-0000-000044000000}"/>
    <cellStyle name="Comma 7 2 2 2 2 3 2 3" xfId="41234" xr:uid="{00000000-0005-0000-0000-000044000000}"/>
    <cellStyle name="Comma 7 2 2 2 2 3 3" xfId="17042" xr:uid="{00000000-0005-0000-0000-000044000000}"/>
    <cellStyle name="Comma 7 2 2 2 2 3 3 2" xfId="47282" xr:uid="{00000000-0005-0000-0000-000044000000}"/>
    <cellStyle name="Comma 7 2 2 2 2 3 4" xfId="32162" xr:uid="{00000000-0005-0000-0000-000044000000}"/>
    <cellStyle name="Comma 7 2 2 2 2 4" xfId="3434" xr:uid="{00000000-0005-0000-0000-000044000000}"/>
    <cellStyle name="Comma 7 2 2 2 2 4 2" xfId="12506" xr:uid="{00000000-0005-0000-0000-000044000000}"/>
    <cellStyle name="Comma 7 2 2 2 2 4 2 2" xfId="27626" xr:uid="{00000000-0005-0000-0000-000044000000}"/>
    <cellStyle name="Comma 7 2 2 2 2 4 2 2 2" xfId="57866" xr:uid="{00000000-0005-0000-0000-000044000000}"/>
    <cellStyle name="Comma 7 2 2 2 2 4 2 3" xfId="42746" xr:uid="{00000000-0005-0000-0000-000044000000}"/>
    <cellStyle name="Comma 7 2 2 2 2 4 3" xfId="18554" xr:uid="{00000000-0005-0000-0000-000044000000}"/>
    <cellStyle name="Comma 7 2 2 2 2 4 3 2" xfId="48794" xr:uid="{00000000-0005-0000-0000-000044000000}"/>
    <cellStyle name="Comma 7 2 2 2 2 4 4" xfId="33674" xr:uid="{00000000-0005-0000-0000-000044000000}"/>
    <cellStyle name="Comma 7 2 2 2 2 5" xfId="4946" xr:uid="{00000000-0005-0000-0000-000044000000}"/>
    <cellStyle name="Comma 7 2 2 2 2 5 2" xfId="14018" xr:uid="{00000000-0005-0000-0000-000044000000}"/>
    <cellStyle name="Comma 7 2 2 2 2 5 2 2" xfId="29138" xr:uid="{00000000-0005-0000-0000-000044000000}"/>
    <cellStyle name="Comma 7 2 2 2 2 5 2 2 2" xfId="59378" xr:uid="{00000000-0005-0000-0000-000044000000}"/>
    <cellStyle name="Comma 7 2 2 2 2 5 2 3" xfId="44258" xr:uid="{00000000-0005-0000-0000-000044000000}"/>
    <cellStyle name="Comma 7 2 2 2 2 5 3" xfId="20066" xr:uid="{00000000-0005-0000-0000-000044000000}"/>
    <cellStyle name="Comma 7 2 2 2 2 5 3 2" xfId="50306" xr:uid="{00000000-0005-0000-0000-000044000000}"/>
    <cellStyle name="Comma 7 2 2 2 2 5 4" xfId="35186" xr:uid="{00000000-0005-0000-0000-000044000000}"/>
    <cellStyle name="Comma 7 2 2 2 2 6" xfId="6458" xr:uid="{00000000-0005-0000-0000-000044000000}"/>
    <cellStyle name="Comma 7 2 2 2 2 6 2" xfId="21578" xr:uid="{00000000-0005-0000-0000-000044000000}"/>
    <cellStyle name="Comma 7 2 2 2 2 6 2 2" xfId="51818" xr:uid="{00000000-0005-0000-0000-000044000000}"/>
    <cellStyle name="Comma 7 2 2 2 2 6 3" xfId="36698" xr:uid="{00000000-0005-0000-0000-000044000000}"/>
    <cellStyle name="Comma 7 2 2 2 2 7" xfId="7970" xr:uid="{00000000-0005-0000-0000-000044000000}"/>
    <cellStyle name="Comma 7 2 2 2 2 7 2" xfId="23090" xr:uid="{00000000-0005-0000-0000-000044000000}"/>
    <cellStyle name="Comma 7 2 2 2 2 7 2 2" xfId="53330" xr:uid="{00000000-0005-0000-0000-000044000000}"/>
    <cellStyle name="Comma 7 2 2 2 2 7 3" xfId="38210" xr:uid="{00000000-0005-0000-0000-000044000000}"/>
    <cellStyle name="Comma 7 2 2 2 2 8" xfId="9482" xr:uid="{00000000-0005-0000-0000-000044000000}"/>
    <cellStyle name="Comma 7 2 2 2 2 8 2" xfId="24602" xr:uid="{00000000-0005-0000-0000-000044000000}"/>
    <cellStyle name="Comma 7 2 2 2 2 8 2 2" xfId="54842" xr:uid="{00000000-0005-0000-0000-000044000000}"/>
    <cellStyle name="Comma 7 2 2 2 2 8 3" xfId="39722" xr:uid="{00000000-0005-0000-0000-000044000000}"/>
    <cellStyle name="Comma 7 2 2 2 2 9" xfId="15530" xr:uid="{00000000-0005-0000-0000-000044000000}"/>
    <cellStyle name="Comma 7 2 2 2 2 9 2" xfId="45770" xr:uid="{00000000-0005-0000-0000-000044000000}"/>
    <cellStyle name="Comma 7 2 2 2 3" xfId="662" xr:uid="{00000000-0005-0000-0000-0000C9000000}"/>
    <cellStyle name="Comma 7 2 2 2 3 10" xfId="30902" xr:uid="{00000000-0005-0000-0000-0000C9000000}"/>
    <cellStyle name="Comma 7 2 2 2 3 2" xfId="1418" xr:uid="{00000000-0005-0000-0000-0000C9000000}"/>
    <cellStyle name="Comma 7 2 2 2 3 2 2" xfId="2930" xr:uid="{00000000-0005-0000-0000-0000C9000000}"/>
    <cellStyle name="Comma 7 2 2 2 3 2 2 2" xfId="12002" xr:uid="{00000000-0005-0000-0000-0000C9000000}"/>
    <cellStyle name="Comma 7 2 2 2 3 2 2 2 2" xfId="27122" xr:uid="{00000000-0005-0000-0000-0000C9000000}"/>
    <cellStyle name="Comma 7 2 2 2 3 2 2 2 2 2" xfId="57362" xr:uid="{00000000-0005-0000-0000-0000C9000000}"/>
    <cellStyle name="Comma 7 2 2 2 3 2 2 2 3" xfId="42242" xr:uid="{00000000-0005-0000-0000-0000C9000000}"/>
    <cellStyle name="Comma 7 2 2 2 3 2 2 3" xfId="18050" xr:uid="{00000000-0005-0000-0000-0000C9000000}"/>
    <cellStyle name="Comma 7 2 2 2 3 2 2 3 2" xfId="48290" xr:uid="{00000000-0005-0000-0000-0000C9000000}"/>
    <cellStyle name="Comma 7 2 2 2 3 2 2 4" xfId="33170" xr:uid="{00000000-0005-0000-0000-0000C9000000}"/>
    <cellStyle name="Comma 7 2 2 2 3 2 3" xfId="4442" xr:uid="{00000000-0005-0000-0000-0000C9000000}"/>
    <cellStyle name="Comma 7 2 2 2 3 2 3 2" xfId="13514" xr:uid="{00000000-0005-0000-0000-0000C9000000}"/>
    <cellStyle name="Comma 7 2 2 2 3 2 3 2 2" xfId="28634" xr:uid="{00000000-0005-0000-0000-0000C9000000}"/>
    <cellStyle name="Comma 7 2 2 2 3 2 3 2 2 2" xfId="58874" xr:uid="{00000000-0005-0000-0000-0000C9000000}"/>
    <cellStyle name="Comma 7 2 2 2 3 2 3 2 3" xfId="43754" xr:uid="{00000000-0005-0000-0000-0000C9000000}"/>
    <cellStyle name="Comma 7 2 2 2 3 2 3 3" xfId="19562" xr:uid="{00000000-0005-0000-0000-0000C9000000}"/>
    <cellStyle name="Comma 7 2 2 2 3 2 3 3 2" xfId="49802" xr:uid="{00000000-0005-0000-0000-0000C9000000}"/>
    <cellStyle name="Comma 7 2 2 2 3 2 3 4" xfId="34682" xr:uid="{00000000-0005-0000-0000-0000C9000000}"/>
    <cellStyle name="Comma 7 2 2 2 3 2 4" xfId="5954" xr:uid="{00000000-0005-0000-0000-0000C9000000}"/>
    <cellStyle name="Comma 7 2 2 2 3 2 4 2" xfId="15026" xr:uid="{00000000-0005-0000-0000-0000C9000000}"/>
    <cellStyle name="Comma 7 2 2 2 3 2 4 2 2" xfId="30146" xr:uid="{00000000-0005-0000-0000-0000C9000000}"/>
    <cellStyle name="Comma 7 2 2 2 3 2 4 2 2 2" xfId="60386" xr:uid="{00000000-0005-0000-0000-0000C9000000}"/>
    <cellStyle name="Comma 7 2 2 2 3 2 4 2 3" xfId="45266" xr:uid="{00000000-0005-0000-0000-0000C9000000}"/>
    <cellStyle name="Comma 7 2 2 2 3 2 4 3" xfId="21074" xr:uid="{00000000-0005-0000-0000-0000C9000000}"/>
    <cellStyle name="Comma 7 2 2 2 3 2 4 3 2" xfId="51314" xr:uid="{00000000-0005-0000-0000-0000C9000000}"/>
    <cellStyle name="Comma 7 2 2 2 3 2 4 4" xfId="36194" xr:uid="{00000000-0005-0000-0000-0000C9000000}"/>
    <cellStyle name="Comma 7 2 2 2 3 2 5" xfId="7466" xr:uid="{00000000-0005-0000-0000-0000C9000000}"/>
    <cellStyle name="Comma 7 2 2 2 3 2 5 2" xfId="22586" xr:uid="{00000000-0005-0000-0000-0000C9000000}"/>
    <cellStyle name="Comma 7 2 2 2 3 2 5 2 2" xfId="52826" xr:uid="{00000000-0005-0000-0000-0000C9000000}"/>
    <cellStyle name="Comma 7 2 2 2 3 2 5 3" xfId="37706" xr:uid="{00000000-0005-0000-0000-0000C9000000}"/>
    <cellStyle name="Comma 7 2 2 2 3 2 6" xfId="8978" xr:uid="{00000000-0005-0000-0000-0000C9000000}"/>
    <cellStyle name="Comma 7 2 2 2 3 2 6 2" xfId="24098" xr:uid="{00000000-0005-0000-0000-0000C9000000}"/>
    <cellStyle name="Comma 7 2 2 2 3 2 6 2 2" xfId="54338" xr:uid="{00000000-0005-0000-0000-0000C9000000}"/>
    <cellStyle name="Comma 7 2 2 2 3 2 6 3" xfId="39218" xr:uid="{00000000-0005-0000-0000-0000C9000000}"/>
    <cellStyle name="Comma 7 2 2 2 3 2 7" xfId="10490" xr:uid="{00000000-0005-0000-0000-0000C9000000}"/>
    <cellStyle name="Comma 7 2 2 2 3 2 7 2" xfId="25610" xr:uid="{00000000-0005-0000-0000-0000C9000000}"/>
    <cellStyle name="Comma 7 2 2 2 3 2 7 2 2" xfId="55850" xr:uid="{00000000-0005-0000-0000-0000C9000000}"/>
    <cellStyle name="Comma 7 2 2 2 3 2 7 3" xfId="40730" xr:uid="{00000000-0005-0000-0000-0000C9000000}"/>
    <cellStyle name="Comma 7 2 2 2 3 2 8" xfId="16538" xr:uid="{00000000-0005-0000-0000-0000C9000000}"/>
    <cellStyle name="Comma 7 2 2 2 3 2 8 2" xfId="46778" xr:uid="{00000000-0005-0000-0000-0000C9000000}"/>
    <cellStyle name="Comma 7 2 2 2 3 2 9" xfId="31658" xr:uid="{00000000-0005-0000-0000-0000C9000000}"/>
    <cellStyle name="Comma 7 2 2 2 3 3" xfId="2174" xr:uid="{00000000-0005-0000-0000-0000C9000000}"/>
    <cellStyle name="Comma 7 2 2 2 3 3 2" xfId="11246" xr:uid="{00000000-0005-0000-0000-0000C9000000}"/>
    <cellStyle name="Comma 7 2 2 2 3 3 2 2" xfId="26366" xr:uid="{00000000-0005-0000-0000-0000C9000000}"/>
    <cellStyle name="Comma 7 2 2 2 3 3 2 2 2" xfId="56606" xr:uid="{00000000-0005-0000-0000-0000C9000000}"/>
    <cellStyle name="Comma 7 2 2 2 3 3 2 3" xfId="41486" xr:uid="{00000000-0005-0000-0000-0000C9000000}"/>
    <cellStyle name="Comma 7 2 2 2 3 3 3" xfId="17294" xr:uid="{00000000-0005-0000-0000-0000C9000000}"/>
    <cellStyle name="Comma 7 2 2 2 3 3 3 2" xfId="47534" xr:uid="{00000000-0005-0000-0000-0000C9000000}"/>
    <cellStyle name="Comma 7 2 2 2 3 3 4" xfId="32414" xr:uid="{00000000-0005-0000-0000-0000C9000000}"/>
    <cellStyle name="Comma 7 2 2 2 3 4" xfId="3686" xr:uid="{00000000-0005-0000-0000-0000C9000000}"/>
    <cellStyle name="Comma 7 2 2 2 3 4 2" xfId="12758" xr:uid="{00000000-0005-0000-0000-0000C9000000}"/>
    <cellStyle name="Comma 7 2 2 2 3 4 2 2" xfId="27878" xr:uid="{00000000-0005-0000-0000-0000C9000000}"/>
    <cellStyle name="Comma 7 2 2 2 3 4 2 2 2" xfId="58118" xr:uid="{00000000-0005-0000-0000-0000C9000000}"/>
    <cellStyle name="Comma 7 2 2 2 3 4 2 3" xfId="42998" xr:uid="{00000000-0005-0000-0000-0000C9000000}"/>
    <cellStyle name="Comma 7 2 2 2 3 4 3" xfId="18806" xr:uid="{00000000-0005-0000-0000-0000C9000000}"/>
    <cellStyle name="Comma 7 2 2 2 3 4 3 2" xfId="49046" xr:uid="{00000000-0005-0000-0000-0000C9000000}"/>
    <cellStyle name="Comma 7 2 2 2 3 4 4" xfId="33926" xr:uid="{00000000-0005-0000-0000-0000C9000000}"/>
    <cellStyle name="Comma 7 2 2 2 3 5" xfId="5198" xr:uid="{00000000-0005-0000-0000-0000C9000000}"/>
    <cellStyle name="Comma 7 2 2 2 3 5 2" xfId="14270" xr:uid="{00000000-0005-0000-0000-0000C9000000}"/>
    <cellStyle name="Comma 7 2 2 2 3 5 2 2" xfId="29390" xr:uid="{00000000-0005-0000-0000-0000C9000000}"/>
    <cellStyle name="Comma 7 2 2 2 3 5 2 2 2" xfId="59630" xr:uid="{00000000-0005-0000-0000-0000C9000000}"/>
    <cellStyle name="Comma 7 2 2 2 3 5 2 3" xfId="44510" xr:uid="{00000000-0005-0000-0000-0000C9000000}"/>
    <cellStyle name="Comma 7 2 2 2 3 5 3" xfId="20318" xr:uid="{00000000-0005-0000-0000-0000C9000000}"/>
    <cellStyle name="Comma 7 2 2 2 3 5 3 2" xfId="50558" xr:uid="{00000000-0005-0000-0000-0000C9000000}"/>
    <cellStyle name="Comma 7 2 2 2 3 5 4" xfId="35438" xr:uid="{00000000-0005-0000-0000-0000C9000000}"/>
    <cellStyle name="Comma 7 2 2 2 3 6" xfId="6710" xr:uid="{00000000-0005-0000-0000-0000C9000000}"/>
    <cellStyle name="Comma 7 2 2 2 3 6 2" xfId="21830" xr:uid="{00000000-0005-0000-0000-0000C9000000}"/>
    <cellStyle name="Comma 7 2 2 2 3 6 2 2" xfId="52070" xr:uid="{00000000-0005-0000-0000-0000C9000000}"/>
    <cellStyle name="Comma 7 2 2 2 3 6 3" xfId="36950" xr:uid="{00000000-0005-0000-0000-0000C9000000}"/>
    <cellStyle name="Comma 7 2 2 2 3 7" xfId="8222" xr:uid="{00000000-0005-0000-0000-0000C9000000}"/>
    <cellStyle name="Comma 7 2 2 2 3 7 2" xfId="23342" xr:uid="{00000000-0005-0000-0000-0000C9000000}"/>
    <cellStyle name="Comma 7 2 2 2 3 7 2 2" xfId="53582" xr:uid="{00000000-0005-0000-0000-0000C9000000}"/>
    <cellStyle name="Comma 7 2 2 2 3 7 3" xfId="38462" xr:uid="{00000000-0005-0000-0000-0000C9000000}"/>
    <cellStyle name="Comma 7 2 2 2 3 8" xfId="9734" xr:uid="{00000000-0005-0000-0000-0000C9000000}"/>
    <cellStyle name="Comma 7 2 2 2 3 8 2" xfId="24854" xr:uid="{00000000-0005-0000-0000-0000C9000000}"/>
    <cellStyle name="Comma 7 2 2 2 3 8 2 2" xfId="55094" xr:uid="{00000000-0005-0000-0000-0000C9000000}"/>
    <cellStyle name="Comma 7 2 2 2 3 8 3" xfId="39974" xr:uid="{00000000-0005-0000-0000-0000C9000000}"/>
    <cellStyle name="Comma 7 2 2 2 3 9" xfId="15782" xr:uid="{00000000-0005-0000-0000-0000C9000000}"/>
    <cellStyle name="Comma 7 2 2 2 3 9 2" xfId="46022" xr:uid="{00000000-0005-0000-0000-0000C9000000}"/>
    <cellStyle name="Comma 7 2 2 2 4" xfId="914" xr:uid="{00000000-0005-0000-0000-000044000000}"/>
    <cellStyle name="Comma 7 2 2 2 4 2" xfId="2426" xr:uid="{00000000-0005-0000-0000-000044000000}"/>
    <cellStyle name="Comma 7 2 2 2 4 2 2" xfId="11498" xr:uid="{00000000-0005-0000-0000-000044000000}"/>
    <cellStyle name="Comma 7 2 2 2 4 2 2 2" xfId="26618" xr:uid="{00000000-0005-0000-0000-000044000000}"/>
    <cellStyle name="Comma 7 2 2 2 4 2 2 2 2" xfId="56858" xr:uid="{00000000-0005-0000-0000-000044000000}"/>
    <cellStyle name="Comma 7 2 2 2 4 2 2 3" xfId="41738" xr:uid="{00000000-0005-0000-0000-000044000000}"/>
    <cellStyle name="Comma 7 2 2 2 4 2 3" xfId="17546" xr:uid="{00000000-0005-0000-0000-000044000000}"/>
    <cellStyle name="Comma 7 2 2 2 4 2 3 2" xfId="47786" xr:uid="{00000000-0005-0000-0000-000044000000}"/>
    <cellStyle name="Comma 7 2 2 2 4 2 4" xfId="32666" xr:uid="{00000000-0005-0000-0000-000044000000}"/>
    <cellStyle name="Comma 7 2 2 2 4 3" xfId="3938" xr:uid="{00000000-0005-0000-0000-000044000000}"/>
    <cellStyle name="Comma 7 2 2 2 4 3 2" xfId="13010" xr:uid="{00000000-0005-0000-0000-000044000000}"/>
    <cellStyle name="Comma 7 2 2 2 4 3 2 2" xfId="28130" xr:uid="{00000000-0005-0000-0000-000044000000}"/>
    <cellStyle name="Comma 7 2 2 2 4 3 2 2 2" xfId="58370" xr:uid="{00000000-0005-0000-0000-000044000000}"/>
    <cellStyle name="Comma 7 2 2 2 4 3 2 3" xfId="43250" xr:uid="{00000000-0005-0000-0000-000044000000}"/>
    <cellStyle name="Comma 7 2 2 2 4 3 3" xfId="19058" xr:uid="{00000000-0005-0000-0000-000044000000}"/>
    <cellStyle name="Comma 7 2 2 2 4 3 3 2" xfId="49298" xr:uid="{00000000-0005-0000-0000-000044000000}"/>
    <cellStyle name="Comma 7 2 2 2 4 3 4" xfId="34178" xr:uid="{00000000-0005-0000-0000-000044000000}"/>
    <cellStyle name="Comma 7 2 2 2 4 4" xfId="5450" xr:uid="{00000000-0005-0000-0000-000044000000}"/>
    <cellStyle name="Comma 7 2 2 2 4 4 2" xfId="14522" xr:uid="{00000000-0005-0000-0000-000044000000}"/>
    <cellStyle name="Comma 7 2 2 2 4 4 2 2" xfId="29642" xr:uid="{00000000-0005-0000-0000-000044000000}"/>
    <cellStyle name="Comma 7 2 2 2 4 4 2 2 2" xfId="59882" xr:uid="{00000000-0005-0000-0000-000044000000}"/>
    <cellStyle name="Comma 7 2 2 2 4 4 2 3" xfId="44762" xr:uid="{00000000-0005-0000-0000-000044000000}"/>
    <cellStyle name="Comma 7 2 2 2 4 4 3" xfId="20570" xr:uid="{00000000-0005-0000-0000-000044000000}"/>
    <cellStyle name="Comma 7 2 2 2 4 4 3 2" xfId="50810" xr:uid="{00000000-0005-0000-0000-000044000000}"/>
    <cellStyle name="Comma 7 2 2 2 4 4 4" xfId="35690" xr:uid="{00000000-0005-0000-0000-000044000000}"/>
    <cellStyle name="Comma 7 2 2 2 4 5" xfId="6962" xr:uid="{00000000-0005-0000-0000-000044000000}"/>
    <cellStyle name="Comma 7 2 2 2 4 5 2" xfId="22082" xr:uid="{00000000-0005-0000-0000-000044000000}"/>
    <cellStyle name="Comma 7 2 2 2 4 5 2 2" xfId="52322" xr:uid="{00000000-0005-0000-0000-000044000000}"/>
    <cellStyle name="Comma 7 2 2 2 4 5 3" xfId="37202" xr:uid="{00000000-0005-0000-0000-000044000000}"/>
    <cellStyle name="Comma 7 2 2 2 4 6" xfId="8474" xr:uid="{00000000-0005-0000-0000-000044000000}"/>
    <cellStyle name="Comma 7 2 2 2 4 6 2" xfId="23594" xr:uid="{00000000-0005-0000-0000-000044000000}"/>
    <cellStyle name="Comma 7 2 2 2 4 6 2 2" xfId="53834" xr:uid="{00000000-0005-0000-0000-000044000000}"/>
    <cellStyle name="Comma 7 2 2 2 4 6 3" xfId="38714" xr:uid="{00000000-0005-0000-0000-000044000000}"/>
    <cellStyle name="Comma 7 2 2 2 4 7" xfId="9986" xr:uid="{00000000-0005-0000-0000-000044000000}"/>
    <cellStyle name="Comma 7 2 2 2 4 7 2" xfId="25106" xr:uid="{00000000-0005-0000-0000-000044000000}"/>
    <cellStyle name="Comma 7 2 2 2 4 7 2 2" xfId="55346" xr:uid="{00000000-0005-0000-0000-000044000000}"/>
    <cellStyle name="Comma 7 2 2 2 4 7 3" xfId="40226" xr:uid="{00000000-0005-0000-0000-000044000000}"/>
    <cellStyle name="Comma 7 2 2 2 4 8" xfId="16034" xr:uid="{00000000-0005-0000-0000-000044000000}"/>
    <cellStyle name="Comma 7 2 2 2 4 8 2" xfId="46274" xr:uid="{00000000-0005-0000-0000-000044000000}"/>
    <cellStyle name="Comma 7 2 2 2 4 9" xfId="31154" xr:uid="{00000000-0005-0000-0000-000044000000}"/>
    <cellStyle name="Comma 7 2 2 2 5" xfId="1670" xr:uid="{00000000-0005-0000-0000-000044000000}"/>
    <cellStyle name="Comma 7 2 2 2 5 2" xfId="10742" xr:uid="{00000000-0005-0000-0000-000044000000}"/>
    <cellStyle name="Comma 7 2 2 2 5 2 2" xfId="25862" xr:uid="{00000000-0005-0000-0000-000044000000}"/>
    <cellStyle name="Comma 7 2 2 2 5 2 2 2" xfId="56102" xr:uid="{00000000-0005-0000-0000-000044000000}"/>
    <cellStyle name="Comma 7 2 2 2 5 2 3" xfId="40982" xr:uid="{00000000-0005-0000-0000-000044000000}"/>
    <cellStyle name="Comma 7 2 2 2 5 3" xfId="16790" xr:uid="{00000000-0005-0000-0000-000044000000}"/>
    <cellStyle name="Comma 7 2 2 2 5 3 2" xfId="47030" xr:uid="{00000000-0005-0000-0000-000044000000}"/>
    <cellStyle name="Comma 7 2 2 2 5 4" xfId="31910" xr:uid="{00000000-0005-0000-0000-000044000000}"/>
    <cellStyle name="Comma 7 2 2 2 6" xfId="3182" xr:uid="{00000000-0005-0000-0000-000044000000}"/>
    <cellStyle name="Comma 7 2 2 2 6 2" xfId="12254" xr:uid="{00000000-0005-0000-0000-000044000000}"/>
    <cellStyle name="Comma 7 2 2 2 6 2 2" xfId="27374" xr:uid="{00000000-0005-0000-0000-000044000000}"/>
    <cellStyle name="Comma 7 2 2 2 6 2 2 2" xfId="57614" xr:uid="{00000000-0005-0000-0000-000044000000}"/>
    <cellStyle name="Comma 7 2 2 2 6 2 3" xfId="42494" xr:uid="{00000000-0005-0000-0000-000044000000}"/>
    <cellStyle name="Comma 7 2 2 2 6 3" xfId="18302" xr:uid="{00000000-0005-0000-0000-000044000000}"/>
    <cellStyle name="Comma 7 2 2 2 6 3 2" xfId="48542" xr:uid="{00000000-0005-0000-0000-000044000000}"/>
    <cellStyle name="Comma 7 2 2 2 6 4" xfId="33422" xr:uid="{00000000-0005-0000-0000-000044000000}"/>
    <cellStyle name="Comma 7 2 2 2 7" xfId="4694" xr:uid="{00000000-0005-0000-0000-000044000000}"/>
    <cellStyle name="Comma 7 2 2 2 7 2" xfId="13766" xr:uid="{00000000-0005-0000-0000-000044000000}"/>
    <cellStyle name="Comma 7 2 2 2 7 2 2" xfId="28886" xr:uid="{00000000-0005-0000-0000-000044000000}"/>
    <cellStyle name="Comma 7 2 2 2 7 2 2 2" xfId="59126" xr:uid="{00000000-0005-0000-0000-000044000000}"/>
    <cellStyle name="Comma 7 2 2 2 7 2 3" xfId="44006" xr:uid="{00000000-0005-0000-0000-000044000000}"/>
    <cellStyle name="Comma 7 2 2 2 7 3" xfId="19814" xr:uid="{00000000-0005-0000-0000-000044000000}"/>
    <cellStyle name="Comma 7 2 2 2 7 3 2" xfId="50054" xr:uid="{00000000-0005-0000-0000-000044000000}"/>
    <cellStyle name="Comma 7 2 2 2 7 4" xfId="34934" xr:uid="{00000000-0005-0000-0000-000044000000}"/>
    <cellStyle name="Comma 7 2 2 2 8" xfId="6206" xr:uid="{00000000-0005-0000-0000-000044000000}"/>
    <cellStyle name="Comma 7 2 2 2 8 2" xfId="21326" xr:uid="{00000000-0005-0000-0000-000044000000}"/>
    <cellStyle name="Comma 7 2 2 2 8 2 2" xfId="51566" xr:uid="{00000000-0005-0000-0000-000044000000}"/>
    <cellStyle name="Comma 7 2 2 2 8 3" xfId="36446" xr:uid="{00000000-0005-0000-0000-000044000000}"/>
    <cellStyle name="Comma 7 2 2 2 9" xfId="7718" xr:uid="{00000000-0005-0000-0000-000044000000}"/>
    <cellStyle name="Comma 7 2 2 2 9 2" xfId="22838" xr:uid="{00000000-0005-0000-0000-000044000000}"/>
    <cellStyle name="Comma 7 2 2 2 9 2 2" xfId="53078" xr:uid="{00000000-0005-0000-0000-000044000000}"/>
    <cellStyle name="Comma 7 2 2 2 9 3" xfId="37958" xr:uid="{00000000-0005-0000-0000-000044000000}"/>
    <cellStyle name="Comma 7 2 2 3" xfId="242" xr:uid="{00000000-0005-0000-0000-000044000000}"/>
    <cellStyle name="Comma 7 2 2 3 10" xfId="9314" xr:uid="{00000000-0005-0000-0000-000044000000}"/>
    <cellStyle name="Comma 7 2 2 3 10 2" xfId="24434" xr:uid="{00000000-0005-0000-0000-000044000000}"/>
    <cellStyle name="Comma 7 2 2 3 10 2 2" xfId="54674" xr:uid="{00000000-0005-0000-0000-000044000000}"/>
    <cellStyle name="Comma 7 2 2 3 10 3" xfId="39554" xr:uid="{00000000-0005-0000-0000-000044000000}"/>
    <cellStyle name="Comma 7 2 2 3 11" xfId="15362" xr:uid="{00000000-0005-0000-0000-000044000000}"/>
    <cellStyle name="Comma 7 2 2 3 11 2" xfId="45602" xr:uid="{00000000-0005-0000-0000-000044000000}"/>
    <cellStyle name="Comma 7 2 2 3 12" xfId="30482" xr:uid="{00000000-0005-0000-0000-000044000000}"/>
    <cellStyle name="Comma 7 2 2 3 2" xfId="494" xr:uid="{00000000-0005-0000-0000-000044000000}"/>
    <cellStyle name="Comma 7 2 2 3 2 10" xfId="30734" xr:uid="{00000000-0005-0000-0000-000044000000}"/>
    <cellStyle name="Comma 7 2 2 3 2 2" xfId="1250" xr:uid="{00000000-0005-0000-0000-000044000000}"/>
    <cellStyle name="Comma 7 2 2 3 2 2 2" xfId="2762" xr:uid="{00000000-0005-0000-0000-000044000000}"/>
    <cellStyle name="Comma 7 2 2 3 2 2 2 2" xfId="11834" xr:uid="{00000000-0005-0000-0000-000044000000}"/>
    <cellStyle name="Comma 7 2 2 3 2 2 2 2 2" xfId="26954" xr:uid="{00000000-0005-0000-0000-000044000000}"/>
    <cellStyle name="Comma 7 2 2 3 2 2 2 2 2 2" xfId="57194" xr:uid="{00000000-0005-0000-0000-000044000000}"/>
    <cellStyle name="Comma 7 2 2 3 2 2 2 2 3" xfId="42074" xr:uid="{00000000-0005-0000-0000-000044000000}"/>
    <cellStyle name="Comma 7 2 2 3 2 2 2 3" xfId="17882" xr:uid="{00000000-0005-0000-0000-000044000000}"/>
    <cellStyle name="Comma 7 2 2 3 2 2 2 3 2" xfId="48122" xr:uid="{00000000-0005-0000-0000-000044000000}"/>
    <cellStyle name="Comma 7 2 2 3 2 2 2 4" xfId="33002" xr:uid="{00000000-0005-0000-0000-000044000000}"/>
    <cellStyle name="Comma 7 2 2 3 2 2 3" xfId="4274" xr:uid="{00000000-0005-0000-0000-000044000000}"/>
    <cellStyle name="Comma 7 2 2 3 2 2 3 2" xfId="13346" xr:uid="{00000000-0005-0000-0000-000044000000}"/>
    <cellStyle name="Comma 7 2 2 3 2 2 3 2 2" xfId="28466" xr:uid="{00000000-0005-0000-0000-000044000000}"/>
    <cellStyle name="Comma 7 2 2 3 2 2 3 2 2 2" xfId="58706" xr:uid="{00000000-0005-0000-0000-000044000000}"/>
    <cellStyle name="Comma 7 2 2 3 2 2 3 2 3" xfId="43586" xr:uid="{00000000-0005-0000-0000-000044000000}"/>
    <cellStyle name="Comma 7 2 2 3 2 2 3 3" xfId="19394" xr:uid="{00000000-0005-0000-0000-000044000000}"/>
    <cellStyle name="Comma 7 2 2 3 2 2 3 3 2" xfId="49634" xr:uid="{00000000-0005-0000-0000-000044000000}"/>
    <cellStyle name="Comma 7 2 2 3 2 2 3 4" xfId="34514" xr:uid="{00000000-0005-0000-0000-000044000000}"/>
    <cellStyle name="Comma 7 2 2 3 2 2 4" xfId="5786" xr:uid="{00000000-0005-0000-0000-000044000000}"/>
    <cellStyle name="Comma 7 2 2 3 2 2 4 2" xfId="14858" xr:uid="{00000000-0005-0000-0000-000044000000}"/>
    <cellStyle name="Comma 7 2 2 3 2 2 4 2 2" xfId="29978" xr:uid="{00000000-0005-0000-0000-000044000000}"/>
    <cellStyle name="Comma 7 2 2 3 2 2 4 2 2 2" xfId="60218" xr:uid="{00000000-0005-0000-0000-000044000000}"/>
    <cellStyle name="Comma 7 2 2 3 2 2 4 2 3" xfId="45098" xr:uid="{00000000-0005-0000-0000-000044000000}"/>
    <cellStyle name="Comma 7 2 2 3 2 2 4 3" xfId="20906" xr:uid="{00000000-0005-0000-0000-000044000000}"/>
    <cellStyle name="Comma 7 2 2 3 2 2 4 3 2" xfId="51146" xr:uid="{00000000-0005-0000-0000-000044000000}"/>
    <cellStyle name="Comma 7 2 2 3 2 2 4 4" xfId="36026" xr:uid="{00000000-0005-0000-0000-000044000000}"/>
    <cellStyle name="Comma 7 2 2 3 2 2 5" xfId="7298" xr:uid="{00000000-0005-0000-0000-000044000000}"/>
    <cellStyle name="Comma 7 2 2 3 2 2 5 2" xfId="22418" xr:uid="{00000000-0005-0000-0000-000044000000}"/>
    <cellStyle name="Comma 7 2 2 3 2 2 5 2 2" xfId="52658" xr:uid="{00000000-0005-0000-0000-000044000000}"/>
    <cellStyle name="Comma 7 2 2 3 2 2 5 3" xfId="37538" xr:uid="{00000000-0005-0000-0000-000044000000}"/>
    <cellStyle name="Comma 7 2 2 3 2 2 6" xfId="8810" xr:uid="{00000000-0005-0000-0000-000044000000}"/>
    <cellStyle name="Comma 7 2 2 3 2 2 6 2" xfId="23930" xr:uid="{00000000-0005-0000-0000-000044000000}"/>
    <cellStyle name="Comma 7 2 2 3 2 2 6 2 2" xfId="54170" xr:uid="{00000000-0005-0000-0000-000044000000}"/>
    <cellStyle name="Comma 7 2 2 3 2 2 6 3" xfId="39050" xr:uid="{00000000-0005-0000-0000-000044000000}"/>
    <cellStyle name="Comma 7 2 2 3 2 2 7" xfId="10322" xr:uid="{00000000-0005-0000-0000-000044000000}"/>
    <cellStyle name="Comma 7 2 2 3 2 2 7 2" xfId="25442" xr:uid="{00000000-0005-0000-0000-000044000000}"/>
    <cellStyle name="Comma 7 2 2 3 2 2 7 2 2" xfId="55682" xr:uid="{00000000-0005-0000-0000-000044000000}"/>
    <cellStyle name="Comma 7 2 2 3 2 2 7 3" xfId="40562" xr:uid="{00000000-0005-0000-0000-000044000000}"/>
    <cellStyle name="Comma 7 2 2 3 2 2 8" xfId="16370" xr:uid="{00000000-0005-0000-0000-000044000000}"/>
    <cellStyle name="Comma 7 2 2 3 2 2 8 2" xfId="46610" xr:uid="{00000000-0005-0000-0000-000044000000}"/>
    <cellStyle name="Comma 7 2 2 3 2 2 9" xfId="31490" xr:uid="{00000000-0005-0000-0000-000044000000}"/>
    <cellStyle name="Comma 7 2 2 3 2 3" xfId="2006" xr:uid="{00000000-0005-0000-0000-000044000000}"/>
    <cellStyle name="Comma 7 2 2 3 2 3 2" xfId="11078" xr:uid="{00000000-0005-0000-0000-000044000000}"/>
    <cellStyle name="Comma 7 2 2 3 2 3 2 2" xfId="26198" xr:uid="{00000000-0005-0000-0000-000044000000}"/>
    <cellStyle name="Comma 7 2 2 3 2 3 2 2 2" xfId="56438" xr:uid="{00000000-0005-0000-0000-000044000000}"/>
    <cellStyle name="Comma 7 2 2 3 2 3 2 3" xfId="41318" xr:uid="{00000000-0005-0000-0000-000044000000}"/>
    <cellStyle name="Comma 7 2 2 3 2 3 3" xfId="17126" xr:uid="{00000000-0005-0000-0000-000044000000}"/>
    <cellStyle name="Comma 7 2 2 3 2 3 3 2" xfId="47366" xr:uid="{00000000-0005-0000-0000-000044000000}"/>
    <cellStyle name="Comma 7 2 2 3 2 3 4" xfId="32246" xr:uid="{00000000-0005-0000-0000-000044000000}"/>
    <cellStyle name="Comma 7 2 2 3 2 4" xfId="3518" xr:uid="{00000000-0005-0000-0000-000044000000}"/>
    <cellStyle name="Comma 7 2 2 3 2 4 2" xfId="12590" xr:uid="{00000000-0005-0000-0000-000044000000}"/>
    <cellStyle name="Comma 7 2 2 3 2 4 2 2" xfId="27710" xr:uid="{00000000-0005-0000-0000-000044000000}"/>
    <cellStyle name="Comma 7 2 2 3 2 4 2 2 2" xfId="57950" xr:uid="{00000000-0005-0000-0000-000044000000}"/>
    <cellStyle name="Comma 7 2 2 3 2 4 2 3" xfId="42830" xr:uid="{00000000-0005-0000-0000-000044000000}"/>
    <cellStyle name="Comma 7 2 2 3 2 4 3" xfId="18638" xr:uid="{00000000-0005-0000-0000-000044000000}"/>
    <cellStyle name="Comma 7 2 2 3 2 4 3 2" xfId="48878" xr:uid="{00000000-0005-0000-0000-000044000000}"/>
    <cellStyle name="Comma 7 2 2 3 2 4 4" xfId="33758" xr:uid="{00000000-0005-0000-0000-000044000000}"/>
    <cellStyle name="Comma 7 2 2 3 2 5" xfId="5030" xr:uid="{00000000-0005-0000-0000-000044000000}"/>
    <cellStyle name="Comma 7 2 2 3 2 5 2" xfId="14102" xr:uid="{00000000-0005-0000-0000-000044000000}"/>
    <cellStyle name="Comma 7 2 2 3 2 5 2 2" xfId="29222" xr:uid="{00000000-0005-0000-0000-000044000000}"/>
    <cellStyle name="Comma 7 2 2 3 2 5 2 2 2" xfId="59462" xr:uid="{00000000-0005-0000-0000-000044000000}"/>
    <cellStyle name="Comma 7 2 2 3 2 5 2 3" xfId="44342" xr:uid="{00000000-0005-0000-0000-000044000000}"/>
    <cellStyle name="Comma 7 2 2 3 2 5 3" xfId="20150" xr:uid="{00000000-0005-0000-0000-000044000000}"/>
    <cellStyle name="Comma 7 2 2 3 2 5 3 2" xfId="50390" xr:uid="{00000000-0005-0000-0000-000044000000}"/>
    <cellStyle name="Comma 7 2 2 3 2 5 4" xfId="35270" xr:uid="{00000000-0005-0000-0000-000044000000}"/>
    <cellStyle name="Comma 7 2 2 3 2 6" xfId="6542" xr:uid="{00000000-0005-0000-0000-000044000000}"/>
    <cellStyle name="Comma 7 2 2 3 2 6 2" xfId="21662" xr:uid="{00000000-0005-0000-0000-000044000000}"/>
    <cellStyle name="Comma 7 2 2 3 2 6 2 2" xfId="51902" xr:uid="{00000000-0005-0000-0000-000044000000}"/>
    <cellStyle name="Comma 7 2 2 3 2 6 3" xfId="36782" xr:uid="{00000000-0005-0000-0000-000044000000}"/>
    <cellStyle name="Comma 7 2 2 3 2 7" xfId="8054" xr:uid="{00000000-0005-0000-0000-000044000000}"/>
    <cellStyle name="Comma 7 2 2 3 2 7 2" xfId="23174" xr:uid="{00000000-0005-0000-0000-000044000000}"/>
    <cellStyle name="Comma 7 2 2 3 2 7 2 2" xfId="53414" xr:uid="{00000000-0005-0000-0000-000044000000}"/>
    <cellStyle name="Comma 7 2 2 3 2 7 3" xfId="38294" xr:uid="{00000000-0005-0000-0000-000044000000}"/>
    <cellStyle name="Comma 7 2 2 3 2 8" xfId="9566" xr:uid="{00000000-0005-0000-0000-000044000000}"/>
    <cellStyle name="Comma 7 2 2 3 2 8 2" xfId="24686" xr:uid="{00000000-0005-0000-0000-000044000000}"/>
    <cellStyle name="Comma 7 2 2 3 2 8 2 2" xfId="54926" xr:uid="{00000000-0005-0000-0000-000044000000}"/>
    <cellStyle name="Comma 7 2 2 3 2 8 3" xfId="39806" xr:uid="{00000000-0005-0000-0000-000044000000}"/>
    <cellStyle name="Comma 7 2 2 3 2 9" xfId="15614" xr:uid="{00000000-0005-0000-0000-000044000000}"/>
    <cellStyle name="Comma 7 2 2 3 2 9 2" xfId="45854" xr:uid="{00000000-0005-0000-0000-000044000000}"/>
    <cellStyle name="Comma 7 2 2 3 3" xfId="746" xr:uid="{00000000-0005-0000-0000-0000CA000000}"/>
    <cellStyle name="Comma 7 2 2 3 3 10" xfId="30986" xr:uid="{00000000-0005-0000-0000-0000CA000000}"/>
    <cellStyle name="Comma 7 2 2 3 3 2" xfId="1502" xr:uid="{00000000-0005-0000-0000-0000CA000000}"/>
    <cellStyle name="Comma 7 2 2 3 3 2 2" xfId="3014" xr:uid="{00000000-0005-0000-0000-0000CA000000}"/>
    <cellStyle name="Comma 7 2 2 3 3 2 2 2" xfId="12086" xr:uid="{00000000-0005-0000-0000-0000CA000000}"/>
    <cellStyle name="Comma 7 2 2 3 3 2 2 2 2" xfId="27206" xr:uid="{00000000-0005-0000-0000-0000CA000000}"/>
    <cellStyle name="Comma 7 2 2 3 3 2 2 2 2 2" xfId="57446" xr:uid="{00000000-0005-0000-0000-0000CA000000}"/>
    <cellStyle name="Comma 7 2 2 3 3 2 2 2 3" xfId="42326" xr:uid="{00000000-0005-0000-0000-0000CA000000}"/>
    <cellStyle name="Comma 7 2 2 3 3 2 2 3" xfId="18134" xr:uid="{00000000-0005-0000-0000-0000CA000000}"/>
    <cellStyle name="Comma 7 2 2 3 3 2 2 3 2" xfId="48374" xr:uid="{00000000-0005-0000-0000-0000CA000000}"/>
    <cellStyle name="Comma 7 2 2 3 3 2 2 4" xfId="33254" xr:uid="{00000000-0005-0000-0000-0000CA000000}"/>
    <cellStyle name="Comma 7 2 2 3 3 2 3" xfId="4526" xr:uid="{00000000-0005-0000-0000-0000CA000000}"/>
    <cellStyle name="Comma 7 2 2 3 3 2 3 2" xfId="13598" xr:uid="{00000000-0005-0000-0000-0000CA000000}"/>
    <cellStyle name="Comma 7 2 2 3 3 2 3 2 2" xfId="28718" xr:uid="{00000000-0005-0000-0000-0000CA000000}"/>
    <cellStyle name="Comma 7 2 2 3 3 2 3 2 2 2" xfId="58958" xr:uid="{00000000-0005-0000-0000-0000CA000000}"/>
    <cellStyle name="Comma 7 2 2 3 3 2 3 2 3" xfId="43838" xr:uid="{00000000-0005-0000-0000-0000CA000000}"/>
    <cellStyle name="Comma 7 2 2 3 3 2 3 3" xfId="19646" xr:uid="{00000000-0005-0000-0000-0000CA000000}"/>
    <cellStyle name="Comma 7 2 2 3 3 2 3 3 2" xfId="49886" xr:uid="{00000000-0005-0000-0000-0000CA000000}"/>
    <cellStyle name="Comma 7 2 2 3 3 2 3 4" xfId="34766" xr:uid="{00000000-0005-0000-0000-0000CA000000}"/>
    <cellStyle name="Comma 7 2 2 3 3 2 4" xfId="6038" xr:uid="{00000000-0005-0000-0000-0000CA000000}"/>
    <cellStyle name="Comma 7 2 2 3 3 2 4 2" xfId="15110" xr:uid="{00000000-0005-0000-0000-0000CA000000}"/>
    <cellStyle name="Comma 7 2 2 3 3 2 4 2 2" xfId="30230" xr:uid="{00000000-0005-0000-0000-0000CA000000}"/>
    <cellStyle name="Comma 7 2 2 3 3 2 4 2 2 2" xfId="60470" xr:uid="{00000000-0005-0000-0000-0000CA000000}"/>
    <cellStyle name="Comma 7 2 2 3 3 2 4 2 3" xfId="45350" xr:uid="{00000000-0005-0000-0000-0000CA000000}"/>
    <cellStyle name="Comma 7 2 2 3 3 2 4 3" xfId="21158" xr:uid="{00000000-0005-0000-0000-0000CA000000}"/>
    <cellStyle name="Comma 7 2 2 3 3 2 4 3 2" xfId="51398" xr:uid="{00000000-0005-0000-0000-0000CA000000}"/>
    <cellStyle name="Comma 7 2 2 3 3 2 4 4" xfId="36278" xr:uid="{00000000-0005-0000-0000-0000CA000000}"/>
    <cellStyle name="Comma 7 2 2 3 3 2 5" xfId="7550" xr:uid="{00000000-0005-0000-0000-0000CA000000}"/>
    <cellStyle name="Comma 7 2 2 3 3 2 5 2" xfId="22670" xr:uid="{00000000-0005-0000-0000-0000CA000000}"/>
    <cellStyle name="Comma 7 2 2 3 3 2 5 2 2" xfId="52910" xr:uid="{00000000-0005-0000-0000-0000CA000000}"/>
    <cellStyle name="Comma 7 2 2 3 3 2 5 3" xfId="37790" xr:uid="{00000000-0005-0000-0000-0000CA000000}"/>
    <cellStyle name="Comma 7 2 2 3 3 2 6" xfId="9062" xr:uid="{00000000-0005-0000-0000-0000CA000000}"/>
    <cellStyle name="Comma 7 2 2 3 3 2 6 2" xfId="24182" xr:uid="{00000000-0005-0000-0000-0000CA000000}"/>
    <cellStyle name="Comma 7 2 2 3 3 2 6 2 2" xfId="54422" xr:uid="{00000000-0005-0000-0000-0000CA000000}"/>
    <cellStyle name="Comma 7 2 2 3 3 2 6 3" xfId="39302" xr:uid="{00000000-0005-0000-0000-0000CA000000}"/>
    <cellStyle name="Comma 7 2 2 3 3 2 7" xfId="10574" xr:uid="{00000000-0005-0000-0000-0000CA000000}"/>
    <cellStyle name="Comma 7 2 2 3 3 2 7 2" xfId="25694" xr:uid="{00000000-0005-0000-0000-0000CA000000}"/>
    <cellStyle name="Comma 7 2 2 3 3 2 7 2 2" xfId="55934" xr:uid="{00000000-0005-0000-0000-0000CA000000}"/>
    <cellStyle name="Comma 7 2 2 3 3 2 7 3" xfId="40814" xr:uid="{00000000-0005-0000-0000-0000CA000000}"/>
    <cellStyle name="Comma 7 2 2 3 3 2 8" xfId="16622" xr:uid="{00000000-0005-0000-0000-0000CA000000}"/>
    <cellStyle name="Comma 7 2 2 3 3 2 8 2" xfId="46862" xr:uid="{00000000-0005-0000-0000-0000CA000000}"/>
    <cellStyle name="Comma 7 2 2 3 3 2 9" xfId="31742" xr:uid="{00000000-0005-0000-0000-0000CA000000}"/>
    <cellStyle name="Comma 7 2 2 3 3 3" xfId="2258" xr:uid="{00000000-0005-0000-0000-0000CA000000}"/>
    <cellStyle name="Comma 7 2 2 3 3 3 2" xfId="11330" xr:uid="{00000000-0005-0000-0000-0000CA000000}"/>
    <cellStyle name="Comma 7 2 2 3 3 3 2 2" xfId="26450" xr:uid="{00000000-0005-0000-0000-0000CA000000}"/>
    <cellStyle name="Comma 7 2 2 3 3 3 2 2 2" xfId="56690" xr:uid="{00000000-0005-0000-0000-0000CA000000}"/>
    <cellStyle name="Comma 7 2 2 3 3 3 2 3" xfId="41570" xr:uid="{00000000-0005-0000-0000-0000CA000000}"/>
    <cellStyle name="Comma 7 2 2 3 3 3 3" xfId="17378" xr:uid="{00000000-0005-0000-0000-0000CA000000}"/>
    <cellStyle name="Comma 7 2 2 3 3 3 3 2" xfId="47618" xr:uid="{00000000-0005-0000-0000-0000CA000000}"/>
    <cellStyle name="Comma 7 2 2 3 3 3 4" xfId="32498" xr:uid="{00000000-0005-0000-0000-0000CA000000}"/>
    <cellStyle name="Comma 7 2 2 3 3 4" xfId="3770" xr:uid="{00000000-0005-0000-0000-0000CA000000}"/>
    <cellStyle name="Comma 7 2 2 3 3 4 2" xfId="12842" xr:uid="{00000000-0005-0000-0000-0000CA000000}"/>
    <cellStyle name="Comma 7 2 2 3 3 4 2 2" xfId="27962" xr:uid="{00000000-0005-0000-0000-0000CA000000}"/>
    <cellStyle name="Comma 7 2 2 3 3 4 2 2 2" xfId="58202" xr:uid="{00000000-0005-0000-0000-0000CA000000}"/>
    <cellStyle name="Comma 7 2 2 3 3 4 2 3" xfId="43082" xr:uid="{00000000-0005-0000-0000-0000CA000000}"/>
    <cellStyle name="Comma 7 2 2 3 3 4 3" xfId="18890" xr:uid="{00000000-0005-0000-0000-0000CA000000}"/>
    <cellStyle name="Comma 7 2 2 3 3 4 3 2" xfId="49130" xr:uid="{00000000-0005-0000-0000-0000CA000000}"/>
    <cellStyle name="Comma 7 2 2 3 3 4 4" xfId="34010" xr:uid="{00000000-0005-0000-0000-0000CA000000}"/>
    <cellStyle name="Comma 7 2 2 3 3 5" xfId="5282" xr:uid="{00000000-0005-0000-0000-0000CA000000}"/>
    <cellStyle name="Comma 7 2 2 3 3 5 2" xfId="14354" xr:uid="{00000000-0005-0000-0000-0000CA000000}"/>
    <cellStyle name="Comma 7 2 2 3 3 5 2 2" xfId="29474" xr:uid="{00000000-0005-0000-0000-0000CA000000}"/>
    <cellStyle name="Comma 7 2 2 3 3 5 2 2 2" xfId="59714" xr:uid="{00000000-0005-0000-0000-0000CA000000}"/>
    <cellStyle name="Comma 7 2 2 3 3 5 2 3" xfId="44594" xr:uid="{00000000-0005-0000-0000-0000CA000000}"/>
    <cellStyle name="Comma 7 2 2 3 3 5 3" xfId="20402" xr:uid="{00000000-0005-0000-0000-0000CA000000}"/>
    <cellStyle name="Comma 7 2 2 3 3 5 3 2" xfId="50642" xr:uid="{00000000-0005-0000-0000-0000CA000000}"/>
    <cellStyle name="Comma 7 2 2 3 3 5 4" xfId="35522" xr:uid="{00000000-0005-0000-0000-0000CA000000}"/>
    <cellStyle name="Comma 7 2 2 3 3 6" xfId="6794" xr:uid="{00000000-0005-0000-0000-0000CA000000}"/>
    <cellStyle name="Comma 7 2 2 3 3 6 2" xfId="21914" xr:uid="{00000000-0005-0000-0000-0000CA000000}"/>
    <cellStyle name="Comma 7 2 2 3 3 6 2 2" xfId="52154" xr:uid="{00000000-0005-0000-0000-0000CA000000}"/>
    <cellStyle name="Comma 7 2 2 3 3 6 3" xfId="37034" xr:uid="{00000000-0005-0000-0000-0000CA000000}"/>
    <cellStyle name="Comma 7 2 2 3 3 7" xfId="8306" xr:uid="{00000000-0005-0000-0000-0000CA000000}"/>
    <cellStyle name="Comma 7 2 2 3 3 7 2" xfId="23426" xr:uid="{00000000-0005-0000-0000-0000CA000000}"/>
    <cellStyle name="Comma 7 2 2 3 3 7 2 2" xfId="53666" xr:uid="{00000000-0005-0000-0000-0000CA000000}"/>
    <cellStyle name="Comma 7 2 2 3 3 7 3" xfId="38546" xr:uid="{00000000-0005-0000-0000-0000CA000000}"/>
    <cellStyle name="Comma 7 2 2 3 3 8" xfId="9818" xr:uid="{00000000-0005-0000-0000-0000CA000000}"/>
    <cellStyle name="Comma 7 2 2 3 3 8 2" xfId="24938" xr:uid="{00000000-0005-0000-0000-0000CA000000}"/>
    <cellStyle name="Comma 7 2 2 3 3 8 2 2" xfId="55178" xr:uid="{00000000-0005-0000-0000-0000CA000000}"/>
    <cellStyle name="Comma 7 2 2 3 3 8 3" xfId="40058" xr:uid="{00000000-0005-0000-0000-0000CA000000}"/>
    <cellStyle name="Comma 7 2 2 3 3 9" xfId="15866" xr:uid="{00000000-0005-0000-0000-0000CA000000}"/>
    <cellStyle name="Comma 7 2 2 3 3 9 2" xfId="46106" xr:uid="{00000000-0005-0000-0000-0000CA000000}"/>
    <cellStyle name="Comma 7 2 2 3 4" xfId="998" xr:uid="{00000000-0005-0000-0000-000044000000}"/>
    <cellStyle name="Comma 7 2 2 3 4 2" xfId="2510" xr:uid="{00000000-0005-0000-0000-000044000000}"/>
    <cellStyle name="Comma 7 2 2 3 4 2 2" xfId="11582" xr:uid="{00000000-0005-0000-0000-000044000000}"/>
    <cellStyle name="Comma 7 2 2 3 4 2 2 2" xfId="26702" xr:uid="{00000000-0005-0000-0000-000044000000}"/>
    <cellStyle name="Comma 7 2 2 3 4 2 2 2 2" xfId="56942" xr:uid="{00000000-0005-0000-0000-000044000000}"/>
    <cellStyle name="Comma 7 2 2 3 4 2 2 3" xfId="41822" xr:uid="{00000000-0005-0000-0000-000044000000}"/>
    <cellStyle name="Comma 7 2 2 3 4 2 3" xfId="17630" xr:uid="{00000000-0005-0000-0000-000044000000}"/>
    <cellStyle name="Comma 7 2 2 3 4 2 3 2" xfId="47870" xr:uid="{00000000-0005-0000-0000-000044000000}"/>
    <cellStyle name="Comma 7 2 2 3 4 2 4" xfId="32750" xr:uid="{00000000-0005-0000-0000-000044000000}"/>
    <cellStyle name="Comma 7 2 2 3 4 3" xfId="4022" xr:uid="{00000000-0005-0000-0000-000044000000}"/>
    <cellStyle name="Comma 7 2 2 3 4 3 2" xfId="13094" xr:uid="{00000000-0005-0000-0000-000044000000}"/>
    <cellStyle name="Comma 7 2 2 3 4 3 2 2" xfId="28214" xr:uid="{00000000-0005-0000-0000-000044000000}"/>
    <cellStyle name="Comma 7 2 2 3 4 3 2 2 2" xfId="58454" xr:uid="{00000000-0005-0000-0000-000044000000}"/>
    <cellStyle name="Comma 7 2 2 3 4 3 2 3" xfId="43334" xr:uid="{00000000-0005-0000-0000-000044000000}"/>
    <cellStyle name="Comma 7 2 2 3 4 3 3" xfId="19142" xr:uid="{00000000-0005-0000-0000-000044000000}"/>
    <cellStyle name="Comma 7 2 2 3 4 3 3 2" xfId="49382" xr:uid="{00000000-0005-0000-0000-000044000000}"/>
    <cellStyle name="Comma 7 2 2 3 4 3 4" xfId="34262" xr:uid="{00000000-0005-0000-0000-000044000000}"/>
    <cellStyle name="Comma 7 2 2 3 4 4" xfId="5534" xr:uid="{00000000-0005-0000-0000-000044000000}"/>
    <cellStyle name="Comma 7 2 2 3 4 4 2" xfId="14606" xr:uid="{00000000-0005-0000-0000-000044000000}"/>
    <cellStyle name="Comma 7 2 2 3 4 4 2 2" xfId="29726" xr:uid="{00000000-0005-0000-0000-000044000000}"/>
    <cellStyle name="Comma 7 2 2 3 4 4 2 2 2" xfId="59966" xr:uid="{00000000-0005-0000-0000-000044000000}"/>
    <cellStyle name="Comma 7 2 2 3 4 4 2 3" xfId="44846" xr:uid="{00000000-0005-0000-0000-000044000000}"/>
    <cellStyle name="Comma 7 2 2 3 4 4 3" xfId="20654" xr:uid="{00000000-0005-0000-0000-000044000000}"/>
    <cellStyle name="Comma 7 2 2 3 4 4 3 2" xfId="50894" xr:uid="{00000000-0005-0000-0000-000044000000}"/>
    <cellStyle name="Comma 7 2 2 3 4 4 4" xfId="35774" xr:uid="{00000000-0005-0000-0000-000044000000}"/>
    <cellStyle name="Comma 7 2 2 3 4 5" xfId="7046" xr:uid="{00000000-0005-0000-0000-000044000000}"/>
    <cellStyle name="Comma 7 2 2 3 4 5 2" xfId="22166" xr:uid="{00000000-0005-0000-0000-000044000000}"/>
    <cellStyle name="Comma 7 2 2 3 4 5 2 2" xfId="52406" xr:uid="{00000000-0005-0000-0000-000044000000}"/>
    <cellStyle name="Comma 7 2 2 3 4 5 3" xfId="37286" xr:uid="{00000000-0005-0000-0000-000044000000}"/>
    <cellStyle name="Comma 7 2 2 3 4 6" xfId="8558" xr:uid="{00000000-0005-0000-0000-000044000000}"/>
    <cellStyle name="Comma 7 2 2 3 4 6 2" xfId="23678" xr:uid="{00000000-0005-0000-0000-000044000000}"/>
    <cellStyle name="Comma 7 2 2 3 4 6 2 2" xfId="53918" xr:uid="{00000000-0005-0000-0000-000044000000}"/>
    <cellStyle name="Comma 7 2 2 3 4 6 3" xfId="38798" xr:uid="{00000000-0005-0000-0000-000044000000}"/>
    <cellStyle name="Comma 7 2 2 3 4 7" xfId="10070" xr:uid="{00000000-0005-0000-0000-000044000000}"/>
    <cellStyle name="Comma 7 2 2 3 4 7 2" xfId="25190" xr:uid="{00000000-0005-0000-0000-000044000000}"/>
    <cellStyle name="Comma 7 2 2 3 4 7 2 2" xfId="55430" xr:uid="{00000000-0005-0000-0000-000044000000}"/>
    <cellStyle name="Comma 7 2 2 3 4 7 3" xfId="40310" xr:uid="{00000000-0005-0000-0000-000044000000}"/>
    <cellStyle name="Comma 7 2 2 3 4 8" xfId="16118" xr:uid="{00000000-0005-0000-0000-000044000000}"/>
    <cellStyle name="Comma 7 2 2 3 4 8 2" xfId="46358" xr:uid="{00000000-0005-0000-0000-000044000000}"/>
    <cellStyle name="Comma 7 2 2 3 4 9" xfId="31238" xr:uid="{00000000-0005-0000-0000-000044000000}"/>
    <cellStyle name="Comma 7 2 2 3 5" xfId="1754" xr:uid="{00000000-0005-0000-0000-000044000000}"/>
    <cellStyle name="Comma 7 2 2 3 5 2" xfId="10826" xr:uid="{00000000-0005-0000-0000-000044000000}"/>
    <cellStyle name="Comma 7 2 2 3 5 2 2" xfId="25946" xr:uid="{00000000-0005-0000-0000-000044000000}"/>
    <cellStyle name="Comma 7 2 2 3 5 2 2 2" xfId="56186" xr:uid="{00000000-0005-0000-0000-000044000000}"/>
    <cellStyle name="Comma 7 2 2 3 5 2 3" xfId="41066" xr:uid="{00000000-0005-0000-0000-000044000000}"/>
    <cellStyle name="Comma 7 2 2 3 5 3" xfId="16874" xr:uid="{00000000-0005-0000-0000-000044000000}"/>
    <cellStyle name="Comma 7 2 2 3 5 3 2" xfId="47114" xr:uid="{00000000-0005-0000-0000-000044000000}"/>
    <cellStyle name="Comma 7 2 2 3 5 4" xfId="31994" xr:uid="{00000000-0005-0000-0000-000044000000}"/>
    <cellStyle name="Comma 7 2 2 3 6" xfId="3266" xr:uid="{00000000-0005-0000-0000-000044000000}"/>
    <cellStyle name="Comma 7 2 2 3 6 2" xfId="12338" xr:uid="{00000000-0005-0000-0000-000044000000}"/>
    <cellStyle name="Comma 7 2 2 3 6 2 2" xfId="27458" xr:uid="{00000000-0005-0000-0000-000044000000}"/>
    <cellStyle name="Comma 7 2 2 3 6 2 2 2" xfId="57698" xr:uid="{00000000-0005-0000-0000-000044000000}"/>
    <cellStyle name="Comma 7 2 2 3 6 2 3" xfId="42578" xr:uid="{00000000-0005-0000-0000-000044000000}"/>
    <cellStyle name="Comma 7 2 2 3 6 3" xfId="18386" xr:uid="{00000000-0005-0000-0000-000044000000}"/>
    <cellStyle name="Comma 7 2 2 3 6 3 2" xfId="48626" xr:uid="{00000000-0005-0000-0000-000044000000}"/>
    <cellStyle name="Comma 7 2 2 3 6 4" xfId="33506" xr:uid="{00000000-0005-0000-0000-000044000000}"/>
    <cellStyle name="Comma 7 2 2 3 7" xfId="4778" xr:uid="{00000000-0005-0000-0000-000044000000}"/>
    <cellStyle name="Comma 7 2 2 3 7 2" xfId="13850" xr:uid="{00000000-0005-0000-0000-000044000000}"/>
    <cellStyle name="Comma 7 2 2 3 7 2 2" xfId="28970" xr:uid="{00000000-0005-0000-0000-000044000000}"/>
    <cellStyle name="Comma 7 2 2 3 7 2 2 2" xfId="59210" xr:uid="{00000000-0005-0000-0000-000044000000}"/>
    <cellStyle name="Comma 7 2 2 3 7 2 3" xfId="44090" xr:uid="{00000000-0005-0000-0000-000044000000}"/>
    <cellStyle name="Comma 7 2 2 3 7 3" xfId="19898" xr:uid="{00000000-0005-0000-0000-000044000000}"/>
    <cellStyle name="Comma 7 2 2 3 7 3 2" xfId="50138" xr:uid="{00000000-0005-0000-0000-000044000000}"/>
    <cellStyle name="Comma 7 2 2 3 7 4" xfId="35018" xr:uid="{00000000-0005-0000-0000-000044000000}"/>
    <cellStyle name="Comma 7 2 2 3 8" xfId="6290" xr:uid="{00000000-0005-0000-0000-000044000000}"/>
    <cellStyle name="Comma 7 2 2 3 8 2" xfId="21410" xr:uid="{00000000-0005-0000-0000-000044000000}"/>
    <cellStyle name="Comma 7 2 2 3 8 2 2" xfId="51650" xr:uid="{00000000-0005-0000-0000-000044000000}"/>
    <cellStyle name="Comma 7 2 2 3 8 3" xfId="36530" xr:uid="{00000000-0005-0000-0000-000044000000}"/>
    <cellStyle name="Comma 7 2 2 3 9" xfId="7802" xr:uid="{00000000-0005-0000-0000-000044000000}"/>
    <cellStyle name="Comma 7 2 2 3 9 2" xfId="22922" xr:uid="{00000000-0005-0000-0000-000044000000}"/>
    <cellStyle name="Comma 7 2 2 3 9 2 2" xfId="53162" xr:uid="{00000000-0005-0000-0000-000044000000}"/>
    <cellStyle name="Comma 7 2 2 3 9 3" xfId="38042" xr:uid="{00000000-0005-0000-0000-000044000000}"/>
    <cellStyle name="Comma 7 2 2 4" xfId="326" xr:uid="{00000000-0005-0000-0000-000022000000}"/>
    <cellStyle name="Comma 7 2 2 4 10" xfId="30566" xr:uid="{00000000-0005-0000-0000-000022000000}"/>
    <cellStyle name="Comma 7 2 2 4 2" xfId="1082" xr:uid="{00000000-0005-0000-0000-000022000000}"/>
    <cellStyle name="Comma 7 2 2 4 2 2" xfId="2594" xr:uid="{00000000-0005-0000-0000-000022000000}"/>
    <cellStyle name="Comma 7 2 2 4 2 2 2" xfId="11666" xr:uid="{00000000-0005-0000-0000-000022000000}"/>
    <cellStyle name="Comma 7 2 2 4 2 2 2 2" xfId="26786" xr:uid="{00000000-0005-0000-0000-000022000000}"/>
    <cellStyle name="Comma 7 2 2 4 2 2 2 2 2" xfId="57026" xr:uid="{00000000-0005-0000-0000-000022000000}"/>
    <cellStyle name="Comma 7 2 2 4 2 2 2 3" xfId="41906" xr:uid="{00000000-0005-0000-0000-000022000000}"/>
    <cellStyle name="Comma 7 2 2 4 2 2 3" xfId="17714" xr:uid="{00000000-0005-0000-0000-000022000000}"/>
    <cellStyle name="Comma 7 2 2 4 2 2 3 2" xfId="47954" xr:uid="{00000000-0005-0000-0000-000022000000}"/>
    <cellStyle name="Comma 7 2 2 4 2 2 4" xfId="32834" xr:uid="{00000000-0005-0000-0000-000022000000}"/>
    <cellStyle name="Comma 7 2 2 4 2 3" xfId="4106" xr:uid="{00000000-0005-0000-0000-000022000000}"/>
    <cellStyle name="Comma 7 2 2 4 2 3 2" xfId="13178" xr:uid="{00000000-0005-0000-0000-000022000000}"/>
    <cellStyle name="Comma 7 2 2 4 2 3 2 2" xfId="28298" xr:uid="{00000000-0005-0000-0000-000022000000}"/>
    <cellStyle name="Comma 7 2 2 4 2 3 2 2 2" xfId="58538" xr:uid="{00000000-0005-0000-0000-000022000000}"/>
    <cellStyle name="Comma 7 2 2 4 2 3 2 3" xfId="43418" xr:uid="{00000000-0005-0000-0000-000022000000}"/>
    <cellStyle name="Comma 7 2 2 4 2 3 3" xfId="19226" xr:uid="{00000000-0005-0000-0000-000022000000}"/>
    <cellStyle name="Comma 7 2 2 4 2 3 3 2" xfId="49466" xr:uid="{00000000-0005-0000-0000-000022000000}"/>
    <cellStyle name="Comma 7 2 2 4 2 3 4" xfId="34346" xr:uid="{00000000-0005-0000-0000-000022000000}"/>
    <cellStyle name="Comma 7 2 2 4 2 4" xfId="5618" xr:uid="{00000000-0005-0000-0000-000022000000}"/>
    <cellStyle name="Comma 7 2 2 4 2 4 2" xfId="14690" xr:uid="{00000000-0005-0000-0000-000022000000}"/>
    <cellStyle name="Comma 7 2 2 4 2 4 2 2" xfId="29810" xr:uid="{00000000-0005-0000-0000-000022000000}"/>
    <cellStyle name="Comma 7 2 2 4 2 4 2 2 2" xfId="60050" xr:uid="{00000000-0005-0000-0000-000022000000}"/>
    <cellStyle name="Comma 7 2 2 4 2 4 2 3" xfId="44930" xr:uid="{00000000-0005-0000-0000-000022000000}"/>
    <cellStyle name="Comma 7 2 2 4 2 4 3" xfId="20738" xr:uid="{00000000-0005-0000-0000-000022000000}"/>
    <cellStyle name="Comma 7 2 2 4 2 4 3 2" xfId="50978" xr:uid="{00000000-0005-0000-0000-000022000000}"/>
    <cellStyle name="Comma 7 2 2 4 2 4 4" xfId="35858" xr:uid="{00000000-0005-0000-0000-000022000000}"/>
    <cellStyle name="Comma 7 2 2 4 2 5" xfId="7130" xr:uid="{00000000-0005-0000-0000-000022000000}"/>
    <cellStyle name="Comma 7 2 2 4 2 5 2" xfId="22250" xr:uid="{00000000-0005-0000-0000-000022000000}"/>
    <cellStyle name="Comma 7 2 2 4 2 5 2 2" xfId="52490" xr:uid="{00000000-0005-0000-0000-000022000000}"/>
    <cellStyle name="Comma 7 2 2 4 2 5 3" xfId="37370" xr:uid="{00000000-0005-0000-0000-000022000000}"/>
    <cellStyle name="Comma 7 2 2 4 2 6" xfId="8642" xr:uid="{00000000-0005-0000-0000-000022000000}"/>
    <cellStyle name="Comma 7 2 2 4 2 6 2" xfId="23762" xr:uid="{00000000-0005-0000-0000-000022000000}"/>
    <cellStyle name="Comma 7 2 2 4 2 6 2 2" xfId="54002" xr:uid="{00000000-0005-0000-0000-000022000000}"/>
    <cellStyle name="Comma 7 2 2 4 2 6 3" xfId="38882" xr:uid="{00000000-0005-0000-0000-000022000000}"/>
    <cellStyle name="Comma 7 2 2 4 2 7" xfId="10154" xr:uid="{00000000-0005-0000-0000-000022000000}"/>
    <cellStyle name="Comma 7 2 2 4 2 7 2" xfId="25274" xr:uid="{00000000-0005-0000-0000-000022000000}"/>
    <cellStyle name="Comma 7 2 2 4 2 7 2 2" xfId="55514" xr:uid="{00000000-0005-0000-0000-000022000000}"/>
    <cellStyle name="Comma 7 2 2 4 2 7 3" xfId="40394" xr:uid="{00000000-0005-0000-0000-000022000000}"/>
    <cellStyle name="Comma 7 2 2 4 2 8" xfId="16202" xr:uid="{00000000-0005-0000-0000-000022000000}"/>
    <cellStyle name="Comma 7 2 2 4 2 8 2" xfId="46442" xr:uid="{00000000-0005-0000-0000-000022000000}"/>
    <cellStyle name="Comma 7 2 2 4 2 9" xfId="31322" xr:uid="{00000000-0005-0000-0000-000022000000}"/>
    <cellStyle name="Comma 7 2 2 4 3" xfId="1838" xr:uid="{00000000-0005-0000-0000-000022000000}"/>
    <cellStyle name="Comma 7 2 2 4 3 2" xfId="10910" xr:uid="{00000000-0005-0000-0000-000022000000}"/>
    <cellStyle name="Comma 7 2 2 4 3 2 2" xfId="26030" xr:uid="{00000000-0005-0000-0000-000022000000}"/>
    <cellStyle name="Comma 7 2 2 4 3 2 2 2" xfId="56270" xr:uid="{00000000-0005-0000-0000-000022000000}"/>
    <cellStyle name="Comma 7 2 2 4 3 2 3" xfId="41150" xr:uid="{00000000-0005-0000-0000-000022000000}"/>
    <cellStyle name="Comma 7 2 2 4 3 3" xfId="16958" xr:uid="{00000000-0005-0000-0000-000022000000}"/>
    <cellStyle name="Comma 7 2 2 4 3 3 2" xfId="47198" xr:uid="{00000000-0005-0000-0000-000022000000}"/>
    <cellStyle name="Comma 7 2 2 4 3 4" xfId="32078" xr:uid="{00000000-0005-0000-0000-000022000000}"/>
    <cellStyle name="Comma 7 2 2 4 4" xfId="3350" xr:uid="{00000000-0005-0000-0000-000022000000}"/>
    <cellStyle name="Comma 7 2 2 4 4 2" xfId="12422" xr:uid="{00000000-0005-0000-0000-000022000000}"/>
    <cellStyle name="Comma 7 2 2 4 4 2 2" xfId="27542" xr:uid="{00000000-0005-0000-0000-000022000000}"/>
    <cellStyle name="Comma 7 2 2 4 4 2 2 2" xfId="57782" xr:uid="{00000000-0005-0000-0000-000022000000}"/>
    <cellStyle name="Comma 7 2 2 4 4 2 3" xfId="42662" xr:uid="{00000000-0005-0000-0000-000022000000}"/>
    <cellStyle name="Comma 7 2 2 4 4 3" xfId="18470" xr:uid="{00000000-0005-0000-0000-000022000000}"/>
    <cellStyle name="Comma 7 2 2 4 4 3 2" xfId="48710" xr:uid="{00000000-0005-0000-0000-000022000000}"/>
    <cellStyle name="Comma 7 2 2 4 4 4" xfId="33590" xr:uid="{00000000-0005-0000-0000-000022000000}"/>
    <cellStyle name="Comma 7 2 2 4 5" xfId="4862" xr:uid="{00000000-0005-0000-0000-000022000000}"/>
    <cellStyle name="Comma 7 2 2 4 5 2" xfId="13934" xr:uid="{00000000-0005-0000-0000-000022000000}"/>
    <cellStyle name="Comma 7 2 2 4 5 2 2" xfId="29054" xr:uid="{00000000-0005-0000-0000-000022000000}"/>
    <cellStyle name="Comma 7 2 2 4 5 2 2 2" xfId="59294" xr:uid="{00000000-0005-0000-0000-000022000000}"/>
    <cellStyle name="Comma 7 2 2 4 5 2 3" xfId="44174" xr:uid="{00000000-0005-0000-0000-000022000000}"/>
    <cellStyle name="Comma 7 2 2 4 5 3" xfId="19982" xr:uid="{00000000-0005-0000-0000-000022000000}"/>
    <cellStyle name="Comma 7 2 2 4 5 3 2" xfId="50222" xr:uid="{00000000-0005-0000-0000-000022000000}"/>
    <cellStyle name="Comma 7 2 2 4 5 4" xfId="35102" xr:uid="{00000000-0005-0000-0000-000022000000}"/>
    <cellStyle name="Comma 7 2 2 4 6" xfId="6374" xr:uid="{00000000-0005-0000-0000-000022000000}"/>
    <cellStyle name="Comma 7 2 2 4 6 2" xfId="21494" xr:uid="{00000000-0005-0000-0000-000022000000}"/>
    <cellStyle name="Comma 7 2 2 4 6 2 2" xfId="51734" xr:uid="{00000000-0005-0000-0000-000022000000}"/>
    <cellStyle name="Comma 7 2 2 4 6 3" xfId="36614" xr:uid="{00000000-0005-0000-0000-000022000000}"/>
    <cellStyle name="Comma 7 2 2 4 7" xfId="7886" xr:uid="{00000000-0005-0000-0000-000022000000}"/>
    <cellStyle name="Comma 7 2 2 4 7 2" xfId="23006" xr:uid="{00000000-0005-0000-0000-000022000000}"/>
    <cellStyle name="Comma 7 2 2 4 7 2 2" xfId="53246" xr:uid="{00000000-0005-0000-0000-000022000000}"/>
    <cellStyle name="Comma 7 2 2 4 7 3" xfId="38126" xr:uid="{00000000-0005-0000-0000-000022000000}"/>
    <cellStyle name="Comma 7 2 2 4 8" xfId="9398" xr:uid="{00000000-0005-0000-0000-000022000000}"/>
    <cellStyle name="Comma 7 2 2 4 8 2" xfId="24518" xr:uid="{00000000-0005-0000-0000-000022000000}"/>
    <cellStyle name="Comma 7 2 2 4 8 2 2" xfId="54758" xr:uid="{00000000-0005-0000-0000-000022000000}"/>
    <cellStyle name="Comma 7 2 2 4 8 3" xfId="39638" xr:uid="{00000000-0005-0000-0000-000022000000}"/>
    <cellStyle name="Comma 7 2 2 4 9" xfId="15446" xr:uid="{00000000-0005-0000-0000-000022000000}"/>
    <cellStyle name="Comma 7 2 2 4 9 2" xfId="45686" xr:uid="{00000000-0005-0000-0000-000022000000}"/>
    <cellStyle name="Comma 7 2 2 5" xfId="578" xr:uid="{00000000-0005-0000-0000-0000C8000000}"/>
    <cellStyle name="Comma 7 2 2 5 10" xfId="30818" xr:uid="{00000000-0005-0000-0000-0000C8000000}"/>
    <cellStyle name="Comma 7 2 2 5 2" xfId="1334" xr:uid="{00000000-0005-0000-0000-0000C8000000}"/>
    <cellStyle name="Comma 7 2 2 5 2 2" xfId="2846" xr:uid="{00000000-0005-0000-0000-0000C8000000}"/>
    <cellStyle name="Comma 7 2 2 5 2 2 2" xfId="11918" xr:uid="{00000000-0005-0000-0000-0000C8000000}"/>
    <cellStyle name="Comma 7 2 2 5 2 2 2 2" xfId="27038" xr:uid="{00000000-0005-0000-0000-0000C8000000}"/>
    <cellStyle name="Comma 7 2 2 5 2 2 2 2 2" xfId="57278" xr:uid="{00000000-0005-0000-0000-0000C8000000}"/>
    <cellStyle name="Comma 7 2 2 5 2 2 2 3" xfId="42158" xr:uid="{00000000-0005-0000-0000-0000C8000000}"/>
    <cellStyle name="Comma 7 2 2 5 2 2 3" xfId="17966" xr:uid="{00000000-0005-0000-0000-0000C8000000}"/>
    <cellStyle name="Comma 7 2 2 5 2 2 3 2" xfId="48206" xr:uid="{00000000-0005-0000-0000-0000C8000000}"/>
    <cellStyle name="Comma 7 2 2 5 2 2 4" xfId="33086" xr:uid="{00000000-0005-0000-0000-0000C8000000}"/>
    <cellStyle name="Comma 7 2 2 5 2 3" xfId="4358" xr:uid="{00000000-0005-0000-0000-0000C8000000}"/>
    <cellStyle name="Comma 7 2 2 5 2 3 2" xfId="13430" xr:uid="{00000000-0005-0000-0000-0000C8000000}"/>
    <cellStyle name="Comma 7 2 2 5 2 3 2 2" xfId="28550" xr:uid="{00000000-0005-0000-0000-0000C8000000}"/>
    <cellStyle name="Comma 7 2 2 5 2 3 2 2 2" xfId="58790" xr:uid="{00000000-0005-0000-0000-0000C8000000}"/>
    <cellStyle name="Comma 7 2 2 5 2 3 2 3" xfId="43670" xr:uid="{00000000-0005-0000-0000-0000C8000000}"/>
    <cellStyle name="Comma 7 2 2 5 2 3 3" xfId="19478" xr:uid="{00000000-0005-0000-0000-0000C8000000}"/>
    <cellStyle name="Comma 7 2 2 5 2 3 3 2" xfId="49718" xr:uid="{00000000-0005-0000-0000-0000C8000000}"/>
    <cellStyle name="Comma 7 2 2 5 2 3 4" xfId="34598" xr:uid="{00000000-0005-0000-0000-0000C8000000}"/>
    <cellStyle name="Comma 7 2 2 5 2 4" xfId="5870" xr:uid="{00000000-0005-0000-0000-0000C8000000}"/>
    <cellStyle name="Comma 7 2 2 5 2 4 2" xfId="14942" xr:uid="{00000000-0005-0000-0000-0000C8000000}"/>
    <cellStyle name="Comma 7 2 2 5 2 4 2 2" xfId="30062" xr:uid="{00000000-0005-0000-0000-0000C8000000}"/>
    <cellStyle name="Comma 7 2 2 5 2 4 2 2 2" xfId="60302" xr:uid="{00000000-0005-0000-0000-0000C8000000}"/>
    <cellStyle name="Comma 7 2 2 5 2 4 2 3" xfId="45182" xr:uid="{00000000-0005-0000-0000-0000C8000000}"/>
    <cellStyle name="Comma 7 2 2 5 2 4 3" xfId="20990" xr:uid="{00000000-0005-0000-0000-0000C8000000}"/>
    <cellStyle name="Comma 7 2 2 5 2 4 3 2" xfId="51230" xr:uid="{00000000-0005-0000-0000-0000C8000000}"/>
    <cellStyle name="Comma 7 2 2 5 2 4 4" xfId="36110" xr:uid="{00000000-0005-0000-0000-0000C8000000}"/>
    <cellStyle name="Comma 7 2 2 5 2 5" xfId="7382" xr:uid="{00000000-0005-0000-0000-0000C8000000}"/>
    <cellStyle name="Comma 7 2 2 5 2 5 2" xfId="22502" xr:uid="{00000000-0005-0000-0000-0000C8000000}"/>
    <cellStyle name="Comma 7 2 2 5 2 5 2 2" xfId="52742" xr:uid="{00000000-0005-0000-0000-0000C8000000}"/>
    <cellStyle name="Comma 7 2 2 5 2 5 3" xfId="37622" xr:uid="{00000000-0005-0000-0000-0000C8000000}"/>
    <cellStyle name="Comma 7 2 2 5 2 6" xfId="8894" xr:uid="{00000000-0005-0000-0000-0000C8000000}"/>
    <cellStyle name="Comma 7 2 2 5 2 6 2" xfId="24014" xr:uid="{00000000-0005-0000-0000-0000C8000000}"/>
    <cellStyle name="Comma 7 2 2 5 2 6 2 2" xfId="54254" xr:uid="{00000000-0005-0000-0000-0000C8000000}"/>
    <cellStyle name="Comma 7 2 2 5 2 6 3" xfId="39134" xr:uid="{00000000-0005-0000-0000-0000C8000000}"/>
    <cellStyle name="Comma 7 2 2 5 2 7" xfId="10406" xr:uid="{00000000-0005-0000-0000-0000C8000000}"/>
    <cellStyle name="Comma 7 2 2 5 2 7 2" xfId="25526" xr:uid="{00000000-0005-0000-0000-0000C8000000}"/>
    <cellStyle name="Comma 7 2 2 5 2 7 2 2" xfId="55766" xr:uid="{00000000-0005-0000-0000-0000C8000000}"/>
    <cellStyle name="Comma 7 2 2 5 2 7 3" xfId="40646" xr:uid="{00000000-0005-0000-0000-0000C8000000}"/>
    <cellStyle name="Comma 7 2 2 5 2 8" xfId="16454" xr:uid="{00000000-0005-0000-0000-0000C8000000}"/>
    <cellStyle name="Comma 7 2 2 5 2 8 2" xfId="46694" xr:uid="{00000000-0005-0000-0000-0000C8000000}"/>
    <cellStyle name="Comma 7 2 2 5 2 9" xfId="31574" xr:uid="{00000000-0005-0000-0000-0000C8000000}"/>
    <cellStyle name="Comma 7 2 2 5 3" xfId="2090" xr:uid="{00000000-0005-0000-0000-0000C8000000}"/>
    <cellStyle name="Comma 7 2 2 5 3 2" xfId="11162" xr:uid="{00000000-0005-0000-0000-0000C8000000}"/>
    <cellStyle name="Comma 7 2 2 5 3 2 2" xfId="26282" xr:uid="{00000000-0005-0000-0000-0000C8000000}"/>
    <cellStyle name="Comma 7 2 2 5 3 2 2 2" xfId="56522" xr:uid="{00000000-0005-0000-0000-0000C8000000}"/>
    <cellStyle name="Comma 7 2 2 5 3 2 3" xfId="41402" xr:uid="{00000000-0005-0000-0000-0000C8000000}"/>
    <cellStyle name="Comma 7 2 2 5 3 3" xfId="17210" xr:uid="{00000000-0005-0000-0000-0000C8000000}"/>
    <cellStyle name="Comma 7 2 2 5 3 3 2" xfId="47450" xr:uid="{00000000-0005-0000-0000-0000C8000000}"/>
    <cellStyle name="Comma 7 2 2 5 3 4" xfId="32330" xr:uid="{00000000-0005-0000-0000-0000C8000000}"/>
    <cellStyle name="Comma 7 2 2 5 4" xfId="3602" xr:uid="{00000000-0005-0000-0000-0000C8000000}"/>
    <cellStyle name="Comma 7 2 2 5 4 2" xfId="12674" xr:uid="{00000000-0005-0000-0000-0000C8000000}"/>
    <cellStyle name="Comma 7 2 2 5 4 2 2" xfId="27794" xr:uid="{00000000-0005-0000-0000-0000C8000000}"/>
    <cellStyle name="Comma 7 2 2 5 4 2 2 2" xfId="58034" xr:uid="{00000000-0005-0000-0000-0000C8000000}"/>
    <cellStyle name="Comma 7 2 2 5 4 2 3" xfId="42914" xr:uid="{00000000-0005-0000-0000-0000C8000000}"/>
    <cellStyle name="Comma 7 2 2 5 4 3" xfId="18722" xr:uid="{00000000-0005-0000-0000-0000C8000000}"/>
    <cellStyle name="Comma 7 2 2 5 4 3 2" xfId="48962" xr:uid="{00000000-0005-0000-0000-0000C8000000}"/>
    <cellStyle name="Comma 7 2 2 5 4 4" xfId="33842" xr:uid="{00000000-0005-0000-0000-0000C8000000}"/>
    <cellStyle name="Comma 7 2 2 5 5" xfId="5114" xr:uid="{00000000-0005-0000-0000-0000C8000000}"/>
    <cellStyle name="Comma 7 2 2 5 5 2" xfId="14186" xr:uid="{00000000-0005-0000-0000-0000C8000000}"/>
    <cellStyle name="Comma 7 2 2 5 5 2 2" xfId="29306" xr:uid="{00000000-0005-0000-0000-0000C8000000}"/>
    <cellStyle name="Comma 7 2 2 5 5 2 2 2" xfId="59546" xr:uid="{00000000-0005-0000-0000-0000C8000000}"/>
    <cellStyle name="Comma 7 2 2 5 5 2 3" xfId="44426" xr:uid="{00000000-0005-0000-0000-0000C8000000}"/>
    <cellStyle name="Comma 7 2 2 5 5 3" xfId="20234" xr:uid="{00000000-0005-0000-0000-0000C8000000}"/>
    <cellStyle name="Comma 7 2 2 5 5 3 2" xfId="50474" xr:uid="{00000000-0005-0000-0000-0000C8000000}"/>
    <cellStyle name="Comma 7 2 2 5 5 4" xfId="35354" xr:uid="{00000000-0005-0000-0000-0000C8000000}"/>
    <cellStyle name="Comma 7 2 2 5 6" xfId="6626" xr:uid="{00000000-0005-0000-0000-0000C8000000}"/>
    <cellStyle name="Comma 7 2 2 5 6 2" xfId="21746" xr:uid="{00000000-0005-0000-0000-0000C8000000}"/>
    <cellStyle name="Comma 7 2 2 5 6 2 2" xfId="51986" xr:uid="{00000000-0005-0000-0000-0000C8000000}"/>
    <cellStyle name="Comma 7 2 2 5 6 3" xfId="36866" xr:uid="{00000000-0005-0000-0000-0000C8000000}"/>
    <cellStyle name="Comma 7 2 2 5 7" xfId="8138" xr:uid="{00000000-0005-0000-0000-0000C8000000}"/>
    <cellStyle name="Comma 7 2 2 5 7 2" xfId="23258" xr:uid="{00000000-0005-0000-0000-0000C8000000}"/>
    <cellStyle name="Comma 7 2 2 5 7 2 2" xfId="53498" xr:uid="{00000000-0005-0000-0000-0000C8000000}"/>
    <cellStyle name="Comma 7 2 2 5 7 3" xfId="38378" xr:uid="{00000000-0005-0000-0000-0000C8000000}"/>
    <cellStyle name="Comma 7 2 2 5 8" xfId="9650" xr:uid="{00000000-0005-0000-0000-0000C8000000}"/>
    <cellStyle name="Comma 7 2 2 5 8 2" xfId="24770" xr:uid="{00000000-0005-0000-0000-0000C8000000}"/>
    <cellStyle name="Comma 7 2 2 5 8 2 2" xfId="55010" xr:uid="{00000000-0005-0000-0000-0000C8000000}"/>
    <cellStyle name="Comma 7 2 2 5 8 3" xfId="39890" xr:uid="{00000000-0005-0000-0000-0000C8000000}"/>
    <cellStyle name="Comma 7 2 2 5 9" xfId="15698" xr:uid="{00000000-0005-0000-0000-0000C8000000}"/>
    <cellStyle name="Comma 7 2 2 5 9 2" xfId="45938" xr:uid="{00000000-0005-0000-0000-0000C8000000}"/>
    <cellStyle name="Comma 7 2 2 6" xfId="830" xr:uid="{00000000-0005-0000-0000-000022000000}"/>
    <cellStyle name="Comma 7 2 2 6 2" xfId="2342" xr:uid="{00000000-0005-0000-0000-000022000000}"/>
    <cellStyle name="Comma 7 2 2 6 2 2" xfId="11414" xr:uid="{00000000-0005-0000-0000-000022000000}"/>
    <cellStyle name="Comma 7 2 2 6 2 2 2" xfId="26534" xr:uid="{00000000-0005-0000-0000-000022000000}"/>
    <cellStyle name="Comma 7 2 2 6 2 2 2 2" xfId="56774" xr:uid="{00000000-0005-0000-0000-000022000000}"/>
    <cellStyle name="Comma 7 2 2 6 2 2 3" xfId="41654" xr:uid="{00000000-0005-0000-0000-000022000000}"/>
    <cellStyle name="Comma 7 2 2 6 2 3" xfId="17462" xr:uid="{00000000-0005-0000-0000-000022000000}"/>
    <cellStyle name="Comma 7 2 2 6 2 3 2" xfId="47702" xr:uid="{00000000-0005-0000-0000-000022000000}"/>
    <cellStyle name="Comma 7 2 2 6 2 4" xfId="32582" xr:uid="{00000000-0005-0000-0000-000022000000}"/>
    <cellStyle name="Comma 7 2 2 6 3" xfId="3854" xr:uid="{00000000-0005-0000-0000-000022000000}"/>
    <cellStyle name="Comma 7 2 2 6 3 2" xfId="12926" xr:uid="{00000000-0005-0000-0000-000022000000}"/>
    <cellStyle name="Comma 7 2 2 6 3 2 2" xfId="28046" xr:uid="{00000000-0005-0000-0000-000022000000}"/>
    <cellStyle name="Comma 7 2 2 6 3 2 2 2" xfId="58286" xr:uid="{00000000-0005-0000-0000-000022000000}"/>
    <cellStyle name="Comma 7 2 2 6 3 2 3" xfId="43166" xr:uid="{00000000-0005-0000-0000-000022000000}"/>
    <cellStyle name="Comma 7 2 2 6 3 3" xfId="18974" xr:uid="{00000000-0005-0000-0000-000022000000}"/>
    <cellStyle name="Comma 7 2 2 6 3 3 2" xfId="49214" xr:uid="{00000000-0005-0000-0000-000022000000}"/>
    <cellStyle name="Comma 7 2 2 6 3 4" xfId="34094" xr:uid="{00000000-0005-0000-0000-000022000000}"/>
    <cellStyle name="Comma 7 2 2 6 4" xfId="5366" xr:uid="{00000000-0005-0000-0000-000022000000}"/>
    <cellStyle name="Comma 7 2 2 6 4 2" xfId="14438" xr:uid="{00000000-0005-0000-0000-000022000000}"/>
    <cellStyle name="Comma 7 2 2 6 4 2 2" xfId="29558" xr:uid="{00000000-0005-0000-0000-000022000000}"/>
    <cellStyle name="Comma 7 2 2 6 4 2 2 2" xfId="59798" xr:uid="{00000000-0005-0000-0000-000022000000}"/>
    <cellStyle name="Comma 7 2 2 6 4 2 3" xfId="44678" xr:uid="{00000000-0005-0000-0000-000022000000}"/>
    <cellStyle name="Comma 7 2 2 6 4 3" xfId="20486" xr:uid="{00000000-0005-0000-0000-000022000000}"/>
    <cellStyle name="Comma 7 2 2 6 4 3 2" xfId="50726" xr:uid="{00000000-0005-0000-0000-000022000000}"/>
    <cellStyle name="Comma 7 2 2 6 4 4" xfId="35606" xr:uid="{00000000-0005-0000-0000-000022000000}"/>
    <cellStyle name="Comma 7 2 2 6 5" xfId="6878" xr:uid="{00000000-0005-0000-0000-000022000000}"/>
    <cellStyle name="Comma 7 2 2 6 5 2" xfId="21998" xr:uid="{00000000-0005-0000-0000-000022000000}"/>
    <cellStyle name="Comma 7 2 2 6 5 2 2" xfId="52238" xr:uid="{00000000-0005-0000-0000-000022000000}"/>
    <cellStyle name="Comma 7 2 2 6 5 3" xfId="37118" xr:uid="{00000000-0005-0000-0000-000022000000}"/>
    <cellStyle name="Comma 7 2 2 6 6" xfId="8390" xr:uid="{00000000-0005-0000-0000-000022000000}"/>
    <cellStyle name="Comma 7 2 2 6 6 2" xfId="23510" xr:uid="{00000000-0005-0000-0000-000022000000}"/>
    <cellStyle name="Comma 7 2 2 6 6 2 2" xfId="53750" xr:uid="{00000000-0005-0000-0000-000022000000}"/>
    <cellStyle name="Comma 7 2 2 6 6 3" xfId="38630" xr:uid="{00000000-0005-0000-0000-000022000000}"/>
    <cellStyle name="Comma 7 2 2 6 7" xfId="9902" xr:uid="{00000000-0005-0000-0000-000022000000}"/>
    <cellStyle name="Comma 7 2 2 6 7 2" xfId="25022" xr:uid="{00000000-0005-0000-0000-000022000000}"/>
    <cellStyle name="Comma 7 2 2 6 7 2 2" xfId="55262" xr:uid="{00000000-0005-0000-0000-000022000000}"/>
    <cellStyle name="Comma 7 2 2 6 7 3" xfId="40142" xr:uid="{00000000-0005-0000-0000-000022000000}"/>
    <cellStyle name="Comma 7 2 2 6 8" xfId="15950" xr:uid="{00000000-0005-0000-0000-000022000000}"/>
    <cellStyle name="Comma 7 2 2 6 8 2" xfId="46190" xr:uid="{00000000-0005-0000-0000-000022000000}"/>
    <cellStyle name="Comma 7 2 2 6 9" xfId="31070" xr:uid="{00000000-0005-0000-0000-000022000000}"/>
    <cellStyle name="Comma 7 2 2 7" xfId="1586" xr:uid="{00000000-0005-0000-0000-000022000000}"/>
    <cellStyle name="Comma 7 2 2 7 2" xfId="10658" xr:uid="{00000000-0005-0000-0000-000022000000}"/>
    <cellStyle name="Comma 7 2 2 7 2 2" xfId="25778" xr:uid="{00000000-0005-0000-0000-000022000000}"/>
    <cellStyle name="Comma 7 2 2 7 2 2 2" xfId="56018" xr:uid="{00000000-0005-0000-0000-000022000000}"/>
    <cellStyle name="Comma 7 2 2 7 2 3" xfId="40898" xr:uid="{00000000-0005-0000-0000-000022000000}"/>
    <cellStyle name="Comma 7 2 2 7 3" xfId="16706" xr:uid="{00000000-0005-0000-0000-000022000000}"/>
    <cellStyle name="Comma 7 2 2 7 3 2" xfId="46946" xr:uid="{00000000-0005-0000-0000-000022000000}"/>
    <cellStyle name="Comma 7 2 2 7 4" xfId="31826" xr:uid="{00000000-0005-0000-0000-000022000000}"/>
    <cellStyle name="Comma 7 2 2 8" xfId="3098" xr:uid="{00000000-0005-0000-0000-000022000000}"/>
    <cellStyle name="Comma 7 2 2 8 2" xfId="12170" xr:uid="{00000000-0005-0000-0000-000022000000}"/>
    <cellStyle name="Comma 7 2 2 8 2 2" xfId="27290" xr:uid="{00000000-0005-0000-0000-000022000000}"/>
    <cellStyle name="Comma 7 2 2 8 2 2 2" xfId="57530" xr:uid="{00000000-0005-0000-0000-000022000000}"/>
    <cellStyle name="Comma 7 2 2 8 2 3" xfId="42410" xr:uid="{00000000-0005-0000-0000-000022000000}"/>
    <cellStyle name="Comma 7 2 2 8 3" xfId="18218" xr:uid="{00000000-0005-0000-0000-000022000000}"/>
    <cellStyle name="Comma 7 2 2 8 3 2" xfId="48458" xr:uid="{00000000-0005-0000-0000-000022000000}"/>
    <cellStyle name="Comma 7 2 2 8 4" xfId="33338" xr:uid="{00000000-0005-0000-0000-000022000000}"/>
    <cellStyle name="Comma 7 2 2 9" xfId="4610" xr:uid="{00000000-0005-0000-0000-000022000000}"/>
    <cellStyle name="Comma 7 2 2 9 2" xfId="13682" xr:uid="{00000000-0005-0000-0000-000022000000}"/>
    <cellStyle name="Comma 7 2 2 9 2 2" xfId="28802" xr:uid="{00000000-0005-0000-0000-000022000000}"/>
    <cellStyle name="Comma 7 2 2 9 2 2 2" xfId="59042" xr:uid="{00000000-0005-0000-0000-000022000000}"/>
    <cellStyle name="Comma 7 2 2 9 2 3" xfId="43922" xr:uid="{00000000-0005-0000-0000-000022000000}"/>
    <cellStyle name="Comma 7 2 2 9 3" xfId="19730" xr:uid="{00000000-0005-0000-0000-000022000000}"/>
    <cellStyle name="Comma 7 2 2 9 3 2" xfId="49970" xr:uid="{00000000-0005-0000-0000-000022000000}"/>
    <cellStyle name="Comma 7 2 2 9 4" xfId="34850" xr:uid="{00000000-0005-0000-0000-000022000000}"/>
    <cellStyle name="Comma 7 2 3" xfId="116" xr:uid="{00000000-0005-0000-0000-000043000000}"/>
    <cellStyle name="Comma 7 2 3 10" xfId="9188" xr:uid="{00000000-0005-0000-0000-000043000000}"/>
    <cellStyle name="Comma 7 2 3 10 2" xfId="24308" xr:uid="{00000000-0005-0000-0000-000043000000}"/>
    <cellStyle name="Comma 7 2 3 10 2 2" xfId="54548" xr:uid="{00000000-0005-0000-0000-000043000000}"/>
    <cellStyle name="Comma 7 2 3 10 3" xfId="39428" xr:uid="{00000000-0005-0000-0000-000043000000}"/>
    <cellStyle name="Comma 7 2 3 11" xfId="15236" xr:uid="{00000000-0005-0000-0000-000043000000}"/>
    <cellStyle name="Comma 7 2 3 11 2" xfId="45476" xr:uid="{00000000-0005-0000-0000-000043000000}"/>
    <cellStyle name="Comma 7 2 3 12" xfId="30356" xr:uid="{00000000-0005-0000-0000-000043000000}"/>
    <cellStyle name="Comma 7 2 3 2" xfId="368" xr:uid="{00000000-0005-0000-0000-000043000000}"/>
    <cellStyle name="Comma 7 2 3 2 10" xfId="30608" xr:uid="{00000000-0005-0000-0000-000043000000}"/>
    <cellStyle name="Comma 7 2 3 2 2" xfId="1124" xr:uid="{00000000-0005-0000-0000-000043000000}"/>
    <cellStyle name="Comma 7 2 3 2 2 2" xfId="2636" xr:uid="{00000000-0005-0000-0000-000043000000}"/>
    <cellStyle name="Comma 7 2 3 2 2 2 2" xfId="11708" xr:uid="{00000000-0005-0000-0000-000043000000}"/>
    <cellStyle name="Comma 7 2 3 2 2 2 2 2" xfId="26828" xr:uid="{00000000-0005-0000-0000-000043000000}"/>
    <cellStyle name="Comma 7 2 3 2 2 2 2 2 2" xfId="57068" xr:uid="{00000000-0005-0000-0000-000043000000}"/>
    <cellStyle name="Comma 7 2 3 2 2 2 2 3" xfId="41948" xr:uid="{00000000-0005-0000-0000-000043000000}"/>
    <cellStyle name="Comma 7 2 3 2 2 2 3" xfId="17756" xr:uid="{00000000-0005-0000-0000-000043000000}"/>
    <cellStyle name="Comma 7 2 3 2 2 2 3 2" xfId="47996" xr:uid="{00000000-0005-0000-0000-000043000000}"/>
    <cellStyle name="Comma 7 2 3 2 2 2 4" xfId="32876" xr:uid="{00000000-0005-0000-0000-000043000000}"/>
    <cellStyle name="Comma 7 2 3 2 2 3" xfId="4148" xr:uid="{00000000-0005-0000-0000-000043000000}"/>
    <cellStyle name="Comma 7 2 3 2 2 3 2" xfId="13220" xr:uid="{00000000-0005-0000-0000-000043000000}"/>
    <cellStyle name="Comma 7 2 3 2 2 3 2 2" xfId="28340" xr:uid="{00000000-0005-0000-0000-000043000000}"/>
    <cellStyle name="Comma 7 2 3 2 2 3 2 2 2" xfId="58580" xr:uid="{00000000-0005-0000-0000-000043000000}"/>
    <cellStyle name="Comma 7 2 3 2 2 3 2 3" xfId="43460" xr:uid="{00000000-0005-0000-0000-000043000000}"/>
    <cellStyle name="Comma 7 2 3 2 2 3 3" xfId="19268" xr:uid="{00000000-0005-0000-0000-000043000000}"/>
    <cellStyle name="Comma 7 2 3 2 2 3 3 2" xfId="49508" xr:uid="{00000000-0005-0000-0000-000043000000}"/>
    <cellStyle name="Comma 7 2 3 2 2 3 4" xfId="34388" xr:uid="{00000000-0005-0000-0000-000043000000}"/>
    <cellStyle name="Comma 7 2 3 2 2 4" xfId="5660" xr:uid="{00000000-0005-0000-0000-000043000000}"/>
    <cellStyle name="Comma 7 2 3 2 2 4 2" xfId="14732" xr:uid="{00000000-0005-0000-0000-000043000000}"/>
    <cellStyle name="Comma 7 2 3 2 2 4 2 2" xfId="29852" xr:uid="{00000000-0005-0000-0000-000043000000}"/>
    <cellStyle name="Comma 7 2 3 2 2 4 2 2 2" xfId="60092" xr:uid="{00000000-0005-0000-0000-000043000000}"/>
    <cellStyle name="Comma 7 2 3 2 2 4 2 3" xfId="44972" xr:uid="{00000000-0005-0000-0000-000043000000}"/>
    <cellStyle name="Comma 7 2 3 2 2 4 3" xfId="20780" xr:uid="{00000000-0005-0000-0000-000043000000}"/>
    <cellStyle name="Comma 7 2 3 2 2 4 3 2" xfId="51020" xr:uid="{00000000-0005-0000-0000-000043000000}"/>
    <cellStyle name="Comma 7 2 3 2 2 4 4" xfId="35900" xr:uid="{00000000-0005-0000-0000-000043000000}"/>
    <cellStyle name="Comma 7 2 3 2 2 5" xfId="7172" xr:uid="{00000000-0005-0000-0000-000043000000}"/>
    <cellStyle name="Comma 7 2 3 2 2 5 2" xfId="22292" xr:uid="{00000000-0005-0000-0000-000043000000}"/>
    <cellStyle name="Comma 7 2 3 2 2 5 2 2" xfId="52532" xr:uid="{00000000-0005-0000-0000-000043000000}"/>
    <cellStyle name="Comma 7 2 3 2 2 5 3" xfId="37412" xr:uid="{00000000-0005-0000-0000-000043000000}"/>
    <cellStyle name="Comma 7 2 3 2 2 6" xfId="8684" xr:uid="{00000000-0005-0000-0000-000043000000}"/>
    <cellStyle name="Comma 7 2 3 2 2 6 2" xfId="23804" xr:uid="{00000000-0005-0000-0000-000043000000}"/>
    <cellStyle name="Comma 7 2 3 2 2 6 2 2" xfId="54044" xr:uid="{00000000-0005-0000-0000-000043000000}"/>
    <cellStyle name="Comma 7 2 3 2 2 6 3" xfId="38924" xr:uid="{00000000-0005-0000-0000-000043000000}"/>
    <cellStyle name="Comma 7 2 3 2 2 7" xfId="10196" xr:uid="{00000000-0005-0000-0000-000043000000}"/>
    <cellStyle name="Comma 7 2 3 2 2 7 2" xfId="25316" xr:uid="{00000000-0005-0000-0000-000043000000}"/>
    <cellStyle name="Comma 7 2 3 2 2 7 2 2" xfId="55556" xr:uid="{00000000-0005-0000-0000-000043000000}"/>
    <cellStyle name="Comma 7 2 3 2 2 7 3" xfId="40436" xr:uid="{00000000-0005-0000-0000-000043000000}"/>
    <cellStyle name="Comma 7 2 3 2 2 8" xfId="16244" xr:uid="{00000000-0005-0000-0000-000043000000}"/>
    <cellStyle name="Comma 7 2 3 2 2 8 2" xfId="46484" xr:uid="{00000000-0005-0000-0000-000043000000}"/>
    <cellStyle name="Comma 7 2 3 2 2 9" xfId="31364" xr:uid="{00000000-0005-0000-0000-000043000000}"/>
    <cellStyle name="Comma 7 2 3 2 3" xfId="1880" xr:uid="{00000000-0005-0000-0000-000043000000}"/>
    <cellStyle name="Comma 7 2 3 2 3 2" xfId="10952" xr:uid="{00000000-0005-0000-0000-000043000000}"/>
    <cellStyle name="Comma 7 2 3 2 3 2 2" xfId="26072" xr:uid="{00000000-0005-0000-0000-000043000000}"/>
    <cellStyle name="Comma 7 2 3 2 3 2 2 2" xfId="56312" xr:uid="{00000000-0005-0000-0000-000043000000}"/>
    <cellStyle name="Comma 7 2 3 2 3 2 3" xfId="41192" xr:uid="{00000000-0005-0000-0000-000043000000}"/>
    <cellStyle name="Comma 7 2 3 2 3 3" xfId="17000" xr:uid="{00000000-0005-0000-0000-000043000000}"/>
    <cellStyle name="Comma 7 2 3 2 3 3 2" xfId="47240" xr:uid="{00000000-0005-0000-0000-000043000000}"/>
    <cellStyle name="Comma 7 2 3 2 3 4" xfId="32120" xr:uid="{00000000-0005-0000-0000-000043000000}"/>
    <cellStyle name="Comma 7 2 3 2 4" xfId="3392" xr:uid="{00000000-0005-0000-0000-000043000000}"/>
    <cellStyle name="Comma 7 2 3 2 4 2" xfId="12464" xr:uid="{00000000-0005-0000-0000-000043000000}"/>
    <cellStyle name="Comma 7 2 3 2 4 2 2" xfId="27584" xr:uid="{00000000-0005-0000-0000-000043000000}"/>
    <cellStyle name="Comma 7 2 3 2 4 2 2 2" xfId="57824" xr:uid="{00000000-0005-0000-0000-000043000000}"/>
    <cellStyle name="Comma 7 2 3 2 4 2 3" xfId="42704" xr:uid="{00000000-0005-0000-0000-000043000000}"/>
    <cellStyle name="Comma 7 2 3 2 4 3" xfId="18512" xr:uid="{00000000-0005-0000-0000-000043000000}"/>
    <cellStyle name="Comma 7 2 3 2 4 3 2" xfId="48752" xr:uid="{00000000-0005-0000-0000-000043000000}"/>
    <cellStyle name="Comma 7 2 3 2 4 4" xfId="33632" xr:uid="{00000000-0005-0000-0000-000043000000}"/>
    <cellStyle name="Comma 7 2 3 2 5" xfId="4904" xr:uid="{00000000-0005-0000-0000-000043000000}"/>
    <cellStyle name="Comma 7 2 3 2 5 2" xfId="13976" xr:uid="{00000000-0005-0000-0000-000043000000}"/>
    <cellStyle name="Comma 7 2 3 2 5 2 2" xfId="29096" xr:uid="{00000000-0005-0000-0000-000043000000}"/>
    <cellStyle name="Comma 7 2 3 2 5 2 2 2" xfId="59336" xr:uid="{00000000-0005-0000-0000-000043000000}"/>
    <cellStyle name="Comma 7 2 3 2 5 2 3" xfId="44216" xr:uid="{00000000-0005-0000-0000-000043000000}"/>
    <cellStyle name="Comma 7 2 3 2 5 3" xfId="20024" xr:uid="{00000000-0005-0000-0000-000043000000}"/>
    <cellStyle name="Comma 7 2 3 2 5 3 2" xfId="50264" xr:uid="{00000000-0005-0000-0000-000043000000}"/>
    <cellStyle name="Comma 7 2 3 2 5 4" xfId="35144" xr:uid="{00000000-0005-0000-0000-000043000000}"/>
    <cellStyle name="Comma 7 2 3 2 6" xfId="6416" xr:uid="{00000000-0005-0000-0000-000043000000}"/>
    <cellStyle name="Comma 7 2 3 2 6 2" xfId="21536" xr:uid="{00000000-0005-0000-0000-000043000000}"/>
    <cellStyle name="Comma 7 2 3 2 6 2 2" xfId="51776" xr:uid="{00000000-0005-0000-0000-000043000000}"/>
    <cellStyle name="Comma 7 2 3 2 6 3" xfId="36656" xr:uid="{00000000-0005-0000-0000-000043000000}"/>
    <cellStyle name="Comma 7 2 3 2 7" xfId="7928" xr:uid="{00000000-0005-0000-0000-000043000000}"/>
    <cellStyle name="Comma 7 2 3 2 7 2" xfId="23048" xr:uid="{00000000-0005-0000-0000-000043000000}"/>
    <cellStyle name="Comma 7 2 3 2 7 2 2" xfId="53288" xr:uid="{00000000-0005-0000-0000-000043000000}"/>
    <cellStyle name="Comma 7 2 3 2 7 3" xfId="38168" xr:uid="{00000000-0005-0000-0000-000043000000}"/>
    <cellStyle name="Comma 7 2 3 2 8" xfId="9440" xr:uid="{00000000-0005-0000-0000-000043000000}"/>
    <cellStyle name="Comma 7 2 3 2 8 2" xfId="24560" xr:uid="{00000000-0005-0000-0000-000043000000}"/>
    <cellStyle name="Comma 7 2 3 2 8 2 2" xfId="54800" xr:uid="{00000000-0005-0000-0000-000043000000}"/>
    <cellStyle name="Comma 7 2 3 2 8 3" xfId="39680" xr:uid="{00000000-0005-0000-0000-000043000000}"/>
    <cellStyle name="Comma 7 2 3 2 9" xfId="15488" xr:uid="{00000000-0005-0000-0000-000043000000}"/>
    <cellStyle name="Comma 7 2 3 2 9 2" xfId="45728" xr:uid="{00000000-0005-0000-0000-000043000000}"/>
    <cellStyle name="Comma 7 2 3 3" xfId="620" xr:uid="{00000000-0005-0000-0000-0000CB000000}"/>
    <cellStyle name="Comma 7 2 3 3 10" xfId="30860" xr:uid="{00000000-0005-0000-0000-0000CB000000}"/>
    <cellStyle name="Comma 7 2 3 3 2" xfId="1376" xr:uid="{00000000-0005-0000-0000-0000CB000000}"/>
    <cellStyle name="Comma 7 2 3 3 2 2" xfId="2888" xr:uid="{00000000-0005-0000-0000-0000CB000000}"/>
    <cellStyle name="Comma 7 2 3 3 2 2 2" xfId="11960" xr:uid="{00000000-0005-0000-0000-0000CB000000}"/>
    <cellStyle name="Comma 7 2 3 3 2 2 2 2" xfId="27080" xr:uid="{00000000-0005-0000-0000-0000CB000000}"/>
    <cellStyle name="Comma 7 2 3 3 2 2 2 2 2" xfId="57320" xr:uid="{00000000-0005-0000-0000-0000CB000000}"/>
    <cellStyle name="Comma 7 2 3 3 2 2 2 3" xfId="42200" xr:uid="{00000000-0005-0000-0000-0000CB000000}"/>
    <cellStyle name="Comma 7 2 3 3 2 2 3" xfId="18008" xr:uid="{00000000-0005-0000-0000-0000CB000000}"/>
    <cellStyle name="Comma 7 2 3 3 2 2 3 2" xfId="48248" xr:uid="{00000000-0005-0000-0000-0000CB000000}"/>
    <cellStyle name="Comma 7 2 3 3 2 2 4" xfId="33128" xr:uid="{00000000-0005-0000-0000-0000CB000000}"/>
    <cellStyle name="Comma 7 2 3 3 2 3" xfId="4400" xr:uid="{00000000-0005-0000-0000-0000CB000000}"/>
    <cellStyle name="Comma 7 2 3 3 2 3 2" xfId="13472" xr:uid="{00000000-0005-0000-0000-0000CB000000}"/>
    <cellStyle name="Comma 7 2 3 3 2 3 2 2" xfId="28592" xr:uid="{00000000-0005-0000-0000-0000CB000000}"/>
    <cellStyle name="Comma 7 2 3 3 2 3 2 2 2" xfId="58832" xr:uid="{00000000-0005-0000-0000-0000CB000000}"/>
    <cellStyle name="Comma 7 2 3 3 2 3 2 3" xfId="43712" xr:uid="{00000000-0005-0000-0000-0000CB000000}"/>
    <cellStyle name="Comma 7 2 3 3 2 3 3" xfId="19520" xr:uid="{00000000-0005-0000-0000-0000CB000000}"/>
    <cellStyle name="Comma 7 2 3 3 2 3 3 2" xfId="49760" xr:uid="{00000000-0005-0000-0000-0000CB000000}"/>
    <cellStyle name="Comma 7 2 3 3 2 3 4" xfId="34640" xr:uid="{00000000-0005-0000-0000-0000CB000000}"/>
    <cellStyle name="Comma 7 2 3 3 2 4" xfId="5912" xr:uid="{00000000-0005-0000-0000-0000CB000000}"/>
    <cellStyle name="Comma 7 2 3 3 2 4 2" xfId="14984" xr:uid="{00000000-0005-0000-0000-0000CB000000}"/>
    <cellStyle name="Comma 7 2 3 3 2 4 2 2" xfId="30104" xr:uid="{00000000-0005-0000-0000-0000CB000000}"/>
    <cellStyle name="Comma 7 2 3 3 2 4 2 2 2" xfId="60344" xr:uid="{00000000-0005-0000-0000-0000CB000000}"/>
    <cellStyle name="Comma 7 2 3 3 2 4 2 3" xfId="45224" xr:uid="{00000000-0005-0000-0000-0000CB000000}"/>
    <cellStyle name="Comma 7 2 3 3 2 4 3" xfId="21032" xr:uid="{00000000-0005-0000-0000-0000CB000000}"/>
    <cellStyle name="Comma 7 2 3 3 2 4 3 2" xfId="51272" xr:uid="{00000000-0005-0000-0000-0000CB000000}"/>
    <cellStyle name="Comma 7 2 3 3 2 4 4" xfId="36152" xr:uid="{00000000-0005-0000-0000-0000CB000000}"/>
    <cellStyle name="Comma 7 2 3 3 2 5" xfId="7424" xr:uid="{00000000-0005-0000-0000-0000CB000000}"/>
    <cellStyle name="Comma 7 2 3 3 2 5 2" xfId="22544" xr:uid="{00000000-0005-0000-0000-0000CB000000}"/>
    <cellStyle name="Comma 7 2 3 3 2 5 2 2" xfId="52784" xr:uid="{00000000-0005-0000-0000-0000CB000000}"/>
    <cellStyle name="Comma 7 2 3 3 2 5 3" xfId="37664" xr:uid="{00000000-0005-0000-0000-0000CB000000}"/>
    <cellStyle name="Comma 7 2 3 3 2 6" xfId="8936" xr:uid="{00000000-0005-0000-0000-0000CB000000}"/>
    <cellStyle name="Comma 7 2 3 3 2 6 2" xfId="24056" xr:uid="{00000000-0005-0000-0000-0000CB000000}"/>
    <cellStyle name="Comma 7 2 3 3 2 6 2 2" xfId="54296" xr:uid="{00000000-0005-0000-0000-0000CB000000}"/>
    <cellStyle name="Comma 7 2 3 3 2 6 3" xfId="39176" xr:uid="{00000000-0005-0000-0000-0000CB000000}"/>
    <cellStyle name="Comma 7 2 3 3 2 7" xfId="10448" xr:uid="{00000000-0005-0000-0000-0000CB000000}"/>
    <cellStyle name="Comma 7 2 3 3 2 7 2" xfId="25568" xr:uid="{00000000-0005-0000-0000-0000CB000000}"/>
    <cellStyle name="Comma 7 2 3 3 2 7 2 2" xfId="55808" xr:uid="{00000000-0005-0000-0000-0000CB000000}"/>
    <cellStyle name="Comma 7 2 3 3 2 7 3" xfId="40688" xr:uid="{00000000-0005-0000-0000-0000CB000000}"/>
    <cellStyle name="Comma 7 2 3 3 2 8" xfId="16496" xr:uid="{00000000-0005-0000-0000-0000CB000000}"/>
    <cellStyle name="Comma 7 2 3 3 2 8 2" xfId="46736" xr:uid="{00000000-0005-0000-0000-0000CB000000}"/>
    <cellStyle name="Comma 7 2 3 3 2 9" xfId="31616" xr:uid="{00000000-0005-0000-0000-0000CB000000}"/>
    <cellStyle name="Comma 7 2 3 3 3" xfId="2132" xr:uid="{00000000-0005-0000-0000-0000CB000000}"/>
    <cellStyle name="Comma 7 2 3 3 3 2" xfId="11204" xr:uid="{00000000-0005-0000-0000-0000CB000000}"/>
    <cellStyle name="Comma 7 2 3 3 3 2 2" xfId="26324" xr:uid="{00000000-0005-0000-0000-0000CB000000}"/>
    <cellStyle name="Comma 7 2 3 3 3 2 2 2" xfId="56564" xr:uid="{00000000-0005-0000-0000-0000CB000000}"/>
    <cellStyle name="Comma 7 2 3 3 3 2 3" xfId="41444" xr:uid="{00000000-0005-0000-0000-0000CB000000}"/>
    <cellStyle name="Comma 7 2 3 3 3 3" xfId="17252" xr:uid="{00000000-0005-0000-0000-0000CB000000}"/>
    <cellStyle name="Comma 7 2 3 3 3 3 2" xfId="47492" xr:uid="{00000000-0005-0000-0000-0000CB000000}"/>
    <cellStyle name="Comma 7 2 3 3 3 4" xfId="32372" xr:uid="{00000000-0005-0000-0000-0000CB000000}"/>
    <cellStyle name="Comma 7 2 3 3 4" xfId="3644" xr:uid="{00000000-0005-0000-0000-0000CB000000}"/>
    <cellStyle name="Comma 7 2 3 3 4 2" xfId="12716" xr:uid="{00000000-0005-0000-0000-0000CB000000}"/>
    <cellStyle name="Comma 7 2 3 3 4 2 2" xfId="27836" xr:uid="{00000000-0005-0000-0000-0000CB000000}"/>
    <cellStyle name="Comma 7 2 3 3 4 2 2 2" xfId="58076" xr:uid="{00000000-0005-0000-0000-0000CB000000}"/>
    <cellStyle name="Comma 7 2 3 3 4 2 3" xfId="42956" xr:uid="{00000000-0005-0000-0000-0000CB000000}"/>
    <cellStyle name="Comma 7 2 3 3 4 3" xfId="18764" xr:uid="{00000000-0005-0000-0000-0000CB000000}"/>
    <cellStyle name="Comma 7 2 3 3 4 3 2" xfId="49004" xr:uid="{00000000-0005-0000-0000-0000CB000000}"/>
    <cellStyle name="Comma 7 2 3 3 4 4" xfId="33884" xr:uid="{00000000-0005-0000-0000-0000CB000000}"/>
    <cellStyle name="Comma 7 2 3 3 5" xfId="5156" xr:uid="{00000000-0005-0000-0000-0000CB000000}"/>
    <cellStyle name="Comma 7 2 3 3 5 2" xfId="14228" xr:uid="{00000000-0005-0000-0000-0000CB000000}"/>
    <cellStyle name="Comma 7 2 3 3 5 2 2" xfId="29348" xr:uid="{00000000-0005-0000-0000-0000CB000000}"/>
    <cellStyle name="Comma 7 2 3 3 5 2 2 2" xfId="59588" xr:uid="{00000000-0005-0000-0000-0000CB000000}"/>
    <cellStyle name="Comma 7 2 3 3 5 2 3" xfId="44468" xr:uid="{00000000-0005-0000-0000-0000CB000000}"/>
    <cellStyle name="Comma 7 2 3 3 5 3" xfId="20276" xr:uid="{00000000-0005-0000-0000-0000CB000000}"/>
    <cellStyle name="Comma 7 2 3 3 5 3 2" xfId="50516" xr:uid="{00000000-0005-0000-0000-0000CB000000}"/>
    <cellStyle name="Comma 7 2 3 3 5 4" xfId="35396" xr:uid="{00000000-0005-0000-0000-0000CB000000}"/>
    <cellStyle name="Comma 7 2 3 3 6" xfId="6668" xr:uid="{00000000-0005-0000-0000-0000CB000000}"/>
    <cellStyle name="Comma 7 2 3 3 6 2" xfId="21788" xr:uid="{00000000-0005-0000-0000-0000CB000000}"/>
    <cellStyle name="Comma 7 2 3 3 6 2 2" xfId="52028" xr:uid="{00000000-0005-0000-0000-0000CB000000}"/>
    <cellStyle name="Comma 7 2 3 3 6 3" xfId="36908" xr:uid="{00000000-0005-0000-0000-0000CB000000}"/>
    <cellStyle name="Comma 7 2 3 3 7" xfId="8180" xr:uid="{00000000-0005-0000-0000-0000CB000000}"/>
    <cellStyle name="Comma 7 2 3 3 7 2" xfId="23300" xr:uid="{00000000-0005-0000-0000-0000CB000000}"/>
    <cellStyle name="Comma 7 2 3 3 7 2 2" xfId="53540" xr:uid="{00000000-0005-0000-0000-0000CB000000}"/>
    <cellStyle name="Comma 7 2 3 3 7 3" xfId="38420" xr:uid="{00000000-0005-0000-0000-0000CB000000}"/>
    <cellStyle name="Comma 7 2 3 3 8" xfId="9692" xr:uid="{00000000-0005-0000-0000-0000CB000000}"/>
    <cellStyle name="Comma 7 2 3 3 8 2" xfId="24812" xr:uid="{00000000-0005-0000-0000-0000CB000000}"/>
    <cellStyle name="Comma 7 2 3 3 8 2 2" xfId="55052" xr:uid="{00000000-0005-0000-0000-0000CB000000}"/>
    <cellStyle name="Comma 7 2 3 3 8 3" xfId="39932" xr:uid="{00000000-0005-0000-0000-0000CB000000}"/>
    <cellStyle name="Comma 7 2 3 3 9" xfId="15740" xr:uid="{00000000-0005-0000-0000-0000CB000000}"/>
    <cellStyle name="Comma 7 2 3 3 9 2" xfId="45980" xr:uid="{00000000-0005-0000-0000-0000CB000000}"/>
    <cellStyle name="Comma 7 2 3 4" xfId="872" xr:uid="{00000000-0005-0000-0000-000043000000}"/>
    <cellStyle name="Comma 7 2 3 4 2" xfId="2384" xr:uid="{00000000-0005-0000-0000-000043000000}"/>
    <cellStyle name="Comma 7 2 3 4 2 2" xfId="11456" xr:uid="{00000000-0005-0000-0000-000043000000}"/>
    <cellStyle name="Comma 7 2 3 4 2 2 2" xfId="26576" xr:uid="{00000000-0005-0000-0000-000043000000}"/>
    <cellStyle name="Comma 7 2 3 4 2 2 2 2" xfId="56816" xr:uid="{00000000-0005-0000-0000-000043000000}"/>
    <cellStyle name="Comma 7 2 3 4 2 2 3" xfId="41696" xr:uid="{00000000-0005-0000-0000-000043000000}"/>
    <cellStyle name="Comma 7 2 3 4 2 3" xfId="17504" xr:uid="{00000000-0005-0000-0000-000043000000}"/>
    <cellStyle name="Comma 7 2 3 4 2 3 2" xfId="47744" xr:uid="{00000000-0005-0000-0000-000043000000}"/>
    <cellStyle name="Comma 7 2 3 4 2 4" xfId="32624" xr:uid="{00000000-0005-0000-0000-000043000000}"/>
    <cellStyle name="Comma 7 2 3 4 3" xfId="3896" xr:uid="{00000000-0005-0000-0000-000043000000}"/>
    <cellStyle name="Comma 7 2 3 4 3 2" xfId="12968" xr:uid="{00000000-0005-0000-0000-000043000000}"/>
    <cellStyle name="Comma 7 2 3 4 3 2 2" xfId="28088" xr:uid="{00000000-0005-0000-0000-000043000000}"/>
    <cellStyle name="Comma 7 2 3 4 3 2 2 2" xfId="58328" xr:uid="{00000000-0005-0000-0000-000043000000}"/>
    <cellStyle name="Comma 7 2 3 4 3 2 3" xfId="43208" xr:uid="{00000000-0005-0000-0000-000043000000}"/>
    <cellStyle name="Comma 7 2 3 4 3 3" xfId="19016" xr:uid="{00000000-0005-0000-0000-000043000000}"/>
    <cellStyle name="Comma 7 2 3 4 3 3 2" xfId="49256" xr:uid="{00000000-0005-0000-0000-000043000000}"/>
    <cellStyle name="Comma 7 2 3 4 3 4" xfId="34136" xr:uid="{00000000-0005-0000-0000-000043000000}"/>
    <cellStyle name="Comma 7 2 3 4 4" xfId="5408" xr:uid="{00000000-0005-0000-0000-000043000000}"/>
    <cellStyle name="Comma 7 2 3 4 4 2" xfId="14480" xr:uid="{00000000-0005-0000-0000-000043000000}"/>
    <cellStyle name="Comma 7 2 3 4 4 2 2" xfId="29600" xr:uid="{00000000-0005-0000-0000-000043000000}"/>
    <cellStyle name="Comma 7 2 3 4 4 2 2 2" xfId="59840" xr:uid="{00000000-0005-0000-0000-000043000000}"/>
    <cellStyle name="Comma 7 2 3 4 4 2 3" xfId="44720" xr:uid="{00000000-0005-0000-0000-000043000000}"/>
    <cellStyle name="Comma 7 2 3 4 4 3" xfId="20528" xr:uid="{00000000-0005-0000-0000-000043000000}"/>
    <cellStyle name="Comma 7 2 3 4 4 3 2" xfId="50768" xr:uid="{00000000-0005-0000-0000-000043000000}"/>
    <cellStyle name="Comma 7 2 3 4 4 4" xfId="35648" xr:uid="{00000000-0005-0000-0000-000043000000}"/>
    <cellStyle name="Comma 7 2 3 4 5" xfId="6920" xr:uid="{00000000-0005-0000-0000-000043000000}"/>
    <cellStyle name="Comma 7 2 3 4 5 2" xfId="22040" xr:uid="{00000000-0005-0000-0000-000043000000}"/>
    <cellStyle name="Comma 7 2 3 4 5 2 2" xfId="52280" xr:uid="{00000000-0005-0000-0000-000043000000}"/>
    <cellStyle name="Comma 7 2 3 4 5 3" xfId="37160" xr:uid="{00000000-0005-0000-0000-000043000000}"/>
    <cellStyle name="Comma 7 2 3 4 6" xfId="8432" xr:uid="{00000000-0005-0000-0000-000043000000}"/>
    <cellStyle name="Comma 7 2 3 4 6 2" xfId="23552" xr:uid="{00000000-0005-0000-0000-000043000000}"/>
    <cellStyle name="Comma 7 2 3 4 6 2 2" xfId="53792" xr:uid="{00000000-0005-0000-0000-000043000000}"/>
    <cellStyle name="Comma 7 2 3 4 6 3" xfId="38672" xr:uid="{00000000-0005-0000-0000-000043000000}"/>
    <cellStyle name="Comma 7 2 3 4 7" xfId="9944" xr:uid="{00000000-0005-0000-0000-000043000000}"/>
    <cellStyle name="Comma 7 2 3 4 7 2" xfId="25064" xr:uid="{00000000-0005-0000-0000-000043000000}"/>
    <cellStyle name="Comma 7 2 3 4 7 2 2" xfId="55304" xr:uid="{00000000-0005-0000-0000-000043000000}"/>
    <cellStyle name="Comma 7 2 3 4 7 3" xfId="40184" xr:uid="{00000000-0005-0000-0000-000043000000}"/>
    <cellStyle name="Comma 7 2 3 4 8" xfId="15992" xr:uid="{00000000-0005-0000-0000-000043000000}"/>
    <cellStyle name="Comma 7 2 3 4 8 2" xfId="46232" xr:uid="{00000000-0005-0000-0000-000043000000}"/>
    <cellStyle name="Comma 7 2 3 4 9" xfId="31112" xr:uid="{00000000-0005-0000-0000-000043000000}"/>
    <cellStyle name="Comma 7 2 3 5" xfId="1628" xr:uid="{00000000-0005-0000-0000-000043000000}"/>
    <cellStyle name="Comma 7 2 3 5 2" xfId="10700" xr:uid="{00000000-0005-0000-0000-000043000000}"/>
    <cellStyle name="Comma 7 2 3 5 2 2" xfId="25820" xr:uid="{00000000-0005-0000-0000-000043000000}"/>
    <cellStyle name="Comma 7 2 3 5 2 2 2" xfId="56060" xr:uid="{00000000-0005-0000-0000-000043000000}"/>
    <cellStyle name="Comma 7 2 3 5 2 3" xfId="40940" xr:uid="{00000000-0005-0000-0000-000043000000}"/>
    <cellStyle name="Comma 7 2 3 5 3" xfId="16748" xr:uid="{00000000-0005-0000-0000-000043000000}"/>
    <cellStyle name="Comma 7 2 3 5 3 2" xfId="46988" xr:uid="{00000000-0005-0000-0000-000043000000}"/>
    <cellStyle name="Comma 7 2 3 5 4" xfId="31868" xr:uid="{00000000-0005-0000-0000-000043000000}"/>
    <cellStyle name="Comma 7 2 3 6" xfId="3140" xr:uid="{00000000-0005-0000-0000-000043000000}"/>
    <cellStyle name="Comma 7 2 3 6 2" xfId="12212" xr:uid="{00000000-0005-0000-0000-000043000000}"/>
    <cellStyle name="Comma 7 2 3 6 2 2" xfId="27332" xr:uid="{00000000-0005-0000-0000-000043000000}"/>
    <cellStyle name="Comma 7 2 3 6 2 2 2" xfId="57572" xr:uid="{00000000-0005-0000-0000-000043000000}"/>
    <cellStyle name="Comma 7 2 3 6 2 3" xfId="42452" xr:uid="{00000000-0005-0000-0000-000043000000}"/>
    <cellStyle name="Comma 7 2 3 6 3" xfId="18260" xr:uid="{00000000-0005-0000-0000-000043000000}"/>
    <cellStyle name="Comma 7 2 3 6 3 2" xfId="48500" xr:uid="{00000000-0005-0000-0000-000043000000}"/>
    <cellStyle name="Comma 7 2 3 6 4" xfId="33380" xr:uid="{00000000-0005-0000-0000-000043000000}"/>
    <cellStyle name="Comma 7 2 3 7" xfId="4652" xr:uid="{00000000-0005-0000-0000-000043000000}"/>
    <cellStyle name="Comma 7 2 3 7 2" xfId="13724" xr:uid="{00000000-0005-0000-0000-000043000000}"/>
    <cellStyle name="Comma 7 2 3 7 2 2" xfId="28844" xr:uid="{00000000-0005-0000-0000-000043000000}"/>
    <cellStyle name="Comma 7 2 3 7 2 2 2" xfId="59084" xr:uid="{00000000-0005-0000-0000-000043000000}"/>
    <cellStyle name="Comma 7 2 3 7 2 3" xfId="43964" xr:uid="{00000000-0005-0000-0000-000043000000}"/>
    <cellStyle name="Comma 7 2 3 7 3" xfId="19772" xr:uid="{00000000-0005-0000-0000-000043000000}"/>
    <cellStyle name="Comma 7 2 3 7 3 2" xfId="50012" xr:uid="{00000000-0005-0000-0000-000043000000}"/>
    <cellStyle name="Comma 7 2 3 7 4" xfId="34892" xr:uid="{00000000-0005-0000-0000-000043000000}"/>
    <cellStyle name="Comma 7 2 3 8" xfId="6164" xr:uid="{00000000-0005-0000-0000-000043000000}"/>
    <cellStyle name="Comma 7 2 3 8 2" xfId="21284" xr:uid="{00000000-0005-0000-0000-000043000000}"/>
    <cellStyle name="Comma 7 2 3 8 2 2" xfId="51524" xr:uid="{00000000-0005-0000-0000-000043000000}"/>
    <cellStyle name="Comma 7 2 3 8 3" xfId="36404" xr:uid="{00000000-0005-0000-0000-000043000000}"/>
    <cellStyle name="Comma 7 2 3 9" xfId="7676" xr:uid="{00000000-0005-0000-0000-000043000000}"/>
    <cellStyle name="Comma 7 2 3 9 2" xfId="22796" xr:uid="{00000000-0005-0000-0000-000043000000}"/>
    <cellStyle name="Comma 7 2 3 9 2 2" xfId="53036" xr:uid="{00000000-0005-0000-0000-000043000000}"/>
    <cellStyle name="Comma 7 2 3 9 3" xfId="37916" xr:uid="{00000000-0005-0000-0000-000043000000}"/>
    <cellStyle name="Comma 7 2 4" xfId="200" xr:uid="{00000000-0005-0000-0000-000043000000}"/>
    <cellStyle name="Comma 7 2 4 10" xfId="9272" xr:uid="{00000000-0005-0000-0000-000043000000}"/>
    <cellStyle name="Comma 7 2 4 10 2" xfId="24392" xr:uid="{00000000-0005-0000-0000-000043000000}"/>
    <cellStyle name="Comma 7 2 4 10 2 2" xfId="54632" xr:uid="{00000000-0005-0000-0000-000043000000}"/>
    <cellStyle name="Comma 7 2 4 10 3" xfId="39512" xr:uid="{00000000-0005-0000-0000-000043000000}"/>
    <cellStyle name="Comma 7 2 4 11" xfId="15320" xr:uid="{00000000-0005-0000-0000-000043000000}"/>
    <cellStyle name="Comma 7 2 4 11 2" xfId="45560" xr:uid="{00000000-0005-0000-0000-000043000000}"/>
    <cellStyle name="Comma 7 2 4 12" xfId="30440" xr:uid="{00000000-0005-0000-0000-000043000000}"/>
    <cellStyle name="Comma 7 2 4 2" xfId="452" xr:uid="{00000000-0005-0000-0000-000043000000}"/>
    <cellStyle name="Comma 7 2 4 2 10" xfId="30692" xr:uid="{00000000-0005-0000-0000-000043000000}"/>
    <cellStyle name="Comma 7 2 4 2 2" xfId="1208" xr:uid="{00000000-0005-0000-0000-000043000000}"/>
    <cellStyle name="Comma 7 2 4 2 2 2" xfId="2720" xr:uid="{00000000-0005-0000-0000-000043000000}"/>
    <cellStyle name="Comma 7 2 4 2 2 2 2" xfId="11792" xr:uid="{00000000-0005-0000-0000-000043000000}"/>
    <cellStyle name="Comma 7 2 4 2 2 2 2 2" xfId="26912" xr:uid="{00000000-0005-0000-0000-000043000000}"/>
    <cellStyle name="Comma 7 2 4 2 2 2 2 2 2" xfId="57152" xr:uid="{00000000-0005-0000-0000-000043000000}"/>
    <cellStyle name="Comma 7 2 4 2 2 2 2 3" xfId="42032" xr:uid="{00000000-0005-0000-0000-000043000000}"/>
    <cellStyle name="Comma 7 2 4 2 2 2 3" xfId="17840" xr:uid="{00000000-0005-0000-0000-000043000000}"/>
    <cellStyle name="Comma 7 2 4 2 2 2 3 2" xfId="48080" xr:uid="{00000000-0005-0000-0000-000043000000}"/>
    <cellStyle name="Comma 7 2 4 2 2 2 4" xfId="32960" xr:uid="{00000000-0005-0000-0000-000043000000}"/>
    <cellStyle name="Comma 7 2 4 2 2 3" xfId="4232" xr:uid="{00000000-0005-0000-0000-000043000000}"/>
    <cellStyle name="Comma 7 2 4 2 2 3 2" xfId="13304" xr:uid="{00000000-0005-0000-0000-000043000000}"/>
    <cellStyle name="Comma 7 2 4 2 2 3 2 2" xfId="28424" xr:uid="{00000000-0005-0000-0000-000043000000}"/>
    <cellStyle name="Comma 7 2 4 2 2 3 2 2 2" xfId="58664" xr:uid="{00000000-0005-0000-0000-000043000000}"/>
    <cellStyle name="Comma 7 2 4 2 2 3 2 3" xfId="43544" xr:uid="{00000000-0005-0000-0000-000043000000}"/>
    <cellStyle name="Comma 7 2 4 2 2 3 3" xfId="19352" xr:uid="{00000000-0005-0000-0000-000043000000}"/>
    <cellStyle name="Comma 7 2 4 2 2 3 3 2" xfId="49592" xr:uid="{00000000-0005-0000-0000-000043000000}"/>
    <cellStyle name="Comma 7 2 4 2 2 3 4" xfId="34472" xr:uid="{00000000-0005-0000-0000-000043000000}"/>
    <cellStyle name="Comma 7 2 4 2 2 4" xfId="5744" xr:uid="{00000000-0005-0000-0000-000043000000}"/>
    <cellStyle name="Comma 7 2 4 2 2 4 2" xfId="14816" xr:uid="{00000000-0005-0000-0000-000043000000}"/>
    <cellStyle name="Comma 7 2 4 2 2 4 2 2" xfId="29936" xr:uid="{00000000-0005-0000-0000-000043000000}"/>
    <cellStyle name="Comma 7 2 4 2 2 4 2 2 2" xfId="60176" xr:uid="{00000000-0005-0000-0000-000043000000}"/>
    <cellStyle name="Comma 7 2 4 2 2 4 2 3" xfId="45056" xr:uid="{00000000-0005-0000-0000-000043000000}"/>
    <cellStyle name="Comma 7 2 4 2 2 4 3" xfId="20864" xr:uid="{00000000-0005-0000-0000-000043000000}"/>
    <cellStyle name="Comma 7 2 4 2 2 4 3 2" xfId="51104" xr:uid="{00000000-0005-0000-0000-000043000000}"/>
    <cellStyle name="Comma 7 2 4 2 2 4 4" xfId="35984" xr:uid="{00000000-0005-0000-0000-000043000000}"/>
    <cellStyle name="Comma 7 2 4 2 2 5" xfId="7256" xr:uid="{00000000-0005-0000-0000-000043000000}"/>
    <cellStyle name="Comma 7 2 4 2 2 5 2" xfId="22376" xr:uid="{00000000-0005-0000-0000-000043000000}"/>
    <cellStyle name="Comma 7 2 4 2 2 5 2 2" xfId="52616" xr:uid="{00000000-0005-0000-0000-000043000000}"/>
    <cellStyle name="Comma 7 2 4 2 2 5 3" xfId="37496" xr:uid="{00000000-0005-0000-0000-000043000000}"/>
    <cellStyle name="Comma 7 2 4 2 2 6" xfId="8768" xr:uid="{00000000-0005-0000-0000-000043000000}"/>
    <cellStyle name="Comma 7 2 4 2 2 6 2" xfId="23888" xr:uid="{00000000-0005-0000-0000-000043000000}"/>
    <cellStyle name="Comma 7 2 4 2 2 6 2 2" xfId="54128" xr:uid="{00000000-0005-0000-0000-000043000000}"/>
    <cellStyle name="Comma 7 2 4 2 2 6 3" xfId="39008" xr:uid="{00000000-0005-0000-0000-000043000000}"/>
    <cellStyle name="Comma 7 2 4 2 2 7" xfId="10280" xr:uid="{00000000-0005-0000-0000-000043000000}"/>
    <cellStyle name="Comma 7 2 4 2 2 7 2" xfId="25400" xr:uid="{00000000-0005-0000-0000-000043000000}"/>
    <cellStyle name="Comma 7 2 4 2 2 7 2 2" xfId="55640" xr:uid="{00000000-0005-0000-0000-000043000000}"/>
    <cellStyle name="Comma 7 2 4 2 2 7 3" xfId="40520" xr:uid="{00000000-0005-0000-0000-000043000000}"/>
    <cellStyle name="Comma 7 2 4 2 2 8" xfId="16328" xr:uid="{00000000-0005-0000-0000-000043000000}"/>
    <cellStyle name="Comma 7 2 4 2 2 8 2" xfId="46568" xr:uid="{00000000-0005-0000-0000-000043000000}"/>
    <cellStyle name="Comma 7 2 4 2 2 9" xfId="31448" xr:uid="{00000000-0005-0000-0000-000043000000}"/>
    <cellStyle name="Comma 7 2 4 2 3" xfId="1964" xr:uid="{00000000-0005-0000-0000-000043000000}"/>
    <cellStyle name="Comma 7 2 4 2 3 2" xfId="11036" xr:uid="{00000000-0005-0000-0000-000043000000}"/>
    <cellStyle name="Comma 7 2 4 2 3 2 2" xfId="26156" xr:uid="{00000000-0005-0000-0000-000043000000}"/>
    <cellStyle name="Comma 7 2 4 2 3 2 2 2" xfId="56396" xr:uid="{00000000-0005-0000-0000-000043000000}"/>
    <cellStyle name="Comma 7 2 4 2 3 2 3" xfId="41276" xr:uid="{00000000-0005-0000-0000-000043000000}"/>
    <cellStyle name="Comma 7 2 4 2 3 3" xfId="17084" xr:uid="{00000000-0005-0000-0000-000043000000}"/>
    <cellStyle name="Comma 7 2 4 2 3 3 2" xfId="47324" xr:uid="{00000000-0005-0000-0000-000043000000}"/>
    <cellStyle name="Comma 7 2 4 2 3 4" xfId="32204" xr:uid="{00000000-0005-0000-0000-000043000000}"/>
    <cellStyle name="Comma 7 2 4 2 4" xfId="3476" xr:uid="{00000000-0005-0000-0000-000043000000}"/>
    <cellStyle name="Comma 7 2 4 2 4 2" xfId="12548" xr:uid="{00000000-0005-0000-0000-000043000000}"/>
    <cellStyle name="Comma 7 2 4 2 4 2 2" xfId="27668" xr:uid="{00000000-0005-0000-0000-000043000000}"/>
    <cellStyle name="Comma 7 2 4 2 4 2 2 2" xfId="57908" xr:uid="{00000000-0005-0000-0000-000043000000}"/>
    <cellStyle name="Comma 7 2 4 2 4 2 3" xfId="42788" xr:uid="{00000000-0005-0000-0000-000043000000}"/>
    <cellStyle name="Comma 7 2 4 2 4 3" xfId="18596" xr:uid="{00000000-0005-0000-0000-000043000000}"/>
    <cellStyle name="Comma 7 2 4 2 4 3 2" xfId="48836" xr:uid="{00000000-0005-0000-0000-000043000000}"/>
    <cellStyle name="Comma 7 2 4 2 4 4" xfId="33716" xr:uid="{00000000-0005-0000-0000-000043000000}"/>
    <cellStyle name="Comma 7 2 4 2 5" xfId="4988" xr:uid="{00000000-0005-0000-0000-000043000000}"/>
    <cellStyle name="Comma 7 2 4 2 5 2" xfId="14060" xr:uid="{00000000-0005-0000-0000-000043000000}"/>
    <cellStyle name="Comma 7 2 4 2 5 2 2" xfId="29180" xr:uid="{00000000-0005-0000-0000-000043000000}"/>
    <cellStyle name="Comma 7 2 4 2 5 2 2 2" xfId="59420" xr:uid="{00000000-0005-0000-0000-000043000000}"/>
    <cellStyle name="Comma 7 2 4 2 5 2 3" xfId="44300" xr:uid="{00000000-0005-0000-0000-000043000000}"/>
    <cellStyle name="Comma 7 2 4 2 5 3" xfId="20108" xr:uid="{00000000-0005-0000-0000-000043000000}"/>
    <cellStyle name="Comma 7 2 4 2 5 3 2" xfId="50348" xr:uid="{00000000-0005-0000-0000-000043000000}"/>
    <cellStyle name="Comma 7 2 4 2 5 4" xfId="35228" xr:uid="{00000000-0005-0000-0000-000043000000}"/>
    <cellStyle name="Comma 7 2 4 2 6" xfId="6500" xr:uid="{00000000-0005-0000-0000-000043000000}"/>
    <cellStyle name="Comma 7 2 4 2 6 2" xfId="21620" xr:uid="{00000000-0005-0000-0000-000043000000}"/>
    <cellStyle name="Comma 7 2 4 2 6 2 2" xfId="51860" xr:uid="{00000000-0005-0000-0000-000043000000}"/>
    <cellStyle name="Comma 7 2 4 2 6 3" xfId="36740" xr:uid="{00000000-0005-0000-0000-000043000000}"/>
    <cellStyle name="Comma 7 2 4 2 7" xfId="8012" xr:uid="{00000000-0005-0000-0000-000043000000}"/>
    <cellStyle name="Comma 7 2 4 2 7 2" xfId="23132" xr:uid="{00000000-0005-0000-0000-000043000000}"/>
    <cellStyle name="Comma 7 2 4 2 7 2 2" xfId="53372" xr:uid="{00000000-0005-0000-0000-000043000000}"/>
    <cellStyle name="Comma 7 2 4 2 7 3" xfId="38252" xr:uid="{00000000-0005-0000-0000-000043000000}"/>
    <cellStyle name="Comma 7 2 4 2 8" xfId="9524" xr:uid="{00000000-0005-0000-0000-000043000000}"/>
    <cellStyle name="Comma 7 2 4 2 8 2" xfId="24644" xr:uid="{00000000-0005-0000-0000-000043000000}"/>
    <cellStyle name="Comma 7 2 4 2 8 2 2" xfId="54884" xr:uid="{00000000-0005-0000-0000-000043000000}"/>
    <cellStyle name="Comma 7 2 4 2 8 3" xfId="39764" xr:uid="{00000000-0005-0000-0000-000043000000}"/>
    <cellStyle name="Comma 7 2 4 2 9" xfId="15572" xr:uid="{00000000-0005-0000-0000-000043000000}"/>
    <cellStyle name="Comma 7 2 4 2 9 2" xfId="45812" xr:uid="{00000000-0005-0000-0000-000043000000}"/>
    <cellStyle name="Comma 7 2 4 3" xfId="704" xr:uid="{00000000-0005-0000-0000-0000CC000000}"/>
    <cellStyle name="Comma 7 2 4 3 10" xfId="30944" xr:uid="{00000000-0005-0000-0000-0000CC000000}"/>
    <cellStyle name="Comma 7 2 4 3 2" xfId="1460" xr:uid="{00000000-0005-0000-0000-0000CC000000}"/>
    <cellStyle name="Comma 7 2 4 3 2 2" xfId="2972" xr:uid="{00000000-0005-0000-0000-0000CC000000}"/>
    <cellStyle name="Comma 7 2 4 3 2 2 2" xfId="12044" xr:uid="{00000000-0005-0000-0000-0000CC000000}"/>
    <cellStyle name="Comma 7 2 4 3 2 2 2 2" xfId="27164" xr:uid="{00000000-0005-0000-0000-0000CC000000}"/>
    <cellStyle name="Comma 7 2 4 3 2 2 2 2 2" xfId="57404" xr:uid="{00000000-0005-0000-0000-0000CC000000}"/>
    <cellStyle name="Comma 7 2 4 3 2 2 2 3" xfId="42284" xr:uid="{00000000-0005-0000-0000-0000CC000000}"/>
    <cellStyle name="Comma 7 2 4 3 2 2 3" xfId="18092" xr:uid="{00000000-0005-0000-0000-0000CC000000}"/>
    <cellStyle name="Comma 7 2 4 3 2 2 3 2" xfId="48332" xr:uid="{00000000-0005-0000-0000-0000CC000000}"/>
    <cellStyle name="Comma 7 2 4 3 2 2 4" xfId="33212" xr:uid="{00000000-0005-0000-0000-0000CC000000}"/>
    <cellStyle name="Comma 7 2 4 3 2 3" xfId="4484" xr:uid="{00000000-0005-0000-0000-0000CC000000}"/>
    <cellStyle name="Comma 7 2 4 3 2 3 2" xfId="13556" xr:uid="{00000000-0005-0000-0000-0000CC000000}"/>
    <cellStyle name="Comma 7 2 4 3 2 3 2 2" xfId="28676" xr:uid="{00000000-0005-0000-0000-0000CC000000}"/>
    <cellStyle name="Comma 7 2 4 3 2 3 2 2 2" xfId="58916" xr:uid="{00000000-0005-0000-0000-0000CC000000}"/>
    <cellStyle name="Comma 7 2 4 3 2 3 2 3" xfId="43796" xr:uid="{00000000-0005-0000-0000-0000CC000000}"/>
    <cellStyle name="Comma 7 2 4 3 2 3 3" xfId="19604" xr:uid="{00000000-0005-0000-0000-0000CC000000}"/>
    <cellStyle name="Comma 7 2 4 3 2 3 3 2" xfId="49844" xr:uid="{00000000-0005-0000-0000-0000CC000000}"/>
    <cellStyle name="Comma 7 2 4 3 2 3 4" xfId="34724" xr:uid="{00000000-0005-0000-0000-0000CC000000}"/>
    <cellStyle name="Comma 7 2 4 3 2 4" xfId="5996" xr:uid="{00000000-0005-0000-0000-0000CC000000}"/>
    <cellStyle name="Comma 7 2 4 3 2 4 2" xfId="15068" xr:uid="{00000000-0005-0000-0000-0000CC000000}"/>
    <cellStyle name="Comma 7 2 4 3 2 4 2 2" xfId="30188" xr:uid="{00000000-0005-0000-0000-0000CC000000}"/>
    <cellStyle name="Comma 7 2 4 3 2 4 2 2 2" xfId="60428" xr:uid="{00000000-0005-0000-0000-0000CC000000}"/>
    <cellStyle name="Comma 7 2 4 3 2 4 2 3" xfId="45308" xr:uid="{00000000-0005-0000-0000-0000CC000000}"/>
    <cellStyle name="Comma 7 2 4 3 2 4 3" xfId="21116" xr:uid="{00000000-0005-0000-0000-0000CC000000}"/>
    <cellStyle name="Comma 7 2 4 3 2 4 3 2" xfId="51356" xr:uid="{00000000-0005-0000-0000-0000CC000000}"/>
    <cellStyle name="Comma 7 2 4 3 2 4 4" xfId="36236" xr:uid="{00000000-0005-0000-0000-0000CC000000}"/>
    <cellStyle name="Comma 7 2 4 3 2 5" xfId="7508" xr:uid="{00000000-0005-0000-0000-0000CC000000}"/>
    <cellStyle name="Comma 7 2 4 3 2 5 2" xfId="22628" xr:uid="{00000000-0005-0000-0000-0000CC000000}"/>
    <cellStyle name="Comma 7 2 4 3 2 5 2 2" xfId="52868" xr:uid="{00000000-0005-0000-0000-0000CC000000}"/>
    <cellStyle name="Comma 7 2 4 3 2 5 3" xfId="37748" xr:uid="{00000000-0005-0000-0000-0000CC000000}"/>
    <cellStyle name="Comma 7 2 4 3 2 6" xfId="9020" xr:uid="{00000000-0005-0000-0000-0000CC000000}"/>
    <cellStyle name="Comma 7 2 4 3 2 6 2" xfId="24140" xr:uid="{00000000-0005-0000-0000-0000CC000000}"/>
    <cellStyle name="Comma 7 2 4 3 2 6 2 2" xfId="54380" xr:uid="{00000000-0005-0000-0000-0000CC000000}"/>
    <cellStyle name="Comma 7 2 4 3 2 6 3" xfId="39260" xr:uid="{00000000-0005-0000-0000-0000CC000000}"/>
    <cellStyle name="Comma 7 2 4 3 2 7" xfId="10532" xr:uid="{00000000-0005-0000-0000-0000CC000000}"/>
    <cellStyle name="Comma 7 2 4 3 2 7 2" xfId="25652" xr:uid="{00000000-0005-0000-0000-0000CC000000}"/>
    <cellStyle name="Comma 7 2 4 3 2 7 2 2" xfId="55892" xr:uid="{00000000-0005-0000-0000-0000CC000000}"/>
    <cellStyle name="Comma 7 2 4 3 2 7 3" xfId="40772" xr:uid="{00000000-0005-0000-0000-0000CC000000}"/>
    <cellStyle name="Comma 7 2 4 3 2 8" xfId="16580" xr:uid="{00000000-0005-0000-0000-0000CC000000}"/>
    <cellStyle name="Comma 7 2 4 3 2 8 2" xfId="46820" xr:uid="{00000000-0005-0000-0000-0000CC000000}"/>
    <cellStyle name="Comma 7 2 4 3 2 9" xfId="31700" xr:uid="{00000000-0005-0000-0000-0000CC000000}"/>
    <cellStyle name="Comma 7 2 4 3 3" xfId="2216" xr:uid="{00000000-0005-0000-0000-0000CC000000}"/>
    <cellStyle name="Comma 7 2 4 3 3 2" xfId="11288" xr:uid="{00000000-0005-0000-0000-0000CC000000}"/>
    <cellStyle name="Comma 7 2 4 3 3 2 2" xfId="26408" xr:uid="{00000000-0005-0000-0000-0000CC000000}"/>
    <cellStyle name="Comma 7 2 4 3 3 2 2 2" xfId="56648" xr:uid="{00000000-0005-0000-0000-0000CC000000}"/>
    <cellStyle name="Comma 7 2 4 3 3 2 3" xfId="41528" xr:uid="{00000000-0005-0000-0000-0000CC000000}"/>
    <cellStyle name="Comma 7 2 4 3 3 3" xfId="17336" xr:uid="{00000000-0005-0000-0000-0000CC000000}"/>
    <cellStyle name="Comma 7 2 4 3 3 3 2" xfId="47576" xr:uid="{00000000-0005-0000-0000-0000CC000000}"/>
    <cellStyle name="Comma 7 2 4 3 3 4" xfId="32456" xr:uid="{00000000-0005-0000-0000-0000CC000000}"/>
    <cellStyle name="Comma 7 2 4 3 4" xfId="3728" xr:uid="{00000000-0005-0000-0000-0000CC000000}"/>
    <cellStyle name="Comma 7 2 4 3 4 2" xfId="12800" xr:uid="{00000000-0005-0000-0000-0000CC000000}"/>
    <cellStyle name="Comma 7 2 4 3 4 2 2" xfId="27920" xr:uid="{00000000-0005-0000-0000-0000CC000000}"/>
    <cellStyle name="Comma 7 2 4 3 4 2 2 2" xfId="58160" xr:uid="{00000000-0005-0000-0000-0000CC000000}"/>
    <cellStyle name="Comma 7 2 4 3 4 2 3" xfId="43040" xr:uid="{00000000-0005-0000-0000-0000CC000000}"/>
    <cellStyle name="Comma 7 2 4 3 4 3" xfId="18848" xr:uid="{00000000-0005-0000-0000-0000CC000000}"/>
    <cellStyle name="Comma 7 2 4 3 4 3 2" xfId="49088" xr:uid="{00000000-0005-0000-0000-0000CC000000}"/>
    <cellStyle name="Comma 7 2 4 3 4 4" xfId="33968" xr:uid="{00000000-0005-0000-0000-0000CC000000}"/>
    <cellStyle name="Comma 7 2 4 3 5" xfId="5240" xr:uid="{00000000-0005-0000-0000-0000CC000000}"/>
    <cellStyle name="Comma 7 2 4 3 5 2" xfId="14312" xr:uid="{00000000-0005-0000-0000-0000CC000000}"/>
    <cellStyle name="Comma 7 2 4 3 5 2 2" xfId="29432" xr:uid="{00000000-0005-0000-0000-0000CC000000}"/>
    <cellStyle name="Comma 7 2 4 3 5 2 2 2" xfId="59672" xr:uid="{00000000-0005-0000-0000-0000CC000000}"/>
    <cellStyle name="Comma 7 2 4 3 5 2 3" xfId="44552" xr:uid="{00000000-0005-0000-0000-0000CC000000}"/>
    <cellStyle name="Comma 7 2 4 3 5 3" xfId="20360" xr:uid="{00000000-0005-0000-0000-0000CC000000}"/>
    <cellStyle name="Comma 7 2 4 3 5 3 2" xfId="50600" xr:uid="{00000000-0005-0000-0000-0000CC000000}"/>
    <cellStyle name="Comma 7 2 4 3 5 4" xfId="35480" xr:uid="{00000000-0005-0000-0000-0000CC000000}"/>
    <cellStyle name="Comma 7 2 4 3 6" xfId="6752" xr:uid="{00000000-0005-0000-0000-0000CC000000}"/>
    <cellStyle name="Comma 7 2 4 3 6 2" xfId="21872" xr:uid="{00000000-0005-0000-0000-0000CC000000}"/>
    <cellStyle name="Comma 7 2 4 3 6 2 2" xfId="52112" xr:uid="{00000000-0005-0000-0000-0000CC000000}"/>
    <cellStyle name="Comma 7 2 4 3 6 3" xfId="36992" xr:uid="{00000000-0005-0000-0000-0000CC000000}"/>
    <cellStyle name="Comma 7 2 4 3 7" xfId="8264" xr:uid="{00000000-0005-0000-0000-0000CC000000}"/>
    <cellStyle name="Comma 7 2 4 3 7 2" xfId="23384" xr:uid="{00000000-0005-0000-0000-0000CC000000}"/>
    <cellStyle name="Comma 7 2 4 3 7 2 2" xfId="53624" xr:uid="{00000000-0005-0000-0000-0000CC000000}"/>
    <cellStyle name="Comma 7 2 4 3 7 3" xfId="38504" xr:uid="{00000000-0005-0000-0000-0000CC000000}"/>
    <cellStyle name="Comma 7 2 4 3 8" xfId="9776" xr:uid="{00000000-0005-0000-0000-0000CC000000}"/>
    <cellStyle name="Comma 7 2 4 3 8 2" xfId="24896" xr:uid="{00000000-0005-0000-0000-0000CC000000}"/>
    <cellStyle name="Comma 7 2 4 3 8 2 2" xfId="55136" xr:uid="{00000000-0005-0000-0000-0000CC000000}"/>
    <cellStyle name="Comma 7 2 4 3 8 3" xfId="40016" xr:uid="{00000000-0005-0000-0000-0000CC000000}"/>
    <cellStyle name="Comma 7 2 4 3 9" xfId="15824" xr:uid="{00000000-0005-0000-0000-0000CC000000}"/>
    <cellStyle name="Comma 7 2 4 3 9 2" xfId="46064" xr:uid="{00000000-0005-0000-0000-0000CC000000}"/>
    <cellStyle name="Comma 7 2 4 4" xfId="956" xr:uid="{00000000-0005-0000-0000-000043000000}"/>
    <cellStyle name="Comma 7 2 4 4 2" xfId="2468" xr:uid="{00000000-0005-0000-0000-000043000000}"/>
    <cellStyle name="Comma 7 2 4 4 2 2" xfId="11540" xr:uid="{00000000-0005-0000-0000-000043000000}"/>
    <cellStyle name="Comma 7 2 4 4 2 2 2" xfId="26660" xr:uid="{00000000-0005-0000-0000-000043000000}"/>
    <cellStyle name="Comma 7 2 4 4 2 2 2 2" xfId="56900" xr:uid="{00000000-0005-0000-0000-000043000000}"/>
    <cellStyle name="Comma 7 2 4 4 2 2 3" xfId="41780" xr:uid="{00000000-0005-0000-0000-000043000000}"/>
    <cellStyle name="Comma 7 2 4 4 2 3" xfId="17588" xr:uid="{00000000-0005-0000-0000-000043000000}"/>
    <cellStyle name="Comma 7 2 4 4 2 3 2" xfId="47828" xr:uid="{00000000-0005-0000-0000-000043000000}"/>
    <cellStyle name="Comma 7 2 4 4 2 4" xfId="32708" xr:uid="{00000000-0005-0000-0000-000043000000}"/>
    <cellStyle name="Comma 7 2 4 4 3" xfId="3980" xr:uid="{00000000-0005-0000-0000-000043000000}"/>
    <cellStyle name="Comma 7 2 4 4 3 2" xfId="13052" xr:uid="{00000000-0005-0000-0000-000043000000}"/>
    <cellStyle name="Comma 7 2 4 4 3 2 2" xfId="28172" xr:uid="{00000000-0005-0000-0000-000043000000}"/>
    <cellStyle name="Comma 7 2 4 4 3 2 2 2" xfId="58412" xr:uid="{00000000-0005-0000-0000-000043000000}"/>
    <cellStyle name="Comma 7 2 4 4 3 2 3" xfId="43292" xr:uid="{00000000-0005-0000-0000-000043000000}"/>
    <cellStyle name="Comma 7 2 4 4 3 3" xfId="19100" xr:uid="{00000000-0005-0000-0000-000043000000}"/>
    <cellStyle name="Comma 7 2 4 4 3 3 2" xfId="49340" xr:uid="{00000000-0005-0000-0000-000043000000}"/>
    <cellStyle name="Comma 7 2 4 4 3 4" xfId="34220" xr:uid="{00000000-0005-0000-0000-000043000000}"/>
    <cellStyle name="Comma 7 2 4 4 4" xfId="5492" xr:uid="{00000000-0005-0000-0000-000043000000}"/>
    <cellStyle name="Comma 7 2 4 4 4 2" xfId="14564" xr:uid="{00000000-0005-0000-0000-000043000000}"/>
    <cellStyle name="Comma 7 2 4 4 4 2 2" xfId="29684" xr:uid="{00000000-0005-0000-0000-000043000000}"/>
    <cellStyle name="Comma 7 2 4 4 4 2 2 2" xfId="59924" xr:uid="{00000000-0005-0000-0000-000043000000}"/>
    <cellStyle name="Comma 7 2 4 4 4 2 3" xfId="44804" xr:uid="{00000000-0005-0000-0000-000043000000}"/>
    <cellStyle name="Comma 7 2 4 4 4 3" xfId="20612" xr:uid="{00000000-0005-0000-0000-000043000000}"/>
    <cellStyle name="Comma 7 2 4 4 4 3 2" xfId="50852" xr:uid="{00000000-0005-0000-0000-000043000000}"/>
    <cellStyle name="Comma 7 2 4 4 4 4" xfId="35732" xr:uid="{00000000-0005-0000-0000-000043000000}"/>
    <cellStyle name="Comma 7 2 4 4 5" xfId="7004" xr:uid="{00000000-0005-0000-0000-000043000000}"/>
    <cellStyle name="Comma 7 2 4 4 5 2" xfId="22124" xr:uid="{00000000-0005-0000-0000-000043000000}"/>
    <cellStyle name="Comma 7 2 4 4 5 2 2" xfId="52364" xr:uid="{00000000-0005-0000-0000-000043000000}"/>
    <cellStyle name="Comma 7 2 4 4 5 3" xfId="37244" xr:uid="{00000000-0005-0000-0000-000043000000}"/>
    <cellStyle name="Comma 7 2 4 4 6" xfId="8516" xr:uid="{00000000-0005-0000-0000-000043000000}"/>
    <cellStyle name="Comma 7 2 4 4 6 2" xfId="23636" xr:uid="{00000000-0005-0000-0000-000043000000}"/>
    <cellStyle name="Comma 7 2 4 4 6 2 2" xfId="53876" xr:uid="{00000000-0005-0000-0000-000043000000}"/>
    <cellStyle name="Comma 7 2 4 4 6 3" xfId="38756" xr:uid="{00000000-0005-0000-0000-000043000000}"/>
    <cellStyle name="Comma 7 2 4 4 7" xfId="10028" xr:uid="{00000000-0005-0000-0000-000043000000}"/>
    <cellStyle name="Comma 7 2 4 4 7 2" xfId="25148" xr:uid="{00000000-0005-0000-0000-000043000000}"/>
    <cellStyle name="Comma 7 2 4 4 7 2 2" xfId="55388" xr:uid="{00000000-0005-0000-0000-000043000000}"/>
    <cellStyle name="Comma 7 2 4 4 7 3" xfId="40268" xr:uid="{00000000-0005-0000-0000-000043000000}"/>
    <cellStyle name="Comma 7 2 4 4 8" xfId="16076" xr:uid="{00000000-0005-0000-0000-000043000000}"/>
    <cellStyle name="Comma 7 2 4 4 8 2" xfId="46316" xr:uid="{00000000-0005-0000-0000-000043000000}"/>
    <cellStyle name="Comma 7 2 4 4 9" xfId="31196" xr:uid="{00000000-0005-0000-0000-000043000000}"/>
    <cellStyle name="Comma 7 2 4 5" xfId="1712" xr:uid="{00000000-0005-0000-0000-000043000000}"/>
    <cellStyle name="Comma 7 2 4 5 2" xfId="10784" xr:uid="{00000000-0005-0000-0000-000043000000}"/>
    <cellStyle name="Comma 7 2 4 5 2 2" xfId="25904" xr:uid="{00000000-0005-0000-0000-000043000000}"/>
    <cellStyle name="Comma 7 2 4 5 2 2 2" xfId="56144" xr:uid="{00000000-0005-0000-0000-000043000000}"/>
    <cellStyle name="Comma 7 2 4 5 2 3" xfId="41024" xr:uid="{00000000-0005-0000-0000-000043000000}"/>
    <cellStyle name="Comma 7 2 4 5 3" xfId="16832" xr:uid="{00000000-0005-0000-0000-000043000000}"/>
    <cellStyle name="Comma 7 2 4 5 3 2" xfId="47072" xr:uid="{00000000-0005-0000-0000-000043000000}"/>
    <cellStyle name="Comma 7 2 4 5 4" xfId="31952" xr:uid="{00000000-0005-0000-0000-000043000000}"/>
    <cellStyle name="Comma 7 2 4 6" xfId="3224" xr:uid="{00000000-0005-0000-0000-000043000000}"/>
    <cellStyle name="Comma 7 2 4 6 2" xfId="12296" xr:uid="{00000000-0005-0000-0000-000043000000}"/>
    <cellStyle name="Comma 7 2 4 6 2 2" xfId="27416" xr:uid="{00000000-0005-0000-0000-000043000000}"/>
    <cellStyle name="Comma 7 2 4 6 2 2 2" xfId="57656" xr:uid="{00000000-0005-0000-0000-000043000000}"/>
    <cellStyle name="Comma 7 2 4 6 2 3" xfId="42536" xr:uid="{00000000-0005-0000-0000-000043000000}"/>
    <cellStyle name="Comma 7 2 4 6 3" xfId="18344" xr:uid="{00000000-0005-0000-0000-000043000000}"/>
    <cellStyle name="Comma 7 2 4 6 3 2" xfId="48584" xr:uid="{00000000-0005-0000-0000-000043000000}"/>
    <cellStyle name="Comma 7 2 4 6 4" xfId="33464" xr:uid="{00000000-0005-0000-0000-000043000000}"/>
    <cellStyle name="Comma 7 2 4 7" xfId="4736" xr:uid="{00000000-0005-0000-0000-000043000000}"/>
    <cellStyle name="Comma 7 2 4 7 2" xfId="13808" xr:uid="{00000000-0005-0000-0000-000043000000}"/>
    <cellStyle name="Comma 7 2 4 7 2 2" xfId="28928" xr:uid="{00000000-0005-0000-0000-000043000000}"/>
    <cellStyle name="Comma 7 2 4 7 2 2 2" xfId="59168" xr:uid="{00000000-0005-0000-0000-000043000000}"/>
    <cellStyle name="Comma 7 2 4 7 2 3" xfId="44048" xr:uid="{00000000-0005-0000-0000-000043000000}"/>
    <cellStyle name="Comma 7 2 4 7 3" xfId="19856" xr:uid="{00000000-0005-0000-0000-000043000000}"/>
    <cellStyle name="Comma 7 2 4 7 3 2" xfId="50096" xr:uid="{00000000-0005-0000-0000-000043000000}"/>
    <cellStyle name="Comma 7 2 4 7 4" xfId="34976" xr:uid="{00000000-0005-0000-0000-000043000000}"/>
    <cellStyle name="Comma 7 2 4 8" xfId="6248" xr:uid="{00000000-0005-0000-0000-000043000000}"/>
    <cellStyle name="Comma 7 2 4 8 2" xfId="21368" xr:uid="{00000000-0005-0000-0000-000043000000}"/>
    <cellStyle name="Comma 7 2 4 8 2 2" xfId="51608" xr:uid="{00000000-0005-0000-0000-000043000000}"/>
    <cellStyle name="Comma 7 2 4 8 3" xfId="36488" xr:uid="{00000000-0005-0000-0000-000043000000}"/>
    <cellStyle name="Comma 7 2 4 9" xfId="7760" xr:uid="{00000000-0005-0000-0000-000043000000}"/>
    <cellStyle name="Comma 7 2 4 9 2" xfId="22880" xr:uid="{00000000-0005-0000-0000-000043000000}"/>
    <cellStyle name="Comma 7 2 4 9 2 2" xfId="53120" xr:uid="{00000000-0005-0000-0000-000043000000}"/>
    <cellStyle name="Comma 7 2 4 9 3" xfId="38000" xr:uid="{00000000-0005-0000-0000-000043000000}"/>
    <cellStyle name="Comma 7 2 5" xfId="284" xr:uid="{00000000-0005-0000-0000-000038000000}"/>
    <cellStyle name="Comma 7 2 5 10" xfId="30524" xr:uid="{00000000-0005-0000-0000-000038000000}"/>
    <cellStyle name="Comma 7 2 5 2" xfId="1040" xr:uid="{00000000-0005-0000-0000-000038000000}"/>
    <cellStyle name="Comma 7 2 5 2 2" xfId="2552" xr:uid="{00000000-0005-0000-0000-000038000000}"/>
    <cellStyle name="Comma 7 2 5 2 2 2" xfId="11624" xr:uid="{00000000-0005-0000-0000-000038000000}"/>
    <cellStyle name="Comma 7 2 5 2 2 2 2" xfId="26744" xr:uid="{00000000-0005-0000-0000-000038000000}"/>
    <cellStyle name="Comma 7 2 5 2 2 2 2 2" xfId="56984" xr:uid="{00000000-0005-0000-0000-000038000000}"/>
    <cellStyle name="Comma 7 2 5 2 2 2 3" xfId="41864" xr:uid="{00000000-0005-0000-0000-000038000000}"/>
    <cellStyle name="Comma 7 2 5 2 2 3" xfId="17672" xr:uid="{00000000-0005-0000-0000-000038000000}"/>
    <cellStyle name="Comma 7 2 5 2 2 3 2" xfId="47912" xr:uid="{00000000-0005-0000-0000-000038000000}"/>
    <cellStyle name="Comma 7 2 5 2 2 4" xfId="32792" xr:uid="{00000000-0005-0000-0000-000038000000}"/>
    <cellStyle name="Comma 7 2 5 2 3" xfId="4064" xr:uid="{00000000-0005-0000-0000-000038000000}"/>
    <cellStyle name="Comma 7 2 5 2 3 2" xfId="13136" xr:uid="{00000000-0005-0000-0000-000038000000}"/>
    <cellStyle name="Comma 7 2 5 2 3 2 2" xfId="28256" xr:uid="{00000000-0005-0000-0000-000038000000}"/>
    <cellStyle name="Comma 7 2 5 2 3 2 2 2" xfId="58496" xr:uid="{00000000-0005-0000-0000-000038000000}"/>
    <cellStyle name="Comma 7 2 5 2 3 2 3" xfId="43376" xr:uid="{00000000-0005-0000-0000-000038000000}"/>
    <cellStyle name="Comma 7 2 5 2 3 3" xfId="19184" xr:uid="{00000000-0005-0000-0000-000038000000}"/>
    <cellStyle name="Comma 7 2 5 2 3 3 2" xfId="49424" xr:uid="{00000000-0005-0000-0000-000038000000}"/>
    <cellStyle name="Comma 7 2 5 2 3 4" xfId="34304" xr:uid="{00000000-0005-0000-0000-000038000000}"/>
    <cellStyle name="Comma 7 2 5 2 4" xfId="5576" xr:uid="{00000000-0005-0000-0000-000038000000}"/>
    <cellStyle name="Comma 7 2 5 2 4 2" xfId="14648" xr:uid="{00000000-0005-0000-0000-000038000000}"/>
    <cellStyle name="Comma 7 2 5 2 4 2 2" xfId="29768" xr:uid="{00000000-0005-0000-0000-000038000000}"/>
    <cellStyle name="Comma 7 2 5 2 4 2 2 2" xfId="60008" xr:uid="{00000000-0005-0000-0000-000038000000}"/>
    <cellStyle name="Comma 7 2 5 2 4 2 3" xfId="44888" xr:uid="{00000000-0005-0000-0000-000038000000}"/>
    <cellStyle name="Comma 7 2 5 2 4 3" xfId="20696" xr:uid="{00000000-0005-0000-0000-000038000000}"/>
    <cellStyle name="Comma 7 2 5 2 4 3 2" xfId="50936" xr:uid="{00000000-0005-0000-0000-000038000000}"/>
    <cellStyle name="Comma 7 2 5 2 4 4" xfId="35816" xr:uid="{00000000-0005-0000-0000-000038000000}"/>
    <cellStyle name="Comma 7 2 5 2 5" xfId="7088" xr:uid="{00000000-0005-0000-0000-000038000000}"/>
    <cellStyle name="Comma 7 2 5 2 5 2" xfId="22208" xr:uid="{00000000-0005-0000-0000-000038000000}"/>
    <cellStyle name="Comma 7 2 5 2 5 2 2" xfId="52448" xr:uid="{00000000-0005-0000-0000-000038000000}"/>
    <cellStyle name="Comma 7 2 5 2 5 3" xfId="37328" xr:uid="{00000000-0005-0000-0000-000038000000}"/>
    <cellStyle name="Comma 7 2 5 2 6" xfId="8600" xr:uid="{00000000-0005-0000-0000-000038000000}"/>
    <cellStyle name="Comma 7 2 5 2 6 2" xfId="23720" xr:uid="{00000000-0005-0000-0000-000038000000}"/>
    <cellStyle name="Comma 7 2 5 2 6 2 2" xfId="53960" xr:uid="{00000000-0005-0000-0000-000038000000}"/>
    <cellStyle name="Comma 7 2 5 2 6 3" xfId="38840" xr:uid="{00000000-0005-0000-0000-000038000000}"/>
    <cellStyle name="Comma 7 2 5 2 7" xfId="10112" xr:uid="{00000000-0005-0000-0000-000038000000}"/>
    <cellStyle name="Comma 7 2 5 2 7 2" xfId="25232" xr:uid="{00000000-0005-0000-0000-000038000000}"/>
    <cellStyle name="Comma 7 2 5 2 7 2 2" xfId="55472" xr:uid="{00000000-0005-0000-0000-000038000000}"/>
    <cellStyle name="Comma 7 2 5 2 7 3" xfId="40352" xr:uid="{00000000-0005-0000-0000-000038000000}"/>
    <cellStyle name="Comma 7 2 5 2 8" xfId="16160" xr:uid="{00000000-0005-0000-0000-000038000000}"/>
    <cellStyle name="Comma 7 2 5 2 8 2" xfId="46400" xr:uid="{00000000-0005-0000-0000-000038000000}"/>
    <cellStyle name="Comma 7 2 5 2 9" xfId="31280" xr:uid="{00000000-0005-0000-0000-000038000000}"/>
    <cellStyle name="Comma 7 2 5 3" xfId="1796" xr:uid="{00000000-0005-0000-0000-000038000000}"/>
    <cellStyle name="Comma 7 2 5 3 2" xfId="10868" xr:uid="{00000000-0005-0000-0000-000038000000}"/>
    <cellStyle name="Comma 7 2 5 3 2 2" xfId="25988" xr:uid="{00000000-0005-0000-0000-000038000000}"/>
    <cellStyle name="Comma 7 2 5 3 2 2 2" xfId="56228" xr:uid="{00000000-0005-0000-0000-000038000000}"/>
    <cellStyle name="Comma 7 2 5 3 2 3" xfId="41108" xr:uid="{00000000-0005-0000-0000-000038000000}"/>
    <cellStyle name="Comma 7 2 5 3 3" xfId="16916" xr:uid="{00000000-0005-0000-0000-000038000000}"/>
    <cellStyle name="Comma 7 2 5 3 3 2" xfId="47156" xr:uid="{00000000-0005-0000-0000-000038000000}"/>
    <cellStyle name="Comma 7 2 5 3 4" xfId="32036" xr:uid="{00000000-0005-0000-0000-000038000000}"/>
    <cellStyle name="Comma 7 2 5 4" xfId="3308" xr:uid="{00000000-0005-0000-0000-000038000000}"/>
    <cellStyle name="Comma 7 2 5 4 2" xfId="12380" xr:uid="{00000000-0005-0000-0000-000038000000}"/>
    <cellStyle name="Comma 7 2 5 4 2 2" xfId="27500" xr:uid="{00000000-0005-0000-0000-000038000000}"/>
    <cellStyle name="Comma 7 2 5 4 2 2 2" xfId="57740" xr:uid="{00000000-0005-0000-0000-000038000000}"/>
    <cellStyle name="Comma 7 2 5 4 2 3" xfId="42620" xr:uid="{00000000-0005-0000-0000-000038000000}"/>
    <cellStyle name="Comma 7 2 5 4 3" xfId="18428" xr:uid="{00000000-0005-0000-0000-000038000000}"/>
    <cellStyle name="Comma 7 2 5 4 3 2" xfId="48668" xr:uid="{00000000-0005-0000-0000-000038000000}"/>
    <cellStyle name="Comma 7 2 5 4 4" xfId="33548" xr:uid="{00000000-0005-0000-0000-000038000000}"/>
    <cellStyle name="Comma 7 2 5 5" xfId="4820" xr:uid="{00000000-0005-0000-0000-000038000000}"/>
    <cellStyle name="Comma 7 2 5 5 2" xfId="13892" xr:uid="{00000000-0005-0000-0000-000038000000}"/>
    <cellStyle name="Comma 7 2 5 5 2 2" xfId="29012" xr:uid="{00000000-0005-0000-0000-000038000000}"/>
    <cellStyle name="Comma 7 2 5 5 2 2 2" xfId="59252" xr:uid="{00000000-0005-0000-0000-000038000000}"/>
    <cellStyle name="Comma 7 2 5 5 2 3" xfId="44132" xr:uid="{00000000-0005-0000-0000-000038000000}"/>
    <cellStyle name="Comma 7 2 5 5 3" xfId="19940" xr:uid="{00000000-0005-0000-0000-000038000000}"/>
    <cellStyle name="Comma 7 2 5 5 3 2" xfId="50180" xr:uid="{00000000-0005-0000-0000-000038000000}"/>
    <cellStyle name="Comma 7 2 5 5 4" xfId="35060" xr:uid="{00000000-0005-0000-0000-000038000000}"/>
    <cellStyle name="Comma 7 2 5 6" xfId="6332" xr:uid="{00000000-0005-0000-0000-000038000000}"/>
    <cellStyle name="Comma 7 2 5 6 2" xfId="21452" xr:uid="{00000000-0005-0000-0000-000038000000}"/>
    <cellStyle name="Comma 7 2 5 6 2 2" xfId="51692" xr:uid="{00000000-0005-0000-0000-000038000000}"/>
    <cellStyle name="Comma 7 2 5 6 3" xfId="36572" xr:uid="{00000000-0005-0000-0000-000038000000}"/>
    <cellStyle name="Comma 7 2 5 7" xfId="7844" xr:uid="{00000000-0005-0000-0000-000038000000}"/>
    <cellStyle name="Comma 7 2 5 7 2" xfId="22964" xr:uid="{00000000-0005-0000-0000-000038000000}"/>
    <cellStyle name="Comma 7 2 5 7 2 2" xfId="53204" xr:uid="{00000000-0005-0000-0000-000038000000}"/>
    <cellStyle name="Comma 7 2 5 7 3" xfId="38084" xr:uid="{00000000-0005-0000-0000-000038000000}"/>
    <cellStyle name="Comma 7 2 5 8" xfId="9356" xr:uid="{00000000-0005-0000-0000-000038000000}"/>
    <cellStyle name="Comma 7 2 5 8 2" xfId="24476" xr:uid="{00000000-0005-0000-0000-000038000000}"/>
    <cellStyle name="Comma 7 2 5 8 2 2" xfId="54716" xr:uid="{00000000-0005-0000-0000-000038000000}"/>
    <cellStyle name="Comma 7 2 5 8 3" xfId="39596" xr:uid="{00000000-0005-0000-0000-000038000000}"/>
    <cellStyle name="Comma 7 2 5 9" xfId="15404" xr:uid="{00000000-0005-0000-0000-000038000000}"/>
    <cellStyle name="Comma 7 2 5 9 2" xfId="45644" xr:uid="{00000000-0005-0000-0000-000038000000}"/>
    <cellStyle name="Comma 7 2 6" xfId="536" xr:uid="{00000000-0005-0000-0000-0000C7000000}"/>
    <cellStyle name="Comma 7 2 6 10" xfId="30776" xr:uid="{00000000-0005-0000-0000-0000C7000000}"/>
    <cellStyle name="Comma 7 2 6 2" xfId="1292" xr:uid="{00000000-0005-0000-0000-0000C7000000}"/>
    <cellStyle name="Comma 7 2 6 2 2" xfId="2804" xr:uid="{00000000-0005-0000-0000-0000C7000000}"/>
    <cellStyle name="Comma 7 2 6 2 2 2" xfId="11876" xr:uid="{00000000-0005-0000-0000-0000C7000000}"/>
    <cellStyle name="Comma 7 2 6 2 2 2 2" xfId="26996" xr:uid="{00000000-0005-0000-0000-0000C7000000}"/>
    <cellStyle name="Comma 7 2 6 2 2 2 2 2" xfId="57236" xr:uid="{00000000-0005-0000-0000-0000C7000000}"/>
    <cellStyle name="Comma 7 2 6 2 2 2 3" xfId="42116" xr:uid="{00000000-0005-0000-0000-0000C7000000}"/>
    <cellStyle name="Comma 7 2 6 2 2 3" xfId="17924" xr:uid="{00000000-0005-0000-0000-0000C7000000}"/>
    <cellStyle name="Comma 7 2 6 2 2 3 2" xfId="48164" xr:uid="{00000000-0005-0000-0000-0000C7000000}"/>
    <cellStyle name="Comma 7 2 6 2 2 4" xfId="33044" xr:uid="{00000000-0005-0000-0000-0000C7000000}"/>
    <cellStyle name="Comma 7 2 6 2 3" xfId="4316" xr:uid="{00000000-0005-0000-0000-0000C7000000}"/>
    <cellStyle name="Comma 7 2 6 2 3 2" xfId="13388" xr:uid="{00000000-0005-0000-0000-0000C7000000}"/>
    <cellStyle name="Comma 7 2 6 2 3 2 2" xfId="28508" xr:uid="{00000000-0005-0000-0000-0000C7000000}"/>
    <cellStyle name="Comma 7 2 6 2 3 2 2 2" xfId="58748" xr:uid="{00000000-0005-0000-0000-0000C7000000}"/>
    <cellStyle name="Comma 7 2 6 2 3 2 3" xfId="43628" xr:uid="{00000000-0005-0000-0000-0000C7000000}"/>
    <cellStyle name="Comma 7 2 6 2 3 3" xfId="19436" xr:uid="{00000000-0005-0000-0000-0000C7000000}"/>
    <cellStyle name="Comma 7 2 6 2 3 3 2" xfId="49676" xr:uid="{00000000-0005-0000-0000-0000C7000000}"/>
    <cellStyle name="Comma 7 2 6 2 3 4" xfId="34556" xr:uid="{00000000-0005-0000-0000-0000C7000000}"/>
    <cellStyle name="Comma 7 2 6 2 4" xfId="5828" xr:uid="{00000000-0005-0000-0000-0000C7000000}"/>
    <cellStyle name="Comma 7 2 6 2 4 2" xfId="14900" xr:uid="{00000000-0005-0000-0000-0000C7000000}"/>
    <cellStyle name="Comma 7 2 6 2 4 2 2" xfId="30020" xr:uid="{00000000-0005-0000-0000-0000C7000000}"/>
    <cellStyle name="Comma 7 2 6 2 4 2 2 2" xfId="60260" xr:uid="{00000000-0005-0000-0000-0000C7000000}"/>
    <cellStyle name="Comma 7 2 6 2 4 2 3" xfId="45140" xr:uid="{00000000-0005-0000-0000-0000C7000000}"/>
    <cellStyle name="Comma 7 2 6 2 4 3" xfId="20948" xr:uid="{00000000-0005-0000-0000-0000C7000000}"/>
    <cellStyle name="Comma 7 2 6 2 4 3 2" xfId="51188" xr:uid="{00000000-0005-0000-0000-0000C7000000}"/>
    <cellStyle name="Comma 7 2 6 2 4 4" xfId="36068" xr:uid="{00000000-0005-0000-0000-0000C7000000}"/>
    <cellStyle name="Comma 7 2 6 2 5" xfId="7340" xr:uid="{00000000-0005-0000-0000-0000C7000000}"/>
    <cellStyle name="Comma 7 2 6 2 5 2" xfId="22460" xr:uid="{00000000-0005-0000-0000-0000C7000000}"/>
    <cellStyle name="Comma 7 2 6 2 5 2 2" xfId="52700" xr:uid="{00000000-0005-0000-0000-0000C7000000}"/>
    <cellStyle name="Comma 7 2 6 2 5 3" xfId="37580" xr:uid="{00000000-0005-0000-0000-0000C7000000}"/>
    <cellStyle name="Comma 7 2 6 2 6" xfId="8852" xr:uid="{00000000-0005-0000-0000-0000C7000000}"/>
    <cellStyle name="Comma 7 2 6 2 6 2" xfId="23972" xr:uid="{00000000-0005-0000-0000-0000C7000000}"/>
    <cellStyle name="Comma 7 2 6 2 6 2 2" xfId="54212" xr:uid="{00000000-0005-0000-0000-0000C7000000}"/>
    <cellStyle name="Comma 7 2 6 2 6 3" xfId="39092" xr:uid="{00000000-0005-0000-0000-0000C7000000}"/>
    <cellStyle name="Comma 7 2 6 2 7" xfId="10364" xr:uid="{00000000-0005-0000-0000-0000C7000000}"/>
    <cellStyle name="Comma 7 2 6 2 7 2" xfId="25484" xr:uid="{00000000-0005-0000-0000-0000C7000000}"/>
    <cellStyle name="Comma 7 2 6 2 7 2 2" xfId="55724" xr:uid="{00000000-0005-0000-0000-0000C7000000}"/>
    <cellStyle name="Comma 7 2 6 2 7 3" xfId="40604" xr:uid="{00000000-0005-0000-0000-0000C7000000}"/>
    <cellStyle name="Comma 7 2 6 2 8" xfId="16412" xr:uid="{00000000-0005-0000-0000-0000C7000000}"/>
    <cellStyle name="Comma 7 2 6 2 8 2" xfId="46652" xr:uid="{00000000-0005-0000-0000-0000C7000000}"/>
    <cellStyle name="Comma 7 2 6 2 9" xfId="31532" xr:uid="{00000000-0005-0000-0000-0000C7000000}"/>
    <cellStyle name="Comma 7 2 6 3" xfId="2048" xr:uid="{00000000-0005-0000-0000-0000C7000000}"/>
    <cellStyle name="Comma 7 2 6 3 2" xfId="11120" xr:uid="{00000000-0005-0000-0000-0000C7000000}"/>
    <cellStyle name="Comma 7 2 6 3 2 2" xfId="26240" xr:uid="{00000000-0005-0000-0000-0000C7000000}"/>
    <cellStyle name="Comma 7 2 6 3 2 2 2" xfId="56480" xr:uid="{00000000-0005-0000-0000-0000C7000000}"/>
    <cellStyle name="Comma 7 2 6 3 2 3" xfId="41360" xr:uid="{00000000-0005-0000-0000-0000C7000000}"/>
    <cellStyle name="Comma 7 2 6 3 3" xfId="17168" xr:uid="{00000000-0005-0000-0000-0000C7000000}"/>
    <cellStyle name="Comma 7 2 6 3 3 2" xfId="47408" xr:uid="{00000000-0005-0000-0000-0000C7000000}"/>
    <cellStyle name="Comma 7 2 6 3 4" xfId="32288" xr:uid="{00000000-0005-0000-0000-0000C7000000}"/>
    <cellStyle name="Comma 7 2 6 4" xfId="3560" xr:uid="{00000000-0005-0000-0000-0000C7000000}"/>
    <cellStyle name="Comma 7 2 6 4 2" xfId="12632" xr:uid="{00000000-0005-0000-0000-0000C7000000}"/>
    <cellStyle name="Comma 7 2 6 4 2 2" xfId="27752" xr:uid="{00000000-0005-0000-0000-0000C7000000}"/>
    <cellStyle name="Comma 7 2 6 4 2 2 2" xfId="57992" xr:uid="{00000000-0005-0000-0000-0000C7000000}"/>
    <cellStyle name="Comma 7 2 6 4 2 3" xfId="42872" xr:uid="{00000000-0005-0000-0000-0000C7000000}"/>
    <cellStyle name="Comma 7 2 6 4 3" xfId="18680" xr:uid="{00000000-0005-0000-0000-0000C7000000}"/>
    <cellStyle name="Comma 7 2 6 4 3 2" xfId="48920" xr:uid="{00000000-0005-0000-0000-0000C7000000}"/>
    <cellStyle name="Comma 7 2 6 4 4" xfId="33800" xr:uid="{00000000-0005-0000-0000-0000C7000000}"/>
    <cellStyle name="Comma 7 2 6 5" xfId="5072" xr:uid="{00000000-0005-0000-0000-0000C7000000}"/>
    <cellStyle name="Comma 7 2 6 5 2" xfId="14144" xr:uid="{00000000-0005-0000-0000-0000C7000000}"/>
    <cellStyle name="Comma 7 2 6 5 2 2" xfId="29264" xr:uid="{00000000-0005-0000-0000-0000C7000000}"/>
    <cellStyle name="Comma 7 2 6 5 2 2 2" xfId="59504" xr:uid="{00000000-0005-0000-0000-0000C7000000}"/>
    <cellStyle name="Comma 7 2 6 5 2 3" xfId="44384" xr:uid="{00000000-0005-0000-0000-0000C7000000}"/>
    <cellStyle name="Comma 7 2 6 5 3" xfId="20192" xr:uid="{00000000-0005-0000-0000-0000C7000000}"/>
    <cellStyle name="Comma 7 2 6 5 3 2" xfId="50432" xr:uid="{00000000-0005-0000-0000-0000C7000000}"/>
    <cellStyle name="Comma 7 2 6 5 4" xfId="35312" xr:uid="{00000000-0005-0000-0000-0000C7000000}"/>
    <cellStyle name="Comma 7 2 6 6" xfId="6584" xr:uid="{00000000-0005-0000-0000-0000C7000000}"/>
    <cellStyle name="Comma 7 2 6 6 2" xfId="21704" xr:uid="{00000000-0005-0000-0000-0000C7000000}"/>
    <cellStyle name="Comma 7 2 6 6 2 2" xfId="51944" xr:uid="{00000000-0005-0000-0000-0000C7000000}"/>
    <cellStyle name="Comma 7 2 6 6 3" xfId="36824" xr:uid="{00000000-0005-0000-0000-0000C7000000}"/>
    <cellStyle name="Comma 7 2 6 7" xfId="8096" xr:uid="{00000000-0005-0000-0000-0000C7000000}"/>
    <cellStyle name="Comma 7 2 6 7 2" xfId="23216" xr:uid="{00000000-0005-0000-0000-0000C7000000}"/>
    <cellStyle name="Comma 7 2 6 7 2 2" xfId="53456" xr:uid="{00000000-0005-0000-0000-0000C7000000}"/>
    <cellStyle name="Comma 7 2 6 7 3" xfId="38336" xr:uid="{00000000-0005-0000-0000-0000C7000000}"/>
    <cellStyle name="Comma 7 2 6 8" xfId="9608" xr:uid="{00000000-0005-0000-0000-0000C7000000}"/>
    <cellStyle name="Comma 7 2 6 8 2" xfId="24728" xr:uid="{00000000-0005-0000-0000-0000C7000000}"/>
    <cellStyle name="Comma 7 2 6 8 2 2" xfId="54968" xr:uid="{00000000-0005-0000-0000-0000C7000000}"/>
    <cellStyle name="Comma 7 2 6 8 3" xfId="39848" xr:uid="{00000000-0005-0000-0000-0000C7000000}"/>
    <cellStyle name="Comma 7 2 6 9" xfId="15656" xr:uid="{00000000-0005-0000-0000-0000C7000000}"/>
    <cellStyle name="Comma 7 2 6 9 2" xfId="45896" xr:uid="{00000000-0005-0000-0000-0000C7000000}"/>
    <cellStyle name="Comma 7 2 7" xfId="788" xr:uid="{00000000-0005-0000-0000-000038000000}"/>
    <cellStyle name="Comma 7 2 7 2" xfId="2300" xr:uid="{00000000-0005-0000-0000-000038000000}"/>
    <cellStyle name="Comma 7 2 7 2 2" xfId="11372" xr:uid="{00000000-0005-0000-0000-000038000000}"/>
    <cellStyle name="Comma 7 2 7 2 2 2" xfId="26492" xr:uid="{00000000-0005-0000-0000-000038000000}"/>
    <cellStyle name="Comma 7 2 7 2 2 2 2" xfId="56732" xr:uid="{00000000-0005-0000-0000-000038000000}"/>
    <cellStyle name="Comma 7 2 7 2 2 3" xfId="41612" xr:uid="{00000000-0005-0000-0000-000038000000}"/>
    <cellStyle name="Comma 7 2 7 2 3" xfId="17420" xr:uid="{00000000-0005-0000-0000-000038000000}"/>
    <cellStyle name="Comma 7 2 7 2 3 2" xfId="47660" xr:uid="{00000000-0005-0000-0000-000038000000}"/>
    <cellStyle name="Comma 7 2 7 2 4" xfId="32540" xr:uid="{00000000-0005-0000-0000-000038000000}"/>
    <cellStyle name="Comma 7 2 7 3" xfId="3812" xr:uid="{00000000-0005-0000-0000-000038000000}"/>
    <cellStyle name="Comma 7 2 7 3 2" xfId="12884" xr:uid="{00000000-0005-0000-0000-000038000000}"/>
    <cellStyle name="Comma 7 2 7 3 2 2" xfId="28004" xr:uid="{00000000-0005-0000-0000-000038000000}"/>
    <cellStyle name="Comma 7 2 7 3 2 2 2" xfId="58244" xr:uid="{00000000-0005-0000-0000-000038000000}"/>
    <cellStyle name="Comma 7 2 7 3 2 3" xfId="43124" xr:uid="{00000000-0005-0000-0000-000038000000}"/>
    <cellStyle name="Comma 7 2 7 3 3" xfId="18932" xr:uid="{00000000-0005-0000-0000-000038000000}"/>
    <cellStyle name="Comma 7 2 7 3 3 2" xfId="49172" xr:uid="{00000000-0005-0000-0000-000038000000}"/>
    <cellStyle name="Comma 7 2 7 3 4" xfId="34052" xr:uid="{00000000-0005-0000-0000-000038000000}"/>
    <cellStyle name="Comma 7 2 7 4" xfId="5324" xr:uid="{00000000-0005-0000-0000-000038000000}"/>
    <cellStyle name="Comma 7 2 7 4 2" xfId="14396" xr:uid="{00000000-0005-0000-0000-000038000000}"/>
    <cellStyle name="Comma 7 2 7 4 2 2" xfId="29516" xr:uid="{00000000-0005-0000-0000-000038000000}"/>
    <cellStyle name="Comma 7 2 7 4 2 2 2" xfId="59756" xr:uid="{00000000-0005-0000-0000-000038000000}"/>
    <cellStyle name="Comma 7 2 7 4 2 3" xfId="44636" xr:uid="{00000000-0005-0000-0000-000038000000}"/>
    <cellStyle name="Comma 7 2 7 4 3" xfId="20444" xr:uid="{00000000-0005-0000-0000-000038000000}"/>
    <cellStyle name="Comma 7 2 7 4 3 2" xfId="50684" xr:uid="{00000000-0005-0000-0000-000038000000}"/>
    <cellStyle name="Comma 7 2 7 4 4" xfId="35564" xr:uid="{00000000-0005-0000-0000-000038000000}"/>
    <cellStyle name="Comma 7 2 7 5" xfId="6836" xr:uid="{00000000-0005-0000-0000-000038000000}"/>
    <cellStyle name="Comma 7 2 7 5 2" xfId="21956" xr:uid="{00000000-0005-0000-0000-000038000000}"/>
    <cellStyle name="Comma 7 2 7 5 2 2" xfId="52196" xr:uid="{00000000-0005-0000-0000-000038000000}"/>
    <cellStyle name="Comma 7 2 7 5 3" xfId="37076" xr:uid="{00000000-0005-0000-0000-000038000000}"/>
    <cellStyle name="Comma 7 2 7 6" xfId="8348" xr:uid="{00000000-0005-0000-0000-000038000000}"/>
    <cellStyle name="Comma 7 2 7 6 2" xfId="23468" xr:uid="{00000000-0005-0000-0000-000038000000}"/>
    <cellStyle name="Comma 7 2 7 6 2 2" xfId="53708" xr:uid="{00000000-0005-0000-0000-000038000000}"/>
    <cellStyle name="Comma 7 2 7 6 3" xfId="38588" xr:uid="{00000000-0005-0000-0000-000038000000}"/>
    <cellStyle name="Comma 7 2 7 7" xfId="9860" xr:uid="{00000000-0005-0000-0000-000038000000}"/>
    <cellStyle name="Comma 7 2 7 7 2" xfId="24980" xr:uid="{00000000-0005-0000-0000-000038000000}"/>
    <cellStyle name="Comma 7 2 7 7 2 2" xfId="55220" xr:uid="{00000000-0005-0000-0000-000038000000}"/>
    <cellStyle name="Comma 7 2 7 7 3" xfId="40100" xr:uid="{00000000-0005-0000-0000-000038000000}"/>
    <cellStyle name="Comma 7 2 7 8" xfId="15908" xr:uid="{00000000-0005-0000-0000-000038000000}"/>
    <cellStyle name="Comma 7 2 7 8 2" xfId="46148" xr:uid="{00000000-0005-0000-0000-000038000000}"/>
    <cellStyle name="Comma 7 2 7 9" xfId="31028" xr:uid="{00000000-0005-0000-0000-000038000000}"/>
    <cellStyle name="Comma 7 2 8" xfId="1544" xr:uid="{00000000-0005-0000-0000-000038000000}"/>
    <cellStyle name="Comma 7 2 8 2" xfId="10616" xr:uid="{00000000-0005-0000-0000-000038000000}"/>
    <cellStyle name="Comma 7 2 8 2 2" xfId="25736" xr:uid="{00000000-0005-0000-0000-000038000000}"/>
    <cellStyle name="Comma 7 2 8 2 2 2" xfId="55976" xr:uid="{00000000-0005-0000-0000-000038000000}"/>
    <cellStyle name="Comma 7 2 8 2 3" xfId="40856" xr:uid="{00000000-0005-0000-0000-000038000000}"/>
    <cellStyle name="Comma 7 2 8 3" xfId="16664" xr:uid="{00000000-0005-0000-0000-000038000000}"/>
    <cellStyle name="Comma 7 2 8 3 2" xfId="46904" xr:uid="{00000000-0005-0000-0000-000038000000}"/>
    <cellStyle name="Comma 7 2 8 4" xfId="31784" xr:uid="{00000000-0005-0000-0000-000038000000}"/>
    <cellStyle name="Comma 7 2 9" xfId="3056" xr:uid="{00000000-0005-0000-0000-000038000000}"/>
    <cellStyle name="Comma 7 2 9 2" xfId="12128" xr:uid="{00000000-0005-0000-0000-000038000000}"/>
    <cellStyle name="Comma 7 2 9 2 2" xfId="27248" xr:uid="{00000000-0005-0000-0000-000038000000}"/>
    <cellStyle name="Comma 7 2 9 2 2 2" xfId="57488" xr:uid="{00000000-0005-0000-0000-000038000000}"/>
    <cellStyle name="Comma 7 2 9 2 3" xfId="42368" xr:uid="{00000000-0005-0000-0000-000038000000}"/>
    <cellStyle name="Comma 7 2 9 3" xfId="18176" xr:uid="{00000000-0005-0000-0000-000038000000}"/>
    <cellStyle name="Comma 7 2 9 3 2" xfId="48416" xr:uid="{00000000-0005-0000-0000-000038000000}"/>
    <cellStyle name="Comma 7 2 9 4" xfId="33296" xr:uid="{00000000-0005-0000-0000-000038000000}"/>
    <cellStyle name="Comma 7 3" xfId="46" xr:uid="{00000000-0005-0000-0000-00000B000000}"/>
    <cellStyle name="Comma 7 3 10" xfId="4582" xr:uid="{00000000-0005-0000-0000-00000B000000}"/>
    <cellStyle name="Comma 7 3 10 2" xfId="13654" xr:uid="{00000000-0005-0000-0000-00000B000000}"/>
    <cellStyle name="Comma 7 3 10 2 2" xfId="28774" xr:uid="{00000000-0005-0000-0000-00000B000000}"/>
    <cellStyle name="Comma 7 3 10 2 2 2" xfId="59014" xr:uid="{00000000-0005-0000-0000-00000B000000}"/>
    <cellStyle name="Comma 7 3 10 2 3" xfId="43894" xr:uid="{00000000-0005-0000-0000-00000B000000}"/>
    <cellStyle name="Comma 7 3 10 3" xfId="19702" xr:uid="{00000000-0005-0000-0000-00000B000000}"/>
    <cellStyle name="Comma 7 3 10 3 2" xfId="49942" xr:uid="{00000000-0005-0000-0000-00000B000000}"/>
    <cellStyle name="Comma 7 3 10 4" xfId="34822" xr:uid="{00000000-0005-0000-0000-00000B000000}"/>
    <cellStyle name="Comma 7 3 11" xfId="6094" xr:uid="{00000000-0005-0000-0000-00000B000000}"/>
    <cellStyle name="Comma 7 3 11 2" xfId="21214" xr:uid="{00000000-0005-0000-0000-00000B000000}"/>
    <cellStyle name="Comma 7 3 11 2 2" xfId="51454" xr:uid="{00000000-0005-0000-0000-00000B000000}"/>
    <cellStyle name="Comma 7 3 11 3" xfId="36334" xr:uid="{00000000-0005-0000-0000-00000B000000}"/>
    <cellStyle name="Comma 7 3 12" xfId="7606" xr:uid="{00000000-0005-0000-0000-00000B000000}"/>
    <cellStyle name="Comma 7 3 12 2" xfId="22726" xr:uid="{00000000-0005-0000-0000-00000B000000}"/>
    <cellStyle name="Comma 7 3 12 2 2" xfId="52966" xr:uid="{00000000-0005-0000-0000-00000B000000}"/>
    <cellStyle name="Comma 7 3 12 3" xfId="37846" xr:uid="{00000000-0005-0000-0000-00000B000000}"/>
    <cellStyle name="Comma 7 3 13" xfId="9118" xr:uid="{00000000-0005-0000-0000-00000B000000}"/>
    <cellStyle name="Comma 7 3 13 2" xfId="24238" xr:uid="{00000000-0005-0000-0000-00000B000000}"/>
    <cellStyle name="Comma 7 3 13 2 2" xfId="54478" xr:uid="{00000000-0005-0000-0000-00000B000000}"/>
    <cellStyle name="Comma 7 3 13 3" xfId="39358" xr:uid="{00000000-0005-0000-0000-00000B000000}"/>
    <cellStyle name="Comma 7 3 14" xfId="15166" xr:uid="{00000000-0005-0000-0000-00000B000000}"/>
    <cellStyle name="Comma 7 3 14 2" xfId="45406" xr:uid="{00000000-0005-0000-0000-00000B000000}"/>
    <cellStyle name="Comma 7 3 15" xfId="30286" xr:uid="{00000000-0005-0000-0000-00000B000000}"/>
    <cellStyle name="Comma 7 3 2" xfId="88" xr:uid="{00000000-0005-0000-0000-000023000000}"/>
    <cellStyle name="Comma 7 3 2 10" xfId="6136" xr:uid="{00000000-0005-0000-0000-000023000000}"/>
    <cellStyle name="Comma 7 3 2 10 2" xfId="21256" xr:uid="{00000000-0005-0000-0000-000023000000}"/>
    <cellStyle name="Comma 7 3 2 10 2 2" xfId="51496" xr:uid="{00000000-0005-0000-0000-000023000000}"/>
    <cellStyle name="Comma 7 3 2 10 3" xfId="36376" xr:uid="{00000000-0005-0000-0000-000023000000}"/>
    <cellStyle name="Comma 7 3 2 11" xfId="7648" xr:uid="{00000000-0005-0000-0000-000023000000}"/>
    <cellStyle name="Comma 7 3 2 11 2" xfId="22768" xr:uid="{00000000-0005-0000-0000-000023000000}"/>
    <cellStyle name="Comma 7 3 2 11 2 2" xfId="53008" xr:uid="{00000000-0005-0000-0000-000023000000}"/>
    <cellStyle name="Comma 7 3 2 11 3" xfId="37888" xr:uid="{00000000-0005-0000-0000-000023000000}"/>
    <cellStyle name="Comma 7 3 2 12" xfId="9160" xr:uid="{00000000-0005-0000-0000-000023000000}"/>
    <cellStyle name="Comma 7 3 2 12 2" xfId="24280" xr:uid="{00000000-0005-0000-0000-000023000000}"/>
    <cellStyle name="Comma 7 3 2 12 2 2" xfId="54520" xr:uid="{00000000-0005-0000-0000-000023000000}"/>
    <cellStyle name="Comma 7 3 2 12 3" xfId="39400" xr:uid="{00000000-0005-0000-0000-000023000000}"/>
    <cellStyle name="Comma 7 3 2 13" xfId="15208" xr:uid="{00000000-0005-0000-0000-000023000000}"/>
    <cellStyle name="Comma 7 3 2 13 2" xfId="45448" xr:uid="{00000000-0005-0000-0000-000023000000}"/>
    <cellStyle name="Comma 7 3 2 14" xfId="30328" xr:uid="{00000000-0005-0000-0000-000023000000}"/>
    <cellStyle name="Comma 7 3 2 2" xfId="172" xr:uid="{00000000-0005-0000-0000-000046000000}"/>
    <cellStyle name="Comma 7 3 2 2 10" xfId="9244" xr:uid="{00000000-0005-0000-0000-000046000000}"/>
    <cellStyle name="Comma 7 3 2 2 10 2" xfId="24364" xr:uid="{00000000-0005-0000-0000-000046000000}"/>
    <cellStyle name="Comma 7 3 2 2 10 2 2" xfId="54604" xr:uid="{00000000-0005-0000-0000-000046000000}"/>
    <cellStyle name="Comma 7 3 2 2 10 3" xfId="39484" xr:uid="{00000000-0005-0000-0000-000046000000}"/>
    <cellStyle name="Comma 7 3 2 2 11" xfId="15292" xr:uid="{00000000-0005-0000-0000-000046000000}"/>
    <cellStyle name="Comma 7 3 2 2 11 2" xfId="45532" xr:uid="{00000000-0005-0000-0000-000046000000}"/>
    <cellStyle name="Comma 7 3 2 2 12" xfId="30412" xr:uid="{00000000-0005-0000-0000-000046000000}"/>
    <cellStyle name="Comma 7 3 2 2 2" xfId="424" xr:uid="{00000000-0005-0000-0000-000046000000}"/>
    <cellStyle name="Comma 7 3 2 2 2 10" xfId="30664" xr:uid="{00000000-0005-0000-0000-000046000000}"/>
    <cellStyle name="Comma 7 3 2 2 2 2" xfId="1180" xr:uid="{00000000-0005-0000-0000-000046000000}"/>
    <cellStyle name="Comma 7 3 2 2 2 2 2" xfId="2692" xr:uid="{00000000-0005-0000-0000-000046000000}"/>
    <cellStyle name="Comma 7 3 2 2 2 2 2 2" xfId="11764" xr:uid="{00000000-0005-0000-0000-000046000000}"/>
    <cellStyle name="Comma 7 3 2 2 2 2 2 2 2" xfId="26884" xr:uid="{00000000-0005-0000-0000-000046000000}"/>
    <cellStyle name="Comma 7 3 2 2 2 2 2 2 2 2" xfId="57124" xr:uid="{00000000-0005-0000-0000-000046000000}"/>
    <cellStyle name="Comma 7 3 2 2 2 2 2 2 3" xfId="42004" xr:uid="{00000000-0005-0000-0000-000046000000}"/>
    <cellStyle name="Comma 7 3 2 2 2 2 2 3" xfId="17812" xr:uid="{00000000-0005-0000-0000-000046000000}"/>
    <cellStyle name="Comma 7 3 2 2 2 2 2 3 2" xfId="48052" xr:uid="{00000000-0005-0000-0000-000046000000}"/>
    <cellStyle name="Comma 7 3 2 2 2 2 2 4" xfId="32932" xr:uid="{00000000-0005-0000-0000-000046000000}"/>
    <cellStyle name="Comma 7 3 2 2 2 2 3" xfId="4204" xr:uid="{00000000-0005-0000-0000-000046000000}"/>
    <cellStyle name="Comma 7 3 2 2 2 2 3 2" xfId="13276" xr:uid="{00000000-0005-0000-0000-000046000000}"/>
    <cellStyle name="Comma 7 3 2 2 2 2 3 2 2" xfId="28396" xr:uid="{00000000-0005-0000-0000-000046000000}"/>
    <cellStyle name="Comma 7 3 2 2 2 2 3 2 2 2" xfId="58636" xr:uid="{00000000-0005-0000-0000-000046000000}"/>
    <cellStyle name="Comma 7 3 2 2 2 2 3 2 3" xfId="43516" xr:uid="{00000000-0005-0000-0000-000046000000}"/>
    <cellStyle name="Comma 7 3 2 2 2 2 3 3" xfId="19324" xr:uid="{00000000-0005-0000-0000-000046000000}"/>
    <cellStyle name="Comma 7 3 2 2 2 2 3 3 2" xfId="49564" xr:uid="{00000000-0005-0000-0000-000046000000}"/>
    <cellStyle name="Comma 7 3 2 2 2 2 3 4" xfId="34444" xr:uid="{00000000-0005-0000-0000-000046000000}"/>
    <cellStyle name="Comma 7 3 2 2 2 2 4" xfId="5716" xr:uid="{00000000-0005-0000-0000-000046000000}"/>
    <cellStyle name="Comma 7 3 2 2 2 2 4 2" xfId="14788" xr:uid="{00000000-0005-0000-0000-000046000000}"/>
    <cellStyle name="Comma 7 3 2 2 2 2 4 2 2" xfId="29908" xr:uid="{00000000-0005-0000-0000-000046000000}"/>
    <cellStyle name="Comma 7 3 2 2 2 2 4 2 2 2" xfId="60148" xr:uid="{00000000-0005-0000-0000-000046000000}"/>
    <cellStyle name="Comma 7 3 2 2 2 2 4 2 3" xfId="45028" xr:uid="{00000000-0005-0000-0000-000046000000}"/>
    <cellStyle name="Comma 7 3 2 2 2 2 4 3" xfId="20836" xr:uid="{00000000-0005-0000-0000-000046000000}"/>
    <cellStyle name="Comma 7 3 2 2 2 2 4 3 2" xfId="51076" xr:uid="{00000000-0005-0000-0000-000046000000}"/>
    <cellStyle name="Comma 7 3 2 2 2 2 4 4" xfId="35956" xr:uid="{00000000-0005-0000-0000-000046000000}"/>
    <cellStyle name="Comma 7 3 2 2 2 2 5" xfId="7228" xr:uid="{00000000-0005-0000-0000-000046000000}"/>
    <cellStyle name="Comma 7 3 2 2 2 2 5 2" xfId="22348" xr:uid="{00000000-0005-0000-0000-000046000000}"/>
    <cellStyle name="Comma 7 3 2 2 2 2 5 2 2" xfId="52588" xr:uid="{00000000-0005-0000-0000-000046000000}"/>
    <cellStyle name="Comma 7 3 2 2 2 2 5 3" xfId="37468" xr:uid="{00000000-0005-0000-0000-000046000000}"/>
    <cellStyle name="Comma 7 3 2 2 2 2 6" xfId="8740" xr:uid="{00000000-0005-0000-0000-000046000000}"/>
    <cellStyle name="Comma 7 3 2 2 2 2 6 2" xfId="23860" xr:uid="{00000000-0005-0000-0000-000046000000}"/>
    <cellStyle name="Comma 7 3 2 2 2 2 6 2 2" xfId="54100" xr:uid="{00000000-0005-0000-0000-000046000000}"/>
    <cellStyle name="Comma 7 3 2 2 2 2 6 3" xfId="38980" xr:uid="{00000000-0005-0000-0000-000046000000}"/>
    <cellStyle name="Comma 7 3 2 2 2 2 7" xfId="10252" xr:uid="{00000000-0005-0000-0000-000046000000}"/>
    <cellStyle name="Comma 7 3 2 2 2 2 7 2" xfId="25372" xr:uid="{00000000-0005-0000-0000-000046000000}"/>
    <cellStyle name="Comma 7 3 2 2 2 2 7 2 2" xfId="55612" xr:uid="{00000000-0005-0000-0000-000046000000}"/>
    <cellStyle name="Comma 7 3 2 2 2 2 7 3" xfId="40492" xr:uid="{00000000-0005-0000-0000-000046000000}"/>
    <cellStyle name="Comma 7 3 2 2 2 2 8" xfId="16300" xr:uid="{00000000-0005-0000-0000-000046000000}"/>
    <cellStyle name="Comma 7 3 2 2 2 2 8 2" xfId="46540" xr:uid="{00000000-0005-0000-0000-000046000000}"/>
    <cellStyle name="Comma 7 3 2 2 2 2 9" xfId="31420" xr:uid="{00000000-0005-0000-0000-000046000000}"/>
    <cellStyle name="Comma 7 3 2 2 2 3" xfId="1936" xr:uid="{00000000-0005-0000-0000-000046000000}"/>
    <cellStyle name="Comma 7 3 2 2 2 3 2" xfId="11008" xr:uid="{00000000-0005-0000-0000-000046000000}"/>
    <cellStyle name="Comma 7 3 2 2 2 3 2 2" xfId="26128" xr:uid="{00000000-0005-0000-0000-000046000000}"/>
    <cellStyle name="Comma 7 3 2 2 2 3 2 2 2" xfId="56368" xr:uid="{00000000-0005-0000-0000-000046000000}"/>
    <cellStyle name="Comma 7 3 2 2 2 3 2 3" xfId="41248" xr:uid="{00000000-0005-0000-0000-000046000000}"/>
    <cellStyle name="Comma 7 3 2 2 2 3 3" xfId="17056" xr:uid="{00000000-0005-0000-0000-000046000000}"/>
    <cellStyle name="Comma 7 3 2 2 2 3 3 2" xfId="47296" xr:uid="{00000000-0005-0000-0000-000046000000}"/>
    <cellStyle name="Comma 7 3 2 2 2 3 4" xfId="32176" xr:uid="{00000000-0005-0000-0000-000046000000}"/>
    <cellStyle name="Comma 7 3 2 2 2 4" xfId="3448" xr:uid="{00000000-0005-0000-0000-000046000000}"/>
    <cellStyle name="Comma 7 3 2 2 2 4 2" xfId="12520" xr:uid="{00000000-0005-0000-0000-000046000000}"/>
    <cellStyle name="Comma 7 3 2 2 2 4 2 2" xfId="27640" xr:uid="{00000000-0005-0000-0000-000046000000}"/>
    <cellStyle name="Comma 7 3 2 2 2 4 2 2 2" xfId="57880" xr:uid="{00000000-0005-0000-0000-000046000000}"/>
    <cellStyle name="Comma 7 3 2 2 2 4 2 3" xfId="42760" xr:uid="{00000000-0005-0000-0000-000046000000}"/>
    <cellStyle name="Comma 7 3 2 2 2 4 3" xfId="18568" xr:uid="{00000000-0005-0000-0000-000046000000}"/>
    <cellStyle name="Comma 7 3 2 2 2 4 3 2" xfId="48808" xr:uid="{00000000-0005-0000-0000-000046000000}"/>
    <cellStyle name="Comma 7 3 2 2 2 4 4" xfId="33688" xr:uid="{00000000-0005-0000-0000-000046000000}"/>
    <cellStyle name="Comma 7 3 2 2 2 5" xfId="4960" xr:uid="{00000000-0005-0000-0000-000046000000}"/>
    <cellStyle name="Comma 7 3 2 2 2 5 2" xfId="14032" xr:uid="{00000000-0005-0000-0000-000046000000}"/>
    <cellStyle name="Comma 7 3 2 2 2 5 2 2" xfId="29152" xr:uid="{00000000-0005-0000-0000-000046000000}"/>
    <cellStyle name="Comma 7 3 2 2 2 5 2 2 2" xfId="59392" xr:uid="{00000000-0005-0000-0000-000046000000}"/>
    <cellStyle name="Comma 7 3 2 2 2 5 2 3" xfId="44272" xr:uid="{00000000-0005-0000-0000-000046000000}"/>
    <cellStyle name="Comma 7 3 2 2 2 5 3" xfId="20080" xr:uid="{00000000-0005-0000-0000-000046000000}"/>
    <cellStyle name="Comma 7 3 2 2 2 5 3 2" xfId="50320" xr:uid="{00000000-0005-0000-0000-000046000000}"/>
    <cellStyle name="Comma 7 3 2 2 2 5 4" xfId="35200" xr:uid="{00000000-0005-0000-0000-000046000000}"/>
    <cellStyle name="Comma 7 3 2 2 2 6" xfId="6472" xr:uid="{00000000-0005-0000-0000-000046000000}"/>
    <cellStyle name="Comma 7 3 2 2 2 6 2" xfId="21592" xr:uid="{00000000-0005-0000-0000-000046000000}"/>
    <cellStyle name="Comma 7 3 2 2 2 6 2 2" xfId="51832" xr:uid="{00000000-0005-0000-0000-000046000000}"/>
    <cellStyle name="Comma 7 3 2 2 2 6 3" xfId="36712" xr:uid="{00000000-0005-0000-0000-000046000000}"/>
    <cellStyle name="Comma 7 3 2 2 2 7" xfId="7984" xr:uid="{00000000-0005-0000-0000-000046000000}"/>
    <cellStyle name="Comma 7 3 2 2 2 7 2" xfId="23104" xr:uid="{00000000-0005-0000-0000-000046000000}"/>
    <cellStyle name="Comma 7 3 2 2 2 7 2 2" xfId="53344" xr:uid="{00000000-0005-0000-0000-000046000000}"/>
    <cellStyle name="Comma 7 3 2 2 2 7 3" xfId="38224" xr:uid="{00000000-0005-0000-0000-000046000000}"/>
    <cellStyle name="Comma 7 3 2 2 2 8" xfId="9496" xr:uid="{00000000-0005-0000-0000-000046000000}"/>
    <cellStyle name="Comma 7 3 2 2 2 8 2" xfId="24616" xr:uid="{00000000-0005-0000-0000-000046000000}"/>
    <cellStyle name="Comma 7 3 2 2 2 8 2 2" xfId="54856" xr:uid="{00000000-0005-0000-0000-000046000000}"/>
    <cellStyle name="Comma 7 3 2 2 2 8 3" xfId="39736" xr:uid="{00000000-0005-0000-0000-000046000000}"/>
    <cellStyle name="Comma 7 3 2 2 2 9" xfId="15544" xr:uid="{00000000-0005-0000-0000-000046000000}"/>
    <cellStyle name="Comma 7 3 2 2 2 9 2" xfId="45784" xr:uid="{00000000-0005-0000-0000-000046000000}"/>
    <cellStyle name="Comma 7 3 2 2 3" xfId="676" xr:uid="{00000000-0005-0000-0000-0000CF000000}"/>
    <cellStyle name="Comma 7 3 2 2 3 10" xfId="30916" xr:uid="{00000000-0005-0000-0000-0000CF000000}"/>
    <cellStyle name="Comma 7 3 2 2 3 2" xfId="1432" xr:uid="{00000000-0005-0000-0000-0000CF000000}"/>
    <cellStyle name="Comma 7 3 2 2 3 2 2" xfId="2944" xr:uid="{00000000-0005-0000-0000-0000CF000000}"/>
    <cellStyle name="Comma 7 3 2 2 3 2 2 2" xfId="12016" xr:uid="{00000000-0005-0000-0000-0000CF000000}"/>
    <cellStyle name="Comma 7 3 2 2 3 2 2 2 2" xfId="27136" xr:uid="{00000000-0005-0000-0000-0000CF000000}"/>
    <cellStyle name="Comma 7 3 2 2 3 2 2 2 2 2" xfId="57376" xr:uid="{00000000-0005-0000-0000-0000CF000000}"/>
    <cellStyle name="Comma 7 3 2 2 3 2 2 2 3" xfId="42256" xr:uid="{00000000-0005-0000-0000-0000CF000000}"/>
    <cellStyle name="Comma 7 3 2 2 3 2 2 3" xfId="18064" xr:uid="{00000000-0005-0000-0000-0000CF000000}"/>
    <cellStyle name="Comma 7 3 2 2 3 2 2 3 2" xfId="48304" xr:uid="{00000000-0005-0000-0000-0000CF000000}"/>
    <cellStyle name="Comma 7 3 2 2 3 2 2 4" xfId="33184" xr:uid="{00000000-0005-0000-0000-0000CF000000}"/>
    <cellStyle name="Comma 7 3 2 2 3 2 3" xfId="4456" xr:uid="{00000000-0005-0000-0000-0000CF000000}"/>
    <cellStyle name="Comma 7 3 2 2 3 2 3 2" xfId="13528" xr:uid="{00000000-0005-0000-0000-0000CF000000}"/>
    <cellStyle name="Comma 7 3 2 2 3 2 3 2 2" xfId="28648" xr:uid="{00000000-0005-0000-0000-0000CF000000}"/>
    <cellStyle name="Comma 7 3 2 2 3 2 3 2 2 2" xfId="58888" xr:uid="{00000000-0005-0000-0000-0000CF000000}"/>
    <cellStyle name="Comma 7 3 2 2 3 2 3 2 3" xfId="43768" xr:uid="{00000000-0005-0000-0000-0000CF000000}"/>
    <cellStyle name="Comma 7 3 2 2 3 2 3 3" xfId="19576" xr:uid="{00000000-0005-0000-0000-0000CF000000}"/>
    <cellStyle name="Comma 7 3 2 2 3 2 3 3 2" xfId="49816" xr:uid="{00000000-0005-0000-0000-0000CF000000}"/>
    <cellStyle name="Comma 7 3 2 2 3 2 3 4" xfId="34696" xr:uid="{00000000-0005-0000-0000-0000CF000000}"/>
    <cellStyle name="Comma 7 3 2 2 3 2 4" xfId="5968" xr:uid="{00000000-0005-0000-0000-0000CF000000}"/>
    <cellStyle name="Comma 7 3 2 2 3 2 4 2" xfId="15040" xr:uid="{00000000-0005-0000-0000-0000CF000000}"/>
    <cellStyle name="Comma 7 3 2 2 3 2 4 2 2" xfId="30160" xr:uid="{00000000-0005-0000-0000-0000CF000000}"/>
    <cellStyle name="Comma 7 3 2 2 3 2 4 2 2 2" xfId="60400" xr:uid="{00000000-0005-0000-0000-0000CF000000}"/>
    <cellStyle name="Comma 7 3 2 2 3 2 4 2 3" xfId="45280" xr:uid="{00000000-0005-0000-0000-0000CF000000}"/>
    <cellStyle name="Comma 7 3 2 2 3 2 4 3" xfId="21088" xr:uid="{00000000-0005-0000-0000-0000CF000000}"/>
    <cellStyle name="Comma 7 3 2 2 3 2 4 3 2" xfId="51328" xr:uid="{00000000-0005-0000-0000-0000CF000000}"/>
    <cellStyle name="Comma 7 3 2 2 3 2 4 4" xfId="36208" xr:uid="{00000000-0005-0000-0000-0000CF000000}"/>
    <cellStyle name="Comma 7 3 2 2 3 2 5" xfId="7480" xr:uid="{00000000-0005-0000-0000-0000CF000000}"/>
    <cellStyle name="Comma 7 3 2 2 3 2 5 2" xfId="22600" xr:uid="{00000000-0005-0000-0000-0000CF000000}"/>
    <cellStyle name="Comma 7 3 2 2 3 2 5 2 2" xfId="52840" xr:uid="{00000000-0005-0000-0000-0000CF000000}"/>
    <cellStyle name="Comma 7 3 2 2 3 2 5 3" xfId="37720" xr:uid="{00000000-0005-0000-0000-0000CF000000}"/>
    <cellStyle name="Comma 7 3 2 2 3 2 6" xfId="8992" xr:uid="{00000000-0005-0000-0000-0000CF000000}"/>
    <cellStyle name="Comma 7 3 2 2 3 2 6 2" xfId="24112" xr:uid="{00000000-0005-0000-0000-0000CF000000}"/>
    <cellStyle name="Comma 7 3 2 2 3 2 6 2 2" xfId="54352" xr:uid="{00000000-0005-0000-0000-0000CF000000}"/>
    <cellStyle name="Comma 7 3 2 2 3 2 6 3" xfId="39232" xr:uid="{00000000-0005-0000-0000-0000CF000000}"/>
    <cellStyle name="Comma 7 3 2 2 3 2 7" xfId="10504" xr:uid="{00000000-0005-0000-0000-0000CF000000}"/>
    <cellStyle name="Comma 7 3 2 2 3 2 7 2" xfId="25624" xr:uid="{00000000-0005-0000-0000-0000CF000000}"/>
    <cellStyle name="Comma 7 3 2 2 3 2 7 2 2" xfId="55864" xr:uid="{00000000-0005-0000-0000-0000CF000000}"/>
    <cellStyle name="Comma 7 3 2 2 3 2 7 3" xfId="40744" xr:uid="{00000000-0005-0000-0000-0000CF000000}"/>
    <cellStyle name="Comma 7 3 2 2 3 2 8" xfId="16552" xr:uid="{00000000-0005-0000-0000-0000CF000000}"/>
    <cellStyle name="Comma 7 3 2 2 3 2 8 2" xfId="46792" xr:uid="{00000000-0005-0000-0000-0000CF000000}"/>
    <cellStyle name="Comma 7 3 2 2 3 2 9" xfId="31672" xr:uid="{00000000-0005-0000-0000-0000CF000000}"/>
    <cellStyle name="Comma 7 3 2 2 3 3" xfId="2188" xr:uid="{00000000-0005-0000-0000-0000CF000000}"/>
    <cellStyle name="Comma 7 3 2 2 3 3 2" xfId="11260" xr:uid="{00000000-0005-0000-0000-0000CF000000}"/>
    <cellStyle name="Comma 7 3 2 2 3 3 2 2" xfId="26380" xr:uid="{00000000-0005-0000-0000-0000CF000000}"/>
    <cellStyle name="Comma 7 3 2 2 3 3 2 2 2" xfId="56620" xr:uid="{00000000-0005-0000-0000-0000CF000000}"/>
    <cellStyle name="Comma 7 3 2 2 3 3 2 3" xfId="41500" xr:uid="{00000000-0005-0000-0000-0000CF000000}"/>
    <cellStyle name="Comma 7 3 2 2 3 3 3" xfId="17308" xr:uid="{00000000-0005-0000-0000-0000CF000000}"/>
    <cellStyle name="Comma 7 3 2 2 3 3 3 2" xfId="47548" xr:uid="{00000000-0005-0000-0000-0000CF000000}"/>
    <cellStyle name="Comma 7 3 2 2 3 3 4" xfId="32428" xr:uid="{00000000-0005-0000-0000-0000CF000000}"/>
    <cellStyle name="Comma 7 3 2 2 3 4" xfId="3700" xr:uid="{00000000-0005-0000-0000-0000CF000000}"/>
    <cellStyle name="Comma 7 3 2 2 3 4 2" xfId="12772" xr:uid="{00000000-0005-0000-0000-0000CF000000}"/>
    <cellStyle name="Comma 7 3 2 2 3 4 2 2" xfId="27892" xr:uid="{00000000-0005-0000-0000-0000CF000000}"/>
    <cellStyle name="Comma 7 3 2 2 3 4 2 2 2" xfId="58132" xr:uid="{00000000-0005-0000-0000-0000CF000000}"/>
    <cellStyle name="Comma 7 3 2 2 3 4 2 3" xfId="43012" xr:uid="{00000000-0005-0000-0000-0000CF000000}"/>
    <cellStyle name="Comma 7 3 2 2 3 4 3" xfId="18820" xr:uid="{00000000-0005-0000-0000-0000CF000000}"/>
    <cellStyle name="Comma 7 3 2 2 3 4 3 2" xfId="49060" xr:uid="{00000000-0005-0000-0000-0000CF000000}"/>
    <cellStyle name="Comma 7 3 2 2 3 4 4" xfId="33940" xr:uid="{00000000-0005-0000-0000-0000CF000000}"/>
    <cellStyle name="Comma 7 3 2 2 3 5" xfId="5212" xr:uid="{00000000-0005-0000-0000-0000CF000000}"/>
    <cellStyle name="Comma 7 3 2 2 3 5 2" xfId="14284" xr:uid="{00000000-0005-0000-0000-0000CF000000}"/>
    <cellStyle name="Comma 7 3 2 2 3 5 2 2" xfId="29404" xr:uid="{00000000-0005-0000-0000-0000CF000000}"/>
    <cellStyle name="Comma 7 3 2 2 3 5 2 2 2" xfId="59644" xr:uid="{00000000-0005-0000-0000-0000CF000000}"/>
    <cellStyle name="Comma 7 3 2 2 3 5 2 3" xfId="44524" xr:uid="{00000000-0005-0000-0000-0000CF000000}"/>
    <cellStyle name="Comma 7 3 2 2 3 5 3" xfId="20332" xr:uid="{00000000-0005-0000-0000-0000CF000000}"/>
    <cellStyle name="Comma 7 3 2 2 3 5 3 2" xfId="50572" xr:uid="{00000000-0005-0000-0000-0000CF000000}"/>
    <cellStyle name="Comma 7 3 2 2 3 5 4" xfId="35452" xr:uid="{00000000-0005-0000-0000-0000CF000000}"/>
    <cellStyle name="Comma 7 3 2 2 3 6" xfId="6724" xr:uid="{00000000-0005-0000-0000-0000CF000000}"/>
    <cellStyle name="Comma 7 3 2 2 3 6 2" xfId="21844" xr:uid="{00000000-0005-0000-0000-0000CF000000}"/>
    <cellStyle name="Comma 7 3 2 2 3 6 2 2" xfId="52084" xr:uid="{00000000-0005-0000-0000-0000CF000000}"/>
    <cellStyle name="Comma 7 3 2 2 3 6 3" xfId="36964" xr:uid="{00000000-0005-0000-0000-0000CF000000}"/>
    <cellStyle name="Comma 7 3 2 2 3 7" xfId="8236" xr:uid="{00000000-0005-0000-0000-0000CF000000}"/>
    <cellStyle name="Comma 7 3 2 2 3 7 2" xfId="23356" xr:uid="{00000000-0005-0000-0000-0000CF000000}"/>
    <cellStyle name="Comma 7 3 2 2 3 7 2 2" xfId="53596" xr:uid="{00000000-0005-0000-0000-0000CF000000}"/>
    <cellStyle name="Comma 7 3 2 2 3 7 3" xfId="38476" xr:uid="{00000000-0005-0000-0000-0000CF000000}"/>
    <cellStyle name="Comma 7 3 2 2 3 8" xfId="9748" xr:uid="{00000000-0005-0000-0000-0000CF000000}"/>
    <cellStyle name="Comma 7 3 2 2 3 8 2" xfId="24868" xr:uid="{00000000-0005-0000-0000-0000CF000000}"/>
    <cellStyle name="Comma 7 3 2 2 3 8 2 2" xfId="55108" xr:uid="{00000000-0005-0000-0000-0000CF000000}"/>
    <cellStyle name="Comma 7 3 2 2 3 8 3" xfId="39988" xr:uid="{00000000-0005-0000-0000-0000CF000000}"/>
    <cellStyle name="Comma 7 3 2 2 3 9" xfId="15796" xr:uid="{00000000-0005-0000-0000-0000CF000000}"/>
    <cellStyle name="Comma 7 3 2 2 3 9 2" xfId="46036" xr:uid="{00000000-0005-0000-0000-0000CF000000}"/>
    <cellStyle name="Comma 7 3 2 2 4" xfId="928" xr:uid="{00000000-0005-0000-0000-000046000000}"/>
    <cellStyle name="Comma 7 3 2 2 4 2" xfId="2440" xr:uid="{00000000-0005-0000-0000-000046000000}"/>
    <cellStyle name="Comma 7 3 2 2 4 2 2" xfId="11512" xr:uid="{00000000-0005-0000-0000-000046000000}"/>
    <cellStyle name="Comma 7 3 2 2 4 2 2 2" xfId="26632" xr:uid="{00000000-0005-0000-0000-000046000000}"/>
    <cellStyle name="Comma 7 3 2 2 4 2 2 2 2" xfId="56872" xr:uid="{00000000-0005-0000-0000-000046000000}"/>
    <cellStyle name="Comma 7 3 2 2 4 2 2 3" xfId="41752" xr:uid="{00000000-0005-0000-0000-000046000000}"/>
    <cellStyle name="Comma 7 3 2 2 4 2 3" xfId="17560" xr:uid="{00000000-0005-0000-0000-000046000000}"/>
    <cellStyle name="Comma 7 3 2 2 4 2 3 2" xfId="47800" xr:uid="{00000000-0005-0000-0000-000046000000}"/>
    <cellStyle name="Comma 7 3 2 2 4 2 4" xfId="32680" xr:uid="{00000000-0005-0000-0000-000046000000}"/>
    <cellStyle name="Comma 7 3 2 2 4 3" xfId="3952" xr:uid="{00000000-0005-0000-0000-000046000000}"/>
    <cellStyle name="Comma 7 3 2 2 4 3 2" xfId="13024" xr:uid="{00000000-0005-0000-0000-000046000000}"/>
    <cellStyle name="Comma 7 3 2 2 4 3 2 2" xfId="28144" xr:uid="{00000000-0005-0000-0000-000046000000}"/>
    <cellStyle name="Comma 7 3 2 2 4 3 2 2 2" xfId="58384" xr:uid="{00000000-0005-0000-0000-000046000000}"/>
    <cellStyle name="Comma 7 3 2 2 4 3 2 3" xfId="43264" xr:uid="{00000000-0005-0000-0000-000046000000}"/>
    <cellStyle name="Comma 7 3 2 2 4 3 3" xfId="19072" xr:uid="{00000000-0005-0000-0000-000046000000}"/>
    <cellStyle name="Comma 7 3 2 2 4 3 3 2" xfId="49312" xr:uid="{00000000-0005-0000-0000-000046000000}"/>
    <cellStyle name="Comma 7 3 2 2 4 3 4" xfId="34192" xr:uid="{00000000-0005-0000-0000-000046000000}"/>
    <cellStyle name="Comma 7 3 2 2 4 4" xfId="5464" xr:uid="{00000000-0005-0000-0000-000046000000}"/>
    <cellStyle name="Comma 7 3 2 2 4 4 2" xfId="14536" xr:uid="{00000000-0005-0000-0000-000046000000}"/>
    <cellStyle name="Comma 7 3 2 2 4 4 2 2" xfId="29656" xr:uid="{00000000-0005-0000-0000-000046000000}"/>
    <cellStyle name="Comma 7 3 2 2 4 4 2 2 2" xfId="59896" xr:uid="{00000000-0005-0000-0000-000046000000}"/>
    <cellStyle name="Comma 7 3 2 2 4 4 2 3" xfId="44776" xr:uid="{00000000-0005-0000-0000-000046000000}"/>
    <cellStyle name="Comma 7 3 2 2 4 4 3" xfId="20584" xr:uid="{00000000-0005-0000-0000-000046000000}"/>
    <cellStyle name="Comma 7 3 2 2 4 4 3 2" xfId="50824" xr:uid="{00000000-0005-0000-0000-000046000000}"/>
    <cellStyle name="Comma 7 3 2 2 4 4 4" xfId="35704" xr:uid="{00000000-0005-0000-0000-000046000000}"/>
    <cellStyle name="Comma 7 3 2 2 4 5" xfId="6976" xr:uid="{00000000-0005-0000-0000-000046000000}"/>
    <cellStyle name="Comma 7 3 2 2 4 5 2" xfId="22096" xr:uid="{00000000-0005-0000-0000-000046000000}"/>
    <cellStyle name="Comma 7 3 2 2 4 5 2 2" xfId="52336" xr:uid="{00000000-0005-0000-0000-000046000000}"/>
    <cellStyle name="Comma 7 3 2 2 4 5 3" xfId="37216" xr:uid="{00000000-0005-0000-0000-000046000000}"/>
    <cellStyle name="Comma 7 3 2 2 4 6" xfId="8488" xr:uid="{00000000-0005-0000-0000-000046000000}"/>
    <cellStyle name="Comma 7 3 2 2 4 6 2" xfId="23608" xr:uid="{00000000-0005-0000-0000-000046000000}"/>
    <cellStyle name="Comma 7 3 2 2 4 6 2 2" xfId="53848" xr:uid="{00000000-0005-0000-0000-000046000000}"/>
    <cellStyle name="Comma 7 3 2 2 4 6 3" xfId="38728" xr:uid="{00000000-0005-0000-0000-000046000000}"/>
    <cellStyle name="Comma 7 3 2 2 4 7" xfId="10000" xr:uid="{00000000-0005-0000-0000-000046000000}"/>
    <cellStyle name="Comma 7 3 2 2 4 7 2" xfId="25120" xr:uid="{00000000-0005-0000-0000-000046000000}"/>
    <cellStyle name="Comma 7 3 2 2 4 7 2 2" xfId="55360" xr:uid="{00000000-0005-0000-0000-000046000000}"/>
    <cellStyle name="Comma 7 3 2 2 4 7 3" xfId="40240" xr:uid="{00000000-0005-0000-0000-000046000000}"/>
    <cellStyle name="Comma 7 3 2 2 4 8" xfId="16048" xr:uid="{00000000-0005-0000-0000-000046000000}"/>
    <cellStyle name="Comma 7 3 2 2 4 8 2" xfId="46288" xr:uid="{00000000-0005-0000-0000-000046000000}"/>
    <cellStyle name="Comma 7 3 2 2 4 9" xfId="31168" xr:uid="{00000000-0005-0000-0000-000046000000}"/>
    <cellStyle name="Comma 7 3 2 2 5" xfId="1684" xr:uid="{00000000-0005-0000-0000-000046000000}"/>
    <cellStyle name="Comma 7 3 2 2 5 2" xfId="10756" xr:uid="{00000000-0005-0000-0000-000046000000}"/>
    <cellStyle name="Comma 7 3 2 2 5 2 2" xfId="25876" xr:uid="{00000000-0005-0000-0000-000046000000}"/>
    <cellStyle name="Comma 7 3 2 2 5 2 2 2" xfId="56116" xr:uid="{00000000-0005-0000-0000-000046000000}"/>
    <cellStyle name="Comma 7 3 2 2 5 2 3" xfId="40996" xr:uid="{00000000-0005-0000-0000-000046000000}"/>
    <cellStyle name="Comma 7 3 2 2 5 3" xfId="16804" xr:uid="{00000000-0005-0000-0000-000046000000}"/>
    <cellStyle name="Comma 7 3 2 2 5 3 2" xfId="47044" xr:uid="{00000000-0005-0000-0000-000046000000}"/>
    <cellStyle name="Comma 7 3 2 2 5 4" xfId="31924" xr:uid="{00000000-0005-0000-0000-000046000000}"/>
    <cellStyle name="Comma 7 3 2 2 6" xfId="3196" xr:uid="{00000000-0005-0000-0000-000046000000}"/>
    <cellStyle name="Comma 7 3 2 2 6 2" xfId="12268" xr:uid="{00000000-0005-0000-0000-000046000000}"/>
    <cellStyle name="Comma 7 3 2 2 6 2 2" xfId="27388" xr:uid="{00000000-0005-0000-0000-000046000000}"/>
    <cellStyle name="Comma 7 3 2 2 6 2 2 2" xfId="57628" xr:uid="{00000000-0005-0000-0000-000046000000}"/>
    <cellStyle name="Comma 7 3 2 2 6 2 3" xfId="42508" xr:uid="{00000000-0005-0000-0000-000046000000}"/>
    <cellStyle name="Comma 7 3 2 2 6 3" xfId="18316" xr:uid="{00000000-0005-0000-0000-000046000000}"/>
    <cellStyle name="Comma 7 3 2 2 6 3 2" xfId="48556" xr:uid="{00000000-0005-0000-0000-000046000000}"/>
    <cellStyle name="Comma 7 3 2 2 6 4" xfId="33436" xr:uid="{00000000-0005-0000-0000-000046000000}"/>
    <cellStyle name="Comma 7 3 2 2 7" xfId="4708" xr:uid="{00000000-0005-0000-0000-000046000000}"/>
    <cellStyle name="Comma 7 3 2 2 7 2" xfId="13780" xr:uid="{00000000-0005-0000-0000-000046000000}"/>
    <cellStyle name="Comma 7 3 2 2 7 2 2" xfId="28900" xr:uid="{00000000-0005-0000-0000-000046000000}"/>
    <cellStyle name="Comma 7 3 2 2 7 2 2 2" xfId="59140" xr:uid="{00000000-0005-0000-0000-000046000000}"/>
    <cellStyle name="Comma 7 3 2 2 7 2 3" xfId="44020" xr:uid="{00000000-0005-0000-0000-000046000000}"/>
    <cellStyle name="Comma 7 3 2 2 7 3" xfId="19828" xr:uid="{00000000-0005-0000-0000-000046000000}"/>
    <cellStyle name="Comma 7 3 2 2 7 3 2" xfId="50068" xr:uid="{00000000-0005-0000-0000-000046000000}"/>
    <cellStyle name="Comma 7 3 2 2 7 4" xfId="34948" xr:uid="{00000000-0005-0000-0000-000046000000}"/>
    <cellStyle name="Comma 7 3 2 2 8" xfId="6220" xr:uid="{00000000-0005-0000-0000-000046000000}"/>
    <cellStyle name="Comma 7 3 2 2 8 2" xfId="21340" xr:uid="{00000000-0005-0000-0000-000046000000}"/>
    <cellStyle name="Comma 7 3 2 2 8 2 2" xfId="51580" xr:uid="{00000000-0005-0000-0000-000046000000}"/>
    <cellStyle name="Comma 7 3 2 2 8 3" xfId="36460" xr:uid="{00000000-0005-0000-0000-000046000000}"/>
    <cellStyle name="Comma 7 3 2 2 9" xfId="7732" xr:uid="{00000000-0005-0000-0000-000046000000}"/>
    <cellStyle name="Comma 7 3 2 2 9 2" xfId="22852" xr:uid="{00000000-0005-0000-0000-000046000000}"/>
    <cellStyle name="Comma 7 3 2 2 9 2 2" xfId="53092" xr:uid="{00000000-0005-0000-0000-000046000000}"/>
    <cellStyle name="Comma 7 3 2 2 9 3" xfId="37972" xr:uid="{00000000-0005-0000-0000-000046000000}"/>
    <cellStyle name="Comma 7 3 2 3" xfId="256" xr:uid="{00000000-0005-0000-0000-000046000000}"/>
    <cellStyle name="Comma 7 3 2 3 10" xfId="9328" xr:uid="{00000000-0005-0000-0000-000046000000}"/>
    <cellStyle name="Comma 7 3 2 3 10 2" xfId="24448" xr:uid="{00000000-0005-0000-0000-000046000000}"/>
    <cellStyle name="Comma 7 3 2 3 10 2 2" xfId="54688" xr:uid="{00000000-0005-0000-0000-000046000000}"/>
    <cellStyle name="Comma 7 3 2 3 10 3" xfId="39568" xr:uid="{00000000-0005-0000-0000-000046000000}"/>
    <cellStyle name="Comma 7 3 2 3 11" xfId="15376" xr:uid="{00000000-0005-0000-0000-000046000000}"/>
    <cellStyle name="Comma 7 3 2 3 11 2" xfId="45616" xr:uid="{00000000-0005-0000-0000-000046000000}"/>
    <cellStyle name="Comma 7 3 2 3 12" xfId="30496" xr:uid="{00000000-0005-0000-0000-000046000000}"/>
    <cellStyle name="Comma 7 3 2 3 2" xfId="508" xr:uid="{00000000-0005-0000-0000-000046000000}"/>
    <cellStyle name="Comma 7 3 2 3 2 10" xfId="30748" xr:uid="{00000000-0005-0000-0000-000046000000}"/>
    <cellStyle name="Comma 7 3 2 3 2 2" xfId="1264" xr:uid="{00000000-0005-0000-0000-000046000000}"/>
    <cellStyle name="Comma 7 3 2 3 2 2 2" xfId="2776" xr:uid="{00000000-0005-0000-0000-000046000000}"/>
    <cellStyle name="Comma 7 3 2 3 2 2 2 2" xfId="11848" xr:uid="{00000000-0005-0000-0000-000046000000}"/>
    <cellStyle name="Comma 7 3 2 3 2 2 2 2 2" xfId="26968" xr:uid="{00000000-0005-0000-0000-000046000000}"/>
    <cellStyle name="Comma 7 3 2 3 2 2 2 2 2 2" xfId="57208" xr:uid="{00000000-0005-0000-0000-000046000000}"/>
    <cellStyle name="Comma 7 3 2 3 2 2 2 2 3" xfId="42088" xr:uid="{00000000-0005-0000-0000-000046000000}"/>
    <cellStyle name="Comma 7 3 2 3 2 2 2 3" xfId="17896" xr:uid="{00000000-0005-0000-0000-000046000000}"/>
    <cellStyle name="Comma 7 3 2 3 2 2 2 3 2" xfId="48136" xr:uid="{00000000-0005-0000-0000-000046000000}"/>
    <cellStyle name="Comma 7 3 2 3 2 2 2 4" xfId="33016" xr:uid="{00000000-0005-0000-0000-000046000000}"/>
    <cellStyle name="Comma 7 3 2 3 2 2 3" xfId="4288" xr:uid="{00000000-0005-0000-0000-000046000000}"/>
    <cellStyle name="Comma 7 3 2 3 2 2 3 2" xfId="13360" xr:uid="{00000000-0005-0000-0000-000046000000}"/>
    <cellStyle name="Comma 7 3 2 3 2 2 3 2 2" xfId="28480" xr:uid="{00000000-0005-0000-0000-000046000000}"/>
    <cellStyle name="Comma 7 3 2 3 2 2 3 2 2 2" xfId="58720" xr:uid="{00000000-0005-0000-0000-000046000000}"/>
    <cellStyle name="Comma 7 3 2 3 2 2 3 2 3" xfId="43600" xr:uid="{00000000-0005-0000-0000-000046000000}"/>
    <cellStyle name="Comma 7 3 2 3 2 2 3 3" xfId="19408" xr:uid="{00000000-0005-0000-0000-000046000000}"/>
    <cellStyle name="Comma 7 3 2 3 2 2 3 3 2" xfId="49648" xr:uid="{00000000-0005-0000-0000-000046000000}"/>
    <cellStyle name="Comma 7 3 2 3 2 2 3 4" xfId="34528" xr:uid="{00000000-0005-0000-0000-000046000000}"/>
    <cellStyle name="Comma 7 3 2 3 2 2 4" xfId="5800" xr:uid="{00000000-0005-0000-0000-000046000000}"/>
    <cellStyle name="Comma 7 3 2 3 2 2 4 2" xfId="14872" xr:uid="{00000000-0005-0000-0000-000046000000}"/>
    <cellStyle name="Comma 7 3 2 3 2 2 4 2 2" xfId="29992" xr:uid="{00000000-0005-0000-0000-000046000000}"/>
    <cellStyle name="Comma 7 3 2 3 2 2 4 2 2 2" xfId="60232" xr:uid="{00000000-0005-0000-0000-000046000000}"/>
    <cellStyle name="Comma 7 3 2 3 2 2 4 2 3" xfId="45112" xr:uid="{00000000-0005-0000-0000-000046000000}"/>
    <cellStyle name="Comma 7 3 2 3 2 2 4 3" xfId="20920" xr:uid="{00000000-0005-0000-0000-000046000000}"/>
    <cellStyle name="Comma 7 3 2 3 2 2 4 3 2" xfId="51160" xr:uid="{00000000-0005-0000-0000-000046000000}"/>
    <cellStyle name="Comma 7 3 2 3 2 2 4 4" xfId="36040" xr:uid="{00000000-0005-0000-0000-000046000000}"/>
    <cellStyle name="Comma 7 3 2 3 2 2 5" xfId="7312" xr:uid="{00000000-0005-0000-0000-000046000000}"/>
    <cellStyle name="Comma 7 3 2 3 2 2 5 2" xfId="22432" xr:uid="{00000000-0005-0000-0000-000046000000}"/>
    <cellStyle name="Comma 7 3 2 3 2 2 5 2 2" xfId="52672" xr:uid="{00000000-0005-0000-0000-000046000000}"/>
    <cellStyle name="Comma 7 3 2 3 2 2 5 3" xfId="37552" xr:uid="{00000000-0005-0000-0000-000046000000}"/>
    <cellStyle name="Comma 7 3 2 3 2 2 6" xfId="8824" xr:uid="{00000000-0005-0000-0000-000046000000}"/>
    <cellStyle name="Comma 7 3 2 3 2 2 6 2" xfId="23944" xr:uid="{00000000-0005-0000-0000-000046000000}"/>
    <cellStyle name="Comma 7 3 2 3 2 2 6 2 2" xfId="54184" xr:uid="{00000000-0005-0000-0000-000046000000}"/>
    <cellStyle name="Comma 7 3 2 3 2 2 6 3" xfId="39064" xr:uid="{00000000-0005-0000-0000-000046000000}"/>
    <cellStyle name="Comma 7 3 2 3 2 2 7" xfId="10336" xr:uid="{00000000-0005-0000-0000-000046000000}"/>
    <cellStyle name="Comma 7 3 2 3 2 2 7 2" xfId="25456" xr:uid="{00000000-0005-0000-0000-000046000000}"/>
    <cellStyle name="Comma 7 3 2 3 2 2 7 2 2" xfId="55696" xr:uid="{00000000-0005-0000-0000-000046000000}"/>
    <cellStyle name="Comma 7 3 2 3 2 2 7 3" xfId="40576" xr:uid="{00000000-0005-0000-0000-000046000000}"/>
    <cellStyle name="Comma 7 3 2 3 2 2 8" xfId="16384" xr:uid="{00000000-0005-0000-0000-000046000000}"/>
    <cellStyle name="Comma 7 3 2 3 2 2 8 2" xfId="46624" xr:uid="{00000000-0005-0000-0000-000046000000}"/>
    <cellStyle name="Comma 7 3 2 3 2 2 9" xfId="31504" xr:uid="{00000000-0005-0000-0000-000046000000}"/>
    <cellStyle name="Comma 7 3 2 3 2 3" xfId="2020" xr:uid="{00000000-0005-0000-0000-000046000000}"/>
    <cellStyle name="Comma 7 3 2 3 2 3 2" xfId="11092" xr:uid="{00000000-0005-0000-0000-000046000000}"/>
    <cellStyle name="Comma 7 3 2 3 2 3 2 2" xfId="26212" xr:uid="{00000000-0005-0000-0000-000046000000}"/>
    <cellStyle name="Comma 7 3 2 3 2 3 2 2 2" xfId="56452" xr:uid="{00000000-0005-0000-0000-000046000000}"/>
    <cellStyle name="Comma 7 3 2 3 2 3 2 3" xfId="41332" xr:uid="{00000000-0005-0000-0000-000046000000}"/>
    <cellStyle name="Comma 7 3 2 3 2 3 3" xfId="17140" xr:uid="{00000000-0005-0000-0000-000046000000}"/>
    <cellStyle name="Comma 7 3 2 3 2 3 3 2" xfId="47380" xr:uid="{00000000-0005-0000-0000-000046000000}"/>
    <cellStyle name="Comma 7 3 2 3 2 3 4" xfId="32260" xr:uid="{00000000-0005-0000-0000-000046000000}"/>
    <cellStyle name="Comma 7 3 2 3 2 4" xfId="3532" xr:uid="{00000000-0005-0000-0000-000046000000}"/>
    <cellStyle name="Comma 7 3 2 3 2 4 2" xfId="12604" xr:uid="{00000000-0005-0000-0000-000046000000}"/>
    <cellStyle name="Comma 7 3 2 3 2 4 2 2" xfId="27724" xr:uid="{00000000-0005-0000-0000-000046000000}"/>
    <cellStyle name="Comma 7 3 2 3 2 4 2 2 2" xfId="57964" xr:uid="{00000000-0005-0000-0000-000046000000}"/>
    <cellStyle name="Comma 7 3 2 3 2 4 2 3" xfId="42844" xr:uid="{00000000-0005-0000-0000-000046000000}"/>
    <cellStyle name="Comma 7 3 2 3 2 4 3" xfId="18652" xr:uid="{00000000-0005-0000-0000-000046000000}"/>
    <cellStyle name="Comma 7 3 2 3 2 4 3 2" xfId="48892" xr:uid="{00000000-0005-0000-0000-000046000000}"/>
    <cellStyle name="Comma 7 3 2 3 2 4 4" xfId="33772" xr:uid="{00000000-0005-0000-0000-000046000000}"/>
    <cellStyle name="Comma 7 3 2 3 2 5" xfId="5044" xr:uid="{00000000-0005-0000-0000-000046000000}"/>
    <cellStyle name="Comma 7 3 2 3 2 5 2" xfId="14116" xr:uid="{00000000-0005-0000-0000-000046000000}"/>
    <cellStyle name="Comma 7 3 2 3 2 5 2 2" xfId="29236" xr:uid="{00000000-0005-0000-0000-000046000000}"/>
    <cellStyle name="Comma 7 3 2 3 2 5 2 2 2" xfId="59476" xr:uid="{00000000-0005-0000-0000-000046000000}"/>
    <cellStyle name="Comma 7 3 2 3 2 5 2 3" xfId="44356" xr:uid="{00000000-0005-0000-0000-000046000000}"/>
    <cellStyle name="Comma 7 3 2 3 2 5 3" xfId="20164" xr:uid="{00000000-0005-0000-0000-000046000000}"/>
    <cellStyle name="Comma 7 3 2 3 2 5 3 2" xfId="50404" xr:uid="{00000000-0005-0000-0000-000046000000}"/>
    <cellStyle name="Comma 7 3 2 3 2 5 4" xfId="35284" xr:uid="{00000000-0005-0000-0000-000046000000}"/>
    <cellStyle name="Comma 7 3 2 3 2 6" xfId="6556" xr:uid="{00000000-0005-0000-0000-000046000000}"/>
    <cellStyle name="Comma 7 3 2 3 2 6 2" xfId="21676" xr:uid="{00000000-0005-0000-0000-000046000000}"/>
    <cellStyle name="Comma 7 3 2 3 2 6 2 2" xfId="51916" xr:uid="{00000000-0005-0000-0000-000046000000}"/>
    <cellStyle name="Comma 7 3 2 3 2 6 3" xfId="36796" xr:uid="{00000000-0005-0000-0000-000046000000}"/>
    <cellStyle name="Comma 7 3 2 3 2 7" xfId="8068" xr:uid="{00000000-0005-0000-0000-000046000000}"/>
    <cellStyle name="Comma 7 3 2 3 2 7 2" xfId="23188" xr:uid="{00000000-0005-0000-0000-000046000000}"/>
    <cellStyle name="Comma 7 3 2 3 2 7 2 2" xfId="53428" xr:uid="{00000000-0005-0000-0000-000046000000}"/>
    <cellStyle name="Comma 7 3 2 3 2 7 3" xfId="38308" xr:uid="{00000000-0005-0000-0000-000046000000}"/>
    <cellStyle name="Comma 7 3 2 3 2 8" xfId="9580" xr:uid="{00000000-0005-0000-0000-000046000000}"/>
    <cellStyle name="Comma 7 3 2 3 2 8 2" xfId="24700" xr:uid="{00000000-0005-0000-0000-000046000000}"/>
    <cellStyle name="Comma 7 3 2 3 2 8 2 2" xfId="54940" xr:uid="{00000000-0005-0000-0000-000046000000}"/>
    <cellStyle name="Comma 7 3 2 3 2 8 3" xfId="39820" xr:uid="{00000000-0005-0000-0000-000046000000}"/>
    <cellStyle name="Comma 7 3 2 3 2 9" xfId="15628" xr:uid="{00000000-0005-0000-0000-000046000000}"/>
    <cellStyle name="Comma 7 3 2 3 2 9 2" xfId="45868" xr:uid="{00000000-0005-0000-0000-000046000000}"/>
    <cellStyle name="Comma 7 3 2 3 3" xfId="760" xr:uid="{00000000-0005-0000-0000-0000D0000000}"/>
    <cellStyle name="Comma 7 3 2 3 3 10" xfId="31000" xr:uid="{00000000-0005-0000-0000-0000D0000000}"/>
    <cellStyle name="Comma 7 3 2 3 3 2" xfId="1516" xr:uid="{00000000-0005-0000-0000-0000D0000000}"/>
    <cellStyle name="Comma 7 3 2 3 3 2 2" xfId="3028" xr:uid="{00000000-0005-0000-0000-0000D0000000}"/>
    <cellStyle name="Comma 7 3 2 3 3 2 2 2" xfId="12100" xr:uid="{00000000-0005-0000-0000-0000D0000000}"/>
    <cellStyle name="Comma 7 3 2 3 3 2 2 2 2" xfId="27220" xr:uid="{00000000-0005-0000-0000-0000D0000000}"/>
    <cellStyle name="Comma 7 3 2 3 3 2 2 2 2 2" xfId="57460" xr:uid="{00000000-0005-0000-0000-0000D0000000}"/>
    <cellStyle name="Comma 7 3 2 3 3 2 2 2 3" xfId="42340" xr:uid="{00000000-0005-0000-0000-0000D0000000}"/>
    <cellStyle name="Comma 7 3 2 3 3 2 2 3" xfId="18148" xr:uid="{00000000-0005-0000-0000-0000D0000000}"/>
    <cellStyle name="Comma 7 3 2 3 3 2 2 3 2" xfId="48388" xr:uid="{00000000-0005-0000-0000-0000D0000000}"/>
    <cellStyle name="Comma 7 3 2 3 3 2 2 4" xfId="33268" xr:uid="{00000000-0005-0000-0000-0000D0000000}"/>
    <cellStyle name="Comma 7 3 2 3 3 2 3" xfId="4540" xr:uid="{00000000-0005-0000-0000-0000D0000000}"/>
    <cellStyle name="Comma 7 3 2 3 3 2 3 2" xfId="13612" xr:uid="{00000000-0005-0000-0000-0000D0000000}"/>
    <cellStyle name="Comma 7 3 2 3 3 2 3 2 2" xfId="28732" xr:uid="{00000000-0005-0000-0000-0000D0000000}"/>
    <cellStyle name="Comma 7 3 2 3 3 2 3 2 2 2" xfId="58972" xr:uid="{00000000-0005-0000-0000-0000D0000000}"/>
    <cellStyle name="Comma 7 3 2 3 3 2 3 2 3" xfId="43852" xr:uid="{00000000-0005-0000-0000-0000D0000000}"/>
    <cellStyle name="Comma 7 3 2 3 3 2 3 3" xfId="19660" xr:uid="{00000000-0005-0000-0000-0000D0000000}"/>
    <cellStyle name="Comma 7 3 2 3 3 2 3 3 2" xfId="49900" xr:uid="{00000000-0005-0000-0000-0000D0000000}"/>
    <cellStyle name="Comma 7 3 2 3 3 2 3 4" xfId="34780" xr:uid="{00000000-0005-0000-0000-0000D0000000}"/>
    <cellStyle name="Comma 7 3 2 3 3 2 4" xfId="6052" xr:uid="{00000000-0005-0000-0000-0000D0000000}"/>
    <cellStyle name="Comma 7 3 2 3 3 2 4 2" xfId="15124" xr:uid="{00000000-0005-0000-0000-0000D0000000}"/>
    <cellStyle name="Comma 7 3 2 3 3 2 4 2 2" xfId="30244" xr:uid="{00000000-0005-0000-0000-0000D0000000}"/>
    <cellStyle name="Comma 7 3 2 3 3 2 4 2 2 2" xfId="60484" xr:uid="{00000000-0005-0000-0000-0000D0000000}"/>
    <cellStyle name="Comma 7 3 2 3 3 2 4 2 3" xfId="45364" xr:uid="{00000000-0005-0000-0000-0000D0000000}"/>
    <cellStyle name="Comma 7 3 2 3 3 2 4 3" xfId="21172" xr:uid="{00000000-0005-0000-0000-0000D0000000}"/>
    <cellStyle name="Comma 7 3 2 3 3 2 4 3 2" xfId="51412" xr:uid="{00000000-0005-0000-0000-0000D0000000}"/>
    <cellStyle name="Comma 7 3 2 3 3 2 4 4" xfId="36292" xr:uid="{00000000-0005-0000-0000-0000D0000000}"/>
    <cellStyle name="Comma 7 3 2 3 3 2 5" xfId="7564" xr:uid="{00000000-0005-0000-0000-0000D0000000}"/>
    <cellStyle name="Comma 7 3 2 3 3 2 5 2" xfId="22684" xr:uid="{00000000-0005-0000-0000-0000D0000000}"/>
    <cellStyle name="Comma 7 3 2 3 3 2 5 2 2" xfId="52924" xr:uid="{00000000-0005-0000-0000-0000D0000000}"/>
    <cellStyle name="Comma 7 3 2 3 3 2 5 3" xfId="37804" xr:uid="{00000000-0005-0000-0000-0000D0000000}"/>
    <cellStyle name="Comma 7 3 2 3 3 2 6" xfId="9076" xr:uid="{00000000-0005-0000-0000-0000D0000000}"/>
    <cellStyle name="Comma 7 3 2 3 3 2 6 2" xfId="24196" xr:uid="{00000000-0005-0000-0000-0000D0000000}"/>
    <cellStyle name="Comma 7 3 2 3 3 2 6 2 2" xfId="54436" xr:uid="{00000000-0005-0000-0000-0000D0000000}"/>
    <cellStyle name="Comma 7 3 2 3 3 2 6 3" xfId="39316" xr:uid="{00000000-0005-0000-0000-0000D0000000}"/>
    <cellStyle name="Comma 7 3 2 3 3 2 7" xfId="10588" xr:uid="{00000000-0005-0000-0000-0000D0000000}"/>
    <cellStyle name="Comma 7 3 2 3 3 2 7 2" xfId="25708" xr:uid="{00000000-0005-0000-0000-0000D0000000}"/>
    <cellStyle name="Comma 7 3 2 3 3 2 7 2 2" xfId="55948" xr:uid="{00000000-0005-0000-0000-0000D0000000}"/>
    <cellStyle name="Comma 7 3 2 3 3 2 7 3" xfId="40828" xr:uid="{00000000-0005-0000-0000-0000D0000000}"/>
    <cellStyle name="Comma 7 3 2 3 3 2 8" xfId="16636" xr:uid="{00000000-0005-0000-0000-0000D0000000}"/>
    <cellStyle name="Comma 7 3 2 3 3 2 8 2" xfId="46876" xr:uid="{00000000-0005-0000-0000-0000D0000000}"/>
    <cellStyle name="Comma 7 3 2 3 3 2 9" xfId="31756" xr:uid="{00000000-0005-0000-0000-0000D0000000}"/>
    <cellStyle name="Comma 7 3 2 3 3 3" xfId="2272" xr:uid="{00000000-0005-0000-0000-0000D0000000}"/>
    <cellStyle name="Comma 7 3 2 3 3 3 2" xfId="11344" xr:uid="{00000000-0005-0000-0000-0000D0000000}"/>
    <cellStyle name="Comma 7 3 2 3 3 3 2 2" xfId="26464" xr:uid="{00000000-0005-0000-0000-0000D0000000}"/>
    <cellStyle name="Comma 7 3 2 3 3 3 2 2 2" xfId="56704" xr:uid="{00000000-0005-0000-0000-0000D0000000}"/>
    <cellStyle name="Comma 7 3 2 3 3 3 2 3" xfId="41584" xr:uid="{00000000-0005-0000-0000-0000D0000000}"/>
    <cellStyle name="Comma 7 3 2 3 3 3 3" xfId="17392" xr:uid="{00000000-0005-0000-0000-0000D0000000}"/>
    <cellStyle name="Comma 7 3 2 3 3 3 3 2" xfId="47632" xr:uid="{00000000-0005-0000-0000-0000D0000000}"/>
    <cellStyle name="Comma 7 3 2 3 3 3 4" xfId="32512" xr:uid="{00000000-0005-0000-0000-0000D0000000}"/>
    <cellStyle name="Comma 7 3 2 3 3 4" xfId="3784" xr:uid="{00000000-0005-0000-0000-0000D0000000}"/>
    <cellStyle name="Comma 7 3 2 3 3 4 2" xfId="12856" xr:uid="{00000000-0005-0000-0000-0000D0000000}"/>
    <cellStyle name="Comma 7 3 2 3 3 4 2 2" xfId="27976" xr:uid="{00000000-0005-0000-0000-0000D0000000}"/>
    <cellStyle name="Comma 7 3 2 3 3 4 2 2 2" xfId="58216" xr:uid="{00000000-0005-0000-0000-0000D0000000}"/>
    <cellStyle name="Comma 7 3 2 3 3 4 2 3" xfId="43096" xr:uid="{00000000-0005-0000-0000-0000D0000000}"/>
    <cellStyle name="Comma 7 3 2 3 3 4 3" xfId="18904" xr:uid="{00000000-0005-0000-0000-0000D0000000}"/>
    <cellStyle name="Comma 7 3 2 3 3 4 3 2" xfId="49144" xr:uid="{00000000-0005-0000-0000-0000D0000000}"/>
    <cellStyle name="Comma 7 3 2 3 3 4 4" xfId="34024" xr:uid="{00000000-0005-0000-0000-0000D0000000}"/>
    <cellStyle name="Comma 7 3 2 3 3 5" xfId="5296" xr:uid="{00000000-0005-0000-0000-0000D0000000}"/>
    <cellStyle name="Comma 7 3 2 3 3 5 2" xfId="14368" xr:uid="{00000000-0005-0000-0000-0000D0000000}"/>
    <cellStyle name="Comma 7 3 2 3 3 5 2 2" xfId="29488" xr:uid="{00000000-0005-0000-0000-0000D0000000}"/>
    <cellStyle name="Comma 7 3 2 3 3 5 2 2 2" xfId="59728" xr:uid="{00000000-0005-0000-0000-0000D0000000}"/>
    <cellStyle name="Comma 7 3 2 3 3 5 2 3" xfId="44608" xr:uid="{00000000-0005-0000-0000-0000D0000000}"/>
    <cellStyle name="Comma 7 3 2 3 3 5 3" xfId="20416" xr:uid="{00000000-0005-0000-0000-0000D0000000}"/>
    <cellStyle name="Comma 7 3 2 3 3 5 3 2" xfId="50656" xr:uid="{00000000-0005-0000-0000-0000D0000000}"/>
    <cellStyle name="Comma 7 3 2 3 3 5 4" xfId="35536" xr:uid="{00000000-0005-0000-0000-0000D0000000}"/>
    <cellStyle name="Comma 7 3 2 3 3 6" xfId="6808" xr:uid="{00000000-0005-0000-0000-0000D0000000}"/>
    <cellStyle name="Comma 7 3 2 3 3 6 2" xfId="21928" xr:uid="{00000000-0005-0000-0000-0000D0000000}"/>
    <cellStyle name="Comma 7 3 2 3 3 6 2 2" xfId="52168" xr:uid="{00000000-0005-0000-0000-0000D0000000}"/>
    <cellStyle name="Comma 7 3 2 3 3 6 3" xfId="37048" xr:uid="{00000000-0005-0000-0000-0000D0000000}"/>
    <cellStyle name="Comma 7 3 2 3 3 7" xfId="8320" xr:uid="{00000000-0005-0000-0000-0000D0000000}"/>
    <cellStyle name="Comma 7 3 2 3 3 7 2" xfId="23440" xr:uid="{00000000-0005-0000-0000-0000D0000000}"/>
    <cellStyle name="Comma 7 3 2 3 3 7 2 2" xfId="53680" xr:uid="{00000000-0005-0000-0000-0000D0000000}"/>
    <cellStyle name="Comma 7 3 2 3 3 7 3" xfId="38560" xr:uid="{00000000-0005-0000-0000-0000D0000000}"/>
    <cellStyle name="Comma 7 3 2 3 3 8" xfId="9832" xr:uid="{00000000-0005-0000-0000-0000D0000000}"/>
    <cellStyle name="Comma 7 3 2 3 3 8 2" xfId="24952" xr:uid="{00000000-0005-0000-0000-0000D0000000}"/>
    <cellStyle name="Comma 7 3 2 3 3 8 2 2" xfId="55192" xr:uid="{00000000-0005-0000-0000-0000D0000000}"/>
    <cellStyle name="Comma 7 3 2 3 3 8 3" xfId="40072" xr:uid="{00000000-0005-0000-0000-0000D0000000}"/>
    <cellStyle name="Comma 7 3 2 3 3 9" xfId="15880" xr:uid="{00000000-0005-0000-0000-0000D0000000}"/>
    <cellStyle name="Comma 7 3 2 3 3 9 2" xfId="46120" xr:uid="{00000000-0005-0000-0000-0000D0000000}"/>
    <cellStyle name="Comma 7 3 2 3 4" xfId="1012" xr:uid="{00000000-0005-0000-0000-000046000000}"/>
    <cellStyle name="Comma 7 3 2 3 4 2" xfId="2524" xr:uid="{00000000-0005-0000-0000-000046000000}"/>
    <cellStyle name="Comma 7 3 2 3 4 2 2" xfId="11596" xr:uid="{00000000-0005-0000-0000-000046000000}"/>
    <cellStyle name="Comma 7 3 2 3 4 2 2 2" xfId="26716" xr:uid="{00000000-0005-0000-0000-000046000000}"/>
    <cellStyle name="Comma 7 3 2 3 4 2 2 2 2" xfId="56956" xr:uid="{00000000-0005-0000-0000-000046000000}"/>
    <cellStyle name="Comma 7 3 2 3 4 2 2 3" xfId="41836" xr:uid="{00000000-0005-0000-0000-000046000000}"/>
    <cellStyle name="Comma 7 3 2 3 4 2 3" xfId="17644" xr:uid="{00000000-0005-0000-0000-000046000000}"/>
    <cellStyle name="Comma 7 3 2 3 4 2 3 2" xfId="47884" xr:uid="{00000000-0005-0000-0000-000046000000}"/>
    <cellStyle name="Comma 7 3 2 3 4 2 4" xfId="32764" xr:uid="{00000000-0005-0000-0000-000046000000}"/>
    <cellStyle name="Comma 7 3 2 3 4 3" xfId="4036" xr:uid="{00000000-0005-0000-0000-000046000000}"/>
    <cellStyle name="Comma 7 3 2 3 4 3 2" xfId="13108" xr:uid="{00000000-0005-0000-0000-000046000000}"/>
    <cellStyle name="Comma 7 3 2 3 4 3 2 2" xfId="28228" xr:uid="{00000000-0005-0000-0000-000046000000}"/>
    <cellStyle name="Comma 7 3 2 3 4 3 2 2 2" xfId="58468" xr:uid="{00000000-0005-0000-0000-000046000000}"/>
    <cellStyle name="Comma 7 3 2 3 4 3 2 3" xfId="43348" xr:uid="{00000000-0005-0000-0000-000046000000}"/>
    <cellStyle name="Comma 7 3 2 3 4 3 3" xfId="19156" xr:uid="{00000000-0005-0000-0000-000046000000}"/>
    <cellStyle name="Comma 7 3 2 3 4 3 3 2" xfId="49396" xr:uid="{00000000-0005-0000-0000-000046000000}"/>
    <cellStyle name="Comma 7 3 2 3 4 3 4" xfId="34276" xr:uid="{00000000-0005-0000-0000-000046000000}"/>
    <cellStyle name="Comma 7 3 2 3 4 4" xfId="5548" xr:uid="{00000000-0005-0000-0000-000046000000}"/>
    <cellStyle name="Comma 7 3 2 3 4 4 2" xfId="14620" xr:uid="{00000000-0005-0000-0000-000046000000}"/>
    <cellStyle name="Comma 7 3 2 3 4 4 2 2" xfId="29740" xr:uid="{00000000-0005-0000-0000-000046000000}"/>
    <cellStyle name="Comma 7 3 2 3 4 4 2 2 2" xfId="59980" xr:uid="{00000000-0005-0000-0000-000046000000}"/>
    <cellStyle name="Comma 7 3 2 3 4 4 2 3" xfId="44860" xr:uid="{00000000-0005-0000-0000-000046000000}"/>
    <cellStyle name="Comma 7 3 2 3 4 4 3" xfId="20668" xr:uid="{00000000-0005-0000-0000-000046000000}"/>
    <cellStyle name="Comma 7 3 2 3 4 4 3 2" xfId="50908" xr:uid="{00000000-0005-0000-0000-000046000000}"/>
    <cellStyle name="Comma 7 3 2 3 4 4 4" xfId="35788" xr:uid="{00000000-0005-0000-0000-000046000000}"/>
    <cellStyle name="Comma 7 3 2 3 4 5" xfId="7060" xr:uid="{00000000-0005-0000-0000-000046000000}"/>
    <cellStyle name="Comma 7 3 2 3 4 5 2" xfId="22180" xr:uid="{00000000-0005-0000-0000-000046000000}"/>
    <cellStyle name="Comma 7 3 2 3 4 5 2 2" xfId="52420" xr:uid="{00000000-0005-0000-0000-000046000000}"/>
    <cellStyle name="Comma 7 3 2 3 4 5 3" xfId="37300" xr:uid="{00000000-0005-0000-0000-000046000000}"/>
    <cellStyle name="Comma 7 3 2 3 4 6" xfId="8572" xr:uid="{00000000-0005-0000-0000-000046000000}"/>
    <cellStyle name="Comma 7 3 2 3 4 6 2" xfId="23692" xr:uid="{00000000-0005-0000-0000-000046000000}"/>
    <cellStyle name="Comma 7 3 2 3 4 6 2 2" xfId="53932" xr:uid="{00000000-0005-0000-0000-000046000000}"/>
    <cellStyle name="Comma 7 3 2 3 4 6 3" xfId="38812" xr:uid="{00000000-0005-0000-0000-000046000000}"/>
    <cellStyle name="Comma 7 3 2 3 4 7" xfId="10084" xr:uid="{00000000-0005-0000-0000-000046000000}"/>
    <cellStyle name="Comma 7 3 2 3 4 7 2" xfId="25204" xr:uid="{00000000-0005-0000-0000-000046000000}"/>
    <cellStyle name="Comma 7 3 2 3 4 7 2 2" xfId="55444" xr:uid="{00000000-0005-0000-0000-000046000000}"/>
    <cellStyle name="Comma 7 3 2 3 4 7 3" xfId="40324" xr:uid="{00000000-0005-0000-0000-000046000000}"/>
    <cellStyle name="Comma 7 3 2 3 4 8" xfId="16132" xr:uid="{00000000-0005-0000-0000-000046000000}"/>
    <cellStyle name="Comma 7 3 2 3 4 8 2" xfId="46372" xr:uid="{00000000-0005-0000-0000-000046000000}"/>
    <cellStyle name="Comma 7 3 2 3 4 9" xfId="31252" xr:uid="{00000000-0005-0000-0000-000046000000}"/>
    <cellStyle name="Comma 7 3 2 3 5" xfId="1768" xr:uid="{00000000-0005-0000-0000-000046000000}"/>
    <cellStyle name="Comma 7 3 2 3 5 2" xfId="10840" xr:uid="{00000000-0005-0000-0000-000046000000}"/>
    <cellStyle name="Comma 7 3 2 3 5 2 2" xfId="25960" xr:uid="{00000000-0005-0000-0000-000046000000}"/>
    <cellStyle name="Comma 7 3 2 3 5 2 2 2" xfId="56200" xr:uid="{00000000-0005-0000-0000-000046000000}"/>
    <cellStyle name="Comma 7 3 2 3 5 2 3" xfId="41080" xr:uid="{00000000-0005-0000-0000-000046000000}"/>
    <cellStyle name="Comma 7 3 2 3 5 3" xfId="16888" xr:uid="{00000000-0005-0000-0000-000046000000}"/>
    <cellStyle name="Comma 7 3 2 3 5 3 2" xfId="47128" xr:uid="{00000000-0005-0000-0000-000046000000}"/>
    <cellStyle name="Comma 7 3 2 3 5 4" xfId="32008" xr:uid="{00000000-0005-0000-0000-000046000000}"/>
    <cellStyle name="Comma 7 3 2 3 6" xfId="3280" xr:uid="{00000000-0005-0000-0000-000046000000}"/>
    <cellStyle name="Comma 7 3 2 3 6 2" xfId="12352" xr:uid="{00000000-0005-0000-0000-000046000000}"/>
    <cellStyle name="Comma 7 3 2 3 6 2 2" xfId="27472" xr:uid="{00000000-0005-0000-0000-000046000000}"/>
    <cellStyle name="Comma 7 3 2 3 6 2 2 2" xfId="57712" xr:uid="{00000000-0005-0000-0000-000046000000}"/>
    <cellStyle name="Comma 7 3 2 3 6 2 3" xfId="42592" xr:uid="{00000000-0005-0000-0000-000046000000}"/>
    <cellStyle name="Comma 7 3 2 3 6 3" xfId="18400" xr:uid="{00000000-0005-0000-0000-000046000000}"/>
    <cellStyle name="Comma 7 3 2 3 6 3 2" xfId="48640" xr:uid="{00000000-0005-0000-0000-000046000000}"/>
    <cellStyle name="Comma 7 3 2 3 6 4" xfId="33520" xr:uid="{00000000-0005-0000-0000-000046000000}"/>
    <cellStyle name="Comma 7 3 2 3 7" xfId="4792" xr:uid="{00000000-0005-0000-0000-000046000000}"/>
    <cellStyle name="Comma 7 3 2 3 7 2" xfId="13864" xr:uid="{00000000-0005-0000-0000-000046000000}"/>
    <cellStyle name="Comma 7 3 2 3 7 2 2" xfId="28984" xr:uid="{00000000-0005-0000-0000-000046000000}"/>
    <cellStyle name="Comma 7 3 2 3 7 2 2 2" xfId="59224" xr:uid="{00000000-0005-0000-0000-000046000000}"/>
    <cellStyle name="Comma 7 3 2 3 7 2 3" xfId="44104" xr:uid="{00000000-0005-0000-0000-000046000000}"/>
    <cellStyle name="Comma 7 3 2 3 7 3" xfId="19912" xr:uid="{00000000-0005-0000-0000-000046000000}"/>
    <cellStyle name="Comma 7 3 2 3 7 3 2" xfId="50152" xr:uid="{00000000-0005-0000-0000-000046000000}"/>
    <cellStyle name="Comma 7 3 2 3 7 4" xfId="35032" xr:uid="{00000000-0005-0000-0000-000046000000}"/>
    <cellStyle name="Comma 7 3 2 3 8" xfId="6304" xr:uid="{00000000-0005-0000-0000-000046000000}"/>
    <cellStyle name="Comma 7 3 2 3 8 2" xfId="21424" xr:uid="{00000000-0005-0000-0000-000046000000}"/>
    <cellStyle name="Comma 7 3 2 3 8 2 2" xfId="51664" xr:uid="{00000000-0005-0000-0000-000046000000}"/>
    <cellStyle name="Comma 7 3 2 3 8 3" xfId="36544" xr:uid="{00000000-0005-0000-0000-000046000000}"/>
    <cellStyle name="Comma 7 3 2 3 9" xfId="7816" xr:uid="{00000000-0005-0000-0000-000046000000}"/>
    <cellStyle name="Comma 7 3 2 3 9 2" xfId="22936" xr:uid="{00000000-0005-0000-0000-000046000000}"/>
    <cellStyle name="Comma 7 3 2 3 9 2 2" xfId="53176" xr:uid="{00000000-0005-0000-0000-000046000000}"/>
    <cellStyle name="Comma 7 3 2 3 9 3" xfId="38056" xr:uid="{00000000-0005-0000-0000-000046000000}"/>
    <cellStyle name="Comma 7 3 2 4" xfId="340" xr:uid="{00000000-0005-0000-0000-000023000000}"/>
    <cellStyle name="Comma 7 3 2 4 10" xfId="30580" xr:uid="{00000000-0005-0000-0000-000023000000}"/>
    <cellStyle name="Comma 7 3 2 4 2" xfId="1096" xr:uid="{00000000-0005-0000-0000-000023000000}"/>
    <cellStyle name="Comma 7 3 2 4 2 2" xfId="2608" xr:uid="{00000000-0005-0000-0000-000023000000}"/>
    <cellStyle name="Comma 7 3 2 4 2 2 2" xfId="11680" xr:uid="{00000000-0005-0000-0000-000023000000}"/>
    <cellStyle name="Comma 7 3 2 4 2 2 2 2" xfId="26800" xr:uid="{00000000-0005-0000-0000-000023000000}"/>
    <cellStyle name="Comma 7 3 2 4 2 2 2 2 2" xfId="57040" xr:uid="{00000000-0005-0000-0000-000023000000}"/>
    <cellStyle name="Comma 7 3 2 4 2 2 2 3" xfId="41920" xr:uid="{00000000-0005-0000-0000-000023000000}"/>
    <cellStyle name="Comma 7 3 2 4 2 2 3" xfId="17728" xr:uid="{00000000-0005-0000-0000-000023000000}"/>
    <cellStyle name="Comma 7 3 2 4 2 2 3 2" xfId="47968" xr:uid="{00000000-0005-0000-0000-000023000000}"/>
    <cellStyle name="Comma 7 3 2 4 2 2 4" xfId="32848" xr:uid="{00000000-0005-0000-0000-000023000000}"/>
    <cellStyle name="Comma 7 3 2 4 2 3" xfId="4120" xr:uid="{00000000-0005-0000-0000-000023000000}"/>
    <cellStyle name="Comma 7 3 2 4 2 3 2" xfId="13192" xr:uid="{00000000-0005-0000-0000-000023000000}"/>
    <cellStyle name="Comma 7 3 2 4 2 3 2 2" xfId="28312" xr:uid="{00000000-0005-0000-0000-000023000000}"/>
    <cellStyle name="Comma 7 3 2 4 2 3 2 2 2" xfId="58552" xr:uid="{00000000-0005-0000-0000-000023000000}"/>
    <cellStyle name="Comma 7 3 2 4 2 3 2 3" xfId="43432" xr:uid="{00000000-0005-0000-0000-000023000000}"/>
    <cellStyle name="Comma 7 3 2 4 2 3 3" xfId="19240" xr:uid="{00000000-0005-0000-0000-000023000000}"/>
    <cellStyle name="Comma 7 3 2 4 2 3 3 2" xfId="49480" xr:uid="{00000000-0005-0000-0000-000023000000}"/>
    <cellStyle name="Comma 7 3 2 4 2 3 4" xfId="34360" xr:uid="{00000000-0005-0000-0000-000023000000}"/>
    <cellStyle name="Comma 7 3 2 4 2 4" xfId="5632" xr:uid="{00000000-0005-0000-0000-000023000000}"/>
    <cellStyle name="Comma 7 3 2 4 2 4 2" xfId="14704" xr:uid="{00000000-0005-0000-0000-000023000000}"/>
    <cellStyle name="Comma 7 3 2 4 2 4 2 2" xfId="29824" xr:uid="{00000000-0005-0000-0000-000023000000}"/>
    <cellStyle name="Comma 7 3 2 4 2 4 2 2 2" xfId="60064" xr:uid="{00000000-0005-0000-0000-000023000000}"/>
    <cellStyle name="Comma 7 3 2 4 2 4 2 3" xfId="44944" xr:uid="{00000000-0005-0000-0000-000023000000}"/>
    <cellStyle name="Comma 7 3 2 4 2 4 3" xfId="20752" xr:uid="{00000000-0005-0000-0000-000023000000}"/>
    <cellStyle name="Comma 7 3 2 4 2 4 3 2" xfId="50992" xr:uid="{00000000-0005-0000-0000-000023000000}"/>
    <cellStyle name="Comma 7 3 2 4 2 4 4" xfId="35872" xr:uid="{00000000-0005-0000-0000-000023000000}"/>
    <cellStyle name="Comma 7 3 2 4 2 5" xfId="7144" xr:uid="{00000000-0005-0000-0000-000023000000}"/>
    <cellStyle name="Comma 7 3 2 4 2 5 2" xfId="22264" xr:uid="{00000000-0005-0000-0000-000023000000}"/>
    <cellStyle name="Comma 7 3 2 4 2 5 2 2" xfId="52504" xr:uid="{00000000-0005-0000-0000-000023000000}"/>
    <cellStyle name="Comma 7 3 2 4 2 5 3" xfId="37384" xr:uid="{00000000-0005-0000-0000-000023000000}"/>
    <cellStyle name="Comma 7 3 2 4 2 6" xfId="8656" xr:uid="{00000000-0005-0000-0000-000023000000}"/>
    <cellStyle name="Comma 7 3 2 4 2 6 2" xfId="23776" xr:uid="{00000000-0005-0000-0000-000023000000}"/>
    <cellStyle name="Comma 7 3 2 4 2 6 2 2" xfId="54016" xr:uid="{00000000-0005-0000-0000-000023000000}"/>
    <cellStyle name="Comma 7 3 2 4 2 6 3" xfId="38896" xr:uid="{00000000-0005-0000-0000-000023000000}"/>
    <cellStyle name="Comma 7 3 2 4 2 7" xfId="10168" xr:uid="{00000000-0005-0000-0000-000023000000}"/>
    <cellStyle name="Comma 7 3 2 4 2 7 2" xfId="25288" xr:uid="{00000000-0005-0000-0000-000023000000}"/>
    <cellStyle name="Comma 7 3 2 4 2 7 2 2" xfId="55528" xr:uid="{00000000-0005-0000-0000-000023000000}"/>
    <cellStyle name="Comma 7 3 2 4 2 7 3" xfId="40408" xr:uid="{00000000-0005-0000-0000-000023000000}"/>
    <cellStyle name="Comma 7 3 2 4 2 8" xfId="16216" xr:uid="{00000000-0005-0000-0000-000023000000}"/>
    <cellStyle name="Comma 7 3 2 4 2 8 2" xfId="46456" xr:uid="{00000000-0005-0000-0000-000023000000}"/>
    <cellStyle name="Comma 7 3 2 4 2 9" xfId="31336" xr:uid="{00000000-0005-0000-0000-000023000000}"/>
    <cellStyle name="Comma 7 3 2 4 3" xfId="1852" xr:uid="{00000000-0005-0000-0000-000023000000}"/>
    <cellStyle name="Comma 7 3 2 4 3 2" xfId="10924" xr:uid="{00000000-0005-0000-0000-000023000000}"/>
    <cellStyle name="Comma 7 3 2 4 3 2 2" xfId="26044" xr:uid="{00000000-0005-0000-0000-000023000000}"/>
    <cellStyle name="Comma 7 3 2 4 3 2 2 2" xfId="56284" xr:uid="{00000000-0005-0000-0000-000023000000}"/>
    <cellStyle name="Comma 7 3 2 4 3 2 3" xfId="41164" xr:uid="{00000000-0005-0000-0000-000023000000}"/>
    <cellStyle name="Comma 7 3 2 4 3 3" xfId="16972" xr:uid="{00000000-0005-0000-0000-000023000000}"/>
    <cellStyle name="Comma 7 3 2 4 3 3 2" xfId="47212" xr:uid="{00000000-0005-0000-0000-000023000000}"/>
    <cellStyle name="Comma 7 3 2 4 3 4" xfId="32092" xr:uid="{00000000-0005-0000-0000-000023000000}"/>
    <cellStyle name="Comma 7 3 2 4 4" xfId="3364" xr:uid="{00000000-0005-0000-0000-000023000000}"/>
    <cellStyle name="Comma 7 3 2 4 4 2" xfId="12436" xr:uid="{00000000-0005-0000-0000-000023000000}"/>
    <cellStyle name="Comma 7 3 2 4 4 2 2" xfId="27556" xr:uid="{00000000-0005-0000-0000-000023000000}"/>
    <cellStyle name="Comma 7 3 2 4 4 2 2 2" xfId="57796" xr:uid="{00000000-0005-0000-0000-000023000000}"/>
    <cellStyle name="Comma 7 3 2 4 4 2 3" xfId="42676" xr:uid="{00000000-0005-0000-0000-000023000000}"/>
    <cellStyle name="Comma 7 3 2 4 4 3" xfId="18484" xr:uid="{00000000-0005-0000-0000-000023000000}"/>
    <cellStyle name="Comma 7 3 2 4 4 3 2" xfId="48724" xr:uid="{00000000-0005-0000-0000-000023000000}"/>
    <cellStyle name="Comma 7 3 2 4 4 4" xfId="33604" xr:uid="{00000000-0005-0000-0000-000023000000}"/>
    <cellStyle name="Comma 7 3 2 4 5" xfId="4876" xr:uid="{00000000-0005-0000-0000-000023000000}"/>
    <cellStyle name="Comma 7 3 2 4 5 2" xfId="13948" xr:uid="{00000000-0005-0000-0000-000023000000}"/>
    <cellStyle name="Comma 7 3 2 4 5 2 2" xfId="29068" xr:uid="{00000000-0005-0000-0000-000023000000}"/>
    <cellStyle name="Comma 7 3 2 4 5 2 2 2" xfId="59308" xr:uid="{00000000-0005-0000-0000-000023000000}"/>
    <cellStyle name="Comma 7 3 2 4 5 2 3" xfId="44188" xr:uid="{00000000-0005-0000-0000-000023000000}"/>
    <cellStyle name="Comma 7 3 2 4 5 3" xfId="19996" xr:uid="{00000000-0005-0000-0000-000023000000}"/>
    <cellStyle name="Comma 7 3 2 4 5 3 2" xfId="50236" xr:uid="{00000000-0005-0000-0000-000023000000}"/>
    <cellStyle name="Comma 7 3 2 4 5 4" xfId="35116" xr:uid="{00000000-0005-0000-0000-000023000000}"/>
    <cellStyle name="Comma 7 3 2 4 6" xfId="6388" xr:uid="{00000000-0005-0000-0000-000023000000}"/>
    <cellStyle name="Comma 7 3 2 4 6 2" xfId="21508" xr:uid="{00000000-0005-0000-0000-000023000000}"/>
    <cellStyle name="Comma 7 3 2 4 6 2 2" xfId="51748" xr:uid="{00000000-0005-0000-0000-000023000000}"/>
    <cellStyle name="Comma 7 3 2 4 6 3" xfId="36628" xr:uid="{00000000-0005-0000-0000-000023000000}"/>
    <cellStyle name="Comma 7 3 2 4 7" xfId="7900" xr:uid="{00000000-0005-0000-0000-000023000000}"/>
    <cellStyle name="Comma 7 3 2 4 7 2" xfId="23020" xr:uid="{00000000-0005-0000-0000-000023000000}"/>
    <cellStyle name="Comma 7 3 2 4 7 2 2" xfId="53260" xr:uid="{00000000-0005-0000-0000-000023000000}"/>
    <cellStyle name="Comma 7 3 2 4 7 3" xfId="38140" xr:uid="{00000000-0005-0000-0000-000023000000}"/>
    <cellStyle name="Comma 7 3 2 4 8" xfId="9412" xr:uid="{00000000-0005-0000-0000-000023000000}"/>
    <cellStyle name="Comma 7 3 2 4 8 2" xfId="24532" xr:uid="{00000000-0005-0000-0000-000023000000}"/>
    <cellStyle name="Comma 7 3 2 4 8 2 2" xfId="54772" xr:uid="{00000000-0005-0000-0000-000023000000}"/>
    <cellStyle name="Comma 7 3 2 4 8 3" xfId="39652" xr:uid="{00000000-0005-0000-0000-000023000000}"/>
    <cellStyle name="Comma 7 3 2 4 9" xfId="15460" xr:uid="{00000000-0005-0000-0000-000023000000}"/>
    <cellStyle name="Comma 7 3 2 4 9 2" xfId="45700" xr:uid="{00000000-0005-0000-0000-000023000000}"/>
    <cellStyle name="Comma 7 3 2 5" xfId="592" xr:uid="{00000000-0005-0000-0000-0000CE000000}"/>
    <cellStyle name="Comma 7 3 2 5 10" xfId="30832" xr:uid="{00000000-0005-0000-0000-0000CE000000}"/>
    <cellStyle name="Comma 7 3 2 5 2" xfId="1348" xr:uid="{00000000-0005-0000-0000-0000CE000000}"/>
    <cellStyle name="Comma 7 3 2 5 2 2" xfId="2860" xr:uid="{00000000-0005-0000-0000-0000CE000000}"/>
    <cellStyle name="Comma 7 3 2 5 2 2 2" xfId="11932" xr:uid="{00000000-0005-0000-0000-0000CE000000}"/>
    <cellStyle name="Comma 7 3 2 5 2 2 2 2" xfId="27052" xr:uid="{00000000-0005-0000-0000-0000CE000000}"/>
    <cellStyle name="Comma 7 3 2 5 2 2 2 2 2" xfId="57292" xr:uid="{00000000-0005-0000-0000-0000CE000000}"/>
    <cellStyle name="Comma 7 3 2 5 2 2 2 3" xfId="42172" xr:uid="{00000000-0005-0000-0000-0000CE000000}"/>
    <cellStyle name="Comma 7 3 2 5 2 2 3" xfId="17980" xr:uid="{00000000-0005-0000-0000-0000CE000000}"/>
    <cellStyle name="Comma 7 3 2 5 2 2 3 2" xfId="48220" xr:uid="{00000000-0005-0000-0000-0000CE000000}"/>
    <cellStyle name="Comma 7 3 2 5 2 2 4" xfId="33100" xr:uid="{00000000-0005-0000-0000-0000CE000000}"/>
    <cellStyle name="Comma 7 3 2 5 2 3" xfId="4372" xr:uid="{00000000-0005-0000-0000-0000CE000000}"/>
    <cellStyle name="Comma 7 3 2 5 2 3 2" xfId="13444" xr:uid="{00000000-0005-0000-0000-0000CE000000}"/>
    <cellStyle name="Comma 7 3 2 5 2 3 2 2" xfId="28564" xr:uid="{00000000-0005-0000-0000-0000CE000000}"/>
    <cellStyle name="Comma 7 3 2 5 2 3 2 2 2" xfId="58804" xr:uid="{00000000-0005-0000-0000-0000CE000000}"/>
    <cellStyle name="Comma 7 3 2 5 2 3 2 3" xfId="43684" xr:uid="{00000000-0005-0000-0000-0000CE000000}"/>
    <cellStyle name="Comma 7 3 2 5 2 3 3" xfId="19492" xr:uid="{00000000-0005-0000-0000-0000CE000000}"/>
    <cellStyle name="Comma 7 3 2 5 2 3 3 2" xfId="49732" xr:uid="{00000000-0005-0000-0000-0000CE000000}"/>
    <cellStyle name="Comma 7 3 2 5 2 3 4" xfId="34612" xr:uid="{00000000-0005-0000-0000-0000CE000000}"/>
    <cellStyle name="Comma 7 3 2 5 2 4" xfId="5884" xr:uid="{00000000-0005-0000-0000-0000CE000000}"/>
    <cellStyle name="Comma 7 3 2 5 2 4 2" xfId="14956" xr:uid="{00000000-0005-0000-0000-0000CE000000}"/>
    <cellStyle name="Comma 7 3 2 5 2 4 2 2" xfId="30076" xr:uid="{00000000-0005-0000-0000-0000CE000000}"/>
    <cellStyle name="Comma 7 3 2 5 2 4 2 2 2" xfId="60316" xr:uid="{00000000-0005-0000-0000-0000CE000000}"/>
    <cellStyle name="Comma 7 3 2 5 2 4 2 3" xfId="45196" xr:uid="{00000000-0005-0000-0000-0000CE000000}"/>
    <cellStyle name="Comma 7 3 2 5 2 4 3" xfId="21004" xr:uid="{00000000-0005-0000-0000-0000CE000000}"/>
    <cellStyle name="Comma 7 3 2 5 2 4 3 2" xfId="51244" xr:uid="{00000000-0005-0000-0000-0000CE000000}"/>
    <cellStyle name="Comma 7 3 2 5 2 4 4" xfId="36124" xr:uid="{00000000-0005-0000-0000-0000CE000000}"/>
    <cellStyle name="Comma 7 3 2 5 2 5" xfId="7396" xr:uid="{00000000-0005-0000-0000-0000CE000000}"/>
    <cellStyle name="Comma 7 3 2 5 2 5 2" xfId="22516" xr:uid="{00000000-0005-0000-0000-0000CE000000}"/>
    <cellStyle name="Comma 7 3 2 5 2 5 2 2" xfId="52756" xr:uid="{00000000-0005-0000-0000-0000CE000000}"/>
    <cellStyle name="Comma 7 3 2 5 2 5 3" xfId="37636" xr:uid="{00000000-0005-0000-0000-0000CE000000}"/>
    <cellStyle name="Comma 7 3 2 5 2 6" xfId="8908" xr:uid="{00000000-0005-0000-0000-0000CE000000}"/>
    <cellStyle name="Comma 7 3 2 5 2 6 2" xfId="24028" xr:uid="{00000000-0005-0000-0000-0000CE000000}"/>
    <cellStyle name="Comma 7 3 2 5 2 6 2 2" xfId="54268" xr:uid="{00000000-0005-0000-0000-0000CE000000}"/>
    <cellStyle name="Comma 7 3 2 5 2 6 3" xfId="39148" xr:uid="{00000000-0005-0000-0000-0000CE000000}"/>
    <cellStyle name="Comma 7 3 2 5 2 7" xfId="10420" xr:uid="{00000000-0005-0000-0000-0000CE000000}"/>
    <cellStyle name="Comma 7 3 2 5 2 7 2" xfId="25540" xr:uid="{00000000-0005-0000-0000-0000CE000000}"/>
    <cellStyle name="Comma 7 3 2 5 2 7 2 2" xfId="55780" xr:uid="{00000000-0005-0000-0000-0000CE000000}"/>
    <cellStyle name="Comma 7 3 2 5 2 7 3" xfId="40660" xr:uid="{00000000-0005-0000-0000-0000CE000000}"/>
    <cellStyle name="Comma 7 3 2 5 2 8" xfId="16468" xr:uid="{00000000-0005-0000-0000-0000CE000000}"/>
    <cellStyle name="Comma 7 3 2 5 2 8 2" xfId="46708" xr:uid="{00000000-0005-0000-0000-0000CE000000}"/>
    <cellStyle name="Comma 7 3 2 5 2 9" xfId="31588" xr:uid="{00000000-0005-0000-0000-0000CE000000}"/>
    <cellStyle name="Comma 7 3 2 5 3" xfId="2104" xr:uid="{00000000-0005-0000-0000-0000CE000000}"/>
    <cellStyle name="Comma 7 3 2 5 3 2" xfId="11176" xr:uid="{00000000-0005-0000-0000-0000CE000000}"/>
    <cellStyle name="Comma 7 3 2 5 3 2 2" xfId="26296" xr:uid="{00000000-0005-0000-0000-0000CE000000}"/>
    <cellStyle name="Comma 7 3 2 5 3 2 2 2" xfId="56536" xr:uid="{00000000-0005-0000-0000-0000CE000000}"/>
    <cellStyle name="Comma 7 3 2 5 3 2 3" xfId="41416" xr:uid="{00000000-0005-0000-0000-0000CE000000}"/>
    <cellStyle name="Comma 7 3 2 5 3 3" xfId="17224" xr:uid="{00000000-0005-0000-0000-0000CE000000}"/>
    <cellStyle name="Comma 7 3 2 5 3 3 2" xfId="47464" xr:uid="{00000000-0005-0000-0000-0000CE000000}"/>
    <cellStyle name="Comma 7 3 2 5 3 4" xfId="32344" xr:uid="{00000000-0005-0000-0000-0000CE000000}"/>
    <cellStyle name="Comma 7 3 2 5 4" xfId="3616" xr:uid="{00000000-0005-0000-0000-0000CE000000}"/>
    <cellStyle name="Comma 7 3 2 5 4 2" xfId="12688" xr:uid="{00000000-0005-0000-0000-0000CE000000}"/>
    <cellStyle name="Comma 7 3 2 5 4 2 2" xfId="27808" xr:uid="{00000000-0005-0000-0000-0000CE000000}"/>
    <cellStyle name="Comma 7 3 2 5 4 2 2 2" xfId="58048" xr:uid="{00000000-0005-0000-0000-0000CE000000}"/>
    <cellStyle name="Comma 7 3 2 5 4 2 3" xfId="42928" xr:uid="{00000000-0005-0000-0000-0000CE000000}"/>
    <cellStyle name="Comma 7 3 2 5 4 3" xfId="18736" xr:uid="{00000000-0005-0000-0000-0000CE000000}"/>
    <cellStyle name="Comma 7 3 2 5 4 3 2" xfId="48976" xr:uid="{00000000-0005-0000-0000-0000CE000000}"/>
    <cellStyle name="Comma 7 3 2 5 4 4" xfId="33856" xr:uid="{00000000-0005-0000-0000-0000CE000000}"/>
    <cellStyle name="Comma 7 3 2 5 5" xfId="5128" xr:uid="{00000000-0005-0000-0000-0000CE000000}"/>
    <cellStyle name="Comma 7 3 2 5 5 2" xfId="14200" xr:uid="{00000000-0005-0000-0000-0000CE000000}"/>
    <cellStyle name="Comma 7 3 2 5 5 2 2" xfId="29320" xr:uid="{00000000-0005-0000-0000-0000CE000000}"/>
    <cellStyle name="Comma 7 3 2 5 5 2 2 2" xfId="59560" xr:uid="{00000000-0005-0000-0000-0000CE000000}"/>
    <cellStyle name="Comma 7 3 2 5 5 2 3" xfId="44440" xr:uid="{00000000-0005-0000-0000-0000CE000000}"/>
    <cellStyle name="Comma 7 3 2 5 5 3" xfId="20248" xr:uid="{00000000-0005-0000-0000-0000CE000000}"/>
    <cellStyle name="Comma 7 3 2 5 5 3 2" xfId="50488" xr:uid="{00000000-0005-0000-0000-0000CE000000}"/>
    <cellStyle name="Comma 7 3 2 5 5 4" xfId="35368" xr:uid="{00000000-0005-0000-0000-0000CE000000}"/>
    <cellStyle name="Comma 7 3 2 5 6" xfId="6640" xr:uid="{00000000-0005-0000-0000-0000CE000000}"/>
    <cellStyle name="Comma 7 3 2 5 6 2" xfId="21760" xr:uid="{00000000-0005-0000-0000-0000CE000000}"/>
    <cellStyle name="Comma 7 3 2 5 6 2 2" xfId="52000" xr:uid="{00000000-0005-0000-0000-0000CE000000}"/>
    <cellStyle name="Comma 7 3 2 5 6 3" xfId="36880" xr:uid="{00000000-0005-0000-0000-0000CE000000}"/>
    <cellStyle name="Comma 7 3 2 5 7" xfId="8152" xr:uid="{00000000-0005-0000-0000-0000CE000000}"/>
    <cellStyle name="Comma 7 3 2 5 7 2" xfId="23272" xr:uid="{00000000-0005-0000-0000-0000CE000000}"/>
    <cellStyle name="Comma 7 3 2 5 7 2 2" xfId="53512" xr:uid="{00000000-0005-0000-0000-0000CE000000}"/>
    <cellStyle name="Comma 7 3 2 5 7 3" xfId="38392" xr:uid="{00000000-0005-0000-0000-0000CE000000}"/>
    <cellStyle name="Comma 7 3 2 5 8" xfId="9664" xr:uid="{00000000-0005-0000-0000-0000CE000000}"/>
    <cellStyle name="Comma 7 3 2 5 8 2" xfId="24784" xr:uid="{00000000-0005-0000-0000-0000CE000000}"/>
    <cellStyle name="Comma 7 3 2 5 8 2 2" xfId="55024" xr:uid="{00000000-0005-0000-0000-0000CE000000}"/>
    <cellStyle name="Comma 7 3 2 5 8 3" xfId="39904" xr:uid="{00000000-0005-0000-0000-0000CE000000}"/>
    <cellStyle name="Comma 7 3 2 5 9" xfId="15712" xr:uid="{00000000-0005-0000-0000-0000CE000000}"/>
    <cellStyle name="Comma 7 3 2 5 9 2" xfId="45952" xr:uid="{00000000-0005-0000-0000-0000CE000000}"/>
    <cellStyle name="Comma 7 3 2 6" xfId="844" xr:uid="{00000000-0005-0000-0000-000023000000}"/>
    <cellStyle name="Comma 7 3 2 6 2" xfId="2356" xr:uid="{00000000-0005-0000-0000-000023000000}"/>
    <cellStyle name="Comma 7 3 2 6 2 2" xfId="11428" xr:uid="{00000000-0005-0000-0000-000023000000}"/>
    <cellStyle name="Comma 7 3 2 6 2 2 2" xfId="26548" xr:uid="{00000000-0005-0000-0000-000023000000}"/>
    <cellStyle name="Comma 7 3 2 6 2 2 2 2" xfId="56788" xr:uid="{00000000-0005-0000-0000-000023000000}"/>
    <cellStyle name="Comma 7 3 2 6 2 2 3" xfId="41668" xr:uid="{00000000-0005-0000-0000-000023000000}"/>
    <cellStyle name="Comma 7 3 2 6 2 3" xfId="17476" xr:uid="{00000000-0005-0000-0000-000023000000}"/>
    <cellStyle name="Comma 7 3 2 6 2 3 2" xfId="47716" xr:uid="{00000000-0005-0000-0000-000023000000}"/>
    <cellStyle name="Comma 7 3 2 6 2 4" xfId="32596" xr:uid="{00000000-0005-0000-0000-000023000000}"/>
    <cellStyle name="Comma 7 3 2 6 3" xfId="3868" xr:uid="{00000000-0005-0000-0000-000023000000}"/>
    <cellStyle name="Comma 7 3 2 6 3 2" xfId="12940" xr:uid="{00000000-0005-0000-0000-000023000000}"/>
    <cellStyle name="Comma 7 3 2 6 3 2 2" xfId="28060" xr:uid="{00000000-0005-0000-0000-000023000000}"/>
    <cellStyle name="Comma 7 3 2 6 3 2 2 2" xfId="58300" xr:uid="{00000000-0005-0000-0000-000023000000}"/>
    <cellStyle name="Comma 7 3 2 6 3 2 3" xfId="43180" xr:uid="{00000000-0005-0000-0000-000023000000}"/>
    <cellStyle name="Comma 7 3 2 6 3 3" xfId="18988" xr:uid="{00000000-0005-0000-0000-000023000000}"/>
    <cellStyle name="Comma 7 3 2 6 3 3 2" xfId="49228" xr:uid="{00000000-0005-0000-0000-000023000000}"/>
    <cellStyle name="Comma 7 3 2 6 3 4" xfId="34108" xr:uid="{00000000-0005-0000-0000-000023000000}"/>
    <cellStyle name="Comma 7 3 2 6 4" xfId="5380" xr:uid="{00000000-0005-0000-0000-000023000000}"/>
    <cellStyle name="Comma 7 3 2 6 4 2" xfId="14452" xr:uid="{00000000-0005-0000-0000-000023000000}"/>
    <cellStyle name="Comma 7 3 2 6 4 2 2" xfId="29572" xr:uid="{00000000-0005-0000-0000-000023000000}"/>
    <cellStyle name="Comma 7 3 2 6 4 2 2 2" xfId="59812" xr:uid="{00000000-0005-0000-0000-000023000000}"/>
    <cellStyle name="Comma 7 3 2 6 4 2 3" xfId="44692" xr:uid="{00000000-0005-0000-0000-000023000000}"/>
    <cellStyle name="Comma 7 3 2 6 4 3" xfId="20500" xr:uid="{00000000-0005-0000-0000-000023000000}"/>
    <cellStyle name="Comma 7 3 2 6 4 3 2" xfId="50740" xr:uid="{00000000-0005-0000-0000-000023000000}"/>
    <cellStyle name="Comma 7 3 2 6 4 4" xfId="35620" xr:uid="{00000000-0005-0000-0000-000023000000}"/>
    <cellStyle name="Comma 7 3 2 6 5" xfId="6892" xr:uid="{00000000-0005-0000-0000-000023000000}"/>
    <cellStyle name="Comma 7 3 2 6 5 2" xfId="22012" xr:uid="{00000000-0005-0000-0000-000023000000}"/>
    <cellStyle name="Comma 7 3 2 6 5 2 2" xfId="52252" xr:uid="{00000000-0005-0000-0000-000023000000}"/>
    <cellStyle name="Comma 7 3 2 6 5 3" xfId="37132" xr:uid="{00000000-0005-0000-0000-000023000000}"/>
    <cellStyle name="Comma 7 3 2 6 6" xfId="8404" xr:uid="{00000000-0005-0000-0000-000023000000}"/>
    <cellStyle name="Comma 7 3 2 6 6 2" xfId="23524" xr:uid="{00000000-0005-0000-0000-000023000000}"/>
    <cellStyle name="Comma 7 3 2 6 6 2 2" xfId="53764" xr:uid="{00000000-0005-0000-0000-000023000000}"/>
    <cellStyle name="Comma 7 3 2 6 6 3" xfId="38644" xr:uid="{00000000-0005-0000-0000-000023000000}"/>
    <cellStyle name="Comma 7 3 2 6 7" xfId="9916" xr:uid="{00000000-0005-0000-0000-000023000000}"/>
    <cellStyle name="Comma 7 3 2 6 7 2" xfId="25036" xr:uid="{00000000-0005-0000-0000-000023000000}"/>
    <cellStyle name="Comma 7 3 2 6 7 2 2" xfId="55276" xr:uid="{00000000-0005-0000-0000-000023000000}"/>
    <cellStyle name="Comma 7 3 2 6 7 3" xfId="40156" xr:uid="{00000000-0005-0000-0000-000023000000}"/>
    <cellStyle name="Comma 7 3 2 6 8" xfId="15964" xr:uid="{00000000-0005-0000-0000-000023000000}"/>
    <cellStyle name="Comma 7 3 2 6 8 2" xfId="46204" xr:uid="{00000000-0005-0000-0000-000023000000}"/>
    <cellStyle name="Comma 7 3 2 6 9" xfId="31084" xr:uid="{00000000-0005-0000-0000-000023000000}"/>
    <cellStyle name="Comma 7 3 2 7" xfId="1600" xr:uid="{00000000-0005-0000-0000-000023000000}"/>
    <cellStyle name="Comma 7 3 2 7 2" xfId="10672" xr:uid="{00000000-0005-0000-0000-000023000000}"/>
    <cellStyle name="Comma 7 3 2 7 2 2" xfId="25792" xr:uid="{00000000-0005-0000-0000-000023000000}"/>
    <cellStyle name="Comma 7 3 2 7 2 2 2" xfId="56032" xr:uid="{00000000-0005-0000-0000-000023000000}"/>
    <cellStyle name="Comma 7 3 2 7 2 3" xfId="40912" xr:uid="{00000000-0005-0000-0000-000023000000}"/>
    <cellStyle name="Comma 7 3 2 7 3" xfId="16720" xr:uid="{00000000-0005-0000-0000-000023000000}"/>
    <cellStyle name="Comma 7 3 2 7 3 2" xfId="46960" xr:uid="{00000000-0005-0000-0000-000023000000}"/>
    <cellStyle name="Comma 7 3 2 7 4" xfId="31840" xr:uid="{00000000-0005-0000-0000-000023000000}"/>
    <cellStyle name="Comma 7 3 2 8" xfId="3112" xr:uid="{00000000-0005-0000-0000-000023000000}"/>
    <cellStyle name="Comma 7 3 2 8 2" xfId="12184" xr:uid="{00000000-0005-0000-0000-000023000000}"/>
    <cellStyle name="Comma 7 3 2 8 2 2" xfId="27304" xr:uid="{00000000-0005-0000-0000-000023000000}"/>
    <cellStyle name="Comma 7 3 2 8 2 2 2" xfId="57544" xr:uid="{00000000-0005-0000-0000-000023000000}"/>
    <cellStyle name="Comma 7 3 2 8 2 3" xfId="42424" xr:uid="{00000000-0005-0000-0000-000023000000}"/>
    <cellStyle name="Comma 7 3 2 8 3" xfId="18232" xr:uid="{00000000-0005-0000-0000-000023000000}"/>
    <cellStyle name="Comma 7 3 2 8 3 2" xfId="48472" xr:uid="{00000000-0005-0000-0000-000023000000}"/>
    <cellStyle name="Comma 7 3 2 8 4" xfId="33352" xr:uid="{00000000-0005-0000-0000-000023000000}"/>
    <cellStyle name="Comma 7 3 2 9" xfId="4624" xr:uid="{00000000-0005-0000-0000-000023000000}"/>
    <cellStyle name="Comma 7 3 2 9 2" xfId="13696" xr:uid="{00000000-0005-0000-0000-000023000000}"/>
    <cellStyle name="Comma 7 3 2 9 2 2" xfId="28816" xr:uid="{00000000-0005-0000-0000-000023000000}"/>
    <cellStyle name="Comma 7 3 2 9 2 2 2" xfId="59056" xr:uid="{00000000-0005-0000-0000-000023000000}"/>
    <cellStyle name="Comma 7 3 2 9 2 3" xfId="43936" xr:uid="{00000000-0005-0000-0000-000023000000}"/>
    <cellStyle name="Comma 7 3 2 9 3" xfId="19744" xr:uid="{00000000-0005-0000-0000-000023000000}"/>
    <cellStyle name="Comma 7 3 2 9 3 2" xfId="49984" xr:uid="{00000000-0005-0000-0000-000023000000}"/>
    <cellStyle name="Comma 7 3 2 9 4" xfId="34864" xr:uid="{00000000-0005-0000-0000-000023000000}"/>
    <cellStyle name="Comma 7 3 3" xfId="130" xr:uid="{00000000-0005-0000-0000-000045000000}"/>
    <cellStyle name="Comma 7 3 3 10" xfId="9202" xr:uid="{00000000-0005-0000-0000-000045000000}"/>
    <cellStyle name="Comma 7 3 3 10 2" xfId="24322" xr:uid="{00000000-0005-0000-0000-000045000000}"/>
    <cellStyle name="Comma 7 3 3 10 2 2" xfId="54562" xr:uid="{00000000-0005-0000-0000-000045000000}"/>
    <cellStyle name="Comma 7 3 3 10 3" xfId="39442" xr:uid="{00000000-0005-0000-0000-000045000000}"/>
    <cellStyle name="Comma 7 3 3 11" xfId="15250" xr:uid="{00000000-0005-0000-0000-000045000000}"/>
    <cellStyle name="Comma 7 3 3 11 2" xfId="45490" xr:uid="{00000000-0005-0000-0000-000045000000}"/>
    <cellStyle name="Comma 7 3 3 12" xfId="30370" xr:uid="{00000000-0005-0000-0000-000045000000}"/>
    <cellStyle name="Comma 7 3 3 2" xfId="382" xr:uid="{00000000-0005-0000-0000-000045000000}"/>
    <cellStyle name="Comma 7 3 3 2 10" xfId="30622" xr:uid="{00000000-0005-0000-0000-000045000000}"/>
    <cellStyle name="Comma 7 3 3 2 2" xfId="1138" xr:uid="{00000000-0005-0000-0000-000045000000}"/>
    <cellStyle name="Comma 7 3 3 2 2 2" xfId="2650" xr:uid="{00000000-0005-0000-0000-000045000000}"/>
    <cellStyle name="Comma 7 3 3 2 2 2 2" xfId="11722" xr:uid="{00000000-0005-0000-0000-000045000000}"/>
    <cellStyle name="Comma 7 3 3 2 2 2 2 2" xfId="26842" xr:uid="{00000000-0005-0000-0000-000045000000}"/>
    <cellStyle name="Comma 7 3 3 2 2 2 2 2 2" xfId="57082" xr:uid="{00000000-0005-0000-0000-000045000000}"/>
    <cellStyle name="Comma 7 3 3 2 2 2 2 3" xfId="41962" xr:uid="{00000000-0005-0000-0000-000045000000}"/>
    <cellStyle name="Comma 7 3 3 2 2 2 3" xfId="17770" xr:uid="{00000000-0005-0000-0000-000045000000}"/>
    <cellStyle name="Comma 7 3 3 2 2 2 3 2" xfId="48010" xr:uid="{00000000-0005-0000-0000-000045000000}"/>
    <cellStyle name="Comma 7 3 3 2 2 2 4" xfId="32890" xr:uid="{00000000-0005-0000-0000-000045000000}"/>
    <cellStyle name="Comma 7 3 3 2 2 3" xfId="4162" xr:uid="{00000000-0005-0000-0000-000045000000}"/>
    <cellStyle name="Comma 7 3 3 2 2 3 2" xfId="13234" xr:uid="{00000000-0005-0000-0000-000045000000}"/>
    <cellStyle name="Comma 7 3 3 2 2 3 2 2" xfId="28354" xr:uid="{00000000-0005-0000-0000-000045000000}"/>
    <cellStyle name="Comma 7 3 3 2 2 3 2 2 2" xfId="58594" xr:uid="{00000000-0005-0000-0000-000045000000}"/>
    <cellStyle name="Comma 7 3 3 2 2 3 2 3" xfId="43474" xr:uid="{00000000-0005-0000-0000-000045000000}"/>
    <cellStyle name="Comma 7 3 3 2 2 3 3" xfId="19282" xr:uid="{00000000-0005-0000-0000-000045000000}"/>
    <cellStyle name="Comma 7 3 3 2 2 3 3 2" xfId="49522" xr:uid="{00000000-0005-0000-0000-000045000000}"/>
    <cellStyle name="Comma 7 3 3 2 2 3 4" xfId="34402" xr:uid="{00000000-0005-0000-0000-000045000000}"/>
    <cellStyle name="Comma 7 3 3 2 2 4" xfId="5674" xr:uid="{00000000-0005-0000-0000-000045000000}"/>
    <cellStyle name="Comma 7 3 3 2 2 4 2" xfId="14746" xr:uid="{00000000-0005-0000-0000-000045000000}"/>
    <cellStyle name="Comma 7 3 3 2 2 4 2 2" xfId="29866" xr:uid="{00000000-0005-0000-0000-000045000000}"/>
    <cellStyle name="Comma 7 3 3 2 2 4 2 2 2" xfId="60106" xr:uid="{00000000-0005-0000-0000-000045000000}"/>
    <cellStyle name="Comma 7 3 3 2 2 4 2 3" xfId="44986" xr:uid="{00000000-0005-0000-0000-000045000000}"/>
    <cellStyle name="Comma 7 3 3 2 2 4 3" xfId="20794" xr:uid="{00000000-0005-0000-0000-000045000000}"/>
    <cellStyle name="Comma 7 3 3 2 2 4 3 2" xfId="51034" xr:uid="{00000000-0005-0000-0000-000045000000}"/>
    <cellStyle name="Comma 7 3 3 2 2 4 4" xfId="35914" xr:uid="{00000000-0005-0000-0000-000045000000}"/>
    <cellStyle name="Comma 7 3 3 2 2 5" xfId="7186" xr:uid="{00000000-0005-0000-0000-000045000000}"/>
    <cellStyle name="Comma 7 3 3 2 2 5 2" xfId="22306" xr:uid="{00000000-0005-0000-0000-000045000000}"/>
    <cellStyle name="Comma 7 3 3 2 2 5 2 2" xfId="52546" xr:uid="{00000000-0005-0000-0000-000045000000}"/>
    <cellStyle name="Comma 7 3 3 2 2 5 3" xfId="37426" xr:uid="{00000000-0005-0000-0000-000045000000}"/>
    <cellStyle name="Comma 7 3 3 2 2 6" xfId="8698" xr:uid="{00000000-0005-0000-0000-000045000000}"/>
    <cellStyle name="Comma 7 3 3 2 2 6 2" xfId="23818" xr:uid="{00000000-0005-0000-0000-000045000000}"/>
    <cellStyle name="Comma 7 3 3 2 2 6 2 2" xfId="54058" xr:uid="{00000000-0005-0000-0000-000045000000}"/>
    <cellStyle name="Comma 7 3 3 2 2 6 3" xfId="38938" xr:uid="{00000000-0005-0000-0000-000045000000}"/>
    <cellStyle name="Comma 7 3 3 2 2 7" xfId="10210" xr:uid="{00000000-0005-0000-0000-000045000000}"/>
    <cellStyle name="Comma 7 3 3 2 2 7 2" xfId="25330" xr:uid="{00000000-0005-0000-0000-000045000000}"/>
    <cellStyle name="Comma 7 3 3 2 2 7 2 2" xfId="55570" xr:uid="{00000000-0005-0000-0000-000045000000}"/>
    <cellStyle name="Comma 7 3 3 2 2 7 3" xfId="40450" xr:uid="{00000000-0005-0000-0000-000045000000}"/>
    <cellStyle name="Comma 7 3 3 2 2 8" xfId="16258" xr:uid="{00000000-0005-0000-0000-000045000000}"/>
    <cellStyle name="Comma 7 3 3 2 2 8 2" xfId="46498" xr:uid="{00000000-0005-0000-0000-000045000000}"/>
    <cellStyle name="Comma 7 3 3 2 2 9" xfId="31378" xr:uid="{00000000-0005-0000-0000-000045000000}"/>
    <cellStyle name="Comma 7 3 3 2 3" xfId="1894" xr:uid="{00000000-0005-0000-0000-000045000000}"/>
    <cellStyle name="Comma 7 3 3 2 3 2" xfId="10966" xr:uid="{00000000-0005-0000-0000-000045000000}"/>
    <cellStyle name="Comma 7 3 3 2 3 2 2" xfId="26086" xr:uid="{00000000-0005-0000-0000-000045000000}"/>
    <cellStyle name="Comma 7 3 3 2 3 2 2 2" xfId="56326" xr:uid="{00000000-0005-0000-0000-000045000000}"/>
    <cellStyle name="Comma 7 3 3 2 3 2 3" xfId="41206" xr:uid="{00000000-0005-0000-0000-000045000000}"/>
    <cellStyle name="Comma 7 3 3 2 3 3" xfId="17014" xr:uid="{00000000-0005-0000-0000-000045000000}"/>
    <cellStyle name="Comma 7 3 3 2 3 3 2" xfId="47254" xr:uid="{00000000-0005-0000-0000-000045000000}"/>
    <cellStyle name="Comma 7 3 3 2 3 4" xfId="32134" xr:uid="{00000000-0005-0000-0000-000045000000}"/>
    <cellStyle name="Comma 7 3 3 2 4" xfId="3406" xr:uid="{00000000-0005-0000-0000-000045000000}"/>
    <cellStyle name="Comma 7 3 3 2 4 2" xfId="12478" xr:uid="{00000000-0005-0000-0000-000045000000}"/>
    <cellStyle name="Comma 7 3 3 2 4 2 2" xfId="27598" xr:uid="{00000000-0005-0000-0000-000045000000}"/>
    <cellStyle name="Comma 7 3 3 2 4 2 2 2" xfId="57838" xr:uid="{00000000-0005-0000-0000-000045000000}"/>
    <cellStyle name="Comma 7 3 3 2 4 2 3" xfId="42718" xr:uid="{00000000-0005-0000-0000-000045000000}"/>
    <cellStyle name="Comma 7 3 3 2 4 3" xfId="18526" xr:uid="{00000000-0005-0000-0000-000045000000}"/>
    <cellStyle name="Comma 7 3 3 2 4 3 2" xfId="48766" xr:uid="{00000000-0005-0000-0000-000045000000}"/>
    <cellStyle name="Comma 7 3 3 2 4 4" xfId="33646" xr:uid="{00000000-0005-0000-0000-000045000000}"/>
    <cellStyle name="Comma 7 3 3 2 5" xfId="4918" xr:uid="{00000000-0005-0000-0000-000045000000}"/>
    <cellStyle name="Comma 7 3 3 2 5 2" xfId="13990" xr:uid="{00000000-0005-0000-0000-000045000000}"/>
    <cellStyle name="Comma 7 3 3 2 5 2 2" xfId="29110" xr:uid="{00000000-0005-0000-0000-000045000000}"/>
    <cellStyle name="Comma 7 3 3 2 5 2 2 2" xfId="59350" xr:uid="{00000000-0005-0000-0000-000045000000}"/>
    <cellStyle name="Comma 7 3 3 2 5 2 3" xfId="44230" xr:uid="{00000000-0005-0000-0000-000045000000}"/>
    <cellStyle name="Comma 7 3 3 2 5 3" xfId="20038" xr:uid="{00000000-0005-0000-0000-000045000000}"/>
    <cellStyle name="Comma 7 3 3 2 5 3 2" xfId="50278" xr:uid="{00000000-0005-0000-0000-000045000000}"/>
    <cellStyle name="Comma 7 3 3 2 5 4" xfId="35158" xr:uid="{00000000-0005-0000-0000-000045000000}"/>
    <cellStyle name="Comma 7 3 3 2 6" xfId="6430" xr:uid="{00000000-0005-0000-0000-000045000000}"/>
    <cellStyle name="Comma 7 3 3 2 6 2" xfId="21550" xr:uid="{00000000-0005-0000-0000-000045000000}"/>
    <cellStyle name="Comma 7 3 3 2 6 2 2" xfId="51790" xr:uid="{00000000-0005-0000-0000-000045000000}"/>
    <cellStyle name="Comma 7 3 3 2 6 3" xfId="36670" xr:uid="{00000000-0005-0000-0000-000045000000}"/>
    <cellStyle name="Comma 7 3 3 2 7" xfId="7942" xr:uid="{00000000-0005-0000-0000-000045000000}"/>
    <cellStyle name="Comma 7 3 3 2 7 2" xfId="23062" xr:uid="{00000000-0005-0000-0000-000045000000}"/>
    <cellStyle name="Comma 7 3 3 2 7 2 2" xfId="53302" xr:uid="{00000000-0005-0000-0000-000045000000}"/>
    <cellStyle name="Comma 7 3 3 2 7 3" xfId="38182" xr:uid="{00000000-0005-0000-0000-000045000000}"/>
    <cellStyle name="Comma 7 3 3 2 8" xfId="9454" xr:uid="{00000000-0005-0000-0000-000045000000}"/>
    <cellStyle name="Comma 7 3 3 2 8 2" xfId="24574" xr:uid="{00000000-0005-0000-0000-000045000000}"/>
    <cellStyle name="Comma 7 3 3 2 8 2 2" xfId="54814" xr:uid="{00000000-0005-0000-0000-000045000000}"/>
    <cellStyle name="Comma 7 3 3 2 8 3" xfId="39694" xr:uid="{00000000-0005-0000-0000-000045000000}"/>
    <cellStyle name="Comma 7 3 3 2 9" xfId="15502" xr:uid="{00000000-0005-0000-0000-000045000000}"/>
    <cellStyle name="Comma 7 3 3 2 9 2" xfId="45742" xr:uid="{00000000-0005-0000-0000-000045000000}"/>
    <cellStyle name="Comma 7 3 3 3" xfId="634" xr:uid="{00000000-0005-0000-0000-0000D1000000}"/>
    <cellStyle name="Comma 7 3 3 3 10" xfId="30874" xr:uid="{00000000-0005-0000-0000-0000D1000000}"/>
    <cellStyle name="Comma 7 3 3 3 2" xfId="1390" xr:uid="{00000000-0005-0000-0000-0000D1000000}"/>
    <cellStyle name="Comma 7 3 3 3 2 2" xfId="2902" xr:uid="{00000000-0005-0000-0000-0000D1000000}"/>
    <cellStyle name="Comma 7 3 3 3 2 2 2" xfId="11974" xr:uid="{00000000-0005-0000-0000-0000D1000000}"/>
    <cellStyle name="Comma 7 3 3 3 2 2 2 2" xfId="27094" xr:uid="{00000000-0005-0000-0000-0000D1000000}"/>
    <cellStyle name="Comma 7 3 3 3 2 2 2 2 2" xfId="57334" xr:uid="{00000000-0005-0000-0000-0000D1000000}"/>
    <cellStyle name="Comma 7 3 3 3 2 2 2 3" xfId="42214" xr:uid="{00000000-0005-0000-0000-0000D1000000}"/>
    <cellStyle name="Comma 7 3 3 3 2 2 3" xfId="18022" xr:uid="{00000000-0005-0000-0000-0000D1000000}"/>
    <cellStyle name="Comma 7 3 3 3 2 2 3 2" xfId="48262" xr:uid="{00000000-0005-0000-0000-0000D1000000}"/>
    <cellStyle name="Comma 7 3 3 3 2 2 4" xfId="33142" xr:uid="{00000000-0005-0000-0000-0000D1000000}"/>
    <cellStyle name="Comma 7 3 3 3 2 3" xfId="4414" xr:uid="{00000000-0005-0000-0000-0000D1000000}"/>
    <cellStyle name="Comma 7 3 3 3 2 3 2" xfId="13486" xr:uid="{00000000-0005-0000-0000-0000D1000000}"/>
    <cellStyle name="Comma 7 3 3 3 2 3 2 2" xfId="28606" xr:uid="{00000000-0005-0000-0000-0000D1000000}"/>
    <cellStyle name="Comma 7 3 3 3 2 3 2 2 2" xfId="58846" xr:uid="{00000000-0005-0000-0000-0000D1000000}"/>
    <cellStyle name="Comma 7 3 3 3 2 3 2 3" xfId="43726" xr:uid="{00000000-0005-0000-0000-0000D1000000}"/>
    <cellStyle name="Comma 7 3 3 3 2 3 3" xfId="19534" xr:uid="{00000000-0005-0000-0000-0000D1000000}"/>
    <cellStyle name="Comma 7 3 3 3 2 3 3 2" xfId="49774" xr:uid="{00000000-0005-0000-0000-0000D1000000}"/>
    <cellStyle name="Comma 7 3 3 3 2 3 4" xfId="34654" xr:uid="{00000000-0005-0000-0000-0000D1000000}"/>
    <cellStyle name="Comma 7 3 3 3 2 4" xfId="5926" xr:uid="{00000000-0005-0000-0000-0000D1000000}"/>
    <cellStyle name="Comma 7 3 3 3 2 4 2" xfId="14998" xr:uid="{00000000-0005-0000-0000-0000D1000000}"/>
    <cellStyle name="Comma 7 3 3 3 2 4 2 2" xfId="30118" xr:uid="{00000000-0005-0000-0000-0000D1000000}"/>
    <cellStyle name="Comma 7 3 3 3 2 4 2 2 2" xfId="60358" xr:uid="{00000000-0005-0000-0000-0000D1000000}"/>
    <cellStyle name="Comma 7 3 3 3 2 4 2 3" xfId="45238" xr:uid="{00000000-0005-0000-0000-0000D1000000}"/>
    <cellStyle name="Comma 7 3 3 3 2 4 3" xfId="21046" xr:uid="{00000000-0005-0000-0000-0000D1000000}"/>
    <cellStyle name="Comma 7 3 3 3 2 4 3 2" xfId="51286" xr:uid="{00000000-0005-0000-0000-0000D1000000}"/>
    <cellStyle name="Comma 7 3 3 3 2 4 4" xfId="36166" xr:uid="{00000000-0005-0000-0000-0000D1000000}"/>
    <cellStyle name="Comma 7 3 3 3 2 5" xfId="7438" xr:uid="{00000000-0005-0000-0000-0000D1000000}"/>
    <cellStyle name="Comma 7 3 3 3 2 5 2" xfId="22558" xr:uid="{00000000-0005-0000-0000-0000D1000000}"/>
    <cellStyle name="Comma 7 3 3 3 2 5 2 2" xfId="52798" xr:uid="{00000000-0005-0000-0000-0000D1000000}"/>
    <cellStyle name="Comma 7 3 3 3 2 5 3" xfId="37678" xr:uid="{00000000-0005-0000-0000-0000D1000000}"/>
    <cellStyle name="Comma 7 3 3 3 2 6" xfId="8950" xr:uid="{00000000-0005-0000-0000-0000D1000000}"/>
    <cellStyle name="Comma 7 3 3 3 2 6 2" xfId="24070" xr:uid="{00000000-0005-0000-0000-0000D1000000}"/>
    <cellStyle name="Comma 7 3 3 3 2 6 2 2" xfId="54310" xr:uid="{00000000-0005-0000-0000-0000D1000000}"/>
    <cellStyle name="Comma 7 3 3 3 2 6 3" xfId="39190" xr:uid="{00000000-0005-0000-0000-0000D1000000}"/>
    <cellStyle name="Comma 7 3 3 3 2 7" xfId="10462" xr:uid="{00000000-0005-0000-0000-0000D1000000}"/>
    <cellStyle name="Comma 7 3 3 3 2 7 2" xfId="25582" xr:uid="{00000000-0005-0000-0000-0000D1000000}"/>
    <cellStyle name="Comma 7 3 3 3 2 7 2 2" xfId="55822" xr:uid="{00000000-0005-0000-0000-0000D1000000}"/>
    <cellStyle name="Comma 7 3 3 3 2 7 3" xfId="40702" xr:uid="{00000000-0005-0000-0000-0000D1000000}"/>
    <cellStyle name="Comma 7 3 3 3 2 8" xfId="16510" xr:uid="{00000000-0005-0000-0000-0000D1000000}"/>
    <cellStyle name="Comma 7 3 3 3 2 8 2" xfId="46750" xr:uid="{00000000-0005-0000-0000-0000D1000000}"/>
    <cellStyle name="Comma 7 3 3 3 2 9" xfId="31630" xr:uid="{00000000-0005-0000-0000-0000D1000000}"/>
    <cellStyle name="Comma 7 3 3 3 3" xfId="2146" xr:uid="{00000000-0005-0000-0000-0000D1000000}"/>
    <cellStyle name="Comma 7 3 3 3 3 2" xfId="11218" xr:uid="{00000000-0005-0000-0000-0000D1000000}"/>
    <cellStyle name="Comma 7 3 3 3 3 2 2" xfId="26338" xr:uid="{00000000-0005-0000-0000-0000D1000000}"/>
    <cellStyle name="Comma 7 3 3 3 3 2 2 2" xfId="56578" xr:uid="{00000000-0005-0000-0000-0000D1000000}"/>
    <cellStyle name="Comma 7 3 3 3 3 2 3" xfId="41458" xr:uid="{00000000-0005-0000-0000-0000D1000000}"/>
    <cellStyle name="Comma 7 3 3 3 3 3" xfId="17266" xr:uid="{00000000-0005-0000-0000-0000D1000000}"/>
    <cellStyle name="Comma 7 3 3 3 3 3 2" xfId="47506" xr:uid="{00000000-0005-0000-0000-0000D1000000}"/>
    <cellStyle name="Comma 7 3 3 3 3 4" xfId="32386" xr:uid="{00000000-0005-0000-0000-0000D1000000}"/>
    <cellStyle name="Comma 7 3 3 3 4" xfId="3658" xr:uid="{00000000-0005-0000-0000-0000D1000000}"/>
    <cellStyle name="Comma 7 3 3 3 4 2" xfId="12730" xr:uid="{00000000-0005-0000-0000-0000D1000000}"/>
    <cellStyle name="Comma 7 3 3 3 4 2 2" xfId="27850" xr:uid="{00000000-0005-0000-0000-0000D1000000}"/>
    <cellStyle name="Comma 7 3 3 3 4 2 2 2" xfId="58090" xr:uid="{00000000-0005-0000-0000-0000D1000000}"/>
    <cellStyle name="Comma 7 3 3 3 4 2 3" xfId="42970" xr:uid="{00000000-0005-0000-0000-0000D1000000}"/>
    <cellStyle name="Comma 7 3 3 3 4 3" xfId="18778" xr:uid="{00000000-0005-0000-0000-0000D1000000}"/>
    <cellStyle name="Comma 7 3 3 3 4 3 2" xfId="49018" xr:uid="{00000000-0005-0000-0000-0000D1000000}"/>
    <cellStyle name="Comma 7 3 3 3 4 4" xfId="33898" xr:uid="{00000000-0005-0000-0000-0000D1000000}"/>
    <cellStyle name="Comma 7 3 3 3 5" xfId="5170" xr:uid="{00000000-0005-0000-0000-0000D1000000}"/>
    <cellStyle name="Comma 7 3 3 3 5 2" xfId="14242" xr:uid="{00000000-0005-0000-0000-0000D1000000}"/>
    <cellStyle name="Comma 7 3 3 3 5 2 2" xfId="29362" xr:uid="{00000000-0005-0000-0000-0000D1000000}"/>
    <cellStyle name="Comma 7 3 3 3 5 2 2 2" xfId="59602" xr:uid="{00000000-0005-0000-0000-0000D1000000}"/>
    <cellStyle name="Comma 7 3 3 3 5 2 3" xfId="44482" xr:uid="{00000000-0005-0000-0000-0000D1000000}"/>
    <cellStyle name="Comma 7 3 3 3 5 3" xfId="20290" xr:uid="{00000000-0005-0000-0000-0000D1000000}"/>
    <cellStyle name="Comma 7 3 3 3 5 3 2" xfId="50530" xr:uid="{00000000-0005-0000-0000-0000D1000000}"/>
    <cellStyle name="Comma 7 3 3 3 5 4" xfId="35410" xr:uid="{00000000-0005-0000-0000-0000D1000000}"/>
    <cellStyle name="Comma 7 3 3 3 6" xfId="6682" xr:uid="{00000000-0005-0000-0000-0000D1000000}"/>
    <cellStyle name="Comma 7 3 3 3 6 2" xfId="21802" xr:uid="{00000000-0005-0000-0000-0000D1000000}"/>
    <cellStyle name="Comma 7 3 3 3 6 2 2" xfId="52042" xr:uid="{00000000-0005-0000-0000-0000D1000000}"/>
    <cellStyle name="Comma 7 3 3 3 6 3" xfId="36922" xr:uid="{00000000-0005-0000-0000-0000D1000000}"/>
    <cellStyle name="Comma 7 3 3 3 7" xfId="8194" xr:uid="{00000000-0005-0000-0000-0000D1000000}"/>
    <cellStyle name="Comma 7 3 3 3 7 2" xfId="23314" xr:uid="{00000000-0005-0000-0000-0000D1000000}"/>
    <cellStyle name="Comma 7 3 3 3 7 2 2" xfId="53554" xr:uid="{00000000-0005-0000-0000-0000D1000000}"/>
    <cellStyle name="Comma 7 3 3 3 7 3" xfId="38434" xr:uid="{00000000-0005-0000-0000-0000D1000000}"/>
    <cellStyle name="Comma 7 3 3 3 8" xfId="9706" xr:uid="{00000000-0005-0000-0000-0000D1000000}"/>
    <cellStyle name="Comma 7 3 3 3 8 2" xfId="24826" xr:uid="{00000000-0005-0000-0000-0000D1000000}"/>
    <cellStyle name="Comma 7 3 3 3 8 2 2" xfId="55066" xr:uid="{00000000-0005-0000-0000-0000D1000000}"/>
    <cellStyle name="Comma 7 3 3 3 8 3" xfId="39946" xr:uid="{00000000-0005-0000-0000-0000D1000000}"/>
    <cellStyle name="Comma 7 3 3 3 9" xfId="15754" xr:uid="{00000000-0005-0000-0000-0000D1000000}"/>
    <cellStyle name="Comma 7 3 3 3 9 2" xfId="45994" xr:uid="{00000000-0005-0000-0000-0000D1000000}"/>
    <cellStyle name="Comma 7 3 3 4" xfId="886" xr:uid="{00000000-0005-0000-0000-000045000000}"/>
    <cellStyle name="Comma 7 3 3 4 2" xfId="2398" xr:uid="{00000000-0005-0000-0000-000045000000}"/>
    <cellStyle name="Comma 7 3 3 4 2 2" xfId="11470" xr:uid="{00000000-0005-0000-0000-000045000000}"/>
    <cellStyle name="Comma 7 3 3 4 2 2 2" xfId="26590" xr:uid="{00000000-0005-0000-0000-000045000000}"/>
    <cellStyle name="Comma 7 3 3 4 2 2 2 2" xfId="56830" xr:uid="{00000000-0005-0000-0000-000045000000}"/>
    <cellStyle name="Comma 7 3 3 4 2 2 3" xfId="41710" xr:uid="{00000000-0005-0000-0000-000045000000}"/>
    <cellStyle name="Comma 7 3 3 4 2 3" xfId="17518" xr:uid="{00000000-0005-0000-0000-000045000000}"/>
    <cellStyle name="Comma 7 3 3 4 2 3 2" xfId="47758" xr:uid="{00000000-0005-0000-0000-000045000000}"/>
    <cellStyle name="Comma 7 3 3 4 2 4" xfId="32638" xr:uid="{00000000-0005-0000-0000-000045000000}"/>
    <cellStyle name="Comma 7 3 3 4 3" xfId="3910" xr:uid="{00000000-0005-0000-0000-000045000000}"/>
    <cellStyle name="Comma 7 3 3 4 3 2" xfId="12982" xr:uid="{00000000-0005-0000-0000-000045000000}"/>
    <cellStyle name="Comma 7 3 3 4 3 2 2" xfId="28102" xr:uid="{00000000-0005-0000-0000-000045000000}"/>
    <cellStyle name="Comma 7 3 3 4 3 2 2 2" xfId="58342" xr:uid="{00000000-0005-0000-0000-000045000000}"/>
    <cellStyle name="Comma 7 3 3 4 3 2 3" xfId="43222" xr:uid="{00000000-0005-0000-0000-000045000000}"/>
    <cellStyle name="Comma 7 3 3 4 3 3" xfId="19030" xr:uid="{00000000-0005-0000-0000-000045000000}"/>
    <cellStyle name="Comma 7 3 3 4 3 3 2" xfId="49270" xr:uid="{00000000-0005-0000-0000-000045000000}"/>
    <cellStyle name="Comma 7 3 3 4 3 4" xfId="34150" xr:uid="{00000000-0005-0000-0000-000045000000}"/>
    <cellStyle name="Comma 7 3 3 4 4" xfId="5422" xr:uid="{00000000-0005-0000-0000-000045000000}"/>
    <cellStyle name="Comma 7 3 3 4 4 2" xfId="14494" xr:uid="{00000000-0005-0000-0000-000045000000}"/>
    <cellStyle name="Comma 7 3 3 4 4 2 2" xfId="29614" xr:uid="{00000000-0005-0000-0000-000045000000}"/>
    <cellStyle name="Comma 7 3 3 4 4 2 2 2" xfId="59854" xr:uid="{00000000-0005-0000-0000-000045000000}"/>
    <cellStyle name="Comma 7 3 3 4 4 2 3" xfId="44734" xr:uid="{00000000-0005-0000-0000-000045000000}"/>
    <cellStyle name="Comma 7 3 3 4 4 3" xfId="20542" xr:uid="{00000000-0005-0000-0000-000045000000}"/>
    <cellStyle name="Comma 7 3 3 4 4 3 2" xfId="50782" xr:uid="{00000000-0005-0000-0000-000045000000}"/>
    <cellStyle name="Comma 7 3 3 4 4 4" xfId="35662" xr:uid="{00000000-0005-0000-0000-000045000000}"/>
    <cellStyle name="Comma 7 3 3 4 5" xfId="6934" xr:uid="{00000000-0005-0000-0000-000045000000}"/>
    <cellStyle name="Comma 7 3 3 4 5 2" xfId="22054" xr:uid="{00000000-0005-0000-0000-000045000000}"/>
    <cellStyle name="Comma 7 3 3 4 5 2 2" xfId="52294" xr:uid="{00000000-0005-0000-0000-000045000000}"/>
    <cellStyle name="Comma 7 3 3 4 5 3" xfId="37174" xr:uid="{00000000-0005-0000-0000-000045000000}"/>
    <cellStyle name="Comma 7 3 3 4 6" xfId="8446" xr:uid="{00000000-0005-0000-0000-000045000000}"/>
    <cellStyle name="Comma 7 3 3 4 6 2" xfId="23566" xr:uid="{00000000-0005-0000-0000-000045000000}"/>
    <cellStyle name="Comma 7 3 3 4 6 2 2" xfId="53806" xr:uid="{00000000-0005-0000-0000-000045000000}"/>
    <cellStyle name="Comma 7 3 3 4 6 3" xfId="38686" xr:uid="{00000000-0005-0000-0000-000045000000}"/>
    <cellStyle name="Comma 7 3 3 4 7" xfId="9958" xr:uid="{00000000-0005-0000-0000-000045000000}"/>
    <cellStyle name="Comma 7 3 3 4 7 2" xfId="25078" xr:uid="{00000000-0005-0000-0000-000045000000}"/>
    <cellStyle name="Comma 7 3 3 4 7 2 2" xfId="55318" xr:uid="{00000000-0005-0000-0000-000045000000}"/>
    <cellStyle name="Comma 7 3 3 4 7 3" xfId="40198" xr:uid="{00000000-0005-0000-0000-000045000000}"/>
    <cellStyle name="Comma 7 3 3 4 8" xfId="16006" xr:uid="{00000000-0005-0000-0000-000045000000}"/>
    <cellStyle name="Comma 7 3 3 4 8 2" xfId="46246" xr:uid="{00000000-0005-0000-0000-000045000000}"/>
    <cellStyle name="Comma 7 3 3 4 9" xfId="31126" xr:uid="{00000000-0005-0000-0000-000045000000}"/>
    <cellStyle name="Comma 7 3 3 5" xfId="1642" xr:uid="{00000000-0005-0000-0000-000045000000}"/>
    <cellStyle name="Comma 7 3 3 5 2" xfId="10714" xr:uid="{00000000-0005-0000-0000-000045000000}"/>
    <cellStyle name="Comma 7 3 3 5 2 2" xfId="25834" xr:uid="{00000000-0005-0000-0000-000045000000}"/>
    <cellStyle name="Comma 7 3 3 5 2 2 2" xfId="56074" xr:uid="{00000000-0005-0000-0000-000045000000}"/>
    <cellStyle name="Comma 7 3 3 5 2 3" xfId="40954" xr:uid="{00000000-0005-0000-0000-000045000000}"/>
    <cellStyle name="Comma 7 3 3 5 3" xfId="16762" xr:uid="{00000000-0005-0000-0000-000045000000}"/>
    <cellStyle name="Comma 7 3 3 5 3 2" xfId="47002" xr:uid="{00000000-0005-0000-0000-000045000000}"/>
    <cellStyle name="Comma 7 3 3 5 4" xfId="31882" xr:uid="{00000000-0005-0000-0000-000045000000}"/>
    <cellStyle name="Comma 7 3 3 6" xfId="3154" xr:uid="{00000000-0005-0000-0000-000045000000}"/>
    <cellStyle name="Comma 7 3 3 6 2" xfId="12226" xr:uid="{00000000-0005-0000-0000-000045000000}"/>
    <cellStyle name="Comma 7 3 3 6 2 2" xfId="27346" xr:uid="{00000000-0005-0000-0000-000045000000}"/>
    <cellStyle name="Comma 7 3 3 6 2 2 2" xfId="57586" xr:uid="{00000000-0005-0000-0000-000045000000}"/>
    <cellStyle name="Comma 7 3 3 6 2 3" xfId="42466" xr:uid="{00000000-0005-0000-0000-000045000000}"/>
    <cellStyle name="Comma 7 3 3 6 3" xfId="18274" xr:uid="{00000000-0005-0000-0000-000045000000}"/>
    <cellStyle name="Comma 7 3 3 6 3 2" xfId="48514" xr:uid="{00000000-0005-0000-0000-000045000000}"/>
    <cellStyle name="Comma 7 3 3 6 4" xfId="33394" xr:uid="{00000000-0005-0000-0000-000045000000}"/>
    <cellStyle name="Comma 7 3 3 7" xfId="4666" xr:uid="{00000000-0005-0000-0000-000045000000}"/>
    <cellStyle name="Comma 7 3 3 7 2" xfId="13738" xr:uid="{00000000-0005-0000-0000-000045000000}"/>
    <cellStyle name="Comma 7 3 3 7 2 2" xfId="28858" xr:uid="{00000000-0005-0000-0000-000045000000}"/>
    <cellStyle name="Comma 7 3 3 7 2 2 2" xfId="59098" xr:uid="{00000000-0005-0000-0000-000045000000}"/>
    <cellStyle name="Comma 7 3 3 7 2 3" xfId="43978" xr:uid="{00000000-0005-0000-0000-000045000000}"/>
    <cellStyle name="Comma 7 3 3 7 3" xfId="19786" xr:uid="{00000000-0005-0000-0000-000045000000}"/>
    <cellStyle name="Comma 7 3 3 7 3 2" xfId="50026" xr:uid="{00000000-0005-0000-0000-000045000000}"/>
    <cellStyle name="Comma 7 3 3 7 4" xfId="34906" xr:uid="{00000000-0005-0000-0000-000045000000}"/>
    <cellStyle name="Comma 7 3 3 8" xfId="6178" xr:uid="{00000000-0005-0000-0000-000045000000}"/>
    <cellStyle name="Comma 7 3 3 8 2" xfId="21298" xr:uid="{00000000-0005-0000-0000-000045000000}"/>
    <cellStyle name="Comma 7 3 3 8 2 2" xfId="51538" xr:uid="{00000000-0005-0000-0000-000045000000}"/>
    <cellStyle name="Comma 7 3 3 8 3" xfId="36418" xr:uid="{00000000-0005-0000-0000-000045000000}"/>
    <cellStyle name="Comma 7 3 3 9" xfId="7690" xr:uid="{00000000-0005-0000-0000-000045000000}"/>
    <cellStyle name="Comma 7 3 3 9 2" xfId="22810" xr:uid="{00000000-0005-0000-0000-000045000000}"/>
    <cellStyle name="Comma 7 3 3 9 2 2" xfId="53050" xr:uid="{00000000-0005-0000-0000-000045000000}"/>
    <cellStyle name="Comma 7 3 3 9 3" xfId="37930" xr:uid="{00000000-0005-0000-0000-000045000000}"/>
    <cellStyle name="Comma 7 3 4" xfId="214" xr:uid="{00000000-0005-0000-0000-000045000000}"/>
    <cellStyle name="Comma 7 3 4 10" xfId="9286" xr:uid="{00000000-0005-0000-0000-000045000000}"/>
    <cellStyle name="Comma 7 3 4 10 2" xfId="24406" xr:uid="{00000000-0005-0000-0000-000045000000}"/>
    <cellStyle name="Comma 7 3 4 10 2 2" xfId="54646" xr:uid="{00000000-0005-0000-0000-000045000000}"/>
    <cellStyle name="Comma 7 3 4 10 3" xfId="39526" xr:uid="{00000000-0005-0000-0000-000045000000}"/>
    <cellStyle name="Comma 7 3 4 11" xfId="15334" xr:uid="{00000000-0005-0000-0000-000045000000}"/>
    <cellStyle name="Comma 7 3 4 11 2" xfId="45574" xr:uid="{00000000-0005-0000-0000-000045000000}"/>
    <cellStyle name="Comma 7 3 4 12" xfId="30454" xr:uid="{00000000-0005-0000-0000-000045000000}"/>
    <cellStyle name="Comma 7 3 4 2" xfId="466" xr:uid="{00000000-0005-0000-0000-000045000000}"/>
    <cellStyle name="Comma 7 3 4 2 10" xfId="30706" xr:uid="{00000000-0005-0000-0000-000045000000}"/>
    <cellStyle name="Comma 7 3 4 2 2" xfId="1222" xr:uid="{00000000-0005-0000-0000-000045000000}"/>
    <cellStyle name="Comma 7 3 4 2 2 2" xfId="2734" xr:uid="{00000000-0005-0000-0000-000045000000}"/>
    <cellStyle name="Comma 7 3 4 2 2 2 2" xfId="11806" xr:uid="{00000000-0005-0000-0000-000045000000}"/>
    <cellStyle name="Comma 7 3 4 2 2 2 2 2" xfId="26926" xr:uid="{00000000-0005-0000-0000-000045000000}"/>
    <cellStyle name="Comma 7 3 4 2 2 2 2 2 2" xfId="57166" xr:uid="{00000000-0005-0000-0000-000045000000}"/>
    <cellStyle name="Comma 7 3 4 2 2 2 2 3" xfId="42046" xr:uid="{00000000-0005-0000-0000-000045000000}"/>
    <cellStyle name="Comma 7 3 4 2 2 2 3" xfId="17854" xr:uid="{00000000-0005-0000-0000-000045000000}"/>
    <cellStyle name="Comma 7 3 4 2 2 2 3 2" xfId="48094" xr:uid="{00000000-0005-0000-0000-000045000000}"/>
    <cellStyle name="Comma 7 3 4 2 2 2 4" xfId="32974" xr:uid="{00000000-0005-0000-0000-000045000000}"/>
    <cellStyle name="Comma 7 3 4 2 2 3" xfId="4246" xr:uid="{00000000-0005-0000-0000-000045000000}"/>
    <cellStyle name="Comma 7 3 4 2 2 3 2" xfId="13318" xr:uid="{00000000-0005-0000-0000-000045000000}"/>
    <cellStyle name="Comma 7 3 4 2 2 3 2 2" xfId="28438" xr:uid="{00000000-0005-0000-0000-000045000000}"/>
    <cellStyle name="Comma 7 3 4 2 2 3 2 2 2" xfId="58678" xr:uid="{00000000-0005-0000-0000-000045000000}"/>
    <cellStyle name="Comma 7 3 4 2 2 3 2 3" xfId="43558" xr:uid="{00000000-0005-0000-0000-000045000000}"/>
    <cellStyle name="Comma 7 3 4 2 2 3 3" xfId="19366" xr:uid="{00000000-0005-0000-0000-000045000000}"/>
    <cellStyle name="Comma 7 3 4 2 2 3 3 2" xfId="49606" xr:uid="{00000000-0005-0000-0000-000045000000}"/>
    <cellStyle name="Comma 7 3 4 2 2 3 4" xfId="34486" xr:uid="{00000000-0005-0000-0000-000045000000}"/>
    <cellStyle name="Comma 7 3 4 2 2 4" xfId="5758" xr:uid="{00000000-0005-0000-0000-000045000000}"/>
    <cellStyle name="Comma 7 3 4 2 2 4 2" xfId="14830" xr:uid="{00000000-0005-0000-0000-000045000000}"/>
    <cellStyle name="Comma 7 3 4 2 2 4 2 2" xfId="29950" xr:uid="{00000000-0005-0000-0000-000045000000}"/>
    <cellStyle name="Comma 7 3 4 2 2 4 2 2 2" xfId="60190" xr:uid="{00000000-0005-0000-0000-000045000000}"/>
    <cellStyle name="Comma 7 3 4 2 2 4 2 3" xfId="45070" xr:uid="{00000000-0005-0000-0000-000045000000}"/>
    <cellStyle name="Comma 7 3 4 2 2 4 3" xfId="20878" xr:uid="{00000000-0005-0000-0000-000045000000}"/>
    <cellStyle name="Comma 7 3 4 2 2 4 3 2" xfId="51118" xr:uid="{00000000-0005-0000-0000-000045000000}"/>
    <cellStyle name="Comma 7 3 4 2 2 4 4" xfId="35998" xr:uid="{00000000-0005-0000-0000-000045000000}"/>
    <cellStyle name="Comma 7 3 4 2 2 5" xfId="7270" xr:uid="{00000000-0005-0000-0000-000045000000}"/>
    <cellStyle name="Comma 7 3 4 2 2 5 2" xfId="22390" xr:uid="{00000000-0005-0000-0000-000045000000}"/>
    <cellStyle name="Comma 7 3 4 2 2 5 2 2" xfId="52630" xr:uid="{00000000-0005-0000-0000-000045000000}"/>
    <cellStyle name="Comma 7 3 4 2 2 5 3" xfId="37510" xr:uid="{00000000-0005-0000-0000-000045000000}"/>
    <cellStyle name="Comma 7 3 4 2 2 6" xfId="8782" xr:uid="{00000000-0005-0000-0000-000045000000}"/>
    <cellStyle name="Comma 7 3 4 2 2 6 2" xfId="23902" xr:uid="{00000000-0005-0000-0000-000045000000}"/>
    <cellStyle name="Comma 7 3 4 2 2 6 2 2" xfId="54142" xr:uid="{00000000-0005-0000-0000-000045000000}"/>
    <cellStyle name="Comma 7 3 4 2 2 6 3" xfId="39022" xr:uid="{00000000-0005-0000-0000-000045000000}"/>
    <cellStyle name="Comma 7 3 4 2 2 7" xfId="10294" xr:uid="{00000000-0005-0000-0000-000045000000}"/>
    <cellStyle name="Comma 7 3 4 2 2 7 2" xfId="25414" xr:uid="{00000000-0005-0000-0000-000045000000}"/>
    <cellStyle name="Comma 7 3 4 2 2 7 2 2" xfId="55654" xr:uid="{00000000-0005-0000-0000-000045000000}"/>
    <cellStyle name="Comma 7 3 4 2 2 7 3" xfId="40534" xr:uid="{00000000-0005-0000-0000-000045000000}"/>
    <cellStyle name="Comma 7 3 4 2 2 8" xfId="16342" xr:uid="{00000000-0005-0000-0000-000045000000}"/>
    <cellStyle name="Comma 7 3 4 2 2 8 2" xfId="46582" xr:uid="{00000000-0005-0000-0000-000045000000}"/>
    <cellStyle name="Comma 7 3 4 2 2 9" xfId="31462" xr:uid="{00000000-0005-0000-0000-000045000000}"/>
    <cellStyle name="Comma 7 3 4 2 3" xfId="1978" xr:uid="{00000000-0005-0000-0000-000045000000}"/>
    <cellStyle name="Comma 7 3 4 2 3 2" xfId="11050" xr:uid="{00000000-0005-0000-0000-000045000000}"/>
    <cellStyle name="Comma 7 3 4 2 3 2 2" xfId="26170" xr:uid="{00000000-0005-0000-0000-000045000000}"/>
    <cellStyle name="Comma 7 3 4 2 3 2 2 2" xfId="56410" xr:uid="{00000000-0005-0000-0000-000045000000}"/>
    <cellStyle name="Comma 7 3 4 2 3 2 3" xfId="41290" xr:uid="{00000000-0005-0000-0000-000045000000}"/>
    <cellStyle name="Comma 7 3 4 2 3 3" xfId="17098" xr:uid="{00000000-0005-0000-0000-000045000000}"/>
    <cellStyle name="Comma 7 3 4 2 3 3 2" xfId="47338" xr:uid="{00000000-0005-0000-0000-000045000000}"/>
    <cellStyle name="Comma 7 3 4 2 3 4" xfId="32218" xr:uid="{00000000-0005-0000-0000-000045000000}"/>
    <cellStyle name="Comma 7 3 4 2 4" xfId="3490" xr:uid="{00000000-0005-0000-0000-000045000000}"/>
    <cellStyle name="Comma 7 3 4 2 4 2" xfId="12562" xr:uid="{00000000-0005-0000-0000-000045000000}"/>
    <cellStyle name="Comma 7 3 4 2 4 2 2" xfId="27682" xr:uid="{00000000-0005-0000-0000-000045000000}"/>
    <cellStyle name="Comma 7 3 4 2 4 2 2 2" xfId="57922" xr:uid="{00000000-0005-0000-0000-000045000000}"/>
    <cellStyle name="Comma 7 3 4 2 4 2 3" xfId="42802" xr:uid="{00000000-0005-0000-0000-000045000000}"/>
    <cellStyle name="Comma 7 3 4 2 4 3" xfId="18610" xr:uid="{00000000-0005-0000-0000-000045000000}"/>
    <cellStyle name="Comma 7 3 4 2 4 3 2" xfId="48850" xr:uid="{00000000-0005-0000-0000-000045000000}"/>
    <cellStyle name="Comma 7 3 4 2 4 4" xfId="33730" xr:uid="{00000000-0005-0000-0000-000045000000}"/>
    <cellStyle name="Comma 7 3 4 2 5" xfId="5002" xr:uid="{00000000-0005-0000-0000-000045000000}"/>
    <cellStyle name="Comma 7 3 4 2 5 2" xfId="14074" xr:uid="{00000000-0005-0000-0000-000045000000}"/>
    <cellStyle name="Comma 7 3 4 2 5 2 2" xfId="29194" xr:uid="{00000000-0005-0000-0000-000045000000}"/>
    <cellStyle name="Comma 7 3 4 2 5 2 2 2" xfId="59434" xr:uid="{00000000-0005-0000-0000-000045000000}"/>
    <cellStyle name="Comma 7 3 4 2 5 2 3" xfId="44314" xr:uid="{00000000-0005-0000-0000-000045000000}"/>
    <cellStyle name="Comma 7 3 4 2 5 3" xfId="20122" xr:uid="{00000000-0005-0000-0000-000045000000}"/>
    <cellStyle name="Comma 7 3 4 2 5 3 2" xfId="50362" xr:uid="{00000000-0005-0000-0000-000045000000}"/>
    <cellStyle name="Comma 7 3 4 2 5 4" xfId="35242" xr:uid="{00000000-0005-0000-0000-000045000000}"/>
    <cellStyle name="Comma 7 3 4 2 6" xfId="6514" xr:uid="{00000000-0005-0000-0000-000045000000}"/>
    <cellStyle name="Comma 7 3 4 2 6 2" xfId="21634" xr:uid="{00000000-0005-0000-0000-000045000000}"/>
    <cellStyle name="Comma 7 3 4 2 6 2 2" xfId="51874" xr:uid="{00000000-0005-0000-0000-000045000000}"/>
    <cellStyle name="Comma 7 3 4 2 6 3" xfId="36754" xr:uid="{00000000-0005-0000-0000-000045000000}"/>
    <cellStyle name="Comma 7 3 4 2 7" xfId="8026" xr:uid="{00000000-0005-0000-0000-000045000000}"/>
    <cellStyle name="Comma 7 3 4 2 7 2" xfId="23146" xr:uid="{00000000-0005-0000-0000-000045000000}"/>
    <cellStyle name="Comma 7 3 4 2 7 2 2" xfId="53386" xr:uid="{00000000-0005-0000-0000-000045000000}"/>
    <cellStyle name="Comma 7 3 4 2 7 3" xfId="38266" xr:uid="{00000000-0005-0000-0000-000045000000}"/>
    <cellStyle name="Comma 7 3 4 2 8" xfId="9538" xr:uid="{00000000-0005-0000-0000-000045000000}"/>
    <cellStyle name="Comma 7 3 4 2 8 2" xfId="24658" xr:uid="{00000000-0005-0000-0000-000045000000}"/>
    <cellStyle name="Comma 7 3 4 2 8 2 2" xfId="54898" xr:uid="{00000000-0005-0000-0000-000045000000}"/>
    <cellStyle name="Comma 7 3 4 2 8 3" xfId="39778" xr:uid="{00000000-0005-0000-0000-000045000000}"/>
    <cellStyle name="Comma 7 3 4 2 9" xfId="15586" xr:uid="{00000000-0005-0000-0000-000045000000}"/>
    <cellStyle name="Comma 7 3 4 2 9 2" xfId="45826" xr:uid="{00000000-0005-0000-0000-000045000000}"/>
    <cellStyle name="Comma 7 3 4 3" xfId="718" xr:uid="{00000000-0005-0000-0000-0000D2000000}"/>
    <cellStyle name="Comma 7 3 4 3 10" xfId="30958" xr:uid="{00000000-0005-0000-0000-0000D2000000}"/>
    <cellStyle name="Comma 7 3 4 3 2" xfId="1474" xr:uid="{00000000-0005-0000-0000-0000D2000000}"/>
    <cellStyle name="Comma 7 3 4 3 2 2" xfId="2986" xr:uid="{00000000-0005-0000-0000-0000D2000000}"/>
    <cellStyle name="Comma 7 3 4 3 2 2 2" xfId="12058" xr:uid="{00000000-0005-0000-0000-0000D2000000}"/>
    <cellStyle name="Comma 7 3 4 3 2 2 2 2" xfId="27178" xr:uid="{00000000-0005-0000-0000-0000D2000000}"/>
    <cellStyle name="Comma 7 3 4 3 2 2 2 2 2" xfId="57418" xr:uid="{00000000-0005-0000-0000-0000D2000000}"/>
    <cellStyle name="Comma 7 3 4 3 2 2 2 3" xfId="42298" xr:uid="{00000000-0005-0000-0000-0000D2000000}"/>
    <cellStyle name="Comma 7 3 4 3 2 2 3" xfId="18106" xr:uid="{00000000-0005-0000-0000-0000D2000000}"/>
    <cellStyle name="Comma 7 3 4 3 2 2 3 2" xfId="48346" xr:uid="{00000000-0005-0000-0000-0000D2000000}"/>
    <cellStyle name="Comma 7 3 4 3 2 2 4" xfId="33226" xr:uid="{00000000-0005-0000-0000-0000D2000000}"/>
    <cellStyle name="Comma 7 3 4 3 2 3" xfId="4498" xr:uid="{00000000-0005-0000-0000-0000D2000000}"/>
    <cellStyle name="Comma 7 3 4 3 2 3 2" xfId="13570" xr:uid="{00000000-0005-0000-0000-0000D2000000}"/>
    <cellStyle name="Comma 7 3 4 3 2 3 2 2" xfId="28690" xr:uid="{00000000-0005-0000-0000-0000D2000000}"/>
    <cellStyle name="Comma 7 3 4 3 2 3 2 2 2" xfId="58930" xr:uid="{00000000-0005-0000-0000-0000D2000000}"/>
    <cellStyle name="Comma 7 3 4 3 2 3 2 3" xfId="43810" xr:uid="{00000000-0005-0000-0000-0000D2000000}"/>
    <cellStyle name="Comma 7 3 4 3 2 3 3" xfId="19618" xr:uid="{00000000-0005-0000-0000-0000D2000000}"/>
    <cellStyle name="Comma 7 3 4 3 2 3 3 2" xfId="49858" xr:uid="{00000000-0005-0000-0000-0000D2000000}"/>
    <cellStyle name="Comma 7 3 4 3 2 3 4" xfId="34738" xr:uid="{00000000-0005-0000-0000-0000D2000000}"/>
    <cellStyle name="Comma 7 3 4 3 2 4" xfId="6010" xr:uid="{00000000-0005-0000-0000-0000D2000000}"/>
    <cellStyle name="Comma 7 3 4 3 2 4 2" xfId="15082" xr:uid="{00000000-0005-0000-0000-0000D2000000}"/>
    <cellStyle name="Comma 7 3 4 3 2 4 2 2" xfId="30202" xr:uid="{00000000-0005-0000-0000-0000D2000000}"/>
    <cellStyle name="Comma 7 3 4 3 2 4 2 2 2" xfId="60442" xr:uid="{00000000-0005-0000-0000-0000D2000000}"/>
    <cellStyle name="Comma 7 3 4 3 2 4 2 3" xfId="45322" xr:uid="{00000000-0005-0000-0000-0000D2000000}"/>
    <cellStyle name="Comma 7 3 4 3 2 4 3" xfId="21130" xr:uid="{00000000-0005-0000-0000-0000D2000000}"/>
    <cellStyle name="Comma 7 3 4 3 2 4 3 2" xfId="51370" xr:uid="{00000000-0005-0000-0000-0000D2000000}"/>
    <cellStyle name="Comma 7 3 4 3 2 4 4" xfId="36250" xr:uid="{00000000-0005-0000-0000-0000D2000000}"/>
    <cellStyle name="Comma 7 3 4 3 2 5" xfId="7522" xr:uid="{00000000-0005-0000-0000-0000D2000000}"/>
    <cellStyle name="Comma 7 3 4 3 2 5 2" xfId="22642" xr:uid="{00000000-0005-0000-0000-0000D2000000}"/>
    <cellStyle name="Comma 7 3 4 3 2 5 2 2" xfId="52882" xr:uid="{00000000-0005-0000-0000-0000D2000000}"/>
    <cellStyle name="Comma 7 3 4 3 2 5 3" xfId="37762" xr:uid="{00000000-0005-0000-0000-0000D2000000}"/>
    <cellStyle name="Comma 7 3 4 3 2 6" xfId="9034" xr:uid="{00000000-0005-0000-0000-0000D2000000}"/>
    <cellStyle name="Comma 7 3 4 3 2 6 2" xfId="24154" xr:uid="{00000000-0005-0000-0000-0000D2000000}"/>
    <cellStyle name="Comma 7 3 4 3 2 6 2 2" xfId="54394" xr:uid="{00000000-0005-0000-0000-0000D2000000}"/>
    <cellStyle name="Comma 7 3 4 3 2 6 3" xfId="39274" xr:uid="{00000000-0005-0000-0000-0000D2000000}"/>
    <cellStyle name="Comma 7 3 4 3 2 7" xfId="10546" xr:uid="{00000000-0005-0000-0000-0000D2000000}"/>
    <cellStyle name="Comma 7 3 4 3 2 7 2" xfId="25666" xr:uid="{00000000-0005-0000-0000-0000D2000000}"/>
    <cellStyle name="Comma 7 3 4 3 2 7 2 2" xfId="55906" xr:uid="{00000000-0005-0000-0000-0000D2000000}"/>
    <cellStyle name="Comma 7 3 4 3 2 7 3" xfId="40786" xr:uid="{00000000-0005-0000-0000-0000D2000000}"/>
    <cellStyle name="Comma 7 3 4 3 2 8" xfId="16594" xr:uid="{00000000-0005-0000-0000-0000D2000000}"/>
    <cellStyle name="Comma 7 3 4 3 2 8 2" xfId="46834" xr:uid="{00000000-0005-0000-0000-0000D2000000}"/>
    <cellStyle name="Comma 7 3 4 3 2 9" xfId="31714" xr:uid="{00000000-0005-0000-0000-0000D2000000}"/>
    <cellStyle name="Comma 7 3 4 3 3" xfId="2230" xr:uid="{00000000-0005-0000-0000-0000D2000000}"/>
    <cellStyle name="Comma 7 3 4 3 3 2" xfId="11302" xr:uid="{00000000-0005-0000-0000-0000D2000000}"/>
    <cellStyle name="Comma 7 3 4 3 3 2 2" xfId="26422" xr:uid="{00000000-0005-0000-0000-0000D2000000}"/>
    <cellStyle name="Comma 7 3 4 3 3 2 2 2" xfId="56662" xr:uid="{00000000-0005-0000-0000-0000D2000000}"/>
    <cellStyle name="Comma 7 3 4 3 3 2 3" xfId="41542" xr:uid="{00000000-0005-0000-0000-0000D2000000}"/>
    <cellStyle name="Comma 7 3 4 3 3 3" xfId="17350" xr:uid="{00000000-0005-0000-0000-0000D2000000}"/>
    <cellStyle name="Comma 7 3 4 3 3 3 2" xfId="47590" xr:uid="{00000000-0005-0000-0000-0000D2000000}"/>
    <cellStyle name="Comma 7 3 4 3 3 4" xfId="32470" xr:uid="{00000000-0005-0000-0000-0000D2000000}"/>
    <cellStyle name="Comma 7 3 4 3 4" xfId="3742" xr:uid="{00000000-0005-0000-0000-0000D2000000}"/>
    <cellStyle name="Comma 7 3 4 3 4 2" xfId="12814" xr:uid="{00000000-0005-0000-0000-0000D2000000}"/>
    <cellStyle name="Comma 7 3 4 3 4 2 2" xfId="27934" xr:uid="{00000000-0005-0000-0000-0000D2000000}"/>
    <cellStyle name="Comma 7 3 4 3 4 2 2 2" xfId="58174" xr:uid="{00000000-0005-0000-0000-0000D2000000}"/>
    <cellStyle name="Comma 7 3 4 3 4 2 3" xfId="43054" xr:uid="{00000000-0005-0000-0000-0000D2000000}"/>
    <cellStyle name="Comma 7 3 4 3 4 3" xfId="18862" xr:uid="{00000000-0005-0000-0000-0000D2000000}"/>
    <cellStyle name="Comma 7 3 4 3 4 3 2" xfId="49102" xr:uid="{00000000-0005-0000-0000-0000D2000000}"/>
    <cellStyle name="Comma 7 3 4 3 4 4" xfId="33982" xr:uid="{00000000-0005-0000-0000-0000D2000000}"/>
    <cellStyle name="Comma 7 3 4 3 5" xfId="5254" xr:uid="{00000000-0005-0000-0000-0000D2000000}"/>
    <cellStyle name="Comma 7 3 4 3 5 2" xfId="14326" xr:uid="{00000000-0005-0000-0000-0000D2000000}"/>
    <cellStyle name="Comma 7 3 4 3 5 2 2" xfId="29446" xr:uid="{00000000-0005-0000-0000-0000D2000000}"/>
    <cellStyle name="Comma 7 3 4 3 5 2 2 2" xfId="59686" xr:uid="{00000000-0005-0000-0000-0000D2000000}"/>
    <cellStyle name="Comma 7 3 4 3 5 2 3" xfId="44566" xr:uid="{00000000-0005-0000-0000-0000D2000000}"/>
    <cellStyle name="Comma 7 3 4 3 5 3" xfId="20374" xr:uid="{00000000-0005-0000-0000-0000D2000000}"/>
    <cellStyle name="Comma 7 3 4 3 5 3 2" xfId="50614" xr:uid="{00000000-0005-0000-0000-0000D2000000}"/>
    <cellStyle name="Comma 7 3 4 3 5 4" xfId="35494" xr:uid="{00000000-0005-0000-0000-0000D2000000}"/>
    <cellStyle name="Comma 7 3 4 3 6" xfId="6766" xr:uid="{00000000-0005-0000-0000-0000D2000000}"/>
    <cellStyle name="Comma 7 3 4 3 6 2" xfId="21886" xr:uid="{00000000-0005-0000-0000-0000D2000000}"/>
    <cellStyle name="Comma 7 3 4 3 6 2 2" xfId="52126" xr:uid="{00000000-0005-0000-0000-0000D2000000}"/>
    <cellStyle name="Comma 7 3 4 3 6 3" xfId="37006" xr:uid="{00000000-0005-0000-0000-0000D2000000}"/>
    <cellStyle name="Comma 7 3 4 3 7" xfId="8278" xr:uid="{00000000-0005-0000-0000-0000D2000000}"/>
    <cellStyle name="Comma 7 3 4 3 7 2" xfId="23398" xr:uid="{00000000-0005-0000-0000-0000D2000000}"/>
    <cellStyle name="Comma 7 3 4 3 7 2 2" xfId="53638" xr:uid="{00000000-0005-0000-0000-0000D2000000}"/>
    <cellStyle name="Comma 7 3 4 3 7 3" xfId="38518" xr:uid="{00000000-0005-0000-0000-0000D2000000}"/>
    <cellStyle name="Comma 7 3 4 3 8" xfId="9790" xr:uid="{00000000-0005-0000-0000-0000D2000000}"/>
    <cellStyle name="Comma 7 3 4 3 8 2" xfId="24910" xr:uid="{00000000-0005-0000-0000-0000D2000000}"/>
    <cellStyle name="Comma 7 3 4 3 8 2 2" xfId="55150" xr:uid="{00000000-0005-0000-0000-0000D2000000}"/>
    <cellStyle name="Comma 7 3 4 3 8 3" xfId="40030" xr:uid="{00000000-0005-0000-0000-0000D2000000}"/>
    <cellStyle name="Comma 7 3 4 3 9" xfId="15838" xr:uid="{00000000-0005-0000-0000-0000D2000000}"/>
    <cellStyle name="Comma 7 3 4 3 9 2" xfId="46078" xr:uid="{00000000-0005-0000-0000-0000D2000000}"/>
    <cellStyle name="Comma 7 3 4 4" xfId="970" xr:uid="{00000000-0005-0000-0000-000045000000}"/>
    <cellStyle name="Comma 7 3 4 4 2" xfId="2482" xr:uid="{00000000-0005-0000-0000-000045000000}"/>
    <cellStyle name="Comma 7 3 4 4 2 2" xfId="11554" xr:uid="{00000000-0005-0000-0000-000045000000}"/>
    <cellStyle name="Comma 7 3 4 4 2 2 2" xfId="26674" xr:uid="{00000000-0005-0000-0000-000045000000}"/>
    <cellStyle name="Comma 7 3 4 4 2 2 2 2" xfId="56914" xr:uid="{00000000-0005-0000-0000-000045000000}"/>
    <cellStyle name="Comma 7 3 4 4 2 2 3" xfId="41794" xr:uid="{00000000-0005-0000-0000-000045000000}"/>
    <cellStyle name="Comma 7 3 4 4 2 3" xfId="17602" xr:uid="{00000000-0005-0000-0000-000045000000}"/>
    <cellStyle name="Comma 7 3 4 4 2 3 2" xfId="47842" xr:uid="{00000000-0005-0000-0000-000045000000}"/>
    <cellStyle name="Comma 7 3 4 4 2 4" xfId="32722" xr:uid="{00000000-0005-0000-0000-000045000000}"/>
    <cellStyle name="Comma 7 3 4 4 3" xfId="3994" xr:uid="{00000000-0005-0000-0000-000045000000}"/>
    <cellStyle name="Comma 7 3 4 4 3 2" xfId="13066" xr:uid="{00000000-0005-0000-0000-000045000000}"/>
    <cellStyle name="Comma 7 3 4 4 3 2 2" xfId="28186" xr:uid="{00000000-0005-0000-0000-000045000000}"/>
    <cellStyle name="Comma 7 3 4 4 3 2 2 2" xfId="58426" xr:uid="{00000000-0005-0000-0000-000045000000}"/>
    <cellStyle name="Comma 7 3 4 4 3 2 3" xfId="43306" xr:uid="{00000000-0005-0000-0000-000045000000}"/>
    <cellStyle name="Comma 7 3 4 4 3 3" xfId="19114" xr:uid="{00000000-0005-0000-0000-000045000000}"/>
    <cellStyle name="Comma 7 3 4 4 3 3 2" xfId="49354" xr:uid="{00000000-0005-0000-0000-000045000000}"/>
    <cellStyle name="Comma 7 3 4 4 3 4" xfId="34234" xr:uid="{00000000-0005-0000-0000-000045000000}"/>
    <cellStyle name="Comma 7 3 4 4 4" xfId="5506" xr:uid="{00000000-0005-0000-0000-000045000000}"/>
    <cellStyle name="Comma 7 3 4 4 4 2" xfId="14578" xr:uid="{00000000-0005-0000-0000-000045000000}"/>
    <cellStyle name="Comma 7 3 4 4 4 2 2" xfId="29698" xr:uid="{00000000-0005-0000-0000-000045000000}"/>
    <cellStyle name="Comma 7 3 4 4 4 2 2 2" xfId="59938" xr:uid="{00000000-0005-0000-0000-000045000000}"/>
    <cellStyle name="Comma 7 3 4 4 4 2 3" xfId="44818" xr:uid="{00000000-0005-0000-0000-000045000000}"/>
    <cellStyle name="Comma 7 3 4 4 4 3" xfId="20626" xr:uid="{00000000-0005-0000-0000-000045000000}"/>
    <cellStyle name="Comma 7 3 4 4 4 3 2" xfId="50866" xr:uid="{00000000-0005-0000-0000-000045000000}"/>
    <cellStyle name="Comma 7 3 4 4 4 4" xfId="35746" xr:uid="{00000000-0005-0000-0000-000045000000}"/>
    <cellStyle name="Comma 7 3 4 4 5" xfId="7018" xr:uid="{00000000-0005-0000-0000-000045000000}"/>
    <cellStyle name="Comma 7 3 4 4 5 2" xfId="22138" xr:uid="{00000000-0005-0000-0000-000045000000}"/>
    <cellStyle name="Comma 7 3 4 4 5 2 2" xfId="52378" xr:uid="{00000000-0005-0000-0000-000045000000}"/>
    <cellStyle name="Comma 7 3 4 4 5 3" xfId="37258" xr:uid="{00000000-0005-0000-0000-000045000000}"/>
    <cellStyle name="Comma 7 3 4 4 6" xfId="8530" xr:uid="{00000000-0005-0000-0000-000045000000}"/>
    <cellStyle name="Comma 7 3 4 4 6 2" xfId="23650" xr:uid="{00000000-0005-0000-0000-000045000000}"/>
    <cellStyle name="Comma 7 3 4 4 6 2 2" xfId="53890" xr:uid="{00000000-0005-0000-0000-000045000000}"/>
    <cellStyle name="Comma 7 3 4 4 6 3" xfId="38770" xr:uid="{00000000-0005-0000-0000-000045000000}"/>
    <cellStyle name="Comma 7 3 4 4 7" xfId="10042" xr:uid="{00000000-0005-0000-0000-000045000000}"/>
    <cellStyle name="Comma 7 3 4 4 7 2" xfId="25162" xr:uid="{00000000-0005-0000-0000-000045000000}"/>
    <cellStyle name="Comma 7 3 4 4 7 2 2" xfId="55402" xr:uid="{00000000-0005-0000-0000-000045000000}"/>
    <cellStyle name="Comma 7 3 4 4 7 3" xfId="40282" xr:uid="{00000000-0005-0000-0000-000045000000}"/>
    <cellStyle name="Comma 7 3 4 4 8" xfId="16090" xr:uid="{00000000-0005-0000-0000-000045000000}"/>
    <cellStyle name="Comma 7 3 4 4 8 2" xfId="46330" xr:uid="{00000000-0005-0000-0000-000045000000}"/>
    <cellStyle name="Comma 7 3 4 4 9" xfId="31210" xr:uid="{00000000-0005-0000-0000-000045000000}"/>
    <cellStyle name="Comma 7 3 4 5" xfId="1726" xr:uid="{00000000-0005-0000-0000-000045000000}"/>
    <cellStyle name="Comma 7 3 4 5 2" xfId="10798" xr:uid="{00000000-0005-0000-0000-000045000000}"/>
    <cellStyle name="Comma 7 3 4 5 2 2" xfId="25918" xr:uid="{00000000-0005-0000-0000-000045000000}"/>
    <cellStyle name="Comma 7 3 4 5 2 2 2" xfId="56158" xr:uid="{00000000-0005-0000-0000-000045000000}"/>
    <cellStyle name="Comma 7 3 4 5 2 3" xfId="41038" xr:uid="{00000000-0005-0000-0000-000045000000}"/>
    <cellStyle name="Comma 7 3 4 5 3" xfId="16846" xr:uid="{00000000-0005-0000-0000-000045000000}"/>
    <cellStyle name="Comma 7 3 4 5 3 2" xfId="47086" xr:uid="{00000000-0005-0000-0000-000045000000}"/>
    <cellStyle name="Comma 7 3 4 5 4" xfId="31966" xr:uid="{00000000-0005-0000-0000-000045000000}"/>
    <cellStyle name="Comma 7 3 4 6" xfId="3238" xr:uid="{00000000-0005-0000-0000-000045000000}"/>
    <cellStyle name="Comma 7 3 4 6 2" xfId="12310" xr:uid="{00000000-0005-0000-0000-000045000000}"/>
    <cellStyle name="Comma 7 3 4 6 2 2" xfId="27430" xr:uid="{00000000-0005-0000-0000-000045000000}"/>
    <cellStyle name="Comma 7 3 4 6 2 2 2" xfId="57670" xr:uid="{00000000-0005-0000-0000-000045000000}"/>
    <cellStyle name="Comma 7 3 4 6 2 3" xfId="42550" xr:uid="{00000000-0005-0000-0000-000045000000}"/>
    <cellStyle name="Comma 7 3 4 6 3" xfId="18358" xr:uid="{00000000-0005-0000-0000-000045000000}"/>
    <cellStyle name="Comma 7 3 4 6 3 2" xfId="48598" xr:uid="{00000000-0005-0000-0000-000045000000}"/>
    <cellStyle name="Comma 7 3 4 6 4" xfId="33478" xr:uid="{00000000-0005-0000-0000-000045000000}"/>
    <cellStyle name="Comma 7 3 4 7" xfId="4750" xr:uid="{00000000-0005-0000-0000-000045000000}"/>
    <cellStyle name="Comma 7 3 4 7 2" xfId="13822" xr:uid="{00000000-0005-0000-0000-000045000000}"/>
    <cellStyle name="Comma 7 3 4 7 2 2" xfId="28942" xr:uid="{00000000-0005-0000-0000-000045000000}"/>
    <cellStyle name="Comma 7 3 4 7 2 2 2" xfId="59182" xr:uid="{00000000-0005-0000-0000-000045000000}"/>
    <cellStyle name="Comma 7 3 4 7 2 3" xfId="44062" xr:uid="{00000000-0005-0000-0000-000045000000}"/>
    <cellStyle name="Comma 7 3 4 7 3" xfId="19870" xr:uid="{00000000-0005-0000-0000-000045000000}"/>
    <cellStyle name="Comma 7 3 4 7 3 2" xfId="50110" xr:uid="{00000000-0005-0000-0000-000045000000}"/>
    <cellStyle name="Comma 7 3 4 7 4" xfId="34990" xr:uid="{00000000-0005-0000-0000-000045000000}"/>
    <cellStyle name="Comma 7 3 4 8" xfId="6262" xr:uid="{00000000-0005-0000-0000-000045000000}"/>
    <cellStyle name="Comma 7 3 4 8 2" xfId="21382" xr:uid="{00000000-0005-0000-0000-000045000000}"/>
    <cellStyle name="Comma 7 3 4 8 2 2" xfId="51622" xr:uid="{00000000-0005-0000-0000-000045000000}"/>
    <cellStyle name="Comma 7 3 4 8 3" xfId="36502" xr:uid="{00000000-0005-0000-0000-000045000000}"/>
    <cellStyle name="Comma 7 3 4 9" xfId="7774" xr:uid="{00000000-0005-0000-0000-000045000000}"/>
    <cellStyle name="Comma 7 3 4 9 2" xfId="22894" xr:uid="{00000000-0005-0000-0000-000045000000}"/>
    <cellStyle name="Comma 7 3 4 9 2 2" xfId="53134" xr:uid="{00000000-0005-0000-0000-000045000000}"/>
    <cellStyle name="Comma 7 3 4 9 3" xfId="38014" xr:uid="{00000000-0005-0000-0000-000045000000}"/>
    <cellStyle name="Comma 7 3 5" xfId="298" xr:uid="{00000000-0005-0000-0000-00000B000000}"/>
    <cellStyle name="Comma 7 3 5 10" xfId="30538" xr:uid="{00000000-0005-0000-0000-00000B000000}"/>
    <cellStyle name="Comma 7 3 5 2" xfId="1054" xr:uid="{00000000-0005-0000-0000-00000B000000}"/>
    <cellStyle name="Comma 7 3 5 2 2" xfId="2566" xr:uid="{00000000-0005-0000-0000-00000B000000}"/>
    <cellStyle name="Comma 7 3 5 2 2 2" xfId="11638" xr:uid="{00000000-0005-0000-0000-00000B000000}"/>
    <cellStyle name="Comma 7 3 5 2 2 2 2" xfId="26758" xr:uid="{00000000-0005-0000-0000-00000B000000}"/>
    <cellStyle name="Comma 7 3 5 2 2 2 2 2" xfId="56998" xr:uid="{00000000-0005-0000-0000-00000B000000}"/>
    <cellStyle name="Comma 7 3 5 2 2 2 3" xfId="41878" xr:uid="{00000000-0005-0000-0000-00000B000000}"/>
    <cellStyle name="Comma 7 3 5 2 2 3" xfId="17686" xr:uid="{00000000-0005-0000-0000-00000B000000}"/>
    <cellStyle name="Comma 7 3 5 2 2 3 2" xfId="47926" xr:uid="{00000000-0005-0000-0000-00000B000000}"/>
    <cellStyle name="Comma 7 3 5 2 2 4" xfId="32806" xr:uid="{00000000-0005-0000-0000-00000B000000}"/>
    <cellStyle name="Comma 7 3 5 2 3" xfId="4078" xr:uid="{00000000-0005-0000-0000-00000B000000}"/>
    <cellStyle name="Comma 7 3 5 2 3 2" xfId="13150" xr:uid="{00000000-0005-0000-0000-00000B000000}"/>
    <cellStyle name="Comma 7 3 5 2 3 2 2" xfId="28270" xr:uid="{00000000-0005-0000-0000-00000B000000}"/>
    <cellStyle name="Comma 7 3 5 2 3 2 2 2" xfId="58510" xr:uid="{00000000-0005-0000-0000-00000B000000}"/>
    <cellStyle name="Comma 7 3 5 2 3 2 3" xfId="43390" xr:uid="{00000000-0005-0000-0000-00000B000000}"/>
    <cellStyle name="Comma 7 3 5 2 3 3" xfId="19198" xr:uid="{00000000-0005-0000-0000-00000B000000}"/>
    <cellStyle name="Comma 7 3 5 2 3 3 2" xfId="49438" xr:uid="{00000000-0005-0000-0000-00000B000000}"/>
    <cellStyle name="Comma 7 3 5 2 3 4" xfId="34318" xr:uid="{00000000-0005-0000-0000-00000B000000}"/>
    <cellStyle name="Comma 7 3 5 2 4" xfId="5590" xr:uid="{00000000-0005-0000-0000-00000B000000}"/>
    <cellStyle name="Comma 7 3 5 2 4 2" xfId="14662" xr:uid="{00000000-0005-0000-0000-00000B000000}"/>
    <cellStyle name="Comma 7 3 5 2 4 2 2" xfId="29782" xr:uid="{00000000-0005-0000-0000-00000B000000}"/>
    <cellStyle name="Comma 7 3 5 2 4 2 2 2" xfId="60022" xr:uid="{00000000-0005-0000-0000-00000B000000}"/>
    <cellStyle name="Comma 7 3 5 2 4 2 3" xfId="44902" xr:uid="{00000000-0005-0000-0000-00000B000000}"/>
    <cellStyle name="Comma 7 3 5 2 4 3" xfId="20710" xr:uid="{00000000-0005-0000-0000-00000B000000}"/>
    <cellStyle name="Comma 7 3 5 2 4 3 2" xfId="50950" xr:uid="{00000000-0005-0000-0000-00000B000000}"/>
    <cellStyle name="Comma 7 3 5 2 4 4" xfId="35830" xr:uid="{00000000-0005-0000-0000-00000B000000}"/>
    <cellStyle name="Comma 7 3 5 2 5" xfId="7102" xr:uid="{00000000-0005-0000-0000-00000B000000}"/>
    <cellStyle name="Comma 7 3 5 2 5 2" xfId="22222" xr:uid="{00000000-0005-0000-0000-00000B000000}"/>
    <cellStyle name="Comma 7 3 5 2 5 2 2" xfId="52462" xr:uid="{00000000-0005-0000-0000-00000B000000}"/>
    <cellStyle name="Comma 7 3 5 2 5 3" xfId="37342" xr:uid="{00000000-0005-0000-0000-00000B000000}"/>
    <cellStyle name="Comma 7 3 5 2 6" xfId="8614" xr:uid="{00000000-0005-0000-0000-00000B000000}"/>
    <cellStyle name="Comma 7 3 5 2 6 2" xfId="23734" xr:uid="{00000000-0005-0000-0000-00000B000000}"/>
    <cellStyle name="Comma 7 3 5 2 6 2 2" xfId="53974" xr:uid="{00000000-0005-0000-0000-00000B000000}"/>
    <cellStyle name="Comma 7 3 5 2 6 3" xfId="38854" xr:uid="{00000000-0005-0000-0000-00000B000000}"/>
    <cellStyle name="Comma 7 3 5 2 7" xfId="10126" xr:uid="{00000000-0005-0000-0000-00000B000000}"/>
    <cellStyle name="Comma 7 3 5 2 7 2" xfId="25246" xr:uid="{00000000-0005-0000-0000-00000B000000}"/>
    <cellStyle name="Comma 7 3 5 2 7 2 2" xfId="55486" xr:uid="{00000000-0005-0000-0000-00000B000000}"/>
    <cellStyle name="Comma 7 3 5 2 7 3" xfId="40366" xr:uid="{00000000-0005-0000-0000-00000B000000}"/>
    <cellStyle name="Comma 7 3 5 2 8" xfId="16174" xr:uid="{00000000-0005-0000-0000-00000B000000}"/>
    <cellStyle name="Comma 7 3 5 2 8 2" xfId="46414" xr:uid="{00000000-0005-0000-0000-00000B000000}"/>
    <cellStyle name="Comma 7 3 5 2 9" xfId="31294" xr:uid="{00000000-0005-0000-0000-00000B000000}"/>
    <cellStyle name="Comma 7 3 5 3" xfId="1810" xr:uid="{00000000-0005-0000-0000-00000B000000}"/>
    <cellStyle name="Comma 7 3 5 3 2" xfId="10882" xr:uid="{00000000-0005-0000-0000-00000B000000}"/>
    <cellStyle name="Comma 7 3 5 3 2 2" xfId="26002" xr:uid="{00000000-0005-0000-0000-00000B000000}"/>
    <cellStyle name="Comma 7 3 5 3 2 2 2" xfId="56242" xr:uid="{00000000-0005-0000-0000-00000B000000}"/>
    <cellStyle name="Comma 7 3 5 3 2 3" xfId="41122" xr:uid="{00000000-0005-0000-0000-00000B000000}"/>
    <cellStyle name="Comma 7 3 5 3 3" xfId="16930" xr:uid="{00000000-0005-0000-0000-00000B000000}"/>
    <cellStyle name="Comma 7 3 5 3 3 2" xfId="47170" xr:uid="{00000000-0005-0000-0000-00000B000000}"/>
    <cellStyle name="Comma 7 3 5 3 4" xfId="32050" xr:uid="{00000000-0005-0000-0000-00000B000000}"/>
    <cellStyle name="Comma 7 3 5 4" xfId="3322" xr:uid="{00000000-0005-0000-0000-00000B000000}"/>
    <cellStyle name="Comma 7 3 5 4 2" xfId="12394" xr:uid="{00000000-0005-0000-0000-00000B000000}"/>
    <cellStyle name="Comma 7 3 5 4 2 2" xfId="27514" xr:uid="{00000000-0005-0000-0000-00000B000000}"/>
    <cellStyle name="Comma 7 3 5 4 2 2 2" xfId="57754" xr:uid="{00000000-0005-0000-0000-00000B000000}"/>
    <cellStyle name="Comma 7 3 5 4 2 3" xfId="42634" xr:uid="{00000000-0005-0000-0000-00000B000000}"/>
    <cellStyle name="Comma 7 3 5 4 3" xfId="18442" xr:uid="{00000000-0005-0000-0000-00000B000000}"/>
    <cellStyle name="Comma 7 3 5 4 3 2" xfId="48682" xr:uid="{00000000-0005-0000-0000-00000B000000}"/>
    <cellStyle name="Comma 7 3 5 4 4" xfId="33562" xr:uid="{00000000-0005-0000-0000-00000B000000}"/>
    <cellStyle name="Comma 7 3 5 5" xfId="4834" xr:uid="{00000000-0005-0000-0000-00000B000000}"/>
    <cellStyle name="Comma 7 3 5 5 2" xfId="13906" xr:uid="{00000000-0005-0000-0000-00000B000000}"/>
    <cellStyle name="Comma 7 3 5 5 2 2" xfId="29026" xr:uid="{00000000-0005-0000-0000-00000B000000}"/>
    <cellStyle name="Comma 7 3 5 5 2 2 2" xfId="59266" xr:uid="{00000000-0005-0000-0000-00000B000000}"/>
    <cellStyle name="Comma 7 3 5 5 2 3" xfId="44146" xr:uid="{00000000-0005-0000-0000-00000B000000}"/>
    <cellStyle name="Comma 7 3 5 5 3" xfId="19954" xr:uid="{00000000-0005-0000-0000-00000B000000}"/>
    <cellStyle name="Comma 7 3 5 5 3 2" xfId="50194" xr:uid="{00000000-0005-0000-0000-00000B000000}"/>
    <cellStyle name="Comma 7 3 5 5 4" xfId="35074" xr:uid="{00000000-0005-0000-0000-00000B000000}"/>
    <cellStyle name="Comma 7 3 5 6" xfId="6346" xr:uid="{00000000-0005-0000-0000-00000B000000}"/>
    <cellStyle name="Comma 7 3 5 6 2" xfId="21466" xr:uid="{00000000-0005-0000-0000-00000B000000}"/>
    <cellStyle name="Comma 7 3 5 6 2 2" xfId="51706" xr:uid="{00000000-0005-0000-0000-00000B000000}"/>
    <cellStyle name="Comma 7 3 5 6 3" xfId="36586" xr:uid="{00000000-0005-0000-0000-00000B000000}"/>
    <cellStyle name="Comma 7 3 5 7" xfId="7858" xr:uid="{00000000-0005-0000-0000-00000B000000}"/>
    <cellStyle name="Comma 7 3 5 7 2" xfId="22978" xr:uid="{00000000-0005-0000-0000-00000B000000}"/>
    <cellStyle name="Comma 7 3 5 7 2 2" xfId="53218" xr:uid="{00000000-0005-0000-0000-00000B000000}"/>
    <cellStyle name="Comma 7 3 5 7 3" xfId="38098" xr:uid="{00000000-0005-0000-0000-00000B000000}"/>
    <cellStyle name="Comma 7 3 5 8" xfId="9370" xr:uid="{00000000-0005-0000-0000-00000B000000}"/>
    <cellStyle name="Comma 7 3 5 8 2" xfId="24490" xr:uid="{00000000-0005-0000-0000-00000B000000}"/>
    <cellStyle name="Comma 7 3 5 8 2 2" xfId="54730" xr:uid="{00000000-0005-0000-0000-00000B000000}"/>
    <cellStyle name="Comma 7 3 5 8 3" xfId="39610" xr:uid="{00000000-0005-0000-0000-00000B000000}"/>
    <cellStyle name="Comma 7 3 5 9" xfId="15418" xr:uid="{00000000-0005-0000-0000-00000B000000}"/>
    <cellStyle name="Comma 7 3 5 9 2" xfId="45658" xr:uid="{00000000-0005-0000-0000-00000B000000}"/>
    <cellStyle name="Comma 7 3 6" xfId="550" xr:uid="{00000000-0005-0000-0000-0000CD000000}"/>
    <cellStyle name="Comma 7 3 6 10" xfId="30790" xr:uid="{00000000-0005-0000-0000-0000CD000000}"/>
    <cellStyle name="Comma 7 3 6 2" xfId="1306" xr:uid="{00000000-0005-0000-0000-0000CD000000}"/>
    <cellStyle name="Comma 7 3 6 2 2" xfId="2818" xr:uid="{00000000-0005-0000-0000-0000CD000000}"/>
    <cellStyle name="Comma 7 3 6 2 2 2" xfId="11890" xr:uid="{00000000-0005-0000-0000-0000CD000000}"/>
    <cellStyle name="Comma 7 3 6 2 2 2 2" xfId="27010" xr:uid="{00000000-0005-0000-0000-0000CD000000}"/>
    <cellStyle name="Comma 7 3 6 2 2 2 2 2" xfId="57250" xr:uid="{00000000-0005-0000-0000-0000CD000000}"/>
    <cellStyle name="Comma 7 3 6 2 2 2 3" xfId="42130" xr:uid="{00000000-0005-0000-0000-0000CD000000}"/>
    <cellStyle name="Comma 7 3 6 2 2 3" xfId="17938" xr:uid="{00000000-0005-0000-0000-0000CD000000}"/>
    <cellStyle name="Comma 7 3 6 2 2 3 2" xfId="48178" xr:uid="{00000000-0005-0000-0000-0000CD000000}"/>
    <cellStyle name="Comma 7 3 6 2 2 4" xfId="33058" xr:uid="{00000000-0005-0000-0000-0000CD000000}"/>
    <cellStyle name="Comma 7 3 6 2 3" xfId="4330" xr:uid="{00000000-0005-0000-0000-0000CD000000}"/>
    <cellStyle name="Comma 7 3 6 2 3 2" xfId="13402" xr:uid="{00000000-0005-0000-0000-0000CD000000}"/>
    <cellStyle name="Comma 7 3 6 2 3 2 2" xfId="28522" xr:uid="{00000000-0005-0000-0000-0000CD000000}"/>
    <cellStyle name="Comma 7 3 6 2 3 2 2 2" xfId="58762" xr:uid="{00000000-0005-0000-0000-0000CD000000}"/>
    <cellStyle name="Comma 7 3 6 2 3 2 3" xfId="43642" xr:uid="{00000000-0005-0000-0000-0000CD000000}"/>
    <cellStyle name="Comma 7 3 6 2 3 3" xfId="19450" xr:uid="{00000000-0005-0000-0000-0000CD000000}"/>
    <cellStyle name="Comma 7 3 6 2 3 3 2" xfId="49690" xr:uid="{00000000-0005-0000-0000-0000CD000000}"/>
    <cellStyle name="Comma 7 3 6 2 3 4" xfId="34570" xr:uid="{00000000-0005-0000-0000-0000CD000000}"/>
    <cellStyle name="Comma 7 3 6 2 4" xfId="5842" xr:uid="{00000000-0005-0000-0000-0000CD000000}"/>
    <cellStyle name="Comma 7 3 6 2 4 2" xfId="14914" xr:uid="{00000000-0005-0000-0000-0000CD000000}"/>
    <cellStyle name="Comma 7 3 6 2 4 2 2" xfId="30034" xr:uid="{00000000-0005-0000-0000-0000CD000000}"/>
    <cellStyle name="Comma 7 3 6 2 4 2 2 2" xfId="60274" xr:uid="{00000000-0005-0000-0000-0000CD000000}"/>
    <cellStyle name="Comma 7 3 6 2 4 2 3" xfId="45154" xr:uid="{00000000-0005-0000-0000-0000CD000000}"/>
    <cellStyle name="Comma 7 3 6 2 4 3" xfId="20962" xr:uid="{00000000-0005-0000-0000-0000CD000000}"/>
    <cellStyle name="Comma 7 3 6 2 4 3 2" xfId="51202" xr:uid="{00000000-0005-0000-0000-0000CD000000}"/>
    <cellStyle name="Comma 7 3 6 2 4 4" xfId="36082" xr:uid="{00000000-0005-0000-0000-0000CD000000}"/>
    <cellStyle name="Comma 7 3 6 2 5" xfId="7354" xr:uid="{00000000-0005-0000-0000-0000CD000000}"/>
    <cellStyle name="Comma 7 3 6 2 5 2" xfId="22474" xr:uid="{00000000-0005-0000-0000-0000CD000000}"/>
    <cellStyle name="Comma 7 3 6 2 5 2 2" xfId="52714" xr:uid="{00000000-0005-0000-0000-0000CD000000}"/>
    <cellStyle name="Comma 7 3 6 2 5 3" xfId="37594" xr:uid="{00000000-0005-0000-0000-0000CD000000}"/>
    <cellStyle name="Comma 7 3 6 2 6" xfId="8866" xr:uid="{00000000-0005-0000-0000-0000CD000000}"/>
    <cellStyle name="Comma 7 3 6 2 6 2" xfId="23986" xr:uid="{00000000-0005-0000-0000-0000CD000000}"/>
    <cellStyle name="Comma 7 3 6 2 6 2 2" xfId="54226" xr:uid="{00000000-0005-0000-0000-0000CD000000}"/>
    <cellStyle name="Comma 7 3 6 2 6 3" xfId="39106" xr:uid="{00000000-0005-0000-0000-0000CD000000}"/>
    <cellStyle name="Comma 7 3 6 2 7" xfId="10378" xr:uid="{00000000-0005-0000-0000-0000CD000000}"/>
    <cellStyle name="Comma 7 3 6 2 7 2" xfId="25498" xr:uid="{00000000-0005-0000-0000-0000CD000000}"/>
    <cellStyle name="Comma 7 3 6 2 7 2 2" xfId="55738" xr:uid="{00000000-0005-0000-0000-0000CD000000}"/>
    <cellStyle name="Comma 7 3 6 2 7 3" xfId="40618" xr:uid="{00000000-0005-0000-0000-0000CD000000}"/>
    <cellStyle name="Comma 7 3 6 2 8" xfId="16426" xr:uid="{00000000-0005-0000-0000-0000CD000000}"/>
    <cellStyle name="Comma 7 3 6 2 8 2" xfId="46666" xr:uid="{00000000-0005-0000-0000-0000CD000000}"/>
    <cellStyle name="Comma 7 3 6 2 9" xfId="31546" xr:uid="{00000000-0005-0000-0000-0000CD000000}"/>
    <cellStyle name="Comma 7 3 6 3" xfId="2062" xr:uid="{00000000-0005-0000-0000-0000CD000000}"/>
    <cellStyle name="Comma 7 3 6 3 2" xfId="11134" xr:uid="{00000000-0005-0000-0000-0000CD000000}"/>
    <cellStyle name="Comma 7 3 6 3 2 2" xfId="26254" xr:uid="{00000000-0005-0000-0000-0000CD000000}"/>
    <cellStyle name="Comma 7 3 6 3 2 2 2" xfId="56494" xr:uid="{00000000-0005-0000-0000-0000CD000000}"/>
    <cellStyle name="Comma 7 3 6 3 2 3" xfId="41374" xr:uid="{00000000-0005-0000-0000-0000CD000000}"/>
    <cellStyle name="Comma 7 3 6 3 3" xfId="17182" xr:uid="{00000000-0005-0000-0000-0000CD000000}"/>
    <cellStyle name="Comma 7 3 6 3 3 2" xfId="47422" xr:uid="{00000000-0005-0000-0000-0000CD000000}"/>
    <cellStyle name="Comma 7 3 6 3 4" xfId="32302" xr:uid="{00000000-0005-0000-0000-0000CD000000}"/>
    <cellStyle name="Comma 7 3 6 4" xfId="3574" xr:uid="{00000000-0005-0000-0000-0000CD000000}"/>
    <cellStyle name="Comma 7 3 6 4 2" xfId="12646" xr:uid="{00000000-0005-0000-0000-0000CD000000}"/>
    <cellStyle name="Comma 7 3 6 4 2 2" xfId="27766" xr:uid="{00000000-0005-0000-0000-0000CD000000}"/>
    <cellStyle name="Comma 7 3 6 4 2 2 2" xfId="58006" xr:uid="{00000000-0005-0000-0000-0000CD000000}"/>
    <cellStyle name="Comma 7 3 6 4 2 3" xfId="42886" xr:uid="{00000000-0005-0000-0000-0000CD000000}"/>
    <cellStyle name="Comma 7 3 6 4 3" xfId="18694" xr:uid="{00000000-0005-0000-0000-0000CD000000}"/>
    <cellStyle name="Comma 7 3 6 4 3 2" xfId="48934" xr:uid="{00000000-0005-0000-0000-0000CD000000}"/>
    <cellStyle name="Comma 7 3 6 4 4" xfId="33814" xr:uid="{00000000-0005-0000-0000-0000CD000000}"/>
    <cellStyle name="Comma 7 3 6 5" xfId="5086" xr:uid="{00000000-0005-0000-0000-0000CD000000}"/>
    <cellStyle name="Comma 7 3 6 5 2" xfId="14158" xr:uid="{00000000-0005-0000-0000-0000CD000000}"/>
    <cellStyle name="Comma 7 3 6 5 2 2" xfId="29278" xr:uid="{00000000-0005-0000-0000-0000CD000000}"/>
    <cellStyle name="Comma 7 3 6 5 2 2 2" xfId="59518" xr:uid="{00000000-0005-0000-0000-0000CD000000}"/>
    <cellStyle name="Comma 7 3 6 5 2 3" xfId="44398" xr:uid="{00000000-0005-0000-0000-0000CD000000}"/>
    <cellStyle name="Comma 7 3 6 5 3" xfId="20206" xr:uid="{00000000-0005-0000-0000-0000CD000000}"/>
    <cellStyle name="Comma 7 3 6 5 3 2" xfId="50446" xr:uid="{00000000-0005-0000-0000-0000CD000000}"/>
    <cellStyle name="Comma 7 3 6 5 4" xfId="35326" xr:uid="{00000000-0005-0000-0000-0000CD000000}"/>
    <cellStyle name="Comma 7 3 6 6" xfId="6598" xr:uid="{00000000-0005-0000-0000-0000CD000000}"/>
    <cellStyle name="Comma 7 3 6 6 2" xfId="21718" xr:uid="{00000000-0005-0000-0000-0000CD000000}"/>
    <cellStyle name="Comma 7 3 6 6 2 2" xfId="51958" xr:uid="{00000000-0005-0000-0000-0000CD000000}"/>
    <cellStyle name="Comma 7 3 6 6 3" xfId="36838" xr:uid="{00000000-0005-0000-0000-0000CD000000}"/>
    <cellStyle name="Comma 7 3 6 7" xfId="8110" xr:uid="{00000000-0005-0000-0000-0000CD000000}"/>
    <cellStyle name="Comma 7 3 6 7 2" xfId="23230" xr:uid="{00000000-0005-0000-0000-0000CD000000}"/>
    <cellStyle name="Comma 7 3 6 7 2 2" xfId="53470" xr:uid="{00000000-0005-0000-0000-0000CD000000}"/>
    <cellStyle name="Comma 7 3 6 7 3" xfId="38350" xr:uid="{00000000-0005-0000-0000-0000CD000000}"/>
    <cellStyle name="Comma 7 3 6 8" xfId="9622" xr:uid="{00000000-0005-0000-0000-0000CD000000}"/>
    <cellStyle name="Comma 7 3 6 8 2" xfId="24742" xr:uid="{00000000-0005-0000-0000-0000CD000000}"/>
    <cellStyle name="Comma 7 3 6 8 2 2" xfId="54982" xr:uid="{00000000-0005-0000-0000-0000CD000000}"/>
    <cellStyle name="Comma 7 3 6 8 3" xfId="39862" xr:uid="{00000000-0005-0000-0000-0000CD000000}"/>
    <cellStyle name="Comma 7 3 6 9" xfId="15670" xr:uid="{00000000-0005-0000-0000-0000CD000000}"/>
    <cellStyle name="Comma 7 3 6 9 2" xfId="45910" xr:uid="{00000000-0005-0000-0000-0000CD000000}"/>
    <cellStyle name="Comma 7 3 7" xfId="802" xr:uid="{00000000-0005-0000-0000-00000B000000}"/>
    <cellStyle name="Comma 7 3 7 2" xfId="2314" xr:uid="{00000000-0005-0000-0000-00000B000000}"/>
    <cellStyle name="Comma 7 3 7 2 2" xfId="11386" xr:uid="{00000000-0005-0000-0000-00000B000000}"/>
    <cellStyle name="Comma 7 3 7 2 2 2" xfId="26506" xr:uid="{00000000-0005-0000-0000-00000B000000}"/>
    <cellStyle name="Comma 7 3 7 2 2 2 2" xfId="56746" xr:uid="{00000000-0005-0000-0000-00000B000000}"/>
    <cellStyle name="Comma 7 3 7 2 2 3" xfId="41626" xr:uid="{00000000-0005-0000-0000-00000B000000}"/>
    <cellStyle name="Comma 7 3 7 2 3" xfId="17434" xr:uid="{00000000-0005-0000-0000-00000B000000}"/>
    <cellStyle name="Comma 7 3 7 2 3 2" xfId="47674" xr:uid="{00000000-0005-0000-0000-00000B000000}"/>
    <cellStyle name="Comma 7 3 7 2 4" xfId="32554" xr:uid="{00000000-0005-0000-0000-00000B000000}"/>
    <cellStyle name="Comma 7 3 7 3" xfId="3826" xr:uid="{00000000-0005-0000-0000-00000B000000}"/>
    <cellStyle name="Comma 7 3 7 3 2" xfId="12898" xr:uid="{00000000-0005-0000-0000-00000B000000}"/>
    <cellStyle name="Comma 7 3 7 3 2 2" xfId="28018" xr:uid="{00000000-0005-0000-0000-00000B000000}"/>
    <cellStyle name="Comma 7 3 7 3 2 2 2" xfId="58258" xr:uid="{00000000-0005-0000-0000-00000B000000}"/>
    <cellStyle name="Comma 7 3 7 3 2 3" xfId="43138" xr:uid="{00000000-0005-0000-0000-00000B000000}"/>
    <cellStyle name="Comma 7 3 7 3 3" xfId="18946" xr:uid="{00000000-0005-0000-0000-00000B000000}"/>
    <cellStyle name="Comma 7 3 7 3 3 2" xfId="49186" xr:uid="{00000000-0005-0000-0000-00000B000000}"/>
    <cellStyle name="Comma 7 3 7 3 4" xfId="34066" xr:uid="{00000000-0005-0000-0000-00000B000000}"/>
    <cellStyle name="Comma 7 3 7 4" xfId="5338" xr:uid="{00000000-0005-0000-0000-00000B000000}"/>
    <cellStyle name="Comma 7 3 7 4 2" xfId="14410" xr:uid="{00000000-0005-0000-0000-00000B000000}"/>
    <cellStyle name="Comma 7 3 7 4 2 2" xfId="29530" xr:uid="{00000000-0005-0000-0000-00000B000000}"/>
    <cellStyle name="Comma 7 3 7 4 2 2 2" xfId="59770" xr:uid="{00000000-0005-0000-0000-00000B000000}"/>
    <cellStyle name="Comma 7 3 7 4 2 3" xfId="44650" xr:uid="{00000000-0005-0000-0000-00000B000000}"/>
    <cellStyle name="Comma 7 3 7 4 3" xfId="20458" xr:uid="{00000000-0005-0000-0000-00000B000000}"/>
    <cellStyle name="Comma 7 3 7 4 3 2" xfId="50698" xr:uid="{00000000-0005-0000-0000-00000B000000}"/>
    <cellStyle name="Comma 7 3 7 4 4" xfId="35578" xr:uid="{00000000-0005-0000-0000-00000B000000}"/>
    <cellStyle name="Comma 7 3 7 5" xfId="6850" xr:uid="{00000000-0005-0000-0000-00000B000000}"/>
    <cellStyle name="Comma 7 3 7 5 2" xfId="21970" xr:uid="{00000000-0005-0000-0000-00000B000000}"/>
    <cellStyle name="Comma 7 3 7 5 2 2" xfId="52210" xr:uid="{00000000-0005-0000-0000-00000B000000}"/>
    <cellStyle name="Comma 7 3 7 5 3" xfId="37090" xr:uid="{00000000-0005-0000-0000-00000B000000}"/>
    <cellStyle name="Comma 7 3 7 6" xfId="8362" xr:uid="{00000000-0005-0000-0000-00000B000000}"/>
    <cellStyle name="Comma 7 3 7 6 2" xfId="23482" xr:uid="{00000000-0005-0000-0000-00000B000000}"/>
    <cellStyle name="Comma 7 3 7 6 2 2" xfId="53722" xr:uid="{00000000-0005-0000-0000-00000B000000}"/>
    <cellStyle name="Comma 7 3 7 6 3" xfId="38602" xr:uid="{00000000-0005-0000-0000-00000B000000}"/>
    <cellStyle name="Comma 7 3 7 7" xfId="9874" xr:uid="{00000000-0005-0000-0000-00000B000000}"/>
    <cellStyle name="Comma 7 3 7 7 2" xfId="24994" xr:uid="{00000000-0005-0000-0000-00000B000000}"/>
    <cellStyle name="Comma 7 3 7 7 2 2" xfId="55234" xr:uid="{00000000-0005-0000-0000-00000B000000}"/>
    <cellStyle name="Comma 7 3 7 7 3" xfId="40114" xr:uid="{00000000-0005-0000-0000-00000B000000}"/>
    <cellStyle name="Comma 7 3 7 8" xfId="15922" xr:uid="{00000000-0005-0000-0000-00000B000000}"/>
    <cellStyle name="Comma 7 3 7 8 2" xfId="46162" xr:uid="{00000000-0005-0000-0000-00000B000000}"/>
    <cellStyle name="Comma 7 3 7 9" xfId="31042" xr:uid="{00000000-0005-0000-0000-00000B000000}"/>
    <cellStyle name="Comma 7 3 8" xfId="1558" xr:uid="{00000000-0005-0000-0000-00000B000000}"/>
    <cellStyle name="Comma 7 3 8 2" xfId="10630" xr:uid="{00000000-0005-0000-0000-00000B000000}"/>
    <cellStyle name="Comma 7 3 8 2 2" xfId="25750" xr:uid="{00000000-0005-0000-0000-00000B000000}"/>
    <cellStyle name="Comma 7 3 8 2 2 2" xfId="55990" xr:uid="{00000000-0005-0000-0000-00000B000000}"/>
    <cellStyle name="Comma 7 3 8 2 3" xfId="40870" xr:uid="{00000000-0005-0000-0000-00000B000000}"/>
    <cellStyle name="Comma 7 3 8 3" xfId="16678" xr:uid="{00000000-0005-0000-0000-00000B000000}"/>
    <cellStyle name="Comma 7 3 8 3 2" xfId="46918" xr:uid="{00000000-0005-0000-0000-00000B000000}"/>
    <cellStyle name="Comma 7 3 8 4" xfId="31798" xr:uid="{00000000-0005-0000-0000-00000B000000}"/>
    <cellStyle name="Comma 7 3 9" xfId="3070" xr:uid="{00000000-0005-0000-0000-00000B000000}"/>
    <cellStyle name="Comma 7 3 9 2" xfId="12142" xr:uid="{00000000-0005-0000-0000-00000B000000}"/>
    <cellStyle name="Comma 7 3 9 2 2" xfId="27262" xr:uid="{00000000-0005-0000-0000-00000B000000}"/>
    <cellStyle name="Comma 7 3 9 2 2 2" xfId="57502" xr:uid="{00000000-0005-0000-0000-00000B000000}"/>
    <cellStyle name="Comma 7 3 9 2 3" xfId="42382" xr:uid="{00000000-0005-0000-0000-00000B000000}"/>
    <cellStyle name="Comma 7 3 9 3" xfId="18190" xr:uid="{00000000-0005-0000-0000-00000B000000}"/>
    <cellStyle name="Comma 7 3 9 3 2" xfId="48430" xr:uid="{00000000-0005-0000-0000-00000B000000}"/>
    <cellStyle name="Comma 7 3 9 4" xfId="33310" xr:uid="{00000000-0005-0000-0000-00000B000000}"/>
    <cellStyle name="Comma 7 4" xfId="60" xr:uid="{00000000-0005-0000-0000-000021000000}"/>
    <cellStyle name="Comma 7 4 10" xfId="6108" xr:uid="{00000000-0005-0000-0000-000021000000}"/>
    <cellStyle name="Comma 7 4 10 2" xfId="21228" xr:uid="{00000000-0005-0000-0000-000021000000}"/>
    <cellStyle name="Comma 7 4 10 2 2" xfId="51468" xr:uid="{00000000-0005-0000-0000-000021000000}"/>
    <cellStyle name="Comma 7 4 10 3" xfId="36348" xr:uid="{00000000-0005-0000-0000-000021000000}"/>
    <cellStyle name="Comma 7 4 11" xfId="7620" xr:uid="{00000000-0005-0000-0000-000021000000}"/>
    <cellStyle name="Comma 7 4 11 2" xfId="22740" xr:uid="{00000000-0005-0000-0000-000021000000}"/>
    <cellStyle name="Comma 7 4 11 2 2" xfId="52980" xr:uid="{00000000-0005-0000-0000-000021000000}"/>
    <cellStyle name="Comma 7 4 11 3" xfId="37860" xr:uid="{00000000-0005-0000-0000-000021000000}"/>
    <cellStyle name="Comma 7 4 12" xfId="9132" xr:uid="{00000000-0005-0000-0000-000021000000}"/>
    <cellStyle name="Comma 7 4 12 2" xfId="24252" xr:uid="{00000000-0005-0000-0000-000021000000}"/>
    <cellStyle name="Comma 7 4 12 2 2" xfId="54492" xr:uid="{00000000-0005-0000-0000-000021000000}"/>
    <cellStyle name="Comma 7 4 12 3" xfId="39372" xr:uid="{00000000-0005-0000-0000-000021000000}"/>
    <cellStyle name="Comma 7 4 13" xfId="15180" xr:uid="{00000000-0005-0000-0000-000021000000}"/>
    <cellStyle name="Comma 7 4 13 2" xfId="45420" xr:uid="{00000000-0005-0000-0000-000021000000}"/>
    <cellStyle name="Comma 7 4 14" xfId="30300" xr:uid="{00000000-0005-0000-0000-000021000000}"/>
    <cellStyle name="Comma 7 4 2" xfId="144" xr:uid="{00000000-0005-0000-0000-000047000000}"/>
    <cellStyle name="Comma 7 4 2 10" xfId="9216" xr:uid="{00000000-0005-0000-0000-000047000000}"/>
    <cellStyle name="Comma 7 4 2 10 2" xfId="24336" xr:uid="{00000000-0005-0000-0000-000047000000}"/>
    <cellStyle name="Comma 7 4 2 10 2 2" xfId="54576" xr:uid="{00000000-0005-0000-0000-000047000000}"/>
    <cellStyle name="Comma 7 4 2 10 3" xfId="39456" xr:uid="{00000000-0005-0000-0000-000047000000}"/>
    <cellStyle name="Comma 7 4 2 11" xfId="15264" xr:uid="{00000000-0005-0000-0000-000047000000}"/>
    <cellStyle name="Comma 7 4 2 11 2" xfId="45504" xr:uid="{00000000-0005-0000-0000-000047000000}"/>
    <cellStyle name="Comma 7 4 2 12" xfId="30384" xr:uid="{00000000-0005-0000-0000-000047000000}"/>
    <cellStyle name="Comma 7 4 2 2" xfId="396" xr:uid="{00000000-0005-0000-0000-000047000000}"/>
    <cellStyle name="Comma 7 4 2 2 10" xfId="30636" xr:uid="{00000000-0005-0000-0000-000047000000}"/>
    <cellStyle name="Comma 7 4 2 2 2" xfId="1152" xr:uid="{00000000-0005-0000-0000-000047000000}"/>
    <cellStyle name="Comma 7 4 2 2 2 2" xfId="2664" xr:uid="{00000000-0005-0000-0000-000047000000}"/>
    <cellStyle name="Comma 7 4 2 2 2 2 2" xfId="11736" xr:uid="{00000000-0005-0000-0000-000047000000}"/>
    <cellStyle name="Comma 7 4 2 2 2 2 2 2" xfId="26856" xr:uid="{00000000-0005-0000-0000-000047000000}"/>
    <cellStyle name="Comma 7 4 2 2 2 2 2 2 2" xfId="57096" xr:uid="{00000000-0005-0000-0000-000047000000}"/>
    <cellStyle name="Comma 7 4 2 2 2 2 2 3" xfId="41976" xr:uid="{00000000-0005-0000-0000-000047000000}"/>
    <cellStyle name="Comma 7 4 2 2 2 2 3" xfId="17784" xr:uid="{00000000-0005-0000-0000-000047000000}"/>
    <cellStyle name="Comma 7 4 2 2 2 2 3 2" xfId="48024" xr:uid="{00000000-0005-0000-0000-000047000000}"/>
    <cellStyle name="Comma 7 4 2 2 2 2 4" xfId="32904" xr:uid="{00000000-0005-0000-0000-000047000000}"/>
    <cellStyle name="Comma 7 4 2 2 2 3" xfId="4176" xr:uid="{00000000-0005-0000-0000-000047000000}"/>
    <cellStyle name="Comma 7 4 2 2 2 3 2" xfId="13248" xr:uid="{00000000-0005-0000-0000-000047000000}"/>
    <cellStyle name="Comma 7 4 2 2 2 3 2 2" xfId="28368" xr:uid="{00000000-0005-0000-0000-000047000000}"/>
    <cellStyle name="Comma 7 4 2 2 2 3 2 2 2" xfId="58608" xr:uid="{00000000-0005-0000-0000-000047000000}"/>
    <cellStyle name="Comma 7 4 2 2 2 3 2 3" xfId="43488" xr:uid="{00000000-0005-0000-0000-000047000000}"/>
    <cellStyle name="Comma 7 4 2 2 2 3 3" xfId="19296" xr:uid="{00000000-0005-0000-0000-000047000000}"/>
    <cellStyle name="Comma 7 4 2 2 2 3 3 2" xfId="49536" xr:uid="{00000000-0005-0000-0000-000047000000}"/>
    <cellStyle name="Comma 7 4 2 2 2 3 4" xfId="34416" xr:uid="{00000000-0005-0000-0000-000047000000}"/>
    <cellStyle name="Comma 7 4 2 2 2 4" xfId="5688" xr:uid="{00000000-0005-0000-0000-000047000000}"/>
    <cellStyle name="Comma 7 4 2 2 2 4 2" xfId="14760" xr:uid="{00000000-0005-0000-0000-000047000000}"/>
    <cellStyle name="Comma 7 4 2 2 2 4 2 2" xfId="29880" xr:uid="{00000000-0005-0000-0000-000047000000}"/>
    <cellStyle name="Comma 7 4 2 2 2 4 2 2 2" xfId="60120" xr:uid="{00000000-0005-0000-0000-000047000000}"/>
    <cellStyle name="Comma 7 4 2 2 2 4 2 3" xfId="45000" xr:uid="{00000000-0005-0000-0000-000047000000}"/>
    <cellStyle name="Comma 7 4 2 2 2 4 3" xfId="20808" xr:uid="{00000000-0005-0000-0000-000047000000}"/>
    <cellStyle name="Comma 7 4 2 2 2 4 3 2" xfId="51048" xr:uid="{00000000-0005-0000-0000-000047000000}"/>
    <cellStyle name="Comma 7 4 2 2 2 4 4" xfId="35928" xr:uid="{00000000-0005-0000-0000-000047000000}"/>
    <cellStyle name="Comma 7 4 2 2 2 5" xfId="7200" xr:uid="{00000000-0005-0000-0000-000047000000}"/>
    <cellStyle name="Comma 7 4 2 2 2 5 2" xfId="22320" xr:uid="{00000000-0005-0000-0000-000047000000}"/>
    <cellStyle name="Comma 7 4 2 2 2 5 2 2" xfId="52560" xr:uid="{00000000-0005-0000-0000-000047000000}"/>
    <cellStyle name="Comma 7 4 2 2 2 5 3" xfId="37440" xr:uid="{00000000-0005-0000-0000-000047000000}"/>
    <cellStyle name="Comma 7 4 2 2 2 6" xfId="8712" xr:uid="{00000000-0005-0000-0000-000047000000}"/>
    <cellStyle name="Comma 7 4 2 2 2 6 2" xfId="23832" xr:uid="{00000000-0005-0000-0000-000047000000}"/>
    <cellStyle name="Comma 7 4 2 2 2 6 2 2" xfId="54072" xr:uid="{00000000-0005-0000-0000-000047000000}"/>
    <cellStyle name="Comma 7 4 2 2 2 6 3" xfId="38952" xr:uid="{00000000-0005-0000-0000-000047000000}"/>
    <cellStyle name="Comma 7 4 2 2 2 7" xfId="10224" xr:uid="{00000000-0005-0000-0000-000047000000}"/>
    <cellStyle name="Comma 7 4 2 2 2 7 2" xfId="25344" xr:uid="{00000000-0005-0000-0000-000047000000}"/>
    <cellStyle name="Comma 7 4 2 2 2 7 2 2" xfId="55584" xr:uid="{00000000-0005-0000-0000-000047000000}"/>
    <cellStyle name="Comma 7 4 2 2 2 7 3" xfId="40464" xr:uid="{00000000-0005-0000-0000-000047000000}"/>
    <cellStyle name="Comma 7 4 2 2 2 8" xfId="16272" xr:uid="{00000000-0005-0000-0000-000047000000}"/>
    <cellStyle name="Comma 7 4 2 2 2 8 2" xfId="46512" xr:uid="{00000000-0005-0000-0000-000047000000}"/>
    <cellStyle name="Comma 7 4 2 2 2 9" xfId="31392" xr:uid="{00000000-0005-0000-0000-000047000000}"/>
    <cellStyle name="Comma 7 4 2 2 3" xfId="1908" xr:uid="{00000000-0005-0000-0000-000047000000}"/>
    <cellStyle name="Comma 7 4 2 2 3 2" xfId="10980" xr:uid="{00000000-0005-0000-0000-000047000000}"/>
    <cellStyle name="Comma 7 4 2 2 3 2 2" xfId="26100" xr:uid="{00000000-0005-0000-0000-000047000000}"/>
    <cellStyle name="Comma 7 4 2 2 3 2 2 2" xfId="56340" xr:uid="{00000000-0005-0000-0000-000047000000}"/>
    <cellStyle name="Comma 7 4 2 2 3 2 3" xfId="41220" xr:uid="{00000000-0005-0000-0000-000047000000}"/>
    <cellStyle name="Comma 7 4 2 2 3 3" xfId="17028" xr:uid="{00000000-0005-0000-0000-000047000000}"/>
    <cellStyle name="Comma 7 4 2 2 3 3 2" xfId="47268" xr:uid="{00000000-0005-0000-0000-000047000000}"/>
    <cellStyle name="Comma 7 4 2 2 3 4" xfId="32148" xr:uid="{00000000-0005-0000-0000-000047000000}"/>
    <cellStyle name="Comma 7 4 2 2 4" xfId="3420" xr:uid="{00000000-0005-0000-0000-000047000000}"/>
    <cellStyle name="Comma 7 4 2 2 4 2" xfId="12492" xr:uid="{00000000-0005-0000-0000-000047000000}"/>
    <cellStyle name="Comma 7 4 2 2 4 2 2" xfId="27612" xr:uid="{00000000-0005-0000-0000-000047000000}"/>
    <cellStyle name="Comma 7 4 2 2 4 2 2 2" xfId="57852" xr:uid="{00000000-0005-0000-0000-000047000000}"/>
    <cellStyle name="Comma 7 4 2 2 4 2 3" xfId="42732" xr:uid="{00000000-0005-0000-0000-000047000000}"/>
    <cellStyle name="Comma 7 4 2 2 4 3" xfId="18540" xr:uid="{00000000-0005-0000-0000-000047000000}"/>
    <cellStyle name="Comma 7 4 2 2 4 3 2" xfId="48780" xr:uid="{00000000-0005-0000-0000-000047000000}"/>
    <cellStyle name="Comma 7 4 2 2 4 4" xfId="33660" xr:uid="{00000000-0005-0000-0000-000047000000}"/>
    <cellStyle name="Comma 7 4 2 2 5" xfId="4932" xr:uid="{00000000-0005-0000-0000-000047000000}"/>
    <cellStyle name="Comma 7 4 2 2 5 2" xfId="14004" xr:uid="{00000000-0005-0000-0000-000047000000}"/>
    <cellStyle name="Comma 7 4 2 2 5 2 2" xfId="29124" xr:uid="{00000000-0005-0000-0000-000047000000}"/>
    <cellStyle name="Comma 7 4 2 2 5 2 2 2" xfId="59364" xr:uid="{00000000-0005-0000-0000-000047000000}"/>
    <cellStyle name="Comma 7 4 2 2 5 2 3" xfId="44244" xr:uid="{00000000-0005-0000-0000-000047000000}"/>
    <cellStyle name="Comma 7 4 2 2 5 3" xfId="20052" xr:uid="{00000000-0005-0000-0000-000047000000}"/>
    <cellStyle name="Comma 7 4 2 2 5 3 2" xfId="50292" xr:uid="{00000000-0005-0000-0000-000047000000}"/>
    <cellStyle name="Comma 7 4 2 2 5 4" xfId="35172" xr:uid="{00000000-0005-0000-0000-000047000000}"/>
    <cellStyle name="Comma 7 4 2 2 6" xfId="6444" xr:uid="{00000000-0005-0000-0000-000047000000}"/>
    <cellStyle name="Comma 7 4 2 2 6 2" xfId="21564" xr:uid="{00000000-0005-0000-0000-000047000000}"/>
    <cellStyle name="Comma 7 4 2 2 6 2 2" xfId="51804" xr:uid="{00000000-0005-0000-0000-000047000000}"/>
    <cellStyle name="Comma 7 4 2 2 6 3" xfId="36684" xr:uid="{00000000-0005-0000-0000-000047000000}"/>
    <cellStyle name="Comma 7 4 2 2 7" xfId="7956" xr:uid="{00000000-0005-0000-0000-000047000000}"/>
    <cellStyle name="Comma 7 4 2 2 7 2" xfId="23076" xr:uid="{00000000-0005-0000-0000-000047000000}"/>
    <cellStyle name="Comma 7 4 2 2 7 2 2" xfId="53316" xr:uid="{00000000-0005-0000-0000-000047000000}"/>
    <cellStyle name="Comma 7 4 2 2 7 3" xfId="38196" xr:uid="{00000000-0005-0000-0000-000047000000}"/>
    <cellStyle name="Comma 7 4 2 2 8" xfId="9468" xr:uid="{00000000-0005-0000-0000-000047000000}"/>
    <cellStyle name="Comma 7 4 2 2 8 2" xfId="24588" xr:uid="{00000000-0005-0000-0000-000047000000}"/>
    <cellStyle name="Comma 7 4 2 2 8 2 2" xfId="54828" xr:uid="{00000000-0005-0000-0000-000047000000}"/>
    <cellStyle name="Comma 7 4 2 2 8 3" xfId="39708" xr:uid="{00000000-0005-0000-0000-000047000000}"/>
    <cellStyle name="Comma 7 4 2 2 9" xfId="15516" xr:uid="{00000000-0005-0000-0000-000047000000}"/>
    <cellStyle name="Comma 7 4 2 2 9 2" xfId="45756" xr:uid="{00000000-0005-0000-0000-000047000000}"/>
    <cellStyle name="Comma 7 4 2 3" xfId="648" xr:uid="{00000000-0005-0000-0000-0000D4000000}"/>
    <cellStyle name="Comma 7 4 2 3 10" xfId="30888" xr:uid="{00000000-0005-0000-0000-0000D4000000}"/>
    <cellStyle name="Comma 7 4 2 3 2" xfId="1404" xr:uid="{00000000-0005-0000-0000-0000D4000000}"/>
    <cellStyle name="Comma 7 4 2 3 2 2" xfId="2916" xr:uid="{00000000-0005-0000-0000-0000D4000000}"/>
    <cellStyle name="Comma 7 4 2 3 2 2 2" xfId="11988" xr:uid="{00000000-0005-0000-0000-0000D4000000}"/>
    <cellStyle name="Comma 7 4 2 3 2 2 2 2" xfId="27108" xr:uid="{00000000-0005-0000-0000-0000D4000000}"/>
    <cellStyle name="Comma 7 4 2 3 2 2 2 2 2" xfId="57348" xr:uid="{00000000-0005-0000-0000-0000D4000000}"/>
    <cellStyle name="Comma 7 4 2 3 2 2 2 3" xfId="42228" xr:uid="{00000000-0005-0000-0000-0000D4000000}"/>
    <cellStyle name="Comma 7 4 2 3 2 2 3" xfId="18036" xr:uid="{00000000-0005-0000-0000-0000D4000000}"/>
    <cellStyle name="Comma 7 4 2 3 2 2 3 2" xfId="48276" xr:uid="{00000000-0005-0000-0000-0000D4000000}"/>
    <cellStyle name="Comma 7 4 2 3 2 2 4" xfId="33156" xr:uid="{00000000-0005-0000-0000-0000D4000000}"/>
    <cellStyle name="Comma 7 4 2 3 2 3" xfId="4428" xr:uid="{00000000-0005-0000-0000-0000D4000000}"/>
    <cellStyle name="Comma 7 4 2 3 2 3 2" xfId="13500" xr:uid="{00000000-0005-0000-0000-0000D4000000}"/>
    <cellStyle name="Comma 7 4 2 3 2 3 2 2" xfId="28620" xr:uid="{00000000-0005-0000-0000-0000D4000000}"/>
    <cellStyle name="Comma 7 4 2 3 2 3 2 2 2" xfId="58860" xr:uid="{00000000-0005-0000-0000-0000D4000000}"/>
    <cellStyle name="Comma 7 4 2 3 2 3 2 3" xfId="43740" xr:uid="{00000000-0005-0000-0000-0000D4000000}"/>
    <cellStyle name="Comma 7 4 2 3 2 3 3" xfId="19548" xr:uid="{00000000-0005-0000-0000-0000D4000000}"/>
    <cellStyle name="Comma 7 4 2 3 2 3 3 2" xfId="49788" xr:uid="{00000000-0005-0000-0000-0000D4000000}"/>
    <cellStyle name="Comma 7 4 2 3 2 3 4" xfId="34668" xr:uid="{00000000-0005-0000-0000-0000D4000000}"/>
    <cellStyle name="Comma 7 4 2 3 2 4" xfId="5940" xr:uid="{00000000-0005-0000-0000-0000D4000000}"/>
    <cellStyle name="Comma 7 4 2 3 2 4 2" xfId="15012" xr:uid="{00000000-0005-0000-0000-0000D4000000}"/>
    <cellStyle name="Comma 7 4 2 3 2 4 2 2" xfId="30132" xr:uid="{00000000-0005-0000-0000-0000D4000000}"/>
    <cellStyle name="Comma 7 4 2 3 2 4 2 2 2" xfId="60372" xr:uid="{00000000-0005-0000-0000-0000D4000000}"/>
    <cellStyle name="Comma 7 4 2 3 2 4 2 3" xfId="45252" xr:uid="{00000000-0005-0000-0000-0000D4000000}"/>
    <cellStyle name="Comma 7 4 2 3 2 4 3" xfId="21060" xr:uid="{00000000-0005-0000-0000-0000D4000000}"/>
    <cellStyle name="Comma 7 4 2 3 2 4 3 2" xfId="51300" xr:uid="{00000000-0005-0000-0000-0000D4000000}"/>
    <cellStyle name="Comma 7 4 2 3 2 4 4" xfId="36180" xr:uid="{00000000-0005-0000-0000-0000D4000000}"/>
    <cellStyle name="Comma 7 4 2 3 2 5" xfId="7452" xr:uid="{00000000-0005-0000-0000-0000D4000000}"/>
    <cellStyle name="Comma 7 4 2 3 2 5 2" xfId="22572" xr:uid="{00000000-0005-0000-0000-0000D4000000}"/>
    <cellStyle name="Comma 7 4 2 3 2 5 2 2" xfId="52812" xr:uid="{00000000-0005-0000-0000-0000D4000000}"/>
    <cellStyle name="Comma 7 4 2 3 2 5 3" xfId="37692" xr:uid="{00000000-0005-0000-0000-0000D4000000}"/>
    <cellStyle name="Comma 7 4 2 3 2 6" xfId="8964" xr:uid="{00000000-0005-0000-0000-0000D4000000}"/>
    <cellStyle name="Comma 7 4 2 3 2 6 2" xfId="24084" xr:uid="{00000000-0005-0000-0000-0000D4000000}"/>
    <cellStyle name="Comma 7 4 2 3 2 6 2 2" xfId="54324" xr:uid="{00000000-0005-0000-0000-0000D4000000}"/>
    <cellStyle name="Comma 7 4 2 3 2 6 3" xfId="39204" xr:uid="{00000000-0005-0000-0000-0000D4000000}"/>
    <cellStyle name="Comma 7 4 2 3 2 7" xfId="10476" xr:uid="{00000000-0005-0000-0000-0000D4000000}"/>
    <cellStyle name="Comma 7 4 2 3 2 7 2" xfId="25596" xr:uid="{00000000-0005-0000-0000-0000D4000000}"/>
    <cellStyle name="Comma 7 4 2 3 2 7 2 2" xfId="55836" xr:uid="{00000000-0005-0000-0000-0000D4000000}"/>
    <cellStyle name="Comma 7 4 2 3 2 7 3" xfId="40716" xr:uid="{00000000-0005-0000-0000-0000D4000000}"/>
    <cellStyle name="Comma 7 4 2 3 2 8" xfId="16524" xr:uid="{00000000-0005-0000-0000-0000D4000000}"/>
    <cellStyle name="Comma 7 4 2 3 2 8 2" xfId="46764" xr:uid="{00000000-0005-0000-0000-0000D4000000}"/>
    <cellStyle name="Comma 7 4 2 3 2 9" xfId="31644" xr:uid="{00000000-0005-0000-0000-0000D4000000}"/>
    <cellStyle name="Comma 7 4 2 3 3" xfId="2160" xr:uid="{00000000-0005-0000-0000-0000D4000000}"/>
    <cellStyle name="Comma 7 4 2 3 3 2" xfId="11232" xr:uid="{00000000-0005-0000-0000-0000D4000000}"/>
    <cellStyle name="Comma 7 4 2 3 3 2 2" xfId="26352" xr:uid="{00000000-0005-0000-0000-0000D4000000}"/>
    <cellStyle name="Comma 7 4 2 3 3 2 2 2" xfId="56592" xr:uid="{00000000-0005-0000-0000-0000D4000000}"/>
    <cellStyle name="Comma 7 4 2 3 3 2 3" xfId="41472" xr:uid="{00000000-0005-0000-0000-0000D4000000}"/>
    <cellStyle name="Comma 7 4 2 3 3 3" xfId="17280" xr:uid="{00000000-0005-0000-0000-0000D4000000}"/>
    <cellStyle name="Comma 7 4 2 3 3 3 2" xfId="47520" xr:uid="{00000000-0005-0000-0000-0000D4000000}"/>
    <cellStyle name="Comma 7 4 2 3 3 4" xfId="32400" xr:uid="{00000000-0005-0000-0000-0000D4000000}"/>
    <cellStyle name="Comma 7 4 2 3 4" xfId="3672" xr:uid="{00000000-0005-0000-0000-0000D4000000}"/>
    <cellStyle name="Comma 7 4 2 3 4 2" xfId="12744" xr:uid="{00000000-0005-0000-0000-0000D4000000}"/>
    <cellStyle name="Comma 7 4 2 3 4 2 2" xfId="27864" xr:uid="{00000000-0005-0000-0000-0000D4000000}"/>
    <cellStyle name="Comma 7 4 2 3 4 2 2 2" xfId="58104" xr:uid="{00000000-0005-0000-0000-0000D4000000}"/>
    <cellStyle name="Comma 7 4 2 3 4 2 3" xfId="42984" xr:uid="{00000000-0005-0000-0000-0000D4000000}"/>
    <cellStyle name="Comma 7 4 2 3 4 3" xfId="18792" xr:uid="{00000000-0005-0000-0000-0000D4000000}"/>
    <cellStyle name="Comma 7 4 2 3 4 3 2" xfId="49032" xr:uid="{00000000-0005-0000-0000-0000D4000000}"/>
    <cellStyle name="Comma 7 4 2 3 4 4" xfId="33912" xr:uid="{00000000-0005-0000-0000-0000D4000000}"/>
    <cellStyle name="Comma 7 4 2 3 5" xfId="5184" xr:uid="{00000000-0005-0000-0000-0000D4000000}"/>
    <cellStyle name="Comma 7 4 2 3 5 2" xfId="14256" xr:uid="{00000000-0005-0000-0000-0000D4000000}"/>
    <cellStyle name="Comma 7 4 2 3 5 2 2" xfId="29376" xr:uid="{00000000-0005-0000-0000-0000D4000000}"/>
    <cellStyle name="Comma 7 4 2 3 5 2 2 2" xfId="59616" xr:uid="{00000000-0005-0000-0000-0000D4000000}"/>
    <cellStyle name="Comma 7 4 2 3 5 2 3" xfId="44496" xr:uid="{00000000-0005-0000-0000-0000D4000000}"/>
    <cellStyle name="Comma 7 4 2 3 5 3" xfId="20304" xr:uid="{00000000-0005-0000-0000-0000D4000000}"/>
    <cellStyle name="Comma 7 4 2 3 5 3 2" xfId="50544" xr:uid="{00000000-0005-0000-0000-0000D4000000}"/>
    <cellStyle name="Comma 7 4 2 3 5 4" xfId="35424" xr:uid="{00000000-0005-0000-0000-0000D4000000}"/>
    <cellStyle name="Comma 7 4 2 3 6" xfId="6696" xr:uid="{00000000-0005-0000-0000-0000D4000000}"/>
    <cellStyle name="Comma 7 4 2 3 6 2" xfId="21816" xr:uid="{00000000-0005-0000-0000-0000D4000000}"/>
    <cellStyle name="Comma 7 4 2 3 6 2 2" xfId="52056" xr:uid="{00000000-0005-0000-0000-0000D4000000}"/>
    <cellStyle name="Comma 7 4 2 3 6 3" xfId="36936" xr:uid="{00000000-0005-0000-0000-0000D4000000}"/>
    <cellStyle name="Comma 7 4 2 3 7" xfId="8208" xr:uid="{00000000-0005-0000-0000-0000D4000000}"/>
    <cellStyle name="Comma 7 4 2 3 7 2" xfId="23328" xr:uid="{00000000-0005-0000-0000-0000D4000000}"/>
    <cellStyle name="Comma 7 4 2 3 7 2 2" xfId="53568" xr:uid="{00000000-0005-0000-0000-0000D4000000}"/>
    <cellStyle name="Comma 7 4 2 3 7 3" xfId="38448" xr:uid="{00000000-0005-0000-0000-0000D4000000}"/>
    <cellStyle name="Comma 7 4 2 3 8" xfId="9720" xr:uid="{00000000-0005-0000-0000-0000D4000000}"/>
    <cellStyle name="Comma 7 4 2 3 8 2" xfId="24840" xr:uid="{00000000-0005-0000-0000-0000D4000000}"/>
    <cellStyle name="Comma 7 4 2 3 8 2 2" xfId="55080" xr:uid="{00000000-0005-0000-0000-0000D4000000}"/>
    <cellStyle name="Comma 7 4 2 3 8 3" xfId="39960" xr:uid="{00000000-0005-0000-0000-0000D4000000}"/>
    <cellStyle name="Comma 7 4 2 3 9" xfId="15768" xr:uid="{00000000-0005-0000-0000-0000D4000000}"/>
    <cellStyle name="Comma 7 4 2 3 9 2" xfId="46008" xr:uid="{00000000-0005-0000-0000-0000D4000000}"/>
    <cellStyle name="Comma 7 4 2 4" xfId="900" xr:uid="{00000000-0005-0000-0000-000047000000}"/>
    <cellStyle name="Comma 7 4 2 4 2" xfId="2412" xr:uid="{00000000-0005-0000-0000-000047000000}"/>
    <cellStyle name="Comma 7 4 2 4 2 2" xfId="11484" xr:uid="{00000000-0005-0000-0000-000047000000}"/>
    <cellStyle name="Comma 7 4 2 4 2 2 2" xfId="26604" xr:uid="{00000000-0005-0000-0000-000047000000}"/>
    <cellStyle name="Comma 7 4 2 4 2 2 2 2" xfId="56844" xr:uid="{00000000-0005-0000-0000-000047000000}"/>
    <cellStyle name="Comma 7 4 2 4 2 2 3" xfId="41724" xr:uid="{00000000-0005-0000-0000-000047000000}"/>
    <cellStyle name="Comma 7 4 2 4 2 3" xfId="17532" xr:uid="{00000000-0005-0000-0000-000047000000}"/>
    <cellStyle name="Comma 7 4 2 4 2 3 2" xfId="47772" xr:uid="{00000000-0005-0000-0000-000047000000}"/>
    <cellStyle name="Comma 7 4 2 4 2 4" xfId="32652" xr:uid="{00000000-0005-0000-0000-000047000000}"/>
    <cellStyle name="Comma 7 4 2 4 3" xfId="3924" xr:uid="{00000000-0005-0000-0000-000047000000}"/>
    <cellStyle name="Comma 7 4 2 4 3 2" xfId="12996" xr:uid="{00000000-0005-0000-0000-000047000000}"/>
    <cellStyle name="Comma 7 4 2 4 3 2 2" xfId="28116" xr:uid="{00000000-0005-0000-0000-000047000000}"/>
    <cellStyle name="Comma 7 4 2 4 3 2 2 2" xfId="58356" xr:uid="{00000000-0005-0000-0000-000047000000}"/>
    <cellStyle name="Comma 7 4 2 4 3 2 3" xfId="43236" xr:uid="{00000000-0005-0000-0000-000047000000}"/>
    <cellStyle name="Comma 7 4 2 4 3 3" xfId="19044" xr:uid="{00000000-0005-0000-0000-000047000000}"/>
    <cellStyle name="Comma 7 4 2 4 3 3 2" xfId="49284" xr:uid="{00000000-0005-0000-0000-000047000000}"/>
    <cellStyle name="Comma 7 4 2 4 3 4" xfId="34164" xr:uid="{00000000-0005-0000-0000-000047000000}"/>
    <cellStyle name="Comma 7 4 2 4 4" xfId="5436" xr:uid="{00000000-0005-0000-0000-000047000000}"/>
    <cellStyle name="Comma 7 4 2 4 4 2" xfId="14508" xr:uid="{00000000-0005-0000-0000-000047000000}"/>
    <cellStyle name="Comma 7 4 2 4 4 2 2" xfId="29628" xr:uid="{00000000-0005-0000-0000-000047000000}"/>
    <cellStyle name="Comma 7 4 2 4 4 2 2 2" xfId="59868" xr:uid="{00000000-0005-0000-0000-000047000000}"/>
    <cellStyle name="Comma 7 4 2 4 4 2 3" xfId="44748" xr:uid="{00000000-0005-0000-0000-000047000000}"/>
    <cellStyle name="Comma 7 4 2 4 4 3" xfId="20556" xr:uid="{00000000-0005-0000-0000-000047000000}"/>
    <cellStyle name="Comma 7 4 2 4 4 3 2" xfId="50796" xr:uid="{00000000-0005-0000-0000-000047000000}"/>
    <cellStyle name="Comma 7 4 2 4 4 4" xfId="35676" xr:uid="{00000000-0005-0000-0000-000047000000}"/>
    <cellStyle name="Comma 7 4 2 4 5" xfId="6948" xr:uid="{00000000-0005-0000-0000-000047000000}"/>
    <cellStyle name="Comma 7 4 2 4 5 2" xfId="22068" xr:uid="{00000000-0005-0000-0000-000047000000}"/>
    <cellStyle name="Comma 7 4 2 4 5 2 2" xfId="52308" xr:uid="{00000000-0005-0000-0000-000047000000}"/>
    <cellStyle name="Comma 7 4 2 4 5 3" xfId="37188" xr:uid="{00000000-0005-0000-0000-000047000000}"/>
    <cellStyle name="Comma 7 4 2 4 6" xfId="8460" xr:uid="{00000000-0005-0000-0000-000047000000}"/>
    <cellStyle name="Comma 7 4 2 4 6 2" xfId="23580" xr:uid="{00000000-0005-0000-0000-000047000000}"/>
    <cellStyle name="Comma 7 4 2 4 6 2 2" xfId="53820" xr:uid="{00000000-0005-0000-0000-000047000000}"/>
    <cellStyle name="Comma 7 4 2 4 6 3" xfId="38700" xr:uid="{00000000-0005-0000-0000-000047000000}"/>
    <cellStyle name="Comma 7 4 2 4 7" xfId="9972" xr:uid="{00000000-0005-0000-0000-000047000000}"/>
    <cellStyle name="Comma 7 4 2 4 7 2" xfId="25092" xr:uid="{00000000-0005-0000-0000-000047000000}"/>
    <cellStyle name="Comma 7 4 2 4 7 2 2" xfId="55332" xr:uid="{00000000-0005-0000-0000-000047000000}"/>
    <cellStyle name="Comma 7 4 2 4 7 3" xfId="40212" xr:uid="{00000000-0005-0000-0000-000047000000}"/>
    <cellStyle name="Comma 7 4 2 4 8" xfId="16020" xr:uid="{00000000-0005-0000-0000-000047000000}"/>
    <cellStyle name="Comma 7 4 2 4 8 2" xfId="46260" xr:uid="{00000000-0005-0000-0000-000047000000}"/>
    <cellStyle name="Comma 7 4 2 4 9" xfId="31140" xr:uid="{00000000-0005-0000-0000-000047000000}"/>
    <cellStyle name="Comma 7 4 2 5" xfId="1656" xr:uid="{00000000-0005-0000-0000-000047000000}"/>
    <cellStyle name="Comma 7 4 2 5 2" xfId="10728" xr:uid="{00000000-0005-0000-0000-000047000000}"/>
    <cellStyle name="Comma 7 4 2 5 2 2" xfId="25848" xr:uid="{00000000-0005-0000-0000-000047000000}"/>
    <cellStyle name="Comma 7 4 2 5 2 2 2" xfId="56088" xr:uid="{00000000-0005-0000-0000-000047000000}"/>
    <cellStyle name="Comma 7 4 2 5 2 3" xfId="40968" xr:uid="{00000000-0005-0000-0000-000047000000}"/>
    <cellStyle name="Comma 7 4 2 5 3" xfId="16776" xr:uid="{00000000-0005-0000-0000-000047000000}"/>
    <cellStyle name="Comma 7 4 2 5 3 2" xfId="47016" xr:uid="{00000000-0005-0000-0000-000047000000}"/>
    <cellStyle name="Comma 7 4 2 5 4" xfId="31896" xr:uid="{00000000-0005-0000-0000-000047000000}"/>
    <cellStyle name="Comma 7 4 2 6" xfId="3168" xr:uid="{00000000-0005-0000-0000-000047000000}"/>
    <cellStyle name="Comma 7 4 2 6 2" xfId="12240" xr:uid="{00000000-0005-0000-0000-000047000000}"/>
    <cellStyle name="Comma 7 4 2 6 2 2" xfId="27360" xr:uid="{00000000-0005-0000-0000-000047000000}"/>
    <cellStyle name="Comma 7 4 2 6 2 2 2" xfId="57600" xr:uid="{00000000-0005-0000-0000-000047000000}"/>
    <cellStyle name="Comma 7 4 2 6 2 3" xfId="42480" xr:uid="{00000000-0005-0000-0000-000047000000}"/>
    <cellStyle name="Comma 7 4 2 6 3" xfId="18288" xr:uid="{00000000-0005-0000-0000-000047000000}"/>
    <cellStyle name="Comma 7 4 2 6 3 2" xfId="48528" xr:uid="{00000000-0005-0000-0000-000047000000}"/>
    <cellStyle name="Comma 7 4 2 6 4" xfId="33408" xr:uid="{00000000-0005-0000-0000-000047000000}"/>
    <cellStyle name="Comma 7 4 2 7" xfId="4680" xr:uid="{00000000-0005-0000-0000-000047000000}"/>
    <cellStyle name="Comma 7 4 2 7 2" xfId="13752" xr:uid="{00000000-0005-0000-0000-000047000000}"/>
    <cellStyle name="Comma 7 4 2 7 2 2" xfId="28872" xr:uid="{00000000-0005-0000-0000-000047000000}"/>
    <cellStyle name="Comma 7 4 2 7 2 2 2" xfId="59112" xr:uid="{00000000-0005-0000-0000-000047000000}"/>
    <cellStyle name="Comma 7 4 2 7 2 3" xfId="43992" xr:uid="{00000000-0005-0000-0000-000047000000}"/>
    <cellStyle name="Comma 7 4 2 7 3" xfId="19800" xr:uid="{00000000-0005-0000-0000-000047000000}"/>
    <cellStyle name="Comma 7 4 2 7 3 2" xfId="50040" xr:uid="{00000000-0005-0000-0000-000047000000}"/>
    <cellStyle name="Comma 7 4 2 7 4" xfId="34920" xr:uid="{00000000-0005-0000-0000-000047000000}"/>
    <cellStyle name="Comma 7 4 2 8" xfId="6192" xr:uid="{00000000-0005-0000-0000-000047000000}"/>
    <cellStyle name="Comma 7 4 2 8 2" xfId="21312" xr:uid="{00000000-0005-0000-0000-000047000000}"/>
    <cellStyle name="Comma 7 4 2 8 2 2" xfId="51552" xr:uid="{00000000-0005-0000-0000-000047000000}"/>
    <cellStyle name="Comma 7 4 2 8 3" xfId="36432" xr:uid="{00000000-0005-0000-0000-000047000000}"/>
    <cellStyle name="Comma 7 4 2 9" xfId="7704" xr:uid="{00000000-0005-0000-0000-000047000000}"/>
    <cellStyle name="Comma 7 4 2 9 2" xfId="22824" xr:uid="{00000000-0005-0000-0000-000047000000}"/>
    <cellStyle name="Comma 7 4 2 9 2 2" xfId="53064" xr:uid="{00000000-0005-0000-0000-000047000000}"/>
    <cellStyle name="Comma 7 4 2 9 3" xfId="37944" xr:uid="{00000000-0005-0000-0000-000047000000}"/>
    <cellStyle name="Comma 7 4 3" xfId="228" xr:uid="{00000000-0005-0000-0000-000047000000}"/>
    <cellStyle name="Comma 7 4 3 10" xfId="9300" xr:uid="{00000000-0005-0000-0000-000047000000}"/>
    <cellStyle name="Comma 7 4 3 10 2" xfId="24420" xr:uid="{00000000-0005-0000-0000-000047000000}"/>
    <cellStyle name="Comma 7 4 3 10 2 2" xfId="54660" xr:uid="{00000000-0005-0000-0000-000047000000}"/>
    <cellStyle name="Comma 7 4 3 10 3" xfId="39540" xr:uid="{00000000-0005-0000-0000-000047000000}"/>
    <cellStyle name="Comma 7 4 3 11" xfId="15348" xr:uid="{00000000-0005-0000-0000-000047000000}"/>
    <cellStyle name="Comma 7 4 3 11 2" xfId="45588" xr:uid="{00000000-0005-0000-0000-000047000000}"/>
    <cellStyle name="Comma 7 4 3 12" xfId="30468" xr:uid="{00000000-0005-0000-0000-000047000000}"/>
    <cellStyle name="Comma 7 4 3 2" xfId="480" xr:uid="{00000000-0005-0000-0000-000047000000}"/>
    <cellStyle name="Comma 7 4 3 2 10" xfId="30720" xr:uid="{00000000-0005-0000-0000-000047000000}"/>
    <cellStyle name="Comma 7 4 3 2 2" xfId="1236" xr:uid="{00000000-0005-0000-0000-000047000000}"/>
    <cellStyle name="Comma 7 4 3 2 2 2" xfId="2748" xr:uid="{00000000-0005-0000-0000-000047000000}"/>
    <cellStyle name="Comma 7 4 3 2 2 2 2" xfId="11820" xr:uid="{00000000-0005-0000-0000-000047000000}"/>
    <cellStyle name="Comma 7 4 3 2 2 2 2 2" xfId="26940" xr:uid="{00000000-0005-0000-0000-000047000000}"/>
    <cellStyle name="Comma 7 4 3 2 2 2 2 2 2" xfId="57180" xr:uid="{00000000-0005-0000-0000-000047000000}"/>
    <cellStyle name="Comma 7 4 3 2 2 2 2 3" xfId="42060" xr:uid="{00000000-0005-0000-0000-000047000000}"/>
    <cellStyle name="Comma 7 4 3 2 2 2 3" xfId="17868" xr:uid="{00000000-0005-0000-0000-000047000000}"/>
    <cellStyle name="Comma 7 4 3 2 2 2 3 2" xfId="48108" xr:uid="{00000000-0005-0000-0000-000047000000}"/>
    <cellStyle name="Comma 7 4 3 2 2 2 4" xfId="32988" xr:uid="{00000000-0005-0000-0000-000047000000}"/>
    <cellStyle name="Comma 7 4 3 2 2 3" xfId="4260" xr:uid="{00000000-0005-0000-0000-000047000000}"/>
    <cellStyle name="Comma 7 4 3 2 2 3 2" xfId="13332" xr:uid="{00000000-0005-0000-0000-000047000000}"/>
    <cellStyle name="Comma 7 4 3 2 2 3 2 2" xfId="28452" xr:uid="{00000000-0005-0000-0000-000047000000}"/>
    <cellStyle name="Comma 7 4 3 2 2 3 2 2 2" xfId="58692" xr:uid="{00000000-0005-0000-0000-000047000000}"/>
    <cellStyle name="Comma 7 4 3 2 2 3 2 3" xfId="43572" xr:uid="{00000000-0005-0000-0000-000047000000}"/>
    <cellStyle name="Comma 7 4 3 2 2 3 3" xfId="19380" xr:uid="{00000000-0005-0000-0000-000047000000}"/>
    <cellStyle name="Comma 7 4 3 2 2 3 3 2" xfId="49620" xr:uid="{00000000-0005-0000-0000-000047000000}"/>
    <cellStyle name="Comma 7 4 3 2 2 3 4" xfId="34500" xr:uid="{00000000-0005-0000-0000-000047000000}"/>
    <cellStyle name="Comma 7 4 3 2 2 4" xfId="5772" xr:uid="{00000000-0005-0000-0000-000047000000}"/>
    <cellStyle name="Comma 7 4 3 2 2 4 2" xfId="14844" xr:uid="{00000000-0005-0000-0000-000047000000}"/>
    <cellStyle name="Comma 7 4 3 2 2 4 2 2" xfId="29964" xr:uid="{00000000-0005-0000-0000-000047000000}"/>
    <cellStyle name="Comma 7 4 3 2 2 4 2 2 2" xfId="60204" xr:uid="{00000000-0005-0000-0000-000047000000}"/>
    <cellStyle name="Comma 7 4 3 2 2 4 2 3" xfId="45084" xr:uid="{00000000-0005-0000-0000-000047000000}"/>
    <cellStyle name="Comma 7 4 3 2 2 4 3" xfId="20892" xr:uid="{00000000-0005-0000-0000-000047000000}"/>
    <cellStyle name="Comma 7 4 3 2 2 4 3 2" xfId="51132" xr:uid="{00000000-0005-0000-0000-000047000000}"/>
    <cellStyle name="Comma 7 4 3 2 2 4 4" xfId="36012" xr:uid="{00000000-0005-0000-0000-000047000000}"/>
    <cellStyle name="Comma 7 4 3 2 2 5" xfId="7284" xr:uid="{00000000-0005-0000-0000-000047000000}"/>
    <cellStyle name="Comma 7 4 3 2 2 5 2" xfId="22404" xr:uid="{00000000-0005-0000-0000-000047000000}"/>
    <cellStyle name="Comma 7 4 3 2 2 5 2 2" xfId="52644" xr:uid="{00000000-0005-0000-0000-000047000000}"/>
    <cellStyle name="Comma 7 4 3 2 2 5 3" xfId="37524" xr:uid="{00000000-0005-0000-0000-000047000000}"/>
    <cellStyle name="Comma 7 4 3 2 2 6" xfId="8796" xr:uid="{00000000-0005-0000-0000-000047000000}"/>
    <cellStyle name="Comma 7 4 3 2 2 6 2" xfId="23916" xr:uid="{00000000-0005-0000-0000-000047000000}"/>
    <cellStyle name="Comma 7 4 3 2 2 6 2 2" xfId="54156" xr:uid="{00000000-0005-0000-0000-000047000000}"/>
    <cellStyle name="Comma 7 4 3 2 2 6 3" xfId="39036" xr:uid="{00000000-0005-0000-0000-000047000000}"/>
    <cellStyle name="Comma 7 4 3 2 2 7" xfId="10308" xr:uid="{00000000-0005-0000-0000-000047000000}"/>
    <cellStyle name="Comma 7 4 3 2 2 7 2" xfId="25428" xr:uid="{00000000-0005-0000-0000-000047000000}"/>
    <cellStyle name="Comma 7 4 3 2 2 7 2 2" xfId="55668" xr:uid="{00000000-0005-0000-0000-000047000000}"/>
    <cellStyle name="Comma 7 4 3 2 2 7 3" xfId="40548" xr:uid="{00000000-0005-0000-0000-000047000000}"/>
    <cellStyle name="Comma 7 4 3 2 2 8" xfId="16356" xr:uid="{00000000-0005-0000-0000-000047000000}"/>
    <cellStyle name="Comma 7 4 3 2 2 8 2" xfId="46596" xr:uid="{00000000-0005-0000-0000-000047000000}"/>
    <cellStyle name="Comma 7 4 3 2 2 9" xfId="31476" xr:uid="{00000000-0005-0000-0000-000047000000}"/>
    <cellStyle name="Comma 7 4 3 2 3" xfId="1992" xr:uid="{00000000-0005-0000-0000-000047000000}"/>
    <cellStyle name="Comma 7 4 3 2 3 2" xfId="11064" xr:uid="{00000000-0005-0000-0000-000047000000}"/>
    <cellStyle name="Comma 7 4 3 2 3 2 2" xfId="26184" xr:uid="{00000000-0005-0000-0000-000047000000}"/>
    <cellStyle name="Comma 7 4 3 2 3 2 2 2" xfId="56424" xr:uid="{00000000-0005-0000-0000-000047000000}"/>
    <cellStyle name="Comma 7 4 3 2 3 2 3" xfId="41304" xr:uid="{00000000-0005-0000-0000-000047000000}"/>
    <cellStyle name="Comma 7 4 3 2 3 3" xfId="17112" xr:uid="{00000000-0005-0000-0000-000047000000}"/>
    <cellStyle name="Comma 7 4 3 2 3 3 2" xfId="47352" xr:uid="{00000000-0005-0000-0000-000047000000}"/>
    <cellStyle name="Comma 7 4 3 2 3 4" xfId="32232" xr:uid="{00000000-0005-0000-0000-000047000000}"/>
    <cellStyle name="Comma 7 4 3 2 4" xfId="3504" xr:uid="{00000000-0005-0000-0000-000047000000}"/>
    <cellStyle name="Comma 7 4 3 2 4 2" xfId="12576" xr:uid="{00000000-0005-0000-0000-000047000000}"/>
    <cellStyle name="Comma 7 4 3 2 4 2 2" xfId="27696" xr:uid="{00000000-0005-0000-0000-000047000000}"/>
    <cellStyle name="Comma 7 4 3 2 4 2 2 2" xfId="57936" xr:uid="{00000000-0005-0000-0000-000047000000}"/>
    <cellStyle name="Comma 7 4 3 2 4 2 3" xfId="42816" xr:uid="{00000000-0005-0000-0000-000047000000}"/>
    <cellStyle name="Comma 7 4 3 2 4 3" xfId="18624" xr:uid="{00000000-0005-0000-0000-000047000000}"/>
    <cellStyle name="Comma 7 4 3 2 4 3 2" xfId="48864" xr:uid="{00000000-0005-0000-0000-000047000000}"/>
    <cellStyle name="Comma 7 4 3 2 4 4" xfId="33744" xr:uid="{00000000-0005-0000-0000-000047000000}"/>
    <cellStyle name="Comma 7 4 3 2 5" xfId="5016" xr:uid="{00000000-0005-0000-0000-000047000000}"/>
    <cellStyle name="Comma 7 4 3 2 5 2" xfId="14088" xr:uid="{00000000-0005-0000-0000-000047000000}"/>
    <cellStyle name="Comma 7 4 3 2 5 2 2" xfId="29208" xr:uid="{00000000-0005-0000-0000-000047000000}"/>
    <cellStyle name="Comma 7 4 3 2 5 2 2 2" xfId="59448" xr:uid="{00000000-0005-0000-0000-000047000000}"/>
    <cellStyle name="Comma 7 4 3 2 5 2 3" xfId="44328" xr:uid="{00000000-0005-0000-0000-000047000000}"/>
    <cellStyle name="Comma 7 4 3 2 5 3" xfId="20136" xr:uid="{00000000-0005-0000-0000-000047000000}"/>
    <cellStyle name="Comma 7 4 3 2 5 3 2" xfId="50376" xr:uid="{00000000-0005-0000-0000-000047000000}"/>
    <cellStyle name="Comma 7 4 3 2 5 4" xfId="35256" xr:uid="{00000000-0005-0000-0000-000047000000}"/>
    <cellStyle name="Comma 7 4 3 2 6" xfId="6528" xr:uid="{00000000-0005-0000-0000-000047000000}"/>
    <cellStyle name="Comma 7 4 3 2 6 2" xfId="21648" xr:uid="{00000000-0005-0000-0000-000047000000}"/>
    <cellStyle name="Comma 7 4 3 2 6 2 2" xfId="51888" xr:uid="{00000000-0005-0000-0000-000047000000}"/>
    <cellStyle name="Comma 7 4 3 2 6 3" xfId="36768" xr:uid="{00000000-0005-0000-0000-000047000000}"/>
    <cellStyle name="Comma 7 4 3 2 7" xfId="8040" xr:uid="{00000000-0005-0000-0000-000047000000}"/>
    <cellStyle name="Comma 7 4 3 2 7 2" xfId="23160" xr:uid="{00000000-0005-0000-0000-000047000000}"/>
    <cellStyle name="Comma 7 4 3 2 7 2 2" xfId="53400" xr:uid="{00000000-0005-0000-0000-000047000000}"/>
    <cellStyle name="Comma 7 4 3 2 7 3" xfId="38280" xr:uid="{00000000-0005-0000-0000-000047000000}"/>
    <cellStyle name="Comma 7 4 3 2 8" xfId="9552" xr:uid="{00000000-0005-0000-0000-000047000000}"/>
    <cellStyle name="Comma 7 4 3 2 8 2" xfId="24672" xr:uid="{00000000-0005-0000-0000-000047000000}"/>
    <cellStyle name="Comma 7 4 3 2 8 2 2" xfId="54912" xr:uid="{00000000-0005-0000-0000-000047000000}"/>
    <cellStyle name="Comma 7 4 3 2 8 3" xfId="39792" xr:uid="{00000000-0005-0000-0000-000047000000}"/>
    <cellStyle name="Comma 7 4 3 2 9" xfId="15600" xr:uid="{00000000-0005-0000-0000-000047000000}"/>
    <cellStyle name="Comma 7 4 3 2 9 2" xfId="45840" xr:uid="{00000000-0005-0000-0000-000047000000}"/>
    <cellStyle name="Comma 7 4 3 3" xfId="732" xr:uid="{00000000-0005-0000-0000-0000D5000000}"/>
    <cellStyle name="Comma 7 4 3 3 10" xfId="30972" xr:uid="{00000000-0005-0000-0000-0000D5000000}"/>
    <cellStyle name="Comma 7 4 3 3 2" xfId="1488" xr:uid="{00000000-0005-0000-0000-0000D5000000}"/>
    <cellStyle name="Comma 7 4 3 3 2 2" xfId="3000" xr:uid="{00000000-0005-0000-0000-0000D5000000}"/>
    <cellStyle name="Comma 7 4 3 3 2 2 2" xfId="12072" xr:uid="{00000000-0005-0000-0000-0000D5000000}"/>
    <cellStyle name="Comma 7 4 3 3 2 2 2 2" xfId="27192" xr:uid="{00000000-0005-0000-0000-0000D5000000}"/>
    <cellStyle name="Comma 7 4 3 3 2 2 2 2 2" xfId="57432" xr:uid="{00000000-0005-0000-0000-0000D5000000}"/>
    <cellStyle name="Comma 7 4 3 3 2 2 2 3" xfId="42312" xr:uid="{00000000-0005-0000-0000-0000D5000000}"/>
    <cellStyle name="Comma 7 4 3 3 2 2 3" xfId="18120" xr:uid="{00000000-0005-0000-0000-0000D5000000}"/>
    <cellStyle name="Comma 7 4 3 3 2 2 3 2" xfId="48360" xr:uid="{00000000-0005-0000-0000-0000D5000000}"/>
    <cellStyle name="Comma 7 4 3 3 2 2 4" xfId="33240" xr:uid="{00000000-0005-0000-0000-0000D5000000}"/>
    <cellStyle name="Comma 7 4 3 3 2 3" xfId="4512" xr:uid="{00000000-0005-0000-0000-0000D5000000}"/>
    <cellStyle name="Comma 7 4 3 3 2 3 2" xfId="13584" xr:uid="{00000000-0005-0000-0000-0000D5000000}"/>
    <cellStyle name="Comma 7 4 3 3 2 3 2 2" xfId="28704" xr:uid="{00000000-0005-0000-0000-0000D5000000}"/>
    <cellStyle name="Comma 7 4 3 3 2 3 2 2 2" xfId="58944" xr:uid="{00000000-0005-0000-0000-0000D5000000}"/>
    <cellStyle name="Comma 7 4 3 3 2 3 2 3" xfId="43824" xr:uid="{00000000-0005-0000-0000-0000D5000000}"/>
    <cellStyle name="Comma 7 4 3 3 2 3 3" xfId="19632" xr:uid="{00000000-0005-0000-0000-0000D5000000}"/>
    <cellStyle name="Comma 7 4 3 3 2 3 3 2" xfId="49872" xr:uid="{00000000-0005-0000-0000-0000D5000000}"/>
    <cellStyle name="Comma 7 4 3 3 2 3 4" xfId="34752" xr:uid="{00000000-0005-0000-0000-0000D5000000}"/>
    <cellStyle name="Comma 7 4 3 3 2 4" xfId="6024" xr:uid="{00000000-0005-0000-0000-0000D5000000}"/>
    <cellStyle name="Comma 7 4 3 3 2 4 2" xfId="15096" xr:uid="{00000000-0005-0000-0000-0000D5000000}"/>
    <cellStyle name="Comma 7 4 3 3 2 4 2 2" xfId="30216" xr:uid="{00000000-0005-0000-0000-0000D5000000}"/>
    <cellStyle name="Comma 7 4 3 3 2 4 2 2 2" xfId="60456" xr:uid="{00000000-0005-0000-0000-0000D5000000}"/>
    <cellStyle name="Comma 7 4 3 3 2 4 2 3" xfId="45336" xr:uid="{00000000-0005-0000-0000-0000D5000000}"/>
    <cellStyle name="Comma 7 4 3 3 2 4 3" xfId="21144" xr:uid="{00000000-0005-0000-0000-0000D5000000}"/>
    <cellStyle name="Comma 7 4 3 3 2 4 3 2" xfId="51384" xr:uid="{00000000-0005-0000-0000-0000D5000000}"/>
    <cellStyle name="Comma 7 4 3 3 2 4 4" xfId="36264" xr:uid="{00000000-0005-0000-0000-0000D5000000}"/>
    <cellStyle name="Comma 7 4 3 3 2 5" xfId="7536" xr:uid="{00000000-0005-0000-0000-0000D5000000}"/>
    <cellStyle name="Comma 7 4 3 3 2 5 2" xfId="22656" xr:uid="{00000000-0005-0000-0000-0000D5000000}"/>
    <cellStyle name="Comma 7 4 3 3 2 5 2 2" xfId="52896" xr:uid="{00000000-0005-0000-0000-0000D5000000}"/>
    <cellStyle name="Comma 7 4 3 3 2 5 3" xfId="37776" xr:uid="{00000000-0005-0000-0000-0000D5000000}"/>
    <cellStyle name="Comma 7 4 3 3 2 6" xfId="9048" xr:uid="{00000000-0005-0000-0000-0000D5000000}"/>
    <cellStyle name="Comma 7 4 3 3 2 6 2" xfId="24168" xr:uid="{00000000-0005-0000-0000-0000D5000000}"/>
    <cellStyle name="Comma 7 4 3 3 2 6 2 2" xfId="54408" xr:uid="{00000000-0005-0000-0000-0000D5000000}"/>
    <cellStyle name="Comma 7 4 3 3 2 6 3" xfId="39288" xr:uid="{00000000-0005-0000-0000-0000D5000000}"/>
    <cellStyle name="Comma 7 4 3 3 2 7" xfId="10560" xr:uid="{00000000-0005-0000-0000-0000D5000000}"/>
    <cellStyle name="Comma 7 4 3 3 2 7 2" xfId="25680" xr:uid="{00000000-0005-0000-0000-0000D5000000}"/>
    <cellStyle name="Comma 7 4 3 3 2 7 2 2" xfId="55920" xr:uid="{00000000-0005-0000-0000-0000D5000000}"/>
    <cellStyle name="Comma 7 4 3 3 2 7 3" xfId="40800" xr:uid="{00000000-0005-0000-0000-0000D5000000}"/>
    <cellStyle name="Comma 7 4 3 3 2 8" xfId="16608" xr:uid="{00000000-0005-0000-0000-0000D5000000}"/>
    <cellStyle name="Comma 7 4 3 3 2 8 2" xfId="46848" xr:uid="{00000000-0005-0000-0000-0000D5000000}"/>
    <cellStyle name="Comma 7 4 3 3 2 9" xfId="31728" xr:uid="{00000000-0005-0000-0000-0000D5000000}"/>
    <cellStyle name="Comma 7 4 3 3 3" xfId="2244" xr:uid="{00000000-0005-0000-0000-0000D5000000}"/>
    <cellStyle name="Comma 7 4 3 3 3 2" xfId="11316" xr:uid="{00000000-0005-0000-0000-0000D5000000}"/>
    <cellStyle name="Comma 7 4 3 3 3 2 2" xfId="26436" xr:uid="{00000000-0005-0000-0000-0000D5000000}"/>
    <cellStyle name="Comma 7 4 3 3 3 2 2 2" xfId="56676" xr:uid="{00000000-0005-0000-0000-0000D5000000}"/>
    <cellStyle name="Comma 7 4 3 3 3 2 3" xfId="41556" xr:uid="{00000000-0005-0000-0000-0000D5000000}"/>
    <cellStyle name="Comma 7 4 3 3 3 3" xfId="17364" xr:uid="{00000000-0005-0000-0000-0000D5000000}"/>
    <cellStyle name="Comma 7 4 3 3 3 3 2" xfId="47604" xr:uid="{00000000-0005-0000-0000-0000D5000000}"/>
    <cellStyle name="Comma 7 4 3 3 3 4" xfId="32484" xr:uid="{00000000-0005-0000-0000-0000D5000000}"/>
    <cellStyle name="Comma 7 4 3 3 4" xfId="3756" xr:uid="{00000000-0005-0000-0000-0000D5000000}"/>
    <cellStyle name="Comma 7 4 3 3 4 2" xfId="12828" xr:uid="{00000000-0005-0000-0000-0000D5000000}"/>
    <cellStyle name="Comma 7 4 3 3 4 2 2" xfId="27948" xr:uid="{00000000-0005-0000-0000-0000D5000000}"/>
    <cellStyle name="Comma 7 4 3 3 4 2 2 2" xfId="58188" xr:uid="{00000000-0005-0000-0000-0000D5000000}"/>
    <cellStyle name="Comma 7 4 3 3 4 2 3" xfId="43068" xr:uid="{00000000-0005-0000-0000-0000D5000000}"/>
    <cellStyle name="Comma 7 4 3 3 4 3" xfId="18876" xr:uid="{00000000-0005-0000-0000-0000D5000000}"/>
    <cellStyle name="Comma 7 4 3 3 4 3 2" xfId="49116" xr:uid="{00000000-0005-0000-0000-0000D5000000}"/>
    <cellStyle name="Comma 7 4 3 3 4 4" xfId="33996" xr:uid="{00000000-0005-0000-0000-0000D5000000}"/>
    <cellStyle name="Comma 7 4 3 3 5" xfId="5268" xr:uid="{00000000-0005-0000-0000-0000D5000000}"/>
    <cellStyle name="Comma 7 4 3 3 5 2" xfId="14340" xr:uid="{00000000-0005-0000-0000-0000D5000000}"/>
    <cellStyle name="Comma 7 4 3 3 5 2 2" xfId="29460" xr:uid="{00000000-0005-0000-0000-0000D5000000}"/>
    <cellStyle name="Comma 7 4 3 3 5 2 2 2" xfId="59700" xr:uid="{00000000-0005-0000-0000-0000D5000000}"/>
    <cellStyle name="Comma 7 4 3 3 5 2 3" xfId="44580" xr:uid="{00000000-0005-0000-0000-0000D5000000}"/>
    <cellStyle name="Comma 7 4 3 3 5 3" xfId="20388" xr:uid="{00000000-0005-0000-0000-0000D5000000}"/>
    <cellStyle name="Comma 7 4 3 3 5 3 2" xfId="50628" xr:uid="{00000000-0005-0000-0000-0000D5000000}"/>
    <cellStyle name="Comma 7 4 3 3 5 4" xfId="35508" xr:uid="{00000000-0005-0000-0000-0000D5000000}"/>
    <cellStyle name="Comma 7 4 3 3 6" xfId="6780" xr:uid="{00000000-0005-0000-0000-0000D5000000}"/>
    <cellStyle name="Comma 7 4 3 3 6 2" xfId="21900" xr:uid="{00000000-0005-0000-0000-0000D5000000}"/>
    <cellStyle name="Comma 7 4 3 3 6 2 2" xfId="52140" xr:uid="{00000000-0005-0000-0000-0000D5000000}"/>
    <cellStyle name="Comma 7 4 3 3 6 3" xfId="37020" xr:uid="{00000000-0005-0000-0000-0000D5000000}"/>
    <cellStyle name="Comma 7 4 3 3 7" xfId="8292" xr:uid="{00000000-0005-0000-0000-0000D5000000}"/>
    <cellStyle name="Comma 7 4 3 3 7 2" xfId="23412" xr:uid="{00000000-0005-0000-0000-0000D5000000}"/>
    <cellStyle name="Comma 7 4 3 3 7 2 2" xfId="53652" xr:uid="{00000000-0005-0000-0000-0000D5000000}"/>
    <cellStyle name="Comma 7 4 3 3 7 3" xfId="38532" xr:uid="{00000000-0005-0000-0000-0000D5000000}"/>
    <cellStyle name="Comma 7 4 3 3 8" xfId="9804" xr:uid="{00000000-0005-0000-0000-0000D5000000}"/>
    <cellStyle name="Comma 7 4 3 3 8 2" xfId="24924" xr:uid="{00000000-0005-0000-0000-0000D5000000}"/>
    <cellStyle name="Comma 7 4 3 3 8 2 2" xfId="55164" xr:uid="{00000000-0005-0000-0000-0000D5000000}"/>
    <cellStyle name="Comma 7 4 3 3 8 3" xfId="40044" xr:uid="{00000000-0005-0000-0000-0000D5000000}"/>
    <cellStyle name="Comma 7 4 3 3 9" xfId="15852" xr:uid="{00000000-0005-0000-0000-0000D5000000}"/>
    <cellStyle name="Comma 7 4 3 3 9 2" xfId="46092" xr:uid="{00000000-0005-0000-0000-0000D5000000}"/>
    <cellStyle name="Comma 7 4 3 4" xfId="984" xr:uid="{00000000-0005-0000-0000-000047000000}"/>
    <cellStyle name="Comma 7 4 3 4 2" xfId="2496" xr:uid="{00000000-0005-0000-0000-000047000000}"/>
    <cellStyle name="Comma 7 4 3 4 2 2" xfId="11568" xr:uid="{00000000-0005-0000-0000-000047000000}"/>
    <cellStyle name="Comma 7 4 3 4 2 2 2" xfId="26688" xr:uid="{00000000-0005-0000-0000-000047000000}"/>
    <cellStyle name="Comma 7 4 3 4 2 2 2 2" xfId="56928" xr:uid="{00000000-0005-0000-0000-000047000000}"/>
    <cellStyle name="Comma 7 4 3 4 2 2 3" xfId="41808" xr:uid="{00000000-0005-0000-0000-000047000000}"/>
    <cellStyle name="Comma 7 4 3 4 2 3" xfId="17616" xr:uid="{00000000-0005-0000-0000-000047000000}"/>
    <cellStyle name="Comma 7 4 3 4 2 3 2" xfId="47856" xr:uid="{00000000-0005-0000-0000-000047000000}"/>
    <cellStyle name="Comma 7 4 3 4 2 4" xfId="32736" xr:uid="{00000000-0005-0000-0000-000047000000}"/>
    <cellStyle name="Comma 7 4 3 4 3" xfId="4008" xr:uid="{00000000-0005-0000-0000-000047000000}"/>
    <cellStyle name="Comma 7 4 3 4 3 2" xfId="13080" xr:uid="{00000000-0005-0000-0000-000047000000}"/>
    <cellStyle name="Comma 7 4 3 4 3 2 2" xfId="28200" xr:uid="{00000000-0005-0000-0000-000047000000}"/>
    <cellStyle name="Comma 7 4 3 4 3 2 2 2" xfId="58440" xr:uid="{00000000-0005-0000-0000-000047000000}"/>
    <cellStyle name="Comma 7 4 3 4 3 2 3" xfId="43320" xr:uid="{00000000-0005-0000-0000-000047000000}"/>
    <cellStyle name="Comma 7 4 3 4 3 3" xfId="19128" xr:uid="{00000000-0005-0000-0000-000047000000}"/>
    <cellStyle name="Comma 7 4 3 4 3 3 2" xfId="49368" xr:uid="{00000000-0005-0000-0000-000047000000}"/>
    <cellStyle name="Comma 7 4 3 4 3 4" xfId="34248" xr:uid="{00000000-0005-0000-0000-000047000000}"/>
    <cellStyle name="Comma 7 4 3 4 4" xfId="5520" xr:uid="{00000000-0005-0000-0000-000047000000}"/>
    <cellStyle name="Comma 7 4 3 4 4 2" xfId="14592" xr:uid="{00000000-0005-0000-0000-000047000000}"/>
    <cellStyle name="Comma 7 4 3 4 4 2 2" xfId="29712" xr:uid="{00000000-0005-0000-0000-000047000000}"/>
    <cellStyle name="Comma 7 4 3 4 4 2 2 2" xfId="59952" xr:uid="{00000000-0005-0000-0000-000047000000}"/>
    <cellStyle name="Comma 7 4 3 4 4 2 3" xfId="44832" xr:uid="{00000000-0005-0000-0000-000047000000}"/>
    <cellStyle name="Comma 7 4 3 4 4 3" xfId="20640" xr:uid="{00000000-0005-0000-0000-000047000000}"/>
    <cellStyle name="Comma 7 4 3 4 4 3 2" xfId="50880" xr:uid="{00000000-0005-0000-0000-000047000000}"/>
    <cellStyle name="Comma 7 4 3 4 4 4" xfId="35760" xr:uid="{00000000-0005-0000-0000-000047000000}"/>
    <cellStyle name="Comma 7 4 3 4 5" xfId="7032" xr:uid="{00000000-0005-0000-0000-000047000000}"/>
    <cellStyle name="Comma 7 4 3 4 5 2" xfId="22152" xr:uid="{00000000-0005-0000-0000-000047000000}"/>
    <cellStyle name="Comma 7 4 3 4 5 2 2" xfId="52392" xr:uid="{00000000-0005-0000-0000-000047000000}"/>
    <cellStyle name="Comma 7 4 3 4 5 3" xfId="37272" xr:uid="{00000000-0005-0000-0000-000047000000}"/>
    <cellStyle name="Comma 7 4 3 4 6" xfId="8544" xr:uid="{00000000-0005-0000-0000-000047000000}"/>
    <cellStyle name="Comma 7 4 3 4 6 2" xfId="23664" xr:uid="{00000000-0005-0000-0000-000047000000}"/>
    <cellStyle name="Comma 7 4 3 4 6 2 2" xfId="53904" xr:uid="{00000000-0005-0000-0000-000047000000}"/>
    <cellStyle name="Comma 7 4 3 4 6 3" xfId="38784" xr:uid="{00000000-0005-0000-0000-000047000000}"/>
    <cellStyle name="Comma 7 4 3 4 7" xfId="10056" xr:uid="{00000000-0005-0000-0000-000047000000}"/>
    <cellStyle name="Comma 7 4 3 4 7 2" xfId="25176" xr:uid="{00000000-0005-0000-0000-000047000000}"/>
    <cellStyle name="Comma 7 4 3 4 7 2 2" xfId="55416" xr:uid="{00000000-0005-0000-0000-000047000000}"/>
    <cellStyle name="Comma 7 4 3 4 7 3" xfId="40296" xr:uid="{00000000-0005-0000-0000-000047000000}"/>
    <cellStyle name="Comma 7 4 3 4 8" xfId="16104" xr:uid="{00000000-0005-0000-0000-000047000000}"/>
    <cellStyle name="Comma 7 4 3 4 8 2" xfId="46344" xr:uid="{00000000-0005-0000-0000-000047000000}"/>
    <cellStyle name="Comma 7 4 3 4 9" xfId="31224" xr:uid="{00000000-0005-0000-0000-000047000000}"/>
    <cellStyle name="Comma 7 4 3 5" xfId="1740" xr:uid="{00000000-0005-0000-0000-000047000000}"/>
    <cellStyle name="Comma 7 4 3 5 2" xfId="10812" xr:uid="{00000000-0005-0000-0000-000047000000}"/>
    <cellStyle name="Comma 7 4 3 5 2 2" xfId="25932" xr:uid="{00000000-0005-0000-0000-000047000000}"/>
    <cellStyle name="Comma 7 4 3 5 2 2 2" xfId="56172" xr:uid="{00000000-0005-0000-0000-000047000000}"/>
    <cellStyle name="Comma 7 4 3 5 2 3" xfId="41052" xr:uid="{00000000-0005-0000-0000-000047000000}"/>
    <cellStyle name="Comma 7 4 3 5 3" xfId="16860" xr:uid="{00000000-0005-0000-0000-000047000000}"/>
    <cellStyle name="Comma 7 4 3 5 3 2" xfId="47100" xr:uid="{00000000-0005-0000-0000-000047000000}"/>
    <cellStyle name="Comma 7 4 3 5 4" xfId="31980" xr:uid="{00000000-0005-0000-0000-000047000000}"/>
    <cellStyle name="Comma 7 4 3 6" xfId="3252" xr:uid="{00000000-0005-0000-0000-000047000000}"/>
    <cellStyle name="Comma 7 4 3 6 2" xfId="12324" xr:uid="{00000000-0005-0000-0000-000047000000}"/>
    <cellStyle name="Comma 7 4 3 6 2 2" xfId="27444" xr:uid="{00000000-0005-0000-0000-000047000000}"/>
    <cellStyle name="Comma 7 4 3 6 2 2 2" xfId="57684" xr:uid="{00000000-0005-0000-0000-000047000000}"/>
    <cellStyle name="Comma 7 4 3 6 2 3" xfId="42564" xr:uid="{00000000-0005-0000-0000-000047000000}"/>
    <cellStyle name="Comma 7 4 3 6 3" xfId="18372" xr:uid="{00000000-0005-0000-0000-000047000000}"/>
    <cellStyle name="Comma 7 4 3 6 3 2" xfId="48612" xr:uid="{00000000-0005-0000-0000-000047000000}"/>
    <cellStyle name="Comma 7 4 3 6 4" xfId="33492" xr:uid="{00000000-0005-0000-0000-000047000000}"/>
    <cellStyle name="Comma 7 4 3 7" xfId="4764" xr:uid="{00000000-0005-0000-0000-000047000000}"/>
    <cellStyle name="Comma 7 4 3 7 2" xfId="13836" xr:uid="{00000000-0005-0000-0000-000047000000}"/>
    <cellStyle name="Comma 7 4 3 7 2 2" xfId="28956" xr:uid="{00000000-0005-0000-0000-000047000000}"/>
    <cellStyle name="Comma 7 4 3 7 2 2 2" xfId="59196" xr:uid="{00000000-0005-0000-0000-000047000000}"/>
    <cellStyle name="Comma 7 4 3 7 2 3" xfId="44076" xr:uid="{00000000-0005-0000-0000-000047000000}"/>
    <cellStyle name="Comma 7 4 3 7 3" xfId="19884" xr:uid="{00000000-0005-0000-0000-000047000000}"/>
    <cellStyle name="Comma 7 4 3 7 3 2" xfId="50124" xr:uid="{00000000-0005-0000-0000-000047000000}"/>
    <cellStyle name="Comma 7 4 3 7 4" xfId="35004" xr:uid="{00000000-0005-0000-0000-000047000000}"/>
    <cellStyle name="Comma 7 4 3 8" xfId="6276" xr:uid="{00000000-0005-0000-0000-000047000000}"/>
    <cellStyle name="Comma 7 4 3 8 2" xfId="21396" xr:uid="{00000000-0005-0000-0000-000047000000}"/>
    <cellStyle name="Comma 7 4 3 8 2 2" xfId="51636" xr:uid="{00000000-0005-0000-0000-000047000000}"/>
    <cellStyle name="Comma 7 4 3 8 3" xfId="36516" xr:uid="{00000000-0005-0000-0000-000047000000}"/>
    <cellStyle name="Comma 7 4 3 9" xfId="7788" xr:uid="{00000000-0005-0000-0000-000047000000}"/>
    <cellStyle name="Comma 7 4 3 9 2" xfId="22908" xr:uid="{00000000-0005-0000-0000-000047000000}"/>
    <cellStyle name="Comma 7 4 3 9 2 2" xfId="53148" xr:uid="{00000000-0005-0000-0000-000047000000}"/>
    <cellStyle name="Comma 7 4 3 9 3" xfId="38028" xr:uid="{00000000-0005-0000-0000-000047000000}"/>
    <cellStyle name="Comma 7 4 4" xfId="312" xr:uid="{00000000-0005-0000-0000-000021000000}"/>
    <cellStyle name="Comma 7 4 4 10" xfId="30552" xr:uid="{00000000-0005-0000-0000-000021000000}"/>
    <cellStyle name="Comma 7 4 4 2" xfId="1068" xr:uid="{00000000-0005-0000-0000-000021000000}"/>
    <cellStyle name="Comma 7 4 4 2 2" xfId="2580" xr:uid="{00000000-0005-0000-0000-000021000000}"/>
    <cellStyle name="Comma 7 4 4 2 2 2" xfId="11652" xr:uid="{00000000-0005-0000-0000-000021000000}"/>
    <cellStyle name="Comma 7 4 4 2 2 2 2" xfId="26772" xr:uid="{00000000-0005-0000-0000-000021000000}"/>
    <cellStyle name="Comma 7 4 4 2 2 2 2 2" xfId="57012" xr:uid="{00000000-0005-0000-0000-000021000000}"/>
    <cellStyle name="Comma 7 4 4 2 2 2 3" xfId="41892" xr:uid="{00000000-0005-0000-0000-000021000000}"/>
    <cellStyle name="Comma 7 4 4 2 2 3" xfId="17700" xr:uid="{00000000-0005-0000-0000-000021000000}"/>
    <cellStyle name="Comma 7 4 4 2 2 3 2" xfId="47940" xr:uid="{00000000-0005-0000-0000-000021000000}"/>
    <cellStyle name="Comma 7 4 4 2 2 4" xfId="32820" xr:uid="{00000000-0005-0000-0000-000021000000}"/>
    <cellStyle name="Comma 7 4 4 2 3" xfId="4092" xr:uid="{00000000-0005-0000-0000-000021000000}"/>
    <cellStyle name="Comma 7 4 4 2 3 2" xfId="13164" xr:uid="{00000000-0005-0000-0000-000021000000}"/>
    <cellStyle name="Comma 7 4 4 2 3 2 2" xfId="28284" xr:uid="{00000000-0005-0000-0000-000021000000}"/>
    <cellStyle name="Comma 7 4 4 2 3 2 2 2" xfId="58524" xr:uid="{00000000-0005-0000-0000-000021000000}"/>
    <cellStyle name="Comma 7 4 4 2 3 2 3" xfId="43404" xr:uid="{00000000-0005-0000-0000-000021000000}"/>
    <cellStyle name="Comma 7 4 4 2 3 3" xfId="19212" xr:uid="{00000000-0005-0000-0000-000021000000}"/>
    <cellStyle name="Comma 7 4 4 2 3 3 2" xfId="49452" xr:uid="{00000000-0005-0000-0000-000021000000}"/>
    <cellStyle name="Comma 7 4 4 2 3 4" xfId="34332" xr:uid="{00000000-0005-0000-0000-000021000000}"/>
    <cellStyle name="Comma 7 4 4 2 4" xfId="5604" xr:uid="{00000000-0005-0000-0000-000021000000}"/>
    <cellStyle name="Comma 7 4 4 2 4 2" xfId="14676" xr:uid="{00000000-0005-0000-0000-000021000000}"/>
    <cellStyle name="Comma 7 4 4 2 4 2 2" xfId="29796" xr:uid="{00000000-0005-0000-0000-000021000000}"/>
    <cellStyle name="Comma 7 4 4 2 4 2 2 2" xfId="60036" xr:uid="{00000000-0005-0000-0000-000021000000}"/>
    <cellStyle name="Comma 7 4 4 2 4 2 3" xfId="44916" xr:uid="{00000000-0005-0000-0000-000021000000}"/>
    <cellStyle name="Comma 7 4 4 2 4 3" xfId="20724" xr:uid="{00000000-0005-0000-0000-000021000000}"/>
    <cellStyle name="Comma 7 4 4 2 4 3 2" xfId="50964" xr:uid="{00000000-0005-0000-0000-000021000000}"/>
    <cellStyle name="Comma 7 4 4 2 4 4" xfId="35844" xr:uid="{00000000-0005-0000-0000-000021000000}"/>
    <cellStyle name="Comma 7 4 4 2 5" xfId="7116" xr:uid="{00000000-0005-0000-0000-000021000000}"/>
    <cellStyle name="Comma 7 4 4 2 5 2" xfId="22236" xr:uid="{00000000-0005-0000-0000-000021000000}"/>
    <cellStyle name="Comma 7 4 4 2 5 2 2" xfId="52476" xr:uid="{00000000-0005-0000-0000-000021000000}"/>
    <cellStyle name="Comma 7 4 4 2 5 3" xfId="37356" xr:uid="{00000000-0005-0000-0000-000021000000}"/>
    <cellStyle name="Comma 7 4 4 2 6" xfId="8628" xr:uid="{00000000-0005-0000-0000-000021000000}"/>
    <cellStyle name="Comma 7 4 4 2 6 2" xfId="23748" xr:uid="{00000000-0005-0000-0000-000021000000}"/>
    <cellStyle name="Comma 7 4 4 2 6 2 2" xfId="53988" xr:uid="{00000000-0005-0000-0000-000021000000}"/>
    <cellStyle name="Comma 7 4 4 2 6 3" xfId="38868" xr:uid="{00000000-0005-0000-0000-000021000000}"/>
    <cellStyle name="Comma 7 4 4 2 7" xfId="10140" xr:uid="{00000000-0005-0000-0000-000021000000}"/>
    <cellStyle name="Comma 7 4 4 2 7 2" xfId="25260" xr:uid="{00000000-0005-0000-0000-000021000000}"/>
    <cellStyle name="Comma 7 4 4 2 7 2 2" xfId="55500" xr:uid="{00000000-0005-0000-0000-000021000000}"/>
    <cellStyle name="Comma 7 4 4 2 7 3" xfId="40380" xr:uid="{00000000-0005-0000-0000-000021000000}"/>
    <cellStyle name="Comma 7 4 4 2 8" xfId="16188" xr:uid="{00000000-0005-0000-0000-000021000000}"/>
    <cellStyle name="Comma 7 4 4 2 8 2" xfId="46428" xr:uid="{00000000-0005-0000-0000-000021000000}"/>
    <cellStyle name="Comma 7 4 4 2 9" xfId="31308" xr:uid="{00000000-0005-0000-0000-000021000000}"/>
    <cellStyle name="Comma 7 4 4 3" xfId="1824" xr:uid="{00000000-0005-0000-0000-000021000000}"/>
    <cellStyle name="Comma 7 4 4 3 2" xfId="10896" xr:uid="{00000000-0005-0000-0000-000021000000}"/>
    <cellStyle name="Comma 7 4 4 3 2 2" xfId="26016" xr:uid="{00000000-0005-0000-0000-000021000000}"/>
    <cellStyle name="Comma 7 4 4 3 2 2 2" xfId="56256" xr:uid="{00000000-0005-0000-0000-000021000000}"/>
    <cellStyle name="Comma 7 4 4 3 2 3" xfId="41136" xr:uid="{00000000-0005-0000-0000-000021000000}"/>
    <cellStyle name="Comma 7 4 4 3 3" xfId="16944" xr:uid="{00000000-0005-0000-0000-000021000000}"/>
    <cellStyle name="Comma 7 4 4 3 3 2" xfId="47184" xr:uid="{00000000-0005-0000-0000-000021000000}"/>
    <cellStyle name="Comma 7 4 4 3 4" xfId="32064" xr:uid="{00000000-0005-0000-0000-000021000000}"/>
    <cellStyle name="Comma 7 4 4 4" xfId="3336" xr:uid="{00000000-0005-0000-0000-000021000000}"/>
    <cellStyle name="Comma 7 4 4 4 2" xfId="12408" xr:uid="{00000000-0005-0000-0000-000021000000}"/>
    <cellStyle name="Comma 7 4 4 4 2 2" xfId="27528" xr:uid="{00000000-0005-0000-0000-000021000000}"/>
    <cellStyle name="Comma 7 4 4 4 2 2 2" xfId="57768" xr:uid="{00000000-0005-0000-0000-000021000000}"/>
    <cellStyle name="Comma 7 4 4 4 2 3" xfId="42648" xr:uid="{00000000-0005-0000-0000-000021000000}"/>
    <cellStyle name="Comma 7 4 4 4 3" xfId="18456" xr:uid="{00000000-0005-0000-0000-000021000000}"/>
    <cellStyle name="Comma 7 4 4 4 3 2" xfId="48696" xr:uid="{00000000-0005-0000-0000-000021000000}"/>
    <cellStyle name="Comma 7 4 4 4 4" xfId="33576" xr:uid="{00000000-0005-0000-0000-000021000000}"/>
    <cellStyle name="Comma 7 4 4 5" xfId="4848" xr:uid="{00000000-0005-0000-0000-000021000000}"/>
    <cellStyle name="Comma 7 4 4 5 2" xfId="13920" xr:uid="{00000000-0005-0000-0000-000021000000}"/>
    <cellStyle name="Comma 7 4 4 5 2 2" xfId="29040" xr:uid="{00000000-0005-0000-0000-000021000000}"/>
    <cellStyle name="Comma 7 4 4 5 2 2 2" xfId="59280" xr:uid="{00000000-0005-0000-0000-000021000000}"/>
    <cellStyle name="Comma 7 4 4 5 2 3" xfId="44160" xr:uid="{00000000-0005-0000-0000-000021000000}"/>
    <cellStyle name="Comma 7 4 4 5 3" xfId="19968" xr:uid="{00000000-0005-0000-0000-000021000000}"/>
    <cellStyle name="Comma 7 4 4 5 3 2" xfId="50208" xr:uid="{00000000-0005-0000-0000-000021000000}"/>
    <cellStyle name="Comma 7 4 4 5 4" xfId="35088" xr:uid="{00000000-0005-0000-0000-000021000000}"/>
    <cellStyle name="Comma 7 4 4 6" xfId="6360" xr:uid="{00000000-0005-0000-0000-000021000000}"/>
    <cellStyle name="Comma 7 4 4 6 2" xfId="21480" xr:uid="{00000000-0005-0000-0000-000021000000}"/>
    <cellStyle name="Comma 7 4 4 6 2 2" xfId="51720" xr:uid="{00000000-0005-0000-0000-000021000000}"/>
    <cellStyle name="Comma 7 4 4 6 3" xfId="36600" xr:uid="{00000000-0005-0000-0000-000021000000}"/>
    <cellStyle name="Comma 7 4 4 7" xfId="7872" xr:uid="{00000000-0005-0000-0000-000021000000}"/>
    <cellStyle name="Comma 7 4 4 7 2" xfId="22992" xr:uid="{00000000-0005-0000-0000-000021000000}"/>
    <cellStyle name="Comma 7 4 4 7 2 2" xfId="53232" xr:uid="{00000000-0005-0000-0000-000021000000}"/>
    <cellStyle name="Comma 7 4 4 7 3" xfId="38112" xr:uid="{00000000-0005-0000-0000-000021000000}"/>
    <cellStyle name="Comma 7 4 4 8" xfId="9384" xr:uid="{00000000-0005-0000-0000-000021000000}"/>
    <cellStyle name="Comma 7 4 4 8 2" xfId="24504" xr:uid="{00000000-0005-0000-0000-000021000000}"/>
    <cellStyle name="Comma 7 4 4 8 2 2" xfId="54744" xr:uid="{00000000-0005-0000-0000-000021000000}"/>
    <cellStyle name="Comma 7 4 4 8 3" xfId="39624" xr:uid="{00000000-0005-0000-0000-000021000000}"/>
    <cellStyle name="Comma 7 4 4 9" xfId="15432" xr:uid="{00000000-0005-0000-0000-000021000000}"/>
    <cellStyle name="Comma 7 4 4 9 2" xfId="45672" xr:uid="{00000000-0005-0000-0000-000021000000}"/>
    <cellStyle name="Comma 7 4 5" xfId="564" xr:uid="{00000000-0005-0000-0000-0000D3000000}"/>
    <cellStyle name="Comma 7 4 5 10" xfId="30804" xr:uid="{00000000-0005-0000-0000-0000D3000000}"/>
    <cellStyle name="Comma 7 4 5 2" xfId="1320" xr:uid="{00000000-0005-0000-0000-0000D3000000}"/>
    <cellStyle name="Comma 7 4 5 2 2" xfId="2832" xr:uid="{00000000-0005-0000-0000-0000D3000000}"/>
    <cellStyle name="Comma 7 4 5 2 2 2" xfId="11904" xr:uid="{00000000-0005-0000-0000-0000D3000000}"/>
    <cellStyle name="Comma 7 4 5 2 2 2 2" xfId="27024" xr:uid="{00000000-0005-0000-0000-0000D3000000}"/>
    <cellStyle name="Comma 7 4 5 2 2 2 2 2" xfId="57264" xr:uid="{00000000-0005-0000-0000-0000D3000000}"/>
    <cellStyle name="Comma 7 4 5 2 2 2 3" xfId="42144" xr:uid="{00000000-0005-0000-0000-0000D3000000}"/>
    <cellStyle name="Comma 7 4 5 2 2 3" xfId="17952" xr:uid="{00000000-0005-0000-0000-0000D3000000}"/>
    <cellStyle name="Comma 7 4 5 2 2 3 2" xfId="48192" xr:uid="{00000000-0005-0000-0000-0000D3000000}"/>
    <cellStyle name="Comma 7 4 5 2 2 4" xfId="33072" xr:uid="{00000000-0005-0000-0000-0000D3000000}"/>
    <cellStyle name="Comma 7 4 5 2 3" xfId="4344" xr:uid="{00000000-0005-0000-0000-0000D3000000}"/>
    <cellStyle name="Comma 7 4 5 2 3 2" xfId="13416" xr:uid="{00000000-0005-0000-0000-0000D3000000}"/>
    <cellStyle name="Comma 7 4 5 2 3 2 2" xfId="28536" xr:uid="{00000000-0005-0000-0000-0000D3000000}"/>
    <cellStyle name="Comma 7 4 5 2 3 2 2 2" xfId="58776" xr:uid="{00000000-0005-0000-0000-0000D3000000}"/>
    <cellStyle name="Comma 7 4 5 2 3 2 3" xfId="43656" xr:uid="{00000000-0005-0000-0000-0000D3000000}"/>
    <cellStyle name="Comma 7 4 5 2 3 3" xfId="19464" xr:uid="{00000000-0005-0000-0000-0000D3000000}"/>
    <cellStyle name="Comma 7 4 5 2 3 3 2" xfId="49704" xr:uid="{00000000-0005-0000-0000-0000D3000000}"/>
    <cellStyle name="Comma 7 4 5 2 3 4" xfId="34584" xr:uid="{00000000-0005-0000-0000-0000D3000000}"/>
    <cellStyle name="Comma 7 4 5 2 4" xfId="5856" xr:uid="{00000000-0005-0000-0000-0000D3000000}"/>
    <cellStyle name="Comma 7 4 5 2 4 2" xfId="14928" xr:uid="{00000000-0005-0000-0000-0000D3000000}"/>
    <cellStyle name="Comma 7 4 5 2 4 2 2" xfId="30048" xr:uid="{00000000-0005-0000-0000-0000D3000000}"/>
    <cellStyle name="Comma 7 4 5 2 4 2 2 2" xfId="60288" xr:uid="{00000000-0005-0000-0000-0000D3000000}"/>
    <cellStyle name="Comma 7 4 5 2 4 2 3" xfId="45168" xr:uid="{00000000-0005-0000-0000-0000D3000000}"/>
    <cellStyle name="Comma 7 4 5 2 4 3" xfId="20976" xr:uid="{00000000-0005-0000-0000-0000D3000000}"/>
    <cellStyle name="Comma 7 4 5 2 4 3 2" xfId="51216" xr:uid="{00000000-0005-0000-0000-0000D3000000}"/>
    <cellStyle name="Comma 7 4 5 2 4 4" xfId="36096" xr:uid="{00000000-0005-0000-0000-0000D3000000}"/>
    <cellStyle name="Comma 7 4 5 2 5" xfId="7368" xr:uid="{00000000-0005-0000-0000-0000D3000000}"/>
    <cellStyle name="Comma 7 4 5 2 5 2" xfId="22488" xr:uid="{00000000-0005-0000-0000-0000D3000000}"/>
    <cellStyle name="Comma 7 4 5 2 5 2 2" xfId="52728" xr:uid="{00000000-0005-0000-0000-0000D3000000}"/>
    <cellStyle name="Comma 7 4 5 2 5 3" xfId="37608" xr:uid="{00000000-0005-0000-0000-0000D3000000}"/>
    <cellStyle name="Comma 7 4 5 2 6" xfId="8880" xr:uid="{00000000-0005-0000-0000-0000D3000000}"/>
    <cellStyle name="Comma 7 4 5 2 6 2" xfId="24000" xr:uid="{00000000-0005-0000-0000-0000D3000000}"/>
    <cellStyle name="Comma 7 4 5 2 6 2 2" xfId="54240" xr:uid="{00000000-0005-0000-0000-0000D3000000}"/>
    <cellStyle name="Comma 7 4 5 2 6 3" xfId="39120" xr:uid="{00000000-0005-0000-0000-0000D3000000}"/>
    <cellStyle name="Comma 7 4 5 2 7" xfId="10392" xr:uid="{00000000-0005-0000-0000-0000D3000000}"/>
    <cellStyle name="Comma 7 4 5 2 7 2" xfId="25512" xr:uid="{00000000-0005-0000-0000-0000D3000000}"/>
    <cellStyle name="Comma 7 4 5 2 7 2 2" xfId="55752" xr:uid="{00000000-0005-0000-0000-0000D3000000}"/>
    <cellStyle name="Comma 7 4 5 2 7 3" xfId="40632" xr:uid="{00000000-0005-0000-0000-0000D3000000}"/>
    <cellStyle name="Comma 7 4 5 2 8" xfId="16440" xr:uid="{00000000-0005-0000-0000-0000D3000000}"/>
    <cellStyle name="Comma 7 4 5 2 8 2" xfId="46680" xr:uid="{00000000-0005-0000-0000-0000D3000000}"/>
    <cellStyle name="Comma 7 4 5 2 9" xfId="31560" xr:uid="{00000000-0005-0000-0000-0000D3000000}"/>
    <cellStyle name="Comma 7 4 5 3" xfId="2076" xr:uid="{00000000-0005-0000-0000-0000D3000000}"/>
    <cellStyle name="Comma 7 4 5 3 2" xfId="11148" xr:uid="{00000000-0005-0000-0000-0000D3000000}"/>
    <cellStyle name="Comma 7 4 5 3 2 2" xfId="26268" xr:uid="{00000000-0005-0000-0000-0000D3000000}"/>
    <cellStyle name="Comma 7 4 5 3 2 2 2" xfId="56508" xr:uid="{00000000-0005-0000-0000-0000D3000000}"/>
    <cellStyle name="Comma 7 4 5 3 2 3" xfId="41388" xr:uid="{00000000-0005-0000-0000-0000D3000000}"/>
    <cellStyle name="Comma 7 4 5 3 3" xfId="17196" xr:uid="{00000000-0005-0000-0000-0000D3000000}"/>
    <cellStyle name="Comma 7 4 5 3 3 2" xfId="47436" xr:uid="{00000000-0005-0000-0000-0000D3000000}"/>
    <cellStyle name="Comma 7 4 5 3 4" xfId="32316" xr:uid="{00000000-0005-0000-0000-0000D3000000}"/>
    <cellStyle name="Comma 7 4 5 4" xfId="3588" xr:uid="{00000000-0005-0000-0000-0000D3000000}"/>
    <cellStyle name="Comma 7 4 5 4 2" xfId="12660" xr:uid="{00000000-0005-0000-0000-0000D3000000}"/>
    <cellStyle name="Comma 7 4 5 4 2 2" xfId="27780" xr:uid="{00000000-0005-0000-0000-0000D3000000}"/>
    <cellStyle name="Comma 7 4 5 4 2 2 2" xfId="58020" xr:uid="{00000000-0005-0000-0000-0000D3000000}"/>
    <cellStyle name="Comma 7 4 5 4 2 3" xfId="42900" xr:uid="{00000000-0005-0000-0000-0000D3000000}"/>
    <cellStyle name="Comma 7 4 5 4 3" xfId="18708" xr:uid="{00000000-0005-0000-0000-0000D3000000}"/>
    <cellStyle name="Comma 7 4 5 4 3 2" xfId="48948" xr:uid="{00000000-0005-0000-0000-0000D3000000}"/>
    <cellStyle name="Comma 7 4 5 4 4" xfId="33828" xr:uid="{00000000-0005-0000-0000-0000D3000000}"/>
    <cellStyle name="Comma 7 4 5 5" xfId="5100" xr:uid="{00000000-0005-0000-0000-0000D3000000}"/>
    <cellStyle name="Comma 7 4 5 5 2" xfId="14172" xr:uid="{00000000-0005-0000-0000-0000D3000000}"/>
    <cellStyle name="Comma 7 4 5 5 2 2" xfId="29292" xr:uid="{00000000-0005-0000-0000-0000D3000000}"/>
    <cellStyle name="Comma 7 4 5 5 2 2 2" xfId="59532" xr:uid="{00000000-0005-0000-0000-0000D3000000}"/>
    <cellStyle name="Comma 7 4 5 5 2 3" xfId="44412" xr:uid="{00000000-0005-0000-0000-0000D3000000}"/>
    <cellStyle name="Comma 7 4 5 5 3" xfId="20220" xr:uid="{00000000-0005-0000-0000-0000D3000000}"/>
    <cellStyle name="Comma 7 4 5 5 3 2" xfId="50460" xr:uid="{00000000-0005-0000-0000-0000D3000000}"/>
    <cellStyle name="Comma 7 4 5 5 4" xfId="35340" xr:uid="{00000000-0005-0000-0000-0000D3000000}"/>
    <cellStyle name="Comma 7 4 5 6" xfId="6612" xr:uid="{00000000-0005-0000-0000-0000D3000000}"/>
    <cellStyle name="Comma 7 4 5 6 2" xfId="21732" xr:uid="{00000000-0005-0000-0000-0000D3000000}"/>
    <cellStyle name="Comma 7 4 5 6 2 2" xfId="51972" xr:uid="{00000000-0005-0000-0000-0000D3000000}"/>
    <cellStyle name="Comma 7 4 5 6 3" xfId="36852" xr:uid="{00000000-0005-0000-0000-0000D3000000}"/>
    <cellStyle name="Comma 7 4 5 7" xfId="8124" xr:uid="{00000000-0005-0000-0000-0000D3000000}"/>
    <cellStyle name="Comma 7 4 5 7 2" xfId="23244" xr:uid="{00000000-0005-0000-0000-0000D3000000}"/>
    <cellStyle name="Comma 7 4 5 7 2 2" xfId="53484" xr:uid="{00000000-0005-0000-0000-0000D3000000}"/>
    <cellStyle name="Comma 7 4 5 7 3" xfId="38364" xr:uid="{00000000-0005-0000-0000-0000D3000000}"/>
    <cellStyle name="Comma 7 4 5 8" xfId="9636" xr:uid="{00000000-0005-0000-0000-0000D3000000}"/>
    <cellStyle name="Comma 7 4 5 8 2" xfId="24756" xr:uid="{00000000-0005-0000-0000-0000D3000000}"/>
    <cellStyle name="Comma 7 4 5 8 2 2" xfId="54996" xr:uid="{00000000-0005-0000-0000-0000D3000000}"/>
    <cellStyle name="Comma 7 4 5 8 3" xfId="39876" xr:uid="{00000000-0005-0000-0000-0000D3000000}"/>
    <cellStyle name="Comma 7 4 5 9" xfId="15684" xr:uid="{00000000-0005-0000-0000-0000D3000000}"/>
    <cellStyle name="Comma 7 4 5 9 2" xfId="45924" xr:uid="{00000000-0005-0000-0000-0000D3000000}"/>
    <cellStyle name="Comma 7 4 6" xfId="816" xr:uid="{00000000-0005-0000-0000-000021000000}"/>
    <cellStyle name="Comma 7 4 6 2" xfId="2328" xr:uid="{00000000-0005-0000-0000-000021000000}"/>
    <cellStyle name="Comma 7 4 6 2 2" xfId="11400" xr:uid="{00000000-0005-0000-0000-000021000000}"/>
    <cellStyle name="Comma 7 4 6 2 2 2" xfId="26520" xr:uid="{00000000-0005-0000-0000-000021000000}"/>
    <cellStyle name="Comma 7 4 6 2 2 2 2" xfId="56760" xr:uid="{00000000-0005-0000-0000-000021000000}"/>
    <cellStyle name="Comma 7 4 6 2 2 3" xfId="41640" xr:uid="{00000000-0005-0000-0000-000021000000}"/>
    <cellStyle name="Comma 7 4 6 2 3" xfId="17448" xr:uid="{00000000-0005-0000-0000-000021000000}"/>
    <cellStyle name="Comma 7 4 6 2 3 2" xfId="47688" xr:uid="{00000000-0005-0000-0000-000021000000}"/>
    <cellStyle name="Comma 7 4 6 2 4" xfId="32568" xr:uid="{00000000-0005-0000-0000-000021000000}"/>
    <cellStyle name="Comma 7 4 6 3" xfId="3840" xr:uid="{00000000-0005-0000-0000-000021000000}"/>
    <cellStyle name="Comma 7 4 6 3 2" xfId="12912" xr:uid="{00000000-0005-0000-0000-000021000000}"/>
    <cellStyle name="Comma 7 4 6 3 2 2" xfId="28032" xr:uid="{00000000-0005-0000-0000-000021000000}"/>
    <cellStyle name="Comma 7 4 6 3 2 2 2" xfId="58272" xr:uid="{00000000-0005-0000-0000-000021000000}"/>
    <cellStyle name="Comma 7 4 6 3 2 3" xfId="43152" xr:uid="{00000000-0005-0000-0000-000021000000}"/>
    <cellStyle name="Comma 7 4 6 3 3" xfId="18960" xr:uid="{00000000-0005-0000-0000-000021000000}"/>
    <cellStyle name="Comma 7 4 6 3 3 2" xfId="49200" xr:uid="{00000000-0005-0000-0000-000021000000}"/>
    <cellStyle name="Comma 7 4 6 3 4" xfId="34080" xr:uid="{00000000-0005-0000-0000-000021000000}"/>
    <cellStyle name="Comma 7 4 6 4" xfId="5352" xr:uid="{00000000-0005-0000-0000-000021000000}"/>
    <cellStyle name="Comma 7 4 6 4 2" xfId="14424" xr:uid="{00000000-0005-0000-0000-000021000000}"/>
    <cellStyle name="Comma 7 4 6 4 2 2" xfId="29544" xr:uid="{00000000-0005-0000-0000-000021000000}"/>
    <cellStyle name="Comma 7 4 6 4 2 2 2" xfId="59784" xr:uid="{00000000-0005-0000-0000-000021000000}"/>
    <cellStyle name="Comma 7 4 6 4 2 3" xfId="44664" xr:uid="{00000000-0005-0000-0000-000021000000}"/>
    <cellStyle name="Comma 7 4 6 4 3" xfId="20472" xr:uid="{00000000-0005-0000-0000-000021000000}"/>
    <cellStyle name="Comma 7 4 6 4 3 2" xfId="50712" xr:uid="{00000000-0005-0000-0000-000021000000}"/>
    <cellStyle name="Comma 7 4 6 4 4" xfId="35592" xr:uid="{00000000-0005-0000-0000-000021000000}"/>
    <cellStyle name="Comma 7 4 6 5" xfId="6864" xr:uid="{00000000-0005-0000-0000-000021000000}"/>
    <cellStyle name="Comma 7 4 6 5 2" xfId="21984" xr:uid="{00000000-0005-0000-0000-000021000000}"/>
    <cellStyle name="Comma 7 4 6 5 2 2" xfId="52224" xr:uid="{00000000-0005-0000-0000-000021000000}"/>
    <cellStyle name="Comma 7 4 6 5 3" xfId="37104" xr:uid="{00000000-0005-0000-0000-000021000000}"/>
    <cellStyle name="Comma 7 4 6 6" xfId="8376" xr:uid="{00000000-0005-0000-0000-000021000000}"/>
    <cellStyle name="Comma 7 4 6 6 2" xfId="23496" xr:uid="{00000000-0005-0000-0000-000021000000}"/>
    <cellStyle name="Comma 7 4 6 6 2 2" xfId="53736" xr:uid="{00000000-0005-0000-0000-000021000000}"/>
    <cellStyle name="Comma 7 4 6 6 3" xfId="38616" xr:uid="{00000000-0005-0000-0000-000021000000}"/>
    <cellStyle name="Comma 7 4 6 7" xfId="9888" xr:uid="{00000000-0005-0000-0000-000021000000}"/>
    <cellStyle name="Comma 7 4 6 7 2" xfId="25008" xr:uid="{00000000-0005-0000-0000-000021000000}"/>
    <cellStyle name="Comma 7 4 6 7 2 2" xfId="55248" xr:uid="{00000000-0005-0000-0000-000021000000}"/>
    <cellStyle name="Comma 7 4 6 7 3" xfId="40128" xr:uid="{00000000-0005-0000-0000-000021000000}"/>
    <cellStyle name="Comma 7 4 6 8" xfId="15936" xr:uid="{00000000-0005-0000-0000-000021000000}"/>
    <cellStyle name="Comma 7 4 6 8 2" xfId="46176" xr:uid="{00000000-0005-0000-0000-000021000000}"/>
    <cellStyle name="Comma 7 4 6 9" xfId="31056" xr:uid="{00000000-0005-0000-0000-000021000000}"/>
    <cellStyle name="Comma 7 4 7" xfId="1572" xr:uid="{00000000-0005-0000-0000-000021000000}"/>
    <cellStyle name="Comma 7 4 7 2" xfId="10644" xr:uid="{00000000-0005-0000-0000-000021000000}"/>
    <cellStyle name="Comma 7 4 7 2 2" xfId="25764" xr:uid="{00000000-0005-0000-0000-000021000000}"/>
    <cellStyle name="Comma 7 4 7 2 2 2" xfId="56004" xr:uid="{00000000-0005-0000-0000-000021000000}"/>
    <cellStyle name="Comma 7 4 7 2 3" xfId="40884" xr:uid="{00000000-0005-0000-0000-000021000000}"/>
    <cellStyle name="Comma 7 4 7 3" xfId="16692" xr:uid="{00000000-0005-0000-0000-000021000000}"/>
    <cellStyle name="Comma 7 4 7 3 2" xfId="46932" xr:uid="{00000000-0005-0000-0000-000021000000}"/>
    <cellStyle name="Comma 7 4 7 4" xfId="31812" xr:uid="{00000000-0005-0000-0000-000021000000}"/>
    <cellStyle name="Comma 7 4 8" xfId="3084" xr:uid="{00000000-0005-0000-0000-000021000000}"/>
    <cellStyle name="Comma 7 4 8 2" xfId="12156" xr:uid="{00000000-0005-0000-0000-000021000000}"/>
    <cellStyle name="Comma 7 4 8 2 2" xfId="27276" xr:uid="{00000000-0005-0000-0000-000021000000}"/>
    <cellStyle name="Comma 7 4 8 2 2 2" xfId="57516" xr:uid="{00000000-0005-0000-0000-000021000000}"/>
    <cellStyle name="Comma 7 4 8 2 3" xfId="42396" xr:uid="{00000000-0005-0000-0000-000021000000}"/>
    <cellStyle name="Comma 7 4 8 3" xfId="18204" xr:uid="{00000000-0005-0000-0000-000021000000}"/>
    <cellStyle name="Comma 7 4 8 3 2" xfId="48444" xr:uid="{00000000-0005-0000-0000-000021000000}"/>
    <cellStyle name="Comma 7 4 8 4" xfId="33324" xr:uid="{00000000-0005-0000-0000-000021000000}"/>
    <cellStyle name="Comma 7 4 9" xfId="4596" xr:uid="{00000000-0005-0000-0000-000021000000}"/>
    <cellStyle name="Comma 7 4 9 2" xfId="13668" xr:uid="{00000000-0005-0000-0000-000021000000}"/>
    <cellStyle name="Comma 7 4 9 2 2" xfId="28788" xr:uid="{00000000-0005-0000-0000-000021000000}"/>
    <cellStyle name="Comma 7 4 9 2 2 2" xfId="59028" xr:uid="{00000000-0005-0000-0000-000021000000}"/>
    <cellStyle name="Comma 7 4 9 2 3" xfId="43908" xr:uid="{00000000-0005-0000-0000-000021000000}"/>
    <cellStyle name="Comma 7 4 9 3" xfId="19716" xr:uid="{00000000-0005-0000-0000-000021000000}"/>
    <cellStyle name="Comma 7 4 9 3 2" xfId="49956" xr:uid="{00000000-0005-0000-0000-000021000000}"/>
    <cellStyle name="Comma 7 4 9 4" xfId="34836" xr:uid="{00000000-0005-0000-0000-000021000000}"/>
    <cellStyle name="Comma 7 5" xfId="102" xr:uid="{00000000-0005-0000-0000-000042000000}"/>
    <cellStyle name="Comma 7 5 10" xfId="9174" xr:uid="{00000000-0005-0000-0000-000042000000}"/>
    <cellStyle name="Comma 7 5 10 2" xfId="24294" xr:uid="{00000000-0005-0000-0000-000042000000}"/>
    <cellStyle name="Comma 7 5 10 2 2" xfId="54534" xr:uid="{00000000-0005-0000-0000-000042000000}"/>
    <cellStyle name="Comma 7 5 10 3" xfId="39414" xr:uid="{00000000-0005-0000-0000-000042000000}"/>
    <cellStyle name="Comma 7 5 11" xfId="15222" xr:uid="{00000000-0005-0000-0000-000042000000}"/>
    <cellStyle name="Comma 7 5 11 2" xfId="45462" xr:uid="{00000000-0005-0000-0000-000042000000}"/>
    <cellStyle name="Comma 7 5 12" xfId="30342" xr:uid="{00000000-0005-0000-0000-000042000000}"/>
    <cellStyle name="Comma 7 5 2" xfId="354" xr:uid="{00000000-0005-0000-0000-000042000000}"/>
    <cellStyle name="Comma 7 5 2 10" xfId="30594" xr:uid="{00000000-0005-0000-0000-000042000000}"/>
    <cellStyle name="Comma 7 5 2 2" xfId="1110" xr:uid="{00000000-0005-0000-0000-000042000000}"/>
    <cellStyle name="Comma 7 5 2 2 2" xfId="2622" xr:uid="{00000000-0005-0000-0000-000042000000}"/>
    <cellStyle name="Comma 7 5 2 2 2 2" xfId="11694" xr:uid="{00000000-0005-0000-0000-000042000000}"/>
    <cellStyle name="Comma 7 5 2 2 2 2 2" xfId="26814" xr:uid="{00000000-0005-0000-0000-000042000000}"/>
    <cellStyle name="Comma 7 5 2 2 2 2 2 2" xfId="57054" xr:uid="{00000000-0005-0000-0000-000042000000}"/>
    <cellStyle name="Comma 7 5 2 2 2 2 3" xfId="41934" xr:uid="{00000000-0005-0000-0000-000042000000}"/>
    <cellStyle name="Comma 7 5 2 2 2 3" xfId="17742" xr:uid="{00000000-0005-0000-0000-000042000000}"/>
    <cellStyle name="Comma 7 5 2 2 2 3 2" xfId="47982" xr:uid="{00000000-0005-0000-0000-000042000000}"/>
    <cellStyle name="Comma 7 5 2 2 2 4" xfId="32862" xr:uid="{00000000-0005-0000-0000-000042000000}"/>
    <cellStyle name="Comma 7 5 2 2 3" xfId="4134" xr:uid="{00000000-0005-0000-0000-000042000000}"/>
    <cellStyle name="Comma 7 5 2 2 3 2" xfId="13206" xr:uid="{00000000-0005-0000-0000-000042000000}"/>
    <cellStyle name="Comma 7 5 2 2 3 2 2" xfId="28326" xr:uid="{00000000-0005-0000-0000-000042000000}"/>
    <cellStyle name="Comma 7 5 2 2 3 2 2 2" xfId="58566" xr:uid="{00000000-0005-0000-0000-000042000000}"/>
    <cellStyle name="Comma 7 5 2 2 3 2 3" xfId="43446" xr:uid="{00000000-0005-0000-0000-000042000000}"/>
    <cellStyle name="Comma 7 5 2 2 3 3" xfId="19254" xr:uid="{00000000-0005-0000-0000-000042000000}"/>
    <cellStyle name="Comma 7 5 2 2 3 3 2" xfId="49494" xr:uid="{00000000-0005-0000-0000-000042000000}"/>
    <cellStyle name="Comma 7 5 2 2 3 4" xfId="34374" xr:uid="{00000000-0005-0000-0000-000042000000}"/>
    <cellStyle name="Comma 7 5 2 2 4" xfId="5646" xr:uid="{00000000-0005-0000-0000-000042000000}"/>
    <cellStyle name="Comma 7 5 2 2 4 2" xfId="14718" xr:uid="{00000000-0005-0000-0000-000042000000}"/>
    <cellStyle name="Comma 7 5 2 2 4 2 2" xfId="29838" xr:uid="{00000000-0005-0000-0000-000042000000}"/>
    <cellStyle name="Comma 7 5 2 2 4 2 2 2" xfId="60078" xr:uid="{00000000-0005-0000-0000-000042000000}"/>
    <cellStyle name="Comma 7 5 2 2 4 2 3" xfId="44958" xr:uid="{00000000-0005-0000-0000-000042000000}"/>
    <cellStyle name="Comma 7 5 2 2 4 3" xfId="20766" xr:uid="{00000000-0005-0000-0000-000042000000}"/>
    <cellStyle name="Comma 7 5 2 2 4 3 2" xfId="51006" xr:uid="{00000000-0005-0000-0000-000042000000}"/>
    <cellStyle name="Comma 7 5 2 2 4 4" xfId="35886" xr:uid="{00000000-0005-0000-0000-000042000000}"/>
    <cellStyle name="Comma 7 5 2 2 5" xfId="7158" xr:uid="{00000000-0005-0000-0000-000042000000}"/>
    <cellStyle name="Comma 7 5 2 2 5 2" xfId="22278" xr:uid="{00000000-0005-0000-0000-000042000000}"/>
    <cellStyle name="Comma 7 5 2 2 5 2 2" xfId="52518" xr:uid="{00000000-0005-0000-0000-000042000000}"/>
    <cellStyle name="Comma 7 5 2 2 5 3" xfId="37398" xr:uid="{00000000-0005-0000-0000-000042000000}"/>
    <cellStyle name="Comma 7 5 2 2 6" xfId="8670" xr:uid="{00000000-0005-0000-0000-000042000000}"/>
    <cellStyle name="Comma 7 5 2 2 6 2" xfId="23790" xr:uid="{00000000-0005-0000-0000-000042000000}"/>
    <cellStyle name="Comma 7 5 2 2 6 2 2" xfId="54030" xr:uid="{00000000-0005-0000-0000-000042000000}"/>
    <cellStyle name="Comma 7 5 2 2 6 3" xfId="38910" xr:uid="{00000000-0005-0000-0000-000042000000}"/>
    <cellStyle name="Comma 7 5 2 2 7" xfId="10182" xr:uid="{00000000-0005-0000-0000-000042000000}"/>
    <cellStyle name="Comma 7 5 2 2 7 2" xfId="25302" xr:uid="{00000000-0005-0000-0000-000042000000}"/>
    <cellStyle name="Comma 7 5 2 2 7 2 2" xfId="55542" xr:uid="{00000000-0005-0000-0000-000042000000}"/>
    <cellStyle name="Comma 7 5 2 2 7 3" xfId="40422" xr:uid="{00000000-0005-0000-0000-000042000000}"/>
    <cellStyle name="Comma 7 5 2 2 8" xfId="16230" xr:uid="{00000000-0005-0000-0000-000042000000}"/>
    <cellStyle name="Comma 7 5 2 2 8 2" xfId="46470" xr:uid="{00000000-0005-0000-0000-000042000000}"/>
    <cellStyle name="Comma 7 5 2 2 9" xfId="31350" xr:uid="{00000000-0005-0000-0000-000042000000}"/>
    <cellStyle name="Comma 7 5 2 3" xfId="1866" xr:uid="{00000000-0005-0000-0000-000042000000}"/>
    <cellStyle name="Comma 7 5 2 3 2" xfId="10938" xr:uid="{00000000-0005-0000-0000-000042000000}"/>
    <cellStyle name="Comma 7 5 2 3 2 2" xfId="26058" xr:uid="{00000000-0005-0000-0000-000042000000}"/>
    <cellStyle name="Comma 7 5 2 3 2 2 2" xfId="56298" xr:uid="{00000000-0005-0000-0000-000042000000}"/>
    <cellStyle name="Comma 7 5 2 3 2 3" xfId="41178" xr:uid="{00000000-0005-0000-0000-000042000000}"/>
    <cellStyle name="Comma 7 5 2 3 3" xfId="16986" xr:uid="{00000000-0005-0000-0000-000042000000}"/>
    <cellStyle name="Comma 7 5 2 3 3 2" xfId="47226" xr:uid="{00000000-0005-0000-0000-000042000000}"/>
    <cellStyle name="Comma 7 5 2 3 4" xfId="32106" xr:uid="{00000000-0005-0000-0000-000042000000}"/>
    <cellStyle name="Comma 7 5 2 4" xfId="3378" xr:uid="{00000000-0005-0000-0000-000042000000}"/>
    <cellStyle name="Comma 7 5 2 4 2" xfId="12450" xr:uid="{00000000-0005-0000-0000-000042000000}"/>
    <cellStyle name="Comma 7 5 2 4 2 2" xfId="27570" xr:uid="{00000000-0005-0000-0000-000042000000}"/>
    <cellStyle name="Comma 7 5 2 4 2 2 2" xfId="57810" xr:uid="{00000000-0005-0000-0000-000042000000}"/>
    <cellStyle name="Comma 7 5 2 4 2 3" xfId="42690" xr:uid="{00000000-0005-0000-0000-000042000000}"/>
    <cellStyle name="Comma 7 5 2 4 3" xfId="18498" xr:uid="{00000000-0005-0000-0000-000042000000}"/>
    <cellStyle name="Comma 7 5 2 4 3 2" xfId="48738" xr:uid="{00000000-0005-0000-0000-000042000000}"/>
    <cellStyle name="Comma 7 5 2 4 4" xfId="33618" xr:uid="{00000000-0005-0000-0000-000042000000}"/>
    <cellStyle name="Comma 7 5 2 5" xfId="4890" xr:uid="{00000000-0005-0000-0000-000042000000}"/>
    <cellStyle name="Comma 7 5 2 5 2" xfId="13962" xr:uid="{00000000-0005-0000-0000-000042000000}"/>
    <cellStyle name="Comma 7 5 2 5 2 2" xfId="29082" xr:uid="{00000000-0005-0000-0000-000042000000}"/>
    <cellStyle name="Comma 7 5 2 5 2 2 2" xfId="59322" xr:uid="{00000000-0005-0000-0000-000042000000}"/>
    <cellStyle name="Comma 7 5 2 5 2 3" xfId="44202" xr:uid="{00000000-0005-0000-0000-000042000000}"/>
    <cellStyle name="Comma 7 5 2 5 3" xfId="20010" xr:uid="{00000000-0005-0000-0000-000042000000}"/>
    <cellStyle name="Comma 7 5 2 5 3 2" xfId="50250" xr:uid="{00000000-0005-0000-0000-000042000000}"/>
    <cellStyle name="Comma 7 5 2 5 4" xfId="35130" xr:uid="{00000000-0005-0000-0000-000042000000}"/>
    <cellStyle name="Comma 7 5 2 6" xfId="6402" xr:uid="{00000000-0005-0000-0000-000042000000}"/>
    <cellStyle name="Comma 7 5 2 6 2" xfId="21522" xr:uid="{00000000-0005-0000-0000-000042000000}"/>
    <cellStyle name="Comma 7 5 2 6 2 2" xfId="51762" xr:uid="{00000000-0005-0000-0000-000042000000}"/>
    <cellStyle name="Comma 7 5 2 6 3" xfId="36642" xr:uid="{00000000-0005-0000-0000-000042000000}"/>
    <cellStyle name="Comma 7 5 2 7" xfId="7914" xr:uid="{00000000-0005-0000-0000-000042000000}"/>
    <cellStyle name="Comma 7 5 2 7 2" xfId="23034" xr:uid="{00000000-0005-0000-0000-000042000000}"/>
    <cellStyle name="Comma 7 5 2 7 2 2" xfId="53274" xr:uid="{00000000-0005-0000-0000-000042000000}"/>
    <cellStyle name="Comma 7 5 2 7 3" xfId="38154" xr:uid="{00000000-0005-0000-0000-000042000000}"/>
    <cellStyle name="Comma 7 5 2 8" xfId="9426" xr:uid="{00000000-0005-0000-0000-000042000000}"/>
    <cellStyle name="Comma 7 5 2 8 2" xfId="24546" xr:uid="{00000000-0005-0000-0000-000042000000}"/>
    <cellStyle name="Comma 7 5 2 8 2 2" xfId="54786" xr:uid="{00000000-0005-0000-0000-000042000000}"/>
    <cellStyle name="Comma 7 5 2 8 3" xfId="39666" xr:uid="{00000000-0005-0000-0000-000042000000}"/>
    <cellStyle name="Comma 7 5 2 9" xfId="15474" xr:uid="{00000000-0005-0000-0000-000042000000}"/>
    <cellStyle name="Comma 7 5 2 9 2" xfId="45714" xr:uid="{00000000-0005-0000-0000-000042000000}"/>
    <cellStyle name="Comma 7 5 3" xfId="606" xr:uid="{00000000-0005-0000-0000-0000D6000000}"/>
    <cellStyle name="Comma 7 5 3 10" xfId="30846" xr:uid="{00000000-0005-0000-0000-0000D6000000}"/>
    <cellStyle name="Comma 7 5 3 2" xfId="1362" xr:uid="{00000000-0005-0000-0000-0000D6000000}"/>
    <cellStyle name="Comma 7 5 3 2 2" xfId="2874" xr:uid="{00000000-0005-0000-0000-0000D6000000}"/>
    <cellStyle name="Comma 7 5 3 2 2 2" xfId="11946" xr:uid="{00000000-0005-0000-0000-0000D6000000}"/>
    <cellStyle name="Comma 7 5 3 2 2 2 2" xfId="27066" xr:uid="{00000000-0005-0000-0000-0000D6000000}"/>
    <cellStyle name="Comma 7 5 3 2 2 2 2 2" xfId="57306" xr:uid="{00000000-0005-0000-0000-0000D6000000}"/>
    <cellStyle name="Comma 7 5 3 2 2 2 3" xfId="42186" xr:uid="{00000000-0005-0000-0000-0000D6000000}"/>
    <cellStyle name="Comma 7 5 3 2 2 3" xfId="17994" xr:uid="{00000000-0005-0000-0000-0000D6000000}"/>
    <cellStyle name="Comma 7 5 3 2 2 3 2" xfId="48234" xr:uid="{00000000-0005-0000-0000-0000D6000000}"/>
    <cellStyle name="Comma 7 5 3 2 2 4" xfId="33114" xr:uid="{00000000-0005-0000-0000-0000D6000000}"/>
    <cellStyle name="Comma 7 5 3 2 3" xfId="4386" xr:uid="{00000000-0005-0000-0000-0000D6000000}"/>
    <cellStyle name="Comma 7 5 3 2 3 2" xfId="13458" xr:uid="{00000000-0005-0000-0000-0000D6000000}"/>
    <cellStyle name="Comma 7 5 3 2 3 2 2" xfId="28578" xr:uid="{00000000-0005-0000-0000-0000D6000000}"/>
    <cellStyle name="Comma 7 5 3 2 3 2 2 2" xfId="58818" xr:uid="{00000000-0005-0000-0000-0000D6000000}"/>
    <cellStyle name="Comma 7 5 3 2 3 2 3" xfId="43698" xr:uid="{00000000-0005-0000-0000-0000D6000000}"/>
    <cellStyle name="Comma 7 5 3 2 3 3" xfId="19506" xr:uid="{00000000-0005-0000-0000-0000D6000000}"/>
    <cellStyle name="Comma 7 5 3 2 3 3 2" xfId="49746" xr:uid="{00000000-0005-0000-0000-0000D6000000}"/>
    <cellStyle name="Comma 7 5 3 2 3 4" xfId="34626" xr:uid="{00000000-0005-0000-0000-0000D6000000}"/>
    <cellStyle name="Comma 7 5 3 2 4" xfId="5898" xr:uid="{00000000-0005-0000-0000-0000D6000000}"/>
    <cellStyle name="Comma 7 5 3 2 4 2" xfId="14970" xr:uid="{00000000-0005-0000-0000-0000D6000000}"/>
    <cellStyle name="Comma 7 5 3 2 4 2 2" xfId="30090" xr:uid="{00000000-0005-0000-0000-0000D6000000}"/>
    <cellStyle name="Comma 7 5 3 2 4 2 2 2" xfId="60330" xr:uid="{00000000-0005-0000-0000-0000D6000000}"/>
    <cellStyle name="Comma 7 5 3 2 4 2 3" xfId="45210" xr:uid="{00000000-0005-0000-0000-0000D6000000}"/>
    <cellStyle name="Comma 7 5 3 2 4 3" xfId="21018" xr:uid="{00000000-0005-0000-0000-0000D6000000}"/>
    <cellStyle name="Comma 7 5 3 2 4 3 2" xfId="51258" xr:uid="{00000000-0005-0000-0000-0000D6000000}"/>
    <cellStyle name="Comma 7 5 3 2 4 4" xfId="36138" xr:uid="{00000000-0005-0000-0000-0000D6000000}"/>
    <cellStyle name="Comma 7 5 3 2 5" xfId="7410" xr:uid="{00000000-0005-0000-0000-0000D6000000}"/>
    <cellStyle name="Comma 7 5 3 2 5 2" xfId="22530" xr:uid="{00000000-0005-0000-0000-0000D6000000}"/>
    <cellStyle name="Comma 7 5 3 2 5 2 2" xfId="52770" xr:uid="{00000000-0005-0000-0000-0000D6000000}"/>
    <cellStyle name="Comma 7 5 3 2 5 3" xfId="37650" xr:uid="{00000000-0005-0000-0000-0000D6000000}"/>
    <cellStyle name="Comma 7 5 3 2 6" xfId="8922" xr:uid="{00000000-0005-0000-0000-0000D6000000}"/>
    <cellStyle name="Comma 7 5 3 2 6 2" xfId="24042" xr:uid="{00000000-0005-0000-0000-0000D6000000}"/>
    <cellStyle name="Comma 7 5 3 2 6 2 2" xfId="54282" xr:uid="{00000000-0005-0000-0000-0000D6000000}"/>
    <cellStyle name="Comma 7 5 3 2 6 3" xfId="39162" xr:uid="{00000000-0005-0000-0000-0000D6000000}"/>
    <cellStyle name="Comma 7 5 3 2 7" xfId="10434" xr:uid="{00000000-0005-0000-0000-0000D6000000}"/>
    <cellStyle name="Comma 7 5 3 2 7 2" xfId="25554" xr:uid="{00000000-0005-0000-0000-0000D6000000}"/>
    <cellStyle name="Comma 7 5 3 2 7 2 2" xfId="55794" xr:uid="{00000000-0005-0000-0000-0000D6000000}"/>
    <cellStyle name="Comma 7 5 3 2 7 3" xfId="40674" xr:uid="{00000000-0005-0000-0000-0000D6000000}"/>
    <cellStyle name="Comma 7 5 3 2 8" xfId="16482" xr:uid="{00000000-0005-0000-0000-0000D6000000}"/>
    <cellStyle name="Comma 7 5 3 2 8 2" xfId="46722" xr:uid="{00000000-0005-0000-0000-0000D6000000}"/>
    <cellStyle name="Comma 7 5 3 2 9" xfId="31602" xr:uid="{00000000-0005-0000-0000-0000D6000000}"/>
    <cellStyle name="Comma 7 5 3 3" xfId="2118" xr:uid="{00000000-0005-0000-0000-0000D6000000}"/>
    <cellStyle name="Comma 7 5 3 3 2" xfId="11190" xr:uid="{00000000-0005-0000-0000-0000D6000000}"/>
    <cellStyle name="Comma 7 5 3 3 2 2" xfId="26310" xr:uid="{00000000-0005-0000-0000-0000D6000000}"/>
    <cellStyle name="Comma 7 5 3 3 2 2 2" xfId="56550" xr:uid="{00000000-0005-0000-0000-0000D6000000}"/>
    <cellStyle name="Comma 7 5 3 3 2 3" xfId="41430" xr:uid="{00000000-0005-0000-0000-0000D6000000}"/>
    <cellStyle name="Comma 7 5 3 3 3" xfId="17238" xr:uid="{00000000-0005-0000-0000-0000D6000000}"/>
    <cellStyle name="Comma 7 5 3 3 3 2" xfId="47478" xr:uid="{00000000-0005-0000-0000-0000D6000000}"/>
    <cellStyle name="Comma 7 5 3 3 4" xfId="32358" xr:uid="{00000000-0005-0000-0000-0000D6000000}"/>
    <cellStyle name="Comma 7 5 3 4" xfId="3630" xr:uid="{00000000-0005-0000-0000-0000D6000000}"/>
    <cellStyle name="Comma 7 5 3 4 2" xfId="12702" xr:uid="{00000000-0005-0000-0000-0000D6000000}"/>
    <cellStyle name="Comma 7 5 3 4 2 2" xfId="27822" xr:uid="{00000000-0005-0000-0000-0000D6000000}"/>
    <cellStyle name="Comma 7 5 3 4 2 2 2" xfId="58062" xr:uid="{00000000-0005-0000-0000-0000D6000000}"/>
    <cellStyle name="Comma 7 5 3 4 2 3" xfId="42942" xr:uid="{00000000-0005-0000-0000-0000D6000000}"/>
    <cellStyle name="Comma 7 5 3 4 3" xfId="18750" xr:uid="{00000000-0005-0000-0000-0000D6000000}"/>
    <cellStyle name="Comma 7 5 3 4 3 2" xfId="48990" xr:uid="{00000000-0005-0000-0000-0000D6000000}"/>
    <cellStyle name="Comma 7 5 3 4 4" xfId="33870" xr:uid="{00000000-0005-0000-0000-0000D6000000}"/>
    <cellStyle name="Comma 7 5 3 5" xfId="5142" xr:uid="{00000000-0005-0000-0000-0000D6000000}"/>
    <cellStyle name="Comma 7 5 3 5 2" xfId="14214" xr:uid="{00000000-0005-0000-0000-0000D6000000}"/>
    <cellStyle name="Comma 7 5 3 5 2 2" xfId="29334" xr:uid="{00000000-0005-0000-0000-0000D6000000}"/>
    <cellStyle name="Comma 7 5 3 5 2 2 2" xfId="59574" xr:uid="{00000000-0005-0000-0000-0000D6000000}"/>
    <cellStyle name="Comma 7 5 3 5 2 3" xfId="44454" xr:uid="{00000000-0005-0000-0000-0000D6000000}"/>
    <cellStyle name="Comma 7 5 3 5 3" xfId="20262" xr:uid="{00000000-0005-0000-0000-0000D6000000}"/>
    <cellStyle name="Comma 7 5 3 5 3 2" xfId="50502" xr:uid="{00000000-0005-0000-0000-0000D6000000}"/>
    <cellStyle name="Comma 7 5 3 5 4" xfId="35382" xr:uid="{00000000-0005-0000-0000-0000D6000000}"/>
    <cellStyle name="Comma 7 5 3 6" xfId="6654" xr:uid="{00000000-0005-0000-0000-0000D6000000}"/>
    <cellStyle name="Comma 7 5 3 6 2" xfId="21774" xr:uid="{00000000-0005-0000-0000-0000D6000000}"/>
    <cellStyle name="Comma 7 5 3 6 2 2" xfId="52014" xr:uid="{00000000-0005-0000-0000-0000D6000000}"/>
    <cellStyle name="Comma 7 5 3 6 3" xfId="36894" xr:uid="{00000000-0005-0000-0000-0000D6000000}"/>
    <cellStyle name="Comma 7 5 3 7" xfId="8166" xr:uid="{00000000-0005-0000-0000-0000D6000000}"/>
    <cellStyle name="Comma 7 5 3 7 2" xfId="23286" xr:uid="{00000000-0005-0000-0000-0000D6000000}"/>
    <cellStyle name="Comma 7 5 3 7 2 2" xfId="53526" xr:uid="{00000000-0005-0000-0000-0000D6000000}"/>
    <cellStyle name="Comma 7 5 3 7 3" xfId="38406" xr:uid="{00000000-0005-0000-0000-0000D6000000}"/>
    <cellStyle name="Comma 7 5 3 8" xfId="9678" xr:uid="{00000000-0005-0000-0000-0000D6000000}"/>
    <cellStyle name="Comma 7 5 3 8 2" xfId="24798" xr:uid="{00000000-0005-0000-0000-0000D6000000}"/>
    <cellStyle name="Comma 7 5 3 8 2 2" xfId="55038" xr:uid="{00000000-0005-0000-0000-0000D6000000}"/>
    <cellStyle name="Comma 7 5 3 8 3" xfId="39918" xr:uid="{00000000-0005-0000-0000-0000D6000000}"/>
    <cellStyle name="Comma 7 5 3 9" xfId="15726" xr:uid="{00000000-0005-0000-0000-0000D6000000}"/>
    <cellStyle name="Comma 7 5 3 9 2" xfId="45966" xr:uid="{00000000-0005-0000-0000-0000D6000000}"/>
    <cellStyle name="Comma 7 5 4" xfId="858" xr:uid="{00000000-0005-0000-0000-000042000000}"/>
    <cellStyle name="Comma 7 5 4 2" xfId="2370" xr:uid="{00000000-0005-0000-0000-000042000000}"/>
    <cellStyle name="Comma 7 5 4 2 2" xfId="11442" xr:uid="{00000000-0005-0000-0000-000042000000}"/>
    <cellStyle name="Comma 7 5 4 2 2 2" xfId="26562" xr:uid="{00000000-0005-0000-0000-000042000000}"/>
    <cellStyle name="Comma 7 5 4 2 2 2 2" xfId="56802" xr:uid="{00000000-0005-0000-0000-000042000000}"/>
    <cellStyle name="Comma 7 5 4 2 2 3" xfId="41682" xr:uid="{00000000-0005-0000-0000-000042000000}"/>
    <cellStyle name="Comma 7 5 4 2 3" xfId="17490" xr:uid="{00000000-0005-0000-0000-000042000000}"/>
    <cellStyle name="Comma 7 5 4 2 3 2" xfId="47730" xr:uid="{00000000-0005-0000-0000-000042000000}"/>
    <cellStyle name="Comma 7 5 4 2 4" xfId="32610" xr:uid="{00000000-0005-0000-0000-000042000000}"/>
    <cellStyle name="Comma 7 5 4 3" xfId="3882" xr:uid="{00000000-0005-0000-0000-000042000000}"/>
    <cellStyle name="Comma 7 5 4 3 2" xfId="12954" xr:uid="{00000000-0005-0000-0000-000042000000}"/>
    <cellStyle name="Comma 7 5 4 3 2 2" xfId="28074" xr:uid="{00000000-0005-0000-0000-000042000000}"/>
    <cellStyle name="Comma 7 5 4 3 2 2 2" xfId="58314" xr:uid="{00000000-0005-0000-0000-000042000000}"/>
    <cellStyle name="Comma 7 5 4 3 2 3" xfId="43194" xr:uid="{00000000-0005-0000-0000-000042000000}"/>
    <cellStyle name="Comma 7 5 4 3 3" xfId="19002" xr:uid="{00000000-0005-0000-0000-000042000000}"/>
    <cellStyle name="Comma 7 5 4 3 3 2" xfId="49242" xr:uid="{00000000-0005-0000-0000-000042000000}"/>
    <cellStyle name="Comma 7 5 4 3 4" xfId="34122" xr:uid="{00000000-0005-0000-0000-000042000000}"/>
    <cellStyle name="Comma 7 5 4 4" xfId="5394" xr:uid="{00000000-0005-0000-0000-000042000000}"/>
    <cellStyle name="Comma 7 5 4 4 2" xfId="14466" xr:uid="{00000000-0005-0000-0000-000042000000}"/>
    <cellStyle name="Comma 7 5 4 4 2 2" xfId="29586" xr:uid="{00000000-0005-0000-0000-000042000000}"/>
    <cellStyle name="Comma 7 5 4 4 2 2 2" xfId="59826" xr:uid="{00000000-0005-0000-0000-000042000000}"/>
    <cellStyle name="Comma 7 5 4 4 2 3" xfId="44706" xr:uid="{00000000-0005-0000-0000-000042000000}"/>
    <cellStyle name="Comma 7 5 4 4 3" xfId="20514" xr:uid="{00000000-0005-0000-0000-000042000000}"/>
    <cellStyle name="Comma 7 5 4 4 3 2" xfId="50754" xr:uid="{00000000-0005-0000-0000-000042000000}"/>
    <cellStyle name="Comma 7 5 4 4 4" xfId="35634" xr:uid="{00000000-0005-0000-0000-000042000000}"/>
    <cellStyle name="Comma 7 5 4 5" xfId="6906" xr:uid="{00000000-0005-0000-0000-000042000000}"/>
    <cellStyle name="Comma 7 5 4 5 2" xfId="22026" xr:uid="{00000000-0005-0000-0000-000042000000}"/>
    <cellStyle name="Comma 7 5 4 5 2 2" xfId="52266" xr:uid="{00000000-0005-0000-0000-000042000000}"/>
    <cellStyle name="Comma 7 5 4 5 3" xfId="37146" xr:uid="{00000000-0005-0000-0000-000042000000}"/>
    <cellStyle name="Comma 7 5 4 6" xfId="8418" xr:uid="{00000000-0005-0000-0000-000042000000}"/>
    <cellStyle name="Comma 7 5 4 6 2" xfId="23538" xr:uid="{00000000-0005-0000-0000-000042000000}"/>
    <cellStyle name="Comma 7 5 4 6 2 2" xfId="53778" xr:uid="{00000000-0005-0000-0000-000042000000}"/>
    <cellStyle name="Comma 7 5 4 6 3" xfId="38658" xr:uid="{00000000-0005-0000-0000-000042000000}"/>
    <cellStyle name="Comma 7 5 4 7" xfId="9930" xr:uid="{00000000-0005-0000-0000-000042000000}"/>
    <cellStyle name="Comma 7 5 4 7 2" xfId="25050" xr:uid="{00000000-0005-0000-0000-000042000000}"/>
    <cellStyle name="Comma 7 5 4 7 2 2" xfId="55290" xr:uid="{00000000-0005-0000-0000-000042000000}"/>
    <cellStyle name="Comma 7 5 4 7 3" xfId="40170" xr:uid="{00000000-0005-0000-0000-000042000000}"/>
    <cellStyle name="Comma 7 5 4 8" xfId="15978" xr:uid="{00000000-0005-0000-0000-000042000000}"/>
    <cellStyle name="Comma 7 5 4 8 2" xfId="46218" xr:uid="{00000000-0005-0000-0000-000042000000}"/>
    <cellStyle name="Comma 7 5 4 9" xfId="31098" xr:uid="{00000000-0005-0000-0000-000042000000}"/>
    <cellStyle name="Comma 7 5 5" xfId="1614" xr:uid="{00000000-0005-0000-0000-000042000000}"/>
    <cellStyle name="Comma 7 5 5 2" xfId="10686" xr:uid="{00000000-0005-0000-0000-000042000000}"/>
    <cellStyle name="Comma 7 5 5 2 2" xfId="25806" xr:uid="{00000000-0005-0000-0000-000042000000}"/>
    <cellStyle name="Comma 7 5 5 2 2 2" xfId="56046" xr:uid="{00000000-0005-0000-0000-000042000000}"/>
    <cellStyle name="Comma 7 5 5 2 3" xfId="40926" xr:uid="{00000000-0005-0000-0000-000042000000}"/>
    <cellStyle name="Comma 7 5 5 3" xfId="16734" xr:uid="{00000000-0005-0000-0000-000042000000}"/>
    <cellStyle name="Comma 7 5 5 3 2" xfId="46974" xr:uid="{00000000-0005-0000-0000-000042000000}"/>
    <cellStyle name="Comma 7 5 5 4" xfId="31854" xr:uid="{00000000-0005-0000-0000-000042000000}"/>
    <cellStyle name="Comma 7 5 6" xfId="3126" xr:uid="{00000000-0005-0000-0000-000042000000}"/>
    <cellStyle name="Comma 7 5 6 2" xfId="12198" xr:uid="{00000000-0005-0000-0000-000042000000}"/>
    <cellStyle name="Comma 7 5 6 2 2" xfId="27318" xr:uid="{00000000-0005-0000-0000-000042000000}"/>
    <cellStyle name="Comma 7 5 6 2 2 2" xfId="57558" xr:uid="{00000000-0005-0000-0000-000042000000}"/>
    <cellStyle name="Comma 7 5 6 2 3" xfId="42438" xr:uid="{00000000-0005-0000-0000-000042000000}"/>
    <cellStyle name="Comma 7 5 6 3" xfId="18246" xr:uid="{00000000-0005-0000-0000-000042000000}"/>
    <cellStyle name="Comma 7 5 6 3 2" xfId="48486" xr:uid="{00000000-0005-0000-0000-000042000000}"/>
    <cellStyle name="Comma 7 5 6 4" xfId="33366" xr:uid="{00000000-0005-0000-0000-000042000000}"/>
    <cellStyle name="Comma 7 5 7" xfId="4638" xr:uid="{00000000-0005-0000-0000-000042000000}"/>
    <cellStyle name="Comma 7 5 7 2" xfId="13710" xr:uid="{00000000-0005-0000-0000-000042000000}"/>
    <cellStyle name="Comma 7 5 7 2 2" xfId="28830" xr:uid="{00000000-0005-0000-0000-000042000000}"/>
    <cellStyle name="Comma 7 5 7 2 2 2" xfId="59070" xr:uid="{00000000-0005-0000-0000-000042000000}"/>
    <cellStyle name="Comma 7 5 7 2 3" xfId="43950" xr:uid="{00000000-0005-0000-0000-000042000000}"/>
    <cellStyle name="Comma 7 5 7 3" xfId="19758" xr:uid="{00000000-0005-0000-0000-000042000000}"/>
    <cellStyle name="Comma 7 5 7 3 2" xfId="49998" xr:uid="{00000000-0005-0000-0000-000042000000}"/>
    <cellStyle name="Comma 7 5 7 4" xfId="34878" xr:uid="{00000000-0005-0000-0000-000042000000}"/>
    <cellStyle name="Comma 7 5 8" xfId="6150" xr:uid="{00000000-0005-0000-0000-000042000000}"/>
    <cellStyle name="Comma 7 5 8 2" xfId="21270" xr:uid="{00000000-0005-0000-0000-000042000000}"/>
    <cellStyle name="Comma 7 5 8 2 2" xfId="51510" xr:uid="{00000000-0005-0000-0000-000042000000}"/>
    <cellStyle name="Comma 7 5 8 3" xfId="36390" xr:uid="{00000000-0005-0000-0000-000042000000}"/>
    <cellStyle name="Comma 7 5 9" xfId="7662" xr:uid="{00000000-0005-0000-0000-000042000000}"/>
    <cellStyle name="Comma 7 5 9 2" xfId="22782" xr:uid="{00000000-0005-0000-0000-000042000000}"/>
    <cellStyle name="Comma 7 5 9 2 2" xfId="53022" xr:uid="{00000000-0005-0000-0000-000042000000}"/>
    <cellStyle name="Comma 7 5 9 3" xfId="37902" xr:uid="{00000000-0005-0000-0000-000042000000}"/>
    <cellStyle name="Comma 7 6" xfId="186" xr:uid="{00000000-0005-0000-0000-000042000000}"/>
    <cellStyle name="Comma 7 6 10" xfId="9258" xr:uid="{00000000-0005-0000-0000-000042000000}"/>
    <cellStyle name="Comma 7 6 10 2" xfId="24378" xr:uid="{00000000-0005-0000-0000-000042000000}"/>
    <cellStyle name="Comma 7 6 10 2 2" xfId="54618" xr:uid="{00000000-0005-0000-0000-000042000000}"/>
    <cellStyle name="Comma 7 6 10 3" xfId="39498" xr:uid="{00000000-0005-0000-0000-000042000000}"/>
    <cellStyle name="Comma 7 6 11" xfId="15306" xr:uid="{00000000-0005-0000-0000-000042000000}"/>
    <cellStyle name="Comma 7 6 11 2" xfId="45546" xr:uid="{00000000-0005-0000-0000-000042000000}"/>
    <cellStyle name="Comma 7 6 12" xfId="30426" xr:uid="{00000000-0005-0000-0000-000042000000}"/>
    <cellStyle name="Comma 7 6 2" xfId="438" xr:uid="{00000000-0005-0000-0000-000042000000}"/>
    <cellStyle name="Comma 7 6 2 10" xfId="30678" xr:uid="{00000000-0005-0000-0000-000042000000}"/>
    <cellStyle name="Comma 7 6 2 2" xfId="1194" xr:uid="{00000000-0005-0000-0000-000042000000}"/>
    <cellStyle name="Comma 7 6 2 2 2" xfId="2706" xr:uid="{00000000-0005-0000-0000-000042000000}"/>
    <cellStyle name="Comma 7 6 2 2 2 2" xfId="11778" xr:uid="{00000000-0005-0000-0000-000042000000}"/>
    <cellStyle name="Comma 7 6 2 2 2 2 2" xfId="26898" xr:uid="{00000000-0005-0000-0000-000042000000}"/>
    <cellStyle name="Comma 7 6 2 2 2 2 2 2" xfId="57138" xr:uid="{00000000-0005-0000-0000-000042000000}"/>
    <cellStyle name="Comma 7 6 2 2 2 2 3" xfId="42018" xr:uid="{00000000-0005-0000-0000-000042000000}"/>
    <cellStyle name="Comma 7 6 2 2 2 3" xfId="17826" xr:uid="{00000000-0005-0000-0000-000042000000}"/>
    <cellStyle name="Comma 7 6 2 2 2 3 2" xfId="48066" xr:uid="{00000000-0005-0000-0000-000042000000}"/>
    <cellStyle name="Comma 7 6 2 2 2 4" xfId="32946" xr:uid="{00000000-0005-0000-0000-000042000000}"/>
    <cellStyle name="Comma 7 6 2 2 3" xfId="4218" xr:uid="{00000000-0005-0000-0000-000042000000}"/>
    <cellStyle name="Comma 7 6 2 2 3 2" xfId="13290" xr:uid="{00000000-0005-0000-0000-000042000000}"/>
    <cellStyle name="Comma 7 6 2 2 3 2 2" xfId="28410" xr:uid="{00000000-0005-0000-0000-000042000000}"/>
    <cellStyle name="Comma 7 6 2 2 3 2 2 2" xfId="58650" xr:uid="{00000000-0005-0000-0000-000042000000}"/>
    <cellStyle name="Comma 7 6 2 2 3 2 3" xfId="43530" xr:uid="{00000000-0005-0000-0000-000042000000}"/>
    <cellStyle name="Comma 7 6 2 2 3 3" xfId="19338" xr:uid="{00000000-0005-0000-0000-000042000000}"/>
    <cellStyle name="Comma 7 6 2 2 3 3 2" xfId="49578" xr:uid="{00000000-0005-0000-0000-000042000000}"/>
    <cellStyle name="Comma 7 6 2 2 3 4" xfId="34458" xr:uid="{00000000-0005-0000-0000-000042000000}"/>
    <cellStyle name="Comma 7 6 2 2 4" xfId="5730" xr:uid="{00000000-0005-0000-0000-000042000000}"/>
    <cellStyle name="Comma 7 6 2 2 4 2" xfId="14802" xr:uid="{00000000-0005-0000-0000-000042000000}"/>
    <cellStyle name="Comma 7 6 2 2 4 2 2" xfId="29922" xr:uid="{00000000-0005-0000-0000-000042000000}"/>
    <cellStyle name="Comma 7 6 2 2 4 2 2 2" xfId="60162" xr:uid="{00000000-0005-0000-0000-000042000000}"/>
    <cellStyle name="Comma 7 6 2 2 4 2 3" xfId="45042" xr:uid="{00000000-0005-0000-0000-000042000000}"/>
    <cellStyle name="Comma 7 6 2 2 4 3" xfId="20850" xr:uid="{00000000-0005-0000-0000-000042000000}"/>
    <cellStyle name="Comma 7 6 2 2 4 3 2" xfId="51090" xr:uid="{00000000-0005-0000-0000-000042000000}"/>
    <cellStyle name="Comma 7 6 2 2 4 4" xfId="35970" xr:uid="{00000000-0005-0000-0000-000042000000}"/>
    <cellStyle name="Comma 7 6 2 2 5" xfId="7242" xr:uid="{00000000-0005-0000-0000-000042000000}"/>
    <cellStyle name="Comma 7 6 2 2 5 2" xfId="22362" xr:uid="{00000000-0005-0000-0000-000042000000}"/>
    <cellStyle name="Comma 7 6 2 2 5 2 2" xfId="52602" xr:uid="{00000000-0005-0000-0000-000042000000}"/>
    <cellStyle name="Comma 7 6 2 2 5 3" xfId="37482" xr:uid="{00000000-0005-0000-0000-000042000000}"/>
    <cellStyle name="Comma 7 6 2 2 6" xfId="8754" xr:uid="{00000000-0005-0000-0000-000042000000}"/>
    <cellStyle name="Comma 7 6 2 2 6 2" xfId="23874" xr:uid="{00000000-0005-0000-0000-000042000000}"/>
    <cellStyle name="Comma 7 6 2 2 6 2 2" xfId="54114" xr:uid="{00000000-0005-0000-0000-000042000000}"/>
    <cellStyle name="Comma 7 6 2 2 6 3" xfId="38994" xr:uid="{00000000-0005-0000-0000-000042000000}"/>
    <cellStyle name="Comma 7 6 2 2 7" xfId="10266" xr:uid="{00000000-0005-0000-0000-000042000000}"/>
    <cellStyle name="Comma 7 6 2 2 7 2" xfId="25386" xr:uid="{00000000-0005-0000-0000-000042000000}"/>
    <cellStyle name="Comma 7 6 2 2 7 2 2" xfId="55626" xr:uid="{00000000-0005-0000-0000-000042000000}"/>
    <cellStyle name="Comma 7 6 2 2 7 3" xfId="40506" xr:uid="{00000000-0005-0000-0000-000042000000}"/>
    <cellStyle name="Comma 7 6 2 2 8" xfId="16314" xr:uid="{00000000-0005-0000-0000-000042000000}"/>
    <cellStyle name="Comma 7 6 2 2 8 2" xfId="46554" xr:uid="{00000000-0005-0000-0000-000042000000}"/>
    <cellStyle name="Comma 7 6 2 2 9" xfId="31434" xr:uid="{00000000-0005-0000-0000-000042000000}"/>
    <cellStyle name="Comma 7 6 2 3" xfId="1950" xr:uid="{00000000-0005-0000-0000-000042000000}"/>
    <cellStyle name="Comma 7 6 2 3 2" xfId="11022" xr:uid="{00000000-0005-0000-0000-000042000000}"/>
    <cellStyle name="Comma 7 6 2 3 2 2" xfId="26142" xr:uid="{00000000-0005-0000-0000-000042000000}"/>
    <cellStyle name="Comma 7 6 2 3 2 2 2" xfId="56382" xr:uid="{00000000-0005-0000-0000-000042000000}"/>
    <cellStyle name="Comma 7 6 2 3 2 3" xfId="41262" xr:uid="{00000000-0005-0000-0000-000042000000}"/>
    <cellStyle name="Comma 7 6 2 3 3" xfId="17070" xr:uid="{00000000-0005-0000-0000-000042000000}"/>
    <cellStyle name="Comma 7 6 2 3 3 2" xfId="47310" xr:uid="{00000000-0005-0000-0000-000042000000}"/>
    <cellStyle name="Comma 7 6 2 3 4" xfId="32190" xr:uid="{00000000-0005-0000-0000-000042000000}"/>
    <cellStyle name="Comma 7 6 2 4" xfId="3462" xr:uid="{00000000-0005-0000-0000-000042000000}"/>
    <cellStyle name="Comma 7 6 2 4 2" xfId="12534" xr:uid="{00000000-0005-0000-0000-000042000000}"/>
    <cellStyle name="Comma 7 6 2 4 2 2" xfId="27654" xr:uid="{00000000-0005-0000-0000-000042000000}"/>
    <cellStyle name="Comma 7 6 2 4 2 2 2" xfId="57894" xr:uid="{00000000-0005-0000-0000-000042000000}"/>
    <cellStyle name="Comma 7 6 2 4 2 3" xfId="42774" xr:uid="{00000000-0005-0000-0000-000042000000}"/>
    <cellStyle name="Comma 7 6 2 4 3" xfId="18582" xr:uid="{00000000-0005-0000-0000-000042000000}"/>
    <cellStyle name="Comma 7 6 2 4 3 2" xfId="48822" xr:uid="{00000000-0005-0000-0000-000042000000}"/>
    <cellStyle name="Comma 7 6 2 4 4" xfId="33702" xr:uid="{00000000-0005-0000-0000-000042000000}"/>
    <cellStyle name="Comma 7 6 2 5" xfId="4974" xr:uid="{00000000-0005-0000-0000-000042000000}"/>
    <cellStyle name="Comma 7 6 2 5 2" xfId="14046" xr:uid="{00000000-0005-0000-0000-000042000000}"/>
    <cellStyle name="Comma 7 6 2 5 2 2" xfId="29166" xr:uid="{00000000-0005-0000-0000-000042000000}"/>
    <cellStyle name="Comma 7 6 2 5 2 2 2" xfId="59406" xr:uid="{00000000-0005-0000-0000-000042000000}"/>
    <cellStyle name="Comma 7 6 2 5 2 3" xfId="44286" xr:uid="{00000000-0005-0000-0000-000042000000}"/>
    <cellStyle name="Comma 7 6 2 5 3" xfId="20094" xr:uid="{00000000-0005-0000-0000-000042000000}"/>
    <cellStyle name="Comma 7 6 2 5 3 2" xfId="50334" xr:uid="{00000000-0005-0000-0000-000042000000}"/>
    <cellStyle name="Comma 7 6 2 5 4" xfId="35214" xr:uid="{00000000-0005-0000-0000-000042000000}"/>
    <cellStyle name="Comma 7 6 2 6" xfId="6486" xr:uid="{00000000-0005-0000-0000-000042000000}"/>
    <cellStyle name="Comma 7 6 2 6 2" xfId="21606" xr:uid="{00000000-0005-0000-0000-000042000000}"/>
    <cellStyle name="Comma 7 6 2 6 2 2" xfId="51846" xr:uid="{00000000-0005-0000-0000-000042000000}"/>
    <cellStyle name="Comma 7 6 2 6 3" xfId="36726" xr:uid="{00000000-0005-0000-0000-000042000000}"/>
    <cellStyle name="Comma 7 6 2 7" xfId="7998" xr:uid="{00000000-0005-0000-0000-000042000000}"/>
    <cellStyle name="Comma 7 6 2 7 2" xfId="23118" xr:uid="{00000000-0005-0000-0000-000042000000}"/>
    <cellStyle name="Comma 7 6 2 7 2 2" xfId="53358" xr:uid="{00000000-0005-0000-0000-000042000000}"/>
    <cellStyle name="Comma 7 6 2 7 3" xfId="38238" xr:uid="{00000000-0005-0000-0000-000042000000}"/>
    <cellStyle name="Comma 7 6 2 8" xfId="9510" xr:uid="{00000000-0005-0000-0000-000042000000}"/>
    <cellStyle name="Comma 7 6 2 8 2" xfId="24630" xr:uid="{00000000-0005-0000-0000-000042000000}"/>
    <cellStyle name="Comma 7 6 2 8 2 2" xfId="54870" xr:uid="{00000000-0005-0000-0000-000042000000}"/>
    <cellStyle name="Comma 7 6 2 8 3" xfId="39750" xr:uid="{00000000-0005-0000-0000-000042000000}"/>
    <cellStyle name="Comma 7 6 2 9" xfId="15558" xr:uid="{00000000-0005-0000-0000-000042000000}"/>
    <cellStyle name="Comma 7 6 2 9 2" xfId="45798" xr:uid="{00000000-0005-0000-0000-000042000000}"/>
    <cellStyle name="Comma 7 6 3" xfId="690" xr:uid="{00000000-0005-0000-0000-0000D7000000}"/>
    <cellStyle name="Comma 7 6 3 10" xfId="30930" xr:uid="{00000000-0005-0000-0000-0000D7000000}"/>
    <cellStyle name="Comma 7 6 3 2" xfId="1446" xr:uid="{00000000-0005-0000-0000-0000D7000000}"/>
    <cellStyle name="Comma 7 6 3 2 2" xfId="2958" xr:uid="{00000000-0005-0000-0000-0000D7000000}"/>
    <cellStyle name="Comma 7 6 3 2 2 2" xfId="12030" xr:uid="{00000000-0005-0000-0000-0000D7000000}"/>
    <cellStyle name="Comma 7 6 3 2 2 2 2" xfId="27150" xr:uid="{00000000-0005-0000-0000-0000D7000000}"/>
    <cellStyle name="Comma 7 6 3 2 2 2 2 2" xfId="57390" xr:uid="{00000000-0005-0000-0000-0000D7000000}"/>
    <cellStyle name="Comma 7 6 3 2 2 2 3" xfId="42270" xr:uid="{00000000-0005-0000-0000-0000D7000000}"/>
    <cellStyle name="Comma 7 6 3 2 2 3" xfId="18078" xr:uid="{00000000-0005-0000-0000-0000D7000000}"/>
    <cellStyle name="Comma 7 6 3 2 2 3 2" xfId="48318" xr:uid="{00000000-0005-0000-0000-0000D7000000}"/>
    <cellStyle name="Comma 7 6 3 2 2 4" xfId="33198" xr:uid="{00000000-0005-0000-0000-0000D7000000}"/>
    <cellStyle name="Comma 7 6 3 2 3" xfId="4470" xr:uid="{00000000-0005-0000-0000-0000D7000000}"/>
    <cellStyle name="Comma 7 6 3 2 3 2" xfId="13542" xr:uid="{00000000-0005-0000-0000-0000D7000000}"/>
    <cellStyle name="Comma 7 6 3 2 3 2 2" xfId="28662" xr:uid="{00000000-0005-0000-0000-0000D7000000}"/>
    <cellStyle name="Comma 7 6 3 2 3 2 2 2" xfId="58902" xr:uid="{00000000-0005-0000-0000-0000D7000000}"/>
    <cellStyle name="Comma 7 6 3 2 3 2 3" xfId="43782" xr:uid="{00000000-0005-0000-0000-0000D7000000}"/>
    <cellStyle name="Comma 7 6 3 2 3 3" xfId="19590" xr:uid="{00000000-0005-0000-0000-0000D7000000}"/>
    <cellStyle name="Comma 7 6 3 2 3 3 2" xfId="49830" xr:uid="{00000000-0005-0000-0000-0000D7000000}"/>
    <cellStyle name="Comma 7 6 3 2 3 4" xfId="34710" xr:uid="{00000000-0005-0000-0000-0000D7000000}"/>
    <cellStyle name="Comma 7 6 3 2 4" xfId="5982" xr:uid="{00000000-0005-0000-0000-0000D7000000}"/>
    <cellStyle name="Comma 7 6 3 2 4 2" xfId="15054" xr:uid="{00000000-0005-0000-0000-0000D7000000}"/>
    <cellStyle name="Comma 7 6 3 2 4 2 2" xfId="30174" xr:uid="{00000000-0005-0000-0000-0000D7000000}"/>
    <cellStyle name="Comma 7 6 3 2 4 2 2 2" xfId="60414" xr:uid="{00000000-0005-0000-0000-0000D7000000}"/>
    <cellStyle name="Comma 7 6 3 2 4 2 3" xfId="45294" xr:uid="{00000000-0005-0000-0000-0000D7000000}"/>
    <cellStyle name="Comma 7 6 3 2 4 3" xfId="21102" xr:uid="{00000000-0005-0000-0000-0000D7000000}"/>
    <cellStyle name="Comma 7 6 3 2 4 3 2" xfId="51342" xr:uid="{00000000-0005-0000-0000-0000D7000000}"/>
    <cellStyle name="Comma 7 6 3 2 4 4" xfId="36222" xr:uid="{00000000-0005-0000-0000-0000D7000000}"/>
    <cellStyle name="Comma 7 6 3 2 5" xfId="7494" xr:uid="{00000000-0005-0000-0000-0000D7000000}"/>
    <cellStyle name="Comma 7 6 3 2 5 2" xfId="22614" xr:uid="{00000000-0005-0000-0000-0000D7000000}"/>
    <cellStyle name="Comma 7 6 3 2 5 2 2" xfId="52854" xr:uid="{00000000-0005-0000-0000-0000D7000000}"/>
    <cellStyle name="Comma 7 6 3 2 5 3" xfId="37734" xr:uid="{00000000-0005-0000-0000-0000D7000000}"/>
    <cellStyle name="Comma 7 6 3 2 6" xfId="9006" xr:uid="{00000000-0005-0000-0000-0000D7000000}"/>
    <cellStyle name="Comma 7 6 3 2 6 2" xfId="24126" xr:uid="{00000000-0005-0000-0000-0000D7000000}"/>
    <cellStyle name="Comma 7 6 3 2 6 2 2" xfId="54366" xr:uid="{00000000-0005-0000-0000-0000D7000000}"/>
    <cellStyle name="Comma 7 6 3 2 6 3" xfId="39246" xr:uid="{00000000-0005-0000-0000-0000D7000000}"/>
    <cellStyle name="Comma 7 6 3 2 7" xfId="10518" xr:uid="{00000000-0005-0000-0000-0000D7000000}"/>
    <cellStyle name="Comma 7 6 3 2 7 2" xfId="25638" xr:uid="{00000000-0005-0000-0000-0000D7000000}"/>
    <cellStyle name="Comma 7 6 3 2 7 2 2" xfId="55878" xr:uid="{00000000-0005-0000-0000-0000D7000000}"/>
    <cellStyle name="Comma 7 6 3 2 7 3" xfId="40758" xr:uid="{00000000-0005-0000-0000-0000D7000000}"/>
    <cellStyle name="Comma 7 6 3 2 8" xfId="16566" xr:uid="{00000000-0005-0000-0000-0000D7000000}"/>
    <cellStyle name="Comma 7 6 3 2 8 2" xfId="46806" xr:uid="{00000000-0005-0000-0000-0000D7000000}"/>
    <cellStyle name="Comma 7 6 3 2 9" xfId="31686" xr:uid="{00000000-0005-0000-0000-0000D7000000}"/>
    <cellStyle name="Comma 7 6 3 3" xfId="2202" xr:uid="{00000000-0005-0000-0000-0000D7000000}"/>
    <cellStyle name="Comma 7 6 3 3 2" xfId="11274" xr:uid="{00000000-0005-0000-0000-0000D7000000}"/>
    <cellStyle name="Comma 7 6 3 3 2 2" xfId="26394" xr:uid="{00000000-0005-0000-0000-0000D7000000}"/>
    <cellStyle name="Comma 7 6 3 3 2 2 2" xfId="56634" xr:uid="{00000000-0005-0000-0000-0000D7000000}"/>
    <cellStyle name="Comma 7 6 3 3 2 3" xfId="41514" xr:uid="{00000000-0005-0000-0000-0000D7000000}"/>
    <cellStyle name="Comma 7 6 3 3 3" xfId="17322" xr:uid="{00000000-0005-0000-0000-0000D7000000}"/>
    <cellStyle name="Comma 7 6 3 3 3 2" xfId="47562" xr:uid="{00000000-0005-0000-0000-0000D7000000}"/>
    <cellStyle name="Comma 7 6 3 3 4" xfId="32442" xr:uid="{00000000-0005-0000-0000-0000D7000000}"/>
    <cellStyle name="Comma 7 6 3 4" xfId="3714" xr:uid="{00000000-0005-0000-0000-0000D7000000}"/>
    <cellStyle name="Comma 7 6 3 4 2" xfId="12786" xr:uid="{00000000-0005-0000-0000-0000D7000000}"/>
    <cellStyle name="Comma 7 6 3 4 2 2" xfId="27906" xr:uid="{00000000-0005-0000-0000-0000D7000000}"/>
    <cellStyle name="Comma 7 6 3 4 2 2 2" xfId="58146" xr:uid="{00000000-0005-0000-0000-0000D7000000}"/>
    <cellStyle name="Comma 7 6 3 4 2 3" xfId="43026" xr:uid="{00000000-0005-0000-0000-0000D7000000}"/>
    <cellStyle name="Comma 7 6 3 4 3" xfId="18834" xr:uid="{00000000-0005-0000-0000-0000D7000000}"/>
    <cellStyle name="Comma 7 6 3 4 3 2" xfId="49074" xr:uid="{00000000-0005-0000-0000-0000D7000000}"/>
    <cellStyle name="Comma 7 6 3 4 4" xfId="33954" xr:uid="{00000000-0005-0000-0000-0000D7000000}"/>
    <cellStyle name="Comma 7 6 3 5" xfId="5226" xr:uid="{00000000-0005-0000-0000-0000D7000000}"/>
    <cellStyle name="Comma 7 6 3 5 2" xfId="14298" xr:uid="{00000000-0005-0000-0000-0000D7000000}"/>
    <cellStyle name="Comma 7 6 3 5 2 2" xfId="29418" xr:uid="{00000000-0005-0000-0000-0000D7000000}"/>
    <cellStyle name="Comma 7 6 3 5 2 2 2" xfId="59658" xr:uid="{00000000-0005-0000-0000-0000D7000000}"/>
    <cellStyle name="Comma 7 6 3 5 2 3" xfId="44538" xr:uid="{00000000-0005-0000-0000-0000D7000000}"/>
    <cellStyle name="Comma 7 6 3 5 3" xfId="20346" xr:uid="{00000000-0005-0000-0000-0000D7000000}"/>
    <cellStyle name="Comma 7 6 3 5 3 2" xfId="50586" xr:uid="{00000000-0005-0000-0000-0000D7000000}"/>
    <cellStyle name="Comma 7 6 3 5 4" xfId="35466" xr:uid="{00000000-0005-0000-0000-0000D7000000}"/>
    <cellStyle name="Comma 7 6 3 6" xfId="6738" xr:uid="{00000000-0005-0000-0000-0000D7000000}"/>
    <cellStyle name="Comma 7 6 3 6 2" xfId="21858" xr:uid="{00000000-0005-0000-0000-0000D7000000}"/>
    <cellStyle name="Comma 7 6 3 6 2 2" xfId="52098" xr:uid="{00000000-0005-0000-0000-0000D7000000}"/>
    <cellStyle name="Comma 7 6 3 6 3" xfId="36978" xr:uid="{00000000-0005-0000-0000-0000D7000000}"/>
    <cellStyle name="Comma 7 6 3 7" xfId="8250" xr:uid="{00000000-0005-0000-0000-0000D7000000}"/>
    <cellStyle name="Comma 7 6 3 7 2" xfId="23370" xr:uid="{00000000-0005-0000-0000-0000D7000000}"/>
    <cellStyle name="Comma 7 6 3 7 2 2" xfId="53610" xr:uid="{00000000-0005-0000-0000-0000D7000000}"/>
    <cellStyle name="Comma 7 6 3 7 3" xfId="38490" xr:uid="{00000000-0005-0000-0000-0000D7000000}"/>
    <cellStyle name="Comma 7 6 3 8" xfId="9762" xr:uid="{00000000-0005-0000-0000-0000D7000000}"/>
    <cellStyle name="Comma 7 6 3 8 2" xfId="24882" xr:uid="{00000000-0005-0000-0000-0000D7000000}"/>
    <cellStyle name="Comma 7 6 3 8 2 2" xfId="55122" xr:uid="{00000000-0005-0000-0000-0000D7000000}"/>
    <cellStyle name="Comma 7 6 3 8 3" xfId="40002" xr:uid="{00000000-0005-0000-0000-0000D7000000}"/>
    <cellStyle name="Comma 7 6 3 9" xfId="15810" xr:uid="{00000000-0005-0000-0000-0000D7000000}"/>
    <cellStyle name="Comma 7 6 3 9 2" xfId="46050" xr:uid="{00000000-0005-0000-0000-0000D7000000}"/>
    <cellStyle name="Comma 7 6 4" xfId="942" xr:uid="{00000000-0005-0000-0000-000042000000}"/>
    <cellStyle name="Comma 7 6 4 2" xfId="2454" xr:uid="{00000000-0005-0000-0000-000042000000}"/>
    <cellStyle name="Comma 7 6 4 2 2" xfId="11526" xr:uid="{00000000-0005-0000-0000-000042000000}"/>
    <cellStyle name="Comma 7 6 4 2 2 2" xfId="26646" xr:uid="{00000000-0005-0000-0000-000042000000}"/>
    <cellStyle name="Comma 7 6 4 2 2 2 2" xfId="56886" xr:uid="{00000000-0005-0000-0000-000042000000}"/>
    <cellStyle name="Comma 7 6 4 2 2 3" xfId="41766" xr:uid="{00000000-0005-0000-0000-000042000000}"/>
    <cellStyle name="Comma 7 6 4 2 3" xfId="17574" xr:uid="{00000000-0005-0000-0000-000042000000}"/>
    <cellStyle name="Comma 7 6 4 2 3 2" xfId="47814" xr:uid="{00000000-0005-0000-0000-000042000000}"/>
    <cellStyle name="Comma 7 6 4 2 4" xfId="32694" xr:uid="{00000000-0005-0000-0000-000042000000}"/>
    <cellStyle name="Comma 7 6 4 3" xfId="3966" xr:uid="{00000000-0005-0000-0000-000042000000}"/>
    <cellStyle name="Comma 7 6 4 3 2" xfId="13038" xr:uid="{00000000-0005-0000-0000-000042000000}"/>
    <cellStyle name="Comma 7 6 4 3 2 2" xfId="28158" xr:uid="{00000000-0005-0000-0000-000042000000}"/>
    <cellStyle name="Comma 7 6 4 3 2 2 2" xfId="58398" xr:uid="{00000000-0005-0000-0000-000042000000}"/>
    <cellStyle name="Comma 7 6 4 3 2 3" xfId="43278" xr:uid="{00000000-0005-0000-0000-000042000000}"/>
    <cellStyle name="Comma 7 6 4 3 3" xfId="19086" xr:uid="{00000000-0005-0000-0000-000042000000}"/>
    <cellStyle name="Comma 7 6 4 3 3 2" xfId="49326" xr:uid="{00000000-0005-0000-0000-000042000000}"/>
    <cellStyle name="Comma 7 6 4 3 4" xfId="34206" xr:uid="{00000000-0005-0000-0000-000042000000}"/>
    <cellStyle name="Comma 7 6 4 4" xfId="5478" xr:uid="{00000000-0005-0000-0000-000042000000}"/>
    <cellStyle name="Comma 7 6 4 4 2" xfId="14550" xr:uid="{00000000-0005-0000-0000-000042000000}"/>
    <cellStyle name="Comma 7 6 4 4 2 2" xfId="29670" xr:uid="{00000000-0005-0000-0000-000042000000}"/>
    <cellStyle name="Comma 7 6 4 4 2 2 2" xfId="59910" xr:uid="{00000000-0005-0000-0000-000042000000}"/>
    <cellStyle name="Comma 7 6 4 4 2 3" xfId="44790" xr:uid="{00000000-0005-0000-0000-000042000000}"/>
    <cellStyle name="Comma 7 6 4 4 3" xfId="20598" xr:uid="{00000000-0005-0000-0000-000042000000}"/>
    <cellStyle name="Comma 7 6 4 4 3 2" xfId="50838" xr:uid="{00000000-0005-0000-0000-000042000000}"/>
    <cellStyle name="Comma 7 6 4 4 4" xfId="35718" xr:uid="{00000000-0005-0000-0000-000042000000}"/>
    <cellStyle name="Comma 7 6 4 5" xfId="6990" xr:uid="{00000000-0005-0000-0000-000042000000}"/>
    <cellStyle name="Comma 7 6 4 5 2" xfId="22110" xr:uid="{00000000-0005-0000-0000-000042000000}"/>
    <cellStyle name="Comma 7 6 4 5 2 2" xfId="52350" xr:uid="{00000000-0005-0000-0000-000042000000}"/>
    <cellStyle name="Comma 7 6 4 5 3" xfId="37230" xr:uid="{00000000-0005-0000-0000-000042000000}"/>
    <cellStyle name="Comma 7 6 4 6" xfId="8502" xr:uid="{00000000-0005-0000-0000-000042000000}"/>
    <cellStyle name="Comma 7 6 4 6 2" xfId="23622" xr:uid="{00000000-0005-0000-0000-000042000000}"/>
    <cellStyle name="Comma 7 6 4 6 2 2" xfId="53862" xr:uid="{00000000-0005-0000-0000-000042000000}"/>
    <cellStyle name="Comma 7 6 4 6 3" xfId="38742" xr:uid="{00000000-0005-0000-0000-000042000000}"/>
    <cellStyle name="Comma 7 6 4 7" xfId="10014" xr:uid="{00000000-0005-0000-0000-000042000000}"/>
    <cellStyle name="Comma 7 6 4 7 2" xfId="25134" xr:uid="{00000000-0005-0000-0000-000042000000}"/>
    <cellStyle name="Comma 7 6 4 7 2 2" xfId="55374" xr:uid="{00000000-0005-0000-0000-000042000000}"/>
    <cellStyle name="Comma 7 6 4 7 3" xfId="40254" xr:uid="{00000000-0005-0000-0000-000042000000}"/>
    <cellStyle name="Comma 7 6 4 8" xfId="16062" xr:uid="{00000000-0005-0000-0000-000042000000}"/>
    <cellStyle name="Comma 7 6 4 8 2" xfId="46302" xr:uid="{00000000-0005-0000-0000-000042000000}"/>
    <cellStyle name="Comma 7 6 4 9" xfId="31182" xr:uid="{00000000-0005-0000-0000-000042000000}"/>
    <cellStyle name="Comma 7 6 5" xfId="1698" xr:uid="{00000000-0005-0000-0000-000042000000}"/>
    <cellStyle name="Comma 7 6 5 2" xfId="10770" xr:uid="{00000000-0005-0000-0000-000042000000}"/>
    <cellStyle name="Comma 7 6 5 2 2" xfId="25890" xr:uid="{00000000-0005-0000-0000-000042000000}"/>
    <cellStyle name="Comma 7 6 5 2 2 2" xfId="56130" xr:uid="{00000000-0005-0000-0000-000042000000}"/>
    <cellStyle name="Comma 7 6 5 2 3" xfId="41010" xr:uid="{00000000-0005-0000-0000-000042000000}"/>
    <cellStyle name="Comma 7 6 5 3" xfId="16818" xr:uid="{00000000-0005-0000-0000-000042000000}"/>
    <cellStyle name="Comma 7 6 5 3 2" xfId="47058" xr:uid="{00000000-0005-0000-0000-000042000000}"/>
    <cellStyle name="Comma 7 6 5 4" xfId="31938" xr:uid="{00000000-0005-0000-0000-000042000000}"/>
    <cellStyle name="Comma 7 6 6" xfId="3210" xr:uid="{00000000-0005-0000-0000-000042000000}"/>
    <cellStyle name="Comma 7 6 6 2" xfId="12282" xr:uid="{00000000-0005-0000-0000-000042000000}"/>
    <cellStyle name="Comma 7 6 6 2 2" xfId="27402" xr:uid="{00000000-0005-0000-0000-000042000000}"/>
    <cellStyle name="Comma 7 6 6 2 2 2" xfId="57642" xr:uid="{00000000-0005-0000-0000-000042000000}"/>
    <cellStyle name="Comma 7 6 6 2 3" xfId="42522" xr:uid="{00000000-0005-0000-0000-000042000000}"/>
    <cellStyle name="Comma 7 6 6 3" xfId="18330" xr:uid="{00000000-0005-0000-0000-000042000000}"/>
    <cellStyle name="Comma 7 6 6 3 2" xfId="48570" xr:uid="{00000000-0005-0000-0000-000042000000}"/>
    <cellStyle name="Comma 7 6 6 4" xfId="33450" xr:uid="{00000000-0005-0000-0000-000042000000}"/>
    <cellStyle name="Comma 7 6 7" xfId="4722" xr:uid="{00000000-0005-0000-0000-000042000000}"/>
    <cellStyle name="Comma 7 6 7 2" xfId="13794" xr:uid="{00000000-0005-0000-0000-000042000000}"/>
    <cellStyle name="Comma 7 6 7 2 2" xfId="28914" xr:uid="{00000000-0005-0000-0000-000042000000}"/>
    <cellStyle name="Comma 7 6 7 2 2 2" xfId="59154" xr:uid="{00000000-0005-0000-0000-000042000000}"/>
    <cellStyle name="Comma 7 6 7 2 3" xfId="44034" xr:uid="{00000000-0005-0000-0000-000042000000}"/>
    <cellStyle name="Comma 7 6 7 3" xfId="19842" xr:uid="{00000000-0005-0000-0000-000042000000}"/>
    <cellStyle name="Comma 7 6 7 3 2" xfId="50082" xr:uid="{00000000-0005-0000-0000-000042000000}"/>
    <cellStyle name="Comma 7 6 7 4" xfId="34962" xr:uid="{00000000-0005-0000-0000-000042000000}"/>
    <cellStyle name="Comma 7 6 8" xfId="6234" xr:uid="{00000000-0005-0000-0000-000042000000}"/>
    <cellStyle name="Comma 7 6 8 2" xfId="21354" xr:uid="{00000000-0005-0000-0000-000042000000}"/>
    <cellStyle name="Comma 7 6 8 2 2" xfId="51594" xr:uid="{00000000-0005-0000-0000-000042000000}"/>
    <cellStyle name="Comma 7 6 8 3" xfId="36474" xr:uid="{00000000-0005-0000-0000-000042000000}"/>
    <cellStyle name="Comma 7 6 9" xfId="7746" xr:uid="{00000000-0005-0000-0000-000042000000}"/>
    <cellStyle name="Comma 7 6 9 2" xfId="22866" xr:uid="{00000000-0005-0000-0000-000042000000}"/>
    <cellStyle name="Comma 7 6 9 2 2" xfId="53106" xr:uid="{00000000-0005-0000-0000-000042000000}"/>
    <cellStyle name="Comma 7 6 9 3" xfId="37986" xr:uid="{00000000-0005-0000-0000-000042000000}"/>
    <cellStyle name="Comma 7 7" xfId="270" xr:uid="{00000000-0005-0000-0000-000038000000}"/>
    <cellStyle name="Comma 7 7 10" xfId="30510" xr:uid="{00000000-0005-0000-0000-000038000000}"/>
    <cellStyle name="Comma 7 7 2" xfId="1026" xr:uid="{00000000-0005-0000-0000-000038000000}"/>
    <cellStyle name="Comma 7 7 2 2" xfId="2538" xr:uid="{00000000-0005-0000-0000-000038000000}"/>
    <cellStyle name="Comma 7 7 2 2 2" xfId="11610" xr:uid="{00000000-0005-0000-0000-000038000000}"/>
    <cellStyle name="Comma 7 7 2 2 2 2" xfId="26730" xr:uid="{00000000-0005-0000-0000-000038000000}"/>
    <cellStyle name="Comma 7 7 2 2 2 2 2" xfId="56970" xr:uid="{00000000-0005-0000-0000-000038000000}"/>
    <cellStyle name="Comma 7 7 2 2 2 3" xfId="41850" xr:uid="{00000000-0005-0000-0000-000038000000}"/>
    <cellStyle name="Comma 7 7 2 2 3" xfId="17658" xr:uid="{00000000-0005-0000-0000-000038000000}"/>
    <cellStyle name="Comma 7 7 2 2 3 2" xfId="47898" xr:uid="{00000000-0005-0000-0000-000038000000}"/>
    <cellStyle name="Comma 7 7 2 2 4" xfId="32778" xr:uid="{00000000-0005-0000-0000-000038000000}"/>
    <cellStyle name="Comma 7 7 2 3" xfId="4050" xr:uid="{00000000-0005-0000-0000-000038000000}"/>
    <cellStyle name="Comma 7 7 2 3 2" xfId="13122" xr:uid="{00000000-0005-0000-0000-000038000000}"/>
    <cellStyle name="Comma 7 7 2 3 2 2" xfId="28242" xr:uid="{00000000-0005-0000-0000-000038000000}"/>
    <cellStyle name="Comma 7 7 2 3 2 2 2" xfId="58482" xr:uid="{00000000-0005-0000-0000-000038000000}"/>
    <cellStyle name="Comma 7 7 2 3 2 3" xfId="43362" xr:uid="{00000000-0005-0000-0000-000038000000}"/>
    <cellStyle name="Comma 7 7 2 3 3" xfId="19170" xr:uid="{00000000-0005-0000-0000-000038000000}"/>
    <cellStyle name="Comma 7 7 2 3 3 2" xfId="49410" xr:uid="{00000000-0005-0000-0000-000038000000}"/>
    <cellStyle name="Comma 7 7 2 3 4" xfId="34290" xr:uid="{00000000-0005-0000-0000-000038000000}"/>
    <cellStyle name="Comma 7 7 2 4" xfId="5562" xr:uid="{00000000-0005-0000-0000-000038000000}"/>
    <cellStyle name="Comma 7 7 2 4 2" xfId="14634" xr:uid="{00000000-0005-0000-0000-000038000000}"/>
    <cellStyle name="Comma 7 7 2 4 2 2" xfId="29754" xr:uid="{00000000-0005-0000-0000-000038000000}"/>
    <cellStyle name="Comma 7 7 2 4 2 2 2" xfId="59994" xr:uid="{00000000-0005-0000-0000-000038000000}"/>
    <cellStyle name="Comma 7 7 2 4 2 3" xfId="44874" xr:uid="{00000000-0005-0000-0000-000038000000}"/>
    <cellStyle name="Comma 7 7 2 4 3" xfId="20682" xr:uid="{00000000-0005-0000-0000-000038000000}"/>
    <cellStyle name="Comma 7 7 2 4 3 2" xfId="50922" xr:uid="{00000000-0005-0000-0000-000038000000}"/>
    <cellStyle name="Comma 7 7 2 4 4" xfId="35802" xr:uid="{00000000-0005-0000-0000-000038000000}"/>
    <cellStyle name="Comma 7 7 2 5" xfId="7074" xr:uid="{00000000-0005-0000-0000-000038000000}"/>
    <cellStyle name="Comma 7 7 2 5 2" xfId="22194" xr:uid="{00000000-0005-0000-0000-000038000000}"/>
    <cellStyle name="Comma 7 7 2 5 2 2" xfId="52434" xr:uid="{00000000-0005-0000-0000-000038000000}"/>
    <cellStyle name="Comma 7 7 2 5 3" xfId="37314" xr:uid="{00000000-0005-0000-0000-000038000000}"/>
    <cellStyle name="Comma 7 7 2 6" xfId="8586" xr:uid="{00000000-0005-0000-0000-000038000000}"/>
    <cellStyle name="Comma 7 7 2 6 2" xfId="23706" xr:uid="{00000000-0005-0000-0000-000038000000}"/>
    <cellStyle name="Comma 7 7 2 6 2 2" xfId="53946" xr:uid="{00000000-0005-0000-0000-000038000000}"/>
    <cellStyle name="Comma 7 7 2 6 3" xfId="38826" xr:uid="{00000000-0005-0000-0000-000038000000}"/>
    <cellStyle name="Comma 7 7 2 7" xfId="10098" xr:uid="{00000000-0005-0000-0000-000038000000}"/>
    <cellStyle name="Comma 7 7 2 7 2" xfId="25218" xr:uid="{00000000-0005-0000-0000-000038000000}"/>
    <cellStyle name="Comma 7 7 2 7 2 2" xfId="55458" xr:uid="{00000000-0005-0000-0000-000038000000}"/>
    <cellStyle name="Comma 7 7 2 7 3" xfId="40338" xr:uid="{00000000-0005-0000-0000-000038000000}"/>
    <cellStyle name="Comma 7 7 2 8" xfId="16146" xr:uid="{00000000-0005-0000-0000-000038000000}"/>
    <cellStyle name="Comma 7 7 2 8 2" xfId="46386" xr:uid="{00000000-0005-0000-0000-000038000000}"/>
    <cellStyle name="Comma 7 7 2 9" xfId="31266" xr:uid="{00000000-0005-0000-0000-000038000000}"/>
    <cellStyle name="Comma 7 7 3" xfId="1782" xr:uid="{00000000-0005-0000-0000-000038000000}"/>
    <cellStyle name="Comma 7 7 3 2" xfId="10854" xr:uid="{00000000-0005-0000-0000-000038000000}"/>
    <cellStyle name="Comma 7 7 3 2 2" xfId="25974" xr:uid="{00000000-0005-0000-0000-000038000000}"/>
    <cellStyle name="Comma 7 7 3 2 2 2" xfId="56214" xr:uid="{00000000-0005-0000-0000-000038000000}"/>
    <cellStyle name="Comma 7 7 3 2 3" xfId="41094" xr:uid="{00000000-0005-0000-0000-000038000000}"/>
    <cellStyle name="Comma 7 7 3 3" xfId="16902" xr:uid="{00000000-0005-0000-0000-000038000000}"/>
    <cellStyle name="Comma 7 7 3 3 2" xfId="47142" xr:uid="{00000000-0005-0000-0000-000038000000}"/>
    <cellStyle name="Comma 7 7 3 4" xfId="32022" xr:uid="{00000000-0005-0000-0000-000038000000}"/>
    <cellStyle name="Comma 7 7 4" xfId="3294" xr:uid="{00000000-0005-0000-0000-000038000000}"/>
    <cellStyle name="Comma 7 7 4 2" xfId="12366" xr:uid="{00000000-0005-0000-0000-000038000000}"/>
    <cellStyle name="Comma 7 7 4 2 2" xfId="27486" xr:uid="{00000000-0005-0000-0000-000038000000}"/>
    <cellStyle name="Comma 7 7 4 2 2 2" xfId="57726" xr:uid="{00000000-0005-0000-0000-000038000000}"/>
    <cellStyle name="Comma 7 7 4 2 3" xfId="42606" xr:uid="{00000000-0005-0000-0000-000038000000}"/>
    <cellStyle name="Comma 7 7 4 3" xfId="18414" xr:uid="{00000000-0005-0000-0000-000038000000}"/>
    <cellStyle name="Comma 7 7 4 3 2" xfId="48654" xr:uid="{00000000-0005-0000-0000-000038000000}"/>
    <cellStyle name="Comma 7 7 4 4" xfId="33534" xr:uid="{00000000-0005-0000-0000-000038000000}"/>
    <cellStyle name="Comma 7 7 5" xfId="4806" xr:uid="{00000000-0005-0000-0000-000038000000}"/>
    <cellStyle name="Comma 7 7 5 2" xfId="13878" xr:uid="{00000000-0005-0000-0000-000038000000}"/>
    <cellStyle name="Comma 7 7 5 2 2" xfId="28998" xr:uid="{00000000-0005-0000-0000-000038000000}"/>
    <cellStyle name="Comma 7 7 5 2 2 2" xfId="59238" xr:uid="{00000000-0005-0000-0000-000038000000}"/>
    <cellStyle name="Comma 7 7 5 2 3" xfId="44118" xr:uid="{00000000-0005-0000-0000-000038000000}"/>
    <cellStyle name="Comma 7 7 5 3" xfId="19926" xr:uid="{00000000-0005-0000-0000-000038000000}"/>
    <cellStyle name="Comma 7 7 5 3 2" xfId="50166" xr:uid="{00000000-0005-0000-0000-000038000000}"/>
    <cellStyle name="Comma 7 7 5 4" xfId="35046" xr:uid="{00000000-0005-0000-0000-000038000000}"/>
    <cellStyle name="Comma 7 7 6" xfId="6318" xr:uid="{00000000-0005-0000-0000-000038000000}"/>
    <cellStyle name="Comma 7 7 6 2" xfId="21438" xr:uid="{00000000-0005-0000-0000-000038000000}"/>
    <cellStyle name="Comma 7 7 6 2 2" xfId="51678" xr:uid="{00000000-0005-0000-0000-000038000000}"/>
    <cellStyle name="Comma 7 7 6 3" xfId="36558" xr:uid="{00000000-0005-0000-0000-000038000000}"/>
    <cellStyle name="Comma 7 7 7" xfId="7830" xr:uid="{00000000-0005-0000-0000-000038000000}"/>
    <cellStyle name="Comma 7 7 7 2" xfId="22950" xr:uid="{00000000-0005-0000-0000-000038000000}"/>
    <cellStyle name="Comma 7 7 7 2 2" xfId="53190" xr:uid="{00000000-0005-0000-0000-000038000000}"/>
    <cellStyle name="Comma 7 7 7 3" xfId="38070" xr:uid="{00000000-0005-0000-0000-000038000000}"/>
    <cellStyle name="Comma 7 7 8" xfId="9342" xr:uid="{00000000-0005-0000-0000-000038000000}"/>
    <cellStyle name="Comma 7 7 8 2" xfId="24462" xr:uid="{00000000-0005-0000-0000-000038000000}"/>
    <cellStyle name="Comma 7 7 8 2 2" xfId="54702" xr:uid="{00000000-0005-0000-0000-000038000000}"/>
    <cellStyle name="Comma 7 7 8 3" xfId="39582" xr:uid="{00000000-0005-0000-0000-000038000000}"/>
    <cellStyle name="Comma 7 7 9" xfId="15390" xr:uid="{00000000-0005-0000-0000-000038000000}"/>
    <cellStyle name="Comma 7 7 9 2" xfId="45630" xr:uid="{00000000-0005-0000-0000-000038000000}"/>
    <cellStyle name="Comma 7 8" xfId="522" xr:uid="{00000000-0005-0000-0000-0000C6000000}"/>
    <cellStyle name="Comma 7 8 10" xfId="30762" xr:uid="{00000000-0005-0000-0000-0000C6000000}"/>
    <cellStyle name="Comma 7 8 2" xfId="1278" xr:uid="{00000000-0005-0000-0000-0000C6000000}"/>
    <cellStyle name="Comma 7 8 2 2" xfId="2790" xr:uid="{00000000-0005-0000-0000-0000C6000000}"/>
    <cellStyle name="Comma 7 8 2 2 2" xfId="11862" xr:uid="{00000000-0005-0000-0000-0000C6000000}"/>
    <cellStyle name="Comma 7 8 2 2 2 2" xfId="26982" xr:uid="{00000000-0005-0000-0000-0000C6000000}"/>
    <cellStyle name="Comma 7 8 2 2 2 2 2" xfId="57222" xr:uid="{00000000-0005-0000-0000-0000C6000000}"/>
    <cellStyle name="Comma 7 8 2 2 2 3" xfId="42102" xr:uid="{00000000-0005-0000-0000-0000C6000000}"/>
    <cellStyle name="Comma 7 8 2 2 3" xfId="17910" xr:uid="{00000000-0005-0000-0000-0000C6000000}"/>
    <cellStyle name="Comma 7 8 2 2 3 2" xfId="48150" xr:uid="{00000000-0005-0000-0000-0000C6000000}"/>
    <cellStyle name="Comma 7 8 2 2 4" xfId="33030" xr:uid="{00000000-0005-0000-0000-0000C6000000}"/>
    <cellStyle name="Comma 7 8 2 3" xfId="4302" xr:uid="{00000000-0005-0000-0000-0000C6000000}"/>
    <cellStyle name="Comma 7 8 2 3 2" xfId="13374" xr:uid="{00000000-0005-0000-0000-0000C6000000}"/>
    <cellStyle name="Comma 7 8 2 3 2 2" xfId="28494" xr:uid="{00000000-0005-0000-0000-0000C6000000}"/>
    <cellStyle name="Comma 7 8 2 3 2 2 2" xfId="58734" xr:uid="{00000000-0005-0000-0000-0000C6000000}"/>
    <cellStyle name="Comma 7 8 2 3 2 3" xfId="43614" xr:uid="{00000000-0005-0000-0000-0000C6000000}"/>
    <cellStyle name="Comma 7 8 2 3 3" xfId="19422" xr:uid="{00000000-0005-0000-0000-0000C6000000}"/>
    <cellStyle name="Comma 7 8 2 3 3 2" xfId="49662" xr:uid="{00000000-0005-0000-0000-0000C6000000}"/>
    <cellStyle name="Comma 7 8 2 3 4" xfId="34542" xr:uid="{00000000-0005-0000-0000-0000C6000000}"/>
    <cellStyle name="Comma 7 8 2 4" xfId="5814" xr:uid="{00000000-0005-0000-0000-0000C6000000}"/>
    <cellStyle name="Comma 7 8 2 4 2" xfId="14886" xr:uid="{00000000-0005-0000-0000-0000C6000000}"/>
    <cellStyle name="Comma 7 8 2 4 2 2" xfId="30006" xr:uid="{00000000-0005-0000-0000-0000C6000000}"/>
    <cellStyle name="Comma 7 8 2 4 2 2 2" xfId="60246" xr:uid="{00000000-0005-0000-0000-0000C6000000}"/>
    <cellStyle name="Comma 7 8 2 4 2 3" xfId="45126" xr:uid="{00000000-0005-0000-0000-0000C6000000}"/>
    <cellStyle name="Comma 7 8 2 4 3" xfId="20934" xr:uid="{00000000-0005-0000-0000-0000C6000000}"/>
    <cellStyle name="Comma 7 8 2 4 3 2" xfId="51174" xr:uid="{00000000-0005-0000-0000-0000C6000000}"/>
    <cellStyle name="Comma 7 8 2 4 4" xfId="36054" xr:uid="{00000000-0005-0000-0000-0000C6000000}"/>
    <cellStyle name="Comma 7 8 2 5" xfId="7326" xr:uid="{00000000-0005-0000-0000-0000C6000000}"/>
    <cellStyle name="Comma 7 8 2 5 2" xfId="22446" xr:uid="{00000000-0005-0000-0000-0000C6000000}"/>
    <cellStyle name="Comma 7 8 2 5 2 2" xfId="52686" xr:uid="{00000000-0005-0000-0000-0000C6000000}"/>
    <cellStyle name="Comma 7 8 2 5 3" xfId="37566" xr:uid="{00000000-0005-0000-0000-0000C6000000}"/>
    <cellStyle name="Comma 7 8 2 6" xfId="8838" xr:uid="{00000000-0005-0000-0000-0000C6000000}"/>
    <cellStyle name="Comma 7 8 2 6 2" xfId="23958" xr:uid="{00000000-0005-0000-0000-0000C6000000}"/>
    <cellStyle name="Comma 7 8 2 6 2 2" xfId="54198" xr:uid="{00000000-0005-0000-0000-0000C6000000}"/>
    <cellStyle name="Comma 7 8 2 6 3" xfId="39078" xr:uid="{00000000-0005-0000-0000-0000C6000000}"/>
    <cellStyle name="Comma 7 8 2 7" xfId="10350" xr:uid="{00000000-0005-0000-0000-0000C6000000}"/>
    <cellStyle name="Comma 7 8 2 7 2" xfId="25470" xr:uid="{00000000-0005-0000-0000-0000C6000000}"/>
    <cellStyle name="Comma 7 8 2 7 2 2" xfId="55710" xr:uid="{00000000-0005-0000-0000-0000C6000000}"/>
    <cellStyle name="Comma 7 8 2 7 3" xfId="40590" xr:uid="{00000000-0005-0000-0000-0000C6000000}"/>
    <cellStyle name="Comma 7 8 2 8" xfId="16398" xr:uid="{00000000-0005-0000-0000-0000C6000000}"/>
    <cellStyle name="Comma 7 8 2 8 2" xfId="46638" xr:uid="{00000000-0005-0000-0000-0000C6000000}"/>
    <cellStyle name="Comma 7 8 2 9" xfId="31518" xr:uid="{00000000-0005-0000-0000-0000C6000000}"/>
    <cellStyle name="Comma 7 8 3" xfId="2034" xr:uid="{00000000-0005-0000-0000-0000C6000000}"/>
    <cellStyle name="Comma 7 8 3 2" xfId="11106" xr:uid="{00000000-0005-0000-0000-0000C6000000}"/>
    <cellStyle name="Comma 7 8 3 2 2" xfId="26226" xr:uid="{00000000-0005-0000-0000-0000C6000000}"/>
    <cellStyle name="Comma 7 8 3 2 2 2" xfId="56466" xr:uid="{00000000-0005-0000-0000-0000C6000000}"/>
    <cellStyle name="Comma 7 8 3 2 3" xfId="41346" xr:uid="{00000000-0005-0000-0000-0000C6000000}"/>
    <cellStyle name="Comma 7 8 3 3" xfId="17154" xr:uid="{00000000-0005-0000-0000-0000C6000000}"/>
    <cellStyle name="Comma 7 8 3 3 2" xfId="47394" xr:uid="{00000000-0005-0000-0000-0000C6000000}"/>
    <cellStyle name="Comma 7 8 3 4" xfId="32274" xr:uid="{00000000-0005-0000-0000-0000C6000000}"/>
    <cellStyle name="Comma 7 8 4" xfId="3546" xr:uid="{00000000-0005-0000-0000-0000C6000000}"/>
    <cellStyle name="Comma 7 8 4 2" xfId="12618" xr:uid="{00000000-0005-0000-0000-0000C6000000}"/>
    <cellStyle name="Comma 7 8 4 2 2" xfId="27738" xr:uid="{00000000-0005-0000-0000-0000C6000000}"/>
    <cellStyle name="Comma 7 8 4 2 2 2" xfId="57978" xr:uid="{00000000-0005-0000-0000-0000C6000000}"/>
    <cellStyle name="Comma 7 8 4 2 3" xfId="42858" xr:uid="{00000000-0005-0000-0000-0000C6000000}"/>
    <cellStyle name="Comma 7 8 4 3" xfId="18666" xr:uid="{00000000-0005-0000-0000-0000C6000000}"/>
    <cellStyle name="Comma 7 8 4 3 2" xfId="48906" xr:uid="{00000000-0005-0000-0000-0000C6000000}"/>
    <cellStyle name="Comma 7 8 4 4" xfId="33786" xr:uid="{00000000-0005-0000-0000-0000C6000000}"/>
    <cellStyle name="Comma 7 8 5" xfId="5058" xr:uid="{00000000-0005-0000-0000-0000C6000000}"/>
    <cellStyle name="Comma 7 8 5 2" xfId="14130" xr:uid="{00000000-0005-0000-0000-0000C6000000}"/>
    <cellStyle name="Comma 7 8 5 2 2" xfId="29250" xr:uid="{00000000-0005-0000-0000-0000C6000000}"/>
    <cellStyle name="Comma 7 8 5 2 2 2" xfId="59490" xr:uid="{00000000-0005-0000-0000-0000C6000000}"/>
    <cellStyle name="Comma 7 8 5 2 3" xfId="44370" xr:uid="{00000000-0005-0000-0000-0000C6000000}"/>
    <cellStyle name="Comma 7 8 5 3" xfId="20178" xr:uid="{00000000-0005-0000-0000-0000C6000000}"/>
    <cellStyle name="Comma 7 8 5 3 2" xfId="50418" xr:uid="{00000000-0005-0000-0000-0000C6000000}"/>
    <cellStyle name="Comma 7 8 5 4" xfId="35298" xr:uid="{00000000-0005-0000-0000-0000C6000000}"/>
    <cellStyle name="Comma 7 8 6" xfId="6570" xr:uid="{00000000-0005-0000-0000-0000C6000000}"/>
    <cellStyle name="Comma 7 8 6 2" xfId="21690" xr:uid="{00000000-0005-0000-0000-0000C6000000}"/>
    <cellStyle name="Comma 7 8 6 2 2" xfId="51930" xr:uid="{00000000-0005-0000-0000-0000C6000000}"/>
    <cellStyle name="Comma 7 8 6 3" xfId="36810" xr:uid="{00000000-0005-0000-0000-0000C6000000}"/>
    <cellStyle name="Comma 7 8 7" xfId="8082" xr:uid="{00000000-0005-0000-0000-0000C6000000}"/>
    <cellStyle name="Comma 7 8 7 2" xfId="23202" xr:uid="{00000000-0005-0000-0000-0000C6000000}"/>
    <cellStyle name="Comma 7 8 7 2 2" xfId="53442" xr:uid="{00000000-0005-0000-0000-0000C6000000}"/>
    <cellStyle name="Comma 7 8 7 3" xfId="38322" xr:uid="{00000000-0005-0000-0000-0000C6000000}"/>
    <cellStyle name="Comma 7 8 8" xfId="9594" xr:uid="{00000000-0005-0000-0000-0000C6000000}"/>
    <cellStyle name="Comma 7 8 8 2" xfId="24714" xr:uid="{00000000-0005-0000-0000-0000C6000000}"/>
    <cellStyle name="Comma 7 8 8 2 2" xfId="54954" xr:uid="{00000000-0005-0000-0000-0000C6000000}"/>
    <cellStyle name="Comma 7 8 8 3" xfId="39834" xr:uid="{00000000-0005-0000-0000-0000C6000000}"/>
    <cellStyle name="Comma 7 8 9" xfId="15642" xr:uid="{00000000-0005-0000-0000-0000C6000000}"/>
    <cellStyle name="Comma 7 8 9 2" xfId="45882" xr:uid="{00000000-0005-0000-0000-0000C6000000}"/>
    <cellStyle name="Comma 7 9" xfId="774" xr:uid="{00000000-0005-0000-0000-000038000000}"/>
    <cellStyle name="Comma 7 9 2" xfId="2286" xr:uid="{00000000-0005-0000-0000-000038000000}"/>
    <cellStyle name="Comma 7 9 2 2" xfId="11358" xr:uid="{00000000-0005-0000-0000-000038000000}"/>
    <cellStyle name="Comma 7 9 2 2 2" xfId="26478" xr:uid="{00000000-0005-0000-0000-000038000000}"/>
    <cellStyle name="Comma 7 9 2 2 2 2" xfId="56718" xr:uid="{00000000-0005-0000-0000-000038000000}"/>
    <cellStyle name="Comma 7 9 2 2 3" xfId="41598" xr:uid="{00000000-0005-0000-0000-000038000000}"/>
    <cellStyle name="Comma 7 9 2 3" xfId="17406" xr:uid="{00000000-0005-0000-0000-000038000000}"/>
    <cellStyle name="Comma 7 9 2 3 2" xfId="47646" xr:uid="{00000000-0005-0000-0000-000038000000}"/>
    <cellStyle name="Comma 7 9 2 4" xfId="32526" xr:uid="{00000000-0005-0000-0000-000038000000}"/>
    <cellStyle name="Comma 7 9 3" xfId="3798" xr:uid="{00000000-0005-0000-0000-000038000000}"/>
    <cellStyle name="Comma 7 9 3 2" xfId="12870" xr:uid="{00000000-0005-0000-0000-000038000000}"/>
    <cellStyle name="Comma 7 9 3 2 2" xfId="27990" xr:uid="{00000000-0005-0000-0000-000038000000}"/>
    <cellStyle name="Comma 7 9 3 2 2 2" xfId="58230" xr:uid="{00000000-0005-0000-0000-000038000000}"/>
    <cellStyle name="Comma 7 9 3 2 3" xfId="43110" xr:uid="{00000000-0005-0000-0000-000038000000}"/>
    <cellStyle name="Comma 7 9 3 3" xfId="18918" xr:uid="{00000000-0005-0000-0000-000038000000}"/>
    <cellStyle name="Comma 7 9 3 3 2" xfId="49158" xr:uid="{00000000-0005-0000-0000-000038000000}"/>
    <cellStyle name="Comma 7 9 3 4" xfId="34038" xr:uid="{00000000-0005-0000-0000-000038000000}"/>
    <cellStyle name="Comma 7 9 4" xfId="5310" xr:uid="{00000000-0005-0000-0000-000038000000}"/>
    <cellStyle name="Comma 7 9 4 2" xfId="14382" xr:uid="{00000000-0005-0000-0000-000038000000}"/>
    <cellStyle name="Comma 7 9 4 2 2" xfId="29502" xr:uid="{00000000-0005-0000-0000-000038000000}"/>
    <cellStyle name="Comma 7 9 4 2 2 2" xfId="59742" xr:uid="{00000000-0005-0000-0000-000038000000}"/>
    <cellStyle name="Comma 7 9 4 2 3" xfId="44622" xr:uid="{00000000-0005-0000-0000-000038000000}"/>
    <cellStyle name="Comma 7 9 4 3" xfId="20430" xr:uid="{00000000-0005-0000-0000-000038000000}"/>
    <cellStyle name="Comma 7 9 4 3 2" xfId="50670" xr:uid="{00000000-0005-0000-0000-000038000000}"/>
    <cellStyle name="Comma 7 9 4 4" xfId="35550" xr:uid="{00000000-0005-0000-0000-000038000000}"/>
    <cellStyle name="Comma 7 9 5" xfId="6822" xr:uid="{00000000-0005-0000-0000-000038000000}"/>
    <cellStyle name="Comma 7 9 5 2" xfId="21942" xr:uid="{00000000-0005-0000-0000-000038000000}"/>
    <cellStyle name="Comma 7 9 5 2 2" xfId="52182" xr:uid="{00000000-0005-0000-0000-000038000000}"/>
    <cellStyle name="Comma 7 9 5 3" xfId="37062" xr:uid="{00000000-0005-0000-0000-000038000000}"/>
    <cellStyle name="Comma 7 9 6" xfId="8334" xr:uid="{00000000-0005-0000-0000-000038000000}"/>
    <cellStyle name="Comma 7 9 6 2" xfId="23454" xr:uid="{00000000-0005-0000-0000-000038000000}"/>
    <cellStyle name="Comma 7 9 6 2 2" xfId="53694" xr:uid="{00000000-0005-0000-0000-000038000000}"/>
    <cellStyle name="Comma 7 9 6 3" xfId="38574" xr:uid="{00000000-0005-0000-0000-000038000000}"/>
    <cellStyle name="Comma 7 9 7" xfId="9846" xr:uid="{00000000-0005-0000-0000-000038000000}"/>
    <cellStyle name="Comma 7 9 7 2" xfId="24966" xr:uid="{00000000-0005-0000-0000-000038000000}"/>
    <cellStyle name="Comma 7 9 7 2 2" xfId="55206" xr:uid="{00000000-0005-0000-0000-000038000000}"/>
    <cellStyle name="Comma 7 9 7 3" xfId="40086" xr:uid="{00000000-0005-0000-0000-000038000000}"/>
    <cellStyle name="Comma 7 9 8" xfId="15894" xr:uid="{00000000-0005-0000-0000-000038000000}"/>
    <cellStyle name="Comma 7 9 8 2" xfId="46134" xr:uid="{00000000-0005-0000-0000-000038000000}"/>
    <cellStyle name="Comma 7 9 9" xfId="31014" xr:uid="{00000000-0005-0000-0000-000038000000}"/>
    <cellStyle name="Comma 8" xfId="19" xr:uid="{00000000-0005-0000-0000-000039000000}"/>
    <cellStyle name="Comma 8 10" xfId="1531" xr:uid="{00000000-0005-0000-0000-000039000000}"/>
    <cellStyle name="Comma 8 10 2" xfId="10603" xr:uid="{00000000-0005-0000-0000-000039000000}"/>
    <cellStyle name="Comma 8 10 2 2" xfId="25723" xr:uid="{00000000-0005-0000-0000-000039000000}"/>
    <cellStyle name="Comma 8 10 2 2 2" xfId="55963" xr:uid="{00000000-0005-0000-0000-000039000000}"/>
    <cellStyle name="Comma 8 10 2 3" xfId="40843" xr:uid="{00000000-0005-0000-0000-000039000000}"/>
    <cellStyle name="Comma 8 10 3" xfId="16651" xr:uid="{00000000-0005-0000-0000-000039000000}"/>
    <cellStyle name="Comma 8 10 3 2" xfId="46891" xr:uid="{00000000-0005-0000-0000-000039000000}"/>
    <cellStyle name="Comma 8 10 4" xfId="31771" xr:uid="{00000000-0005-0000-0000-000039000000}"/>
    <cellStyle name="Comma 8 11" xfId="3043" xr:uid="{00000000-0005-0000-0000-000039000000}"/>
    <cellStyle name="Comma 8 11 2" xfId="12115" xr:uid="{00000000-0005-0000-0000-000039000000}"/>
    <cellStyle name="Comma 8 11 2 2" xfId="27235" xr:uid="{00000000-0005-0000-0000-000039000000}"/>
    <cellStyle name="Comma 8 11 2 2 2" xfId="57475" xr:uid="{00000000-0005-0000-0000-000039000000}"/>
    <cellStyle name="Comma 8 11 2 3" xfId="42355" xr:uid="{00000000-0005-0000-0000-000039000000}"/>
    <cellStyle name="Comma 8 11 3" xfId="18163" xr:uid="{00000000-0005-0000-0000-000039000000}"/>
    <cellStyle name="Comma 8 11 3 2" xfId="48403" xr:uid="{00000000-0005-0000-0000-000039000000}"/>
    <cellStyle name="Comma 8 11 4" xfId="33283" xr:uid="{00000000-0005-0000-0000-000039000000}"/>
    <cellStyle name="Comma 8 12" xfId="4555" xr:uid="{00000000-0005-0000-0000-000039000000}"/>
    <cellStyle name="Comma 8 12 2" xfId="13627" xr:uid="{00000000-0005-0000-0000-000039000000}"/>
    <cellStyle name="Comma 8 12 2 2" xfId="28747" xr:uid="{00000000-0005-0000-0000-000039000000}"/>
    <cellStyle name="Comma 8 12 2 2 2" xfId="58987" xr:uid="{00000000-0005-0000-0000-000039000000}"/>
    <cellStyle name="Comma 8 12 2 3" xfId="43867" xr:uid="{00000000-0005-0000-0000-000039000000}"/>
    <cellStyle name="Comma 8 12 3" xfId="19675" xr:uid="{00000000-0005-0000-0000-000039000000}"/>
    <cellStyle name="Comma 8 12 3 2" xfId="49915" xr:uid="{00000000-0005-0000-0000-000039000000}"/>
    <cellStyle name="Comma 8 12 4" xfId="34795" xr:uid="{00000000-0005-0000-0000-000039000000}"/>
    <cellStyle name="Comma 8 13" xfId="6067" xr:uid="{00000000-0005-0000-0000-000039000000}"/>
    <cellStyle name="Comma 8 13 2" xfId="21187" xr:uid="{00000000-0005-0000-0000-000039000000}"/>
    <cellStyle name="Comma 8 13 2 2" xfId="51427" xr:uid="{00000000-0005-0000-0000-000039000000}"/>
    <cellStyle name="Comma 8 13 3" xfId="36307" xr:uid="{00000000-0005-0000-0000-000039000000}"/>
    <cellStyle name="Comma 8 14" xfId="7579" xr:uid="{00000000-0005-0000-0000-000039000000}"/>
    <cellStyle name="Comma 8 14 2" xfId="22699" xr:uid="{00000000-0005-0000-0000-000039000000}"/>
    <cellStyle name="Comma 8 14 2 2" xfId="52939" xr:uid="{00000000-0005-0000-0000-000039000000}"/>
    <cellStyle name="Comma 8 14 3" xfId="37819" xr:uid="{00000000-0005-0000-0000-000039000000}"/>
    <cellStyle name="Comma 8 15" xfId="9091" xr:uid="{00000000-0005-0000-0000-000039000000}"/>
    <cellStyle name="Comma 8 15 2" xfId="24211" xr:uid="{00000000-0005-0000-0000-000039000000}"/>
    <cellStyle name="Comma 8 15 2 2" xfId="54451" xr:uid="{00000000-0005-0000-0000-000039000000}"/>
    <cellStyle name="Comma 8 15 3" xfId="39331" xr:uid="{00000000-0005-0000-0000-000039000000}"/>
    <cellStyle name="Comma 8 16" xfId="15139" xr:uid="{00000000-0005-0000-0000-000039000000}"/>
    <cellStyle name="Comma 8 16 2" xfId="45379" xr:uid="{00000000-0005-0000-0000-000039000000}"/>
    <cellStyle name="Comma 8 17" xfId="30259" xr:uid="{00000000-0005-0000-0000-000039000000}"/>
    <cellStyle name="Comma 8 2" xfId="33" xr:uid="{00000000-0005-0000-0000-000039000000}"/>
    <cellStyle name="Comma 8 2 10" xfId="4569" xr:uid="{00000000-0005-0000-0000-000039000000}"/>
    <cellStyle name="Comma 8 2 10 2" xfId="13641" xr:uid="{00000000-0005-0000-0000-000039000000}"/>
    <cellStyle name="Comma 8 2 10 2 2" xfId="28761" xr:uid="{00000000-0005-0000-0000-000039000000}"/>
    <cellStyle name="Comma 8 2 10 2 2 2" xfId="59001" xr:uid="{00000000-0005-0000-0000-000039000000}"/>
    <cellStyle name="Comma 8 2 10 2 3" xfId="43881" xr:uid="{00000000-0005-0000-0000-000039000000}"/>
    <cellStyle name="Comma 8 2 10 3" xfId="19689" xr:uid="{00000000-0005-0000-0000-000039000000}"/>
    <cellStyle name="Comma 8 2 10 3 2" xfId="49929" xr:uid="{00000000-0005-0000-0000-000039000000}"/>
    <cellStyle name="Comma 8 2 10 4" xfId="34809" xr:uid="{00000000-0005-0000-0000-000039000000}"/>
    <cellStyle name="Comma 8 2 11" xfId="6081" xr:uid="{00000000-0005-0000-0000-000039000000}"/>
    <cellStyle name="Comma 8 2 11 2" xfId="21201" xr:uid="{00000000-0005-0000-0000-000039000000}"/>
    <cellStyle name="Comma 8 2 11 2 2" xfId="51441" xr:uid="{00000000-0005-0000-0000-000039000000}"/>
    <cellStyle name="Comma 8 2 11 3" xfId="36321" xr:uid="{00000000-0005-0000-0000-000039000000}"/>
    <cellStyle name="Comma 8 2 12" xfId="7593" xr:uid="{00000000-0005-0000-0000-000039000000}"/>
    <cellStyle name="Comma 8 2 12 2" xfId="22713" xr:uid="{00000000-0005-0000-0000-000039000000}"/>
    <cellStyle name="Comma 8 2 12 2 2" xfId="52953" xr:uid="{00000000-0005-0000-0000-000039000000}"/>
    <cellStyle name="Comma 8 2 12 3" xfId="37833" xr:uid="{00000000-0005-0000-0000-000039000000}"/>
    <cellStyle name="Comma 8 2 13" xfId="9105" xr:uid="{00000000-0005-0000-0000-000039000000}"/>
    <cellStyle name="Comma 8 2 13 2" xfId="24225" xr:uid="{00000000-0005-0000-0000-000039000000}"/>
    <cellStyle name="Comma 8 2 13 2 2" xfId="54465" xr:uid="{00000000-0005-0000-0000-000039000000}"/>
    <cellStyle name="Comma 8 2 13 3" xfId="39345" xr:uid="{00000000-0005-0000-0000-000039000000}"/>
    <cellStyle name="Comma 8 2 14" xfId="15153" xr:uid="{00000000-0005-0000-0000-000039000000}"/>
    <cellStyle name="Comma 8 2 14 2" xfId="45393" xr:uid="{00000000-0005-0000-0000-000039000000}"/>
    <cellStyle name="Comma 8 2 15" xfId="30273" xr:uid="{00000000-0005-0000-0000-000039000000}"/>
    <cellStyle name="Comma 8 2 2" xfId="75" xr:uid="{00000000-0005-0000-0000-000025000000}"/>
    <cellStyle name="Comma 8 2 2 10" xfId="6123" xr:uid="{00000000-0005-0000-0000-000025000000}"/>
    <cellStyle name="Comma 8 2 2 10 2" xfId="21243" xr:uid="{00000000-0005-0000-0000-000025000000}"/>
    <cellStyle name="Comma 8 2 2 10 2 2" xfId="51483" xr:uid="{00000000-0005-0000-0000-000025000000}"/>
    <cellStyle name="Comma 8 2 2 10 3" xfId="36363" xr:uid="{00000000-0005-0000-0000-000025000000}"/>
    <cellStyle name="Comma 8 2 2 11" xfId="7635" xr:uid="{00000000-0005-0000-0000-000025000000}"/>
    <cellStyle name="Comma 8 2 2 11 2" xfId="22755" xr:uid="{00000000-0005-0000-0000-000025000000}"/>
    <cellStyle name="Comma 8 2 2 11 2 2" xfId="52995" xr:uid="{00000000-0005-0000-0000-000025000000}"/>
    <cellStyle name="Comma 8 2 2 11 3" xfId="37875" xr:uid="{00000000-0005-0000-0000-000025000000}"/>
    <cellStyle name="Comma 8 2 2 12" xfId="9147" xr:uid="{00000000-0005-0000-0000-000025000000}"/>
    <cellStyle name="Comma 8 2 2 12 2" xfId="24267" xr:uid="{00000000-0005-0000-0000-000025000000}"/>
    <cellStyle name="Comma 8 2 2 12 2 2" xfId="54507" xr:uid="{00000000-0005-0000-0000-000025000000}"/>
    <cellStyle name="Comma 8 2 2 12 3" xfId="39387" xr:uid="{00000000-0005-0000-0000-000025000000}"/>
    <cellStyle name="Comma 8 2 2 13" xfId="15195" xr:uid="{00000000-0005-0000-0000-000025000000}"/>
    <cellStyle name="Comma 8 2 2 13 2" xfId="45435" xr:uid="{00000000-0005-0000-0000-000025000000}"/>
    <cellStyle name="Comma 8 2 2 14" xfId="30315" xr:uid="{00000000-0005-0000-0000-000025000000}"/>
    <cellStyle name="Comma 8 2 2 2" xfId="159" xr:uid="{00000000-0005-0000-0000-00004A000000}"/>
    <cellStyle name="Comma 8 2 2 2 10" xfId="9231" xr:uid="{00000000-0005-0000-0000-00004A000000}"/>
    <cellStyle name="Comma 8 2 2 2 10 2" xfId="24351" xr:uid="{00000000-0005-0000-0000-00004A000000}"/>
    <cellStyle name="Comma 8 2 2 2 10 2 2" xfId="54591" xr:uid="{00000000-0005-0000-0000-00004A000000}"/>
    <cellStyle name="Comma 8 2 2 2 10 3" xfId="39471" xr:uid="{00000000-0005-0000-0000-00004A000000}"/>
    <cellStyle name="Comma 8 2 2 2 11" xfId="15279" xr:uid="{00000000-0005-0000-0000-00004A000000}"/>
    <cellStyle name="Comma 8 2 2 2 11 2" xfId="45519" xr:uid="{00000000-0005-0000-0000-00004A000000}"/>
    <cellStyle name="Comma 8 2 2 2 12" xfId="30399" xr:uid="{00000000-0005-0000-0000-00004A000000}"/>
    <cellStyle name="Comma 8 2 2 2 2" xfId="411" xr:uid="{00000000-0005-0000-0000-00004A000000}"/>
    <cellStyle name="Comma 8 2 2 2 2 10" xfId="30651" xr:uid="{00000000-0005-0000-0000-00004A000000}"/>
    <cellStyle name="Comma 8 2 2 2 2 2" xfId="1167" xr:uid="{00000000-0005-0000-0000-00004A000000}"/>
    <cellStyle name="Comma 8 2 2 2 2 2 2" xfId="2679" xr:uid="{00000000-0005-0000-0000-00004A000000}"/>
    <cellStyle name="Comma 8 2 2 2 2 2 2 2" xfId="11751" xr:uid="{00000000-0005-0000-0000-00004A000000}"/>
    <cellStyle name="Comma 8 2 2 2 2 2 2 2 2" xfId="26871" xr:uid="{00000000-0005-0000-0000-00004A000000}"/>
    <cellStyle name="Comma 8 2 2 2 2 2 2 2 2 2" xfId="57111" xr:uid="{00000000-0005-0000-0000-00004A000000}"/>
    <cellStyle name="Comma 8 2 2 2 2 2 2 2 3" xfId="41991" xr:uid="{00000000-0005-0000-0000-00004A000000}"/>
    <cellStyle name="Comma 8 2 2 2 2 2 2 3" xfId="17799" xr:uid="{00000000-0005-0000-0000-00004A000000}"/>
    <cellStyle name="Comma 8 2 2 2 2 2 2 3 2" xfId="48039" xr:uid="{00000000-0005-0000-0000-00004A000000}"/>
    <cellStyle name="Comma 8 2 2 2 2 2 2 4" xfId="32919" xr:uid="{00000000-0005-0000-0000-00004A000000}"/>
    <cellStyle name="Comma 8 2 2 2 2 2 3" xfId="4191" xr:uid="{00000000-0005-0000-0000-00004A000000}"/>
    <cellStyle name="Comma 8 2 2 2 2 2 3 2" xfId="13263" xr:uid="{00000000-0005-0000-0000-00004A000000}"/>
    <cellStyle name="Comma 8 2 2 2 2 2 3 2 2" xfId="28383" xr:uid="{00000000-0005-0000-0000-00004A000000}"/>
    <cellStyle name="Comma 8 2 2 2 2 2 3 2 2 2" xfId="58623" xr:uid="{00000000-0005-0000-0000-00004A000000}"/>
    <cellStyle name="Comma 8 2 2 2 2 2 3 2 3" xfId="43503" xr:uid="{00000000-0005-0000-0000-00004A000000}"/>
    <cellStyle name="Comma 8 2 2 2 2 2 3 3" xfId="19311" xr:uid="{00000000-0005-0000-0000-00004A000000}"/>
    <cellStyle name="Comma 8 2 2 2 2 2 3 3 2" xfId="49551" xr:uid="{00000000-0005-0000-0000-00004A000000}"/>
    <cellStyle name="Comma 8 2 2 2 2 2 3 4" xfId="34431" xr:uid="{00000000-0005-0000-0000-00004A000000}"/>
    <cellStyle name="Comma 8 2 2 2 2 2 4" xfId="5703" xr:uid="{00000000-0005-0000-0000-00004A000000}"/>
    <cellStyle name="Comma 8 2 2 2 2 2 4 2" xfId="14775" xr:uid="{00000000-0005-0000-0000-00004A000000}"/>
    <cellStyle name="Comma 8 2 2 2 2 2 4 2 2" xfId="29895" xr:uid="{00000000-0005-0000-0000-00004A000000}"/>
    <cellStyle name="Comma 8 2 2 2 2 2 4 2 2 2" xfId="60135" xr:uid="{00000000-0005-0000-0000-00004A000000}"/>
    <cellStyle name="Comma 8 2 2 2 2 2 4 2 3" xfId="45015" xr:uid="{00000000-0005-0000-0000-00004A000000}"/>
    <cellStyle name="Comma 8 2 2 2 2 2 4 3" xfId="20823" xr:uid="{00000000-0005-0000-0000-00004A000000}"/>
    <cellStyle name="Comma 8 2 2 2 2 2 4 3 2" xfId="51063" xr:uid="{00000000-0005-0000-0000-00004A000000}"/>
    <cellStyle name="Comma 8 2 2 2 2 2 4 4" xfId="35943" xr:uid="{00000000-0005-0000-0000-00004A000000}"/>
    <cellStyle name="Comma 8 2 2 2 2 2 5" xfId="7215" xr:uid="{00000000-0005-0000-0000-00004A000000}"/>
    <cellStyle name="Comma 8 2 2 2 2 2 5 2" xfId="22335" xr:uid="{00000000-0005-0000-0000-00004A000000}"/>
    <cellStyle name="Comma 8 2 2 2 2 2 5 2 2" xfId="52575" xr:uid="{00000000-0005-0000-0000-00004A000000}"/>
    <cellStyle name="Comma 8 2 2 2 2 2 5 3" xfId="37455" xr:uid="{00000000-0005-0000-0000-00004A000000}"/>
    <cellStyle name="Comma 8 2 2 2 2 2 6" xfId="8727" xr:uid="{00000000-0005-0000-0000-00004A000000}"/>
    <cellStyle name="Comma 8 2 2 2 2 2 6 2" xfId="23847" xr:uid="{00000000-0005-0000-0000-00004A000000}"/>
    <cellStyle name="Comma 8 2 2 2 2 2 6 2 2" xfId="54087" xr:uid="{00000000-0005-0000-0000-00004A000000}"/>
    <cellStyle name="Comma 8 2 2 2 2 2 6 3" xfId="38967" xr:uid="{00000000-0005-0000-0000-00004A000000}"/>
    <cellStyle name="Comma 8 2 2 2 2 2 7" xfId="10239" xr:uid="{00000000-0005-0000-0000-00004A000000}"/>
    <cellStyle name="Comma 8 2 2 2 2 2 7 2" xfId="25359" xr:uid="{00000000-0005-0000-0000-00004A000000}"/>
    <cellStyle name="Comma 8 2 2 2 2 2 7 2 2" xfId="55599" xr:uid="{00000000-0005-0000-0000-00004A000000}"/>
    <cellStyle name="Comma 8 2 2 2 2 2 7 3" xfId="40479" xr:uid="{00000000-0005-0000-0000-00004A000000}"/>
    <cellStyle name="Comma 8 2 2 2 2 2 8" xfId="16287" xr:uid="{00000000-0005-0000-0000-00004A000000}"/>
    <cellStyle name="Comma 8 2 2 2 2 2 8 2" xfId="46527" xr:uid="{00000000-0005-0000-0000-00004A000000}"/>
    <cellStyle name="Comma 8 2 2 2 2 2 9" xfId="31407" xr:uid="{00000000-0005-0000-0000-00004A000000}"/>
    <cellStyle name="Comma 8 2 2 2 2 3" xfId="1923" xr:uid="{00000000-0005-0000-0000-00004A000000}"/>
    <cellStyle name="Comma 8 2 2 2 2 3 2" xfId="10995" xr:uid="{00000000-0005-0000-0000-00004A000000}"/>
    <cellStyle name="Comma 8 2 2 2 2 3 2 2" xfId="26115" xr:uid="{00000000-0005-0000-0000-00004A000000}"/>
    <cellStyle name="Comma 8 2 2 2 2 3 2 2 2" xfId="56355" xr:uid="{00000000-0005-0000-0000-00004A000000}"/>
    <cellStyle name="Comma 8 2 2 2 2 3 2 3" xfId="41235" xr:uid="{00000000-0005-0000-0000-00004A000000}"/>
    <cellStyle name="Comma 8 2 2 2 2 3 3" xfId="17043" xr:uid="{00000000-0005-0000-0000-00004A000000}"/>
    <cellStyle name="Comma 8 2 2 2 2 3 3 2" xfId="47283" xr:uid="{00000000-0005-0000-0000-00004A000000}"/>
    <cellStyle name="Comma 8 2 2 2 2 3 4" xfId="32163" xr:uid="{00000000-0005-0000-0000-00004A000000}"/>
    <cellStyle name="Comma 8 2 2 2 2 4" xfId="3435" xr:uid="{00000000-0005-0000-0000-00004A000000}"/>
    <cellStyle name="Comma 8 2 2 2 2 4 2" xfId="12507" xr:uid="{00000000-0005-0000-0000-00004A000000}"/>
    <cellStyle name="Comma 8 2 2 2 2 4 2 2" xfId="27627" xr:uid="{00000000-0005-0000-0000-00004A000000}"/>
    <cellStyle name="Comma 8 2 2 2 2 4 2 2 2" xfId="57867" xr:uid="{00000000-0005-0000-0000-00004A000000}"/>
    <cellStyle name="Comma 8 2 2 2 2 4 2 3" xfId="42747" xr:uid="{00000000-0005-0000-0000-00004A000000}"/>
    <cellStyle name="Comma 8 2 2 2 2 4 3" xfId="18555" xr:uid="{00000000-0005-0000-0000-00004A000000}"/>
    <cellStyle name="Comma 8 2 2 2 2 4 3 2" xfId="48795" xr:uid="{00000000-0005-0000-0000-00004A000000}"/>
    <cellStyle name="Comma 8 2 2 2 2 4 4" xfId="33675" xr:uid="{00000000-0005-0000-0000-00004A000000}"/>
    <cellStyle name="Comma 8 2 2 2 2 5" xfId="4947" xr:uid="{00000000-0005-0000-0000-00004A000000}"/>
    <cellStyle name="Comma 8 2 2 2 2 5 2" xfId="14019" xr:uid="{00000000-0005-0000-0000-00004A000000}"/>
    <cellStyle name="Comma 8 2 2 2 2 5 2 2" xfId="29139" xr:uid="{00000000-0005-0000-0000-00004A000000}"/>
    <cellStyle name="Comma 8 2 2 2 2 5 2 2 2" xfId="59379" xr:uid="{00000000-0005-0000-0000-00004A000000}"/>
    <cellStyle name="Comma 8 2 2 2 2 5 2 3" xfId="44259" xr:uid="{00000000-0005-0000-0000-00004A000000}"/>
    <cellStyle name="Comma 8 2 2 2 2 5 3" xfId="20067" xr:uid="{00000000-0005-0000-0000-00004A000000}"/>
    <cellStyle name="Comma 8 2 2 2 2 5 3 2" xfId="50307" xr:uid="{00000000-0005-0000-0000-00004A000000}"/>
    <cellStyle name="Comma 8 2 2 2 2 5 4" xfId="35187" xr:uid="{00000000-0005-0000-0000-00004A000000}"/>
    <cellStyle name="Comma 8 2 2 2 2 6" xfId="6459" xr:uid="{00000000-0005-0000-0000-00004A000000}"/>
    <cellStyle name="Comma 8 2 2 2 2 6 2" xfId="21579" xr:uid="{00000000-0005-0000-0000-00004A000000}"/>
    <cellStyle name="Comma 8 2 2 2 2 6 2 2" xfId="51819" xr:uid="{00000000-0005-0000-0000-00004A000000}"/>
    <cellStyle name="Comma 8 2 2 2 2 6 3" xfId="36699" xr:uid="{00000000-0005-0000-0000-00004A000000}"/>
    <cellStyle name="Comma 8 2 2 2 2 7" xfId="7971" xr:uid="{00000000-0005-0000-0000-00004A000000}"/>
    <cellStyle name="Comma 8 2 2 2 2 7 2" xfId="23091" xr:uid="{00000000-0005-0000-0000-00004A000000}"/>
    <cellStyle name="Comma 8 2 2 2 2 7 2 2" xfId="53331" xr:uid="{00000000-0005-0000-0000-00004A000000}"/>
    <cellStyle name="Comma 8 2 2 2 2 7 3" xfId="38211" xr:uid="{00000000-0005-0000-0000-00004A000000}"/>
    <cellStyle name="Comma 8 2 2 2 2 8" xfId="9483" xr:uid="{00000000-0005-0000-0000-00004A000000}"/>
    <cellStyle name="Comma 8 2 2 2 2 8 2" xfId="24603" xr:uid="{00000000-0005-0000-0000-00004A000000}"/>
    <cellStyle name="Comma 8 2 2 2 2 8 2 2" xfId="54843" xr:uid="{00000000-0005-0000-0000-00004A000000}"/>
    <cellStyle name="Comma 8 2 2 2 2 8 3" xfId="39723" xr:uid="{00000000-0005-0000-0000-00004A000000}"/>
    <cellStyle name="Comma 8 2 2 2 2 9" xfId="15531" xr:uid="{00000000-0005-0000-0000-00004A000000}"/>
    <cellStyle name="Comma 8 2 2 2 2 9 2" xfId="45771" xr:uid="{00000000-0005-0000-0000-00004A000000}"/>
    <cellStyle name="Comma 8 2 2 2 3" xfId="663" xr:uid="{00000000-0005-0000-0000-0000DB000000}"/>
    <cellStyle name="Comma 8 2 2 2 3 10" xfId="30903" xr:uid="{00000000-0005-0000-0000-0000DB000000}"/>
    <cellStyle name="Comma 8 2 2 2 3 2" xfId="1419" xr:uid="{00000000-0005-0000-0000-0000DB000000}"/>
    <cellStyle name="Comma 8 2 2 2 3 2 2" xfId="2931" xr:uid="{00000000-0005-0000-0000-0000DB000000}"/>
    <cellStyle name="Comma 8 2 2 2 3 2 2 2" xfId="12003" xr:uid="{00000000-0005-0000-0000-0000DB000000}"/>
    <cellStyle name="Comma 8 2 2 2 3 2 2 2 2" xfId="27123" xr:uid="{00000000-0005-0000-0000-0000DB000000}"/>
    <cellStyle name="Comma 8 2 2 2 3 2 2 2 2 2" xfId="57363" xr:uid="{00000000-0005-0000-0000-0000DB000000}"/>
    <cellStyle name="Comma 8 2 2 2 3 2 2 2 3" xfId="42243" xr:uid="{00000000-0005-0000-0000-0000DB000000}"/>
    <cellStyle name="Comma 8 2 2 2 3 2 2 3" xfId="18051" xr:uid="{00000000-0005-0000-0000-0000DB000000}"/>
    <cellStyle name="Comma 8 2 2 2 3 2 2 3 2" xfId="48291" xr:uid="{00000000-0005-0000-0000-0000DB000000}"/>
    <cellStyle name="Comma 8 2 2 2 3 2 2 4" xfId="33171" xr:uid="{00000000-0005-0000-0000-0000DB000000}"/>
    <cellStyle name="Comma 8 2 2 2 3 2 3" xfId="4443" xr:uid="{00000000-0005-0000-0000-0000DB000000}"/>
    <cellStyle name="Comma 8 2 2 2 3 2 3 2" xfId="13515" xr:uid="{00000000-0005-0000-0000-0000DB000000}"/>
    <cellStyle name="Comma 8 2 2 2 3 2 3 2 2" xfId="28635" xr:uid="{00000000-0005-0000-0000-0000DB000000}"/>
    <cellStyle name="Comma 8 2 2 2 3 2 3 2 2 2" xfId="58875" xr:uid="{00000000-0005-0000-0000-0000DB000000}"/>
    <cellStyle name="Comma 8 2 2 2 3 2 3 2 3" xfId="43755" xr:uid="{00000000-0005-0000-0000-0000DB000000}"/>
    <cellStyle name="Comma 8 2 2 2 3 2 3 3" xfId="19563" xr:uid="{00000000-0005-0000-0000-0000DB000000}"/>
    <cellStyle name="Comma 8 2 2 2 3 2 3 3 2" xfId="49803" xr:uid="{00000000-0005-0000-0000-0000DB000000}"/>
    <cellStyle name="Comma 8 2 2 2 3 2 3 4" xfId="34683" xr:uid="{00000000-0005-0000-0000-0000DB000000}"/>
    <cellStyle name="Comma 8 2 2 2 3 2 4" xfId="5955" xr:uid="{00000000-0005-0000-0000-0000DB000000}"/>
    <cellStyle name="Comma 8 2 2 2 3 2 4 2" xfId="15027" xr:uid="{00000000-0005-0000-0000-0000DB000000}"/>
    <cellStyle name="Comma 8 2 2 2 3 2 4 2 2" xfId="30147" xr:uid="{00000000-0005-0000-0000-0000DB000000}"/>
    <cellStyle name="Comma 8 2 2 2 3 2 4 2 2 2" xfId="60387" xr:uid="{00000000-0005-0000-0000-0000DB000000}"/>
    <cellStyle name="Comma 8 2 2 2 3 2 4 2 3" xfId="45267" xr:uid="{00000000-0005-0000-0000-0000DB000000}"/>
    <cellStyle name="Comma 8 2 2 2 3 2 4 3" xfId="21075" xr:uid="{00000000-0005-0000-0000-0000DB000000}"/>
    <cellStyle name="Comma 8 2 2 2 3 2 4 3 2" xfId="51315" xr:uid="{00000000-0005-0000-0000-0000DB000000}"/>
    <cellStyle name="Comma 8 2 2 2 3 2 4 4" xfId="36195" xr:uid="{00000000-0005-0000-0000-0000DB000000}"/>
    <cellStyle name="Comma 8 2 2 2 3 2 5" xfId="7467" xr:uid="{00000000-0005-0000-0000-0000DB000000}"/>
    <cellStyle name="Comma 8 2 2 2 3 2 5 2" xfId="22587" xr:uid="{00000000-0005-0000-0000-0000DB000000}"/>
    <cellStyle name="Comma 8 2 2 2 3 2 5 2 2" xfId="52827" xr:uid="{00000000-0005-0000-0000-0000DB000000}"/>
    <cellStyle name="Comma 8 2 2 2 3 2 5 3" xfId="37707" xr:uid="{00000000-0005-0000-0000-0000DB000000}"/>
    <cellStyle name="Comma 8 2 2 2 3 2 6" xfId="8979" xr:uid="{00000000-0005-0000-0000-0000DB000000}"/>
    <cellStyle name="Comma 8 2 2 2 3 2 6 2" xfId="24099" xr:uid="{00000000-0005-0000-0000-0000DB000000}"/>
    <cellStyle name="Comma 8 2 2 2 3 2 6 2 2" xfId="54339" xr:uid="{00000000-0005-0000-0000-0000DB000000}"/>
    <cellStyle name="Comma 8 2 2 2 3 2 6 3" xfId="39219" xr:uid="{00000000-0005-0000-0000-0000DB000000}"/>
    <cellStyle name="Comma 8 2 2 2 3 2 7" xfId="10491" xr:uid="{00000000-0005-0000-0000-0000DB000000}"/>
    <cellStyle name="Comma 8 2 2 2 3 2 7 2" xfId="25611" xr:uid="{00000000-0005-0000-0000-0000DB000000}"/>
    <cellStyle name="Comma 8 2 2 2 3 2 7 2 2" xfId="55851" xr:uid="{00000000-0005-0000-0000-0000DB000000}"/>
    <cellStyle name="Comma 8 2 2 2 3 2 7 3" xfId="40731" xr:uid="{00000000-0005-0000-0000-0000DB000000}"/>
    <cellStyle name="Comma 8 2 2 2 3 2 8" xfId="16539" xr:uid="{00000000-0005-0000-0000-0000DB000000}"/>
    <cellStyle name="Comma 8 2 2 2 3 2 8 2" xfId="46779" xr:uid="{00000000-0005-0000-0000-0000DB000000}"/>
    <cellStyle name="Comma 8 2 2 2 3 2 9" xfId="31659" xr:uid="{00000000-0005-0000-0000-0000DB000000}"/>
    <cellStyle name="Comma 8 2 2 2 3 3" xfId="2175" xr:uid="{00000000-0005-0000-0000-0000DB000000}"/>
    <cellStyle name="Comma 8 2 2 2 3 3 2" xfId="11247" xr:uid="{00000000-0005-0000-0000-0000DB000000}"/>
    <cellStyle name="Comma 8 2 2 2 3 3 2 2" xfId="26367" xr:uid="{00000000-0005-0000-0000-0000DB000000}"/>
    <cellStyle name="Comma 8 2 2 2 3 3 2 2 2" xfId="56607" xr:uid="{00000000-0005-0000-0000-0000DB000000}"/>
    <cellStyle name="Comma 8 2 2 2 3 3 2 3" xfId="41487" xr:uid="{00000000-0005-0000-0000-0000DB000000}"/>
    <cellStyle name="Comma 8 2 2 2 3 3 3" xfId="17295" xr:uid="{00000000-0005-0000-0000-0000DB000000}"/>
    <cellStyle name="Comma 8 2 2 2 3 3 3 2" xfId="47535" xr:uid="{00000000-0005-0000-0000-0000DB000000}"/>
    <cellStyle name="Comma 8 2 2 2 3 3 4" xfId="32415" xr:uid="{00000000-0005-0000-0000-0000DB000000}"/>
    <cellStyle name="Comma 8 2 2 2 3 4" xfId="3687" xr:uid="{00000000-0005-0000-0000-0000DB000000}"/>
    <cellStyle name="Comma 8 2 2 2 3 4 2" xfId="12759" xr:uid="{00000000-0005-0000-0000-0000DB000000}"/>
    <cellStyle name="Comma 8 2 2 2 3 4 2 2" xfId="27879" xr:uid="{00000000-0005-0000-0000-0000DB000000}"/>
    <cellStyle name="Comma 8 2 2 2 3 4 2 2 2" xfId="58119" xr:uid="{00000000-0005-0000-0000-0000DB000000}"/>
    <cellStyle name="Comma 8 2 2 2 3 4 2 3" xfId="42999" xr:uid="{00000000-0005-0000-0000-0000DB000000}"/>
    <cellStyle name="Comma 8 2 2 2 3 4 3" xfId="18807" xr:uid="{00000000-0005-0000-0000-0000DB000000}"/>
    <cellStyle name="Comma 8 2 2 2 3 4 3 2" xfId="49047" xr:uid="{00000000-0005-0000-0000-0000DB000000}"/>
    <cellStyle name="Comma 8 2 2 2 3 4 4" xfId="33927" xr:uid="{00000000-0005-0000-0000-0000DB000000}"/>
    <cellStyle name="Comma 8 2 2 2 3 5" xfId="5199" xr:uid="{00000000-0005-0000-0000-0000DB000000}"/>
    <cellStyle name="Comma 8 2 2 2 3 5 2" xfId="14271" xr:uid="{00000000-0005-0000-0000-0000DB000000}"/>
    <cellStyle name="Comma 8 2 2 2 3 5 2 2" xfId="29391" xr:uid="{00000000-0005-0000-0000-0000DB000000}"/>
    <cellStyle name="Comma 8 2 2 2 3 5 2 2 2" xfId="59631" xr:uid="{00000000-0005-0000-0000-0000DB000000}"/>
    <cellStyle name="Comma 8 2 2 2 3 5 2 3" xfId="44511" xr:uid="{00000000-0005-0000-0000-0000DB000000}"/>
    <cellStyle name="Comma 8 2 2 2 3 5 3" xfId="20319" xr:uid="{00000000-0005-0000-0000-0000DB000000}"/>
    <cellStyle name="Comma 8 2 2 2 3 5 3 2" xfId="50559" xr:uid="{00000000-0005-0000-0000-0000DB000000}"/>
    <cellStyle name="Comma 8 2 2 2 3 5 4" xfId="35439" xr:uid="{00000000-0005-0000-0000-0000DB000000}"/>
    <cellStyle name="Comma 8 2 2 2 3 6" xfId="6711" xr:uid="{00000000-0005-0000-0000-0000DB000000}"/>
    <cellStyle name="Comma 8 2 2 2 3 6 2" xfId="21831" xr:uid="{00000000-0005-0000-0000-0000DB000000}"/>
    <cellStyle name="Comma 8 2 2 2 3 6 2 2" xfId="52071" xr:uid="{00000000-0005-0000-0000-0000DB000000}"/>
    <cellStyle name="Comma 8 2 2 2 3 6 3" xfId="36951" xr:uid="{00000000-0005-0000-0000-0000DB000000}"/>
    <cellStyle name="Comma 8 2 2 2 3 7" xfId="8223" xr:uid="{00000000-0005-0000-0000-0000DB000000}"/>
    <cellStyle name="Comma 8 2 2 2 3 7 2" xfId="23343" xr:uid="{00000000-0005-0000-0000-0000DB000000}"/>
    <cellStyle name="Comma 8 2 2 2 3 7 2 2" xfId="53583" xr:uid="{00000000-0005-0000-0000-0000DB000000}"/>
    <cellStyle name="Comma 8 2 2 2 3 7 3" xfId="38463" xr:uid="{00000000-0005-0000-0000-0000DB000000}"/>
    <cellStyle name="Comma 8 2 2 2 3 8" xfId="9735" xr:uid="{00000000-0005-0000-0000-0000DB000000}"/>
    <cellStyle name="Comma 8 2 2 2 3 8 2" xfId="24855" xr:uid="{00000000-0005-0000-0000-0000DB000000}"/>
    <cellStyle name="Comma 8 2 2 2 3 8 2 2" xfId="55095" xr:uid="{00000000-0005-0000-0000-0000DB000000}"/>
    <cellStyle name="Comma 8 2 2 2 3 8 3" xfId="39975" xr:uid="{00000000-0005-0000-0000-0000DB000000}"/>
    <cellStyle name="Comma 8 2 2 2 3 9" xfId="15783" xr:uid="{00000000-0005-0000-0000-0000DB000000}"/>
    <cellStyle name="Comma 8 2 2 2 3 9 2" xfId="46023" xr:uid="{00000000-0005-0000-0000-0000DB000000}"/>
    <cellStyle name="Comma 8 2 2 2 4" xfId="915" xr:uid="{00000000-0005-0000-0000-00004A000000}"/>
    <cellStyle name="Comma 8 2 2 2 4 2" xfId="2427" xr:uid="{00000000-0005-0000-0000-00004A000000}"/>
    <cellStyle name="Comma 8 2 2 2 4 2 2" xfId="11499" xr:uid="{00000000-0005-0000-0000-00004A000000}"/>
    <cellStyle name="Comma 8 2 2 2 4 2 2 2" xfId="26619" xr:uid="{00000000-0005-0000-0000-00004A000000}"/>
    <cellStyle name="Comma 8 2 2 2 4 2 2 2 2" xfId="56859" xr:uid="{00000000-0005-0000-0000-00004A000000}"/>
    <cellStyle name="Comma 8 2 2 2 4 2 2 3" xfId="41739" xr:uid="{00000000-0005-0000-0000-00004A000000}"/>
    <cellStyle name="Comma 8 2 2 2 4 2 3" xfId="17547" xr:uid="{00000000-0005-0000-0000-00004A000000}"/>
    <cellStyle name="Comma 8 2 2 2 4 2 3 2" xfId="47787" xr:uid="{00000000-0005-0000-0000-00004A000000}"/>
    <cellStyle name="Comma 8 2 2 2 4 2 4" xfId="32667" xr:uid="{00000000-0005-0000-0000-00004A000000}"/>
    <cellStyle name="Comma 8 2 2 2 4 3" xfId="3939" xr:uid="{00000000-0005-0000-0000-00004A000000}"/>
    <cellStyle name="Comma 8 2 2 2 4 3 2" xfId="13011" xr:uid="{00000000-0005-0000-0000-00004A000000}"/>
    <cellStyle name="Comma 8 2 2 2 4 3 2 2" xfId="28131" xr:uid="{00000000-0005-0000-0000-00004A000000}"/>
    <cellStyle name="Comma 8 2 2 2 4 3 2 2 2" xfId="58371" xr:uid="{00000000-0005-0000-0000-00004A000000}"/>
    <cellStyle name="Comma 8 2 2 2 4 3 2 3" xfId="43251" xr:uid="{00000000-0005-0000-0000-00004A000000}"/>
    <cellStyle name="Comma 8 2 2 2 4 3 3" xfId="19059" xr:uid="{00000000-0005-0000-0000-00004A000000}"/>
    <cellStyle name="Comma 8 2 2 2 4 3 3 2" xfId="49299" xr:uid="{00000000-0005-0000-0000-00004A000000}"/>
    <cellStyle name="Comma 8 2 2 2 4 3 4" xfId="34179" xr:uid="{00000000-0005-0000-0000-00004A000000}"/>
    <cellStyle name="Comma 8 2 2 2 4 4" xfId="5451" xr:uid="{00000000-0005-0000-0000-00004A000000}"/>
    <cellStyle name="Comma 8 2 2 2 4 4 2" xfId="14523" xr:uid="{00000000-0005-0000-0000-00004A000000}"/>
    <cellStyle name="Comma 8 2 2 2 4 4 2 2" xfId="29643" xr:uid="{00000000-0005-0000-0000-00004A000000}"/>
    <cellStyle name="Comma 8 2 2 2 4 4 2 2 2" xfId="59883" xr:uid="{00000000-0005-0000-0000-00004A000000}"/>
    <cellStyle name="Comma 8 2 2 2 4 4 2 3" xfId="44763" xr:uid="{00000000-0005-0000-0000-00004A000000}"/>
    <cellStyle name="Comma 8 2 2 2 4 4 3" xfId="20571" xr:uid="{00000000-0005-0000-0000-00004A000000}"/>
    <cellStyle name="Comma 8 2 2 2 4 4 3 2" xfId="50811" xr:uid="{00000000-0005-0000-0000-00004A000000}"/>
    <cellStyle name="Comma 8 2 2 2 4 4 4" xfId="35691" xr:uid="{00000000-0005-0000-0000-00004A000000}"/>
    <cellStyle name="Comma 8 2 2 2 4 5" xfId="6963" xr:uid="{00000000-0005-0000-0000-00004A000000}"/>
    <cellStyle name="Comma 8 2 2 2 4 5 2" xfId="22083" xr:uid="{00000000-0005-0000-0000-00004A000000}"/>
    <cellStyle name="Comma 8 2 2 2 4 5 2 2" xfId="52323" xr:uid="{00000000-0005-0000-0000-00004A000000}"/>
    <cellStyle name="Comma 8 2 2 2 4 5 3" xfId="37203" xr:uid="{00000000-0005-0000-0000-00004A000000}"/>
    <cellStyle name="Comma 8 2 2 2 4 6" xfId="8475" xr:uid="{00000000-0005-0000-0000-00004A000000}"/>
    <cellStyle name="Comma 8 2 2 2 4 6 2" xfId="23595" xr:uid="{00000000-0005-0000-0000-00004A000000}"/>
    <cellStyle name="Comma 8 2 2 2 4 6 2 2" xfId="53835" xr:uid="{00000000-0005-0000-0000-00004A000000}"/>
    <cellStyle name="Comma 8 2 2 2 4 6 3" xfId="38715" xr:uid="{00000000-0005-0000-0000-00004A000000}"/>
    <cellStyle name="Comma 8 2 2 2 4 7" xfId="9987" xr:uid="{00000000-0005-0000-0000-00004A000000}"/>
    <cellStyle name="Comma 8 2 2 2 4 7 2" xfId="25107" xr:uid="{00000000-0005-0000-0000-00004A000000}"/>
    <cellStyle name="Comma 8 2 2 2 4 7 2 2" xfId="55347" xr:uid="{00000000-0005-0000-0000-00004A000000}"/>
    <cellStyle name="Comma 8 2 2 2 4 7 3" xfId="40227" xr:uid="{00000000-0005-0000-0000-00004A000000}"/>
    <cellStyle name="Comma 8 2 2 2 4 8" xfId="16035" xr:uid="{00000000-0005-0000-0000-00004A000000}"/>
    <cellStyle name="Comma 8 2 2 2 4 8 2" xfId="46275" xr:uid="{00000000-0005-0000-0000-00004A000000}"/>
    <cellStyle name="Comma 8 2 2 2 4 9" xfId="31155" xr:uid="{00000000-0005-0000-0000-00004A000000}"/>
    <cellStyle name="Comma 8 2 2 2 5" xfId="1671" xr:uid="{00000000-0005-0000-0000-00004A000000}"/>
    <cellStyle name="Comma 8 2 2 2 5 2" xfId="10743" xr:uid="{00000000-0005-0000-0000-00004A000000}"/>
    <cellStyle name="Comma 8 2 2 2 5 2 2" xfId="25863" xr:uid="{00000000-0005-0000-0000-00004A000000}"/>
    <cellStyle name="Comma 8 2 2 2 5 2 2 2" xfId="56103" xr:uid="{00000000-0005-0000-0000-00004A000000}"/>
    <cellStyle name="Comma 8 2 2 2 5 2 3" xfId="40983" xr:uid="{00000000-0005-0000-0000-00004A000000}"/>
    <cellStyle name="Comma 8 2 2 2 5 3" xfId="16791" xr:uid="{00000000-0005-0000-0000-00004A000000}"/>
    <cellStyle name="Comma 8 2 2 2 5 3 2" xfId="47031" xr:uid="{00000000-0005-0000-0000-00004A000000}"/>
    <cellStyle name="Comma 8 2 2 2 5 4" xfId="31911" xr:uid="{00000000-0005-0000-0000-00004A000000}"/>
    <cellStyle name="Comma 8 2 2 2 6" xfId="3183" xr:uid="{00000000-0005-0000-0000-00004A000000}"/>
    <cellStyle name="Comma 8 2 2 2 6 2" xfId="12255" xr:uid="{00000000-0005-0000-0000-00004A000000}"/>
    <cellStyle name="Comma 8 2 2 2 6 2 2" xfId="27375" xr:uid="{00000000-0005-0000-0000-00004A000000}"/>
    <cellStyle name="Comma 8 2 2 2 6 2 2 2" xfId="57615" xr:uid="{00000000-0005-0000-0000-00004A000000}"/>
    <cellStyle name="Comma 8 2 2 2 6 2 3" xfId="42495" xr:uid="{00000000-0005-0000-0000-00004A000000}"/>
    <cellStyle name="Comma 8 2 2 2 6 3" xfId="18303" xr:uid="{00000000-0005-0000-0000-00004A000000}"/>
    <cellStyle name="Comma 8 2 2 2 6 3 2" xfId="48543" xr:uid="{00000000-0005-0000-0000-00004A000000}"/>
    <cellStyle name="Comma 8 2 2 2 6 4" xfId="33423" xr:uid="{00000000-0005-0000-0000-00004A000000}"/>
    <cellStyle name="Comma 8 2 2 2 7" xfId="4695" xr:uid="{00000000-0005-0000-0000-00004A000000}"/>
    <cellStyle name="Comma 8 2 2 2 7 2" xfId="13767" xr:uid="{00000000-0005-0000-0000-00004A000000}"/>
    <cellStyle name="Comma 8 2 2 2 7 2 2" xfId="28887" xr:uid="{00000000-0005-0000-0000-00004A000000}"/>
    <cellStyle name="Comma 8 2 2 2 7 2 2 2" xfId="59127" xr:uid="{00000000-0005-0000-0000-00004A000000}"/>
    <cellStyle name="Comma 8 2 2 2 7 2 3" xfId="44007" xr:uid="{00000000-0005-0000-0000-00004A000000}"/>
    <cellStyle name="Comma 8 2 2 2 7 3" xfId="19815" xr:uid="{00000000-0005-0000-0000-00004A000000}"/>
    <cellStyle name="Comma 8 2 2 2 7 3 2" xfId="50055" xr:uid="{00000000-0005-0000-0000-00004A000000}"/>
    <cellStyle name="Comma 8 2 2 2 7 4" xfId="34935" xr:uid="{00000000-0005-0000-0000-00004A000000}"/>
    <cellStyle name="Comma 8 2 2 2 8" xfId="6207" xr:uid="{00000000-0005-0000-0000-00004A000000}"/>
    <cellStyle name="Comma 8 2 2 2 8 2" xfId="21327" xr:uid="{00000000-0005-0000-0000-00004A000000}"/>
    <cellStyle name="Comma 8 2 2 2 8 2 2" xfId="51567" xr:uid="{00000000-0005-0000-0000-00004A000000}"/>
    <cellStyle name="Comma 8 2 2 2 8 3" xfId="36447" xr:uid="{00000000-0005-0000-0000-00004A000000}"/>
    <cellStyle name="Comma 8 2 2 2 9" xfId="7719" xr:uid="{00000000-0005-0000-0000-00004A000000}"/>
    <cellStyle name="Comma 8 2 2 2 9 2" xfId="22839" xr:uid="{00000000-0005-0000-0000-00004A000000}"/>
    <cellStyle name="Comma 8 2 2 2 9 2 2" xfId="53079" xr:uid="{00000000-0005-0000-0000-00004A000000}"/>
    <cellStyle name="Comma 8 2 2 2 9 3" xfId="37959" xr:uid="{00000000-0005-0000-0000-00004A000000}"/>
    <cellStyle name="Comma 8 2 2 3" xfId="243" xr:uid="{00000000-0005-0000-0000-00004A000000}"/>
    <cellStyle name="Comma 8 2 2 3 10" xfId="9315" xr:uid="{00000000-0005-0000-0000-00004A000000}"/>
    <cellStyle name="Comma 8 2 2 3 10 2" xfId="24435" xr:uid="{00000000-0005-0000-0000-00004A000000}"/>
    <cellStyle name="Comma 8 2 2 3 10 2 2" xfId="54675" xr:uid="{00000000-0005-0000-0000-00004A000000}"/>
    <cellStyle name="Comma 8 2 2 3 10 3" xfId="39555" xr:uid="{00000000-0005-0000-0000-00004A000000}"/>
    <cellStyle name="Comma 8 2 2 3 11" xfId="15363" xr:uid="{00000000-0005-0000-0000-00004A000000}"/>
    <cellStyle name="Comma 8 2 2 3 11 2" xfId="45603" xr:uid="{00000000-0005-0000-0000-00004A000000}"/>
    <cellStyle name="Comma 8 2 2 3 12" xfId="30483" xr:uid="{00000000-0005-0000-0000-00004A000000}"/>
    <cellStyle name="Comma 8 2 2 3 2" xfId="495" xr:uid="{00000000-0005-0000-0000-00004A000000}"/>
    <cellStyle name="Comma 8 2 2 3 2 10" xfId="30735" xr:uid="{00000000-0005-0000-0000-00004A000000}"/>
    <cellStyle name="Comma 8 2 2 3 2 2" xfId="1251" xr:uid="{00000000-0005-0000-0000-00004A000000}"/>
    <cellStyle name="Comma 8 2 2 3 2 2 2" xfId="2763" xr:uid="{00000000-0005-0000-0000-00004A000000}"/>
    <cellStyle name="Comma 8 2 2 3 2 2 2 2" xfId="11835" xr:uid="{00000000-0005-0000-0000-00004A000000}"/>
    <cellStyle name="Comma 8 2 2 3 2 2 2 2 2" xfId="26955" xr:uid="{00000000-0005-0000-0000-00004A000000}"/>
    <cellStyle name="Comma 8 2 2 3 2 2 2 2 2 2" xfId="57195" xr:uid="{00000000-0005-0000-0000-00004A000000}"/>
    <cellStyle name="Comma 8 2 2 3 2 2 2 2 3" xfId="42075" xr:uid="{00000000-0005-0000-0000-00004A000000}"/>
    <cellStyle name="Comma 8 2 2 3 2 2 2 3" xfId="17883" xr:uid="{00000000-0005-0000-0000-00004A000000}"/>
    <cellStyle name="Comma 8 2 2 3 2 2 2 3 2" xfId="48123" xr:uid="{00000000-0005-0000-0000-00004A000000}"/>
    <cellStyle name="Comma 8 2 2 3 2 2 2 4" xfId="33003" xr:uid="{00000000-0005-0000-0000-00004A000000}"/>
    <cellStyle name="Comma 8 2 2 3 2 2 3" xfId="4275" xr:uid="{00000000-0005-0000-0000-00004A000000}"/>
    <cellStyle name="Comma 8 2 2 3 2 2 3 2" xfId="13347" xr:uid="{00000000-0005-0000-0000-00004A000000}"/>
    <cellStyle name="Comma 8 2 2 3 2 2 3 2 2" xfId="28467" xr:uid="{00000000-0005-0000-0000-00004A000000}"/>
    <cellStyle name="Comma 8 2 2 3 2 2 3 2 2 2" xfId="58707" xr:uid="{00000000-0005-0000-0000-00004A000000}"/>
    <cellStyle name="Comma 8 2 2 3 2 2 3 2 3" xfId="43587" xr:uid="{00000000-0005-0000-0000-00004A000000}"/>
    <cellStyle name="Comma 8 2 2 3 2 2 3 3" xfId="19395" xr:uid="{00000000-0005-0000-0000-00004A000000}"/>
    <cellStyle name="Comma 8 2 2 3 2 2 3 3 2" xfId="49635" xr:uid="{00000000-0005-0000-0000-00004A000000}"/>
    <cellStyle name="Comma 8 2 2 3 2 2 3 4" xfId="34515" xr:uid="{00000000-0005-0000-0000-00004A000000}"/>
    <cellStyle name="Comma 8 2 2 3 2 2 4" xfId="5787" xr:uid="{00000000-0005-0000-0000-00004A000000}"/>
    <cellStyle name="Comma 8 2 2 3 2 2 4 2" xfId="14859" xr:uid="{00000000-0005-0000-0000-00004A000000}"/>
    <cellStyle name="Comma 8 2 2 3 2 2 4 2 2" xfId="29979" xr:uid="{00000000-0005-0000-0000-00004A000000}"/>
    <cellStyle name="Comma 8 2 2 3 2 2 4 2 2 2" xfId="60219" xr:uid="{00000000-0005-0000-0000-00004A000000}"/>
    <cellStyle name="Comma 8 2 2 3 2 2 4 2 3" xfId="45099" xr:uid="{00000000-0005-0000-0000-00004A000000}"/>
    <cellStyle name="Comma 8 2 2 3 2 2 4 3" xfId="20907" xr:uid="{00000000-0005-0000-0000-00004A000000}"/>
    <cellStyle name="Comma 8 2 2 3 2 2 4 3 2" xfId="51147" xr:uid="{00000000-0005-0000-0000-00004A000000}"/>
    <cellStyle name="Comma 8 2 2 3 2 2 4 4" xfId="36027" xr:uid="{00000000-0005-0000-0000-00004A000000}"/>
    <cellStyle name="Comma 8 2 2 3 2 2 5" xfId="7299" xr:uid="{00000000-0005-0000-0000-00004A000000}"/>
    <cellStyle name="Comma 8 2 2 3 2 2 5 2" xfId="22419" xr:uid="{00000000-0005-0000-0000-00004A000000}"/>
    <cellStyle name="Comma 8 2 2 3 2 2 5 2 2" xfId="52659" xr:uid="{00000000-0005-0000-0000-00004A000000}"/>
    <cellStyle name="Comma 8 2 2 3 2 2 5 3" xfId="37539" xr:uid="{00000000-0005-0000-0000-00004A000000}"/>
    <cellStyle name="Comma 8 2 2 3 2 2 6" xfId="8811" xr:uid="{00000000-0005-0000-0000-00004A000000}"/>
    <cellStyle name="Comma 8 2 2 3 2 2 6 2" xfId="23931" xr:uid="{00000000-0005-0000-0000-00004A000000}"/>
    <cellStyle name="Comma 8 2 2 3 2 2 6 2 2" xfId="54171" xr:uid="{00000000-0005-0000-0000-00004A000000}"/>
    <cellStyle name="Comma 8 2 2 3 2 2 6 3" xfId="39051" xr:uid="{00000000-0005-0000-0000-00004A000000}"/>
    <cellStyle name="Comma 8 2 2 3 2 2 7" xfId="10323" xr:uid="{00000000-0005-0000-0000-00004A000000}"/>
    <cellStyle name="Comma 8 2 2 3 2 2 7 2" xfId="25443" xr:uid="{00000000-0005-0000-0000-00004A000000}"/>
    <cellStyle name="Comma 8 2 2 3 2 2 7 2 2" xfId="55683" xr:uid="{00000000-0005-0000-0000-00004A000000}"/>
    <cellStyle name="Comma 8 2 2 3 2 2 7 3" xfId="40563" xr:uid="{00000000-0005-0000-0000-00004A000000}"/>
    <cellStyle name="Comma 8 2 2 3 2 2 8" xfId="16371" xr:uid="{00000000-0005-0000-0000-00004A000000}"/>
    <cellStyle name="Comma 8 2 2 3 2 2 8 2" xfId="46611" xr:uid="{00000000-0005-0000-0000-00004A000000}"/>
    <cellStyle name="Comma 8 2 2 3 2 2 9" xfId="31491" xr:uid="{00000000-0005-0000-0000-00004A000000}"/>
    <cellStyle name="Comma 8 2 2 3 2 3" xfId="2007" xr:uid="{00000000-0005-0000-0000-00004A000000}"/>
    <cellStyle name="Comma 8 2 2 3 2 3 2" xfId="11079" xr:uid="{00000000-0005-0000-0000-00004A000000}"/>
    <cellStyle name="Comma 8 2 2 3 2 3 2 2" xfId="26199" xr:uid="{00000000-0005-0000-0000-00004A000000}"/>
    <cellStyle name="Comma 8 2 2 3 2 3 2 2 2" xfId="56439" xr:uid="{00000000-0005-0000-0000-00004A000000}"/>
    <cellStyle name="Comma 8 2 2 3 2 3 2 3" xfId="41319" xr:uid="{00000000-0005-0000-0000-00004A000000}"/>
    <cellStyle name="Comma 8 2 2 3 2 3 3" xfId="17127" xr:uid="{00000000-0005-0000-0000-00004A000000}"/>
    <cellStyle name="Comma 8 2 2 3 2 3 3 2" xfId="47367" xr:uid="{00000000-0005-0000-0000-00004A000000}"/>
    <cellStyle name="Comma 8 2 2 3 2 3 4" xfId="32247" xr:uid="{00000000-0005-0000-0000-00004A000000}"/>
    <cellStyle name="Comma 8 2 2 3 2 4" xfId="3519" xr:uid="{00000000-0005-0000-0000-00004A000000}"/>
    <cellStyle name="Comma 8 2 2 3 2 4 2" xfId="12591" xr:uid="{00000000-0005-0000-0000-00004A000000}"/>
    <cellStyle name="Comma 8 2 2 3 2 4 2 2" xfId="27711" xr:uid="{00000000-0005-0000-0000-00004A000000}"/>
    <cellStyle name="Comma 8 2 2 3 2 4 2 2 2" xfId="57951" xr:uid="{00000000-0005-0000-0000-00004A000000}"/>
    <cellStyle name="Comma 8 2 2 3 2 4 2 3" xfId="42831" xr:uid="{00000000-0005-0000-0000-00004A000000}"/>
    <cellStyle name="Comma 8 2 2 3 2 4 3" xfId="18639" xr:uid="{00000000-0005-0000-0000-00004A000000}"/>
    <cellStyle name="Comma 8 2 2 3 2 4 3 2" xfId="48879" xr:uid="{00000000-0005-0000-0000-00004A000000}"/>
    <cellStyle name="Comma 8 2 2 3 2 4 4" xfId="33759" xr:uid="{00000000-0005-0000-0000-00004A000000}"/>
    <cellStyle name="Comma 8 2 2 3 2 5" xfId="5031" xr:uid="{00000000-0005-0000-0000-00004A000000}"/>
    <cellStyle name="Comma 8 2 2 3 2 5 2" xfId="14103" xr:uid="{00000000-0005-0000-0000-00004A000000}"/>
    <cellStyle name="Comma 8 2 2 3 2 5 2 2" xfId="29223" xr:uid="{00000000-0005-0000-0000-00004A000000}"/>
    <cellStyle name="Comma 8 2 2 3 2 5 2 2 2" xfId="59463" xr:uid="{00000000-0005-0000-0000-00004A000000}"/>
    <cellStyle name="Comma 8 2 2 3 2 5 2 3" xfId="44343" xr:uid="{00000000-0005-0000-0000-00004A000000}"/>
    <cellStyle name="Comma 8 2 2 3 2 5 3" xfId="20151" xr:uid="{00000000-0005-0000-0000-00004A000000}"/>
    <cellStyle name="Comma 8 2 2 3 2 5 3 2" xfId="50391" xr:uid="{00000000-0005-0000-0000-00004A000000}"/>
    <cellStyle name="Comma 8 2 2 3 2 5 4" xfId="35271" xr:uid="{00000000-0005-0000-0000-00004A000000}"/>
    <cellStyle name="Comma 8 2 2 3 2 6" xfId="6543" xr:uid="{00000000-0005-0000-0000-00004A000000}"/>
    <cellStyle name="Comma 8 2 2 3 2 6 2" xfId="21663" xr:uid="{00000000-0005-0000-0000-00004A000000}"/>
    <cellStyle name="Comma 8 2 2 3 2 6 2 2" xfId="51903" xr:uid="{00000000-0005-0000-0000-00004A000000}"/>
    <cellStyle name="Comma 8 2 2 3 2 6 3" xfId="36783" xr:uid="{00000000-0005-0000-0000-00004A000000}"/>
    <cellStyle name="Comma 8 2 2 3 2 7" xfId="8055" xr:uid="{00000000-0005-0000-0000-00004A000000}"/>
    <cellStyle name="Comma 8 2 2 3 2 7 2" xfId="23175" xr:uid="{00000000-0005-0000-0000-00004A000000}"/>
    <cellStyle name="Comma 8 2 2 3 2 7 2 2" xfId="53415" xr:uid="{00000000-0005-0000-0000-00004A000000}"/>
    <cellStyle name="Comma 8 2 2 3 2 7 3" xfId="38295" xr:uid="{00000000-0005-0000-0000-00004A000000}"/>
    <cellStyle name="Comma 8 2 2 3 2 8" xfId="9567" xr:uid="{00000000-0005-0000-0000-00004A000000}"/>
    <cellStyle name="Comma 8 2 2 3 2 8 2" xfId="24687" xr:uid="{00000000-0005-0000-0000-00004A000000}"/>
    <cellStyle name="Comma 8 2 2 3 2 8 2 2" xfId="54927" xr:uid="{00000000-0005-0000-0000-00004A000000}"/>
    <cellStyle name="Comma 8 2 2 3 2 8 3" xfId="39807" xr:uid="{00000000-0005-0000-0000-00004A000000}"/>
    <cellStyle name="Comma 8 2 2 3 2 9" xfId="15615" xr:uid="{00000000-0005-0000-0000-00004A000000}"/>
    <cellStyle name="Comma 8 2 2 3 2 9 2" xfId="45855" xr:uid="{00000000-0005-0000-0000-00004A000000}"/>
    <cellStyle name="Comma 8 2 2 3 3" xfId="747" xr:uid="{00000000-0005-0000-0000-0000DC000000}"/>
    <cellStyle name="Comma 8 2 2 3 3 10" xfId="30987" xr:uid="{00000000-0005-0000-0000-0000DC000000}"/>
    <cellStyle name="Comma 8 2 2 3 3 2" xfId="1503" xr:uid="{00000000-0005-0000-0000-0000DC000000}"/>
    <cellStyle name="Comma 8 2 2 3 3 2 2" xfId="3015" xr:uid="{00000000-0005-0000-0000-0000DC000000}"/>
    <cellStyle name="Comma 8 2 2 3 3 2 2 2" xfId="12087" xr:uid="{00000000-0005-0000-0000-0000DC000000}"/>
    <cellStyle name="Comma 8 2 2 3 3 2 2 2 2" xfId="27207" xr:uid="{00000000-0005-0000-0000-0000DC000000}"/>
    <cellStyle name="Comma 8 2 2 3 3 2 2 2 2 2" xfId="57447" xr:uid="{00000000-0005-0000-0000-0000DC000000}"/>
    <cellStyle name="Comma 8 2 2 3 3 2 2 2 3" xfId="42327" xr:uid="{00000000-0005-0000-0000-0000DC000000}"/>
    <cellStyle name="Comma 8 2 2 3 3 2 2 3" xfId="18135" xr:uid="{00000000-0005-0000-0000-0000DC000000}"/>
    <cellStyle name="Comma 8 2 2 3 3 2 2 3 2" xfId="48375" xr:uid="{00000000-0005-0000-0000-0000DC000000}"/>
    <cellStyle name="Comma 8 2 2 3 3 2 2 4" xfId="33255" xr:uid="{00000000-0005-0000-0000-0000DC000000}"/>
    <cellStyle name="Comma 8 2 2 3 3 2 3" xfId="4527" xr:uid="{00000000-0005-0000-0000-0000DC000000}"/>
    <cellStyle name="Comma 8 2 2 3 3 2 3 2" xfId="13599" xr:uid="{00000000-0005-0000-0000-0000DC000000}"/>
    <cellStyle name="Comma 8 2 2 3 3 2 3 2 2" xfId="28719" xr:uid="{00000000-0005-0000-0000-0000DC000000}"/>
    <cellStyle name="Comma 8 2 2 3 3 2 3 2 2 2" xfId="58959" xr:uid="{00000000-0005-0000-0000-0000DC000000}"/>
    <cellStyle name="Comma 8 2 2 3 3 2 3 2 3" xfId="43839" xr:uid="{00000000-0005-0000-0000-0000DC000000}"/>
    <cellStyle name="Comma 8 2 2 3 3 2 3 3" xfId="19647" xr:uid="{00000000-0005-0000-0000-0000DC000000}"/>
    <cellStyle name="Comma 8 2 2 3 3 2 3 3 2" xfId="49887" xr:uid="{00000000-0005-0000-0000-0000DC000000}"/>
    <cellStyle name="Comma 8 2 2 3 3 2 3 4" xfId="34767" xr:uid="{00000000-0005-0000-0000-0000DC000000}"/>
    <cellStyle name="Comma 8 2 2 3 3 2 4" xfId="6039" xr:uid="{00000000-0005-0000-0000-0000DC000000}"/>
    <cellStyle name="Comma 8 2 2 3 3 2 4 2" xfId="15111" xr:uid="{00000000-0005-0000-0000-0000DC000000}"/>
    <cellStyle name="Comma 8 2 2 3 3 2 4 2 2" xfId="30231" xr:uid="{00000000-0005-0000-0000-0000DC000000}"/>
    <cellStyle name="Comma 8 2 2 3 3 2 4 2 2 2" xfId="60471" xr:uid="{00000000-0005-0000-0000-0000DC000000}"/>
    <cellStyle name="Comma 8 2 2 3 3 2 4 2 3" xfId="45351" xr:uid="{00000000-0005-0000-0000-0000DC000000}"/>
    <cellStyle name="Comma 8 2 2 3 3 2 4 3" xfId="21159" xr:uid="{00000000-0005-0000-0000-0000DC000000}"/>
    <cellStyle name="Comma 8 2 2 3 3 2 4 3 2" xfId="51399" xr:uid="{00000000-0005-0000-0000-0000DC000000}"/>
    <cellStyle name="Comma 8 2 2 3 3 2 4 4" xfId="36279" xr:uid="{00000000-0005-0000-0000-0000DC000000}"/>
    <cellStyle name="Comma 8 2 2 3 3 2 5" xfId="7551" xr:uid="{00000000-0005-0000-0000-0000DC000000}"/>
    <cellStyle name="Comma 8 2 2 3 3 2 5 2" xfId="22671" xr:uid="{00000000-0005-0000-0000-0000DC000000}"/>
    <cellStyle name="Comma 8 2 2 3 3 2 5 2 2" xfId="52911" xr:uid="{00000000-0005-0000-0000-0000DC000000}"/>
    <cellStyle name="Comma 8 2 2 3 3 2 5 3" xfId="37791" xr:uid="{00000000-0005-0000-0000-0000DC000000}"/>
    <cellStyle name="Comma 8 2 2 3 3 2 6" xfId="9063" xr:uid="{00000000-0005-0000-0000-0000DC000000}"/>
    <cellStyle name="Comma 8 2 2 3 3 2 6 2" xfId="24183" xr:uid="{00000000-0005-0000-0000-0000DC000000}"/>
    <cellStyle name="Comma 8 2 2 3 3 2 6 2 2" xfId="54423" xr:uid="{00000000-0005-0000-0000-0000DC000000}"/>
    <cellStyle name="Comma 8 2 2 3 3 2 6 3" xfId="39303" xr:uid="{00000000-0005-0000-0000-0000DC000000}"/>
    <cellStyle name="Comma 8 2 2 3 3 2 7" xfId="10575" xr:uid="{00000000-0005-0000-0000-0000DC000000}"/>
    <cellStyle name="Comma 8 2 2 3 3 2 7 2" xfId="25695" xr:uid="{00000000-0005-0000-0000-0000DC000000}"/>
    <cellStyle name="Comma 8 2 2 3 3 2 7 2 2" xfId="55935" xr:uid="{00000000-0005-0000-0000-0000DC000000}"/>
    <cellStyle name="Comma 8 2 2 3 3 2 7 3" xfId="40815" xr:uid="{00000000-0005-0000-0000-0000DC000000}"/>
    <cellStyle name="Comma 8 2 2 3 3 2 8" xfId="16623" xr:uid="{00000000-0005-0000-0000-0000DC000000}"/>
    <cellStyle name="Comma 8 2 2 3 3 2 8 2" xfId="46863" xr:uid="{00000000-0005-0000-0000-0000DC000000}"/>
    <cellStyle name="Comma 8 2 2 3 3 2 9" xfId="31743" xr:uid="{00000000-0005-0000-0000-0000DC000000}"/>
    <cellStyle name="Comma 8 2 2 3 3 3" xfId="2259" xr:uid="{00000000-0005-0000-0000-0000DC000000}"/>
    <cellStyle name="Comma 8 2 2 3 3 3 2" xfId="11331" xr:uid="{00000000-0005-0000-0000-0000DC000000}"/>
    <cellStyle name="Comma 8 2 2 3 3 3 2 2" xfId="26451" xr:uid="{00000000-0005-0000-0000-0000DC000000}"/>
    <cellStyle name="Comma 8 2 2 3 3 3 2 2 2" xfId="56691" xr:uid="{00000000-0005-0000-0000-0000DC000000}"/>
    <cellStyle name="Comma 8 2 2 3 3 3 2 3" xfId="41571" xr:uid="{00000000-0005-0000-0000-0000DC000000}"/>
    <cellStyle name="Comma 8 2 2 3 3 3 3" xfId="17379" xr:uid="{00000000-0005-0000-0000-0000DC000000}"/>
    <cellStyle name="Comma 8 2 2 3 3 3 3 2" xfId="47619" xr:uid="{00000000-0005-0000-0000-0000DC000000}"/>
    <cellStyle name="Comma 8 2 2 3 3 3 4" xfId="32499" xr:uid="{00000000-0005-0000-0000-0000DC000000}"/>
    <cellStyle name="Comma 8 2 2 3 3 4" xfId="3771" xr:uid="{00000000-0005-0000-0000-0000DC000000}"/>
    <cellStyle name="Comma 8 2 2 3 3 4 2" xfId="12843" xr:uid="{00000000-0005-0000-0000-0000DC000000}"/>
    <cellStyle name="Comma 8 2 2 3 3 4 2 2" xfId="27963" xr:uid="{00000000-0005-0000-0000-0000DC000000}"/>
    <cellStyle name="Comma 8 2 2 3 3 4 2 2 2" xfId="58203" xr:uid="{00000000-0005-0000-0000-0000DC000000}"/>
    <cellStyle name="Comma 8 2 2 3 3 4 2 3" xfId="43083" xr:uid="{00000000-0005-0000-0000-0000DC000000}"/>
    <cellStyle name="Comma 8 2 2 3 3 4 3" xfId="18891" xr:uid="{00000000-0005-0000-0000-0000DC000000}"/>
    <cellStyle name="Comma 8 2 2 3 3 4 3 2" xfId="49131" xr:uid="{00000000-0005-0000-0000-0000DC000000}"/>
    <cellStyle name="Comma 8 2 2 3 3 4 4" xfId="34011" xr:uid="{00000000-0005-0000-0000-0000DC000000}"/>
    <cellStyle name="Comma 8 2 2 3 3 5" xfId="5283" xr:uid="{00000000-0005-0000-0000-0000DC000000}"/>
    <cellStyle name="Comma 8 2 2 3 3 5 2" xfId="14355" xr:uid="{00000000-0005-0000-0000-0000DC000000}"/>
    <cellStyle name="Comma 8 2 2 3 3 5 2 2" xfId="29475" xr:uid="{00000000-0005-0000-0000-0000DC000000}"/>
    <cellStyle name="Comma 8 2 2 3 3 5 2 2 2" xfId="59715" xr:uid="{00000000-0005-0000-0000-0000DC000000}"/>
    <cellStyle name="Comma 8 2 2 3 3 5 2 3" xfId="44595" xr:uid="{00000000-0005-0000-0000-0000DC000000}"/>
    <cellStyle name="Comma 8 2 2 3 3 5 3" xfId="20403" xr:uid="{00000000-0005-0000-0000-0000DC000000}"/>
    <cellStyle name="Comma 8 2 2 3 3 5 3 2" xfId="50643" xr:uid="{00000000-0005-0000-0000-0000DC000000}"/>
    <cellStyle name="Comma 8 2 2 3 3 5 4" xfId="35523" xr:uid="{00000000-0005-0000-0000-0000DC000000}"/>
    <cellStyle name="Comma 8 2 2 3 3 6" xfId="6795" xr:uid="{00000000-0005-0000-0000-0000DC000000}"/>
    <cellStyle name="Comma 8 2 2 3 3 6 2" xfId="21915" xr:uid="{00000000-0005-0000-0000-0000DC000000}"/>
    <cellStyle name="Comma 8 2 2 3 3 6 2 2" xfId="52155" xr:uid="{00000000-0005-0000-0000-0000DC000000}"/>
    <cellStyle name="Comma 8 2 2 3 3 6 3" xfId="37035" xr:uid="{00000000-0005-0000-0000-0000DC000000}"/>
    <cellStyle name="Comma 8 2 2 3 3 7" xfId="8307" xr:uid="{00000000-0005-0000-0000-0000DC000000}"/>
    <cellStyle name="Comma 8 2 2 3 3 7 2" xfId="23427" xr:uid="{00000000-0005-0000-0000-0000DC000000}"/>
    <cellStyle name="Comma 8 2 2 3 3 7 2 2" xfId="53667" xr:uid="{00000000-0005-0000-0000-0000DC000000}"/>
    <cellStyle name="Comma 8 2 2 3 3 7 3" xfId="38547" xr:uid="{00000000-0005-0000-0000-0000DC000000}"/>
    <cellStyle name="Comma 8 2 2 3 3 8" xfId="9819" xr:uid="{00000000-0005-0000-0000-0000DC000000}"/>
    <cellStyle name="Comma 8 2 2 3 3 8 2" xfId="24939" xr:uid="{00000000-0005-0000-0000-0000DC000000}"/>
    <cellStyle name="Comma 8 2 2 3 3 8 2 2" xfId="55179" xr:uid="{00000000-0005-0000-0000-0000DC000000}"/>
    <cellStyle name="Comma 8 2 2 3 3 8 3" xfId="40059" xr:uid="{00000000-0005-0000-0000-0000DC000000}"/>
    <cellStyle name="Comma 8 2 2 3 3 9" xfId="15867" xr:uid="{00000000-0005-0000-0000-0000DC000000}"/>
    <cellStyle name="Comma 8 2 2 3 3 9 2" xfId="46107" xr:uid="{00000000-0005-0000-0000-0000DC000000}"/>
    <cellStyle name="Comma 8 2 2 3 4" xfId="999" xr:uid="{00000000-0005-0000-0000-00004A000000}"/>
    <cellStyle name="Comma 8 2 2 3 4 2" xfId="2511" xr:uid="{00000000-0005-0000-0000-00004A000000}"/>
    <cellStyle name="Comma 8 2 2 3 4 2 2" xfId="11583" xr:uid="{00000000-0005-0000-0000-00004A000000}"/>
    <cellStyle name="Comma 8 2 2 3 4 2 2 2" xfId="26703" xr:uid="{00000000-0005-0000-0000-00004A000000}"/>
    <cellStyle name="Comma 8 2 2 3 4 2 2 2 2" xfId="56943" xr:uid="{00000000-0005-0000-0000-00004A000000}"/>
    <cellStyle name="Comma 8 2 2 3 4 2 2 3" xfId="41823" xr:uid="{00000000-0005-0000-0000-00004A000000}"/>
    <cellStyle name="Comma 8 2 2 3 4 2 3" xfId="17631" xr:uid="{00000000-0005-0000-0000-00004A000000}"/>
    <cellStyle name="Comma 8 2 2 3 4 2 3 2" xfId="47871" xr:uid="{00000000-0005-0000-0000-00004A000000}"/>
    <cellStyle name="Comma 8 2 2 3 4 2 4" xfId="32751" xr:uid="{00000000-0005-0000-0000-00004A000000}"/>
    <cellStyle name="Comma 8 2 2 3 4 3" xfId="4023" xr:uid="{00000000-0005-0000-0000-00004A000000}"/>
    <cellStyle name="Comma 8 2 2 3 4 3 2" xfId="13095" xr:uid="{00000000-0005-0000-0000-00004A000000}"/>
    <cellStyle name="Comma 8 2 2 3 4 3 2 2" xfId="28215" xr:uid="{00000000-0005-0000-0000-00004A000000}"/>
    <cellStyle name="Comma 8 2 2 3 4 3 2 2 2" xfId="58455" xr:uid="{00000000-0005-0000-0000-00004A000000}"/>
    <cellStyle name="Comma 8 2 2 3 4 3 2 3" xfId="43335" xr:uid="{00000000-0005-0000-0000-00004A000000}"/>
    <cellStyle name="Comma 8 2 2 3 4 3 3" xfId="19143" xr:uid="{00000000-0005-0000-0000-00004A000000}"/>
    <cellStyle name="Comma 8 2 2 3 4 3 3 2" xfId="49383" xr:uid="{00000000-0005-0000-0000-00004A000000}"/>
    <cellStyle name="Comma 8 2 2 3 4 3 4" xfId="34263" xr:uid="{00000000-0005-0000-0000-00004A000000}"/>
    <cellStyle name="Comma 8 2 2 3 4 4" xfId="5535" xr:uid="{00000000-0005-0000-0000-00004A000000}"/>
    <cellStyle name="Comma 8 2 2 3 4 4 2" xfId="14607" xr:uid="{00000000-0005-0000-0000-00004A000000}"/>
    <cellStyle name="Comma 8 2 2 3 4 4 2 2" xfId="29727" xr:uid="{00000000-0005-0000-0000-00004A000000}"/>
    <cellStyle name="Comma 8 2 2 3 4 4 2 2 2" xfId="59967" xr:uid="{00000000-0005-0000-0000-00004A000000}"/>
    <cellStyle name="Comma 8 2 2 3 4 4 2 3" xfId="44847" xr:uid="{00000000-0005-0000-0000-00004A000000}"/>
    <cellStyle name="Comma 8 2 2 3 4 4 3" xfId="20655" xr:uid="{00000000-0005-0000-0000-00004A000000}"/>
    <cellStyle name="Comma 8 2 2 3 4 4 3 2" xfId="50895" xr:uid="{00000000-0005-0000-0000-00004A000000}"/>
    <cellStyle name="Comma 8 2 2 3 4 4 4" xfId="35775" xr:uid="{00000000-0005-0000-0000-00004A000000}"/>
    <cellStyle name="Comma 8 2 2 3 4 5" xfId="7047" xr:uid="{00000000-0005-0000-0000-00004A000000}"/>
    <cellStyle name="Comma 8 2 2 3 4 5 2" xfId="22167" xr:uid="{00000000-0005-0000-0000-00004A000000}"/>
    <cellStyle name="Comma 8 2 2 3 4 5 2 2" xfId="52407" xr:uid="{00000000-0005-0000-0000-00004A000000}"/>
    <cellStyle name="Comma 8 2 2 3 4 5 3" xfId="37287" xr:uid="{00000000-0005-0000-0000-00004A000000}"/>
    <cellStyle name="Comma 8 2 2 3 4 6" xfId="8559" xr:uid="{00000000-0005-0000-0000-00004A000000}"/>
    <cellStyle name="Comma 8 2 2 3 4 6 2" xfId="23679" xr:uid="{00000000-0005-0000-0000-00004A000000}"/>
    <cellStyle name="Comma 8 2 2 3 4 6 2 2" xfId="53919" xr:uid="{00000000-0005-0000-0000-00004A000000}"/>
    <cellStyle name="Comma 8 2 2 3 4 6 3" xfId="38799" xr:uid="{00000000-0005-0000-0000-00004A000000}"/>
    <cellStyle name="Comma 8 2 2 3 4 7" xfId="10071" xr:uid="{00000000-0005-0000-0000-00004A000000}"/>
    <cellStyle name="Comma 8 2 2 3 4 7 2" xfId="25191" xr:uid="{00000000-0005-0000-0000-00004A000000}"/>
    <cellStyle name="Comma 8 2 2 3 4 7 2 2" xfId="55431" xr:uid="{00000000-0005-0000-0000-00004A000000}"/>
    <cellStyle name="Comma 8 2 2 3 4 7 3" xfId="40311" xr:uid="{00000000-0005-0000-0000-00004A000000}"/>
    <cellStyle name="Comma 8 2 2 3 4 8" xfId="16119" xr:uid="{00000000-0005-0000-0000-00004A000000}"/>
    <cellStyle name="Comma 8 2 2 3 4 8 2" xfId="46359" xr:uid="{00000000-0005-0000-0000-00004A000000}"/>
    <cellStyle name="Comma 8 2 2 3 4 9" xfId="31239" xr:uid="{00000000-0005-0000-0000-00004A000000}"/>
    <cellStyle name="Comma 8 2 2 3 5" xfId="1755" xr:uid="{00000000-0005-0000-0000-00004A000000}"/>
    <cellStyle name="Comma 8 2 2 3 5 2" xfId="10827" xr:uid="{00000000-0005-0000-0000-00004A000000}"/>
    <cellStyle name="Comma 8 2 2 3 5 2 2" xfId="25947" xr:uid="{00000000-0005-0000-0000-00004A000000}"/>
    <cellStyle name="Comma 8 2 2 3 5 2 2 2" xfId="56187" xr:uid="{00000000-0005-0000-0000-00004A000000}"/>
    <cellStyle name="Comma 8 2 2 3 5 2 3" xfId="41067" xr:uid="{00000000-0005-0000-0000-00004A000000}"/>
    <cellStyle name="Comma 8 2 2 3 5 3" xfId="16875" xr:uid="{00000000-0005-0000-0000-00004A000000}"/>
    <cellStyle name="Comma 8 2 2 3 5 3 2" xfId="47115" xr:uid="{00000000-0005-0000-0000-00004A000000}"/>
    <cellStyle name="Comma 8 2 2 3 5 4" xfId="31995" xr:uid="{00000000-0005-0000-0000-00004A000000}"/>
    <cellStyle name="Comma 8 2 2 3 6" xfId="3267" xr:uid="{00000000-0005-0000-0000-00004A000000}"/>
    <cellStyle name="Comma 8 2 2 3 6 2" xfId="12339" xr:uid="{00000000-0005-0000-0000-00004A000000}"/>
    <cellStyle name="Comma 8 2 2 3 6 2 2" xfId="27459" xr:uid="{00000000-0005-0000-0000-00004A000000}"/>
    <cellStyle name="Comma 8 2 2 3 6 2 2 2" xfId="57699" xr:uid="{00000000-0005-0000-0000-00004A000000}"/>
    <cellStyle name="Comma 8 2 2 3 6 2 3" xfId="42579" xr:uid="{00000000-0005-0000-0000-00004A000000}"/>
    <cellStyle name="Comma 8 2 2 3 6 3" xfId="18387" xr:uid="{00000000-0005-0000-0000-00004A000000}"/>
    <cellStyle name="Comma 8 2 2 3 6 3 2" xfId="48627" xr:uid="{00000000-0005-0000-0000-00004A000000}"/>
    <cellStyle name="Comma 8 2 2 3 6 4" xfId="33507" xr:uid="{00000000-0005-0000-0000-00004A000000}"/>
    <cellStyle name="Comma 8 2 2 3 7" xfId="4779" xr:uid="{00000000-0005-0000-0000-00004A000000}"/>
    <cellStyle name="Comma 8 2 2 3 7 2" xfId="13851" xr:uid="{00000000-0005-0000-0000-00004A000000}"/>
    <cellStyle name="Comma 8 2 2 3 7 2 2" xfId="28971" xr:uid="{00000000-0005-0000-0000-00004A000000}"/>
    <cellStyle name="Comma 8 2 2 3 7 2 2 2" xfId="59211" xr:uid="{00000000-0005-0000-0000-00004A000000}"/>
    <cellStyle name="Comma 8 2 2 3 7 2 3" xfId="44091" xr:uid="{00000000-0005-0000-0000-00004A000000}"/>
    <cellStyle name="Comma 8 2 2 3 7 3" xfId="19899" xr:uid="{00000000-0005-0000-0000-00004A000000}"/>
    <cellStyle name="Comma 8 2 2 3 7 3 2" xfId="50139" xr:uid="{00000000-0005-0000-0000-00004A000000}"/>
    <cellStyle name="Comma 8 2 2 3 7 4" xfId="35019" xr:uid="{00000000-0005-0000-0000-00004A000000}"/>
    <cellStyle name="Comma 8 2 2 3 8" xfId="6291" xr:uid="{00000000-0005-0000-0000-00004A000000}"/>
    <cellStyle name="Comma 8 2 2 3 8 2" xfId="21411" xr:uid="{00000000-0005-0000-0000-00004A000000}"/>
    <cellStyle name="Comma 8 2 2 3 8 2 2" xfId="51651" xr:uid="{00000000-0005-0000-0000-00004A000000}"/>
    <cellStyle name="Comma 8 2 2 3 8 3" xfId="36531" xr:uid="{00000000-0005-0000-0000-00004A000000}"/>
    <cellStyle name="Comma 8 2 2 3 9" xfId="7803" xr:uid="{00000000-0005-0000-0000-00004A000000}"/>
    <cellStyle name="Comma 8 2 2 3 9 2" xfId="22923" xr:uid="{00000000-0005-0000-0000-00004A000000}"/>
    <cellStyle name="Comma 8 2 2 3 9 2 2" xfId="53163" xr:uid="{00000000-0005-0000-0000-00004A000000}"/>
    <cellStyle name="Comma 8 2 2 3 9 3" xfId="38043" xr:uid="{00000000-0005-0000-0000-00004A000000}"/>
    <cellStyle name="Comma 8 2 2 4" xfId="327" xr:uid="{00000000-0005-0000-0000-000025000000}"/>
    <cellStyle name="Comma 8 2 2 4 10" xfId="30567" xr:uid="{00000000-0005-0000-0000-000025000000}"/>
    <cellStyle name="Comma 8 2 2 4 2" xfId="1083" xr:uid="{00000000-0005-0000-0000-000025000000}"/>
    <cellStyle name="Comma 8 2 2 4 2 2" xfId="2595" xr:uid="{00000000-0005-0000-0000-000025000000}"/>
    <cellStyle name="Comma 8 2 2 4 2 2 2" xfId="11667" xr:uid="{00000000-0005-0000-0000-000025000000}"/>
    <cellStyle name="Comma 8 2 2 4 2 2 2 2" xfId="26787" xr:uid="{00000000-0005-0000-0000-000025000000}"/>
    <cellStyle name="Comma 8 2 2 4 2 2 2 2 2" xfId="57027" xr:uid="{00000000-0005-0000-0000-000025000000}"/>
    <cellStyle name="Comma 8 2 2 4 2 2 2 3" xfId="41907" xr:uid="{00000000-0005-0000-0000-000025000000}"/>
    <cellStyle name="Comma 8 2 2 4 2 2 3" xfId="17715" xr:uid="{00000000-0005-0000-0000-000025000000}"/>
    <cellStyle name="Comma 8 2 2 4 2 2 3 2" xfId="47955" xr:uid="{00000000-0005-0000-0000-000025000000}"/>
    <cellStyle name="Comma 8 2 2 4 2 2 4" xfId="32835" xr:uid="{00000000-0005-0000-0000-000025000000}"/>
    <cellStyle name="Comma 8 2 2 4 2 3" xfId="4107" xr:uid="{00000000-0005-0000-0000-000025000000}"/>
    <cellStyle name="Comma 8 2 2 4 2 3 2" xfId="13179" xr:uid="{00000000-0005-0000-0000-000025000000}"/>
    <cellStyle name="Comma 8 2 2 4 2 3 2 2" xfId="28299" xr:uid="{00000000-0005-0000-0000-000025000000}"/>
    <cellStyle name="Comma 8 2 2 4 2 3 2 2 2" xfId="58539" xr:uid="{00000000-0005-0000-0000-000025000000}"/>
    <cellStyle name="Comma 8 2 2 4 2 3 2 3" xfId="43419" xr:uid="{00000000-0005-0000-0000-000025000000}"/>
    <cellStyle name="Comma 8 2 2 4 2 3 3" xfId="19227" xr:uid="{00000000-0005-0000-0000-000025000000}"/>
    <cellStyle name="Comma 8 2 2 4 2 3 3 2" xfId="49467" xr:uid="{00000000-0005-0000-0000-000025000000}"/>
    <cellStyle name="Comma 8 2 2 4 2 3 4" xfId="34347" xr:uid="{00000000-0005-0000-0000-000025000000}"/>
    <cellStyle name="Comma 8 2 2 4 2 4" xfId="5619" xr:uid="{00000000-0005-0000-0000-000025000000}"/>
    <cellStyle name="Comma 8 2 2 4 2 4 2" xfId="14691" xr:uid="{00000000-0005-0000-0000-000025000000}"/>
    <cellStyle name="Comma 8 2 2 4 2 4 2 2" xfId="29811" xr:uid="{00000000-0005-0000-0000-000025000000}"/>
    <cellStyle name="Comma 8 2 2 4 2 4 2 2 2" xfId="60051" xr:uid="{00000000-0005-0000-0000-000025000000}"/>
    <cellStyle name="Comma 8 2 2 4 2 4 2 3" xfId="44931" xr:uid="{00000000-0005-0000-0000-000025000000}"/>
    <cellStyle name="Comma 8 2 2 4 2 4 3" xfId="20739" xr:uid="{00000000-0005-0000-0000-000025000000}"/>
    <cellStyle name="Comma 8 2 2 4 2 4 3 2" xfId="50979" xr:uid="{00000000-0005-0000-0000-000025000000}"/>
    <cellStyle name="Comma 8 2 2 4 2 4 4" xfId="35859" xr:uid="{00000000-0005-0000-0000-000025000000}"/>
    <cellStyle name="Comma 8 2 2 4 2 5" xfId="7131" xr:uid="{00000000-0005-0000-0000-000025000000}"/>
    <cellStyle name="Comma 8 2 2 4 2 5 2" xfId="22251" xr:uid="{00000000-0005-0000-0000-000025000000}"/>
    <cellStyle name="Comma 8 2 2 4 2 5 2 2" xfId="52491" xr:uid="{00000000-0005-0000-0000-000025000000}"/>
    <cellStyle name="Comma 8 2 2 4 2 5 3" xfId="37371" xr:uid="{00000000-0005-0000-0000-000025000000}"/>
    <cellStyle name="Comma 8 2 2 4 2 6" xfId="8643" xr:uid="{00000000-0005-0000-0000-000025000000}"/>
    <cellStyle name="Comma 8 2 2 4 2 6 2" xfId="23763" xr:uid="{00000000-0005-0000-0000-000025000000}"/>
    <cellStyle name="Comma 8 2 2 4 2 6 2 2" xfId="54003" xr:uid="{00000000-0005-0000-0000-000025000000}"/>
    <cellStyle name="Comma 8 2 2 4 2 6 3" xfId="38883" xr:uid="{00000000-0005-0000-0000-000025000000}"/>
    <cellStyle name="Comma 8 2 2 4 2 7" xfId="10155" xr:uid="{00000000-0005-0000-0000-000025000000}"/>
    <cellStyle name="Comma 8 2 2 4 2 7 2" xfId="25275" xr:uid="{00000000-0005-0000-0000-000025000000}"/>
    <cellStyle name="Comma 8 2 2 4 2 7 2 2" xfId="55515" xr:uid="{00000000-0005-0000-0000-000025000000}"/>
    <cellStyle name="Comma 8 2 2 4 2 7 3" xfId="40395" xr:uid="{00000000-0005-0000-0000-000025000000}"/>
    <cellStyle name="Comma 8 2 2 4 2 8" xfId="16203" xr:uid="{00000000-0005-0000-0000-000025000000}"/>
    <cellStyle name="Comma 8 2 2 4 2 8 2" xfId="46443" xr:uid="{00000000-0005-0000-0000-000025000000}"/>
    <cellStyle name="Comma 8 2 2 4 2 9" xfId="31323" xr:uid="{00000000-0005-0000-0000-000025000000}"/>
    <cellStyle name="Comma 8 2 2 4 3" xfId="1839" xr:uid="{00000000-0005-0000-0000-000025000000}"/>
    <cellStyle name="Comma 8 2 2 4 3 2" xfId="10911" xr:uid="{00000000-0005-0000-0000-000025000000}"/>
    <cellStyle name="Comma 8 2 2 4 3 2 2" xfId="26031" xr:uid="{00000000-0005-0000-0000-000025000000}"/>
    <cellStyle name="Comma 8 2 2 4 3 2 2 2" xfId="56271" xr:uid="{00000000-0005-0000-0000-000025000000}"/>
    <cellStyle name="Comma 8 2 2 4 3 2 3" xfId="41151" xr:uid="{00000000-0005-0000-0000-000025000000}"/>
    <cellStyle name="Comma 8 2 2 4 3 3" xfId="16959" xr:uid="{00000000-0005-0000-0000-000025000000}"/>
    <cellStyle name="Comma 8 2 2 4 3 3 2" xfId="47199" xr:uid="{00000000-0005-0000-0000-000025000000}"/>
    <cellStyle name="Comma 8 2 2 4 3 4" xfId="32079" xr:uid="{00000000-0005-0000-0000-000025000000}"/>
    <cellStyle name="Comma 8 2 2 4 4" xfId="3351" xr:uid="{00000000-0005-0000-0000-000025000000}"/>
    <cellStyle name="Comma 8 2 2 4 4 2" xfId="12423" xr:uid="{00000000-0005-0000-0000-000025000000}"/>
    <cellStyle name="Comma 8 2 2 4 4 2 2" xfId="27543" xr:uid="{00000000-0005-0000-0000-000025000000}"/>
    <cellStyle name="Comma 8 2 2 4 4 2 2 2" xfId="57783" xr:uid="{00000000-0005-0000-0000-000025000000}"/>
    <cellStyle name="Comma 8 2 2 4 4 2 3" xfId="42663" xr:uid="{00000000-0005-0000-0000-000025000000}"/>
    <cellStyle name="Comma 8 2 2 4 4 3" xfId="18471" xr:uid="{00000000-0005-0000-0000-000025000000}"/>
    <cellStyle name="Comma 8 2 2 4 4 3 2" xfId="48711" xr:uid="{00000000-0005-0000-0000-000025000000}"/>
    <cellStyle name="Comma 8 2 2 4 4 4" xfId="33591" xr:uid="{00000000-0005-0000-0000-000025000000}"/>
    <cellStyle name="Comma 8 2 2 4 5" xfId="4863" xr:uid="{00000000-0005-0000-0000-000025000000}"/>
    <cellStyle name="Comma 8 2 2 4 5 2" xfId="13935" xr:uid="{00000000-0005-0000-0000-000025000000}"/>
    <cellStyle name="Comma 8 2 2 4 5 2 2" xfId="29055" xr:uid="{00000000-0005-0000-0000-000025000000}"/>
    <cellStyle name="Comma 8 2 2 4 5 2 2 2" xfId="59295" xr:uid="{00000000-0005-0000-0000-000025000000}"/>
    <cellStyle name="Comma 8 2 2 4 5 2 3" xfId="44175" xr:uid="{00000000-0005-0000-0000-000025000000}"/>
    <cellStyle name="Comma 8 2 2 4 5 3" xfId="19983" xr:uid="{00000000-0005-0000-0000-000025000000}"/>
    <cellStyle name="Comma 8 2 2 4 5 3 2" xfId="50223" xr:uid="{00000000-0005-0000-0000-000025000000}"/>
    <cellStyle name="Comma 8 2 2 4 5 4" xfId="35103" xr:uid="{00000000-0005-0000-0000-000025000000}"/>
    <cellStyle name="Comma 8 2 2 4 6" xfId="6375" xr:uid="{00000000-0005-0000-0000-000025000000}"/>
    <cellStyle name="Comma 8 2 2 4 6 2" xfId="21495" xr:uid="{00000000-0005-0000-0000-000025000000}"/>
    <cellStyle name="Comma 8 2 2 4 6 2 2" xfId="51735" xr:uid="{00000000-0005-0000-0000-000025000000}"/>
    <cellStyle name="Comma 8 2 2 4 6 3" xfId="36615" xr:uid="{00000000-0005-0000-0000-000025000000}"/>
    <cellStyle name="Comma 8 2 2 4 7" xfId="7887" xr:uid="{00000000-0005-0000-0000-000025000000}"/>
    <cellStyle name="Comma 8 2 2 4 7 2" xfId="23007" xr:uid="{00000000-0005-0000-0000-000025000000}"/>
    <cellStyle name="Comma 8 2 2 4 7 2 2" xfId="53247" xr:uid="{00000000-0005-0000-0000-000025000000}"/>
    <cellStyle name="Comma 8 2 2 4 7 3" xfId="38127" xr:uid="{00000000-0005-0000-0000-000025000000}"/>
    <cellStyle name="Comma 8 2 2 4 8" xfId="9399" xr:uid="{00000000-0005-0000-0000-000025000000}"/>
    <cellStyle name="Comma 8 2 2 4 8 2" xfId="24519" xr:uid="{00000000-0005-0000-0000-000025000000}"/>
    <cellStyle name="Comma 8 2 2 4 8 2 2" xfId="54759" xr:uid="{00000000-0005-0000-0000-000025000000}"/>
    <cellStyle name="Comma 8 2 2 4 8 3" xfId="39639" xr:uid="{00000000-0005-0000-0000-000025000000}"/>
    <cellStyle name="Comma 8 2 2 4 9" xfId="15447" xr:uid="{00000000-0005-0000-0000-000025000000}"/>
    <cellStyle name="Comma 8 2 2 4 9 2" xfId="45687" xr:uid="{00000000-0005-0000-0000-000025000000}"/>
    <cellStyle name="Comma 8 2 2 5" xfId="579" xr:uid="{00000000-0005-0000-0000-0000DA000000}"/>
    <cellStyle name="Comma 8 2 2 5 10" xfId="30819" xr:uid="{00000000-0005-0000-0000-0000DA000000}"/>
    <cellStyle name="Comma 8 2 2 5 2" xfId="1335" xr:uid="{00000000-0005-0000-0000-0000DA000000}"/>
    <cellStyle name="Comma 8 2 2 5 2 2" xfId="2847" xr:uid="{00000000-0005-0000-0000-0000DA000000}"/>
    <cellStyle name="Comma 8 2 2 5 2 2 2" xfId="11919" xr:uid="{00000000-0005-0000-0000-0000DA000000}"/>
    <cellStyle name="Comma 8 2 2 5 2 2 2 2" xfId="27039" xr:uid="{00000000-0005-0000-0000-0000DA000000}"/>
    <cellStyle name="Comma 8 2 2 5 2 2 2 2 2" xfId="57279" xr:uid="{00000000-0005-0000-0000-0000DA000000}"/>
    <cellStyle name="Comma 8 2 2 5 2 2 2 3" xfId="42159" xr:uid="{00000000-0005-0000-0000-0000DA000000}"/>
    <cellStyle name="Comma 8 2 2 5 2 2 3" xfId="17967" xr:uid="{00000000-0005-0000-0000-0000DA000000}"/>
    <cellStyle name="Comma 8 2 2 5 2 2 3 2" xfId="48207" xr:uid="{00000000-0005-0000-0000-0000DA000000}"/>
    <cellStyle name="Comma 8 2 2 5 2 2 4" xfId="33087" xr:uid="{00000000-0005-0000-0000-0000DA000000}"/>
    <cellStyle name="Comma 8 2 2 5 2 3" xfId="4359" xr:uid="{00000000-0005-0000-0000-0000DA000000}"/>
    <cellStyle name="Comma 8 2 2 5 2 3 2" xfId="13431" xr:uid="{00000000-0005-0000-0000-0000DA000000}"/>
    <cellStyle name="Comma 8 2 2 5 2 3 2 2" xfId="28551" xr:uid="{00000000-0005-0000-0000-0000DA000000}"/>
    <cellStyle name="Comma 8 2 2 5 2 3 2 2 2" xfId="58791" xr:uid="{00000000-0005-0000-0000-0000DA000000}"/>
    <cellStyle name="Comma 8 2 2 5 2 3 2 3" xfId="43671" xr:uid="{00000000-0005-0000-0000-0000DA000000}"/>
    <cellStyle name="Comma 8 2 2 5 2 3 3" xfId="19479" xr:uid="{00000000-0005-0000-0000-0000DA000000}"/>
    <cellStyle name="Comma 8 2 2 5 2 3 3 2" xfId="49719" xr:uid="{00000000-0005-0000-0000-0000DA000000}"/>
    <cellStyle name="Comma 8 2 2 5 2 3 4" xfId="34599" xr:uid="{00000000-0005-0000-0000-0000DA000000}"/>
    <cellStyle name="Comma 8 2 2 5 2 4" xfId="5871" xr:uid="{00000000-0005-0000-0000-0000DA000000}"/>
    <cellStyle name="Comma 8 2 2 5 2 4 2" xfId="14943" xr:uid="{00000000-0005-0000-0000-0000DA000000}"/>
    <cellStyle name="Comma 8 2 2 5 2 4 2 2" xfId="30063" xr:uid="{00000000-0005-0000-0000-0000DA000000}"/>
    <cellStyle name="Comma 8 2 2 5 2 4 2 2 2" xfId="60303" xr:uid="{00000000-0005-0000-0000-0000DA000000}"/>
    <cellStyle name="Comma 8 2 2 5 2 4 2 3" xfId="45183" xr:uid="{00000000-0005-0000-0000-0000DA000000}"/>
    <cellStyle name="Comma 8 2 2 5 2 4 3" xfId="20991" xr:uid="{00000000-0005-0000-0000-0000DA000000}"/>
    <cellStyle name="Comma 8 2 2 5 2 4 3 2" xfId="51231" xr:uid="{00000000-0005-0000-0000-0000DA000000}"/>
    <cellStyle name="Comma 8 2 2 5 2 4 4" xfId="36111" xr:uid="{00000000-0005-0000-0000-0000DA000000}"/>
    <cellStyle name="Comma 8 2 2 5 2 5" xfId="7383" xr:uid="{00000000-0005-0000-0000-0000DA000000}"/>
    <cellStyle name="Comma 8 2 2 5 2 5 2" xfId="22503" xr:uid="{00000000-0005-0000-0000-0000DA000000}"/>
    <cellStyle name="Comma 8 2 2 5 2 5 2 2" xfId="52743" xr:uid="{00000000-0005-0000-0000-0000DA000000}"/>
    <cellStyle name="Comma 8 2 2 5 2 5 3" xfId="37623" xr:uid="{00000000-0005-0000-0000-0000DA000000}"/>
    <cellStyle name="Comma 8 2 2 5 2 6" xfId="8895" xr:uid="{00000000-0005-0000-0000-0000DA000000}"/>
    <cellStyle name="Comma 8 2 2 5 2 6 2" xfId="24015" xr:uid="{00000000-0005-0000-0000-0000DA000000}"/>
    <cellStyle name="Comma 8 2 2 5 2 6 2 2" xfId="54255" xr:uid="{00000000-0005-0000-0000-0000DA000000}"/>
    <cellStyle name="Comma 8 2 2 5 2 6 3" xfId="39135" xr:uid="{00000000-0005-0000-0000-0000DA000000}"/>
    <cellStyle name="Comma 8 2 2 5 2 7" xfId="10407" xr:uid="{00000000-0005-0000-0000-0000DA000000}"/>
    <cellStyle name="Comma 8 2 2 5 2 7 2" xfId="25527" xr:uid="{00000000-0005-0000-0000-0000DA000000}"/>
    <cellStyle name="Comma 8 2 2 5 2 7 2 2" xfId="55767" xr:uid="{00000000-0005-0000-0000-0000DA000000}"/>
    <cellStyle name="Comma 8 2 2 5 2 7 3" xfId="40647" xr:uid="{00000000-0005-0000-0000-0000DA000000}"/>
    <cellStyle name="Comma 8 2 2 5 2 8" xfId="16455" xr:uid="{00000000-0005-0000-0000-0000DA000000}"/>
    <cellStyle name="Comma 8 2 2 5 2 8 2" xfId="46695" xr:uid="{00000000-0005-0000-0000-0000DA000000}"/>
    <cellStyle name="Comma 8 2 2 5 2 9" xfId="31575" xr:uid="{00000000-0005-0000-0000-0000DA000000}"/>
    <cellStyle name="Comma 8 2 2 5 3" xfId="2091" xr:uid="{00000000-0005-0000-0000-0000DA000000}"/>
    <cellStyle name="Comma 8 2 2 5 3 2" xfId="11163" xr:uid="{00000000-0005-0000-0000-0000DA000000}"/>
    <cellStyle name="Comma 8 2 2 5 3 2 2" xfId="26283" xr:uid="{00000000-0005-0000-0000-0000DA000000}"/>
    <cellStyle name="Comma 8 2 2 5 3 2 2 2" xfId="56523" xr:uid="{00000000-0005-0000-0000-0000DA000000}"/>
    <cellStyle name="Comma 8 2 2 5 3 2 3" xfId="41403" xr:uid="{00000000-0005-0000-0000-0000DA000000}"/>
    <cellStyle name="Comma 8 2 2 5 3 3" xfId="17211" xr:uid="{00000000-0005-0000-0000-0000DA000000}"/>
    <cellStyle name="Comma 8 2 2 5 3 3 2" xfId="47451" xr:uid="{00000000-0005-0000-0000-0000DA000000}"/>
    <cellStyle name="Comma 8 2 2 5 3 4" xfId="32331" xr:uid="{00000000-0005-0000-0000-0000DA000000}"/>
    <cellStyle name="Comma 8 2 2 5 4" xfId="3603" xr:uid="{00000000-0005-0000-0000-0000DA000000}"/>
    <cellStyle name="Comma 8 2 2 5 4 2" xfId="12675" xr:uid="{00000000-0005-0000-0000-0000DA000000}"/>
    <cellStyle name="Comma 8 2 2 5 4 2 2" xfId="27795" xr:uid="{00000000-0005-0000-0000-0000DA000000}"/>
    <cellStyle name="Comma 8 2 2 5 4 2 2 2" xfId="58035" xr:uid="{00000000-0005-0000-0000-0000DA000000}"/>
    <cellStyle name="Comma 8 2 2 5 4 2 3" xfId="42915" xr:uid="{00000000-0005-0000-0000-0000DA000000}"/>
    <cellStyle name="Comma 8 2 2 5 4 3" xfId="18723" xr:uid="{00000000-0005-0000-0000-0000DA000000}"/>
    <cellStyle name="Comma 8 2 2 5 4 3 2" xfId="48963" xr:uid="{00000000-0005-0000-0000-0000DA000000}"/>
    <cellStyle name="Comma 8 2 2 5 4 4" xfId="33843" xr:uid="{00000000-0005-0000-0000-0000DA000000}"/>
    <cellStyle name="Comma 8 2 2 5 5" xfId="5115" xr:uid="{00000000-0005-0000-0000-0000DA000000}"/>
    <cellStyle name="Comma 8 2 2 5 5 2" xfId="14187" xr:uid="{00000000-0005-0000-0000-0000DA000000}"/>
    <cellStyle name="Comma 8 2 2 5 5 2 2" xfId="29307" xr:uid="{00000000-0005-0000-0000-0000DA000000}"/>
    <cellStyle name="Comma 8 2 2 5 5 2 2 2" xfId="59547" xr:uid="{00000000-0005-0000-0000-0000DA000000}"/>
    <cellStyle name="Comma 8 2 2 5 5 2 3" xfId="44427" xr:uid="{00000000-0005-0000-0000-0000DA000000}"/>
    <cellStyle name="Comma 8 2 2 5 5 3" xfId="20235" xr:uid="{00000000-0005-0000-0000-0000DA000000}"/>
    <cellStyle name="Comma 8 2 2 5 5 3 2" xfId="50475" xr:uid="{00000000-0005-0000-0000-0000DA000000}"/>
    <cellStyle name="Comma 8 2 2 5 5 4" xfId="35355" xr:uid="{00000000-0005-0000-0000-0000DA000000}"/>
    <cellStyle name="Comma 8 2 2 5 6" xfId="6627" xr:uid="{00000000-0005-0000-0000-0000DA000000}"/>
    <cellStyle name="Comma 8 2 2 5 6 2" xfId="21747" xr:uid="{00000000-0005-0000-0000-0000DA000000}"/>
    <cellStyle name="Comma 8 2 2 5 6 2 2" xfId="51987" xr:uid="{00000000-0005-0000-0000-0000DA000000}"/>
    <cellStyle name="Comma 8 2 2 5 6 3" xfId="36867" xr:uid="{00000000-0005-0000-0000-0000DA000000}"/>
    <cellStyle name="Comma 8 2 2 5 7" xfId="8139" xr:uid="{00000000-0005-0000-0000-0000DA000000}"/>
    <cellStyle name="Comma 8 2 2 5 7 2" xfId="23259" xr:uid="{00000000-0005-0000-0000-0000DA000000}"/>
    <cellStyle name="Comma 8 2 2 5 7 2 2" xfId="53499" xr:uid="{00000000-0005-0000-0000-0000DA000000}"/>
    <cellStyle name="Comma 8 2 2 5 7 3" xfId="38379" xr:uid="{00000000-0005-0000-0000-0000DA000000}"/>
    <cellStyle name="Comma 8 2 2 5 8" xfId="9651" xr:uid="{00000000-0005-0000-0000-0000DA000000}"/>
    <cellStyle name="Comma 8 2 2 5 8 2" xfId="24771" xr:uid="{00000000-0005-0000-0000-0000DA000000}"/>
    <cellStyle name="Comma 8 2 2 5 8 2 2" xfId="55011" xr:uid="{00000000-0005-0000-0000-0000DA000000}"/>
    <cellStyle name="Comma 8 2 2 5 8 3" xfId="39891" xr:uid="{00000000-0005-0000-0000-0000DA000000}"/>
    <cellStyle name="Comma 8 2 2 5 9" xfId="15699" xr:uid="{00000000-0005-0000-0000-0000DA000000}"/>
    <cellStyle name="Comma 8 2 2 5 9 2" xfId="45939" xr:uid="{00000000-0005-0000-0000-0000DA000000}"/>
    <cellStyle name="Comma 8 2 2 6" xfId="831" xr:uid="{00000000-0005-0000-0000-000025000000}"/>
    <cellStyle name="Comma 8 2 2 6 2" xfId="2343" xr:uid="{00000000-0005-0000-0000-000025000000}"/>
    <cellStyle name="Comma 8 2 2 6 2 2" xfId="11415" xr:uid="{00000000-0005-0000-0000-000025000000}"/>
    <cellStyle name="Comma 8 2 2 6 2 2 2" xfId="26535" xr:uid="{00000000-0005-0000-0000-000025000000}"/>
    <cellStyle name="Comma 8 2 2 6 2 2 2 2" xfId="56775" xr:uid="{00000000-0005-0000-0000-000025000000}"/>
    <cellStyle name="Comma 8 2 2 6 2 2 3" xfId="41655" xr:uid="{00000000-0005-0000-0000-000025000000}"/>
    <cellStyle name="Comma 8 2 2 6 2 3" xfId="17463" xr:uid="{00000000-0005-0000-0000-000025000000}"/>
    <cellStyle name="Comma 8 2 2 6 2 3 2" xfId="47703" xr:uid="{00000000-0005-0000-0000-000025000000}"/>
    <cellStyle name="Comma 8 2 2 6 2 4" xfId="32583" xr:uid="{00000000-0005-0000-0000-000025000000}"/>
    <cellStyle name="Comma 8 2 2 6 3" xfId="3855" xr:uid="{00000000-0005-0000-0000-000025000000}"/>
    <cellStyle name="Comma 8 2 2 6 3 2" xfId="12927" xr:uid="{00000000-0005-0000-0000-000025000000}"/>
    <cellStyle name="Comma 8 2 2 6 3 2 2" xfId="28047" xr:uid="{00000000-0005-0000-0000-000025000000}"/>
    <cellStyle name="Comma 8 2 2 6 3 2 2 2" xfId="58287" xr:uid="{00000000-0005-0000-0000-000025000000}"/>
    <cellStyle name="Comma 8 2 2 6 3 2 3" xfId="43167" xr:uid="{00000000-0005-0000-0000-000025000000}"/>
    <cellStyle name="Comma 8 2 2 6 3 3" xfId="18975" xr:uid="{00000000-0005-0000-0000-000025000000}"/>
    <cellStyle name="Comma 8 2 2 6 3 3 2" xfId="49215" xr:uid="{00000000-0005-0000-0000-000025000000}"/>
    <cellStyle name="Comma 8 2 2 6 3 4" xfId="34095" xr:uid="{00000000-0005-0000-0000-000025000000}"/>
    <cellStyle name="Comma 8 2 2 6 4" xfId="5367" xr:uid="{00000000-0005-0000-0000-000025000000}"/>
    <cellStyle name="Comma 8 2 2 6 4 2" xfId="14439" xr:uid="{00000000-0005-0000-0000-000025000000}"/>
    <cellStyle name="Comma 8 2 2 6 4 2 2" xfId="29559" xr:uid="{00000000-0005-0000-0000-000025000000}"/>
    <cellStyle name="Comma 8 2 2 6 4 2 2 2" xfId="59799" xr:uid="{00000000-0005-0000-0000-000025000000}"/>
    <cellStyle name="Comma 8 2 2 6 4 2 3" xfId="44679" xr:uid="{00000000-0005-0000-0000-000025000000}"/>
    <cellStyle name="Comma 8 2 2 6 4 3" xfId="20487" xr:uid="{00000000-0005-0000-0000-000025000000}"/>
    <cellStyle name="Comma 8 2 2 6 4 3 2" xfId="50727" xr:uid="{00000000-0005-0000-0000-000025000000}"/>
    <cellStyle name="Comma 8 2 2 6 4 4" xfId="35607" xr:uid="{00000000-0005-0000-0000-000025000000}"/>
    <cellStyle name="Comma 8 2 2 6 5" xfId="6879" xr:uid="{00000000-0005-0000-0000-000025000000}"/>
    <cellStyle name="Comma 8 2 2 6 5 2" xfId="21999" xr:uid="{00000000-0005-0000-0000-000025000000}"/>
    <cellStyle name="Comma 8 2 2 6 5 2 2" xfId="52239" xr:uid="{00000000-0005-0000-0000-000025000000}"/>
    <cellStyle name="Comma 8 2 2 6 5 3" xfId="37119" xr:uid="{00000000-0005-0000-0000-000025000000}"/>
    <cellStyle name="Comma 8 2 2 6 6" xfId="8391" xr:uid="{00000000-0005-0000-0000-000025000000}"/>
    <cellStyle name="Comma 8 2 2 6 6 2" xfId="23511" xr:uid="{00000000-0005-0000-0000-000025000000}"/>
    <cellStyle name="Comma 8 2 2 6 6 2 2" xfId="53751" xr:uid="{00000000-0005-0000-0000-000025000000}"/>
    <cellStyle name="Comma 8 2 2 6 6 3" xfId="38631" xr:uid="{00000000-0005-0000-0000-000025000000}"/>
    <cellStyle name="Comma 8 2 2 6 7" xfId="9903" xr:uid="{00000000-0005-0000-0000-000025000000}"/>
    <cellStyle name="Comma 8 2 2 6 7 2" xfId="25023" xr:uid="{00000000-0005-0000-0000-000025000000}"/>
    <cellStyle name="Comma 8 2 2 6 7 2 2" xfId="55263" xr:uid="{00000000-0005-0000-0000-000025000000}"/>
    <cellStyle name="Comma 8 2 2 6 7 3" xfId="40143" xr:uid="{00000000-0005-0000-0000-000025000000}"/>
    <cellStyle name="Comma 8 2 2 6 8" xfId="15951" xr:uid="{00000000-0005-0000-0000-000025000000}"/>
    <cellStyle name="Comma 8 2 2 6 8 2" xfId="46191" xr:uid="{00000000-0005-0000-0000-000025000000}"/>
    <cellStyle name="Comma 8 2 2 6 9" xfId="31071" xr:uid="{00000000-0005-0000-0000-000025000000}"/>
    <cellStyle name="Comma 8 2 2 7" xfId="1587" xr:uid="{00000000-0005-0000-0000-000025000000}"/>
    <cellStyle name="Comma 8 2 2 7 2" xfId="10659" xr:uid="{00000000-0005-0000-0000-000025000000}"/>
    <cellStyle name="Comma 8 2 2 7 2 2" xfId="25779" xr:uid="{00000000-0005-0000-0000-000025000000}"/>
    <cellStyle name="Comma 8 2 2 7 2 2 2" xfId="56019" xr:uid="{00000000-0005-0000-0000-000025000000}"/>
    <cellStyle name="Comma 8 2 2 7 2 3" xfId="40899" xr:uid="{00000000-0005-0000-0000-000025000000}"/>
    <cellStyle name="Comma 8 2 2 7 3" xfId="16707" xr:uid="{00000000-0005-0000-0000-000025000000}"/>
    <cellStyle name="Comma 8 2 2 7 3 2" xfId="46947" xr:uid="{00000000-0005-0000-0000-000025000000}"/>
    <cellStyle name="Comma 8 2 2 7 4" xfId="31827" xr:uid="{00000000-0005-0000-0000-000025000000}"/>
    <cellStyle name="Comma 8 2 2 8" xfId="3099" xr:uid="{00000000-0005-0000-0000-000025000000}"/>
    <cellStyle name="Comma 8 2 2 8 2" xfId="12171" xr:uid="{00000000-0005-0000-0000-000025000000}"/>
    <cellStyle name="Comma 8 2 2 8 2 2" xfId="27291" xr:uid="{00000000-0005-0000-0000-000025000000}"/>
    <cellStyle name="Comma 8 2 2 8 2 2 2" xfId="57531" xr:uid="{00000000-0005-0000-0000-000025000000}"/>
    <cellStyle name="Comma 8 2 2 8 2 3" xfId="42411" xr:uid="{00000000-0005-0000-0000-000025000000}"/>
    <cellStyle name="Comma 8 2 2 8 3" xfId="18219" xr:uid="{00000000-0005-0000-0000-000025000000}"/>
    <cellStyle name="Comma 8 2 2 8 3 2" xfId="48459" xr:uid="{00000000-0005-0000-0000-000025000000}"/>
    <cellStyle name="Comma 8 2 2 8 4" xfId="33339" xr:uid="{00000000-0005-0000-0000-000025000000}"/>
    <cellStyle name="Comma 8 2 2 9" xfId="4611" xr:uid="{00000000-0005-0000-0000-000025000000}"/>
    <cellStyle name="Comma 8 2 2 9 2" xfId="13683" xr:uid="{00000000-0005-0000-0000-000025000000}"/>
    <cellStyle name="Comma 8 2 2 9 2 2" xfId="28803" xr:uid="{00000000-0005-0000-0000-000025000000}"/>
    <cellStyle name="Comma 8 2 2 9 2 2 2" xfId="59043" xr:uid="{00000000-0005-0000-0000-000025000000}"/>
    <cellStyle name="Comma 8 2 2 9 2 3" xfId="43923" xr:uid="{00000000-0005-0000-0000-000025000000}"/>
    <cellStyle name="Comma 8 2 2 9 3" xfId="19731" xr:uid="{00000000-0005-0000-0000-000025000000}"/>
    <cellStyle name="Comma 8 2 2 9 3 2" xfId="49971" xr:uid="{00000000-0005-0000-0000-000025000000}"/>
    <cellStyle name="Comma 8 2 2 9 4" xfId="34851" xr:uid="{00000000-0005-0000-0000-000025000000}"/>
    <cellStyle name="Comma 8 2 3" xfId="117" xr:uid="{00000000-0005-0000-0000-000049000000}"/>
    <cellStyle name="Comma 8 2 3 10" xfId="9189" xr:uid="{00000000-0005-0000-0000-000049000000}"/>
    <cellStyle name="Comma 8 2 3 10 2" xfId="24309" xr:uid="{00000000-0005-0000-0000-000049000000}"/>
    <cellStyle name="Comma 8 2 3 10 2 2" xfId="54549" xr:uid="{00000000-0005-0000-0000-000049000000}"/>
    <cellStyle name="Comma 8 2 3 10 3" xfId="39429" xr:uid="{00000000-0005-0000-0000-000049000000}"/>
    <cellStyle name="Comma 8 2 3 11" xfId="15237" xr:uid="{00000000-0005-0000-0000-000049000000}"/>
    <cellStyle name="Comma 8 2 3 11 2" xfId="45477" xr:uid="{00000000-0005-0000-0000-000049000000}"/>
    <cellStyle name="Comma 8 2 3 12" xfId="30357" xr:uid="{00000000-0005-0000-0000-000049000000}"/>
    <cellStyle name="Comma 8 2 3 2" xfId="369" xr:uid="{00000000-0005-0000-0000-000049000000}"/>
    <cellStyle name="Comma 8 2 3 2 10" xfId="30609" xr:uid="{00000000-0005-0000-0000-000049000000}"/>
    <cellStyle name="Comma 8 2 3 2 2" xfId="1125" xr:uid="{00000000-0005-0000-0000-000049000000}"/>
    <cellStyle name="Comma 8 2 3 2 2 2" xfId="2637" xr:uid="{00000000-0005-0000-0000-000049000000}"/>
    <cellStyle name="Comma 8 2 3 2 2 2 2" xfId="11709" xr:uid="{00000000-0005-0000-0000-000049000000}"/>
    <cellStyle name="Comma 8 2 3 2 2 2 2 2" xfId="26829" xr:uid="{00000000-0005-0000-0000-000049000000}"/>
    <cellStyle name="Comma 8 2 3 2 2 2 2 2 2" xfId="57069" xr:uid="{00000000-0005-0000-0000-000049000000}"/>
    <cellStyle name="Comma 8 2 3 2 2 2 2 3" xfId="41949" xr:uid="{00000000-0005-0000-0000-000049000000}"/>
    <cellStyle name="Comma 8 2 3 2 2 2 3" xfId="17757" xr:uid="{00000000-0005-0000-0000-000049000000}"/>
    <cellStyle name="Comma 8 2 3 2 2 2 3 2" xfId="47997" xr:uid="{00000000-0005-0000-0000-000049000000}"/>
    <cellStyle name="Comma 8 2 3 2 2 2 4" xfId="32877" xr:uid="{00000000-0005-0000-0000-000049000000}"/>
    <cellStyle name="Comma 8 2 3 2 2 3" xfId="4149" xr:uid="{00000000-0005-0000-0000-000049000000}"/>
    <cellStyle name="Comma 8 2 3 2 2 3 2" xfId="13221" xr:uid="{00000000-0005-0000-0000-000049000000}"/>
    <cellStyle name="Comma 8 2 3 2 2 3 2 2" xfId="28341" xr:uid="{00000000-0005-0000-0000-000049000000}"/>
    <cellStyle name="Comma 8 2 3 2 2 3 2 2 2" xfId="58581" xr:uid="{00000000-0005-0000-0000-000049000000}"/>
    <cellStyle name="Comma 8 2 3 2 2 3 2 3" xfId="43461" xr:uid="{00000000-0005-0000-0000-000049000000}"/>
    <cellStyle name="Comma 8 2 3 2 2 3 3" xfId="19269" xr:uid="{00000000-0005-0000-0000-000049000000}"/>
    <cellStyle name="Comma 8 2 3 2 2 3 3 2" xfId="49509" xr:uid="{00000000-0005-0000-0000-000049000000}"/>
    <cellStyle name="Comma 8 2 3 2 2 3 4" xfId="34389" xr:uid="{00000000-0005-0000-0000-000049000000}"/>
    <cellStyle name="Comma 8 2 3 2 2 4" xfId="5661" xr:uid="{00000000-0005-0000-0000-000049000000}"/>
    <cellStyle name="Comma 8 2 3 2 2 4 2" xfId="14733" xr:uid="{00000000-0005-0000-0000-000049000000}"/>
    <cellStyle name="Comma 8 2 3 2 2 4 2 2" xfId="29853" xr:uid="{00000000-0005-0000-0000-000049000000}"/>
    <cellStyle name="Comma 8 2 3 2 2 4 2 2 2" xfId="60093" xr:uid="{00000000-0005-0000-0000-000049000000}"/>
    <cellStyle name="Comma 8 2 3 2 2 4 2 3" xfId="44973" xr:uid="{00000000-0005-0000-0000-000049000000}"/>
    <cellStyle name="Comma 8 2 3 2 2 4 3" xfId="20781" xr:uid="{00000000-0005-0000-0000-000049000000}"/>
    <cellStyle name="Comma 8 2 3 2 2 4 3 2" xfId="51021" xr:uid="{00000000-0005-0000-0000-000049000000}"/>
    <cellStyle name="Comma 8 2 3 2 2 4 4" xfId="35901" xr:uid="{00000000-0005-0000-0000-000049000000}"/>
    <cellStyle name="Comma 8 2 3 2 2 5" xfId="7173" xr:uid="{00000000-0005-0000-0000-000049000000}"/>
    <cellStyle name="Comma 8 2 3 2 2 5 2" xfId="22293" xr:uid="{00000000-0005-0000-0000-000049000000}"/>
    <cellStyle name="Comma 8 2 3 2 2 5 2 2" xfId="52533" xr:uid="{00000000-0005-0000-0000-000049000000}"/>
    <cellStyle name="Comma 8 2 3 2 2 5 3" xfId="37413" xr:uid="{00000000-0005-0000-0000-000049000000}"/>
    <cellStyle name="Comma 8 2 3 2 2 6" xfId="8685" xr:uid="{00000000-0005-0000-0000-000049000000}"/>
    <cellStyle name="Comma 8 2 3 2 2 6 2" xfId="23805" xr:uid="{00000000-0005-0000-0000-000049000000}"/>
    <cellStyle name="Comma 8 2 3 2 2 6 2 2" xfId="54045" xr:uid="{00000000-0005-0000-0000-000049000000}"/>
    <cellStyle name="Comma 8 2 3 2 2 6 3" xfId="38925" xr:uid="{00000000-0005-0000-0000-000049000000}"/>
    <cellStyle name="Comma 8 2 3 2 2 7" xfId="10197" xr:uid="{00000000-0005-0000-0000-000049000000}"/>
    <cellStyle name="Comma 8 2 3 2 2 7 2" xfId="25317" xr:uid="{00000000-0005-0000-0000-000049000000}"/>
    <cellStyle name="Comma 8 2 3 2 2 7 2 2" xfId="55557" xr:uid="{00000000-0005-0000-0000-000049000000}"/>
    <cellStyle name="Comma 8 2 3 2 2 7 3" xfId="40437" xr:uid="{00000000-0005-0000-0000-000049000000}"/>
    <cellStyle name="Comma 8 2 3 2 2 8" xfId="16245" xr:uid="{00000000-0005-0000-0000-000049000000}"/>
    <cellStyle name="Comma 8 2 3 2 2 8 2" xfId="46485" xr:uid="{00000000-0005-0000-0000-000049000000}"/>
    <cellStyle name="Comma 8 2 3 2 2 9" xfId="31365" xr:uid="{00000000-0005-0000-0000-000049000000}"/>
    <cellStyle name="Comma 8 2 3 2 3" xfId="1881" xr:uid="{00000000-0005-0000-0000-000049000000}"/>
    <cellStyle name="Comma 8 2 3 2 3 2" xfId="10953" xr:uid="{00000000-0005-0000-0000-000049000000}"/>
    <cellStyle name="Comma 8 2 3 2 3 2 2" xfId="26073" xr:uid="{00000000-0005-0000-0000-000049000000}"/>
    <cellStyle name="Comma 8 2 3 2 3 2 2 2" xfId="56313" xr:uid="{00000000-0005-0000-0000-000049000000}"/>
    <cellStyle name="Comma 8 2 3 2 3 2 3" xfId="41193" xr:uid="{00000000-0005-0000-0000-000049000000}"/>
    <cellStyle name="Comma 8 2 3 2 3 3" xfId="17001" xr:uid="{00000000-0005-0000-0000-000049000000}"/>
    <cellStyle name="Comma 8 2 3 2 3 3 2" xfId="47241" xr:uid="{00000000-0005-0000-0000-000049000000}"/>
    <cellStyle name="Comma 8 2 3 2 3 4" xfId="32121" xr:uid="{00000000-0005-0000-0000-000049000000}"/>
    <cellStyle name="Comma 8 2 3 2 4" xfId="3393" xr:uid="{00000000-0005-0000-0000-000049000000}"/>
    <cellStyle name="Comma 8 2 3 2 4 2" xfId="12465" xr:uid="{00000000-0005-0000-0000-000049000000}"/>
    <cellStyle name="Comma 8 2 3 2 4 2 2" xfId="27585" xr:uid="{00000000-0005-0000-0000-000049000000}"/>
    <cellStyle name="Comma 8 2 3 2 4 2 2 2" xfId="57825" xr:uid="{00000000-0005-0000-0000-000049000000}"/>
    <cellStyle name="Comma 8 2 3 2 4 2 3" xfId="42705" xr:uid="{00000000-0005-0000-0000-000049000000}"/>
    <cellStyle name="Comma 8 2 3 2 4 3" xfId="18513" xr:uid="{00000000-0005-0000-0000-000049000000}"/>
    <cellStyle name="Comma 8 2 3 2 4 3 2" xfId="48753" xr:uid="{00000000-0005-0000-0000-000049000000}"/>
    <cellStyle name="Comma 8 2 3 2 4 4" xfId="33633" xr:uid="{00000000-0005-0000-0000-000049000000}"/>
    <cellStyle name="Comma 8 2 3 2 5" xfId="4905" xr:uid="{00000000-0005-0000-0000-000049000000}"/>
    <cellStyle name="Comma 8 2 3 2 5 2" xfId="13977" xr:uid="{00000000-0005-0000-0000-000049000000}"/>
    <cellStyle name="Comma 8 2 3 2 5 2 2" xfId="29097" xr:uid="{00000000-0005-0000-0000-000049000000}"/>
    <cellStyle name="Comma 8 2 3 2 5 2 2 2" xfId="59337" xr:uid="{00000000-0005-0000-0000-000049000000}"/>
    <cellStyle name="Comma 8 2 3 2 5 2 3" xfId="44217" xr:uid="{00000000-0005-0000-0000-000049000000}"/>
    <cellStyle name="Comma 8 2 3 2 5 3" xfId="20025" xr:uid="{00000000-0005-0000-0000-000049000000}"/>
    <cellStyle name="Comma 8 2 3 2 5 3 2" xfId="50265" xr:uid="{00000000-0005-0000-0000-000049000000}"/>
    <cellStyle name="Comma 8 2 3 2 5 4" xfId="35145" xr:uid="{00000000-0005-0000-0000-000049000000}"/>
    <cellStyle name="Comma 8 2 3 2 6" xfId="6417" xr:uid="{00000000-0005-0000-0000-000049000000}"/>
    <cellStyle name="Comma 8 2 3 2 6 2" xfId="21537" xr:uid="{00000000-0005-0000-0000-000049000000}"/>
    <cellStyle name="Comma 8 2 3 2 6 2 2" xfId="51777" xr:uid="{00000000-0005-0000-0000-000049000000}"/>
    <cellStyle name="Comma 8 2 3 2 6 3" xfId="36657" xr:uid="{00000000-0005-0000-0000-000049000000}"/>
    <cellStyle name="Comma 8 2 3 2 7" xfId="7929" xr:uid="{00000000-0005-0000-0000-000049000000}"/>
    <cellStyle name="Comma 8 2 3 2 7 2" xfId="23049" xr:uid="{00000000-0005-0000-0000-000049000000}"/>
    <cellStyle name="Comma 8 2 3 2 7 2 2" xfId="53289" xr:uid="{00000000-0005-0000-0000-000049000000}"/>
    <cellStyle name="Comma 8 2 3 2 7 3" xfId="38169" xr:uid="{00000000-0005-0000-0000-000049000000}"/>
    <cellStyle name="Comma 8 2 3 2 8" xfId="9441" xr:uid="{00000000-0005-0000-0000-000049000000}"/>
    <cellStyle name="Comma 8 2 3 2 8 2" xfId="24561" xr:uid="{00000000-0005-0000-0000-000049000000}"/>
    <cellStyle name="Comma 8 2 3 2 8 2 2" xfId="54801" xr:uid="{00000000-0005-0000-0000-000049000000}"/>
    <cellStyle name="Comma 8 2 3 2 8 3" xfId="39681" xr:uid="{00000000-0005-0000-0000-000049000000}"/>
    <cellStyle name="Comma 8 2 3 2 9" xfId="15489" xr:uid="{00000000-0005-0000-0000-000049000000}"/>
    <cellStyle name="Comma 8 2 3 2 9 2" xfId="45729" xr:uid="{00000000-0005-0000-0000-000049000000}"/>
    <cellStyle name="Comma 8 2 3 3" xfId="621" xr:uid="{00000000-0005-0000-0000-0000DD000000}"/>
    <cellStyle name="Comma 8 2 3 3 10" xfId="30861" xr:uid="{00000000-0005-0000-0000-0000DD000000}"/>
    <cellStyle name="Comma 8 2 3 3 2" xfId="1377" xr:uid="{00000000-0005-0000-0000-0000DD000000}"/>
    <cellStyle name="Comma 8 2 3 3 2 2" xfId="2889" xr:uid="{00000000-0005-0000-0000-0000DD000000}"/>
    <cellStyle name="Comma 8 2 3 3 2 2 2" xfId="11961" xr:uid="{00000000-0005-0000-0000-0000DD000000}"/>
    <cellStyle name="Comma 8 2 3 3 2 2 2 2" xfId="27081" xr:uid="{00000000-0005-0000-0000-0000DD000000}"/>
    <cellStyle name="Comma 8 2 3 3 2 2 2 2 2" xfId="57321" xr:uid="{00000000-0005-0000-0000-0000DD000000}"/>
    <cellStyle name="Comma 8 2 3 3 2 2 2 3" xfId="42201" xr:uid="{00000000-0005-0000-0000-0000DD000000}"/>
    <cellStyle name="Comma 8 2 3 3 2 2 3" xfId="18009" xr:uid="{00000000-0005-0000-0000-0000DD000000}"/>
    <cellStyle name="Comma 8 2 3 3 2 2 3 2" xfId="48249" xr:uid="{00000000-0005-0000-0000-0000DD000000}"/>
    <cellStyle name="Comma 8 2 3 3 2 2 4" xfId="33129" xr:uid="{00000000-0005-0000-0000-0000DD000000}"/>
    <cellStyle name="Comma 8 2 3 3 2 3" xfId="4401" xr:uid="{00000000-0005-0000-0000-0000DD000000}"/>
    <cellStyle name="Comma 8 2 3 3 2 3 2" xfId="13473" xr:uid="{00000000-0005-0000-0000-0000DD000000}"/>
    <cellStyle name="Comma 8 2 3 3 2 3 2 2" xfId="28593" xr:uid="{00000000-0005-0000-0000-0000DD000000}"/>
    <cellStyle name="Comma 8 2 3 3 2 3 2 2 2" xfId="58833" xr:uid="{00000000-0005-0000-0000-0000DD000000}"/>
    <cellStyle name="Comma 8 2 3 3 2 3 2 3" xfId="43713" xr:uid="{00000000-0005-0000-0000-0000DD000000}"/>
    <cellStyle name="Comma 8 2 3 3 2 3 3" xfId="19521" xr:uid="{00000000-0005-0000-0000-0000DD000000}"/>
    <cellStyle name="Comma 8 2 3 3 2 3 3 2" xfId="49761" xr:uid="{00000000-0005-0000-0000-0000DD000000}"/>
    <cellStyle name="Comma 8 2 3 3 2 3 4" xfId="34641" xr:uid="{00000000-0005-0000-0000-0000DD000000}"/>
    <cellStyle name="Comma 8 2 3 3 2 4" xfId="5913" xr:uid="{00000000-0005-0000-0000-0000DD000000}"/>
    <cellStyle name="Comma 8 2 3 3 2 4 2" xfId="14985" xr:uid="{00000000-0005-0000-0000-0000DD000000}"/>
    <cellStyle name="Comma 8 2 3 3 2 4 2 2" xfId="30105" xr:uid="{00000000-0005-0000-0000-0000DD000000}"/>
    <cellStyle name="Comma 8 2 3 3 2 4 2 2 2" xfId="60345" xr:uid="{00000000-0005-0000-0000-0000DD000000}"/>
    <cellStyle name="Comma 8 2 3 3 2 4 2 3" xfId="45225" xr:uid="{00000000-0005-0000-0000-0000DD000000}"/>
    <cellStyle name="Comma 8 2 3 3 2 4 3" xfId="21033" xr:uid="{00000000-0005-0000-0000-0000DD000000}"/>
    <cellStyle name="Comma 8 2 3 3 2 4 3 2" xfId="51273" xr:uid="{00000000-0005-0000-0000-0000DD000000}"/>
    <cellStyle name="Comma 8 2 3 3 2 4 4" xfId="36153" xr:uid="{00000000-0005-0000-0000-0000DD000000}"/>
    <cellStyle name="Comma 8 2 3 3 2 5" xfId="7425" xr:uid="{00000000-0005-0000-0000-0000DD000000}"/>
    <cellStyle name="Comma 8 2 3 3 2 5 2" xfId="22545" xr:uid="{00000000-0005-0000-0000-0000DD000000}"/>
    <cellStyle name="Comma 8 2 3 3 2 5 2 2" xfId="52785" xr:uid="{00000000-0005-0000-0000-0000DD000000}"/>
    <cellStyle name="Comma 8 2 3 3 2 5 3" xfId="37665" xr:uid="{00000000-0005-0000-0000-0000DD000000}"/>
    <cellStyle name="Comma 8 2 3 3 2 6" xfId="8937" xr:uid="{00000000-0005-0000-0000-0000DD000000}"/>
    <cellStyle name="Comma 8 2 3 3 2 6 2" xfId="24057" xr:uid="{00000000-0005-0000-0000-0000DD000000}"/>
    <cellStyle name="Comma 8 2 3 3 2 6 2 2" xfId="54297" xr:uid="{00000000-0005-0000-0000-0000DD000000}"/>
    <cellStyle name="Comma 8 2 3 3 2 6 3" xfId="39177" xr:uid="{00000000-0005-0000-0000-0000DD000000}"/>
    <cellStyle name="Comma 8 2 3 3 2 7" xfId="10449" xr:uid="{00000000-0005-0000-0000-0000DD000000}"/>
    <cellStyle name="Comma 8 2 3 3 2 7 2" xfId="25569" xr:uid="{00000000-0005-0000-0000-0000DD000000}"/>
    <cellStyle name="Comma 8 2 3 3 2 7 2 2" xfId="55809" xr:uid="{00000000-0005-0000-0000-0000DD000000}"/>
    <cellStyle name="Comma 8 2 3 3 2 7 3" xfId="40689" xr:uid="{00000000-0005-0000-0000-0000DD000000}"/>
    <cellStyle name="Comma 8 2 3 3 2 8" xfId="16497" xr:uid="{00000000-0005-0000-0000-0000DD000000}"/>
    <cellStyle name="Comma 8 2 3 3 2 8 2" xfId="46737" xr:uid="{00000000-0005-0000-0000-0000DD000000}"/>
    <cellStyle name="Comma 8 2 3 3 2 9" xfId="31617" xr:uid="{00000000-0005-0000-0000-0000DD000000}"/>
    <cellStyle name="Comma 8 2 3 3 3" xfId="2133" xr:uid="{00000000-0005-0000-0000-0000DD000000}"/>
    <cellStyle name="Comma 8 2 3 3 3 2" xfId="11205" xr:uid="{00000000-0005-0000-0000-0000DD000000}"/>
    <cellStyle name="Comma 8 2 3 3 3 2 2" xfId="26325" xr:uid="{00000000-0005-0000-0000-0000DD000000}"/>
    <cellStyle name="Comma 8 2 3 3 3 2 2 2" xfId="56565" xr:uid="{00000000-0005-0000-0000-0000DD000000}"/>
    <cellStyle name="Comma 8 2 3 3 3 2 3" xfId="41445" xr:uid="{00000000-0005-0000-0000-0000DD000000}"/>
    <cellStyle name="Comma 8 2 3 3 3 3" xfId="17253" xr:uid="{00000000-0005-0000-0000-0000DD000000}"/>
    <cellStyle name="Comma 8 2 3 3 3 3 2" xfId="47493" xr:uid="{00000000-0005-0000-0000-0000DD000000}"/>
    <cellStyle name="Comma 8 2 3 3 3 4" xfId="32373" xr:uid="{00000000-0005-0000-0000-0000DD000000}"/>
    <cellStyle name="Comma 8 2 3 3 4" xfId="3645" xr:uid="{00000000-0005-0000-0000-0000DD000000}"/>
    <cellStyle name="Comma 8 2 3 3 4 2" xfId="12717" xr:uid="{00000000-0005-0000-0000-0000DD000000}"/>
    <cellStyle name="Comma 8 2 3 3 4 2 2" xfId="27837" xr:uid="{00000000-0005-0000-0000-0000DD000000}"/>
    <cellStyle name="Comma 8 2 3 3 4 2 2 2" xfId="58077" xr:uid="{00000000-0005-0000-0000-0000DD000000}"/>
    <cellStyle name="Comma 8 2 3 3 4 2 3" xfId="42957" xr:uid="{00000000-0005-0000-0000-0000DD000000}"/>
    <cellStyle name="Comma 8 2 3 3 4 3" xfId="18765" xr:uid="{00000000-0005-0000-0000-0000DD000000}"/>
    <cellStyle name="Comma 8 2 3 3 4 3 2" xfId="49005" xr:uid="{00000000-0005-0000-0000-0000DD000000}"/>
    <cellStyle name="Comma 8 2 3 3 4 4" xfId="33885" xr:uid="{00000000-0005-0000-0000-0000DD000000}"/>
    <cellStyle name="Comma 8 2 3 3 5" xfId="5157" xr:uid="{00000000-0005-0000-0000-0000DD000000}"/>
    <cellStyle name="Comma 8 2 3 3 5 2" xfId="14229" xr:uid="{00000000-0005-0000-0000-0000DD000000}"/>
    <cellStyle name="Comma 8 2 3 3 5 2 2" xfId="29349" xr:uid="{00000000-0005-0000-0000-0000DD000000}"/>
    <cellStyle name="Comma 8 2 3 3 5 2 2 2" xfId="59589" xr:uid="{00000000-0005-0000-0000-0000DD000000}"/>
    <cellStyle name="Comma 8 2 3 3 5 2 3" xfId="44469" xr:uid="{00000000-0005-0000-0000-0000DD000000}"/>
    <cellStyle name="Comma 8 2 3 3 5 3" xfId="20277" xr:uid="{00000000-0005-0000-0000-0000DD000000}"/>
    <cellStyle name="Comma 8 2 3 3 5 3 2" xfId="50517" xr:uid="{00000000-0005-0000-0000-0000DD000000}"/>
    <cellStyle name="Comma 8 2 3 3 5 4" xfId="35397" xr:uid="{00000000-0005-0000-0000-0000DD000000}"/>
    <cellStyle name="Comma 8 2 3 3 6" xfId="6669" xr:uid="{00000000-0005-0000-0000-0000DD000000}"/>
    <cellStyle name="Comma 8 2 3 3 6 2" xfId="21789" xr:uid="{00000000-0005-0000-0000-0000DD000000}"/>
    <cellStyle name="Comma 8 2 3 3 6 2 2" xfId="52029" xr:uid="{00000000-0005-0000-0000-0000DD000000}"/>
    <cellStyle name="Comma 8 2 3 3 6 3" xfId="36909" xr:uid="{00000000-0005-0000-0000-0000DD000000}"/>
    <cellStyle name="Comma 8 2 3 3 7" xfId="8181" xr:uid="{00000000-0005-0000-0000-0000DD000000}"/>
    <cellStyle name="Comma 8 2 3 3 7 2" xfId="23301" xr:uid="{00000000-0005-0000-0000-0000DD000000}"/>
    <cellStyle name="Comma 8 2 3 3 7 2 2" xfId="53541" xr:uid="{00000000-0005-0000-0000-0000DD000000}"/>
    <cellStyle name="Comma 8 2 3 3 7 3" xfId="38421" xr:uid="{00000000-0005-0000-0000-0000DD000000}"/>
    <cellStyle name="Comma 8 2 3 3 8" xfId="9693" xr:uid="{00000000-0005-0000-0000-0000DD000000}"/>
    <cellStyle name="Comma 8 2 3 3 8 2" xfId="24813" xr:uid="{00000000-0005-0000-0000-0000DD000000}"/>
    <cellStyle name="Comma 8 2 3 3 8 2 2" xfId="55053" xr:uid="{00000000-0005-0000-0000-0000DD000000}"/>
    <cellStyle name="Comma 8 2 3 3 8 3" xfId="39933" xr:uid="{00000000-0005-0000-0000-0000DD000000}"/>
    <cellStyle name="Comma 8 2 3 3 9" xfId="15741" xr:uid="{00000000-0005-0000-0000-0000DD000000}"/>
    <cellStyle name="Comma 8 2 3 3 9 2" xfId="45981" xr:uid="{00000000-0005-0000-0000-0000DD000000}"/>
    <cellStyle name="Comma 8 2 3 4" xfId="873" xr:uid="{00000000-0005-0000-0000-000049000000}"/>
    <cellStyle name="Comma 8 2 3 4 2" xfId="2385" xr:uid="{00000000-0005-0000-0000-000049000000}"/>
    <cellStyle name="Comma 8 2 3 4 2 2" xfId="11457" xr:uid="{00000000-0005-0000-0000-000049000000}"/>
    <cellStyle name="Comma 8 2 3 4 2 2 2" xfId="26577" xr:uid="{00000000-0005-0000-0000-000049000000}"/>
    <cellStyle name="Comma 8 2 3 4 2 2 2 2" xfId="56817" xr:uid="{00000000-0005-0000-0000-000049000000}"/>
    <cellStyle name="Comma 8 2 3 4 2 2 3" xfId="41697" xr:uid="{00000000-0005-0000-0000-000049000000}"/>
    <cellStyle name="Comma 8 2 3 4 2 3" xfId="17505" xr:uid="{00000000-0005-0000-0000-000049000000}"/>
    <cellStyle name="Comma 8 2 3 4 2 3 2" xfId="47745" xr:uid="{00000000-0005-0000-0000-000049000000}"/>
    <cellStyle name="Comma 8 2 3 4 2 4" xfId="32625" xr:uid="{00000000-0005-0000-0000-000049000000}"/>
    <cellStyle name="Comma 8 2 3 4 3" xfId="3897" xr:uid="{00000000-0005-0000-0000-000049000000}"/>
    <cellStyle name="Comma 8 2 3 4 3 2" xfId="12969" xr:uid="{00000000-0005-0000-0000-000049000000}"/>
    <cellStyle name="Comma 8 2 3 4 3 2 2" xfId="28089" xr:uid="{00000000-0005-0000-0000-000049000000}"/>
    <cellStyle name="Comma 8 2 3 4 3 2 2 2" xfId="58329" xr:uid="{00000000-0005-0000-0000-000049000000}"/>
    <cellStyle name="Comma 8 2 3 4 3 2 3" xfId="43209" xr:uid="{00000000-0005-0000-0000-000049000000}"/>
    <cellStyle name="Comma 8 2 3 4 3 3" xfId="19017" xr:uid="{00000000-0005-0000-0000-000049000000}"/>
    <cellStyle name="Comma 8 2 3 4 3 3 2" xfId="49257" xr:uid="{00000000-0005-0000-0000-000049000000}"/>
    <cellStyle name="Comma 8 2 3 4 3 4" xfId="34137" xr:uid="{00000000-0005-0000-0000-000049000000}"/>
    <cellStyle name="Comma 8 2 3 4 4" xfId="5409" xr:uid="{00000000-0005-0000-0000-000049000000}"/>
    <cellStyle name="Comma 8 2 3 4 4 2" xfId="14481" xr:uid="{00000000-0005-0000-0000-000049000000}"/>
    <cellStyle name="Comma 8 2 3 4 4 2 2" xfId="29601" xr:uid="{00000000-0005-0000-0000-000049000000}"/>
    <cellStyle name="Comma 8 2 3 4 4 2 2 2" xfId="59841" xr:uid="{00000000-0005-0000-0000-000049000000}"/>
    <cellStyle name="Comma 8 2 3 4 4 2 3" xfId="44721" xr:uid="{00000000-0005-0000-0000-000049000000}"/>
    <cellStyle name="Comma 8 2 3 4 4 3" xfId="20529" xr:uid="{00000000-0005-0000-0000-000049000000}"/>
    <cellStyle name="Comma 8 2 3 4 4 3 2" xfId="50769" xr:uid="{00000000-0005-0000-0000-000049000000}"/>
    <cellStyle name="Comma 8 2 3 4 4 4" xfId="35649" xr:uid="{00000000-0005-0000-0000-000049000000}"/>
    <cellStyle name="Comma 8 2 3 4 5" xfId="6921" xr:uid="{00000000-0005-0000-0000-000049000000}"/>
    <cellStyle name="Comma 8 2 3 4 5 2" xfId="22041" xr:uid="{00000000-0005-0000-0000-000049000000}"/>
    <cellStyle name="Comma 8 2 3 4 5 2 2" xfId="52281" xr:uid="{00000000-0005-0000-0000-000049000000}"/>
    <cellStyle name="Comma 8 2 3 4 5 3" xfId="37161" xr:uid="{00000000-0005-0000-0000-000049000000}"/>
    <cellStyle name="Comma 8 2 3 4 6" xfId="8433" xr:uid="{00000000-0005-0000-0000-000049000000}"/>
    <cellStyle name="Comma 8 2 3 4 6 2" xfId="23553" xr:uid="{00000000-0005-0000-0000-000049000000}"/>
    <cellStyle name="Comma 8 2 3 4 6 2 2" xfId="53793" xr:uid="{00000000-0005-0000-0000-000049000000}"/>
    <cellStyle name="Comma 8 2 3 4 6 3" xfId="38673" xr:uid="{00000000-0005-0000-0000-000049000000}"/>
    <cellStyle name="Comma 8 2 3 4 7" xfId="9945" xr:uid="{00000000-0005-0000-0000-000049000000}"/>
    <cellStyle name="Comma 8 2 3 4 7 2" xfId="25065" xr:uid="{00000000-0005-0000-0000-000049000000}"/>
    <cellStyle name="Comma 8 2 3 4 7 2 2" xfId="55305" xr:uid="{00000000-0005-0000-0000-000049000000}"/>
    <cellStyle name="Comma 8 2 3 4 7 3" xfId="40185" xr:uid="{00000000-0005-0000-0000-000049000000}"/>
    <cellStyle name="Comma 8 2 3 4 8" xfId="15993" xr:uid="{00000000-0005-0000-0000-000049000000}"/>
    <cellStyle name="Comma 8 2 3 4 8 2" xfId="46233" xr:uid="{00000000-0005-0000-0000-000049000000}"/>
    <cellStyle name="Comma 8 2 3 4 9" xfId="31113" xr:uid="{00000000-0005-0000-0000-000049000000}"/>
    <cellStyle name="Comma 8 2 3 5" xfId="1629" xr:uid="{00000000-0005-0000-0000-000049000000}"/>
    <cellStyle name="Comma 8 2 3 5 2" xfId="10701" xr:uid="{00000000-0005-0000-0000-000049000000}"/>
    <cellStyle name="Comma 8 2 3 5 2 2" xfId="25821" xr:uid="{00000000-0005-0000-0000-000049000000}"/>
    <cellStyle name="Comma 8 2 3 5 2 2 2" xfId="56061" xr:uid="{00000000-0005-0000-0000-000049000000}"/>
    <cellStyle name="Comma 8 2 3 5 2 3" xfId="40941" xr:uid="{00000000-0005-0000-0000-000049000000}"/>
    <cellStyle name="Comma 8 2 3 5 3" xfId="16749" xr:uid="{00000000-0005-0000-0000-000049000000}"/>
    <cellStyle name="Comma 8 2 3 5 3 2" xfId="46989" xr:uid="{00000000-0005-0000-0000-000049000000}"/>
    <cellStyle name="Comma 8 2 3 5 4" xfId="31869" xr:uid="{00000000-0005-0000-0000-000049000000}"/>
    <cellStyle name="Comma 8 2 3 6" xfId="3141" xr:uid="{00000000-0005-0000-0000-000049000000}"/>
    <cellStyle name="Comma 8 2 3 6 2" xfId="12213" xr:uid="{00000000-0005-0000-0000-000049000000}"/>
    <cellStyle name="Comma 8 2 3 6 2 2" xfId="27333" xr:uid="{00000000-0005-0000-0000-000049000000}"/>
    <cellStyle name="Comma 8 2 3 6 2 2 2" xfId="57573" xr:uid="{00000000-0005-0000-0000-000049000000}"/>
    <cellStyle name="Comma 8 2 3 6 2 3" xfId="42453" xr:uid="{00000000-0005-0000-0000-000049000000}"/>
    <cellStyle name="Comma 8 2 3 6 3" xfId="18261" xr:uid="{00000000-0005-0000-0000-000049000000}"/>
    <cellStyle name="Comma 8 2 3 6 3 2" xfId="48501" xr:uid="{00000000-0005-0000-0000-000049000000}"/>
    <cellStyle name="Comma 8 2 3 6 4" xfId="33381" xr:uid="{00000000-0005-0000-0000-000049000000}"/>
    <cellStyle name="Comma 8 2 3 7" xfId="4653" xr:uid="{00000000-0005-0000-0000-000049000000}"/>
    <cellStyle name="Comma 8 2 3 7 2" xfId="13725" xr:uid="{00000000-0005-0000-0000-000049000000}"/>
    <cellStyle name="Comma 8 2 3 7 2 2" xfId="28845" xr:uid="{00000000-0005-0000-0000-000049000000}"/>
    <cellStyle name="Comma 8 2 3 7 2 2 2" xfId="59085" xr:uid="{00000000-0005-0000-0000-000049000000}"/>
    <cellStyle name="Comma 8 2 3 7 2 3" xfId="43965" xr:uid="{00000000-0005-0000-0000-000049000000}"/>
    <cellStyle name="Comma 8 2 3 7 3" xfId="19773" xr:uid="{00000000-0005-0000-0000-000049000000}"/>
    <cellStyle name="Comma 8 2 3 7 3 2" xfId="50013" xr:uid="{00000000-0005-0000-0000-000049000000}"/>
    <cellStyle name="Comma 8 2 3 7 4" xfId="34893" xr:uid="{00000000-0005-0000-0000-000049000000}"/>
    <cellStyle name="Comma 8 2 3 8" xfId="6165" xr:uid="{00000000-0005-0000-0000-000049000000}"/>
    <cellStyle name="Comma 8 2 3 8 2" xfId="21285" xr:uid="{00000000-0005-0000-0000-000049000000}"/>
    <cellStyle name="Comma 8 2 3 8 2 2" xfId="51525" xr:uid="{00000000-0005-0000-0000-000049000000}"/>
    <cellStyle name="Comma 8 2 3 8 3" xfId="36405" xr:uid="{00000000-0005-0000-0000-000049000000}"/>
    <cellStyle name="Comma 8 2 3 9" xfId="7677" xr:uid="{00000000-0005-0000-0000-000049000000}"/>
    <cellStyle name="Comma 8 2 3 9 2" xfId="22797" xr:uid="{00000000-0005-0000-0000-000049000000}"/>
    <cellStyle name="Comma 8 2 3 9 2 2" xfId="53037" xr:uid="{00000000-0005-0000-0000-000049000000}"/>
    <cellStyle name="Comma 8 2 3 9 3" xfId="37917" xr:uid="{00000000-0005-0000-0000-000049000000}"/>
    <cellStyle name="Comma 8 2 4" xfId="201" xr:uid="{00000000-0005-0000-0000-000049000000}"/>
    <cellStyle name="Comma 8 2 4 10" xfId="9273" xr:uid="{00000000-0005-0000-0000-000049000000}"/>
    <cellStyle name="Comma 8 2 4 10 2" xfId="24393" xr:uid="{00000000-0005-0000-0000-000049000000}"/>
    <cellStyle name="Comma 8 2 4 10 2 2" xfId="54633" xr:uid="{00000000-0005-0000-0000-000049000000}"/>
    <cellStyle name="Comma 8 2 4 10 3" xfId="39513" xr:uid="{00000000-0005-0000-0000-000049000000}"/>
    <cellStyle name="Comma 8 2 4 11" xfId="15321" xr:uid="{00000000-0005-0000-0000-000049000000}"/>
    <cellStyle name="Comma 8 2 4 11 2" xfId="45561" xr:uid="{00000000-0005-0000-0000-000049000000}"/>
    <cellStyle name="Comma 8 2 4 12" xfId="30441" xr:uid="{00000000-0005-0000-0000-000049000000}"/>
    <cellStyle name="Comma 8 2 4 2" xfId="453" xr:uid="{00000000-0005-0000-0000-000049000000}"/>
    <cellStyle name="Comma 8 2 4 2 10" xfId="30693" xr:uid="{00000000-0005-0000-0000-000049000000}"/>
    <cellStyle name="Comma 8 2 4 2 2" xfId="1209" xr:uid="{00000000-0005-0000-0000-000049000000}"/>
    <cellStyle name="Comma 8 2 4 2 2 2" xfId="2721" xr:uid="{00000000-0005-0000-0000-000049000000}"/>
    <cellStyle name="Comma 8 2 4 2 2 2 2" xfId="11793" xr:uid="{00000000-0005-0000-0000-000049000000}"/>
    <cellStyle name="Comma 8 2 4 2 2 2 2 2" xfId="26913" xr:uid="{00000000-0005-0000-0000-000049000000}"/>
    <cellStyle name="Comma 8 2 4 2 2 2 2 2 2" xfId="57153" xr:uid="{00000000-0005-0000-0000-000049000000}"/>
    <cellStyle name="Comma 8 2 4 2 2 2 2 3" xfId="42033" xr:uid="{00000000-0005-0000-0000-000049000000}"/>
    <cellStyle name="Comma 8 2 4 2 2 2 3" xfId="17841" xr:uid="{00000000-0005-0000-0000-000049000000}"/>
    <cellStyle name="Comma 8 2 4 2 2 2 3 2" xfId="48081" xr:uid="{00000000-0005-0000-0000-000049000000}"/>
    <cellStyle name="Comma 8 2 4 2 2 2 4" xfId="32961" xr:uid="{00000000-0005-0000-0000-000049000000}"/>
    <cellStyle name="Comma 8 2 4 2 2 3" xfId="4233" xr:uid="{00000000-0005-0000-0000-000049000000}"/>
    <cellStyle name="Comma 8 2 4 2 2 3 2" xfId="13305" xr:uid="{00000000-0005-0000-0000-000049000000}"/>
    <cellStyle name="Comma 8 2 4 2 2 3 2 2" xfId="28425" xr:uid="{00000000-0005-0000-0000-000049000000}"/>
    <cellStyle name="Comma 8 2 4 2 2 3 2 2 2" xfId="58665" xr:uid="{00000000-0005-0000-0000-000049000000}"/>
    <cellStyle name="Comma 8 2 4 2 2 3 2 3" xfId="43545" xr:uid="{00000000-0005-0000-0000-000049000000}"/>
    <cellStyle name="Comma 8 2 4 2 2 3 3" xfId="19353" xr:uid="{00000000-0005-0000-0000-000049000000}"/>
    <cellStyle name="Comma 8 2 4 2 2 3 3 2" xfId="49593" xr:uid="{00000000-0005-0000-0000-000049000000}"/>
    <cellStyle name="Comma 8 2 4 2 2 3 4" xfId="34473" xr:uid="{00000000-0005-0000-0000-000049000000}"/>
    <cellStyle name="Comma 8 2 4 2 2 4" xfId="5745" xr:uid="{00000000-0005-0000-0000-000049000000}"/>
    <cellStyle name="Comma 8 2 4 2 2 4 2" xfId="14817" xr:uid="{00000000-0005-0000-0000-000049000000}"/>
    <cellStyle name="Comma 8 2 4 2 2 4 2 2" xfId="29937" xr:uid="{00000000-0005-0000-0000-000049000000}"/>
    <cellStyle name="Comma 8 2 4 2 2 4 2 2 2" xfId="60177" xr:uid="{00000000-0005-0000-0000-000049000000}"/>
    <cellStyle name="Comma 8 2 4 2 2 4 2 3" xfId="45057" xr:uid="{00000000-0005-0000-0000-000049000000}"/>
    <cellStyle name="Comma 8 2 4 2 2 4 3" xfId="20865" xr:uid="{00000000-0005-0000-0000-000049000000}"/>
    <cellStyle name="Comma 8 2 4 2 2 4 3 2" xfId="51105" xr:uid="{00000000-0005-0000-0000-000049000000}"/>
    <cellStyle name="Comma 8 2 4 2 2 4 4" xfId="35985" xr:uid="{00000000-0005-0000-0000-000049000000}"/>
    <cellStyle name="Comma 8 2 4 2 2 5" xfId="7257" xr:uid="{00000000-0005-0000-0000-000049000000}"/>
    <cellStyle name="Comma 8 2 4 2 2 5 2" xfId="22377" xr:uid="{00000000-0005-0000-0000-000049000000}"/>
    <cellStyle name="Comma 8 2 4 2 2 5 2 2" xfId="52617" xr:uid="{00000000-0005-0000-0000-000049000000}"/>
    <cellStyle name="Comma 8 2 4 2 2 5 3" xfId="37497" xr:uid="{00000000-0005-0000-0000-000049000000}"/>
    <cellStyle name="Comma 8 2 4 2 2 6" xfId="8769" xr:uid="{00000000-0005-0000-0000-000049000000}"/>
    <cellStyle name="Comma 8 2 4 2 2 6 2" xfId="23889" xr:uid="{00000000-0005-0000-0000-000049000000}"/>
    <cellStyle name="Comma 8 2 4 2 2 6 2 2" xfId="54129" xr:uid="{00000000-0005-0000-0000-000049000000}"/>
    <cellStyle name="Comma 8 2 4 2 2 6 3" xfId="39009" xr:uid="{00000000-0005-0000-0000-000049000000}"/>
    <cellStyle name="Comma 8 2 4 2 2 7" xfId="10281" xr:uid="{00000000-0005-0000-0000-000049000000}"/>
    <cellStyle name="Comma 8 2 4 2 2 7 2" xfId="25401" xr:uid="{00000000-0005-0000-0000-000049000000}"/>
    <cellStyle name="Comma 8 2 4 2 2 7 2 2" xfId="55641" xr:uid="{00000000-0005-0000-0000-000049000000}"/>
    <cellStyle name="Comma 8 2 4 2 2 7 3" xfId="40521" xr:uid="{00000000-0005-0000-0000-000049000000}"/>
    <cellStyle name="Comma 8 2 4 2 2 8" xfId="16329" xr:uid="{00000000-0005-0000-0000-000049000000}"/>
    <cellStyle name="Comma 8 2 4 2 2 8 2" xfId="46569" xr:uid="{00000000-0005-0000-0000-000049000000}"/>
    <cellStyle name="Comma 8 2 4 2 2 9" xfId="31449" xr:uid="{00000000-0005-0000-0000-000049000000}"/>
    <cellStyle name="Comma 8 2 4 2 3" xfId="1965" xr:uid="{00000000-0005-0000-0000-000049000000}"/>
    <cellStyle name="Comma 8 2 4 2 3 2" xfId="11037" xr:uid="{00000000-0005-0000-0000-000049000000}"/>
    <cellStyle name="Comma 8 2 4 2 3 2 2" xfId="26157" xr:uid="{00000000-0005-0000-0000-000049000000}"/>
    <cellStyle name="Comma 8 2 4 2 3 2 2 2" xfId="56397" xr:uid="{00000000-0005-0000-0000-000049000000}"/>
    <cellStyle name="Comma 8 2 4 2 3 2 3" xfId="41277" xr:uid="{00000000-0005-0000-0000-000049000000}"/>
    <cellStyle name="Comma 8 2 4 2 3 3" xfId="17085" xr:uid="{00000000-0005-0000-0000-000049000000}"/>
    <cellStyle name="Comma 8 2 4 2 3 3 2" xfId="47325" xr:uid="{00000000-0005-0000-0000-000049000000}"/>
    <cellStyle name="Comma 8 2 4 2 3 4" xfId="32205" xr:uid="{00000000-0005-0000-0000-000049000000}"/>
    <cellStyle name="Comma 8 2 4 2 4" xfId="3477" xr:uid="{00000000-0005-0000-0000-000049000000}"/>
    <cellStyle name="Comma 8 2 4 2 4 2" xfId="12549" xr:uid="{00000000-0005-0000-0000-000049000000}"/>
    <cellStyle name="Comma 8 2 4 2 4 2 2" xfId="27669" xr:uid="{00000000-0005-0000-0000-000049000000}"/>
    <cellStyle name="Comma 8 2 4 2 4 2 2 2" xfId="57909" xr:uid="{00000000-0005-0000-0000-000049000000}"/>
    <cellStyle name="Comma 8 2 4 2 4 2 3" xfId="42789" xr:uid="{00000000-0005-0000-0000-000049000000}"/>
    <cellStyle name="Comma 8 2 4 2 4 3" xfId="18597" xr:uid="{00000000-0005-0000-0000-000049000000}"/>
    <cellStyle name="Comma 8 2 4 2 4 3 2" xfId="48837" xr:uid="{00000000-0005-0000-0000-000049000000}"/>
    <cellStyle name="Comma 8 2 4 2 4 4" xfId="33717" xr:uid="{00000000-0005-0000-0000-000049000000}"/>
    <cellStyle name="Comma 8 2 4 2 5" xfId="4989" xr:uid="{00000000-0005-0000-0000-000049000000}"/>
    <cellStyle name="Comma 8 2 4 2 5 2" xfId="14061" xr:uid="{00000000-0005-0000-0000-000049000000}"/>
    <cellStyle name="Comma 8 2 4 2 5 2 2" xfId="29181" xr:uid="{00000000-0005-0000-0000-000049000000}"/>
    <cellStyle name="Comma 8 2 4 2 5 2 2 2" xfId="59421" xr:uid="{00000000-0005-0000-0000-000049000000}"/>
    <cellStyle name="Comma 8 2 4 2 5 2 3" xfId="44301" xr:uid="{00000000-0005-0000-0000-000049000000}"/>
    <cellStyle name="Comma 8 2 4 2 5 3" xfId="20109" xr:uid="{00000000-0005-0000-0000-000049000000}"/>
    <cellStyle name="Comma 8 2 4 2 5 3 2" xfId="50349" xr:uid="{00000000-0005-0000-0000-000049000000}"/>
    <cellStyle name="Comma 8 2 4 2 5 4" xfId="35229" xr:uid="{00000000-0005-0000-0000-000049000000}"/>
    <cellStyle name="Comma 8 2 4 2 6" xfId="6501" xr:uid="{00000000-0005-0000-0000-000049000000}"/>
    <cellStyle name="Comma 8 2 4 2 6 2" xfId="21621" xr:uid="{00000000-0005-0000-0000-000049000000}"/>
    <cellStyle name="Comma 8 2 4 2 6 2 2" xfId="51861" xr:uid="{00000000-0005-0000-0000-000049000000}"/>
    <cellStyle name="Comma 8 2 4 2 6 3" xfId="36741" xr:uid="{00000000-0005-0000-0000-000049000000}"/>
    <cellStyle name="Comma 8 2 4 2 7" xfId="8013" xr:uid="{00000000-0005-0000-0000-000049000000}"/>
    <cellStyle name="Comma 8 2 4 2 7 2" xfId="23133" xr:uid="{00000000-0005-0000-0000-000049000000}"/>
    <cellStyle name="Comma 8 2 4 2 7 2 2" xfId="53373" xr:uid="{00000000-0005-0000-0000-000049000000}"/>
    <cellStyle name="Comma 8 2 4 2 7 3" xfId="38253" xr:uid="{00000000-0005-0000-0000-000049000000}"/>
    <cellStyle name="Comma 8 2 4 2 8" xfId="9525" xr:uid="{00000000-0005-0000-0000-000049000000}"/>
    <cellStyle name="Comma 8 2 4 2 8 2" xfId="24645" xr:uid="{00000000-0005-0000-0000-000049000000}"/>
    <cellStyle name="Comma 8 2 4 2 8 2 2" xfId="54885" xr:uid="{00000000-0005-0000-0000-000049000000}"/>
    <cellStyle name="Comma 8 2 4 2 8 3" xfId="39765" xr:uid="{00000000-0005-0000-0000-000049000000}"/>
    <cellStyle name="Comma 8 2 4 2 9" xfId="15573" xr:uid="{00000000-0005-0000-0000-000049000000}"/>
    <cellStyle name="Comma 8 2 4 2 9 2" xfId="45813" xr:uid="{00000000-0005-0000-0000-000049000000}"/>
    <cellStyle name="Comma 8 2 4 3" xfId="705" xr:uid="{00000000-0005-0000-0000-0000DE000000}"/>
    <cellStyle name="Comma 8 2 4 3 10" xfId="30945" xr:uid="{00000000-0005-0000-0000-0000DE000000}"/>
    <cellStyle name="Comma 8 2 4 3 2" xfId="1461" xr:uid="{00000000-0005-0000-0000-0000DE000000}"/>
    <cellStyle name="Comma 8 2 4 3 2 2" xfId="2973" xr:uid="{00000000-0005-0000-0000-0000DE000000}"/>
    <cellStyle name="Comma 8 2 4 3 2 2 2" xfId="12045" xr:uid="{00000000-0005-0000-0000-0000DE000000}"/>
    <cellStyle name="Comma 8 2 4 3 2 2 2 2" xfId="27165" xr:uid="{00000000-0005-0000-0000-0000DE000000}"/>
    <cellStyle name="Comma 8 2 4 3 2 2 2 2 2" xfId="57405" xr:uid="{00000000-0005-0000-0000-0000DE000000}"/>
    <cellStyle name="Comma 8 2 4 3 2 2 2 3" xfId="42285" xr:uid="{00000000-0005-0000-0000-0000DE000000}"/>
    <cellStyle name="Comma 8 2 4 3 2 2 3" xfId="18093" xr:uid="{00000000-0005-0000-0000-0000DE000000}"/>
    <cellStyle name="Comma 8 2 4 3 2 2 3 2" xfId="48333" xr:uid="{00000000-0005-0000-0000-0000DE000000}"/>
    <cellStyle name="Comma 8 2 4 3 2 2 4" xfId="33213" xr:uid="{00000000-0005-0000-0000-0000DE000000}"/>
    <cellStyle name="Comma 8 2 4 3 2 3" xfId="4485" xr:uid="{00000000-0005-0000-0000-0000DE000000}"/>
    <cellStyle name="Comma 8 2 4 3 2 3 2" xfId="13557" xr:uid="{00000000-0005-0000-0000-0000DE000000}"/>
    <cellStyle name="Comma 8 2 4 3 2 3 2 2" xfId="28677" xr:uid="{00000000-0005-0000-0000-0000DE000000}"/>
    <cellStyle name="Comma 8 2 4 3 2 3 2 2 2" xfId="58917" xr:uid="{00000000-0005-0000-0000-0000DE000000}"/>
    <cellStyle name="Comma 8 2 4 3 2 3 2 3" xfId="43797" xr:uid="{00000000-0005-0000-0000-0000DE000000}"/>
    <cellStyle name="Comma 8 2 4 3 2 3 3" xfId="19605" xr:uid="{00000000-0005-0000-0000-0000DE000000}"/>
    <cellStyle name="Comma 8 2 4 3 2 3 3 2" xfId="49845" xr:uid="{00000000-0005-0000-0000-0000DE000000}"/>
    <cellStyle name="Comma 8 2 4 3 2 3 4" xfId="34725" xr:uid="{00000000-0005-0000-0000-0000DE000000}"/>
    <cellStyle name="Comma 8 2 4 3 2 4" xfId="5997" xr:uid="{00000000-0005-0000-0000-0000DE000000}"/>
    <cellStyle name="Comma 8 2 4 3 2 4 2" xfId="15069" xr:uid="{00000000-0005-0000-0000-0000DE000000}"/>
    <cellStyle name="Comma 8 2 4 3 2 4 2 2" xfId="30189" xr:uid="{00000000-0005-0000-0000-0000DE000000}"/>
    <cellStyle name="Comma 8 2 4 3 2 4 2 2 2" xfId="60429" xr:uid="{00000000-0005-0000-0000-0000DE000000}"/>
    <cellStyle name="Comma 8 2 4 3 2 4 2 3" xfId="45309" xr:uid="{00000000-0005-0000-0000-0000DE000000}"/>
    <cellStyle name="Comma 8 2 4 3 2 4 3" xfId="21117" xr:uid="{00000000-0005-0000-0000-0000DE000000}"/>
    <cellStyle name="Comma 8 2 4 3 2 4 3 2" xfId="51357" xr:uid="{00000000-0005-0000-0000-0000DE000000}"/>
    <cellStyle name="Comma 8 2 4 3 2 4 4" xfId="36237" xr:uid="{00000000-0005-0000-0000-0000DE000000}"/>
    <cellStyle name="Comma 8 2 4 3 2 5" xfId="7509" xr:uid="{00000000-0005-0000-0000-0000DE000000}"/>
    <cellStyle name="Comma 8 2 4 3 2 5 2" xfId="22629" xr:uid="{00000000-0005-0000-0000-0000DE000000}"/>
    <cellStyle name="Comma 8 2 4 3 2 5 2 2" xfId="52869" xr:uid="{00000000-0005-0000-0000-0000DE000000}"/>
    <cellStyle name="Comma 8 2 4 3 2 5 3" xfId="37749" xr:uid="{00000000-0005-0000-0000-0000DE000000}"/>
    <cellStyle name="Comma 8 2 4 3 2 6" xfId="9021" xr:uid="{00000000-0005-0000-0000-0000DE000000}"/>
    <cellStyle name="Comma 8 2 4 3 2 6 2" xfId="24141" xr:uid="{00000000-0005-0000-0000-0000DE000000}"/>
    <cellStyle name="Comma 8 2 4 3 2 6 2 2" xfId="54381" xr:uid="{00000000-0005-0000-0000-0000DE000000}"/>
    <cellStyle name="Comma 8 2 4 3 2 6 3" xfId="39261" xr:uid="{00000000-0005-0000-0000-0000DE000000}"/>
    <cellStyle name="Comma 8 2 4 3 2 7" xfId="10533" xr:uid="{00000000-0005-0000-0000-0000DE000000}"/>
    <cellStyle name="Comma 8 2 4 3 2 7 2" xfId="25653" xr:uid="{00000000-0005-0000-0000-0000DE000000}"/>
    <cellStyle name="Comma 8 2 4 3 2 7 2 2" xfId="55893" xr:uid="{00000000-0005-0000-0000-0000DE000000}"/>
    <cellStyle name="Comma 8 2 4 3 2 7 3" xfId="40773" xr:uid="{00000000-0005-0000-0000-0000DE000000}"/>
    <cellStyle name="Comma 8 2 4 3 2 8" xfId="16581" xr:uid="{00000000-0005-0000-0000-0000DE000000}"/>
    <cellStyle name="Comma 8 2 4 3 2 8 2" xfId="46821" xr:uid="{00000000-0005-0000-0000-0000DE000000}"/>
    <cellStyle name="Comma 8 2 4 3 2 9" xfId="31701" xr:uid="{00000000-0005-0000-0000-0000DE000000}"/>
    <cellStyle name="Comma 8 2 4 3 3" xfId="2217" xr:uid="{00000000-0005-0000-0000-0000DE000000}"/>
    <cellStyle name="Comma 8 2 4 3 3 2" xfId="11289" xr:uid="{00000000-0005-0000-0000-0000DE000000}"/>
    <cellStyle name="Comma 8 2 4 3 3 2 2" xfId="26409" xr:uid="{00000000-0005-0000-0000-0000DE000000}"/>
    <cellStyle name="Comma 8 2 4 3 3 2 2 2" xfId="56649" xr:uid="{00000000-0005-0000-0000-0000DE000000}"/>
    <cellStyle name="Comma 8 2 4 3 3 2 3" xfId="41529" xr:uid="{00000000-0005-0000-0000-0000DE000000}"/>
    <cellStyle name="Comma 8 2 4 3 3 3" xfId="17337" xr:uid="{00000000-0005-0000-0000-0000DE000000}"/>
    <cellStyle name="Comma 8 2 4 3 3 3 2" xfId="47577" xr:uid="{00000000-0005-0000-0000-0000DE000000}"/>
    <cellStyle name="Comma 8 2 4 3 3 4" xfId="32457" xr:uid="{00000000-0005-0000-0000-0000DE000000}"/>
    <cellStyle name="Comma 8 2 4 3 4" xfId="3729" xr:uid="{00000000-0005-0000-0000-0000DE000000}"/>
    <cellStyle name="Comma 8 2 4 3 4 2" xfId="12801" xr:uid="{00000000-0005-0000-0000-0000DE000000}"/>
    <cellStyle name="Comma 8 2 4 3 4 2 2" xfId="27921" xr:uid="{00000000-0005-0000-0000-0000DE000000}"/>
    <cellStyle name="Comma 8 2 4 3 4 2 2 2" xfId="58161" xr:uid="{00000000-0005-0000-0000-0000DE000000}"/>
    <cellStyle name="Comma 8 2 4 3 4 2 3" xfId="43041" xr:uid="{00000000-0005-0000-0000-0000DE000000}"/>
    <cellStyle name="Comma 8 2 4 3 4 3" xfId="18849" xr:uid="{00000000-0005-0000-0000-0000DE000000}"/>
    <cellStyle name="Comma 8 2 4 3 4 3 2" xfId="49089" xr:uid="{00000000-0005-0000-0000-0000DE000000}"/>
    <cellStyle name="Comma 8 2 4 3 4 4" xfId="33969" xr:uid="{00000000-0005-0000-0000-0000DE000000}"/>
    <cellStyle name="Comma 8 2 4 3 5" xfId="5241" xr:uid="{00000000-0005-0000-0000-0000DE000000}"/>
    <cellStyle name="Comma 8 2 4 3 5 2" xfId="14313" xr:uid="{00000000-0005-0000-0000-0000DE000000}"/>
    <cellStyle name="Comma 8 2 4 3 5 2 2" xfId="29433" xr:uid="{00000000-0005-0000-0000-0000DE000000}"/>
    <cellStyle name="Comma 8 2 4 3 5 2 2 2" xfId="59673" xr:uid="{00000000-0005-0000-0000-0000DE000000}"/>
    <cellStyle name="Comma 8 2 4 3 5 2 3" xfId="44553" xr:uid="{00000000-0005-0000-0000-0000DE000000}"/>
    <cellStyle name="Comma 8 2 4 3 5 3" xfId="20361" xr:uid="{00000000-0005-0000-0000-0000DE000000}"/>
    <cellStyle name="Comma 8 2 4 3 5 3 2" xfId="50601" xr:uid="{00000000-0005-0000-0000-0000DE000000}"/>
    <cellStyle name="Comma 8 2 4 3 5 4" xfId="35481" xr:uid="{00000000-0005-0000-0000-0000DE000000}"/>
    <cellStyle name="Comma 8 2 4 3 6" xfId="6753" xr:uid="{00000000-0005-0000-0000-0000DE000000}"/>
    <cellStyle name="Comma 8 2 4 3 6 2" xfId="21873" xr:uid="{00000000-0005-0000-0000-0000DE000000}"/>
    <cellStyle name="Comma 8 2 4 3 6 2 2" xfId="52113" xr:uid="{00000000-0005-0000-0000-0000DE000000}"/>
    <cellStyle name="Comma 8 2 4 3 6 3" xfId="36993" xr:uid="{00000000-0005-0000-0000-0000DE000000}"/>
    <cellStyle name="Comma 8 2 4 3 7" xfId="8265" xr:uid="{00000000-0005-0000-0000-0000DE000000}"/>
    <cellStyle name="Comma 8 2 4 3 7 2" xfId="23385" xr:uid="{00000000-0005-0000-0000-0000DE000000}"/>
    <cellStyle name="Comma 8 2 4 3 7 2 2" xfId="53625" xr:uid="{00000000-0005-0000-0000-0000DE000000}"/>
    <cellStyle name="Comma 8 2 4 3 7 3" xfId="38505" xr:uid="{00000000-0005-0000-0000-0000DE000000}"/>
    <cellStyle name="Comma 8 2 4 3 8" xfId="9777" xr:uid="{00000000-0005-0000-0000-0000DE000000}"/>
    <cellStyle name="Comma 8 2 4 3 8 2" xfId="24897" xr:uid="{00000000-0005-0000-0000-0000DE000000}"/>
    <cellStyle name="Comma 8 2 4 3 8 2 2" xfId="55137" xr:uid="{00000000-0005-0000-0000-0000DE000000}"/>
    <cellStyle name="Comma 8 2 4 3 8 3" xfId="40017" xr:uid="{00000000-0005-0000-0000-0000DE000000}"/>
    <cellStyle name="Comma 8 2 4 3 9" xfId="15825" xr:uid="{00000000-0005-0000-0000-0000DE000000}"/>
    <cellStyle name="Comma 8 2 4 3 9 2" xfId="46065" xr:uid="{00000000-0005-0000-0000-0000DE000000}"/>
    <cellStyle name="Comma 8 2 4 4" xfId="957" xr:uid="{00000000-0005-0000-0000-000049000000}"/>
    <cellStyle name="Comma 8 2 4 4 2" xfId="2469" xr:uid="{00000000-0005-0000-0000-000049000000}"/>
    <cellStyle name="Comma 8 2 4 4 2 2" xfId="11541" xr:uid="{00000000-0005-0000-0000-000049000000}"/>
    <cellStyle name="Comma 8 2 4 4 2 2 2" xfId="26661" xr:uid="{00000000-0005-0000-0000-000049000000}"/>
    <cellStyle name="Comma 8 2 4 4 2 2 2 2" xfId="56901" xr:uid="{00000000-0005-0000-0000-000049000000}"/>
    <cellStyle name="Comma 8 2 4 4 2 2 3" xfId="41781" xr:uid="{00000000-0005-0000-0000-000049000000}"/>
    <cellStyle name="Comma 8 2 4 4 2 3" xfId="17589" xr:uid="{00000000-0005-0000-0000-000049000000}"/>
    <cellStyle name="Comma 8 2 4 4 2 3 2" xfId="47829" xr:uid="{00000000-0005-0000-0000-000049000000}"/>
    <cellStyle name="Comma 8 2 4 4 2 4" xfId="32709" xr:uid="{00000000-0005-0000-0000-000049000000}"/>
    <cellStyle name="Comma 8 2 4 4 3" xfId="3981" xr:uid="{00000000-0005-0000-0000-000049000000}"/>
    <cellStyle name="Comma 8 2 4 4 3 2" xfId="13053" xr:uid="{00000000-0005-0000-0000-000049000000}"/>
    <cellStyle name="Comma 8 2 4 4 3 2 2" xfId="28173" xr:uid="{00000000-0005-0000-0000-000049000000}"/>
    <cellStyle name="Comma 8 2 4 4 3 2 2 2" xfId="58413" xr:uid="{00000000-0005-0000-0000-000049000000}"/>
    <cellStyle name="Comma 8 2 4 4 3 2 3" xfId="43293" xr:uid="{00000000-0005-0000-0000-000049000000}"/>
    <cellStyle name="Comma 8 2 4 4 3 3" xfId="19101" xr:uid="{00000000-0005-0000-0000-000049000000}"/>
    <cellStyle name="Comma 8 2 4 4 3 3 2" xfId="49341" xr:uid="{00000000-0005-0000-0000-000049000000}"/>
    <cellStyle name="Comma 8 2 4 4 3 4" xfId="34221" xr:uid="{00000000-0005-0000-0000-000049000000}"/>
    <cellStyle name="Comma 8 2 4 4 4" xfId="5493" xr:uid="{00000000-0005-0000-0000-000049000000}"/>
    <cellStyle name="Comma 8 2 4 4 4 2" xfId="14565" xr:uid="{00000000-0005-0000-0000-000049000000}"/>
    <cellStyle name="Comma 8 2 4 4 4 2 2" xfId="29685" xr:uid="{00000000-0005-0000-0000-000049000000}"/>
    <cellStyle name="Comma 8 2 4 4 4 2 2 2" xfId="59925" xr:uid="{00000000-0005-0000-0000-000049000000}"/>
    <cellStyle name="Comma 8 2 4 4 4 2 3" xfId="44805" xr:uid="{00000000-0005-0000-0000-000049000000}"/>
    <cellStyle name="Comma 8 2 4 4 4 3" xfId="20613" xr:uid="{00000000-0005-0000-0000-000049000000}"/>
    <cellStyle name="Comma 8 2 4 4 4 3 2" xfId="50853" xr:uid="{00000000-0005-0000-0000-000049000000}"/>
    <cellStyle name="Comma 8 2 4 4 4 4" xfId="35733" xr:uid="{00000000-0005-0000-0000-000049000000}"/>
    <cellStyle name="Comma 8 2 4 4 5" xfId="7005" xr:uid="{00000000-0005-0000-0000-000049000000}"/>
    <cellStyle name="Comma 8 2 4 4 5 2" xfId="22125" xr:uid="{00000000-0005-0000-0000-000049000000}"/>
    <cellStyle name="Comma 8 2 4 4 5 2 2" xfId="52365" xr:uid="{00000000-0005-0000-0000-000049000000}"/>
    <cellStyle name="Comma 8 2 4 4 5 3" xfId="37245" xr:uid="{00000000-0005-0000-0000-000049000000}"/>
    <cellStyle name="Comma 8 2 4 4 6" xfId="8517" xr:uid="{00000000-0005-0000-0000-000049000000}"/>
    <cellStyle name="Comma 8 2 4 4 6 2" xfId="23637" xr:uid="{00000000-0005-0000-0000-000049000000}"/>
    <cellStyle name="Comma 8 2 4 4 6 2 2" xfId="53877" xr:uid="{00000000-0005-0000-0000-000049000000}"/>
    <cellStyle name="Comma 8 2 4 4 6 3" xfId="38757" xr:uid="{00000000-0005-0000-0000-000049000000}"/>
    <cellStyle name="Comma 8 2 4 4 7" xfId="10029" xr:uid="{00000000-0005-0000-0000-000049000000}"/>
    <cellStyle name="Comma 8 2 4 4 7 2" xfId="25149" xr:uid="{00000000-0005-0000-0000-000049000000}"/>
    <cellStyle name="Comma 8 2 4 4 7 2 2" xfId="55389" xr:uid="{00000000-0005-0000-0000-000049000000}"/>
    <cellStyle name="Comma 8 2 4 4 7 3" xfId="40269" xr:uid="{00000000-0005-0000-0000-000049000000}"/>
    <cellStyle name="Comma 8 2 4 4 8" xfId="16077" xr:uid="{00000000-0005-0000-0000-000049000000}"/>
    <cellStyle name="Comma 8 2 4 4 8 2" xfId="46317" xr:uid="{00000000-0005-0000-0000-000049000000}"/>
    <cellStyle name="Comma 8 2 4 4 9" xfId="31197" xr:uid="{00000000-0005-0000-0000-000049000000}"/>
    <cellStyle name="Comma 8 2 4 5" xfId="1713" xr:uid="{00000000-0005-0000-0000-000049000000}"/>
    <cellStyle name="Comma 8 2 4 5 2" xfId="10785" xr:uid="{00000000-0005-0000-0000-000049000000}"/>
    <cellStyle name="Comma 8 2 4 5 2 2" xfId="25905" xr:uid="{00000000-0005-0000-0000-000049000000}"/>
    <cellStyle name="Comma 8 2 4 5 2 2 2" xfId="56145" xr:uid="{00000000-0005-0000-0000-000049000000}"/>
    <cellStyle name="Comma 8 2 4 5 2 3" xfId="41025" xr:uid="{00000000-0005-0000-0000-000049000000}"/>
    <cellStyle name="Comma 8 2 4 5 3" xfId="16833" xr:uid="{00000000-0005-0000-0000-000049000000}"/>
    <cellStyle name="Comma 8 2 4 5 3 2" xfId="47073" xr:uid="{00000000-0005-0000-0000-000049000000}"/>
    <cellStyle name="Comma 8 2 4 5 4" xfId="31953" xr:uid="{00000000-0005-0000-0000-000049000000}"/>
    <cellStyle name="Comma 8 2 4 6" xfId="3225" xr:uid="{00000000-0005-0000-0000-000049000000}"/>
    <cellStyle name="Comma 8 2 4 6 2" xfId="12297" xr:uid="{00000000-0005-0000-0000-000049000000}"/>
    <cellStyle name="Comma 8 2 4 6 2 2" xfId="27417" xr:uid="{00000000-0005-0000-0000-000049000000}"/>
    <cellStyle name="Comma 8 2 4 6 2 2 2" xfId="57657" xr:uid="{00000000-0005-0000-0000-000049000000}"/>
    <cellStyle name="Comma 8 2 4 6 2 3" xfId="42537" xr:uid="{00000000-0005-0000-0000-000049000000}"/>
    <cellStyle name="Comma 8 2 4 6 3" xfId="18345" xr:uid="{00000000-0005-0000-0000-000049000000}"/>
    <cellStyle name="Comma 8 2 4 6 3 2" xfId="48585" xr:uid="{00000000-0005-0000-0000-000049000000}"/>
    <cellStyle name="Comma 8 2 4 6 4" xfId="33465" xr:uid="{00000000-0005-0000-0000-000049000000}"/>
    <cellStyle name="Comma 8 2 4 7" xfId="4737" xr:uid="{00000000-0005-0000-0000-000049000000}"/>
    <cellStyle name="Comma 8 2 4 7 2" xfId="13809" xr:uid="{00000000-0005-0000-0000-000049000000}"/>
    <cellStyle name="Comma 8 2 4 7 2 2" xfId="28929" xr:uid="{00000000-0005-0000-0000-000049000000}"/>
    <cellStyle name="Comma 8 2 4 7 2 2 2" xfId="59169" xr:uid="{00000000-0005-0000-0000-000049000000}"/>
    <cellStyle name="Comma 8 2 4 7 2 3" xfId="44049" xr:uid="{00000000-0005-0000-0000-000049000000}"/>
    <cellStyle name="Comma 8 2 4 7 3" xfId="19857" xr:uid="{00000000-0005-0000-0000-000049000000}"/>
    <cellStyle name="Comma 8 2 4 7 3 2" xfId="50097" xr:uid="{00000000-0005-0000-0000-000049000000}"/>
    <cellStyle name="Comma 8 2 4 7 4" xfId="34977" xr:uid="{00000000-0005-0000-0000-000049000000}"/>
    <cellStyle name="Comma 8 2 4 8" xfId="6249" xr:uid="{00000000-0005-0000-0000-000049000000}"/>
    <cellStyle name="Comma 8 2 4 8 2" xfId="21369" xr:uid="{00000000-0005-0000-0000-000049000000}"/>
    <cellStyle name="Comma 8 2 4 8 2 2" xfId="51609" xr:uid="{00000000-0005-0000-0000-000049000000}"/>
    <cellStyle name="Comma 8 2 4 8 3" xfId="36489" xr:uid="{00000000-0005-0000-0000-000049000000}"/>
    <cellStyle name="Comma 8 2 4 9" xfId="7761" xr:uid="{00000000-0005-0000-0000-000049000000}"/>
    <cellStyle name="Comma 8 2 4 9 2" xfId="22881" xr:uid="{00000000-0005-0000-0000-000049000000}"/>
    <cellStyle name="Comma 8 2 4 9 2 2" xfId="53121" xr:uid="{00000000-0005-0000-0000-000049000000}"/>
    <cellStyle name="Comma 8 2 4 9 3" xfId="38001" xr:uid="{00000000-0005-0000-0000-000049000000}"/>
    <cellStyle name="Comma 8 2 5" xfId="285" xr:uid="{00000000-0005-0000-0000-000039000000}"/>
    <cellStyle name="Comma 8 2 5 10" xfId="30525" xr:uid="{00000000-0005-0000-0000-000039000000}"/>
    <cellStyle name="Comma 8 2 5 2" xfId="1041" xr:uid="{00000000-0005-0000-0000-000039000000}"/>
    <cellStyle name="Comma 8 2 5 2 2" xfId="2553" xr:uid="{00000000-0005-0000-0000-000039000000}"/>
    <cellStyle name="Comma 8 2 5 2 2 2" xfId="11625" xr:uid="{00000000-0005-0000-0000-000039000000}"/>
    <cellStyle name="Comma 8 2 5 2 2 2 2" xfId="26745" xr:uid="{00000000-0005-0000-0000-000039000000}"/>
    <cellStyle name="Comma 8 2 5 2 2 2 2 2" xfId="56985" xr:uid="{00000000-0005-0000-0000-000039000000}"/>
    <cellStyle name="Comma 8 2 5 2 2 2 3" xfId="41865" xr:uid="{00000000-0005-0000-0000-000039000000}"/>
    <cellStyle name="Comma 8 2 5 2 2 3" xfId="17673" xr:uid="{00000000-0005-0000-0000-000039000000}"/>
    <cellStyle name="Comma 8 2 5 2 2 3 2" xfId="47913" xr:uid="{00000000-0005-0000-0000-000039000000}"/>
    <cellStyle name="Comma 8 2 5 2 2 4" xfId="32793" xr:uid="{00000000-0005-0000-0000-000039000000}"/>
    <cellStyle name="Comma 8 2 5 2 3" xfId="4065" xr:uid="{00000000-0005-0000-0000-000039000000}"/>
    <cellStyle name="Comma 8 2 5 2 3 2" xfId="13137" xr:uid="{00000000-0005-0000-0000-000039000000}"/>
    <cellStyle name="Comma 8 2 5 2 3 2 2" xfId="28257" xr:uid="{00000000-0005-0000-0000-000039000000}"/>
    <cellStyle name="Comma 8 2 5 2 3 2 2 2" xfId="58497" xr:uid="{00000000-0005-0000-0000-000039000000}"/>
    <cellStyle name="Comma 8 2 5 2 3 2 3" xfId="43377" xr:uid="{00000000-0005-0000-0000-000039000000}"/>
    <cellStyle name="Comma 8 2 5 2 3 3" xfId="19185" xr:uid="{00000000-0005-0000-0000-000039000000}"/>
    <cellStyle name="Comma 8 2 5 2 3 3 2" xfId="49425" xr:uid="{00000000-0005-0000-0000-000039000000}"/>
    <cellStyle name="Comma 8 2 5 2 3 4" xfId="34305" xr:uid="{00000000-0005-0000-0000-000039000000}"/>
    <cellStyle name="Comma 8 2 5 2 4" xfId="5577" xr:uid="{00000000-0005-0000-0000-000039000000}"/>
    <cellStyle name="Comma 8 2 5 2 4 2" xfId="14649" xr:uid="{00000000-0005-0000-0000-000039000000}"/>
    <cellStyle name="Comma 8 2 5 2 4 2 2" xfId="29769" xr:uid="{00000000-0005-0000-0000-000039000000}"/>
    <cellStyle name="Comma 8 2 5 2 4 2 2 2" xfId="60009" xr:uid="{00000000-0005-0000-0000-000039000000}"/>
    <cellStyle name="Comma 8 2 5 2 4 2 3" xfId="44889" xr:uid="{00000000-0005-0000-0000-000039000000}"/>
    <cellStyle name="Comma 8 2 5 2 4 3" xfId="20697" xr:uid="{00000000-0005-0000-0000-000039000000}"/>
    <cellStyle name="Comma 8 2 5 2 4 3 2" xfId="50937" xr:uid="{00000000-0005-0000-0000-000039000000}"/>
    <cellStyle name="Comma 8 2 5 2 4 4" xfId="35817" xr:uid="{00000000-0005-0000-0000-000039000000}"/>
    <cellStyle name="Comma 8 2 5 2 5" xfId="7089" xr:uid="{00000000-0005-0000-0000-000039000000}"/>
    <cellStyle name="Comma 8 2 5 2 5 2" xfId="22209" xr:uid="{00000000-0005-0000-0000-000039000000}"/>
    <cellStyle name="Comma 8 2 5 2 5 2 2" xfId="52449" xr:uid="{00000000-0005-0000-0000-000039000000}"/>
    <cellStyle name="Comma 8 2 5 2 5 3" xfId="37329" xr:uid="{00000000-0005-0000-0000-000039000000}"/>
    <cellStyle name="Comma 8 2 5 2 6" xfId="8601" xr:uid="{00000000-0005-0000-0000-000039000000}"/>
    <cellStyle name="Comma 8 2 5 2 6 2" xfId="23721" xr:uid="{00000000-0005-0000-0000-000039000000}"/>
    <cellStyle name="Comma 8 2 5 2 6 2 2" xfId="53961" xr:uid="{00000000-0005-0000-0000-000039000000}"/>
    <cellStyle name="Comma 8 2 5 2 6 3" xfId="38841" xr:uid="{00000000-0005-0000-0000-000039000000}"/>
    <cellStyle name="Comma 8 2 5 2 7" xfId="10113" xr:uid="{00000000-0005-0000-0000-000039000000}"/>
    <cellStyle name="Comma 8 2 5 2 7 2" xfId="25233" xr:uid="{00000000-0005-0000-0000-000039000000}"/>
    <cellStyle name="Comma 8 2 5 2 7 2 2" xfId="55473" xr:uid="{00000000-0005-0000-0000-000039000000}"/>
    <cellStyle name="Comma 8 2 5 2 7 3" xfId="40353" xr:uid="{00000000-0005-0000-0000-000039000000}"/>
    <cellStyle name="Comma 8 2 5 2 8" xfId="16161" xr:uid="{00000000-0005-0000-0000-000039000000}"/>
    <cellStyle name="Comma 8 2 5 2 8 2" xfId="46401" xr:uid="{00000000-0005-0000-0000-000039000000}"/>
    <cellStyle name="Comma 8 2 5 2 9" xfId="31281" xr:uid="{00000000-0005-0000-0000-000039000000}"/>
    <cellStyle name="Comma 8 2 5 3" xfId="1797" xr:uid="{00000000-0005-0000-0000-000039000000}"/>
    <cellStyle name="Comma 8 2 5 3 2" xfId="10869" xr:uid="{00000000-0005-0000-0000-000039000000}"/>
    <cellStyle name="Comma 8 2 5 3 2 2" xfId="25989" xr:uid="{00000000-0005-0000-0000-000039000000}"/>
    <cellStyle name="Comma 8 2 5 3 2 2 2" xfId="56229" xr:uid="{00000000-0005-0000-0000-000039000000}"/>
    <cellStyle name="Comma 8 2 5 3 2 3" xfId="41109" xr:uid="{00000000-0005-0000-0000-000039000000}"/>
    <cellStyle name="Comma 8 2 5 3 3" xfId="16917" xr:uid="{00000000-0005-0000-0000-000039000000}"/>
    <cellStyle name="Comma 8 2 5 3 3 2" xfId="47157" xr:uid="{00000000-0005-0000-0000-000039000000}"/>
    <cellStyle name="Comma 8 2 5 3 4" xfId="32037" xr:uid="{00000000-0005-0000-0000-000039000000}"/>
    <cellStyle name="Comma 8 2 5 4" xfId="3309" xr:uid="{00000000-0005-0000-0000-000039000000}"/>
    <cellStyle name="Comma 8 2 5 4 2" xfId="12381" xr:uid="{00000000-0005-0000-0000-000039000000}"/>
    <cellStyle name="Comma 8 2 5 4 2 2" xfId="27501" xr:uid="{00000000-0005-0000-0000-000039000000}"/>
    <cellStyle name="Comma 8 2 5 4 2 2 2" xfId="57741" xr:uid="{00000000-0005-0000-0000-000039000000}"/>
    <cellStyle name="Comma 8 2 5 4 2 3" xfId="42621" xr:uid="{00000000-0005-0000-0000-000039000000}"/>
    <cellStyle name="Comma 8 2 5 4 3" xfId="18429" xr:uid="{00000000-0005-0000-0000-000039000000}"/>
    <cellStyle name="Comma 8 2 5 4 3 2" xfId="48669" xr:uid="{00000000-0005-0000-0000-000039000000}"/>
    <cellStyle name="Comma 8 2 5 4 4" xfId="33549" xr:uid="{00000000-0005-0000-0000-000039000000}"/>
    <cellStyle name="Comma 8 2 5 5" xfId="4821" xr:uid="{00000000-0005-0000-0000-000039000000}"/>
    <cellStyle name="Comma 8 2 5 5 2" xfId="13893" xr:uid="{00000000-0005-0000-0000-000039000000}"/>
    <cellStyle name="Comma 8 2 5 5 2 2" xfId="29013" xr:uid="{00000000-0005-0000-0000-000039000000}"/>
    <cellStyle name="Comma 8 2 5 5 2 2 2" xfId="59253" xr:uid="{00000000-0005-0000-0000-000039000000}"/>
    <cellStyle name="Comma 8 2 5 5 2 3" xfId="44133" xr:uid="{00000000-0005-0000-0000-000039000000}"/>
    <cellStyle name="Comma 8 2 5 5 3" xfId="19941" xr:uid="{00000000-0005-0000-0000-000039000000}"/>
    <cellStyle name="Comma 8 2 5 5 3 2" xfId="50181" xr:uid="{00000000-0005-0000-0000-000039000000}"/>
    <cellStyle name="Comma 8 2 5 5 4" xfId="35061" xr:uid="{00000000-0005-0000-0000-000039000000}"/>
    <cellStyle name="Comma 8 2 5 6" xfId="6333" xr:uid="{00000000-0005-0000-0000-000039000000}"/>
    <cellStyle name="Comma 8 2 5 6 2" xfId="21453" xr:uid="{00000000-0005-0000-0000-000039000000}"/>
    <cellStyle name="Comma 8 2 5 6 2 2" xfId="51693" xr:uid="{00000000-0005-0000-0000-000039000000}"/>
    <cellStyle name="Comma 8 2 5 6 3" xfId="36573" xr:uid="{00000000-0005-0000-0000-000039000000}"/>
    <cellStyle name="Comma 8 2 5 7" xfId="7845" xr:uid="{00000000-0005-0000-0000-000039000000}"/>
    <cellStyle name="Comma 8 2 5 7 2" xfId="22965" xr:uid="{00000000-0005-0000-0000-000039000000}"/>
    <cellStyle name="Comma 8 2 5 7 2 2" xfId="53205" xr:uid="{00000000-0005-0000-0000-000039000000}"/>
    <cellStyle name="Comma 8 2 5 7 3" xfId="38085" xr:uid="{00000000-0005-0000-0000-000039000000}"/>
    <cellStyle name="Comma 8 2 5 8" xfId="9357" xr:uid="{00000000-0005-0000-0000-000039000000}"/>
    <cellStyle name="Comma 8 2 5 8 2" xfId="24477" xr:uid="{00000000-0005-0000-0000-000039000000}"/>
    <cellStyle name="Comma 8 2 5 8 2 2" xfId="54717" xr:uid="{00000000-0005-0000-0000-000039000000}"/>
    <cellStyle name="Comma 8 2 5 8 3" xfId="39597" xr:uid="{00000000-0005-0000-0000-000039000000}"/>
    <cellStyle name="Comma 8 2 5 9" xfId="15405" xr:uid="{00000000-0005-0000-0000-000039000000}"/>
    <cellStyle name="Comma 8 2 5 9 2" xfId="45645" xr:uid="{00000000-0005-0000-0000-000039000000}"/>
    <cellStyle name="Comma 8 2 6" xfId="537" xr:uid="{00000000-0005-0000-0000-0000D9000000}"/>
    <cellStyle name="Comma 8 2 6 10" xfId="30777" xr:uid="{00000000-0005-0000-0000-0000D9000000}"/>
    <cellStyle name="Comma 8 2 6 2" xfId="1293" xr:uid="{00000000-0005-0000-0000-0000D9000000}"/>
    <cellStyle name="Comma 8 2 6 2 2" xfId="2805" xr:uid="{00000000-0005-0000-0000-0000D9000000}"/>
    <cellStyle name="Comma 8 2 6 2 2 2" xfId="11877" xr:uid="{00000000-0005-0000-0000-0000D9000000}"/>
    <cellStyle name="Comma 8 2 6 2 2 2 2" xfId="26997" xr:uid="{00000000-0005-0000-0000-0000D9000000}"/>
    <cellStyle name="Comma 8 2 6 2 2 2 2 2" xfId="57237" xr:uid="{00000000-0005-0000-0000-0000D9000000}"/>
    <cellStyle name="Comma 8 2 6 2 2 2 3" xfId="42117" xr:uid="{00000000-0005-0000-0000-0000D9000000}"/>
    <cellStyle name="Comma 8 2 6 2 2 3" xfId="17925" xr:uid="{00000000-0005-0000-0000-0000D9000000}"/>
    <cellStyle name="Comma 8 2 6 2 2 3 2" xfId="48165" xr:uid="{00000000-0005-0000-0000-0000D9000000}"/>
    <cellStyle name="Comma 8 2 6 2 2 4" xfId="33045" xr:uid="{00000000-0005-0000-0000-0000D9000000}"/>
    <cellStyle name="Comma 8 2 6 2 3" xfId="4317" xr:uid="{00000000-0005-0000-0000-0000D9000000}"/>
    <cellStyle name="Comma 8 2 6 2 3 2" xfId="13389" xr:uid="{00000000-0005-0000-0000-0000D9000000}"/>
    <cellStyle name="Comma 8 2 6 2 3 2 2" xfId="28509" xr:uid="{00000000-0005-0000-0000-0000D9000000}"/>
    <cellStyle name="Comma 8 2 6 2 3 2 2 2" xfId="58749" xr:uid="{00000000-0005-0000-0000-0000D9000000}"/>
    <cellStyle name="Comma 8 2 6 2 3 2 3" xfId="43629" xr:uid="{00000000-0005-0000-0000-0000D9000000}"/>
    <cellStyle name="Comma 8 2 6 2 3 3" xfId="19437" xr:uid="{00000000-0005-0000-0000-0000D9000000}"/>
    <cellStyle name="Comma 8 2 6 2 3 3 2" xfId="49677" xr:uid="{00000000-0005-0000-0000-0000D9000000}"/>
    <cellStyle name="Comma 8 2 6 2 3 4" xfId="34557" xr:uid="{00000000-0005-0000-0000-0000D9000000}"/>
    <cellStyle name="Comma 8 2 6 2 4" xfId="5829" xr:uid="{00000000-0005-0000-0000-0000D9000000}"/>
    <cellStyle name="Comma 8 2 6 2 4 2" xfId="14901" xr:uid="{00000000-0005-0000-0000-0000D9000000}"/>
    <cellStyle name="Comma 8 2 6 2 4 2 2" xfId="30021" xr:uid="{00000000-0005-0000-0000-0000D9000000}"/>
    <cellStyle name="Comma 8 2 6 2 4 2 2 2" xfId="60261" xr:uid="{00000000-0005-0000-0000-0000D9000000}"/>
    <cellStyle name="Comma 8 2 6 2 4 2 3" xfId="45141" xr:uid="{00000000-0005-0000-0000-0000D9000000}"/>
    <cellStyle name="Comma 8 2 6 2 4 3" xfId="20949" xr:uid="{00000000-0005-0000-0000-0000D9000000}"/>
    <cellStyle name="Comma 8 2 6 2 4 3 2" xfId="51189" xr:uid="{00000000-0005-0000-0000-0000D9000000}"/>
    <cellStyle name="Comma 8 2 6 2 4 4" xfId="36069" xr:uid="{00000000-0005-0000-0000-0000D9000000}"/>
    <cellStyle name="Comma 8 2 6 2 5" xfId="7341" xr:uid="{00000000-0005-0000-0000-0000D9000000}"/>
    <cellStyle name="Comma 8 2 6 2 5 2" xfId="22461" xr:uid="{00000000-0005-0000-0000-0000D9000000}"/>
    <cellStyle name="Comma 8 2 6 2 5 2 2" xfId="52701" xr:uid="{00000000-0005-0000-0000-0000D9000000}"/>
    <cellStyle name="Comma 8 2 6 2 5 3" xfId="37581" xr:uid="{00000000-0005-0000-0000-0000D9000000}"/>
    <cellStyle name="Comma 8 2 6 2 6" xfId="8853" xr:uid="{00000000-0005-0000-0000-0000D9000000}"/>
    <cellStyle name="Comma 8 2 6 2 6 2" xfId="23973" xr:uid="{00000000-0005-0000-0000-0000D9000000}"/>
    <cellStyle name="Comma 8 2 6 2 6 2 2" xfId="54213" xr:uid="{00000000-0005-0000-0000-0000D9000000}"/>
    <cellStyle name="Comma 8 2 6 2 6 3" xfId="39093" xr:uid="{00000000-0005-0000-0000-0000D9000000}"/>
    <cellStyle name="Comma 8 2 6 2 7" xfId="10365" xr:uid="{00000000-0005-0000-0000-0000D9000000}"/>
    <cellStyle name="Comma 8 2 6 2 7 2" xfId="25485" xr:uid="{00000000-0005-0000-0000-0000D9000000}"/>
    <cellStyle name="Comma 8 2 6 2 7 2 2" xfId="55725" xr:uid="{00000000-0005-0000-0000-0000D9000000}"/>
    <cellStyle name="Comma 8 2 6 2 7 3" xfId="40605" xr:uid="{00000000-0005-0000-0000-0000D9000000}"/>
    <cellStyle name="Comma 8 2 6 2 8" xfId="16413" xr:uid="{00000000-0005-0000-0000-0000D9000000}"/>
    <cellStyle name="Comma 8 2 6 2 8 2" xfId="46653" xr:uid="{00000000-0005-0000-0000-0000D9000000}"/>
    <cellStyle name="Comma 8 2 6 2 9" xfId="31533" xr:uid="{00000000-0005-0000-0000-0000D9000000}"/>
    <cellStyle name="Comma 8 2 6 3" xfId="2049" xr:uid="{00000000-0005-0000-0000-0000D9000000}"/>
    <cellStyle name="Comma 8 2 6 3 2" xfId="11121" xr:uid="{00000000-0005-0000-0000-0000D9000000}"/>
    <cellStyle name="Comma 8 2 6 3 2 2" xfId="26241" xr:uid="{00000000-0005-0000-0000-0000D9000000}"/>
    <cellStyle name="Comma 8 2 6 3 2 2 2" xfId="56481" xr:uid="{00000000-0005-0000-0000-0000D9000000}"/>
    <cellStyle name="Comma 8 2 6 3 2 3" xfId="41361" xr:uid="{00000000-0005-0000-0000-0000D9000000}"/>
    <cellStyle name="Comma 8 2 6 3 3" xfId="17169" xr:uid="{00000000-0005-0000-0000-0000D9000000}"/>
    <cellStyle name="Comma 8 2 6 3 3 2" xfId="47409" xr:uid="{00000000-0005-0000-0000-0000D9000000}"/>
    <cellStyle name="Comma 8 2 6 3 4" xfId="32289" xr:uid="{00000000-0005-0000-0000-0000D9000000}"/>
    <cellStyle name="Comma 8 2 6 4" xfId="3561" xr:uid="{00000000-0005-0000-0000-0000D9000000}"/>
    <cellStyle name="Comma 8 2 6 4 2" xfId="12633" xr:uid="{00000000-0005-0000-0000-0000D9000000}"/>
    <cellStyle name="Comma 8 2 6 4 2 2" xfId="27753" xr:uid="{00000000-0005-0000-0000-0000D9000000}"/>
    <cellStyle name="Comma 8 2 6 4 2 2 2" xfId="57993" xr:uid="{00000000-0005-0000-0000-0000D9000000}"/>
    <cellStyle name="Comma 8 2 6 4 2 3" xfId="42873" xr:uid="{00000000-0005-0000-0000-0000D9000000}"/>
    <cellStyle name="Comma 8 2 6 4 3" xfId="18681" xr:uid="{00000000-0005-0000-0000-0000D9000000}"/>
    <cellStyle name="Comma 8 2 6 4 3 2" xfId="48921" xr:uid="{00000000-0005-0000-0000-0000D9000000}"/>
    <cellStyle name="Comma 8 2 6 4 4" xfId="33801" xr:uid="{00000000-0005-0000-0000-0000D9000000}"/>
    <cellStyle name="Comma 8 2 6 5" xfId="5073" xr:uid="{00000000-0005-0000-0000-0000D9000000}"/>
    <cellStyle name="Comma 8 2 6 5 2" xfId="14145" xr:uid="{00000000-0005-0000-0000-0000D9000000}"/>
    <cellStyle name="Comma 8 2 6 5 2 2" xfId="29265" xr:uid="{00000000-0005-0000-0000-0000D9000000}"/>
    <cellStyle name="Comma 8 2 6 5 2 2 2" xfId="59505" xr:uid="{00000000-0005-0000-0000-0000D9000000}"/>
    <cellStyle name="Comma 8 2 6 5 2 3" xfId="44385" xr:uid="{00000000-0005-0000-0000-0000D9000000}"/>
    <cellStyle name="Comma 8 2 6 5 3" xfId="20193" xr:uid="{00000000-0005-0000-0000-0000D9000000}"/>
    <cellStyle name="Comma 8 2 6 5 3 2" xfId="50433" xr:uid="{00000000-0005-0000-0000-0000D9000000}"/>
    <cellStyle name="Comma 8 2 6 5 4" xfId="35313" xr:uid="{00000000-0005-0000-0000-0000D9000000}"/>
    <cellStyle name="Comma 8 2 6 6" xfId="6585" xr:uid="{00000000-0005-0000-0000-0000D9000000}"/>
    <cellStyle name="Comma 8 2 6 6 2" xfId="21705" xr:uid="{00000000-0005-0000-0000-0000D9000000}"/>
    <cellStyle name="Comma 8 2 6 6 2 2" xfId="51945" xr:uid="{00000000-0005-0000-0000-0000D9000000}"/>
    <cellStyle name="Comma 8 2 6 6 3" xfId="36825" xr:uid="{00000000-0005-0000-0000-0000D9000000}"/>
    <cellStyle name="Comma 8 2 6 7" xfId="8097" xr:uid="{00000000-0005-0000-0000-0000D9000000}"/>
    <cellStyle name="Comma 8 2 6 7 2" xfId="23217" xr:uid="{00000000-0005-0000-0000-0000D9000000}"/>
    <cellStyle name="Comma 8 2 6 7 2 2" xfId="53457" xr:uid="{00000000-0005-0000-0000-0000D9000000}"/>
    <cellStyle name="Comma 8 2 6 7 3" xfId="38337" xr:uid="{00000000-0005-0000-0000-0000D9000000}"/>
    <cellStyle name="Comma 8 2 6 8" xfId="9609" xr:uid="{00000000-0005-0000-0000-0000D9000000}"/>
    <cellStyle name="Comma 8 2 6 8 2" xfId="24729" xr:uid="{00000000-0005-0000-0000-0000D9000000}"/>
    <cellStyle name="Comma 8 2 6 8 2 2" xfId="54969" xr:uid="{00000000-0005-0000-0000-0000D9000000}"/>
    <cellStyle name="Comma 8 2 6 8 3" xfId="39849" xr:uid="{00000000-0005-0000-0000-0000D9000000}"/>
    <cellStyle name="Comma 8 2 6 9" xfId="15657" xr:uid="{00000000-0005-0000-0000-0000D9000000}"/>
    <cellStyle name="Comma 8 2 6 9 2" xfId="45897" xr:uid="{00000000-0005-0000-0000-0000D9000000}"/>
    <cellStyle name="Comma 8 2 7" xfId="789" xr:uid="{00000000-0005-0000-0000-000039000000}"/>
    <cellStyle name="Comma 8 2 7 2" xfId="2301" xr:uid="{00000000-0005-0000-0000-000039000000}"/>
    <cellStyle name="Comma 8 2 7 2 2" xfId="11373" xr:uid="{00000000-0005-0000-0000-000039000000}"/>
    <cellStyle name="Comma 8 2 7 2 2 2" xfId="26493" xr:uid="{00000000-0005-0000-0000-000039000000}"/>
    <cellStyle name="Comma 8 2 7 2 2 2 2" xfId="56733" xr:uid="{00000000-0005-0000-0000-000039000000}"/>
    <cellStyle name="Comma 8 2 7 2 2 3" xfId="41613" xr:uid="{00000000-0005-0000-0000-000039000000}"/>
    <cellStyle name="Comma 8 2 7 2 3" xfId="17421" xr:uid="{00000000-0005-0000-0000-000039000000}"/>
    <cellStyle name="Comma 8 2 7 2 3 2" xfId="47661" xr:uid="{00000000-0005-0000-0000-000039000000}"/>
    <cellStyle name="Comma 8 2 7 2 4" xfId="32541" xr:uid="{00000000-0005-0000-0000-000039000000}"/>
    <cellStyle name="Comma 8 2 7 3" xfId="3813" xr:uid="{00000000-0005-0000-0000-000039000000}"/>
    <cellStyle name="Comma 8 2 7 3 2" xfId="12885" xr:uid="{00000000-0005-0000-0000-000039000000}"/>
    <cellStyle name="Comma 8 2 7 3 2 2" xfId="28005" xr:uid="{00000000-0005-0000-0000-000039000000}"/>
    <cellStyle name="Comma 8 2 7 3 2 2 2" xfId="58245" xr:uid="{00000000-0005-0000-0000-000039000000}"/>
    <cellStyle name="Comma 8 2 7 3 2 3" xfId="43125" xr:uid="{00000000-0005-0000-0000-000039000000}"/>
    <cellStyle name="Comma 8 2 7 3 3" xfId="18933" xr:uid="{00000000-0005-0000-0000-000039000000}"/>
    <cellStyle name="Comma 8 2 7 3 3 2" xfId="49173" xr:uid="{00000000-0005-0000-0000-000039000000}"/>
    <cellStyle name="Comma 8 2 7 3 4" xfId="34053" xr:uid="{00000000-0005-0000-0000-000039000000}"/>
    <cellStyle name="Comma 8 2 7 4" xfId="5325" xr:uid="{00000000-0005-0000-0000-000039000000}"/>
    <cellStyle name="Comma 8 2 7 4 2" xfId="14397" xr:uid="{00000000-0005-0000-0000-000039000000}"/>
    <cellStyle name="Comma 8 2 7 4 2 2" xfId="29517" xr:uid="{00000000-0005-0000-0000-000039000000}"/>
    <cellStyle name="Comma 8 2 7 4 2 2 2" xfId="59757" xr:uid="{00000000-0005-0000-0000-000039000000}"/>
    <cellStyle name="Comma 8 2 7 4 2 3" xfId="44637" xr:uid="{00000000-0005-0000-0000-000039000000}"/>
    <cellStyle name="Comma 8 2 7 4 3" xfId="20445" xr:uid="{00000000-0005-0000-0000-000039000000}"/>
    <cellStyle name="Comma 8 2 7 4 3 2" xfId="50685" xr:uid="{00000000-0005-0000-0000-000039000000}"/>
    <cellStyle name="Comma 8 2 7 4 4" xfId="35565" xr:uid="{00000000-0005-0000-0000-000039000000}"/>
    <cellStyle name="Comma 8 2 7 5" xfId="6837" xr:uid="{00000000-0005-0000-0000-000039000000}"/>
    <cellStyle name="Comma 8 2 7 5 2" xfId="21957" xr:uid="{00000000-0005-0000-0000-000039000000}"/>
    <cellStyle name="Comma 8 2 7 5 2 2" xfId="52197" xr:uid="{00000000-0005-0000-0000-000039000000}"/>
    <cellStyle name="Comma 8 2 7 5 3" xfId="37077" xr:uid="{00000000-0005-0000-0000-000039000000}"/>
    <cellStyle name="Comma 8 2 7 6" xfId="8349" xr:uid="{00000000-0005-0000-0000-000039000000}"/>
    <cellStyle name="Comma 8 2 7 6 2" xfId="23469" xr:uid="{00000000-0005-0000-0000-000039000000}"/>
    <cellStyle name="Comma 8 2 7 6 2 2" xfId="53709" xr:uid="{00000000-0005-0000-0000-000039000000}"/>
    <cellStyle name="Comma 8 2 7 6 3" xfId="38589" xr:uid="{00000000-0005-0000-0000-000039000000}"/>
    <cellStyle name="Comma 8 2 7 7" xfId="9861" xr:uid="{00000000-0005-0000-0000-000039000000}"/>
    <cellStyle name="Comma 8 2 7 7 2" xfId="24981" xr:uid="{00000000-0005-0000-0000-000039000000}"/>
    <cellStyle name="Comma 8 2 7 7 2 2" xfId="55221" xr:uid="{00000000-0005-0000-0000-000039000000}"/>
    <cellStyle name="Comma 8 2 7 7 3" xfId="40101" xr:uid="{00000000-0005-0000-0000-000039000000}"/>
    <cellStyle name="Comma 8 2 7 8" xfId="15909" xr:uid="{00000000-0005-0000-0000-000039000000}"/>
    <cellStyle name="Comma 8 2 7 8 2" xfId="46149" xr:uid="{00000000-0005-0000-0000-000039000000}"/>
    <cellStyle name="Comma 8 2 7 9" xfId="31029" xr:uid="{00000000-0005-0000-0000-000039000000}"/>
    <cellStyle name="Comma 8 2 8" xfId="1545" xr:uid="{00000000-0005-0000-0000-000039000000}"/>
    <cellStyle name="Comma 8 2 8 2" xfId="10617" xr:uid="{00000000-0005-0000-0000-000039000000}"/>
    <cellStyle name="Comma 8 2 8 2 2" xfId="25737" xr:uid="{00000000-0005-0000-0000-000039000000}"/>
    <cellStyle name="Comma 8 2 8 2 2 2" xfId="55977" xr:uid="{00000000-0005-0000-0000-000039000000}"/>
    <cellStyle name="Comma 8 2 8 2 3" xfId="40857" xr:uid="{00000000-0005-0000-0000-000039000000}"/>
    <cellStyle name="Comma 8 2 8 3" xfId="16665" xr:uid="{00000000-0005-0000-0000-000039000000}"/>
    <cellStyle name="Comma 8 2 8 3 2" xfId="46905" xr:uid="{00000000-0005-0000-0000-000039000000}"/>
    <cellStyle name="Comma 8 2 8 4" xfId="31785" xr:uid="{00000000-0005-0000-0000-000039000000}"/>
    <cellStyle name="Comma 8 2 9" xfId="3057" xr:uid="{00000000-0005-0000-0000-000039000000}"/>
    <cellStyle name="Comma 8 2 9 2" xfId="12129" xr:uid="{00000000-0005-0000-0000-000039000000}"/>
    <cellStyle name="Comma 8 2 9 2 2" xfId="27249" xr:uid="{00000000-0005-0000-0000-000039000000}"/>
    <cellStyle name="Comma 8 2 9 2 2 2" xfId="57489" xr:uid="{00000000-0005-0000-0000-000039000000}"/>
    <cellStyle name="Comma 8 2 9 2 3" xfId="42369" xr:uid="{00000000-0005-0000-0000-000039000000}"/>
    <cellStyle name="Comma 8 2 9 3" xfId="18177" xr:uid="{00000000-0005-0000-0000-000039000000}"/>
    <cellStyle name="Comma 8 2 9 3 2" xfId="48417" xr:uid="{00000000-0005-0000-0000-000039000000}"/>
    <cellStyle name="Comma 8 2 9 4" xfId="33297" xr:uid="{00000000-0005-0000-0000-000039000000}"/>
    <cellStyle name="Comma 8 3" xfId="47" xr:uid="{00000000-0005-0000-0000-00000C000000}"/>
    <cellStyle name="Comma 8 3 10" xfId="4583" xr:uid="{00000000-0005-0000-0000-00000C000000}"/>
    <cellStyle name="Comma 8 3 10 2" xfId="13655" xr:uid="{00000000-0005-0000-0000-00000C000000}"/>
    <cellStyle name="Comma 8 3 10 2 2" xfId="28775" xr:uid="{00000000-0005-0000-0000-00000C000000}"/>
    <cellStyle name="Comma 8 3 10 2 2 2" xfId="59015" xr:uid="{00000000-0005-0000-0000-00000C000000}"/>
    <cellStyle name="Comma 8 3 10 2 3" xfId="43895" xr:uid="{00000000-0005-0000-0000-00000C000000}"/>
    <cellStyle name="Comma 8 3 10 3" xfId="19703" xr:uid="{00000000-0005-0000-0000-00000C000000}"/>
    <cellStyle name="Comma 8 3 10 3 2" xfId="49943" xr:uid="{00000000-0005-0000-0000-00000C000000}"/>
    <cellStyle name="Comma 8 3 10 4" xfId="34823" xr:uid="{00000000-0005-0000-0000-00000C000000}"/>
    <cellStyle name="Comma 8 3 11" xfId="6095" xr:uid="{00000000-0005-0000-0000-00000C000000}"/>
    <cellStyle name="Comma 8 3 11 2" xfId="21215" xr:uid="{00000000-0005-0000-0000-00000C000000}"/>
    <cellStyle name="Comma 8 3 11 2 2" xfId="51455" xr:uid="{00000000-0005-0000-0000-00000C000000}"/>
    <cellStyle name="Comma 8 3 11 3" xfId="36335" xr:uid="{00000000-0005-0000-0000-00000C000000}"/>
    <cellStyle name="Comma 8 3 12" xfId="7607" xr:uid="{00000000-0005-0000-0000-00000C000000}"/>
    <cellStyle name="Comma 8 3 12 2" xfId="22727" xr:uid="{00000000-0005-0000-0000-00000C000000}"/>
    <cellStyle name="Comma 8 3 12 2 2" xfId="52967" xr:uid="{00000000-0005-0000-0000-00000C000000}"/>
    <cellStyle name="Comma 8 3 12 3" xfId="37847" xr:uid="{00000000-0005-0000-0000-00000C000000}"/>
    <cellStyle name="Comma 8 3 13" xfId="9119" xr:uid="{00000000-0005-0000-0000-00000C000000}"/>
    <cellStyle name="Comma 8 3 13 2" xfId="24239" xr:uid="{00000000-0005-0000-0000-00000C000000}"/>
    <cellStyle name="Comma 8 3 13 2 2" xfId="54479" xr:uid="{00000000-0005-0000-0000-00000C000000}"/>
    <cellStyle name="Comma 8 3 13 3" xfId="39359" xr:uid="{00000000-0005-0000-0000-00000C000000}"/>
    <cellStyle name="Comma 8 3 14" xfId="15167" xr:uid="{00000000-0005-0000-0000-00000C000000}"/>
    <cellStyle name="Comma 8 3 14 2" xfId="45407" xr:uid="{00000000-0005-0000-0000-00000C000000}"/>
    <cellStyle name="Comma 8 3 15" xfId="30287" xr:uid="{00000000-0005-0000-0000-00000C000000}"/>
    <cellStyle name="Comma 8 3 2" xfId="89" xr:uid="{00000000-0005-0000-0000-000026000000}"/>
    <cellStyle name="Comma 8 3 2 10" xfId="6137" xr:uid="{00000000-0005-0000-0000-000026000000}"/>
    <cellStyle name="Comma 8 3 2 10 2" xfId="21257" xr:uid="{00000000-0005-0000-0000-000026000000}"/>
    <cellStyle name="Comma 8 3 2 10 2 2" xfId="51497" xr:uid="{00000000-0005-0000-0000-000026000000}"/>
    <cellStyle name="Comma 8 3 2 10 3" xfId="36377" xr:uid="{00000000-0005-0000-0000-000026000000}"/>
    <cellStyle name="Comma 8 3 2 11" xfId="7649" xr:uid="{00000000-0005-0000-0000-000026000000}"/>
    <cellStyle name="Comma 8 3 2 11 2" xfId="22769" xr:uid="{00000000-0005-0000-0000-000026000000}"/>
    <cellStyle name="Comma 8 3 2 11 2 2" xfId="53009" xr:uid="{00000000-0005-0000-0000-000026000000}"/>
    <cellStyle name="Comma 8 3 2 11 3" xfId="37889" xr:uid="{00000000-0005-0000-0000-000026000000}"/>
    <cellStyle name="Comma 8 3 2 12" xfId="9161" xr:uid="{00000000-0005-0000-0000-000026000000}"/>
    <cellStyle name="Comma 8 3 2 12 2" xfId="24281" xr:uid="{00000000-0005-0000-0000-000026000000}"/>
    <cellStyle name="Comma 8 3 2 12 2 2" xfId="54521" xr:uid="{00000000-0005-0000-0000-000026000000}"/>
    <cellStyle name="Comma 8 3 2 12 3" xfId="39401" xr:uid="{00000000-0005-0000-0000-000026000000}"/>
    <cellStyle name="Comma 8 3 2 13" xfId="15209" xr:uid="{00000000-0005-0000-0000-000026000000}"/>
    <cellStyle name="Comma 8 3 2 13 2" xfId="45449" xr:uid="{00000000-0005-0000-0000-000026000000}"/>
    <cellStyle name="Comma 8 3 2 14" xfId="30329" xr:uid="{00000000-0005-0000-0000-000026000000}"/>
    <cellStyle name="Comma 8 3 2 2" xfId="173" xr:uid="{00000000-0005-0000-0000-00004C000000}"/>
    <cellStyle name="Comma 8 3 2 2 10" xfId="9245" xr:uid="{00000000-0005-0000-0000-00004C000000}"/>
    <cellStyle name="Comma 8 3 2 2 10 2" xfId="24365" xr:uid="{00000000-0005-0000-0000-00004C000000}"/>
    <cellStyle name="Comma 8 3 2 2 10 2 2" xfId="54605" xr:uid="{00000000-0005-0000-0000-00004C000000}"/>
    <cellStyle name="Comma 8 3 2 2 10 3" xfId="39485" xr:uid="{00000000-0005-0000-0000-00004C000000}"/>
    <cellStyle name="Comma 8 3 2 2 11" xfId="15293" xr:uid="{00000000-0005-0000-0000-00004C000000}"/>
    <cellStyle name="Comma 8 3 2 2 11 2" xfId="45533" xr:uid="{00000000-0005-0000-0000-00004C000000}"/>
    <cellStyle name="Comma 8 3 2 2 12" xfId="30413" xr:uid="{00000000-0005-0000-0000-00004C000000}"/>
    <cellStyle name="Comma 8 3 2 2 2" xfId="425" xr:uid="{00000000-0005-0000-0000-00004C000000}"/>
    <cellStyle name="Comma 8 3 2 2 2 10" xfId="30665" xr:uid="{00000000-0005-0000-0000-00004C000000}"/>
    <cellStyle name="Comma 8 3 2 2 2 2" xfId="1181" xr:uid="{00000000-0005-0000-0000-00004C000000}"/>
    <cellStyle name="Comma 8 3 2 2 2 2 2" xfId="2693" xr:uid="{00000000-0005-0000-0000-00004C000000}"/>
    <cellStyle name="Comma 8 3 2 2 2 2 2 2" xfId="11765" xr:uid="{00000000-0005-0000-0000-00004C000000}"/>
    <cellStyle name="Comma 8 3 2 2 2 2 2 2 2" xfId="26885" xr:uid="{00000000-0005-0000-0000-00004C000000}"/>
    <cellStyle name="Comma 8 3 2 2 2 2 2 2 2 2" xfId="57125" xr:uid="{00000000-0005-0000-0000-00004C000000}"/>
    <cellStyle name="Comma 8 3 2 2 2 2 2 2 3" xfId="42005" xr:uid="{00000000-0005-0000-0000-00004C000000}"/>
    <cellStyle name="Comma 8 3 2 2 2 2 2 3" xfId="17813" xr:uid="{00000000-0005-0000-0000-00004C000000}"/>
    <cellStyle name="Comma 8 3 2 2 2 2 2 3 2" xfId="48053" xr:uid="{00000000-0005-0000-0000-00004C000000}"/>
    <cellStyle name="Comma 8 3 2 2 2 2 2 4" xfId="32933" xr:uid="{00000000-0005-0000-0000-00004C000000}"/>
    <cellStyle name="Comma 8 3 2 2 2 2 3" xfId="4205" xr:uid="{00000000-0005-0000-0000-00004C000000}"/>
    <cellStyle name="Comma 8 3 2 2 2 2 3 2" xfId="13277" xr:uid="{00000000-0005-0000-0000-00004C000000}"/>
    <cellStyle name="Comma 8 3 2 2 2 2 3 2 2" xfId="28397" xr:uid="{00000000-0005-0000-0000-00004C000000}"/>
    <cellStyle name="Comma 8 3 2 2 2 2 3 2 2 2" xfId="58637" xr:uid="{00000000-0005-0000-0000-00004C000000}"/>
    <cellStyle name="Comma 8 3 2 2 2 2 3 2 3" xfId="43517" xr:uid="{00000000-0005-0000-0000-00004C000000}"/>
    <cellStyle name="Comma 8 3 2 2 2 2 3 3" xfId="19325" xr:uid="{00000000-0005-0000-0000-00004C000000}"/>
    <cellStyle name="Comma 8 3 2 2 2 2 3 3 2" xfId="49565" xr:uid="{00000000-0005-0000-0000-00004C000000}"/>
    <cellStyle name="Comma 8 3 2 2 2 2 3 4" xfId="34445" xr:uid="{00000000-0005-0000-0000-00004C000000}"/>
    <cellStyle name="Comma 8 3 2 2 2 2 4" xfId="5717" xr:uid="{00000000-0005-0000-0000-00004C000000}"/>
    <cellStyle name="Comma 8 3 2 2 2 2 4 2" xfId="14789" xr:uid="{00000000-0005-0000-0000-00004C000000}"/>
    <cellStyle name="Comma 8 3 2 2 2 2 4 2 2" xfId="29909" xr:uid="{00000000-0005-0000-0000-00004C000000}"/>
    <cellStyle name="Comma 8 3 2 2 2 2 4 2 2 2" xfId="60149" xr:uid="{00000000-0005-0000-0000-00004C000000}"/>
    <cellStyle name="Comma 8 3 2 2 2 2 4 2 3" xfId="45029" xr:uid="{00000000-0005-0000-0000-00004C000000}"/>
    <cellStyle name="Comma 8 3 2 2 2 2 4 3" xfId="20837" xr:uid="{00000000-0005-0000-0000-00004C000000}"/>
    <cellStyle name="Comma 8 3 2 2 2 2 4 3 2" xfId="51077" xr:uid="{00000000-0005-0000-0000-00004C000000}"/>
    <cellStyle name="Comma 8 3 2 2 2 2 4 4" xfId="35957" xr:uid="{00000000-0005-0000-0000-00004C000000}"/>
    <cellStyle name="Comma 8 3 2 2 2 2 5" xfId="7229" xr:uid="{00000000-0005-0000-0000-00004C000000}"/>
    <cellStyle name="Comma 8 3 2 2 2 2 5 2" xfId="22349" xr:uid="{00000000-0005-0000-0000-00004C000000}"/>
    <cellStyle name="Comma 8 3 2 2 2 2 5 2 2" xfId="52589" xr:uid="{00000000-0005-0000-0000-00004C000000}"/>
    <cellStyle name="Comma 8 3 2 2 2 2 5 3" xfId="37469" xr:uid="{00000000-0005-0000-0000-00004C000000}"/>
    <cellStyle name="Comma 8 3 2 2 2 2 6" xfId="8741" xr:uid="{00000000-0005-0000-0000-00004C000000}"/>
    <cellStyle name="Comma 8 3 2 2 2 2 6 2" xfId="23861" xr:uid="{00000000-0005-0000-0000-00004C000000}"/>
    <cellStyle name="Comma 8 3 2 2 2 2 6 2 2" xfId="54101" xr:uid="{00000000-0005-0000-0000-00004C000000}"/>
    <cellStyle name="Comma 8 3 2 2 2 2 6 3" xfId="38981" xr:uid="{00000000-0005-0000-0000-00004C000000}"/>
    <cellStyle name="Comma 8 3 2 2 2 2 7" xfId="10253" xr:uid="{00000000-0005-0000-0000-00004C000000}"/>
    <cellStyle name="Comma 8 3 2 2 2 2 7 2" xfId="25373" xr:uid="{00000000-0005-0000-0000-00004C000000}"/>
    <cellStyle name="Comma 8 3 2 2 2 2 7 2 2" xfId="55613" xr:uid="{00000000-0005-0000-0000-00004C000000}"/>
    <cellStyle name="Comma 8 3 2 2 2 2 7 3" xfId="40493" xr:uid="{00000000-0005-0000-0000-00004C000000}"/>
    <cellStyle name="Comma 8 3 2 2 2 2 8" xfId="16301" xr:uid="{00000000-0005-0000-0000-00004C000000}"/>
    <cellStyle name="Comma 8 3 2 2 2 2 8 2" xfId="46541" xr:uid="{00000000-0005-0000-0000-00004C000000}"/>
    <cellStyle name="Comma 8 3 2 2 2 2 9" xfId="31421" xr:uid="{00000000-0005-0000-0000-00004C000000}"/>
    <cellStyle name="Comma 8 3 2 2 2 3" xfId="1937" xr:uid="{00000000-0005-0000-0000-00004C000000}"/>
    <cellStyle name="Comma 8 3 2 2 2 3 2" xfId="11009" xr:uid="{00000000-0005-0000-0000-00004C000000}"/>
    <cellStyle name="Comma 8 3 2 2 2 3 2 2" xfId="26129" xr:uid="{00000000-0005-0000-0000-00004C000000}"/>
    <cellStyle name="Comma 8 3 2 2 2 3 2 2 2" xfId="56369" xr:uid="{00000000-0005-0000-0000-00004C000000}"/>
    <cellStyle name="Comma 8 3 2 2 2 3 2 3" xfId="41249" xr:uid="{00000000-0005-0000-0000-00004C000000}"/>
    <cellStyle name="Comma 8 3 2 2 2 3 3" xfId="17057" xr:uid="{00000000-0005-0000-0000-00004C000000}"/>
    <cellStyle name="Comma 8 3 2 2 2 3 3 2" xfId="47297" xr:uid="{00000000-0005-0000-0000-00004C000000}"/>
    <cellStyle name="Comma 8 3 2 2 2 3 4" xfId="32177" xr:uid="{00000000-0005-0000-0000-00004C000000}"/>
    <cellStyle name="Comma 8 3 2 2 2 4" xfId="3449" xr:uid="{00000000-0005-0000-0000-00004C000000}"/>
    <cellStyle name="Comma 8 3 2 2 2 4 2" xfId="12521" xr:uid="{00000000-0005-0000-0000-00004C000000}"/>
    <cellStyle name="Comma 8 3 2 2 2 4 2 2" xfId="27641" xr:uid="{00000000-0005-0000-0000-00004C000000}"/>
    <cellStyle name="Comma 8 3 2 2 2 4 2 2 2" xfId="57881" xr:uid="{00000000-0005-0000-0000-00004C000000}"/>
    <cellStyle name="Comma 8 3 2 2 2 4 2 3" xfId="42761" xr:uid="{00000000-0005-0000-0000-00004C000000}"/>
    <cellStyle name="Comma 8 3 2 2 2 4 3" xfId="18569" xr:uid="{00000000-0005-0000-0000-00004C000000}"/>
    <cellStyle name="Comma 8 3 2 2 2 4 3 2" xfId="48809" xr:uid="{00000000-0005-0000-0000-00004C000000}"/>
    <cellStyle name="Comma 8 3 2 2 2 4 4" xfId="33689" xr:uid="{00000000-0005-0000-0000-00004C000000}"/>
    <cellStyle name="Comma 8 3 2 2 2 5" xfId="4961" xr:uid="{00000000-0005-0000-0000-00004C000000}"/>
    <cellStyle name="Comma 8 3 2 2 2 5 2" xfId="14033" xr:uid="{00000000-0005-0000-0000-00004C000000}"/>
    <cellStyle name="Comma 8 3 2 2 2 5 2 2" xfId="29153" xr:uid="{00000000-0005-0000-0000-00004C000000}"/>
    <cellStyle name="Comma 8 3 2 2 2 5 2 2 2" xfId="59393" xr:uid="{00000000-0005-0000-0000-00004C000000}"/>
    <cellStyle name="Comma 8 3 2 2 2 5 2 3" xfId="44273" xr:uid="{00000000-0005-0000-0000-00004C000000}"/>
    <cellStyle name="Comma 8 3 2 2 2 5 3" xfId="20081" xr:uid="{00000000-0005-0000-0000-00004C000000}"/>
    <cellStyle name="Comma 8 3 2 2 2 5 3 2" xfId="50321" xr:uid="{00000000-0005-0000-0000-00004C000000}"/>
    <cellStyle name="Comma 8 3 2 2 2 5 4" xfId="35201" xr:uid="{00000000-0005-0000-0000-00004C000000}"/>
    <cellStyle name="Comma 8 3 2 2 2 6" xfId="6473" xr:uid="{00000000-0005-0000-0000-00004C000000}"/>
    <cellStyle name="Comma 8 3 2 2 2 6 2" xfId="21593" xr:uid="{00000000-0005-0000-0000-00004C000000}"/>
    <cellStyle name="Comma 8 3 2 2 2 6 2 2" xfId="51833" xr:uid="{00000000-0005-0000-0000-00004C000000}"/>
    <cellStyle name="Comma 8 3 2 2 2 6 3" xfId="36713" xr:uid="{00000000-0005-0000-0000-00004C000000}"/>
    <cellStyle name="Comma 8 3 2 2 2 7" xfId="7985" xr:uid="{00000000-0005-0000-0000-00004C000000}"/>
    <cellStyle name="Comma 8 3 2 2 2 7 2" xfId="23105" xr:uid="{00000000-0005-0000-0000-00004C000000}"/>
    <cellStyle name="Comma 8 3 2 2 2 7 2 2" xfId="53345" xr:uid="{00000000-0005-0000-0000-00004C000000}"/>
    <cellStyle name="Comma 8 3 2 2 2 7 3" xfId="38225" xr:uid="{00000000-0005-0000-0000-00004C000000}"/>
    <cellStyle name="Comma 8 3 2 2 2 8" xfId="9497" xr:uid="{00000000-0005-0000-0000-00004C000000}"/>
    <cellStyle name="Comma 8 3 2 2 2 8 2" xfId="24617" xr:uid="{00000000-0005-0000-0000-00004C000000}"/>
    <cellStyle name="Comma 8 3 2 2 2 8 2 2" xfId="54857" xr:uid="{00000000-0005-0000-0000-00004C000000}"/>
    <cellStyle name="Comma 8 3 2 2 2 8 3" xfId="39737" xr:uid="{00000000-0005-0000-0000-00004C000000}"/>
    <cellStyle name="Comma 8 3 2 2 2 9" xfId="15545" xr:uid="{00000000-0005-0000-0000-00004C000000}"/>
    <cellStyle name="Comma 8 3 2 2 2 9 2" xfId="45785" xr:uid="{00000000-0005-0000-0000-00004C000000}"/>
    <cellStyle name="Comma 8 3 2 2 3" xfId="677" xr:uid="{00000000-0005-0000-0000-0000E1000000}"/>
    <cellStyle name="Comma 8 3 2 2 3 10" xfId="30917" xr:uid="{00000000-0005-0000-0000-0000E1000000}"/>
    <cellStyle name="Comma 8 3 2 2 3 2" xfId="1433" xr:uid="{00000000-0005-0000-0000-0000E1000000}"/>
    <cellStyle name="Comma 8 3 2 2 3 2 2" xfId="2945" xr:uid="{00000000-0005-0000-0000-0000E1000000}"/>
    <cellStyle name="Comma 8 3 2 2 3 2 2 2" xfId="12017" xr:uid="{00000000-0005-0000-0000-0000E1000000}"/>
    <cellStyle name="Comma 8 3 2 2 3 2 2 2 2" xfId="27137" xr:uid="{00000000-0005-0000-0000-0000E1000000}"/>
    <cellStyle name="Comma 8 3 2 2 3 2 2 2 2 2" xfId="57377" xr:uid="{00000000-0005-0000-0000-0000E1000000}"/>
    <cellStyle name="Comma 8 3 2 2 3 2 2 2 3" xfId="42257" xr:uid="{00000000-0005-0000-0000-0000E1000000}"/>
    <cellStyle name="Comma 8 3 2 2 3 2 2 3" xfId="18065" xr:uid="{00000000-0005-0000-0000-0000E1000000}"/>
    <cellStyle name="Comma 8 3 2 2 3 2 2 3 2" xfId="48305" xr:uid="{00000000-0005-0000-0000-0000E1000000}"/>
    <cellStyle name="Comma 8 3 2 2 3 2 2 4" xfId="33185" xr:uid="{00000000-0005-0000-0000-0000E1000000}"/>
    <cellStyle name="Comma 8 3 2 2 3 2 3" xfId="4457" xr:uid="{00000000-0005-0000-0000-0000E1000000}"/>
    <cellStyle name="Comma 8 3 2 2 3 2 3 2" xfId="13529" xr:uid="{00000000-0005-0000-0000-0000E1000000}"/>
    <cellStyle name="Comma 8 3 2 2 3 2 3 2 2" xfId="28649" xr:uid="{00000000-0005-0000-0000-0000E1000000}"/>
    <cellStyle name="Comma 8 3 2 2 3 2 3 2 2 2" xfId="58889" xr:uid="{00000000-0005-0000-0000-0000E1000000}"/>
    <cellStyle name="Comma 8 3 2 2 3 2 3 2 3" xfId="43769" xr:uid="{00000000-0005-0000-0000-0000E1000000}"/>
    <cellStyle name="Comma 8 3 2 2 3 2 3 3" xfId="19577" xr:uid="{00000000-0005-0000-0000-0000E1000000}"/>
    <cellStyle name="Comma 8 3 2 2 3 2 3 3 2" xfId="49817" xr:uid="{00000000-0005-0000-0000-0000E1000000}"/>
    <cellStyle name="Comma 8 3 2 2 3 2 3 4" xfId="34697" xr:uid="{00000000-0005-0000-0000-0000E1000000}"/>
    <cellStyle name="Comma 8 3 2 2 3 2 4" xfId="5969" xr:uid="{00000000-0005-0000-0000-0000E1000000}"/>
    <cellStyle name="Comma 8 3 2 2 3 2 4 2" xfId="15041" xr:uid="{00000000-0005-0000-0000-0000E1000000}"/>
    <cellStyle name="Comma 8 3 2 2 3 2 4 2 2" xfId="30161" xr:uid="{00000000-0005-0000-0000-0000E1000000}"/>
    <cellStyle name="Comma 8 3 2 2 3 2 4 2 2 2" xfId="60401" xr:uid="{00000000-0005-0000-0000-0000E1000000}"/>
    <cellStyle name="Comma 8 3 2 2 3 2 4 2 3" xfId="45281" xr:uid="{00000000-0005-0000-0000-0000E1000000}"/>
    <cellStyle name="Comma 8 3 2 2 3 2 4 3" xfId="21089" xr:uid="{00000000-0005-0000-0000-0000E1000000}"/>
    <cellStyle name="Comma 8 3 2 2 3 2 4 3 2" xfId="51329" xr:uid="{00000000-0005-0000-0000-0000E1000000}"/>
    <cellStyle name="Comma 8 3 2 2 3 2 4 4" xfId="36209" xr:uid="{00000000-0005-0000-0000-0000E1000000}"/>
    <cellStyle name="Comma 8 3 2 2 3 2 5" xfId="7481" xr:uid="{00000000-0005-0000-0000-0000E1000000}"/>
    <cellStyle name="Comma 8 3 2 2 3 2 5 2" xfId="22601" xr:uid="{00000000-0005-0000-0000-0000E1000000}"/>
    <cellStyle name="Comma 8 3 2 2 3 2 5 2 2" xfId="52841" xr:uid="{00000000-0005-0000-0000-0000E1000000}"/>
    <cellStyle name="Comma 8 3 2 2 3 2 5 3" xfId="37721" xr:uid="{00000000-0005-0000-0000-0000E1000000}"/>
    <cellStyle name="Comma 8 3 2 2 3 2 6" xfId="8993" xr:uid="{00000000-0005-0000-0000-0000E1000000}"/>
    <cellStyle name="Comma 8 3 2 2 3 2 6 2" xfId="24113" xr:uid="{00000000-0005-0000-0000-0000E1000000}"/>
    <cellStyle name="Comma 8 3 2 2 3 2 6 2 2" xfId="54353" xr:uid="{00000000-0005-0000-0000-0000E1000000}"/>
    <cellStyle name="Comma 8 3 2 2 3 2 6 3" xfId="39233" xr:uid="{00000000-0005-0000-0000-0000E1000000}"/>
    <cellStyle name="Comma 8 3 2 2 3 2 7" xfId="10505" xr:uid="{00000000-0005-0000-0000-0000E1000000}"/>
    <cellStyle name="Comma 8 3 2 2 3 2 7 2" xfId="25625" xr:uid="{00000000-0005-0000-0000-0000E1000000}"/>
    <cellStyle name="Comma 8 3 2 2 3 2 7 2 2" xfId="55865" xr:uid="{00000000-0005-0000-0000-0000E1000000}"/>
    <cellStyle name="Comma 8 3 2 2 3 2 7 3" xfId="40745" xr:uid="{00000000-0005-0000-0000-0000E1000000}"/>
    <cellStyle name="Comma 8 3 2 2 3 2 8" xfId="16553" xr:uid="{00000000-0005-0000-0000-0000E1000000}"/>
    <cellStyle name="Comma 8 3 2 2 3 2 8 2" xfId="46793" xr:uid="{00000000-0005-0000-0000-0000E1000000}"/>
    <cellStyle name="Comma 8 3 2 2 3 2 9" xfId="31673" xr:uid="{00000000-0005-0000-0000-0000E1000000}"/>
    <cellStyle name="Comma 8 3 2 2 3 3" xfId="2189" xr:uid="{00000000-0005-0000-0000-0000E1000000}"/>
    <cellStyle name="Comma 8 3 2 2 3 3 2" xfId="11261" xr:uid="{00000000-0005-0000-0000-0000E1000000}"/>
    <cellStyle name="Comma 8 3 2 2 3 3 2 2" xfId="26381" xr:uid="{00000000-0005-0000-0000-0000E1000000}"/>
    <cellStyle name="Comma 8 3 2 2 3 3 2 2 2" xfId="56621" xr:uid="{00000000-0005-0000-0000-0000E1000000}"/>
    <cellStyle name="Comma 8 3 2 2 3 3 2 3" xfId="41501" xr:uid="{00000000-0005-0000-0000-0000E1000000}"/>
    <cellStyle name="Comma 8 3 2 2 3 3 3" xfId="17309" xr:uid="{00000000-0005-0000-0000-0000E1000000}"/>
    <cellStyle name="Comma 8 3 2 2 3 3 3 2" xfId="47549" xr:uid="{00000000-0005-0000-0000-0000E1000000}"/>
    <cellStyle name="Comma 8 3 2 2 3 3 4" xfId="32429" xr:uid="{00000000-0005-0000-0000-0000E1000000}"/>
    <cellStyle name="Comma 8 3 2 2 3 4" xfId="3701" xr:uid="{00000000-0005-0000-0000-0000E1000000}"/>
    <cellStyle name="Comma 8 3 2 2 3 4 2" xfId="12773" xr:uid="{00000000-0005-0000-0000-0000E1000000}"/>
    <cellStyle name="Comma 8 3 2 2 3 4 2 2" xfId="27893" xr:uid="{00000000-0005-0000-0000-0000E1000000}"/>
    <cellStyle name="Comma 8 3 2 2 3 4 2 2 2" xfId="58133" xr:uid="{00000000-0005-0000-0000-0000E1000000}"/>
    <cellStyle name="Comma 8 3 2 2 3 4 2 3" xfId="43013" xr:uid="{00000000-0005-0000-0000-0000E1000000}"/>
    <cellStyle name="Comma 8 3 2 2 3 4 3" xfId="18821" xr:uid="{00000000-0005-0000-0000-0000E1000000}"/>
    <cellStyle name="Comma 8 3 2 2 3 4 3 2" xfId="49061" xr:uid="{00000000-0005-0000-0000-0000E1000000}"/>
    <cellStyle name="Comma 8 3 2 2 3 4 4" xfId="33941" xr:uid="{00000000-0005-0000-0000-0000E1000000}"/>
    <cellStyle name="Comma 8 3 2 2 3 5" xfId="5213" xr:uid="{00000000-0005-0000-0000-0000E1000000}"/>
    <cellStyle name="Comma 8 3 2 2 3 5 2" xfId="14285" xr:uid="{00000000-0005-0000-0000-0000E1000000}"/>
    <cellStyle name="Comma 8 3 2 2 3 5 2 2" xfId="29405" xr:uid="{00000000-0005-0000-0000-0000E1000000}"/>
    <cellStyle name="Comma 8 3 2 2 3 5 2 2 2" xfId="59645" xr:uid="{00000000-0005-0000-0000-0000E1000000}"/>
    <cellStyle name="Comma 8 3 2 2 3 5 2 3" xfId="44525" xr:uid="{00000000-0005-0000-0000-0000E1000000}"/>
    <cellStyle name="Comma 8 3 2 2 3 5 3" xfId="20333" xr:uid="{00000000-0005-0000-0000-0000E1000000}"/>
    <cellStyle name="Comma 8 3 2 2 3 5 3 2" xfId="50573" xr:uid="{00000000-0005-0000-0000-0000E1000000}"/>
    <cellStyle name="Comma 8 3 2 2 3 5 4" xfId="35453" xr:uid="{00000000-0005-0000-0000-0000E1000000}"/>
    <cellStyle name="Comma 8 3 2 2 3 6" xfId="6725" xr:uid="{00000000-0005-0000-0000-0000E1000000}"/>
    <cellStyle name="Comma 8 3 2 2 3 6 2" xfId="21845" xr:uid="{00000000-0005-0000-0000-0000E1000000}"/>
    <cellStyle name="Comma 8 3 2 2 3 6 2 2" xfId="52085" xr:uid="{00000000-0005-0000-0000-0000E1000000}"/>
    <cellStyle name="Comma 8 3 2 2 3 6 3" xfId="36965" xr:uid="{00000000-0005-0000-0000-0000E1000000}"/>
    <cellStyle name="Comma 8 3 2 2 3 7" xfId="8237" xr:uid="{00000000-0005-0000-0000-0000E1000000}"/>
    <cellStyle name="Comma 8 3 2 2 3 7 2" xfId="23357" xr:uid="{00000000-0005-0000-0000-0000E1000000}"/>
    <cellStyle name="Comma 8 3 2 2 3 7 2 2" xfId="53597" xr:uid="{00000000-0005-0000-0000-0000E1000000}"/>
    <cellStyle name="Comma 8 3 2 2 3 7 3" xfId="38477" xr:uid="{00000000-0005-0000-0000-0000E1000000}"/>
    <cellStyle name="Comma 8 3 2 2 3 8" xfId="9749" xr:uid="{00000000-0005-0000-0000-0000E1000000}"/>
    <cellStyle name="Comma 8 3 2 2 3 8 2" xfId="24869" xr:uid="{00000000-0005-0000-0000-0000E1000000}"/>
    <cellStyle name="Comma 8 3 2 2 3 8 2 2" xfId="55109" xr:uid="{00000000-0005-0000-0000-0000E1000000}"/>
    <cellStyle name="Comma 8 3 2 2 3 8 3" xfId="39989" xr:uid="{00000000-0005-0000-0000-0000E1000000}"/>
    <cellStyle name="Comma 8 3 2 2 3 9" xfId="15797" xr:uid="{00000000-0005-0000-0000-0000E1000000}"/>
    <cellStyle name="Comma 8 3 2 2 3 9 2" xfId="46037" xr:uid="{00000000-0005-0000-0000-0000E1000000}"/>
    <cellStyle name="Comma 8 3 2 2 4" xfId="929" xr:uid="{00000000-0005-0000-0000-00004C000000}"/>
    <cellStyle name="Comma 8 3 2 2 4 2" xfId="2441" xr:uid="{00000000-0005-0000-0000-00004C000000}"/>
    <cellStyle name="Comma 8 3 2 2 4 2 2" xfId="11513" xr:uid="{00000000-0005-0000-0000-00004C000000}"/>
    <cellStyle name="Comma 8 3 2 2 4 2 2 2" xfId="26633" xr:uid="{00000000-0005-0000-0000-00004C000000}"/>
    <cellStyle name="Comma 8 3 2 2 4 2 2 2 2" xfId="56873" xr:uid="{00000000-0005-0000-0000-00004C000000}"/>
    <cellStyle name="Comma 8 3 2 2 4 2 2 3" xfId="41753" xr:uid="{00000000-0005-0000-0000-00004C000000}"/>
    <cellStyle name="Comma 8 3 2 2 4 2 3" xfId="17561" xr:uid="{00000000-0005-0000-0000-00004C000000}"/>
    <cellStyle name="Comma 8 3 2 2 4 2 3 2" xfId="47801" xr:uid="{00000000-0005-0000-0000-00004C000000}"/>
    <cellStyle name="Comma 8 3 2 2 4 2 4" xfId="32681" xr:uid="{00000000-0005-0000-0000-00004C000000}"/>
    <cellStyle name="Comma 8 3 2 2 4 3" xfId="3953" xr:uid="{00000000-0005-0000-0000-00004C000000}"/>
    <cellStyle name="Comma 8 3 2 2 4 3 2" xfId="13025" xr:uid="{00000000-0005-0000-0000-00004C000000}"/>
    <cellStyle name="Comma 8 3 2 2 4 3 2 2" xfId="28145" xr:uid="{00000000-0005-0000-0000-00004C000000}"/>
    <cellStyle name="Comma 8 3 2 2 4 3 2 2 2" xfId="58385" xr:uid="{00000000-0005-0000-0000-00004C000000}"/>
    <cellStyle name="Comma 8 3 2 2 4 3 2 3" xfId="43265" xr:uid="{00000000-0005-0000-0000-00004C000000}"/>
    <cellStyle name="Comma 8 3 2 2 4 3 3" xfId="19073" xr:uid="{00000000-0005-0000-0000-00004C000000}"/>
    <cellStyle name="Comma 8 3 2 2 4 3 3 2" xfId="49313" xr:uid="{00000000-0005-0000-0000-00004C000000}"/>
    <cellStyle name="Comma 8 3 2 2 4 3 4" xfId="34193" xr:uid="{00000000-0005-0000-0000-00004C000000}"/>
    <cellStyle name="Comma 8 3 2 2 4 4" xfId="5465" xr:uid="{00000000-0005-0000-0000-00004C000000}"/>
    <cellStyle name="Comma 8 3 2 2 4 4 2" xfId="14537" xr:uid="{00000000-0005-0000-0000-00004C000000}"/>
    <cellStyle name="Comma 8 3 2 2 4 4 2 2" xfId="29657" xr:uid="{00000000-0005-0000-0000-00004C000000}"/>
    <cellStyle name="Comma 8 3 2 2 4 4 2 2 2" xfId="59897" xr:uid="{00000000-0005-0000-0000-00004C000000}"/>
    <cellStyle name="Comma 8 3 2 2 4 4 2 3" xfId="44777" xr:uid="{00000000-0005-0000-0000-00004C000000}"/>
    <cellStyle name="Comma 8 3 2 2 4 4 3" xfId="20585" xr:uid="{00000000-0005-0000-0000-00004C000000}"/>
    <cellStyle name="Comma 8 3 2 2 4 4 3 2" xfId="50825" xr:uid="{00000000-0005-0000-0000-00004C000000}"/>
    <cellStyle name="Comma 8 3 2 2 4 4 4" xfId="35705" xr:uid="{00000000-0005-0000-0000-00004C000000}"/>
    <cellStyle name="Comma 8 3 2 2 4 5" xfId="6977" xr:uid="{00000000-0005-0000-0000-00004C000000}"/>
    <cellStyle name="Comma 8 3 2 2 4 5 2" xfId="22097" xr:uid="{00000000-0005-0000-0000-00004C000000}"/>
    <cellStyle name="Comma 8 3 2 2 4 5 2 2" xfId="52337" xr:uid="{00000000-0005-0000-0000-00004C000000}"/>
    <cellStyle name="Comma 8 3 2 2 4 5 3" xfId="37217" xr:uid="{00000000-0005-0000-0000-00004C000000}"/>
    <cellStyle name="Comma 8 3 2 2 4 6" xfId="8489" xr:uid="{00000000-0005-0000-0000-00004C000000}"/>
    <cellStyle name="Comma 8 3 2 2 4 6 2" xfId="23609" xr:uid="{00000000-0005-0000-0000-00004C000000}"/>
    <cellStyle name="Comma 8 3 2 2 4 6 2 2" xfId="53849" xr:uid="{00000000-0005-0000-0000-00004C000000}"/>
    <cellStyle name="Comma 8 3 2 2 4 6 3" xfId="38729" xr:uid="{00000000-0005-0000-0000-00004C000000}"/>
    <cellStyle name="Comma 8 3 2 2 4 7" xfId="10001" xr:uid="{00000000-0005-0000-0000-00004C000000}"/>
    <cellStyle name="Comma 8 3 2 2 4 7 2" xfId="25121" xr:uid="{00000000-0005-0000-0000-00004C000000}"/>
    <cellStyle name="Comma 8 3 2 2 4 7 2 2" xfId="55361" xr:uid="{00000000-0005-0000-0000-00004C000000}"/>
    <cellStyle name="Comma 8 3 2 2 4 7 3" xfId="40241" xr:uid="{00000000-0005-0000-0000-00004C000000}"/>
    <cellStyle name="Comma 8 3 2 2 4 8" xfId="16049" xr:uid="{00000000-0005-0000-0000-00004C000000}"/>
    <cellStyle name="Comma 8 3 2 2 4 8 2" xfId="46289" xr:uid="{00000000-0005-0000-0000-00004C000000}"/>
    <cellStyle name="Comma 8 3 2 2 4 9" xfId="31169" xr:uid="{00000000-0005-0000-0000-00004C000000}"/>
    <cellStyle name="Comma 8 3 2 2 5" xfId="1685" xr:uid="{00000000-0005-0000-0000-00004C000000}"/>
    <cellStyle name="Comma 8 3 2 2 5 2" xfId="10757" xr:uid="{00000000-0005-0000-0000-00004C000000}"/>
    <cellStyle name="Comma 8 3 2 2 5 2 2" xfId="25877" xr:uid="{00000000-0005-0000-0000-00004C000000}"/>
    <cellStyle name="Comma 8 3 2 2 5 2 2 2" xfId="56117" xr:uid="{00000000-0005-0000-0000-00004C000000}"/>
    <cellStyle name="Comma 8 3 2 2 5 2 3" xfId="40997" xr:uid="{00000000-0005-0000-0000-00004C000000}"/>
    <cellStyle name="Comma 8 3 2 2 5 3" xfId="16805" xr:uid="{00000000-0005-0000-0000-00004C000000}"/>
    <cellStyle name="Comma 8 3 2 2 5 3 2" xfId="47045" xr:uid="{00000000-0005-0000-0000-00004C000000}"/>
    <cellStyle name="Comma 8 3 2 2 5 4" xfId="31925" xr:uid="{00000000-0005-0000-0000-00004C000000}"/>
    <cellStyle name="Comma 8 3 2 2 6" xfId="3197" xr:uid="{00000000-0005-0000-0000-00004C000000}"/>
    <cellStyle name="Comma 8 3 2 2 6 2" xfId="12269" xr:uid="{00000000-0005-0000-0000-00004C000000}"/>
    <cellStyle name="Comma 8 3 2 2 6 2 2" xfId="27389" xr:uid="{00000000-0005-0000-0000-00004C000000}"/>
    <cellStyle name="Comma 8 3 2 2 6 2 2 2" xfId="57629" xr:uid="{00000000-0005-0000-0000-00004C000000}"/>
    <cellStyle name="Comma 8 3 2 2 6 2 3" xfId="42509" xr:uid="{00000000-0005-0000-0000-00004C000000}"/>
    <cellStyle name="Comma 8 3 2 2 6 3" xfId="18317" xr:uid="{00000000-0005-0000-0000-00004C000000}"/>
    <cellStyle name="Comma 8 3 2 2 6 3 2" xfId="48557" xr:uid="{00000000-0005-0000-0000-00004C000000}"/>
    <cellStyle name="Comma 8 3 2 2 6 4" xfId="33437" xr:uid="{00000000-0005-0000-0000-00004C000000}"/>
    <cellStyle name="Comma 8 3 2 2 7" xfId="4709" xr:uid="{00000000-0005-0000-0000-00004C000000}"/>
    <cellStyle name="Comma 8 3 2 2 7 2" xfId="13781" xr:uid="{00000000-0005-0000-0000-00004C000000}"/>
    <cellStyle name="Comma 8 3 2 2 7 2 2" xfId="28901" xr:uid="{00000000-0005-0000-0000-00004C000000}"/>
    <cellStyle name="Comma 8 3 2 2 7 2 2 2" xfId="59141" xr:uid="{00000000-0005-0000-0000-00004C000000}"/>
    <cellStyle name="Comma 8 3 2 2 7 2 3" xfId="44021" xr:uid="{00000000-0005-0000-0000-00004C000000}"/>
    <cellStyle name="Comma 8 3 2 2 7 3" xfId="19829" xr:uid="{00000000-0005-0000-0000-00004C000000}"/>
    <cellStyle name="Comma 8 3 2 2 7 3 2" xfId="50069" xr:uid="{00000000-0005-0000-0000-00004C000000}"/>
    <cellStyle name="Comma 8 3 2 2 7 4" xfId="34949" xr:uid="{00000000-0005-0000-0000-00004C000000}"/>
    <cellStyle name="Comma 8 3 2 2 8" xfId="6221" xr:uid="{00000000-0005-0000-0000-00004C000000}"/>
    <cellStyle name="Comma 8 3 2 2 8 2" xfId="21341" xr:uid="{00000000-0005-0000-0000-00004C000000}"/>
    <cellStyle name="Comma 8 3 2 2 8 2 2" xfId="51581" xr:uid="{00000000-0005-0000-0000-00004C000000}"/>
    <cellStyle name="Comma 8 3 2 2 8 3" xfId="36461" xr:uid="{00000000-0005-0000-0000-00004C000000}"/>
    <cellStyle name="Comma 8 3 2 2 9" xfId="7733" xr:uid="{00000000-0005-0000-0000-00004C000000}"/>
    <cellStyle name="Comma 8 3 2 2 9 2" xfId="22853" xr:uid="{00000000-0005-0000-0000-00004C000000}"/>
    <cellStyle name="Comma 8 3 2 2 9 2 2" xfId="53093" xr:uid="{00000000-0005-0000-0000-00004C000000}"/>
    <cellStyle name="Comma 8 3 2 2 9 3" xfId="37973" xr:uid="{00000000-0005-0000-0000-00004C000000}"/>
    <cellStyle name="Comma 8 3 2 3" xfId="257" xr:uid="{00000000-0005-0000-0000-00004C000000}"/>
    <cellStyle name="Comma 8 3 2 3 10" xfId="9329" xr:uid="{00000000-0005-0000-0000-00004C000000}"/>
    <cellStyle name="Comma 8 3 2 3 10 2" xfId="24449" xr:uid="{00000000-0005-0000-0000-00004C000000}"/>
    <cellStyle name="Comma 8 3 2 3 10 2 2" xfId="54689" xr:uid="{00000000-0005-0000-0000-00004C000000}"/>
    <cellStyle name="Comma 8 3 2 3 10 3" xfId="39569" xr:uid="{00000000-0005-0000-0000-00004C000000}"/>
    <cellStyle name="Comma 8 3 2 3 11" xfId="15377" xr:uid="{00000000-0005-0000-0000-00004C000000}"/>
    <cellStyle name="Comma 8 3 2 3 11 2" xfId="45617" xr:uid="{00000000-0005-0000-0000-00004C000000}"/>
    <cellStyle name="Comma 8 3 2 3 12" xfId="30497" xr:uid="{00000000-0005-0000-0000-00004C000000}"/>
    <cellStyle name="Comma 8 3 2 3 2" xfId="509" xr:uid="{00000000-0005-0000-0000-00004C000000}"/>
    <cellStyle name="Comma 8 3 2 3 2 10" xfId="30749" xr:uid="{00000000-0005-0000-0000-00004C000000}"/>
    <cellStyle name="Comma 8 3 2 3 2 2" xfId="1265" xr:uid="{00000000-0005-0000-0000-00004C000000}"/>
    <cellStyle name="Comma 8 3 2 3 2 2 2" xfId="2777" xr:uid="{00000000-0005-0000-0000-00004C000000}"/>
    <cellStyle name="Comma 8 3 2 3 2 2 2 2" xfId="11849" xr:uid="{00000000-0005-0000-0000-00004C000000}"/>
    <cellStyle name="Comma 8 3 2 3 2 2 2 2 2" xfId="26969" xr:uid="{00000000-0005-0000-0000-00004C000000}"/>
    <cellStyle name="Comma 8 3 2 3 2 2 2 2 2 2" xfId="57209" xr:uid="{00000000-0005-0000-0000-00004C000000}"/>
    <cellStyle name="Comma 8 3 2 3 2 2 2 2 3" xfId="42089" xr:uid="{00000000-0005-0000-0000-00004C000000}"/>
    <cellStyle name="Comma 8 3 2 3 2 2 2 3" xfId="17897" xr:uid="{00000000-0005-0000-0000-00004C000000}"/>
    <cellStyle name="Comma 8 3 2 3 2 2 2 3 2" xfId="48137" xr:uid="{00000000-0005-0000-0000-00004C000000}"/>
    <cellStyle name="Comma 8 3 2 3 2 2 2 4" xfId="33017" xr:uid="{00000000-0005-0000-0000-00004C000000}"/>
    <cellStyle name="Comma 8 3 2 3 2 2 3" xfId="4289" xr:uid="{00000000-0005-0000-0000-00004C000000}"/>
    <cellStyle name="Comma 8 3 2 3 2 2 3 2" xfId="13361" xr:uid="{00000000-0005-0000-0000-00004C000000}"/>
    <cellStyle name="Comma 8 3 2 3 2 2 3 2 2" xfId="28481" xr:uid="{00000000-0005-0000-0000-00004C000000}"/>
    <cellStyle name="Comma 8 3 2 3 2 2 3 2 2 2" xfId="58721" xr:uid="{00000000-0005-0000-0000-00004C000000}"/>
    <cellStyle name="Comma 8 3 2 3 2 2 3 2 3" xfId="43601" xr:uid="{00000000-0005-0000-0000-00004C000000}"/>
    <cellStyle name="Comma 8 3 2 3 2 2 3 3" xfId="19409" xr:uid="{00000000-0005-0000-0000-00004C000000}"/>
    <cellStyle name="Comma 8 3 2 3 2 2 3 3 2" xfId="49649" xr:uid="{00000000-0005-0000-0000-00004C000000}"/>
    <cellStyle name="Comma 8 3 2 3 2 2 3 4" xfId="34529" xr:uid="{00000000-0005-0000-0000-00004C000000}"/>
    <cellStyle name="Comma 8 3 2 3 2 2 4" xfId="5801" xr:uid="{00000000-0005-0000-0000-00004C000000}"/>
    <cellStyle name="Comma 8 3 2 3 2 2 4 2" xfId="14873" xr:uid="{00000000-0005-0000-0000-00004C000000}"/>
    <cellStyle name="Comma 8 3 2 3 2 2 4 2 2" xfId="29993" xr:uid="{00000000-0005-0000-0000-00004C000000}"/>
    <cellStyle name="Comma 8 3 2 3 2 2 4 2 2 2" xfId="60233" xr:uid="{00000000-0005-0000-0000-00004C000000}"/>
    <cellStyle name="Comma 8 3 2 3 2 2 4 2 3" xfId="45113" xr:uid="{00000000-0005-0000-0000-00004C000000}"/>
    <cellStyle name="Comma 8 3 2 3 2 2 4 3" xfId="20921" xr:uid="{00000000-0005-0000-0000-00004C000000}"/>
    <cellStyle name="Comma 8 3 2 3 2 2 4 3 2" xfId="51161" xr:uid="{00000000-0005-0000-0000-00004C000000}"/>
    <cellStyle name="Comma 8 3 2 3 2 2 4 4" xfId="36041" xr:uid="{00000000-0005-0000-0000-00004C000000}"/>
    <cellStyle name="Comma 8 3 2 3 2 2 5" xfId="7313" xr:uid="{00000000-0005-0000-0000-00004C000000}"/>
    <cellStyle name="Comma 8 3 2 3 2 2 5 2" xfId="22433" xr:uid="{00000000-0005-0000-0000-00004C000000}"/>
    <cellStyle name="Comma 8 3 2 3 2 2 5 2 2" xfId="52673" xr:uid="{00000000-0005-0000-0000-00004C000000}"/>
    <cellStyle name="Comma 8 3 2 3 2 2 5 3" xfId="37553" xr:uid="{00000000-0005-0000-0000-00004C000000}"/>
    <cellStyle name="Comma 8 3 2 3 2 2 6" xfId="8825" xr:uid="{00000000-0005-0000-0000-00004C000000}"/>
    <cellStyle name="Comma 8 3 2 3 2 2 6 2" xfId="23945" xr:uid="{00000000-0005-0000-0000-00004C000000}"/>
    <cellStyle name="Comma 8 3 2 3 2 2 6 2 2" xfId="54185" xr:uid="{00000000-0005-0000-0000-00004C000000}"/>
    <cellStyle name="Comma 8 3 2 3 2 2 6 3" xfId="39065" xr:uid="{00000000-0005-0000-0000-00004C000000}"/>
    <cellStyle name="Comma 8 3 2 3 2 2 7" xfId="10337" xr:uid="{00000000-0005-0000-0000-00004C000000}"/>
    <cellStyle name="Comma 8 3 2 3 2 2 7 2" xfId="25457" xr:uid="{00000000-0005-0000-0000-00004C000000}"/>
    <cellStyle name="Comma 8 3 2 3 2 2 7 2 2" xfId="55697" xr:uid="{00000000-0005-0000-0000-00004C000000}"/>
    <cellStyle name="Comma 8 3 2 3 2 2 7 3" xfId="40577" xr:uid="{00000000-0005-0000-0000-00004C000000}"/>
    <cellStyle name="Comma 8 3 2 3 2 2 8" xfId="16385" xr:uid="{00000000-0005-0000-0000-00004C000000}"/>
    <cellStyle name="Comma 8 3 2 3 2 2 8 2" xfId="46625" xr:uid="{00000000-0005-0000-0000-00004C000000}"/>
    <cellStyle name="Comma 8 3 2 3 2 2 9" xfId="31505" xr:uid="{00000000-0005-0000-0000-00004C000000}"/>
    <cellStyle name="Comma 8 3 2 3 2 3" xfId="2021" xr:uid="{00000000-0005-0000-0000-00004C000000}"/>
    <cellStyle name="Comma 8 3 2 3 2 3 2" xfId="11093" xr:uid="{00000000-0005-0000-0000-00004C000000}"/>
    <cellStyle name="Comma 8 3 2 3 2 3 2 2" xfId="26213" xr:uid="{00000000-0005-0000-0000-00004C000000}"/>
    <cellStyle name="Comma 8 3 2 3 2 3 2 2 2" xfId="56453" xr:uid="{00000000-0005-0000-0000-00004C000000}"/>
    <cellStyle name="Comma 8 3 2 3 2 3 2 3" xfId="41333" xr:uid="{00000000-0005-0000-0000-00004C000000}"/>
    <cellStyle name="Comma 8 3 2 3 2 3 3" xfId="17141" xr:uid="{00000000-0005-0000-0000-00004C000000}"/>
    <cellStyle name="Comma 8 3 2 3 2 3 3 2" xfId="47381" xr:uid="{00000000-0005-0000-0000-00004C000000}"/>
    <cellStyle name="Comma 8 3 2 3 2 3 4" xfId="32261" xr:uid="{00000000-0005-0000-0000-00004C000000}"/>
    <cellStyle name="Comma 8 3 2 3 2 4" xfId="3533" xr:uid="{00000000-0005-0000-0000-00004C000000}"/>
    <cellStyle name="Comma 8 3 2 3 2 4 2" xfId="12605" xr:uid="{00000000-0005-0000-0000-00004C000000}"/>
    <cellStyle name="Comma 8 3 2 3 2 4 2 2" xfId="27725" xr:uid="{00000000-0005-0000-0000-00004C000000}"/>
    <cellStyle name="Comma 8 3 2 3 2 4 2 2 2" xfId="57965" xr:uid="{00000000-0005-0000-0000-00004C000000}"/>
    <cellStyle name="Comma 8 3 2 3 2 4 2 3" xfId="42845" xr:uid="{00000000-0005-0000-0000-00004C000000}"/>
    <cellStyle name="Comma 8 3 2 3 2 4 3" xfId="18653" xr:uid="{00000000-0005-0000-0000-00004C000000}"/>
    <cellStyle name="Comma 8 3 2 3 2 4 3 2" xfId="48893" xr:uid="{00000000-0005-0000-0000-00004C000000}"/>
    <cellStyle name="Comma 8 3 2 3 2 4 4" xfId="33773" xr:uid="{00000000-0005-0000-0000-00004C000000}"/>
    <cellStyle name="Comma 8 3 2 3 2 5" xfId="5045" xr:uid="{00000000-0005-0000-0000-00004C000000}"/>
    <cellStyle name="Comma 8 3 2 3 2 5 2" xfId="14117" xr:uid="{00000000-0005-0000-0000-00004C000000}"/>
    <cellStyle name="Comma 8 3 2 3 2 5 2 2" xfId="29237" xr:uid="{00000000-0005-0000-0000-00004C000000}"/>
    <cellStyle name="Comma 8 3 2 3 2 5 2 2 2" xfId="59477" xr:uid="{00000000-0005-0000-0000-00004C000000}"/>
    <cellStyle name="Comma 8 3 2 3 2 5 2 3" xfId="44357" xr:uid="{00000000-0005-0000-0000-00004C000000}"/>
    <cellStyle name="Comma 8 3 2 3 2 5 3" xfId="20165" xr:uid="{00000000-0005-0000-0000-00004C000000}"/>
    <cellStyle name="Comma 8 3 2 3 2 5 3 2" xfId="50405" xr:uid="{00000000-0005-0000-0000-00004C000000}"/>
    <cellStyle name="Comma 8 3 2 3 2 5 4" xfId="35285" xr:uid="{00000000-0005-0000-0000-00004C000000}"/>
    <cellStyle name="Comma 8 3 2 3 2 6" xfId="6557" xr:uid="{00000000-0005-0000-0000-00004C000000}"/>
    <cellStyle name="Comma 8 3 2 3 2 6 2" xfId="21677" xr:uid="{00000000-0005-0000-0000-00004C000000}"/>
    <cellStyle name="Comma 8 3 2 3 2 6 2 2" xfId="51917" xr:uid="{00000000-0005-0000-0000-00004C000000}"/>
    <cellStyle name="Comma 8 3 2 3 2 6 3" xfId="36797" xr:uid="{00000000-0005-0000-0000-00004C000000}"/>
    <cellStyle name="Comma 8 3 2 3 2 7" xfId="8069" xr:uid="{00000000-0005-0000-0000-00004C000000}"/>
    <cellStyle name="Comma 8 3 2 3 2 7 2" xfId="23189" xr:uid="{00000000-0005-0000-0000-00004C000000}"/>
    <cellStyle name="Comma 8 3 2 3 2 7 2 2" xfId="53429" xr:uid="{00000000-0005-0000-0000-00004C000000}"/>
    <cellStyle name="Comma 8 3 2 3 2 7 3" xfId="38309" xr:uid="{00000000-0005-0000-0000-00004C000000}"/>
    <cellStyle name="Comma 8 3 2 3 2 8" xfId="9581" xr:uid="{00000000-0005-0000-0000-00004C000000}"/>
    <cellStyle name="Comma 8 3 2 3 2 8 2" xfId="24701" xr:uid="{00000000-0005-0000-0000-00004C000000}"/>
    <cellStyle name="Comma 8 3 2 3 2 8 2 2" xfId="54941" xr:uid="{00000000-0005-0000-0000-00004C000000}"/>
    <cellStyle name="Comma 8 3 2 3 2 8 3" xfId="39821" xr:uid="{00000000-0005-0000-0000-00004C000000}"/>
    <cellStyle name="Comma 8 3 2 3 2 9" xfId="15629" xr:uid="{00000000-0005-0000-0000-00004C000000}"/>
    <cellStyle name="Comma 8 3 2 3 2 9 2" xfId="45869" xr:uid="{00000000-0005-0000-0000-00004C000000}"/>
    <cellStyle name="Comma 8 3 2 3 3" xfId="761" xr:uid="{00000000-0005-0000-0000-0000E2000000}"/>
    <cellStyle name="Comma 8 3 2 3 3 10" xfId="31001" xr:uid="{00000000-0005-0000-0000-0000E2000000}"/>
    <cellStyle name="Comma 8 3 2 3 3 2" xfId="1517" xr:uid="{00000000-0005-0000-0000-0000E2000000}"/>
    <cellStyle name="Comma 8 3 2 3 3 2 2" xfId="3029" xr:uid="{00000000-0005-0000-0000-0000E2000000}"/>
    <cellStyle name="Comma 8 3 2 3 3 2 2 2" xfId="12101" xr:uid="{00000000-0005-0000-0000-0000E2000000}"/>
    <cellStyle name="Comma 8 3 2 3 3 2 2 2 2" xfId="27221" xr:uid="{00000000-0005-0000-0000-0000E2000000}"/>
    <cellStyle name="Comma 8 3 2 3 3 2 2 2 2 2" xfId="57461" xr:uid="{00000000-0005-0000-0000-0000E2000000}"/>
    <cellStyle name="Comma 8 3 2 3 3 2 2 2 3" xfId="42341" xr:uid="{00000000-0005-0000-0000-0000E2000000}"/>
    <cellStyle name="Comma 8 3 2 3 3 2 2 3" xfId="18149" xr:uid="{00000000-0005-0000-0000-0000E2000000}"/>
    <cellStyle name="Comma 8 3 2 3 3 2 2 3 2" xfId="48389" xr:uid="{00000000-0005-0000-0000-0000E2000000}"/>
    <cellStyle name="Comma 8 3 2 3 3 2 2 4" xfId="33269" xr:uid="{00000000-0005-0000-0000-0000E2000000}"/>
    <cellStyle name="Comma 8 3 2 3 3 2 3" xfId="4541" xr:uid="{00000000-0005-0000-0000-0000E2000000}"/>
    <cellStyle name="Comma 8 3 2 3 3 2 3 2" xfId="13613" xr:uid="{00000000-0005-0000-0000-0000E2000000}"/>
    <cellStyle name="Comma 8 3 2 3 3 2 3 2 2" xfId="28733" xr:uid="{00000000-0005-0000-0000-0000E2000000}"/>
    <cellStyle name="Comma 8 3 2 3 3 2 3 2 2 2" xfId="58973" xr:uid="{00000000-0005-0000-0000-0000E2000000}"/>
    <cellStyle name="Comma 8 3 2 3 3 2 3 2 3" xfId="43853" xr:uid="{00000000-0005-0000-0000-0000E2000000}"/>
    <cellStyle name="Comma 8 3 2 3 3 2 3 3" xfId="19661" xr:uid="{00000000-0005-0000-0000-0000E2000000}"/>
    <cellStyle name="Comma 8 3 2 3 3 2 3 3 2" xfId="49901" xr:uid="{00000000-0005-0000-0000-0000E2000000}"/>
    <cellStyle name="Comma 8 3 2 3 3 2 3 4" xfId="34781" xr:uid="{00000000-0005-0000-0000-0000E2000000}"/>
    <cellStyle name="Comma 8 3 2 3 3 2 4" xfId="6053" xr:uid="{00000000-0005-0000-0000-0000E2000000}"/>
    <cellStyle name="Comma 8 3 2 3 3 2 4 2" xfId="15125" xr:uid="{00000000-0005-0000-0000-0000E2000000}"/>
    <cellStyle name="Comma 8 3 2 3 3 2 4 2 2" xfId="30245" xr:uid="{00000000-0005-0000-0000-0000E2000000}"/>
    <cellStyle name="Comma 8 3 2 3 3 2 4 2 2 2" xfId="60485" xr:uid="{00000000-0005-0000-0000-0000E2000000}"/>
    <cellStyle name="Comma 8 3 2 3 3 2 4 2 3" xfId="45365" xr:uid="{00000000-0005-0000-0000-0000E2000000}"/>
    <cellStyle name="Comma 8 3 2 3 3 2 4 3" xfId="21173" xr:uid="{00000000-0005-0000-0000-0000E2000000}"/>
    <cellStyle name="Comma 8 3 2 3 3 2 4 3 2" xfId="51413" xr:uid="{00000000-0005-0000-0000-0000E2000000}"/>
    <cellStyle name="Comma 8 3 2 3 3 2 4 4" xfId="36293" xr:uid="{00000000-0005-0000-0000-0000E2000000}"/>
    <cellStyle name="Comma 8 3 2 3 3 2 5" xfId="7565" xr:uid="{00000000-0005-0000-0000-0000E2000000}"/>
    <cellStyle name="Comma 8 3 2 3 3 2 5 2" xfId="22685" xr:uid="{00000000-0005-0000-0000-0000E2000000}"/>
    <cellStyle name="Comma 8 3 2 3 3 2 5 2 2" xfId="52925" xr:uid="{00000000-0005-0000-0000-0000E2000000}"/>
    <cellStyle name="Comma 8 3 2 3 3 2 5 3" xfId="37805" xr:uid="{00000000-0005-0000-0000-0000E2000000}"/>
    <cellStyle name="Comma 8 3 2 3 3 2 6" xfId="9077" xr:uid="{00000000-0005-0000-0000-0000E2000000}"/>
    <cellStyle name="Comma 8 3 2 3 3 2 6 2" xfId="24197" xr:uid="{00000000-0005-0000-0000-0000E2000000}"/>
    <cellStyle name="Comma 8 3 2 3 3 2 6 2 2" xfId="54437" xr:uid="{00000000-0005-0000-0000-0000E2000000}"/>
    <cellStyle name="Comma 8 3 2 3 3 2 6 3" xfId="39317" xr:uid="{00000000-0005-0000-0000-0000E2000000}"/>
    <cellStyle name="Comma 8 3 2 3 3 2 7" xfId="10589" xr:uid="{00000000-0005-0000-0000-0000E2000000}"/>
    <cellStyle name="Comma 8 3 2 3 3 2 7 2" xfId="25709" xr:uid="{00000000-0005-0000-0000-0000E2000000}"/>
    <cellStyle name="Comma 8 3 2 3 3 2 7 2 2" xfId="55949" xr:uid="{00000000-0005-0000-0000-0000E2000000}"/>
    <cellStyle name="Comma 8 3 2 3 3 2 7 3" xfId="40829" xr:uid="{00000000-0005-0000-0000-0000E2000000}"/>
    <cellStyle name="Comma 8 3 2 3 3 2 8" xfId="16637" xr:uid="{00000000-0005-0000-0000-0000E2000000}"/>
    <cellStyle name="Comma 8 3 2 3 3 2 8 2" xfId="46877" xr:uid="{00000000-0005-0000-0000-0000E2000000}"/>
    <cellStyle name="Comma 8 3 2 3 3 2 9" xfId="31757" xr:uid="{00000000-0005-0000-0000-0000E2000000}"/>
    <cellStyle name="Comma 8 3 2 3 3 3" xfId="2273" xr:uid="{00000000-0005-0000-0000-0000E2000000}"/>
    <cellStyle name="Comma 8 3 2 3 3 3 2" xfId="11345" xr:uid="{00000000-0005-0000-0000-0000E2000000}"/>
    <cellStyle name="Comma 8 3 2 3 3 3 2 2" xfId="26465" xr:uid="{00000000-0005-0000-0000-0000E2000000}"/>
    <cellStyle name="Comma 8 3 2 3 3 3 2 2 2" xfId="56705" xr:uid="{00000000-0005-0000-0000-0000E2000000}"/>
    <cellStyle name="Comma 8 3 2 3 3 3 2 3" xfId="41585" xr:uid="{00000000-0005-0000-0000-0000E2000000}"/>
    <cellStyle name="Comma 8 3 2 3 3 3 3" xfId="17393" xr:uid="{00000000-0005-0000-0000-0000E2000000}"/>
    <cellStyle name="Comma 8 3 2 3 3 3 3 2" xfId="47633" xr:uid="{00000000-0005-0000-0000-0000E2000000}"/>
    <cellStyle name="Comma 8 3 2 3 3 3 4" xfId="32513" xr:uid="{00000000-0005-0000-0000-0000E2000000}"/>
    <cellStyle name="Comma 8 3 2 3 3 4" xfId="3785" xr:uid="{00000000-0005-0000-0000-0000E2000000}"/>
    <cellStyle name="Comma 8 3 2 3 3 4 2" xfId="12857" xr:uid="{00000000-0005-0000-0000-0000E2000000}"/>
    <cellStyle name="Comma 8 3 2 3 3 4 2 2" xfId="27977" xr:uid="{00000000-0005-0000-0000-0000E2000000}"/>
    <cellStyle name="Comma 8 3 2 3 3 4 2 2 2" xfId="58217" xr:uid="{00000000-0005-0000-0000-0000E2000000}"/>
    <cellStyle name="Comma 8 3 2 3 3 4 2 3" xfId="43097" xr:uid="{00000000-0005-0000-0000-0000E2000000}"/>
    <cellStyle name="Comma 8 3 2 3 3 4 3" xfId="18905" xr:uid="{00000000-0005-0000-0000-0000E2000000}"/>
    <cellStyle name="Comma 8 3 2 3 3 4 3 2" xfId="49145" xr:uid="{00000000-0005-0000-0000-0000E2000000}"/>
    <cellStyle name="Comma 8 3 2 3 3 4 4" xfId="34025" xr:uid="{00000000-0005-0000-0000-0000E2000000}"/>
    <cellStyle name="Comma 8 3 2 3 3 5" xfId="5297" xr:uid="{00000000-0005-0000-0000-0000E2000000}"/>
    <cellStyle name="Comma 8 3 2 3 3 5 2" xfId="14369" xr:uid="{00000000-0005-0000-0000-0000E2000000}"/>
    <cellStyle name="Comma 8 3 2 3 3 5 2 2" xfId="29489" xr:uid="{00000000-0005-0000-0000-0000E2000000}"/>
    <cellStyle name="Comma 8 3 2 3 3 5 2 2 2" xfId="59729" xr:uid="{00000000-0005-0000-0000-0000E2000000}"/>
    <cellStyle name="Comma 8 3 2 3 3 5 2 3" xfId="44609" xr:uid="{00000000-0005-0000-0000-0000E2000000}"/>
    <cellStyle name="Comma 8 3 2 3 3 5 3" xfId="20417" xr:uid="{00000000-0005-0000-0000-0000E2000000}"/>
    <cellStyle name="Comma 8 3 2 3 3 5 3 2" xfId="50657" xr:uid="{00000000-0005-0000-0000-0000E2000000}"/>
    <cellStyle name="Comma 8 3 2 3 3 5 4" xfId="35537" xr:uid="{00000000-0005-0000-0000-0000E2000000}"/>
    <cellStyle name="Comma 8 3 2 3 3 6" xfId="6809" xr:uid="{00000000-0005-0000-0000-0000E2000000}"/>
    <cellStyle name="Comma 8 3 2 3 3 6 2" xfId="21929" xr:uid="{00000000-0005-0000-0000-0000E2000000}"/>
    <cellStyle name="Comma 8 3 2 3 3 6 2 2" xfId="52169" xr:uid="{00000000-0005-0000-0000-0000E2000000}"/>
    <cellStyle name="Comma 8 3 2 3 3 6 3" xfId="37049" xr:uid="{00000000-0005-0000-0000-0000E2000000}"/>
    <cellStyle name="Comma 8 3 2 3 3 7" xfId="8321" xr:uid="{00000000-0005-0000-0000-0000E2000000}"/>
    <cellStyle name="Comma 8 3 2 3 3 7 2" xfId="23441" xr:uid="{00000000-0005-0000-0000-0000E2000000}"/>
    <cellStyle name="Comma 8 3 2 3 3 7 2 2" xfId="53681" xr:uid="{00000000-0005-0000-0000-0000E2000000}"/>
    <cellStyle name="Comma 8 3 2 3 3 7 3" xfId="38561" xr:uid="{00000000-0005-0000-0000-0000E2000000}"/>
    <cellStyle name="Comma 8 3 2 3 3 8" xfId="9833" xr:uid="{00000000-0005-0000-0000-0000E2000000}"/>
    <cellStyle name="Comma 8 3 2 3 3 8 2" xfId="24953" xr:uid="{00000000-0005-0000-0000-0000E2000000}"/>
    <cellStyle name="Comma 8 3 2 3 3 8 2 2" xfId="55193" xr:uid="{00000000-0005-0000-0000-0000E2000000}"/>
    <cellStyle name="Comma 8 3 2 3 3 8 3" xfId="40073" xr:uid="{00000000-0005-0000-0000-0000E2000000}"/>
    <cellStyle name="Comma 8 3 2 3 3 9" xfId="15881" xr:uid="{00000000-0005-0000-0000-0000E2000000}"/>
    <cellStyle name="Comma 8 3 2 3 3 9 2" xfId="46121" xr:uid="{00000000-0005-0000-0000-0000E2000000}"/>
    <cellStyle name="Comma 8 3 2 3 4" xfId="1013" xr:uid="{00000000-0005-0000-0000-00004C000000}"/>
    <cellStyle name="Comma 8 3 2 3 4 2" xfId="2525" xr:uid="{00000000-0005-0000-0000-00004C000000}"/>
    <cellStyle name="Comma 8 3 2 3 4 2 2" xfId="11597" xr:uid="{00000000-0005-0000-0000-00004C000000}"/>
    <cellStyle name="Comma 8 3 2 3 4 2 2 2" xfId="26717" xr:uid="{00000000-0005-0000-0000-00004C000000}"/>
    <cellStyle name="Comma 8 3 2 3 4 2 2 2 2" xfId="56957" xr:uid="{00000000-0005-0000-0000-00004C000000}"/>
    <cellStyle name="Comma 8 3 2 3 4 2 2 3" xfId="41837" xr:uid="{00000000-0005-0000-0000-00004C000000}"/>
    <cellStyle name="Comma 8 3 2 3 4 2 3" xfId="17645" xr:uid="{00000000-0005-0000-0000-00004C000000}"/>
    <cellStyle name="Comma 8 3 2 3 4 2 3 2" xfId="47885" xr:uid="{00000000-0005-0000-0000-00004C000000}"/>
    <cellStyle name="Comma 8 3 2 3 4 2 4" xfId="32765" xr:uid="{00000000-0005-0000-0000-00004C000000}"/>
    <cellStyle name="Comma 8 3 2 3 4 3" xfId="4037" xr:uid="{00000000-0005-0000-0000-00004C000000}"/>
    <cellStyle name="Comma 8 3 2 3 4 3 2" xfId="13109" xr:uid="{00000000-0005-0000-0000-00004C000000}"/>
    <cellStyle name="Comma 8 3 2 3 4 3 2 2" xfId="28229" xr:uid="{00000000-0005-0000-0000-00004C000000}"/>
    <cellStyle name="Comma 8 3 2 3 4 3 2 2 2" xfId="58469" xr:uid="{00000000-0005-0000-0000-00004C000000}"/>
    <cellStyle name="Comma 8 3 2 3 4 3 2 3" xfId="43349" xr:uid="{00000000-0005-0000-0000-00004C000000}"/>
    <cellStyle name="Comma 8 3 2 3 4 3 3" xfId="19157" xr:uid="{00000000-0005-0000-0000-00004C000000}"/>
    <cellStyle name="Comma 8 3 2 3 4 3 3 2" xfId="49397" xr:uid="{00000000-0005-0000-0000-00004C000000}"/>
    <cellStyle name="Comma 8 3 2 3 4 3 4" xfId="34277" xr:uid="{00000000-0005-0000-0000-00004C000000}"/>
    <cellStyle name="Comma 8 3 2 3 4 4" xfId="5549" xr:uid="{00000000-0005-0000-0000-00004C000000}"/>
    <cellStyle name="Comma 8 3 2 3 4 4 2" xfId="14621" xr:uid="{00000000-0005-0000-0000-00004C000000}"/>
    <cellStyle name="Comma 8 3 2 3 4 4 2 2" xfId="29741" xr:uid="{00000000-0005-0000-0000-00004C000000}"/>
    <cellStyle name="Comma 8 3 2 3 4 4 2 2 2" xfId="59981" xr:uid="{00000000-0005-0000-0000-00004C000000}"/>
    <cellStyle name="Comma 8 3 2 3 4 4 2 3" xfId="44861" xr:uid="{00000000-0005-0000-0000-00004C000000}"/>
    <cellStyle name="Comma 8 3 2 3 4 4 3" xfId="20669" xr:uid="{00000000-0005-0000-0000-00004C000000}"/>
    <cellStyle name="Comma 8 3 2 3 4 4 3 2" xfId="50909" xr:uid="{00000000-0005-0000-0000-00004C000000}"/>
    <cellStyle name="Comma 8 3 2 3 4 4 4" xfId="35789" xr:uid="{00000000-0005-0000-0000-00004C000000}"/>
    <cellStyle name="Comma 8 3 2 3 4 5" xfId="7061" xr:uid="{00000000-0005-0000-0000-00004C000000}"/>
    <cellStyle name="Comma 8 3 2 3 4 5 2" xfId="22181" xr:uid="{00000000-0005-0000-0000-00004C000000}"/>
    <cellStyle name="Comma 8 3 2 3 4 5 2 2" xfId="52421" xr:uid="{00000000-0005-0000-0000-00004C000000}"/>
    <cellStyle name="Comma 8 3 2 3 4 5 3" xfId="37301" xr:uid="{00000000-0005-0000-0000-00004C000000}"/>
    <cellStyle name="Comma 8 3 2 3 4 6" xfId="8573" xr:uid="{00000000-0005-0000-0000-00004C000000}"/>
    <cellStyle name="Comma 8 3 2 3 4 6 2" xfId="23693" xr:uid="{00000000-0005-0000-0000-00004C000000}"/>
    <cellStyle name="Comma 8 3 2 3 4 6 2 2" xfId="53933" xr:uid="{00000000-0005-0000-0000-00004C000000}"/>
    <cellStyle name="Comma 8 3 2 3 4 6 3" xfId="38813" xr:uid="{00000000-0005-0000-0000-00004C000000}"/>
    <cellStyle name="Comma 8 3 2 3 4 7" xfId="10085" xr:uid="{00000000-0005-0000-0000-00004C000000}"/>
    <cellStyle name="Comma 8 3 2 3 4 7 2" xfId="25205" xr:uid="{00000000-0005-0000-0000-00004C000000}"/>
    <cellStyle name="Comma 8 3 2 3 4 7 2 2" xfId="55445" xr:uid="{00000000-0005-0000-0000-00004C000000}"/>
    <cellStyle name="Comma 8 3 2 3 4 7 3" xfId="40325" xr:uid="{00000000-0005-0000-0000-00004C000000}"/>
    <cellStyle name="Comma 8 3 2 3 4 8" xfId="16133" xr:uid="{00000000-0005-0000-0000-00004C000000}"/>
    <cellStyle name="Comma 8 3 2 3 4 8 2" xfId="46373" xr:uid="{00000000-0005-0000-0000-00004C000000}"/>
    <cellStyle name="Comma 8 3 2 3 4 9" xfId="31253" xr:uid="{00000000-0005-0000-0000-00004C000000}"/>
    <cellStyle name="Comma 8 3 2 3 5" xfId="1769" xr:uid="{00000000-0005-0000-0000-00004C000000}"/>
    <cellStyle name="Comma 8 3 2 3 5 2" xfId="10841" xr:uid="{00000000-0005-0000-0000-00004C000000}"/>
    <cellStyle name="Comma 8 3 2 3 5 2 2" xfId="25961" xr:uid="{00000000-0005-0000-0000-00004C000000}"/>
    <cellStyle name="Comma 8 3 2 3 5 2 2 2" xfId="56201" xr:uid="{00000000-0005-0000-0000-00004C000000}"/>
    <cellStyle name="Comma 8 3 2 3 5 2 3" xfId="41081" xr:uid="{00000000-0005-0000-0000-00004C000000}"/>
    <cellStyle name="Comma 8 3 2 3 5 3" xfId="16889" xr:uid="{00000000-0005-0000-0000-00004C000000}"/>
    <cellStyle name="Comma 8 3 2 3 5 3 2" xfId="47129" xr:uid="{00000000-0005-0000-0000-00004C000000}"/>
    <cellStyle name="Comma 8 3 2 3 5 4" xfId="32009" xr:uid="{00000000-0005-0000-0000-00004C000000}"/>
    <cellStyle name="Comma 8 3 2 3 6" xfId="3281" xr:uid="{00000000-0005-0000-0000-00004C000000}"/>
    <cellStyle name="Comma 8 3 2 3 6 2" xfId="12353" xr:uid="{00000000-0005-0000-0000-00004C000000}"/>
    <cellStyle name="Comma 8 3 2 3 6 2 2" xfId="27473" xr:uid="{00000000-0005-0000-0000-00004C000000}"/>
    <cellStyle name="Comma 8 3 2 3 6 2 2 2" xfId="57713" xr:uid="{00000000-0005-0000-0000-00004C000000}"/>
    <cellStyle name="Comma 8 3 2 3 6 2 3" xfId="42593" xr:uid="{00000000-0005-0000-0000-00004C000000}"/>
    <cellStyle name="Comma 8 3 2 3 6 3" xfId="18401" xr:uid="{00000000-0005-0000-0000-00004C000000}"/>
    <cellStyle name="Comma 8 3 2 3 6 3 2" xfId="48641" xr:uid="{00000000-0005-0000-0000-00004C000000}"/>
    <cellStyle name="Comma 8 3 2 3 6 4" xfId="33521" xr:uid="{00000000-0005-0000-0000-00004C000000}"/>
    <cellStyle name="Comma 8 3 2 3 7" xfId="4793" xr:uid="{00000000-0005-0000-0000-00004C000000}"/>
    <cellStyle name="Comma 8 3 2 3 7 2" xfId="13865" xr:uid="{00000000-0005-0000-0000-00004C000000}"/>
    <cellStyle name="Comma 8 3 2 3 7 2 2" xfId="28985" xr:uid="{00000000-0005-0000-0000-00004C000000}"/>
    <cellStyle name="Comma 8 3 2 3 7 2 2 2" xfId="59225" xr:uid="{00000000-0005-0000-0000-00004C000000}"/>
    <cellStyle name="Comma 8 3 2 3 7 2 3" xfId="44105" xr:uid="{00000000-0005-0000-0000-00004C000000}"/>
    <cellStyle name="Comma 8 3 2 3 7 3" xfId="19913" xr:uid="{00000000-0005-0000-0000-00004C000000}"/>
    <cellStyle name="Comma 8 3 2 3 7 3 2" xfId="50153" xr:uid="{00000000-0005-0000-0000-00004C000000}"/>
    <cellStyle name="Comma 8 3 2 3 7 4" xfId="35033" xr:uid="{00000000-0005-0000-0000-00004C000000}"/>
    <cellStyle name="Comma 8 3 2 3 8" xfId="6305" xr:uid="{00000000-0005-0000-0000-00004C000000}"/>
    <cellStyle name="Comma 8 3 2 3 8 2" xfId="21425" xr:uid="{00000000-0005-0000-0000-00004C000000}"/>
    <cellStyle name="Comma 8 3 2 3 8 2 2" xfId="51665" xr:uid="{00000000-0005-0000-0000-00004C000000}"/>
    <cellStyle name="Comma 8 3 2 3 8 3" xfId="36545" xr:uid="{00000000-0005-0000-0000-00004C000000}"/>
    <cellStyle name="Comma 8 3 2 3 9" xfId="7817" xr:uid="{00000000-0005-0000-0000-00004C000000}"/>
    <cellStyle name="Comma 8 3 2 3 9 2" xfId="22937" xr:uid="{00000000-0005-0000-0000-00004C000000}"/>
    <cellStyle name="Comma 8 3 2 3 9 2 2" xfId="53177" xr:uid="{00000000-0005-0000-0000-00004C000000}"/>
    <cellStyle name="Comma 8 3 2 3 9 3" xfId="38057" xr:uid="{00000000-0005-0000-0000-00004C000000}"/>
    <cellStyle name="Comma 8 3 2 4" xfId="341" xr:uid="{00000000-0005-0000-0000-000026000000}"/>
    <cellStyle name="Comma 8 3 2 4 10" xfId="30581" xr:uid="{00000000-0005-0000-0000-000026000000}"/>
    <cellStyle name="Comma 8 3 2 4 2" xfId="1097" xr:uid="{00000000-0005-0000-0000-000026000000}"/>
    <cellStyle name="Comma 8 3 2 4 2 2" xfId="2609" xr:uid="{00000000-0005-0000-0000-000026000000}"/>
    <cellStyle name="Comma 8 3 2 4 2 2 2" xfId="11681" xr:uid="{00000000-0005-0000-0000-000026000000}"/>
    <cellStyle name="Comma 8 3 2 4 2 2 2 2" xfId="26801" xr:uid="{00000000-0005-0000-0000-000026000000}"/>
    <cellStyle name="Comma 8 3 2 4 2 2 2 2 2" xfId="57041" xr:uid="{00000000-0005-0000-0000-000026000000}"/>
    <cellStyle name="Comma 8 3 2 4 2 2 2 3" xfId="41921" xr:uid="{00000000-0005-0000-0000-000026000000}"/>
    <cellStyle name="Comma 8 3 2 4 2 2 3" xfId="17729" xr:uid="{00000000-0005-0000-0000-000026000000}"/>
    <cellStyle name="Comma 8 3 2 4 2 2 3 2" xfId="47969" xr:uid="{00000000-0005-0000-0000-000026000000}"/>
    <cellStyle name="Comma 8 3 2 4 2 2 4" xfId="32849" xr:uid="{00000000-0005-0000-0000-000026000000}"/>
    <cellStyle name="Comma 8 3 2 4 2 3" xfId="4121" xr:uid="{00000000-0005-0000-0000-000026000000}"/>
    <cellStyle name="Comma 8 3 2 4 2 3 2" xfId="13193" xr:uid="{00000000-0005-0000-0000-000026000000}"/>
    <cellStyle name="Comma 8 3 2 4 2 3 2 2" xfId="28313" xr:uid="{00000000-0005-0000-0000-000026000000}"/>
    <cellStyle name="Comma 8 3 2 4 2 3 2 2 2" xfId="58553" xr:uid="{00000000-0005-0000-0000-000026000000}"/>
    <cellStyle name="Comma 8 3 2 4 2 3 2 3" xfId="43433" xr:uid="{00000000-0005-0000-0000-000026000000}"/>
    <cellStyle name="Comma 8 3 2 4 2 3 3" xfId="19241" xr:uid="{00000000-0005-0000-0000-000026000000}"/>
    <cellStyle name="Comma 8 3 2 4 2 3 3 2" xfId="49481" xr:uid="{00000000-0005-0000-0000-000026000000}"/>
    <cellStyle name="Comma 8 3 2 4 2 3 4" xfId="34361" xr:uid="{00000000-0005-0000-0000-000026000000}"/>
    <cellStyle name="Comma 8 3 2 4 2 4" xfId="5633" xr:uid="{00000000-0005-0000-0000-000026000000}"/>
    <cellStyle name="Comma 8 3 2 4 2 4 2" xfId="14705" xr:uid="{00000000-0005-0000-0000-000026000000}"/>
    <cellStyle name="Comma 8 3 2 4 2 4 2 2" xfId="29825" xr:uid="{00000000-0005-0000-0000-000026000000}"/>
    <cellStyle name="Comma 8 3 2 4 2 4 2 2 2" xfId="60065" xr:uid="{00000000-0005-0000-0000-000026000000}"/>
    <cellStyle name="Comma 8 3 2 4 2 4 2 3" xfId="44945" xr:uid="{00000000-0005-0000-0000-000026000000}"/>
    <cellStyle name="Comma 8 3 2 4 2 4 3" xfId="20753" xr:uid="{00000000-0005-0000-0000-000026000000}"/>
    <cellStyle name="Comma 8 3 2 4 2 4 3 2" xfId="50993" xr:uid="{00000000-0005-0000-0000-000026000000}"/>
    <cellStyle name="Comma 8 3 2 4 2 4 4" xfId="35873" xr:uid="{00000000-0005-0000-0000-000026000000}"/>
    <cellStyle name="Comma 8 3 2 4 2 5" xfId="7145" xr:uid="{00000000-0005-0000-0000-000026000000}"/>
    <cellStyle name="Comma 8 3 2 4 2 5 2" xfId="22265" xr:uid="{00000000-0005-0000-0000-000026000000}"/>
    <cellStyle name="Comma 8 3 2 4 2 5 2 2" xfId="52505" xr:uid="{00000000-0005-0000-0000-000026000000}"/>
    <cellStyle name="Comma 8 3 2 4 2 5 3" xfId="37385" xr:uid="{00000000-0005-0000-0000-000026000000}"/>
    <cellStyle name="Comma 8 3 2 4 2 6" xfId="8657" xr:uid="{00000000-0005-0000-0000-000026000000}"/>
    <cellStyle name="Comma 8 3 2 4 2 6 2" xfId="23777" xr:uid="{00000000-0005-0000-0000-000026000000}"/>
    <cellStyle name="Comma 8 3 2 4 2 6 2 2" xfId="54017" xr:uid="{00000000-0005-0000-0000-000026000000}"/>
    <cellStyle name="Comma 8 3 2 4 2 6 3" xfId="38897" xr:uid="{00000000-0005-0000-0000-000026000000}"/>
    <cellStyle name="Comma 8 3 2 4 2 7" xfId="10169" xr:uid="{00000000-0005-0000-0000-000026000000}"/>
    <cellStyle name="Comma 8 3 2 4 2 7 2" xfId="25289" xr:uid="{00000000-0005-0000-0000-000026000000}"/>
    <cellStyle name="Comma 8 3 2 4 2 7 2 2" xfId="55529" xr:uid="{00000000-0005-0000-0000-000026000000}"/>
    <cellStyle name="Comma 8 3 2 4 2 7 3" xfId="40409" xr:uid="{00000000-0005-0000-0000-000026000000}"/>
    <cellStyle name="Comma 8 3 2 4 2 8" xfId="16217" xr:uid="{00000000-0005-0000-0000-000026000000}"/>
    <cellStyle name="Comma 8 3 2 4 2 8 2" xfId="46457" xr:uid="{00000000-0005-0000-0000-000026000000}"/>
    <cellStyle name="Comma 8 3 2 4 2 9" xfId="31337" xr:uid="{00000000-0005-0000-0000-000026000000}"/>
    <cellStyle name="Comma 8 3 2 4 3" xfId="1853" xr:uid="{00000000-0005-0000-0000-000026000000}"/>
    <cellStyle name="Comma 8 3 2 4 3 2" xfId="10925" xr:uid="{00000000-0005-0000-0000-000026000000}"/>
    <cellStyle name="Comma 8 3 2 4 3 2 2" xfId="26045" xr:uid="{00000000-0005-0000-0000-000026000000}"/>
    <cellStyle name="Comma 8 3 2 4 3 2 2 2" xfId="56285" xr:uid="{00000000-0005-0000-0000-000026000000}"/>
    <cellStyle name="Comma 8 3 2 4 3 2 3" xfId="41165" xr:uid="{00000000-0005-0000-0000-000026000000}"/>
    <cellStyle name="Comma 8 3 2 4 3 3" xfId="16973" xr:uid="{00000000-0005-0000-0000-000026000000}"/>
    <cellStyle name="Comma 8 3 2 4 3 3 2" xfId="47213" xr:uid="{00000000-0005-0000-0000-000026000000}"/>
    <cellStyle name="Comma 8 3 2 4 3 4" xfId="32093" xr:uid="{00000000-0005-0000-0000-000026000000}"/>
    <cellStyle name="Comma 8 3 2 4 4" xfId="3365" xr:uid="{00000000-0005-0000-0000-000026000000}"/>
    <cellStyle name="Comma 8 3 2 4 4 2" xfId="12437" xr:uid="{00000000-0005-0000-0000-000026000000}"/>
    <cellStyle name="Comma 8 3 2 4 4 2 2" xfId="27557" xr:uid="{00000000-0005-0000-0000-000026000000}"/>
    <cellStyle name="Comma 8 3 2 4 4 2 2 2" xfId="57797" xr:uid="{00000000-0005-0000-0000-000026000000}"/>
    <cellStyle name="Comma 8 3 2 4 4 2 3" xfId="42677" xr:uid="{00000000-0005-0000-0000-000026000000}"/>
    <cellStyle name="Comma 8 3 2 4 4 3" xfId="18485" xr:uid="{00000000-0005-0000-0000-000026000000}"/>
    <cellStyle name="Comma 8 3 2 4 4 3 2" xfId="48725" xr:uid="{00000000-0005-0000-0000-000026000000}"/>
    <cellStyle name="Comma 8 3 2 4 4 4" xfId="33605" xr:uid="{00000000-0005-0000-0000-000026000000}"/>
    <cellStyle name="Comma 8 3 2 4 5" xfId="4877" xr:uid="{00000000-0005-0000-0000-000026000000}"/>
    <cellStyle name="Comma 8 3 2 4 5 2" xfId="13949" xr:uid="{00000000-0005-0000-0000-000026000000}"/>
    <cellStyle name="Comma 8 3 2 4 5 2 2" xfId="29069" xr:uid="{00000000-0005-0000-0000-000026000000}"/>
    <cellStyle name="Comma 8 3 2 4 5 2 2 2" xfId="59309" xr:uid="{00000000-0005-0000-0000-000026000000}"/>
    <cellStyle name="Comma 8 3 2 4 5 2 3" xfId="44189" xr:uid="{00000000-0005-0000-0000-000026000000}"/>
    <cellStyle name="Comma 8 3 2 4 5 3" xfId="19997" xr:uid="{00000000-0005-0000-0000-000026000000}"/>
    <cellStyle name="Comma 8 3 2 4 5 3 2" xfId="50237" xr:uid="{00000000-0005-0000-0000-000026000000}"/>
    <cellStyle name="Comma 8 3 2 4 5 4" xfId="35117" xr:uid="{00000000-0005-0000-0000-000026000000}"/>
    <cellStyle name="Comma 8 3 2 4 6" xfId="6389" xr:uid="{00000000-0005-0000-0000-000026000000}"/>
    <cellStyle name="Comma 8 3 2 4 6 2" xfId="21509" xr:uid="{00000000-0005-0000-0000-000026000000}"/>
    <cellStyle name="Comma 8 3 2 4 6 2 2" xfId="51749" xr:uid="{00000000-0005-0000-0000-000026000000}"/>
    <cellStyle name="Comma 8 3 2 4 6 3" xfId="36629" xr:uid="{00000000-0005-0000-0000-000026000000}"/>
    <cellStyle name="Comma 8 3 2 4 7" xfId="7901" xr:uid="{00000000-0005-0000-0000-000026000000}"/>
    <cellStyle name="Comma 8 3 2 4 7 2" xfId="23021" xr:uid="{00000000-0005-0000-0000-000026000000}"/>
    <cellStyle name="Comma 8 3 2 4 7 2 2" xfId="53261" xr:uid="{00000000-0005-0000-0000-000026000000}"/>
    <cellStyle name="Comma 8 3 2 4 7 3" xfId="38141" xr:uid="{00000000-0005-0000-0000-000026000000}"/>
    <cellStyle name="Comma 8 3 2 4 8" xfId="9413" xr:uid="{00000000-0005-0000-0000-000026000000}"/>
    <cellStyle name="Comma 8 3 2 4 8 2" xfId="24533" xr:uid="{00000000-0005-0000-0000-000026000000}"/>
    <cellStyle name="Comma 8 3 2 4 8 2 2" xfId="54773" xr:uid="{00000000-0005-0000-0000-000026000000}"/>
    <cellStyle name="Comma 8 3 2 4 8 3" xfId="39653" xr:uid="{00000000-0005-0000-0000-000026000000}"/>
    <cellStyle name="Comma 8 3 2 4 9" xfId="15461" xr:uid="{00000000-0005-0000-0000-000026000000}"/>
    <cellStyle name="Comma 8 3 2 4 9 2" xfId="45701" xr:uid="{00000000-0005-0000-0000-000026000000}"/>
    <cellStyle name="Comma 8 3 2 5" xfId="593" xr:uid="{00000000-0005-0000-0000-0000E0000000}"/>
    <cellStyle name="Comma 8 3 2 5 10" xfId="30833" xr:uid="{00000000-0005-0000-0000-0000E0000000}"/>
    <cellStyle name="Comma 8 3 2 5 2" xfId="1349" xr:uid="{00000000-0005-0000-0000-0000E0000000}"/>
    <cellStyle name="Comma 8 3 2 5 2 2" xfId="2861" xr:uid="{00000000-0005-0000-0000-0000E0000000}"/>
    <cellStyle name="Comma 8 3 2 5 2 2 2" xfId="11933" xr:uid="{00000000-0005-0000-0000-0000E0000000}"/>
    <cellStyle name="Comma 8 3 2 5 2 2 2 2" xfId="27053" xr:uid="{00000000-0005-0000-0000-0000E0000000}"/>
    <cellStyle name="Comma 8 3 2 5 2 2 2 2 2" xfId="57293" xr:uid="{00000000-0005-0000-0000-0000E0000000}"/>
    <cellStyle name="Comma 8 3 2 5 2 2 2 3" xfId="42173" xr:uid="{00000000-0005-0000-0000-0000E0000000}"/>
    <cellStyle name="Comma 8 3 2 5 2 2 3" xfId="17981" xr:uid="{00000000-0005-0000-0000-0000E0000000}"/>
    <cellStyle name="Comma 8 3 2 5 2 2 3 2" xfId="48221" xr:uid="{00000000-0005-0000-0000-0000E0000000}"/>
    <cellStyle name="Comma 8 3 2 5 2 2 4" xfId="33101" xr:uid="{00000000-0005-0000-0000-0000E0000000}"/>
    <cellStyle name="Comma 8 3 2 5 2 3" xfId="4373" xr:uid="{00000000-0005-0000-0000-0000E0000000}"/>
    <cellStyle name="Comma 8 3 2 5 2 3 2" xfId="13445" xr:uid="{00000000-0005-0000-0000-0000E0000000}"/>
    <cellStyle name="Comma 8 3 2 5 2 3 2 2" xfId="28565" xr:uid="{00000000-0005-0000-0000-0000E0000000}"/>
    <cellStyle name="Comma 8 3 2 5 2 3 2 2 2" xfId="58805" xr:uid="{00000000-0005-0000-0000-0000E0000000}"/>
    <cellStyle name="Comma 8 3 2 5 2 3 2 3" xfId="43685" xr:uid="{00000000-0005-0000-0000-0000E0000000}"/>
    <cellStyle name="Comma 8 3 2 5 2 3 3" xfId="19493" xr:uid="{00000000-0005-0000-0000-0000E0000000}"/>
    <cellStyle name="Comma 8 3 2 5 2 3 3 2" xfId="49733" xr:uid="{00000000-0005-0000-0000-0000E0000000}"/>
    <cellStyle name="Comma 8 3 2 5 2 3 4" xfId="34613" xr:uid="{00000000-0005-0000-0000-0000E0000000}"/>
    <cellStyle name="Comma 8 3 2 5 2 4" xfId="5885" xr:uid="{00000000-0005-0000-0000-0000E0000000}"/>
    <cellStyle name="Comma 8 3 2 5 2 4 2" xfId="14957" xr:uid="{00000000-0005-0000-0000-0000E0000000}"/>
    <cellStyle name="Comma 8 3 2 5 2 4 2 2" xfId="30077" xr:uid="{00000000-0005-0000-0000-0000E0000000}"/>
    <cellStyle name="Comma 8 3 2 5 2 4 2 2 2" xfId="60317" xr:uid="{00000000-0005-0000-0000-0000E0000000}"/>
    <cellStyle name="Comma 8 3 2 5 2 4 2 3" xfId="45197" xr:uid="{00000000-0005-0000-0000-0000E0000000}"/>
    <cellStyle name="Comma 8 3 2 5 2 4 3" xfId="21005" xr:uid="{00000000-0005-0000-0000-0000E0000000}"/>
    <cellStyle name="Comma 8 3 2 5 2 4 3 2" xfId="51245" xr:uid="{00000000-0005-0000-0000-0000E0000000}"/>
    <cellStyle name="Comma 8 3 2 5 2 4 4" xfId="36125" xr:uid="{00000000-0005-0000-0000-0000E0000000}"/>
    <cellStyle name="Comma 8 3 2 5 2 5" xfId="7397" xr:uid="{00000000-0005-0000-0000-0000E0000000}"/>
    <cellStyle name="Comma 8 3 2 5 2 5 2" xfId="22517" xr:uid="{00000000-0005-0000-0000-0000E0000000}"/>
    <cellStyle name="Comma 8 3 2 5 2 5 2 2" xfId="52757" xr:uid="{00000000-0005-0000-0000-0000E0000000}"/>
    <cellStyle name="Comma 8 3 2 5 2 5 3" xfId="37637" xr:uid="{00000000-0005-0000-0000-0000E0000000}"/>
    <cellStyle name="Comma 8 3 2 5 2 6" xfId="8909" xr:uid="{00000000-0005-0000-0000-0000E0000000}"/>
    <cellStyle name="Comma 8 3 2 5 2 6 2" xfId="24029" xr:uid="{00000000-0005-0000-0000-0000E0000000}"/>
    <cellStyle name="Comma 8 3 2 5 2 6 2 2" xfId="54269" xr:uid="{00000000-0005-0000-0000-0000E0000000}"/>
    <cellStyle name="Comma 8 3 2 5 2 6 3" xfId="39149" xr:uid="{00000000-0005-0000-0000-0000E0000000}"/>
    <cellStyle name="Comma 8 3 2 5 2 7" xfId="10421" xr:uid="{00000000-0005-0000-0000-0000E0000000}"/>
    <cellStyle name="Comma 8 3 2 5 2 7 2" xfId="25541" xr:uid="{00000000-0005-0000-0000-0000E0000000}"/>
    <cellStyle name="Comma 8 3 2 5 2 7 2 2" xfId="55781" xr:uid="{00000000-0005-0000-0000-0000E0000000}"/>
    <cellStyle name="Comma 8 3 2 5 2 7 3" xfId="40661" xr:uid="{00000000-0005-0000-0000-0000E0000000}"/>
    <cellStyle name="Comma 8 3 2 5 2 8" xfId="16469" xr:uid="{00000000-0005-0000-0000-0000E0000000}"/>
    <cellStyle name="Comma 8 3 2 5 2 8 2" xfId="46709" xr:uid="{00000000-0005-0000-0000-0000E0000000}"/>
    <cellStyle name="Comma 8 3 2 5 2 9" xfId="31589" xr:uid="{00000000-0005-0000-0000-0000E0000000}"/>
    <cellStyle name="Comma 8 3 2 5 3" xfId="2105" xr:uid="{00000000-0005-0000-0000-0000E0000000}"/>
    <cellStyle name="Comma 8 3 2 5 3 2" xfId="11177" xr:uid="{00000000-0005-0000-0000-0000E0000000}"/>
    <cellStyle name="Comma 8 3 2 5 3 2 2" xfId="26297" xr:uid="{00000000-0005-0000-0000-0000E0000000}"/>
    <cellStyle name="Comma 8 3 2 5 3 2 2 2" xfId="56537" xr:uid="{00000000-0005-0000-0000-0000E0000000}"/>
    <cellStyle name="Comma 8 3 2 5 3 2 3" xfId="41417" xr:uid="{00000000-0005-0000-0000-0000E0000000}"/>
    <cellStyle name="Comma 8 3 2 5 3 3" xfId="17225" xr:uid="{00000000-0005-0000-0000-0000E0000000}"/>
    <cellStyle name="Comma 8 3 2 5 3 3 2" xfId="47465" xr:uid="{00000000-0005-0000-0000-0000E0000000}"/>
    <cellStyle name="Comma 8 3 2 5 3 4" xfId="32345" xr:uid="{00000000-0005-0000-0000-0000E0000000}"/>
    <cellStyle name="Comma 8 3 2 5 4" xfId="3617" xr:uid="{00000000-0005-0000-0000-0000E0000000}"/>
    <cellStyle name="Comma 8 3 2 5 4 2" xfId="12689" xr:uid="{00000000-0005-0000-0000-0000E0000000}"/>
    <cellStyle name="Comma 8 3 2 5 4 2 2" xfId="27809" xr:uid="{00000000-0005-0000-0000-0000E0000000}"/>
    <cellStyle name="Comma 8 3 2 5 4 2 2 2" xfId="58049" xr:uid="{00000000-0005-0000-0000-0000E0000000}"/>
    <cellStyle name="Comma 8 3 2 5 4 2 3" xfId="42929" xr:uid="{00000000-0005-0000-0000-0000E0000000}"/>
    <cellStyle name="Comma 8 3 2 5 4 3" xfId="18737" xr:uid="{00000000-0005-0000-0000-0000E0000000}"/>
    <cellStyle name="Comma 8 3 2 5 4 3 2" xfId="48977" xr:uid="{00000000-0005-0000-0000-0000E0000000}"/>
    <cellStyle name="Comma 8 3 2 5 4 4" xfId="33857" xr:uid="{00000000-0005-0000-0000-0000E0000000}"/>
    <cellStyle name="Comma 8 3 2 5 5" xfId="5129" xr:uid="{00000000-0005-0000-0000-0000E0000000}"/>
    <cellStyle name="Comma 8 3 2 5 5 2" xfId="14201" xr:uid="{00000000-0005-0000-0000-0000E0000000}"/>
    <cellStyle name="Comma 8 3 2 5 5 2 2" xfId="29321" xr:uid="{00000000-0005-0000-0000-0000E0000000}"/>
    <cellStyle name="Comma 8 3 2 5 5 2 2 2" xfId="59561" xr:uid="{00000000-0005-0000-0000-0000E0000000}"/>
    <cellStyle name="Comma 8 3 2 5 5 2 3" xfId="44441" xr:uid="{00000000-0005-0000-0000-0000E0000000}"/>
    <cellStyle name="Comma 8 3 2 5 5 3" xfId="20249" xr:uid="{00000000-0005-0000-0000-0000E0000000}"/>
    <cellStyle name="Comma 8 3 2 5 5 3 2" xfId="50489" xr:uid="{00000000-0005-0000-0000-0000E0000000}"/>
    <cellStyle name="Comma 8 3 2 5 5 4" xfId="35369" xr:uid="{00000000-0005-0000-0000-0000E0000000}"/>
    <cellStyle name="Comma 8 3 2 5 6" xfId="6641" xr:uid="{00000000-0005-0000-0000-0000E0000000}"/>
    <cellStyle name="Comma 8 3 2 5 6 2" xfId="21761" xr:uid="{00000000-0005-0000-0000-0000E0000000}"/>
    <cellStyle name="Comma 8 3 2 5 6 2 2" xfId="52001" xr:uid="{00000000-0005-0000-0000-0000E0000000}"/>
    <cellStyle name="Comma 8 3 2 5 6 3" xfId="36881" xr:uid="{00000000-0005-0000-0000-0000E0000000}"/>
    <cellStyle name="Comma 8 3 2 5 7" xfId="8153" xr:uid="{00000000-0005-0000-0000-0000E0000000}"/>
    <cellStyle name="Comma 8 3 2 5 7 2" xfId="23273" xr:uid="{00000000-0005-0000-0000-0000E0000000}"/>
    <cellStyle name="Comma 8 3 2 5 7 2 2" xfId="53513" xr:uid="{00000000-0005-0000-0000-0000E0000000}"/>
    <cellStyle name="Comma 8 3 2 5 7 3" xfId="38393" xr:uid="{00000000-0005-0000-0000-0000E0000000}"/>
    <cellStyle name="Comma 8 3 2 5 8" xfId="9665" xr:uid="{00000000-0005-0000-0000-0000E0000000}"/>
    <cellStyle name="Comma 8 3 2 5 8 2" xfId="24785" xr:uid="{00000000-0005-0000-0000-0000E0000000}"/>
    <cellStyle name="Comma 8 3 2 5 8 2 2" xfId="55025" xr:uid="{00000000-0005-0000-0000-0000E0000000}"/>
    <cellStyle name="Comma 8 3 2 5 8 3" xfId="39905" xr:uid="{00000000-0005-0000-0000-0000E0000000}"/>
    <cellStyle name="Comma 8 3 2 5 9" xfId="15713" xr:uid="{00000000-0005-0000-0000-0000E0000000}"/>
    <cellStyle name="Comma 8 3 2 5 9 2" xfId="45953" xr:uid="{00000000-0005-0000-0000-0000E0000000}"/>
    <cellStyle name="Comma 8 3 2 6" xfId="845" xr:uid="{00000000-0005-0000-0000-000026000000}"/>
    <cellStyle name="Comma 8 3 2 6 2" xfId="2357" xr:uid="{00000000-0005-0000-0000-000026000000}"/>
    <cellStyle name="Comma 8 3 2 6 2 2" xfId="11429" xr:uid="{00000000-0005-0000-0000-000026000000}"/>
    <cellStyle name="Comma 8 3 2 6 2 2 2" xfId="26549" xr:uid="{00000000-0005-0000-0000-000026000000}"/>
    <cellStyle name="Comma 8 3 2 6 2 2 2 2" xfId="56789" xr:uid="{00000000-0005-0000-0000-000026000000}"/>
    <cellStyle name="Comma 8 3 2 6 2 2 3" xfId="41669" xr:uid="{00000000-0005-0000-0000-000026000000}"/>
    <cellStyle name="Comma 8 3 2 6 2 3" xfId="17477" xr:uid="{00000000-0005-0000-0000-000026000000}"/>
    <cellStyle name="Comma 8 3 2 6 2 3 2" xfId="47717" xr:uid="{00000000-0005-0000-0000-000026000000}"/>
    <cellStyle name="Comma 8 3 2 6 2 4" xfId="32597" xr:uid="{00000000-0005-0000-0000-000026000000}"/>
    <cellStyle name="Comma 8 3 2 6 3" xfId="3869" xr:uid="{00000000-0005-0000-0000-000026000000}"/>
    <cellStyle name="Comma 8 3 2 6 3 2" xfId="12941" xr:uid="{00000000-0005-0000-0000-000026000000}"/>
    <cellStyle name="Comma 8 3 2 6 3 2 2" xfId="28061" xr:uid="{00000000-0005-0000-0000-000026000000}"/>
    <cellStyle name="Comma 8 3 2 6 3 2 2 2" xfId="58301" xr:uid="{00000000-0005-0000-0000-000026000000}"/>
    <cellStyle name="Comma 8 3 2 6 3 2 3" xfId="43181" xr:uid="{00000000-0005-0000-0000-000026000000}"/>
    <cellStyle name="Comma 8 3 2 6 3 3" xfId="18989" xr:uid="{00000000-0005-0000-0000-000026000000}"/>
    <cellStyle name="Comma 8 3 2 6 3 3 2" xfId="49229" xr:uid="{00000000-0005-0000-0000-000026000000}"/>
    <cellStyle name="Comma 8 3 2 6 3 4" xfId="34109" xr:uid="{00000000-0005-0000-0000-000026000000}"/>
    <cellStyle name="Comma 8 3 2 6 4" xfId="5381" xr:uid="{00000000-0005-0000-0000-000026000000}"/>
    <cellStyle name="Comma 8 3 2 6 4 2" xfId="14453" xr:uid="{00000000-0005-0000-0000-000026000000}"/>
    <cellStyle name="Comma 8 3 2 6 4 2 2" xfId="29573" xr:uid="{00000000-0005-0000-0000-000026000000}"/>
    <cellStyle name="Comma 8 3 2 6 4 2 2 2" xfId="59813" xr:uid="{00000000-0005-0000-0000-000026000000}"/>
    <cellStyle name="Comma 8 3 2 6 4 2 3" xfId="44693" xr:uid="{00000000-0005-0000-0000-000026000000}"/>
    <cellStyle name="Comma 8 3 2 6 4 3" xfId="20501" xr:uid="{00000000-0005-0000-0000-000026000000}"/>
    <cellStyle name="Comma 8 3 2 6 4 3 2" xfId="50741" xr:uid="{00000000-0005-0000-0000-000026000000}"/>
    <cellStyle name="Comma 8 3 2 6 4 4" xfId="35621" xr:uid="{00000000-0005-0000-0000-000026000000}"/>
    <cellStyle name="Comma 8 3 2 6 5" xfId="6893" xr:uid="{00000000-0005-0000-0000-000026000000}"/>
    <cellStyle name="Comma 8 3 2 6 5 2" xfId="22013" xr:uid="{00000000-0005-0000-0000-000026000000}"/>
    <cellStyle name="Comma 8 3 2 6 5 2 2" xfId="52253" xr:uid="{00000000-0005-0000-0000-000026000000}"/>
    <cellStyle name="Comma 8 3 2 6 5 3" xfId="37133" xr:uid="{00000000-0005-0000-0000-000026000000}"/>
    <cellStyle name="Comma 8 3 2 6 6" xfId="8405" xr:uid="{00000000-0005-0000-0000-000026000000}"/>
    <cellStyle name="Comma 8 3 2 6 6 2" xfId="23525" xr:uid="{00000000-0005-0000-0000-000026000000}"/>
    <cellStyle name="Comma 8 3 2 6 6 2 2" xfId="53765" xr:uid="{00000000-0005-0000-0000-000026000000}"/>
    <cellStyle name="Comma 8 3 2 6 6 3" xfId="38645" xr:uid="{00000000-0005-0000-0000-000026000000}"/>
    <cellStyle name="Comma 8 3 2 6 7" xfId="9917" xr:uid="{00000000-0005-0000-0000-000026000000}"/>
    <cellStyle name="Comma 8 3 2 6 7 2" xfId="25037" xr:uid="{00000000-0005-0000-0000-000026000000}"/>
    <cellStyle name="Comma 8 3 2 6 7 2 2" xfId="55277" xr:uid="{00000000-0005-0000-0000-000026000000}"/>
    <cellStyle name="Comma 8 3 2 6 7 3" xfId="40157" xr:uid="{00000000-0005-0000-0000-000026000000}"/>
    <cellStyle name="Comma 8 3 2 6 8" xfId="15965" xr:uid="{00000000-0005-0000-0000-000026000000}"/>
    <cellStyle name="Comma 8 3 2 6 8 2" xfId="46205" xr:uid="{00000000-0005-0000-0000-000026000000}"/>
    <cellStyle name="Comma 8 3 2 6 9" xfId="31085" xr:uid="{00000000-0005-0000-0000-000026000000}"/>
    <cellStyle name="Comma 8 3 2 7" xfId="1601" xr:uid="{00000000-0005-0000-0000-000026000000}"/>
    <cellStyle name="Comma 8 3 2 7 2" xfId="10673" xr:uid="{00000000-0005-0000-0000-000026000000}"/>
    <cellStyle name="Comma 8 3 2 7 2 2" xfId="25793" xr:uid="{00000000-0005-0000-0000-000026000000}"/>
    <cellStyle name="Comma 8 3 2 7 2 2 2" xfId="56033" xr:uid="{00000000-0005-0000-0000-000026000000}"/>
    <cellStyle name="Comma 8 3 2 7 2 3" xfId="40913" xr:uid="{00000000-0005-0000-0000-000026000000}"/>
    <cellStyle name="Comma 8 3 2 7 3" xfId="16721" xr:uid="{00000000-0005-0000-0000-000026000000}"/>
    <cellStyle name="Comma 8 3 2 7 3 2" xfId="46961" xr:uid="{00000000-0005-0000-0000-000026000000}"/>
    <cellStyle name="Comma 8 3 2 7 4" xfId="31841" xr:uid="{00000000-0005-0000-0000-000026000000}"/>
    <cellStyle name="Comma 8 3 2 8" xfId="3113" xr:uid="{00000000-0005-0000-0000-000026000000}"/>
    <cellStyle name="Comma 8 3 2 8 2" xfId="12185" xr:uid="{00000000-0005-0000-0000-000026000000}"/>
    <cellStyle name="Comma 8 3 2 8 2 2" xfId="27305" xr:uid="{00000000-0005-0000-0000-000026000000}"/>
    <cellStyle name="Comma 8 3 2 8 2 2 2" xfId="57545" xr:uid="{00000000-0005-0000-0000-000026000000}"/>
    <cellStyle name="Comma 8 3 2 8 2 3" xfId="42425" xr:uid="{00000000-0005-0000-0000-000026000000}"/>
    <cellStyle name="Comma 8 3 2 8 3" xfId="18233" xr:uid="{00000000-0005-0000-0000-000026000000}"/>
    <cellStyle name="Comma 8 3 2 8 3 2" xfId="48473" xr:uid="{00000000-0005-0000-0000-000026000000}"/>
    <cellStyle name="Comma 8 3 2 8 4" xfId="33353" xr:uid="{00000000-0005-0000-0000-000026000000}"/>
    <cellStyle name="Comma 8 3 2 9" xfId="4625" xr:uid="{00000000-0005-0000-0000-000026000000}"/>
    <cellStyle name="Comma 8 3 2 9 2" xfId="13697" xr:uid="{00000000-0005-0000-0000-000026000000}"/>
    <cellStyle name="Comma 8 3 2 9 2 2" xfId="28817" xr:uid="{00000000-0005-0000-0000-000026000000}"/>
    <cellStyle name="Comma 8 3 2 9 2 2 2" xfId="59057" xr:uid="{00000000-0005-0000-0000-000026000000}"/>
    <cellStyle name="Comma 8 3 2 9 2 3" xfId="43937" xr:uid="{00000000-0005-0000-0000-000026000000}"/>
    <cellStyle name="Comma 8 3 2 9 3" xfId="19745" xr:uid="{00000000-0005-0000-0000-000026000000}"/>
    <cellStyle name="Comma 8 3 2 9 3 2" xfId="49985" xr:uid="{00000000-0005-0000-0000-000026000000}"/>
    <cellStyle name="Comma 8 3 2 9 4" xfId="34865" xr:uid="{00000000-0005-0000-0000-000026000000}"/>
    <cellStyle name="Comma 8 3 3" xfId="131" xr:uid="{00000000-0005-0000-0000-00004B000000}"/>
    <cellStyle name="Comma 8 3 3 10" xfId="9203" xr:uid="{00000000-0005-0000-0000-00004B000000}"/>
    <cellStyle name="Comma 8 3 3 10 2" xfId="24323" xr:uid="{00000000-0005-0000-0000-00004B000000}"/>
    <cellStyle name="Comma 8 3 3 10 2 2" xfId="54563" xr:uid="{00000000-0005-0000-0000-00004B000000}"/>
    <cellStyle name="Comma 8 3 3 10 3" xfId="39443" xr:uid="{00000000-0005-0000-0000-00004B000000}"/>
    <cellStyle name="Comma 8 3 3 11" xfId="15251" xr:uid="{00000000-0005-0000-0000-00004B000000}"/>
    <cellStyle name="Comma 8 3 3 11 2" xfId="45491" xr:uid="{00000000-0005-0000-0000-00004B000000}"/>
    <cellStyle name="Comma 8 3 3 12" xfId="30371" xr:uid="{00000000-0005-0000-0000-00004B000000}"/>
    <cellStyle name="Comma 8 3 3 2" xfId="383" xr:uid="{00000000-0005-0000-0000-00004B000000}"/>
    <cellStyle name="Comma 8 3 3 2 10" xfId="30623" xr:uid="{00000000-0005-0000-0000-00004B000000}"/>
    <cellStyle name="Comma 8 3 3 2 2" xfId="1139" xr:uid="{00000000-0005-0000-0000-00004B000000}"/>
    <cellStyle name="Comma 8 3 3 2 2 2" xfId="2651" xr:uid="{00000000-0005-0000-0000-00004B000000}"/>
    <cellStyle name="Comma 8 3 3 2 2 2 2" xfId="11723" xr:uid="{00000000-0005-0000-0000-00004B000000}"/>
    <cellStyle name="Comma 8 3 3 2 2 2 2 2" xfId="26843" xr:uid="{00000000-0005-0000-0000-00004B000000}"/>
    <cellStyle name="Comma 8 3 3 2 2 2 2 2 2" xfId="57083" xr:uid="{00000000-0005-0000-0000-00004B000000}"/>
    <cellStyle name="Comma 8 3 3 2 2 2 2 3" xfId="41963" xr:uid="{00000000-0005-0000-0000-00004B000000}"/>
    <cellStyle name="Comma 8 3 3 2 2 2 3" xfId="17771" xr:uid="{00000000-0005-0000-0000-00004B000000}"/>
    <cellStyle name="Comma 8 3 3 2 2 2 3 2" xfId="48011" xr:uid="{00000000-0005-0000-0000-00004B000000}"/>
    <cellStyle name="Comma 8 3 3 2 2 2 4" xfId="32891" xr:uid="{00000000-0005-0000-0000-00004B000000}"/>
    <cellStyle name="Comma 8 3 3 2 2 3" xfId="4163" xr:uid="{00000000-0005-0000-0000-00004B000000}"/>
    <cellStyle name="Comma 8 3 3 2 2 3 2" xfId="13235" xr:uid="{00000000-0005-0000-0000-00004B000000}"/>
    <cellStyle name="Comma 8 3 3 2 2 3 2 2" xfId="28355" xr:uid="{00000000-0005-0000-0000-00004B000000}"/>
    <cellStyle name="Comma 8 3 3 2 2 3 2 2 2" xfId="58595" xr:uid="{00000000-0005-0000-0000-00004B000000}"/>
    <cellStyle name="Comma 8 3 3 2 2 3 2 3" xfId="43475" xr:uid="{00000000-0005-0000-0000-00004B000000}"/>
    <cellStyle name="Comma 8 3 3 2 2 3 3" xfId="19283" xr:uid="{00000000-0005-0000-0000-00004B000000}"/>
    <cellStyle name="Comma 8 3 3 2 2 3 3 2" xfId="49523" xr:uid="{00000000-0005-0000-0000-00004B000000}"/>
    <cellStyle name="Comma 8 3 3 2 2 3 4" xfId="34403" xr:uid="{00000000-0005-0000-0000-00004B000000}"/>
    <cellStyle name="Comma 8 3 3 2 2 4" xfId="5675" xr:uid="{00000000-0005-0000-0000-00004B000000}"/>
    <cellStyle name="Comma 8 3 3 2 2 4 2" xfId="14747" xr:uid="{00000000-0005-0000-0000-00004B000000}"/>
    <cellStyle name="Comma 8 3 3 2 2 4 2 2" xfId="29867" xr:uid="{00000000-0005-0000-0000-00004B000000}"/>
    <cellStyle name="Comma 8 3 3 2 2 4 2 2 2" xfId="60107" xr:uid="{00000000-0005-0000-0000-00004B000000}"/>
    <cellStyle name="Comma 8 3 3 2 2 4 2 3" xfId="44987" xr:uid="{00000000-0005-0000-0000-00004B000000}"/>
    <cellStyle name="Comma 8 3 3 2 2 4 3" xfId="20795" xr:uid="{00000000-0005-0000-0000-00004B000000}"/>
    <cellStyle name="Comma 8 3 3 2 2 4 3 2" xfId="51035" xr:uid="{00000000-0005-0000-0000-00004B000000}"/>
    <cellStyle name="Comma 8 3 3 2 2 4 4" xfId="35915" xr:uid="{00000000-0005-0000-0000-00004B000000}"/>
    <cellStyle name="Comma 8 3 3 2 2 5" xfId="7187" xr:uid="{00000000-0005-0000-0000-00004B000000}"/>
    <cellStyle name="Comma 8 3 3 2 2 5 2" xfId="22307" xr:uid="{00000000-0005-0000-0000-00004B000000}"/>
    <cellStyle name="Comma 8 3 3 2 2 5 2 2" xfId="52547" xr:uid="{00000000-0005-0000-0000-00004B000000}"/>
    <cellStyle name="Comma 8 3 3 2 2 5 3" xfId="37427" xr:uid="{00000000-0005-0000-0000-00004B000000}"/>
    <cellStyle name="Comma 8 3 3 2 2 6" xfId="8699" xr:uid="{00000000-0005-0000-0000-00004B000000}"/>
    <cellStyle name="Comma 8 3 3 2 2 6 2" xfId="23819" xr:uid="{00000000-0005-0000-0000-00004B000000}"/>
    <cellStyle name="Comma 8 3 3 2 2 6 2 2" xfId="54059" xr:uid="{00000000-0005-0000-0000-00004B000000}"/>
    <cellStyle name="Comma 8 3 3 2 2 6 3" xfId="38939" xr:uid="{00000000-0005-0000-0000-00004B000000}"/>
    <cellStyle name="Comma 8 3 3 2 2 7" xfId="10211" xr:uid="{00000000-0005-0000-0000-00004B000000}"/>
    <cellStyle name="Comma 8 3 3 2 2 7 2" xfId="25331" xr:uid="{00000000-0005-0000-0000-00004B000000}"/>
    <cellStyle name="Comma 8 3 3 2 2 7 2 2" xfId="55571" xr:uid="{00000000-0005-0000-0000-00004B000000}"/>
    <cellStyle name="Comma 8 3 3 2 2 7 3" xfId="40451" xr:uid="{00000000-0005-0000-0000-00004B000000}"/>
    <cellStyle name="Comma 8 3 3 2 2 8" xfId="16259" xr:uid="{00000000-0005-0000-0000-00004B000000}"/>
    <cellStyle name="Comma 8 3 3 2 2 8 2" xfId="46499" xr:uid="{00000000-0005-0000-0000-00004B000000}"/>
    <cellStyle name="Comma 8 3 3 2 2 9" xfId="31379" xr:uid="{00000000-0005-0000-0000-00004B000000}"/>
    <cellStyle name="Comma 8 3 3 2 3" xfId="1895" xr:uid="{00000000-0005-0000-0000-00004B000000}"/>
    <cellStyle name="Comma 8 3 3 2 3 2" xfId="10967" xr:uid="{00000000-0005-0000-0000-00004B000000}"/>
    <cellStyle name="Comma 8 3 3 2 3 2 2" xfId="26087" xr:uid="{00000000-0005-0000-0000-00004B000000}"/>
    <cellStyle name="Comma 8 3 3 2 3 2 2 2" xfId="56327" xr:uid="{00000000-0005-0000-0000-00004B000000}"/>
    <cellStyle name="Comma 8 3 3 2 3 2 3" xfId="41207" xr:uid="{00000000-0005-0000-0000-00004B000000}"/>
    <cellStyle name="Comma 8 3 3 2 3 3" xfId="17015" xr:uid="{00000000-0005-0000-0000-00004B000000}"/>
    <cellStyle name="Comma 8 3 3 2 3 3 2" xfId="47255" xr:uid="{00000000-0005-0000-0000-00004B000000}"/>
    <cellStyle name="Comma 8 3 3 2 3 4" xfId="32135" xr:uid="{00000000-0005-0000-0000-00004B000000}"/>
    <cellStyle name="Comma 8 3 3 2 4" xfId="3407" xr:uid="{00000000-0005-0000-0000-00004B000000}"/>
    <cellStyle name="Comma 8 3 3 2 4 2" xfId="12479" xr:uid="{00000000-0005-0000-0000-00004B000000}"/>
    <cellStyle name="Comma 8 3 3 2 4 2 2" xfId="27599" xr:uid="{00000000-0005-0000-0000-00004B000000}"/>
    <cellStyle name="Comma 8 3 3 2 4 2 2 2" xfId="57839" xr:uid="{00000000-0005-0000-0000-00004B000000}"/>
    <cellStyle name="Comma 8 3 3 2 4 2 3" xfId="42719" xr:uid="{00000000-0005-0000-0000-00004B000000}"/>
    <cellStyle name="Comma 8 3 3 2 4 3" xfId="18527" xr:uid="{00000000-0005-0000-0000-00004B000000}"/>
    <cellStyle name="Comma 8 3 3 2 4 3 2" xfId="48767" xr:uid="{00000000-0005-0000-0000-00004B000000}"/>
    <cellStyle name="Comma 8 3 3 2 4 4" xfId="33647" xr:uid="{00000000-0005-0000-0000-00004B000000}"/>
    <cellStyle name="Comma 8 3 3 2 5" xfId="4919" xr:uid="{00000000-0005-0000-0000-00004B000000}"/>
    <cellStyle name="Comma 8 3 3 2 5 2" xfId="13991" xr:uid="{00000000-0005-0000-0000-00004B000000}"/>
    <cellStyle name="Comma 8 3 3 2 5 2 2" xfId="29111" xr:uid="{00000000-0005-0000-0000-00004B000000}"/>
    <cellStyle name="Comma 8 3 3 2 5 2 2 2" xfId="59351" xr:uid="{00000000-0005-0000-0000-00004B000000}"/>
    <cellStyle name="Comma 8 3 3 2 5 2 3" xfId="44231" xr:uid="{00000000-0005-0000-0000-00004B000000}"/>
    <cellStyle name="Comma 8 3 3 2 5 3" xfId="20039" xr:uid="{00000000-0005-0000-0000-00004B000000}"/>
    <cellStyle name="Comma 8 3 3 2 5 3 2" xfId="50279" xr:uid="{00000000-0005-0000-0000-00004B000000}"/>
    <cellStyle name="Comma 8 3 3 2 5 4" xfId="35159" xr:uid="{00000000-0005-0000-0000-00004B000000}"/>
    <cellStyle name="Comma 8 3 3 2 6" xfId="6431" xr:uid="{00000000-0005-0000-0000-00004B000000}"/>
    <cellStyle name="Comma 8 3 3 2 6 2" xfId="21551" xr:uid="{00000000-0005-0000-0000-00004B000000}"/>
    <cellStyle name="Comma 8 3 3 2 6 2 2" xfId="51791" xr:uid="{00000000-0005-0000-0000-00004B000000}"/>
    <cellStyle name="Comma 8 3 3 2 6 3" xfId="36671" xr:uid="{00000000-0005-0000-0000-00004B000000}"/>
    <cellStyle name="Comma 8 3 3 2 7" xfId="7943" xr:uid="{00000000-0005-0000-0000-00004B000000}"/>
    <cellStyle name="Comma 8 3 3 2 7 2" xfId="23063" xr:uid="{00000000-0005-0000-0000-00004B000000}"/>
    <cellStyle name="Comma 8 3 3 2 7 2 2" xfId="53303" xr:uid="{00000000-0005-0000-0000-00004B000000}"/>
    <cellStyle name="Comma 8 3 3 2 7 3" xfId="38183" xr:uid="{00000000-0005-0000-0000-00004B000000}"/>
    <cellStyle name="Comma 8 3 3 2 8" xfId="9455" xr:uid="{00000000-0005-0000-0000-00004B000000}"/>
    <cellStyle name="Comma 8 3 3 2 8 2" xfId="24575" xr:uid="{00000000-0005-0000-0000-00004B000000}"/>
    <cellStyle name="Comma 8 3 3 2 8 2 2" xfId="54815" xr:uid="{00000000-0005-0000-0000-00004B000000}"/>
    <cellStyle name="Comma 8 3 3 2 8 3" xfId="39695" xr:uid="{00000000-0005-0000-0000-00004B000000}"/>
    <cellStyle name="Comma 8 3 3 2 9" xfId="15503" xr:uid="{00000000-0005-0000-0000-00004B000000}"/>
    <cellStyle name="Comma 8 3 3 2 9 2" xfId="45743" xr:uid="{00000000-0005-0000-0000-00004B000000}"/>
    <cellStyle name="Comma 8 3 3 3" xfId="635" xr:uid="{00000000-0005-0000-0000-0000E3000000}"/>
    <cellStyle name="Comma 8 3 3 3 10" xfId="30875" xr:uid="{00000000-0005-0000-0000-0000E3000000}"/>
    <cellStyle name="Comma 8 3 3 3 2" xfId="1391" xr:uid="{00000000-0005-0000-0000-0000E3000000}"/>
    <cellStyle name="Comma 8 3 3 3 2 2" xfId="2903" xr:uid="{00000000-0005-0000-0000-0000E3000000}"/>
    <cellStyle name="Comma 8 3 3 3 2 2 2" xfId="11975" xr:uid="{00000000-0005-0000-0000-0000E3000000}"/>
    <cellStyle name="Comma 8 3 3 3 2 2 2 2" xfId="27095" xr:uid="{00000000-0005-0000-0000-0000E3000000}"/>
    <cellStyle name="Comma 8 3 3 3 2 2 2 2 2" xfId="57335" xr:uid="{00000000-0005-0000-0000-0000E3000000}"/>
    <cellStyle name="Comma 8 3 3 3 2 2 2 3" xfId="42215" xr:uid="{00000000-0005-0000-0000-0000E3000000}"/>
    <cellStyle name="Comma 8 3 3 3 2 2 3" xfId="18023" xr:uid="{00000000-0005-0000-0000-0000E3000000}"/>
    <cellStyle name="Comma 8 3 3 3 2 2 3 2" xfId="48263" xr:uid="{00000000-0005-0000-0000-0000E3000000}"/>
    <cellStyle name="Comma 8 3 3 3 2 2 4" xfId="33143" xr:uid="{00000000-0005-0000-0000-0000E3000000}"/>
    <cellStyle name="Comma 8 3 3 3 2 3" xfId="4415" xr:uid="{00000000-0005-0000-0000-0000E3000000}"/>
    <cellStyle name="Comma 8 3 3 3 2 3 2" xfId="13487" xr:uid="{00000000-0005-0000-0000-0000E3000000}"/>
    <cellStyle name="Comma 8 3 3 3 2 3 2 2" xfId="28607" xr:uid="{00000000-0005-0000-0000-0000E3000000}"/>
    <cellStyle name="Comma 8 3 3 3 2 3 2 2 2" xfId="58847" xr:uid="{00000000-0005-0000-0000-0000E3000000}"/>
    <cellStyle name="Comma 8 3 3 3 2 3 2 3" xfId="43727" xr:uid="{00000000-0005-0000-0000-0000E3000000}"/>
    <cellStyle name="Comma 8 3 3 3 2 3 3" xfId="19535" xr:uid="{00000000-0005-0000-0000-0000E3000000}"/>
    <cellStyle name="Comma 8 3 3 3 2 3 3 2" xfId="49775" xr:uid="{00000000-0005-0000-0000-0000E3000000}"/>
    <cellStyle name="Comma 8 3 3 3 2 3 4" xfId="34655" xr:uid="{00000000-0005-0000-0000-0000E3000000}"/>
    <cellStyle name="Comma 8 3 3 3 2 4" xfId="5927" xr:uid="{00000000-0005-0000-0000-0000E3000000}"/>
    <cellStyle name="Comma 8 3 3 3 2 4 2" xfId="14999" xr:uid="{00000000-0005-0000-0000-0000E3000000}"/>
    <cellStyle name="Comma 8 3 3 3 2 4 2 2" xfId="30119" xr:uid="{00000000-0005-0000-0000-0000E3000000}"/>
    <cellStyle name="Comma 8 3 3 3 2 4 2 2 2" xfId="60359" xr:uid="{00000000-0005-0000-0000-0000E3000000}"/>
    <cellStyle name="Comma 8 3 3 3 2 4 2 3" xfId="45239" xr:uid="{00000000-0005-0000-0000-0000E3000000}"/>
    <cellStyle name="Comma 8 3 3 3 2 4 3" xfId="21047" xr:uid="{00000000-0005-0000-0000-0000E3000000}"/>
    <cellStyle name="Comma 8 3 3 3 2 4 3 2" xfId="51287" xr:uid="{00000000-0005-0000-0000-0000E3000000}"/>
    <cellStyle name="Comma 8 3 3 3 2 4 4" xfId="36167" xr:uid="{00000000-0005-0000-0000-0000E3000000}"/>
    <cellStyle name="Comma 8 3 3 3 2 5" xfId="7439" xr:uid="{00000000-0005-0000-0000-0000E3000000}"/>
    <cellStyle name="Comma 8 3 3 3 2 5 2" xfId="22559" xr:uid="{00000000-0005-0000-0000-0000E3000000}"/>
    <cellStyle name="Comma 8 3 3 3 2 5 2 2" xfId="52799" xr:uid="{00000000-0005-0000-0000-0000E3000000}"/>
    <cellStyle name="Comma 8 3 3 3 2 5 3" xfId="37679" xr:uid="{00000000-0005-0000-0000-0000E3000000}"/>
    <cellStyle name="Comma 8 3 3 3 2 6" xfId="8951" xr:uid="{00000000-0005-0000-0000-0000E3000000}"/>
    <cellStyle name="Comma 8 3 3 3 2 6 2" xfId="24071" xr:uid="{00000000-0005-0000-0000-0000E3000000}"/>
    <cellStyle name="Comma 8 3 3 3 2 6 2 2" xfId="54311" xr:uid="{00000000-0005-0000-0000-0000E3000000}"/>
    <cellStyle name="Comma 8 3 3 3 2 6 3" xfId="39191" xr:uid="{00000000-0005-0000-0000-0000E3000000}"/>
    <cellStyle name="Comma 8 3 3 3 2 7" xfId="10463" xr:uid="{00000000-0005-0000-0000-0000E3000000}"/>
    <cellStyle name="Comma 8 3 3 3 2 7 2" xfId="25583" xr:uid="{00000000-0005-0000-0000-0000E3000000}"/>
    <cellStyle name="Comma 8 3 3 3 2 7 2 2" xfId="55823" xr:uid="{00000000-0005-0000-0000-0000E3000000}"/>
    <cellStyle name="Comma 8 3 3 3 2 7 3" xfId="40703" xr:uid="{00000000-0005-0000-0000-0000E3000000}"/>
    <cellStyle name="Comma 8 3 3 3 2 8" xfId="16511" xr:uid="{00000000-0005-0000-0000-0000E3000000}"/>
    <cellStyle name="Comma 8 3 3 3 2 8 2" xfId="46751" xr:uid="{00000000-0005-0000-0000-0000E3000000}"/>
    <cellStyle name="Comma 8 3 3 3 2 9" xfId="31631" xr:uid="{00000000-0005-0000-0000-0000E3000000}"/>
    <cellStyle name="Comma 8 3 3 3 3" xfId="2147" xr:uid="{00000000-0005-0000-0000-0000E3000000}"/>
    <cellStyle name="Comma 8 3 3 3 3 2" xfId="11219" xr:uid="{00000000-0005-0000-0000-0000E3000000}"/>
    <cellStyle name="Comma 8 3 3 3 3 2 2" xfId="26339" xr:uid="{00000000-0005-0000-0000-0000E3000000}"/>
    <cellStyle name="Comma 8 3 3 3 3 2 2 2" xfId="56579" xr:uid="{00000000-0005-0000-0000-0000E3000000}"/>
    <cellStyle name="Comma 8 3 3 3 3 2 3" xfId="41459" xr:uid="{00000000-0005-0000-0000-0000E3000000}"/>
    <cellStyle name="Comma 8 3 3 3 3 3" xfId="17267" xr:uid="{00000000-0005-0000-0000-0000E3000000}"/>
    <cellStyle name="Comma 8 3 3 3 3 3 2" xfId="47507" xr:uid="{00000000-0005-0000-0000-0000E3000000}"/>
    <cellStyle name="Comma 8 3 3 3 3 4" xfId="32387" xr:uid="{00000000-0005-0000-0000-0000E3000000}"/>
    <cellStyle name="Comma 8 3 3 3 4" xfId="3659" xr:uid="{00000000-0005-0000-0000-0000E3000000}"/>
    <cellStyle name="Comma 8 3 3 3 4 2" xfId="12731" xr:uid="{00000000-0005-0000-0000-0000E3000000}"/>
    <cellStyle name="Comma 8 3 3 3 4 2 2" xfId="27851" xr:uid="{00000000-0005-0000-0000-0000E3000000}"/>
    <cellStyle name="Comma 8 3 3 3 4 2 2 2" xfId="58091" xr:uid="{00000000-0005-0000-0000-0000E3000000}"/>
    <cellStyle name="Comma 8 3 3 3 4 2 3" xfId="42971" xr:uid="{00000000-0005-0000-0000-0000E3000000}"/>
    <cellStyle name="Comma 8 3 3 3 4 3" xfId="18779" xr:uid="{00000000-0005-0000-0000-0000E3000000}"/>
    <cellStyle name="Comma 8 3 3 3 4 3 2" xfId="49019" xr:uid="{00000000-0005-0000-0000-0000E3000000}"/>
    <cellStyle name="Comma 8 3 3 3 4 4" xfId="33899" xr:uid="{00000000-0005-0000-0000-0000E3000000}"/>
    <cellStyle name="Comma 8 3 3 3 5" xfId="5171" xr:uid="{00000000-0005-0000-0000-0000E3000000}"/>
    <cellStyle name="Comma 8 3 3 3 5 2" xfId="14243" xr:uid="{00000000-0005-0000-0000-0000E3000000}"/>
    <cellStyle name="Comma 8 3 3 3 5 2 2" xfId="29363" xr:uid="{00000000-0005-0000-0000-0000E3000000}"/>
    <cellStyle name="Comma 8 3 3 3 5 2 2 2" xfId="59603" xr:uid="{00000000-0005-0000-0000-0000E3000000}"/>
    <cellStyle name="Comma 8 3 3 3 5 2 3" xfId="44483" xr:uid="{00000000-0005-0000-0000-0000E3000000}"/>
    <cellStyle name="Comma 8 3 3 3 5 3" xfId="20291" xr:uid="{00000000-0005-0000-0000-0000E3000000}"/>
    <cellStyle name="Comma 8 3 3 3 5 3 2" xfId="50531" xr:uid="{00000000-0005-0000-0000-0000E3000000}"/>
    <cellStyle name="Comma 8 3 3 3 5 4" xfId="35411" xr:uid="{00000000-0005-0000-0000-0000E3000000}"/>
    <cellStyle name="Comma 8 3 3 3 6" xfId="6683" xr:uid="{00000000-0005-0000-0000-0000E3000000}"/>
    <cellStyle name="Comma 8 3 3 3 6 2" xfId="21803" xr:uid="{00000000-0005-0000-0000-0000E3000000}"/>
    <cellStyle name="Comma 8 3 3 3 6 2 2" xfId="52043" xr:uid="{00000000-0005-0000-0000-0000E3000000}"/>
    <cellStyle name="Comma 8 3 3 3 6 3" xfId="36923" xr:uid="{00000000-0005-0000-0000-0000E3000000}"/>
    <cellStyle name="Comma 8 3 3 3 7" xfId="8195" xr:uid="{00000000-0005-0000-0000-0000E3000000}"/>
    <cellStyle name="Comma 8 3 3 3 7 2" xfId="23315" xr:uid="{00000000-0005-0000-0000-0000E3000000}"/>
    <cellStyle name="Comma 8 3 3 3 7 2 2" xfId="53555" xr:uid="{00000000-0005-0000-0000-0000E3000000}"/>
    <cellStyle name="Comma 8 3 3 3 7 3" xfId="38435" xr:uid="{00000000-0005-0000-0000-0000E3000000}"/>
    <cellStyle name="Comma 8 3 3 3 8" xfId="9707" xr:uid="{00000000-0005-0000-0000-0000E3000000}"/>
    <cellStyle name="Comma 8 3 3 3 8 2" xfId="24827" xr:uid="{00000000-0005-0000-0000-0000E3000000}"/>
    <cellStyle name="Comma 8 3 3 3 8 2 2" xfId="55067" xr:uid="{00000000-0005-0000-0000-0000E3000000}"/>
    <cellStyle name="Comma 8 3 3 3 8 3" xfId="39947" xr:uid="{00000000-0005-0000-0000-0000E3000000}"/>
    <cellStyle name="Comma 8 3 3 3 9" xfId="15755" xr:uid="{00000000-0005-0000-0000-0000E3000000}"/>
    <cellStyle name="Comma 8 3 3 3 9 2" xfId="45995" xr:uid="{00000000-0005-0000-0000-0000E3000000}"/>
    <cellStyle name="Comma 8 3 3 4" xfId="887" xr:uid="{00000000-0005-0000-0000-00004B000000}"/>
    <cellStyle name="Comma 8 3 3 4 2" xfId="2399" xr:uid="{00000000-0005-0000-0000-00004B000000}"/>
    <cellStyle name="Comma 8 3 3 4 2 2" xfId="11471" xr:uid="{00000000-0005-0000-0000-00004B000000}"/>
    <cellStyle name="Comma 8 3 3 4 2 2 2" xfId="26591" xr:uid="{00000000-0005-0000-0000-00004B000000}"/>
    <cellStyle name="Comma 8 3 3 4 2 2 2 2" xfId="56831" xr:uid="{00000000-0005-0000-0000-00004B000000}"/>
    <cellStyle name="Comma 8 3 3 4 2 2 3" xfId="41711" xr:uid="{00000000-0005-0000-0000-00004B000000}"/>
    <cellStyle name="Comma 8 3 3 4 2 3" xfId="17519" xr:uid="{00000000-0005-0000-0000-00004B000000}"/>
    <cellStyle name="Comma 8 3 3 4 2 3 2" xfId="47759" xr:uid="{00000000-0005-0000-0000-00004B000000}"/>
    <cellStyle name="Comma 8 3 3 4 2 4" xfId="32639" xr:uid="{00000000-0005-0000-0000-00004B000000}"/>
    <cellStyle name="Comma 8 3 3 4 3" xfId="3911" xr:uid="{00000000-0005-0000-0000-00004B000000}"/>
    <cellStyle name="Comma 8 3 3 4 3 2" xfId="12983" xr:uid="{00000000-0005-0000-0000-00004B000000}"/>
    <cellStyle name="Comma 8 3 3 4 3 2 2" xfId="28103" xr:uid="{00000000-0005-0000-0000-00004B000000}"/>
    <cellStyle name="Comma 8 3 3 4 3 2 2 2" xfId="58343" xr:uid="{00000000-0005-0000-0000-00004B000000}"/>
    <cellStyle name="Comma 8 3 3 4 3 2 3" xfId="43223" xr:uid="{00000000-0005-0000-0000-00004B000000}"/>
    <cellStyle name="Comma 8 3 3 4 3 3" xfId="19031" xr:uid="{00000000-0005-0000-0000-00004B000000}"/>
    <cellStyle name="Comma 8 3 3 4 3 3 2" xfId="49271" xr:uid="{00000000-0005-0000-0000-00004B000000}"/>
    <cellStyle name="Comma 8 3 3 4 3 4" xfId="34151" xr:uid="{00000000-0005-0000-0000-00004B000000}"/>
    <cellStyle name="Comma 8 3 3 4 4" xfId="5423" xr:uid="{00000000-0005-0000-0000-00004B000000}"/>
    <cellStyle name="Comma 8 3 3 4 4 2" xfId="14495" xr:uid="{00000000-0005-0000-0000-00004B000000}"/>
    <cellStyle name="Comma 8 3 3 4 4 2 2" xfId="29615" xr:uid="{00000000-0005-0000-0000-00004B000000}"/>
    <cellStyle name="Comma 8 3 3 4 4 2 2 2" xfId="59855" xr:uid="{00000000-0005-0000-0000-00004B000000}"/>
    <cellStyle name="Comma 8 3 3 4 4 2 3" xfId="44735" xr:uid="{00000000-0005-0000-0000-00004B000000}"/>
    <cellStyle name="Comma 8 3 3 4 4 3" xfId="20543" xr:uid="{00000000-0005-0000-0000-00004B000000}"/>
    <cellStyle name="Comma 8 3 3 4 4 3 2" xfId="50783" xr:uid="{00000000-0005-0000-0000-00004B000000}"/>
    <cellStyle name="Comma 8 3 3 4 4 4" xfId="35663" xr:uid="{00000000-0005-0000-0000-00004B000000}"/>
    <cellStyle name="Comma 8 3 3 4 5" xfId="6935" xr:uid="{00000000-0005-0000-0000-00004B000000}"/>
    <cellStyle name="Comma 8 3 3 4 5 2" xfId="22055" xr:uid="{00000000-0005-0000-0000-00004B000000}"/>
    <cellStyle name="Comma 8 3 3 4 5 2 2" xfId="52295" xr:uid="{00000000-0005-0000-0000-00004B000000}"/>
    <cellStyle name="Comma 8 3 3 4 5 3" xfId="37175" xr:uid="{00000000-0005-0000-0000-00004B000000}"/>
    <cellStyle name="Comma 8 3 3 4 6" xfId="8447" xr:uid="{00000000-0005-0000-0000-00004B000000}"/>
    <cellStyle name="Comma 8 3 3 4 6 2" xfId="23567" xr:uid="{00000000-0005-0000-0000-00004B000000}"/>
    <cellStyle name="Comma 8 3 3 4 6 2 2" xfId="53807" xr:uid="{00000000-0005-0000-0000-00004B000000}"/>
    <cellStyle name="Comma 8 3 3 4 6 3" xfId="38687" xr:uid="{00000000-0005-0000-0000-00004B000000}"/>
    <cellStyle name="Comma 8 3 3 4 7" xfId="9959" xr:uid="{00000000-0005-0000-0000-00004B000000}"/>
    <cellStyle name="Comma 8 3 3 4 7 2" xfId="25079" xr:uid="{00000000-0005-0000-0000-00004B000000}"/>
    <cellStyle name="Comma 8 3 3 4 7 2 2" xfId="55319" xr:uid="{00000000-0005-0000-0000-00004B000000}"/>
    <cellStyle name="Comma 8 3 3 4 7 3" xfId="40199" xr:uid="{00000000-0005-0000-0000-00004B000000}"/>
    <cellStyle name="Comma 8 3 3 4 8" xfId="16007" xr:uid="{00000000-0005-0000-0000-00004B000000}"/>
    <cellStyle name="Comma 8 3 3 4 8 2" xfId="46247" xr:uid="{00000000-0005-0000-0000-00004B000000}"/>
    <cellStyle name="Comma 8 3 3 4 9" xfId="31127" xr:uid="{00000000-0005-0000-0000-00004B000000}"/>
    <cellStyle name="Comma 8 3 3 5" xfId="1643" xr:uid="{00000000-0005-0000-0000-00004B000000}"/>
    <cellStyle name="Comma 8 3 3 5 2" xfId="10715" xr:uid="{00000000-0005-0000-0000-00004B000000}"/>
    <cellStyle name="Comma 8 3 3 5 2 2" xfId="25835" xr:uid="{00000000-0005-0000-0000-00004B000000}"/>
    <cellStyle name="Comma 8 3 3 5 2 2 2" xfId="56075" xr:uid="{00000000-0005-0000-0000-00004B000000}"/>
    <cellStyle name="Comma 8 3 3 5 2 3" xfId="40955" xr:uid="{00000000-0005-0000-0000-00004B000000}"/>
    <cellStyle name="Comma 8 3 3 5 3" xfId="16763" xr:uid="{00000000-0005-0000-0000-00004B000000}"/>
    <cellStyle name="Comma 8 3 3 5 3 2" xfId="47003" xr:uid="{00000000-0005-0000-0000-00004B000000}"/>
    <cellStyle name="Comma 8 3 3 5 4" xfId="31883" xr:uid="{00000000-0005-0000-0000-00004B000000}"/>
    <cellStyle name="Comma 8 3 3 6" xfId="3155" xr:uid="{00000000-0005-0000-0000-00004B000000}"/>
    <cellStyle name="Comma 8 3 3 6 2" xfId="12227" xr:uid="{00000000-0005-0000-0000-00004B000000}"/>
    <cellStyle name="Comma 8 3 3 6 2 2" xfId="27347" xr:uid="{00000000-0005-0000-0000-00004B000000}"/>
    <cellStyle name="Comma 8 3 3 6 2 2 2" xfId="57587" xr:uid="{00000000-0005-0000-0000-00004B000000}"/>
    <cellStyle name="Comma 8 3 3 6 2 3" xfId="42467" xr:uid="{00000000-0005-0000-0000-00004B000000}"/>
    <cellStyle name="Comma 8 3 3 6 3" xfId="18275" xr:uid="{00000000-0005-0000-0000-00004B000000}"/>
    <cellStyle name="Comma 8 3 3 6 3 2" xfId="48515" xr:uid="{00000000-0005-0000-0000-00004B000000}"/>
    <cellStyle name="Comma 8 3 3 6 4" xfId="33395" xr:uid="{00000000-0005-0000-0000-00004B000000}"/>
    <cellStyle name="Comma 8 3 3 7" xfId="4667" xr:uid="{00000000-0005-0000-0000-00004B000000}"/>
    <cellStyle name="Comma 8 3 3 7 2" xfId="13739" xr:uid="{00000000-0005-0000-0000-00004B000000}"/>
    <cellStyle name="Comma 8 3 3 7 2 2" xfId="28859" xr:uid="{00000000-0005-0000-0000-00004B000000}"/>
    <cellStyle name="Comma 8 3 3 7 2 2 2" xfId="59099" xr:uid="{00000000-0005-0000-0000-00004B000000}"/>
    <cellStyle name="Comma 8 3 3 7 2 3" xfId="43979" xr:uid="{00000000-0005-0000-0000-00004B000000}"/>
    <cellStyle name="Comma 8 3 3 7 3" xfId="19787" xr:uid="{00000000-0005-0000-0000-00004B000000}"/>
    <cellStyle name="Comma 8 3 3 7 3 2" xfId="50027" xr:uid="{00000000-0005-0000-0000-00004B000000}"/>
    <cellStyle name="Comma 8 3 3 7 4" xfId="34907" xr:uid="{00000000-0005-0000-0000-00004B000000}"/>
    <cellStyle name="Comma 8 3 3 8" xfId="6179" xr:uid="{00000000-0005-0000-0000-00004B000000}"/>
    <cellStyle name="Comma 8 3 3 8 2" xfId="21299" xr:uid="{00000000-0005-0000-0000-00004B000000}"/>
    <cellStyle name="Comma 8 3 3 8 2 2" xfId="51539" xr:uid="{00000000-0005-0000-0000-00004B000000}"/>
    <cellStyle name="Comma 8 3 3 8 3" xfId="36419" xr:uid="{00000000-0005-0000-0000-00004B000000}"/>
    <cellStyle name="Comma 8 3 3 9" xfId="7691" xr:uid="{00000000-0005-0000-0000-00004B000000}"/>
    <cellStyle name="Comma 8 3 3 9 2" xfId="22811" xr:uid="{00000000-0005-0000-0000-00004B000000}"/>
    <cellStyle name="Comma 8 3 3 9 2 2" xfId="53051" xr:uid="{00000000-0005-0000-0000-00004B000000}"/>
    <cellStyle name="Comma 8 3 3 9 3" xfId="37931" xr:uid="{00000000-0005-0000-0000-00004B000000}"/>
    <cellStyle name="Comma 8 3 4" xfId="215" xr:uid="{00000000-0005-0000-0000-00004B000000}"/>
    <cellStyle name="Comma 8 3 4 10" xfId="9287" xr:uid="{00000000-0005-0000-0000-00004B000000}"/>
    <cellStyle name="Comma 8 3 4 10 2" xfId="24407" xr:uid="{00000000-0005-0000-0000-00004B000000}"/>
    <cellStyle name="Comma 8 3 4 10 2 2" xfId="54647" xr:uid="{00000000-0005-0000-0000-00004B000000}"/>
    <cellStyle name="Comma 8 3 4 10 3" xfId="39527" xr:uid="{00000000-0005-0000-0000-00004B000000}"/>
    <cellStyle name="Comma 8 3 4 11" xfId="15335" xr:uid="{00000000-0005-0000-0000-00004B000000}"/>
    <cellStyle name="Comma 8 3 4 11 2" xfId="45575" xr:uid="{00000000-0005-0000-0000-00004B000000}"/>
    <cellStyle name="Comma 8 3 4 12" xfId="30455" xr:uid="{00000000-0005-0000-0000-00004B000000}"/>
    <cellStyle name="Comma 8 3 4 2" xfId="467" xr:uid="{00000000-0005-0000-0000-00004B000000}"/>
    <cellStyle name="Comma 8 3 4 2 10" xfId="30707" xr:uid="{00000000-0005-0000-0000-00004B000000}"/>
    <cellStyle name="Comma 8 3 4 2 2" xfId="1223" xr:uid="{00000000-0005-0000-0000-00004B000000}"/>
    <cellStyle name="Comma 8 3 4 2 2 2" xfId="2735" xr:uid="{00000000-0005-0000-0000-00004B000000}"/>
    <cellStyle name="Comma 8 3 4 2 2 2 2" xfId="11807" xr:uid="{00000000-0005-0000-0000-00004B000000}"/>
    <cellStyle name="Comma 8 3 4 2 2 2 2 2" xfId="26927" xr:uid="{00000000-0005-0000-0000-00004B000000}"/>
    <cellStyle name="Comma 8 3 4 2 2 2 2 2 2" xfId="57167" xr:uid="{00000000-0005-0000-0000-00004B000000}"/>
    <cellStyle name="Comma 8 3 4 2 2 2 2 3" xfId="42047" xr:uid="{00000000-0005-0000-0000-00004B000000}"/>
    <cellStyle name="Comma 8 3 4 2 2 2 3" xfId="17855" xr:uid="{00000000-0005-0000-0000-00004B000000}"/>
    <cellStyle name="Comma 8 3 4 2 2 2 3 2" xfId="48095" xr:uid="{00000000-0005-0000-0000-00004B000000}"/>
    <cellStyle name="Comma 8 3 4 2 2 2 4" xfId="32975" xr:uid="{00000000-0005-0000-0000-00004B000000}"/>
    <cellStyle name="Comma 8 3 4 2 2 3" xfId="4247" xr:uid="{00000000-0005-0000-0000-00004B000000}"/>
    <cellStyle name="Comma 8 3 4 2 2 3 2" xfId="13319" xr:uid="{00000000-0005-0000-0000-00004B000000}"/>
    <cellStyle name="Comma 8 3 4 2 2 3 2 2" xfId="28439" xr:uid="{00000000-0005-0000-0000-00004B000000}"/>
    <cellStyle name="Comma 8 3 4 2 2 3 2 2 2" xfId="58679" xr:uid="{00000000-0005-0000-0000-00004B000000}"/>
    <cellStyle name="Comma 8 3 4 2 2 3 2 3" xfId="43559" xr:uid="{00000000-0005-0000-0000-00004B000000}"/>
    <cellStyle name="Comma 8 3 4 2 2 3 3" xfId="19367" xr:uid="{00000000-0005-0000-0000-00004B000000}"/>
    <cellStyle name="Comma 8 3 4 2 2 3 3 2" xfId="49607" xr:uid="{00000000-0005-0000-0000-00004B000000}"/>
    <cellStyle name="Comma 8 3 4 2 2 3 4" xfId="34487" xr:uid="{00000000-0005-0000-0000-00004B000000}"/>
    <cellStyle name="Comma 8 3 4 2 2 4" xfId="5759" xr:uid="{00000000-0005-0000-0000-00004B000000}"/>
    <cellStyle name="Comma 8 3 4 2 2 4 2" xfId="14831" xr:uid="{00000000-0005-0000-0000-00004B000000}"/>
    <cellStyle name="Comma 8 3 4 2 2 4 2 2" xfId="29951" xr:uid="{00000000-0005-0000-0000-00004B000000}"/>
    <cellStyle name="Comma 8 3 4 2 2 4 2 2 2" xfId="60191" xr:uid="{00000000-0005-0000-0000-00004B000000}"/>
    <cellStyle name="Comma 8 3 4 2 2 4 2 3" xfId="45071" xr:uid="{00000000-0005-0000-0000-00004B000000}"/>
    <cellStyle name="Comma 8 3 4 2 2 4 3" xfId="20879" xr:uid="{00000000-0005-0000-0000-00004B000000}"/>
    <cellStyle name="Comma 8 3 4 2 2 4 3 2" xfId="51119" xr:uid="{00000000-0005-0000-0000-00004B000000}"/>
    <cellStyle name="Comma 8 3 4 2 2 4 4" xfId="35999" xr:uid="{00000000-0005-0000-0000-00004B000000}"/>
    <cellStyle name="Comma 8 3 4 2 2 5" xfId="7271" xr:uid="{00000000-0005-0000-0000-00004B000000}"/>
    <cellStyle name="Comma 8 3 4 2 2 5 2" xfId="22391" xr:uid="{00000000-0005-0000-0000-00004B000000}"/>
    <cellStyle name="Comma 8 3 4 2 2 5 2 2" xfId="52631" xr:uid="{00000000-0005-0000-0000-00004B000000}"/>
    <cellStyle name="Comma 8 3 4 2 2 5 3" xfId="37511" xr:uid="{00000000-0005-0000-0000-00004B000000}"/>
    <cellStyle name="Comma 8 3 4 2 2 6" xfId="8783" xr:uid="{00000000-0005-0000-0000-00004B000000}"/>
    <cellStyle name="Comma 8 3 4 2 2 6 2" xfId="23903" xr:uid="{00000000-0005-0000-0000-00004B000000}"/>
    <cellStyle name="Comma 8 3 4 2 2 6 2 2" xfId="54143" xr:uid="{00000000-0005-0000-0000-00004B000000}"/>
    <cellStyle name="Comma 8 3 4 2 2 6 3" xfId="39023" xr:uid="{00000000-0005-0000-0000-00004B000000}"/>
    <cellStyle name="Comma 8 3 4 2 2 7" xfId="10295" xr:uid="{00000000-0005-0000-0000-00004B000000}"/>
    <cellStyle name="Comma 8 3 4 2 2 7 2" xfId="25415" xr:uid="{00000000-0005-0000-0000-00004B000000}"/>
    <cellStyle name="Comma 8 3 4 2 2 7 2 2" xfId="55655" xr:uid="{00000000-0005-0000-0000-00004B000000}"/>
    <cellStyle name="Comma 8 3 4 2 2 7 3" xfId="40535" xr:uid="{00000000-0005-0000-0000-00004B000000}"/>
    <cellStyle name="Comma 8 3 4 2 2 8" xfId="16343" xr:uid="{00000000-0005-0000-0000-00004B000000}"/>
    <cellStyle name="Comma 8 3 4 2 2 8 2" xfId="46583" xr:uid="{00000000-0005-0000-0000-00004B000000}"/>
    <cellStyle name="Comma 8 3 4 2 2 9" xfId="31463" xr:uid="{00000000-0005-0000-0000-00004B000000}"/>
    <cellStyle name="Comma 8 3 4 2 3" xfId="1979" xr:uid="{00000000-0005-0000-0000-00004B000000}"/>
    <cellStyle name="Comma 8 3 4 2 3 2" xfId="11051" xr:uid="{00000000-0005-0000-0000-00004B000000}"/>
    <cellStyle name="Comma 8 3 4 2 3 2 2" xfId="26171" xr:uid="{00000000-0005-0000-0000-00004B000000}"/>
    <cellStyle name="Comma 8 3 4 2 3 2 2 2" xfId="56411" xr:uid="{00000000-0005-0000-0000-00004B000000}"/>
    <cellStyle name="Comma 8 3 4 2 3 2 3" xfId="41291" xr:uid="{00000000-0005-0000-0000-00004B000000}"/>
    <cellStyle name="Comma 8 3 4 2 3 3" xfId="17099" xr:uid="{00000000-0005-0000-0000-00004B000000}"/>
    <cellStyle name="Comma 8 3 4 2 3 3 2" xfId="47339" xr:uid="{00000000-0005-0000-0000-00004B000000}"/>
    <cellStyle name="Comma 8 3 4 2 3 4" xfId="32219" xr:uid="{00000000-0005-0000-0000-00004B000000}"/>
    <cellStyle name="Comma 8 3 4 2 4" xfId="3491" xr:uid="{00000000-0005-0000-0000-00004B000000}"/>
    <cellStyle name="Comma 8 3 4 2 4 2" xfId="12563" xr:uid="{00000000-0005-0000-0000-00004B000000}"/>
    <cellStyle name="Comma 8 3 4 2 4 2 2" xfId="27683" xr:uid="{00000000-0005-0000-0000-00004B000000}"/>
    <cellStyle name="Comma 8 3 4 2 4 2 2 2" xfId="57923" xr:uid="{00000000-0005-0000-0000-00004B000000}"/>
    <cellStyle name="Comma 8 3 4 2 4 2 3" xfId="42803" xr:uid="{00000000-0005-0000-0000-00004B000000}"/>
    <cellStyle name="Comma 8 3 4 2 4 3" xfId="18611" xr:uid="{00000000-0005-0000-0000-00004B000000}"/>
    <cellStyle name="Comma 8 3 4 2 4 3 2" xfId="48851" xr:uid="{00000000-0005-0000-0000-00004B000000}"/>
    <cellStyle name="Comma 8 3 4 2 4 4" xfId="33731" xr:uid="{00000000-0005-0000-0000-00004B000000}"/>
    <cellStyle name="Comma 8 3 4 2 5" xfId="5003" xr:uid="{00000000-0005-0000-0000-00004B000000}"/>
    <cellStyle name="Comma 8 3 4 2 5 2" xfId="14075" xr:uid="{00000000-0005-0000-0000-00004B000000}"/>
    <cellStyle name="Comma 8 3 4 2 5 2 2" xfId="29195" xr:uid="{00000000-0005-0000-0000-00004B000000}"/>
    <cellStyle name="Comma 8 3 4 2 5 2 2 2" xfId="59435" xr:uid="{00000000-0005-0000-0000-00004B000000}"/>
    <cellStyle name="Comma 8 3 4 2 5 2 3" xfId="44315" xr:uid="{00000000-0005-0000-0000-00004B000000}"/>
    <cellStyle name="Comma 8 3 4 2 5 3" xfId="20123" xr:uid="{00000000-0005-0000-0000-00004B000000}"/>
    <cellStyle name="Comma 8 3 4 2 5 3 2" xfId="50363" xr:uid="{00000000-0005-0000-0000-00004B000000}"/>
    <cellStyle name="Comma 8 3 4 2 5 4" xfId="35243" xr:uid="{00000000-0005-0000-0000-00004B000000}"/>
    <cellStyle name="Comma 8 3 4 2 6" xfId="6515" xr:uid="{00000000-0005-0000-0000-00004B000000}"/>
    <cellStyle name="Comma 8 3 4 2 6 2" xfId="21635" xr:uid="{00000000-0005-0000-0000-00004B000000}"/>
    <cellStyle name="Comma 8 3 4 2 6 2 2" xfId="51875" xr:uid="{00000000-0005-0000-0000-00004B000000}"/>
    <cellStyle name="Comma 8 3 4 2 6 3" xfId="36755" xr:uid="{00000000-0005-0000-0000-00004B000000}"/>
    <cellStyle name="Comma 8 3 4 2 7" xfId="8027" xr:uid="{00000000-0005-0000-0000-00004B000000}"/>
    <cellStyle name="Comma 8 3 4 2 7 2" xfId="23147" xr:uid="{00000000-0005-0000-0000-00004B000000}"/>
    <cellStyle name="Comma 8 3 4 2 7 2 2" xfId="53387" xr:uid="{00000000-0005-0000-0000-00004B000000}"/>
    <cellStyle name="Comma 8 3 4 2 7 3" xfId="38267" xr:uid="{00000000-0005-0000-0000-00004B000000}"/>
    <cellStyle name="Comma 8 3 4 2 8" xfId="9539" xr:uid="{00000000-0005-0000-0000-00004B000000}"/>
    <cellStyle name="Comma 8 3 4 2 8 2" xfId="24659" xr:uid="{00000000-0005-0000-0000-00004B000000}"/>
    <cellStyle name="Comma 8 3 4 2 8 2 2" xfId="54899" xr:uid="{00000000-0005-0000-0000-00004B000000}"/>
    <cellStyle name="Comma 8 3 4 2 8 3" xfId="39779" xr:uid="{00000000-0005-0000-0000-00004B000000}"/>
    <cellStyle name="Comma 8 3 4 2 9" xfId="15587" xr:uid="{00000000-0005-0000-0000-00004B000000}"/>
    <cellStyle name="Comma 8 3 4 2 9 2" xfId="45827" xr:uid="{00000000-0005-0000-0000-00004B000000}"/>
    <cellStyle name="Comma 8 3 4 3" xfId="719" xr:uid="{00000000-0005-0000-0000-0000E4000000}"/>
    <cellStyle name="Comma 8 3 4 3 10" xfId="30959" xr:uid="{00000000-0005-0000-0000-0000E4000000}"/>
    <cellStyle name="Comma 8 3 4 3 2" xfId="1475" xr:uid="{00000000-0005-0000-0000-0000E4000000}"/>
    <cellStyle name="Comma 8 3 4 3 2 2" xfId="2987" xr:uid="{00000000-0005-0000-0000-0000E4000000}"/>
    <cellStyle name="Comma 8 3 4 3 2 2 2" xfId="12059" xr:uid="{00000000-0005-0000-0000-0000E4000000}"/>
    <cellStyle name="Comma 8 3 4 3 2 2 2 2" xfId="27179" xr:uid="{00000000-0005-0000-0000-0000E4000000}"/>
    <cellStyle name="Comma 8 3 4 3 2 2 2 2 2" xfId="57419" xr:uid="{00000000-0005-0000-0000-0000E4000000}"/>
    <cellStyle name="Comma 8 3 4 3 2 2 2 3" xfId="42299" xr:uid="{00000000-0005-0000-0000-0000E4000000}"/>
    <cellStyle name="Comma 8 3 4 3 2 2 3" xfId="18107" xr:uid="{00000000-0005-0000-0000-0000E4000000}"/>
    <cellStyle name="Comma 8 3 4 3 2 2 3 2" xfId="48347" xr:uid="{00000000-0005-0000-0000-0000E4000000}"/>
    <cellStyle name="Comma 8 3 4 3 2 2 4" xfId="33227" xr:uid="{00000000-0005-0000-0000-0000E4000000}"/>
    <cellStyle name="Comma 8 3 4 3 2 3" xfId="4499" xr:uid="{00000000-0005-0000-0000-0000E4000000}"/>
    <cellStyle name="Comma 8 3 4 3 2 3 2" xfId="13571" xr:uid="{00000000-0005-0000-0000-0000E4000000}"/>
    <cellStyle name="Comma 8 3 4 3 2 3 2 2" xfId="28691" xr:uid="{00000000-0005-0000-0000-0000E4000000}"/>
    <cellStyle name="Comma 8 3 4 3 2 3 2 2 2" xfId="58931" xr:uid="{00000000-0005-0000-0000-0000E4000000}"/>
    <cellStyle name="Comma 8 3 4 3 2 3 2 3" xfId="43811" xr:uid="{00000000-0005-0000-0000-0000E4000000}"/>
    <cellStyle name="Comma 8 3 4 3 2 3 3" xfId="19619" xr:uid="{00000000-0005-0000-0000-0000E4000000}"/>
    <cellStyle name="Comma 8 3 4 3 2 3 3 2" xfId="49859" xr:uid="{00000000-0005-0000-0000-0000E4000000}"/>
    <cellStyle name="Comma 8 3 4 3 2 3 4" xfId="34739" xr:uid="{00000000-0005-0000-0000-0000E4000000}"/>
    <cellStyle name="Comma 8 3 4 3 2 4" xfId="6011" xr:uid="{00000000-0005-0000-0000-0000E4000000}"/>
    <cellStyle name="Comma 8 3 4 3 2 4 2" xfId="15083" xr:uid="{00000000-0005-0000-0000-0000E4000000}"/>
    <cellStyle name="Comma 8 3 4 3 2 4 2 2" xfId="30203" xr:uid="{00000000-0005-0000-0000-0000E4000000}"/>
    <cellStyle name="Comma 8 3 4 3 2 4 2 2 2" xfId="60443" xr:uid="{00000000-0005-0000-0000-0000E4000000}"/>
    <cellStyle name="Comma 8 3 4 3 2 4 2 3" xfId="45323" xr:uid="{00000000-0005-0000-0000-0000E4000000}"/>
    <cellStyle name="Comma 8 3 4 3 2 4 3" xfId="21131" xr:uid="{00000000-0005-0000-0000-0000E4000000}"/>
    <cellStyle name="Comma 8 3 4 3 2 4 3 2" xfId="51371" xr:uid="{00000000-0005-0000-0000-0000E4000000}"/>
    <cellStyle name="Comma 8 3 4 3 2 4 4" xfId="36251" xr:uid="{00000000-0005-0000-0000-0000E4000000}"/>
    <cellStyle name="Comma 8 3 4 3 2 5" xfId="7523" xr:uid="{00000000-0005-0000-0000-0000E4000000}"/>
    <cellStyle name="Comma 8 3 4 3 2 5 2" xfId="22643" xr:uid="{00000000-0005-0000-0000-0000E4000000}"/>
    <cellStyle name="Comma 8 3 4 3 2 5 2 2" xfId="52883" xr:uid="{00000000-0005-0000-0000-0000E4000000}"/>
    <cellStyle name="Comma 8 3 4 3 2 5 3" xfId="37763" xr:uid="{00000000-0005-0000-0000-0000E4000000}"/>
    <cellStyle name="Comma 8 3 4 3 2 6" xfId="9035" xr:uid="{00000000-0005-0000-0000-0000E4000000}"/>
    <cellStyle name="Comma 8 3 4 3 2 6 2" xfId="24155" xr:uid="{00000000-0005-0000-0000-0000E4000000}"/>
    <cellStyle name="Comma 8 3 4 3 2 6 2 2" xfId="54395" xr:uid="{00000000-0005-0000-0000-0000E4000000}"/>
    <cellStyle name="Comma 8 3 4 3 2 6 3" xfId="39275" xr:uid="{00000000-0005-0000-0000-0000E4000000}"/>
    <cellStyle name="Comma 8 3 4 3 2 7" xfId="10547" xr:uid="{00000000-0005-0000-0000-0000E4000000}"/>
    <cellStyle name="Comma 8 3 4 3 2 7 2" xfId="25667" xr:uid="{00000000-0005-0000-0000-0000E4000000}"/>
    <cellStyle name="Comma 8 3 4 3 2 7 2 2" xfId="55907" xr:uid="{00000000-0005-0000-0000-0000E4000000}"/>
    <cellStyle name="Comma 8 3 4 3 2 7 3" xfId="40787" xr:uid="{00000000-0005-0000-0000-0000E4000000}"/>
    <cellStyle name="Comma 8 3 4 3 2 8" xfId="16595" xr:uid="{00000000-0005-0000-0000-0000E4000000}"/>
    <cellStyle name="Comma 8 3 4 3 2 8 2" xfId="46835" xr:uid="{00000000-0005-0000-0000-0000E4000000}"/>
    <cellStyle name="Comma 8 3 4 3 2 9" xfId="31715" xr:uid="{00000000-0005-0000-0000-0000E4000000}"/>
    <cellStyle name="Comma 8 3 4 3 3" xfId="2231" xr:uid="{00000000-0005-0000-0000-0000E4000000}"/>
    <cellStyle name="Comma 8 3 4 3 3 2" xfId="11303" xr:uid="{00000000-0005-0000-0000-0000E4000000}"/>
    <cellStyle name="Comma 8 3 4 3 3 2 2" xfId="26423" xr:uid="{00000000-0005-0000-0000-0000E4000000}"/>
    <cellStyle name="Comma 8 3 4 3 3 2 2 2" xfId="56663" xr:uid="{00000000-0005-0000-0000-0000E4000000}"/>
    <cellStyle name="Comma 8 3 4 3 3 2 3" xfId="41543" xr:uid="{00000000-0005-0000-0000-0000E4000000}"/>
    <cellStyle name="Comma 8 3 4 3 3 3" xfId="17351" xr:uid="{00000000-0005-0000-0000-0000E4000000}"/>
    <cellStyle name="Comma 8 3 4 3 3 3 2" xfId="47591" xr:uid="{00000000-0005-0000-0000-0000E4000000}"/>
    <cellStyle name="Comma 8 3 4 3 3 4" xfId="32471" xr:uid="{00000000-0005-0000-0000-0000E4000000}"/>
    <cellStyle name="Comma 8 3 4 3 4" xfId="3743" xr:uid="{00000000-0005-0000-0000-0000E4000000}"/>
    <cellStyle name="Comma 8 3 4 3 4 2" xfId="12815" xr:uid="{00000000-0005-0000-0000-0000E4000000}"/>
    <cellStyle name="Comma 8 3 4 3 4 2 2" xfId="27935" xr:uid="{00000000-0005-0000-0000-0000E4000000}"/>
    <cellStyle name="Comma 8 3 4 3 4 2 2 2" xfId="58175" xr:uid="{00000000-0005-0000-0000-0000E4000000}"/>
    <cellStyle name="Comma 8 3 4 3 4 2 3" xfId="43055" xr:uid="{00000000-0005-0000-0000-0000E4000000}"/>
    <cellStyle name="Comma 8 3 4 3 4 3" xfId="18863" xr:uid="{00000000-0005-0000-0000-0000E4000000}"/>
    <cellStyle name="Comma 8 3 4 3 4 3 2" xfId="49103" xr:uid="{00000000-0005-0000-0000-0000E4000000}"/>
    <cellStyle name="Comma 8 3 4 3 4 4" xfId="33983" xr:uid="{00000000-0005-0000-0000-0000E4000000}"/>
    <cellStyle name="Comma 8 3 4 3 5" xfId="5255" xr:uid="{00000000-0005-0000-0000-0000E4000000}"/>
    <cellStyle name="Comma 8 3 4 3 5 2" xfId="14327" xr:uid="{00000000-0005-0000-0000-0000E4000000}"/>
    <cellStyle name="Comma 8 3 4 3 5 2 2" xfId="29447" xr:uid="{00000000-0005-0000-0000-0000E4000000}"/>
    <cellStyle name="Comma 8 3 4 3 5 2 2 2" xfId="59687" xr:uid="{00000000-0005-0000-0000-0000E4000000}"/>
    <cellStyle name="Comma 8 3 4 3 5 2 3" xfId="44567" xr:uid="{00000000-0005-0000-0000-0000E4000000}"/>
    <cellStyle name="Comma 8 3 4 3 5 3" xfId="20375" xr:uid="{00000000-0005-0000-0000-0000E4000000}"/>
    <cellStyle name="Comma 8 3 4 3 5 3 2" xfId="50615" xr:uid="{00000000-0005-0000-0000-0000E4000000}"/>
    <cellStyle name="Comma 8 3 4 3 5 4" xfId="35495" xr:uid="{00000000-0005-0000-0000-0000E4000000}"/>
    <cellStyle name="Comma 8 3 4 3 6" xfId="6767" xr:uid="{00000000-0005-0000-0000-0000E4000000}"/>
    <cellStyle name="Comma 8 3 4 3 6 2" xfId="21887" xr:uid="{00000000-0005-0000-0000-0000E4000000}"/>
    <cellStyle name="Comma 8 3 4 3 6 2 2" xfId="52127" xr:uid="{00000000-0005-0000-0000-0000E4000000}"/>
    <cellStyle name="Comma 8 3 4 3 6 3" xfId="37007" xr:uid="{00000000-0005-0000-0000-0000E4000000}"/>
    <cellStyle name="Comma 8 3 4 3 7" xfId="8279" xr:uid="{00000000-0005-0000-0000-0000E4000000}"/>
    <cellStyle name="Comma 8 3 4 3 7 2" xfId="23399" xr:uid="{00000000-0005-0000-0000-0000E4000000}"/>
    <cellStyle name="Comma 8 3 4 3 7 2 2" xfId="53639" xr:uid="{00000000-0005-0000-0000-0000E4000000}"/>
    <cellStyle name="Comma 8 3 4 3 7 3" xfId="38519" xr:uid="{00000000-0005-0000-0000-0000E4000000}"/>
    <cellStyle name="Comma 8 3 4 3 8" xfId="9791" xr:uid="{00000000-0005-0000-0000-0000E4000000}"/>
    <cellStyle name="Comma 8 3 4 3 8 2" xfId="24911" xr:uid="{00000000-0005-0000-0000-0000E4000000}"/>
    <cellStyle name="Comma 8 3 4 3 8 2 2" xfId="55151" xr:uid="{00000000-0005-0000-0000-0000E4000000}"/>
    <cellStyle name="Comma 8 3 4 3 8 3" xfId="40031" xr:uid="{00000000-0005-0000-0000-0000E4000000}"/>
    <cellStyle name="Comma 8 3 4 3 9" xfId="15839" xr:uid="{00000000-0005-0000-0000-0000E4000000}"/>
    <cellStyle name="Comma 8 3 4 3 9 2" xfId="46079" xr:uid="{00000000-0005-0000-0000-0000E4000000}"/>
    <cellStyle name="Comma 8 3 4 4" xfId="971" xr:uid="{00000000-0005-0000-0000-00004B000000}"/>
    <cellStyle name="Comma 8 3 4 4 2" xfId="2483" xr:uid="{00000000-0005-0000-0000-00004B000000}"/>
    <cellStyle name="Comma 8 3 4 4 2 2" xfId="11555" xr:uid="{00000000-0005-0000-0000-00004B000000}"/>
    <cellStyle name="Comma 8 3 4 4 2 2 2" xfId="26675" xr:uid="{00000000-0005-0000-0000-00004B000000}"/>
    <cellStyle name="Comma 8 3 4 4 2 2 2 2" xfId="56915" xr:uid="{00000000-0005-0000-0000-00004B000000}"/>
    <cellStyle name="Comma 8 3 4 4 2 2 3" xfId="41795" xr:uid="{00000000-0005-0000-0000-00004B000000}"/>
    <cellStyle name="Comma 8 3 4 4 2 3" xfId="17603" xr:uid="{00000000-0005-0000-0000-00004B000000}"/>
    <cellStyle name="Comma 8 3 4 4 2 3 2" xfId="47843" xr:uid="{00000000-0005-0000-0000-00004B000000}"/>
    <cellStyle name="Comma 8 3 4 4 2 4" xfId="32723" xr:uid="{00000000-0005-0000-0000-00004B000000}"/>
    <cellStyle name="Comma 8 3 4 4 3" xfId="3995" xr:uid="{00000000-0005-0000-0000-00004B000000}"/>
    <cellStyle name="Comma 8 3 4 4 3 2" xfId="13067" xr:uid="{00000000-0005-0000-0000-00004B000000}"/>
    <cellStyle name="Comma 8 3 4 4 3 2 2" xfId="28187" xr:uid="{00000000-0005-0000-0000-00004B000000}"/>
    <cellStyle name="Comma 8 3 4 4 3 2 2 2" xfId="58427" xr:uid="{00000000-0005-0000-0000-00004B000000}"/>
    <cellStyle name="Comma 8 3 4 4 3 2 3" xfId="43307" xr:uid="{00000000-0005-0000-0000-00004B000000}"/>
    <cellStyle name="Comma 8 3 4 4 3 3" xfId="19115" xr:uid="{00000000-0005-0000-0000-00004B000000}"/>
    <cellStyle name="Comma 8 3 4 4 3 3 2" xfId="49355" xr:uid="{00000000-0005-0000-0000-00004B000000}"/>
    <cellStyle name="Comma 8 3 4 4 3 4" xfId="34235" xr:uid="{00000000-0005-0000-0000-00004B000000}"/>
    <cellStyle name="Comma 8 3 4 4 4" xfId="5507" xr:uid="{00000000-0005-0000-0000-00004B000000}"/>
    <cellStyle name="Comma 8 3 4 4 4 2" xfId="14579" xr:uid="{00000000-0005-0000-0000-00004B000000}"/>
    <cellStyle name="Comma 8 3 4 4 4 2 2" xfId="29699" xr:uid="{00000000-0005-0000-0000-00004B000000}"/>
    <cellStyle name="Comma 8 3 4 4 4 2 2 2" xfId="59939" xr:uid="{00000000-0005-0000-0000-00004B000000}"/>
    <cellStyle name="Comma 8 3 4 4 4 2 3" xfId="44819" xr:uid="{00000000-0005-0000-0000-00004B000000}"/>
    <cellStyle name="Comma 8 3 4 4 4 3" xfId="20627" xr:uid="{00000000-0005-0000-0000-00004B000000}"/>
    <cellStyle name="Comma 8 3 4 4 4 3 2" xfId="50867" xr:uid="{00000000-0005-0000-0000-00004B000000}"/>
    <cellStyle name="Comma 8 3 4 4 4 4" xfId="35747" xr:uid="{00000000-0005-0000-0000-00004B000000}"/>
    <cellStyle name="Comma 8 3 4 4 5" xfId="7019" xr:uid="{00000000-0005-0000-0000-00004B000000}"/>
    <cellStyle name="Comma 8 3 4 4 5 2" xfId="22139" xr:uid="{00000000-0005-0000-0000-00004B000000}"/>
    <cellStyle name="Comma 8 3 4 4 5 2 2" xfId="52379" xr:uid="{00000000-0005-0000-0000-00004B000000}"/>
    <cellStyle name="Comma 8 3 4 4 5 3" xfId="37259" xr:uid="{00000000-0005-0000-0000-00004B000000}"/>
    <cellStyle name="Comma 8 3 4 4 6" xfId="8531" xr:uid="{00000000-0005-0000-0000-00004B000000}"/>
    <cellStyle name="Comma 8 3 4 4 6 2" xfId="23651" xr:uid="{00000000-0005-0000-0000-00004B000000}"/>
    <cellStyle name="Comma 8 3 4 4 6 2 2" xfId="53891" xr:uid="{00000000-0005-0000-0000-00004B000000}"/>
    <cellStyle name="Comma 8 3 4 4 6 3" xfId="38771" xr:uid="{00000000-0005-0000-0000-00004B000000}"/>
    <cellStyle name="Comma 8 3 4 4 7" xfId="10043" xr:uid="{00000000-0005-0000-0000-00004B000000}"/>
    <cellStyle name="Comma 8 3 4 4 7 2" xfId="25163" xr:uid="{00000000-0005-0000-0000-00004B000000}"/>
    <cellStyle name="Comma 8 3 4 4 7 2 2" xfId="55403" xr:uid="{00000000-0005-0000-0000-00004B000000}"/>
    <cellStyle name="Comma 8 3 4 4 7 3" xfId="40283" xr:uid="{00000000-0005-0000-0000-00004B000000}"/>
    <cellStyle name="Comma 8 3 4 4 8" xfId="16091" xr:uid="{00000000-0005-0000-0000-00004B000000}"/>
    <cellStyle name="Comma 8 3 4 4 8 2" xfId="46331" xr:uid="{00000000-0005-0000-0000-00004B000000}"/>
    <cellStyle name="Comma 8 3 4 4 9" xfId="31211" xr:uid="{00000000-0005-0000-0000-00004B000000}"/>
    <cellStyle name="Comma 8 3 4 5" xfId="1727" xr:uid="{00000000-0005-0000-0000-00004B000000}"/>
    <cellStyle name="Comma 8 3 4 5 2" xfId="10799" xr:uid="{00000000-0005-0000-0000-00004B000000}"/>
    <cellStyle name="Comma 8 3 4 5 2 2" xfId="25919" xr:uid="{00000000-0005-0000-0000-00004B000000}"/>
    <cellStyle name="Comma 8 3 4 5 2 2 2" xfId="56159" xr:uid="{00000000-0005-0000-0000-00004B000000}"/>
    <cellStyle name="Comma 8 3 4 5 2 3" xfId="41039" xr:uid="{00000000-0005-0000-0000-00004B000000}"/>
    <cellStyle name="Comma 8 3 4 5 3" xfId="16847" xr:uid="{00000000-0005-0000-0000-00004B000000}"/>
    <cellStyle name="Comma 8 3 4 5 3 2" xfId="47087" xr:uid="{00000000-0005-0000-0000-00004B000000}"/>
    <cellStyle name="Comma 8 3 4 5 4" xfId="31967" xr:uid="{00000000-0005-0000-0000-00004B000000}"/>
    <cellStyle name="Comma 8 3 4 6" xfId="3239" xr:uid="{00000000-0005-0000-0000-00004B000000}"/>
    <cellStyle name="Comma 8 3 4 6 2" xfId="12311" xr:uid="{00000000-0005-0000-0000-00004B000000}"/>
    <cellStyle name="Comma 8 3 4 6 2 2" xfId="27431" xr:uid="{00000000-0005-0000-0000-00004B000000}"/>
    <cellStyle name="Comma 8 3 4 6 2 2 2" xfId="57671" xr:uid="{00000000-0005-0000-0000-00004B000000}"/>
    <cellStyle name="Comma 8 3 4 6 2 3" xfId="42551" xr:uid="{00000000-0005-0000-0000-00004B000000}"/>
    <cellStyle name="Comma 8 3 4 6 3" xfId="18359" xr:uid="{00000000-0005-0000-0000-00004B000000}"/>
    <cellStyle name="Comma 8 3 4 6 3 2" xfId="48599" xr:uid="{00000000-0005-0000-0000-00004B000000}"/>
    <cellStyle name="Comma 8 3 4 6 4" xfId="33479" xr:uid="{00000000-0005-0000-0000-00004B000000}"/>
    <cellStyle name="Comma 8 3 4 7" xfId="4751" xr:uid="{00000000-0005-0000-0000-00004B000000}"/>
    <cellStyle name="Comma 8 3 4 7 2" xfId="13823" xr:uid="{00000000-0005-0000-0000-00004B000000}"/>
    <cellStyle name="Comma 8 3 4 7 2 2" xfId="28943" xr:uid="{00000000-0005-0000-0000-00004B000000}"/>
    <cellStyle name="Comma 8 3 4 7 2 2 2" xfId="59183" xr:uid="{00000000-0005-0000-0000-00004B000000}"/>
    <cellStyle name="Comma 8 3 4 7 2 3" xfId="44063" xr:uid="{00000000-0005-0000-0000-00004B000000}"/>
    <cellStyle name="Comma 8 3 4 7 3" xfId="19871" xr:uid="{00000000-0005-0000-0000-00004B000000}"/>
    <cellStyle name="Comma 8 3 4 7 3 2" xfId="50111" xr:uid="{00000000-0005-0000-0000-00004B000000}"/>
    <cellStyle name="Comma 8 3 4 7 4" xfId="34991" xr:uid="{00000000-0005-0000-0000-00004B000000}"/>
    <cellStyle name="Comma 8 3 4 8" xfId="6263" xr:uid="{00000000-0005-0000-0000-00004B000000}"/>
    <cellStyle name="Comma 8 3 4 8 2" xfId="21383" xr:uid="{00000000-0005-0000-0000-00004B000000}"/>
    <cellStyle name="Comma 8 3 4 8 2 2" xfId="51623" xr:uid="{00000000-0005-0000-0000-00004B000000}"/>
    <cellStyle name="Comma 8 3 4 8 3" xfId="36503" xr:uid="{00000000-0005-0000-0000-00004B000000}"/>
    <cellStyle name="Comma 8 3 4 9" xfId="7775" xr:uid="{00000000-0005-0000-0000-00004B000000}"/>
    <cellStyle name="Comma 8 3 4 9 2" xfId="22895" xr:uid="{00000000-0005-0000-0000-00004B000000}"/>
    <cellStyle name="Comma 8 3 4 9 2 2" xfId="53135" xr:uid="{00000000-0005-0000-0000-00004B000000}"/>
    <cellStyle name="Comma 8 3 4 9 3" xfId="38015" xr:uid="{00000000-0005-0000-0000-00004B000000}"/>
    <cellStyle name="Comma 8 3 5" xfId="299" xr:uid="{00000000-0005-0000-0000-00000C000000}"/>
    <cellStyle name="Comma 8 3 5 10" xfId="30539" xr:uid="{00000000-0005-0000-0000-00000C000000}"/>
    <cellStyle name="Comma 8 3 5 2" xfId="1055" xr:uid="{00000000-0005-0000-0000-00000C000000}"/>
    <cellStyle name="Comma 8 3 5 2 2" xfId="2567" xr:uid="{00000000-0005-0000-0000-00000C000000}"/>
    <cellStyle name="Comma 8 3 5 2 2 2" xfId="11639" xr:uid="{00000000-0005-0000-0000-00000C000000}"/>
    <cellStyle name="Comma 8 3 5 2 2 2 2" xfId="26759" xr:uid="{00000000-0005-0000-0000-00000C000000}"/>
    <cellStyle name="Comma 8 3 5 2 2 2 2 2" xfId="56999" xr:uid="{00000000-0005-0000-0000-00000C000000}"/>
    <cellStyle name="Comma 8 3 5 2 2 2 3" xfId="41879" xr:uid="{00000000-0005-0000-0000-00000C000000}"/>
    <cellStyle name="Comma 8 3 5 2 2 3" xfId="17687" xr:uid="{00000000-0005-0000-0000-00000C000000}"/>
    <cellStyle name="Comma 8 3 5 2 2 3 2" xfId="47927" xr:uid="{00000000-0005-0000-0000-00000C000000}"/>
    <cellStyle name="Comma 8 3 5 2 2 4" xfId="32807" xr:uid="{00000000-0005-0000-0000-00000C000000}"/>
    <cellStyle name="Comma 8 3 5 2 3" xfId="4079" xr:uid="{00000000-0005-0000-0000-00000C000000}"/>
    <cellStyle name="Comma 8 3 5 2 3 2" xfId="13151" xr:uid="{00000000-0005-0000-0000-00000C000000}"/>
    <cellStyle name="Comma 8 3 5 2 3 2 2" xfId="28271" xr:uid="{00000000-0005-0000-0000-00000C000000}"/>
    <cellStyle name="Comma 8 3 5 2 3 2 2 2" xfId="58511" xr:uid="{00000000-0005-0000-0000-00000C000000}"/>
    <cellStyle name="Comma 8 3 5 2 3 2 3" xfId="43391" xr:uid="{00000000-0005-0000-0000-00000C000000}"/>
    <cellStyle name="Comma 8 3 5 2 3 3" xfId="19199" xr:uid="{00000000-0005-0000-0000-00000C000000}"/>
    <cellStyle name="Comma 8 3 5 2 3 3 2" xfId="49439" xr:uid="{00000000-0005-0000-0000-00000C000000}"/>
    <cellStyle name="Comma 8 3 5 2 3 4" xfId="34319" xr:uid="{00000000-0005-0000-0000-00000C000000}"/>
    <cellStyle name="Comma 8 3 5 2 4" xfId="5591" xr:uid="{00000000-0005-0000-0000-00000C000000}"/>
    <cellStyle name="Comma 8 3 5 2 4 2" xfId="14663" xr:uid="{00000000-0005-0000-0000-00000C000000}"/>
    <cellStyle name="Comma 8 3 5 2 4 2 2" xfId="29783" xr:uid="{00000000-0005-0000-0000-00000C000000}"/>
    <cellStyle name="Comma 8 3 5 2 4 2 2 2" xfId="60023" xr:uid="{00000000-0005-0000-0000-00000C000000}"/>
    <cellStyle name="Comma 8 3 5 2 4 2 3" xfId="44903" xr:uid="{00000000-0005-0000-0000-00000C000000}"/>
    <cellStyle name="Comma 8 3 5 2 4 3" xfId="20711" xr:uid="{00000000-0005-0000-0000-00000C000000}"/>
    <cellStyle name="Comma 8 3 5 2 4 3 2" xfId="50951" xr:uid="{00000000-0005-0000-0000-00000C000000}"/>
    <cellStyle name="Comma 8 3 5 2 4 4" xfId="35831" xr:uid="{00000000-0005-0000-0000-00000C000000}"/>
    <cellStyle name="Comma 8 3 5 2 5" xfId="7103" xr:uid="{00000000-0005-0000-0000-00000C000000}"/>
    <cellStyle name="Comma 8 3 5 2 5 2" xfId="22223" xr:uid="{00000000-0005-0000-0000-00000C000000}"/>
    <cellStyle name="Comma 8 3 5 2 5 2 2" xfId="52463" xr:uid="{00000000-0005-0000-0000-00000C000000}"/>
    <cellStyle name="Comma 8 3 5 2 5 3" xfId="37343" xr:uid="{00000000-0005-0000-0000-00000C000000}"/>
    <cellStyle name="Comma 8 3 5 2 6" xfId="8615" xr:uid="{00000000-0005-0000-0000-00000C000000}"/>
    <cellStyle name="Comma 8 3 5 2 6 2" xfId="23735" xr:uid="{00000000-0005-0000-0000-00000C000000}"/>
    <cellStyle name="Comma 8 3 5 2 6 2 2" xfId="53975" xr:uid="{00000000-0005-0000-0000-00000C000000}"/>
    <cellStyle name="Comma 8 3 5 2 6 3" xfId="38855" xr:uid="{00000000-0005-0000-0000-00000C000000}"/>
    <cellStyle name="Comma 8 3 5 2 7" xfId="10127" xr:uid="{00000000-0005-0000-0000-00000C000000}"/>
    <cellStyle name="Comma 8 3 5 2 7 2" xfId="25247" xr:uid="{00000000-0005-0000-0000-00000C000000}"/>
    <cellStyle name="Comma 8 3 5 2 7 2 2" xfId="55487" xr:uid="{00000000-0005-0000-0000-00000C000000}"/>
    <cellStyle name="Comma 8 3 5 2 7 3" xfId="40367" xr:uid="{00000000-0005-0000-0000-00000C000000}"/>
    <cellStyle name="Comma 8 3 5 2 8" xfId="16175" xr:uid="{00000000-0005-0000-0000-00000C000000}"/>
    <cellStyle name="Comma 8 3 5 2 8 2" xfId="46415" xr:uid="{00000000-0005-0000-0000-00000C000000}"/>
    <cellStyle name="Comma 8 3 5 2 9" xfId="31295" xr:uid="{00000000-0005-0000-0000-00000C000000}"/>
    <cellStyle name="Comma 8 3 5 3" xfId="1811" xr:uid="{00000000-0005-0000-0000-00000C000000}"/>
    <cellStyle name="Comma 8 3 5 3 2" xfId="10883" xr:uid="{00000000-0005-0000-0000-00000C000000}"/>
    <cellStyle name="Comma 8 3 5 3 2 2" xfId="26003" xr:uid="{00000000-0005-0000-0000-00000C000000}"/>
    <cellStyle name="Comma 8 3 5 3 2 2 2" xfId="56243" xr:uid="{00000000-0005-0000-0000-00000C000000}"/>
    <cellStyle name="Comma 8 3 5 3 2 3" xfId="41123" xr:uid="{00000000-0005-0000-0000-00000C000000}"/>
    <cellStyle name="Comma 8 3 5 3 3" xfId="16931" xr:uid="{00000000-0005-0000-0000-00000C000000}"/>
    <cellStyle name="Comma 8 3 5 3 3 2" xfId="47171" xr:uid="{00000000-0005-0000-0000-00000C000000}"/>
    <cellStyle name="Comma 8 3 5 3 4" xfId="32051" xr:uid="{00000000-0005-0000-0000-00000C000000}"/>
    <cellStyle name="Comma 8 3 5 4" xfId="3323" xr:uid="{00000000-0005-0000-0000-00000C000000}"/>
    <cellStyle name="Comma 8 3 5 4 2" xfId="12395" xr:uid="{00000000-0005-0000-0000-00000C000000}"/>
    <cellStyle name="Comma 8 3 5 4 2 2" xfId="27515" xr:uid="{00000000-0005-0000-0000-00000C000000}"/>
    <cellStyle name="Comma 8 3 5 4 2 2 2" xfId="57755" xr:uid="{00000000-0005-0000-0000-00000C000000}"/>
    <cellStyle name="Comma 8 3 5 4 2 3" xfId="42635" xr:uid="{00000000-0005-0000-0000-00000C000000}"/>
    <cellStyle name="Comma 8 3 5 4 3" xfId="18443" xr:uid="{00000000-0005-0000-0000-00000C000000}"/>
    <cellStyle name="Comma 8 3 5 4 3 2" xfId="48683" xr:uid="{00000000-0005-0000-0000-00000C000000}"/>
    <cellStyle name="Comma 8 3 5 4 4" xfId="33563" xr:uid="{00000000-0005-0000-0000-00000C000000}"/>
    <cellStyle name="Comma 8 3 5 5" xfId="4835" xr:uid="{00000000-0005-0000-0000-00000C000000}"/>
    <cellStyle name="Comma 8 3 5 5 2" xfId="13907" xr:uid="{00000000-0005-0000-0000-00000C000000}"/>
    <cellStyle name="Comma 8 3 5 5 2 2" xfId="29027" xr:uid="{00000000-0005-0000-0000-00000C000000}"/>
    <cellStyle name="Comma 8 3 5 5 2 2 2" xfId="59267" xr:uid="{00000000-0005-0000-0000-00000C000000}"/>
    <cellStyle name="Comma 8 3 5 5 2 3" xfId="44147" xr:uid="{00000000-0005-0000-0000-00000C000000}"/>
    <cellStyle name="Comma 8 3 5 5 3" xfId="19955" xr:uid="{00000000-0005-0000-0000-00000C000000}"/>
    <cellStyle name="Comma 8 3 5 5 3 2" xfId="50195" xr:uid="{00000000-0005-0000-0000-00000C000000}"/>
    <cellStyle name="Comma 8 3 5 5 4" xfId="35075" xr:uid="{00000000-0005-0000-0000-00000C000000}"/>
    <cellStyle name="Comma 8 3 5 6" xfId="6347" xr:uid="{00000000-0005-0000-0000-00000C000000}"/>
    <cellStyle name="Comma 8 3 5 6 2" xfId="21467" xr:uid="{00000000-0005-0000-0000-00000C000000}"/>
    <cellStyle name="Comma 8 3 5 6 2 2" xfId="51707" xr:uid="{00000000-0005-0000-0000-00000C000000}"/>
    <cellStyle name="Comma 8 3 5 6 3" xfId="36587" xr:uid="{00000000-0005-0000-0000-00000C000000}"/>
    <cellStyle name="Comma 8 3 5 7" xfId="7859" xr:uid="{00000000-0005-0000-0000-00000C000000}"/>
    <cellStyle name="Comma 8 3 5 7 2" xfId="22979" xr:uid="{00000000-0005-0000-0000-00000C000000}"/>
    <cellStyle name="Comma 8 3 5 7 2 2" xfId="53219" xr:uid="{00000000-0005-0000-0000-00000C000000}"/>
    <cellStyle name="Comma 8 3 5 7 3" xfId="38099" xr:uid="{00000000-0005-0000-0000-00000C000000}"/>
    <cellStyle name="Comma 8 3 5 8" xfId="9371" xr:uid="{00000000-0005-0000-0000-00000C000000}"/>
    <cellStyle name="Comma 8 3 5 8 2" xfId="24491" xr:uid="{00000000-0005-0000-0000-00000C000000}"/>
    <cellStyle name="Comma 8 3 5 8 2 2" xfId="54731" xr:uid="{00000000-0005-0000-0000-00000C000000}"/>
    <cellStyle name="Comma 8 3 5 8 3" xfId="39611" xr:uid="{00000000-0005-0000-0000-00000C000000}"/>
    <cellStyle name="Comma 8 3 5 9" xfId="15419" xr:uid="{00000000-0005-0000-0000-00000C000000}"/>
    <cellStyle name="Comma 8 3 5 9 2" xfId="45659" xr:uid="{00000000-0005-0000-0000-00000C000000}"/>
    <cellStyle name="Comma 8 3 6" xfId="551" xr:uid="{00000000-0005-0000-0000-0000DF000000}"/>
    <cellStyle name="Comma 8 3 6 10" xfId="30791" xr:uid="{00000000-0005-0000-0000-0000DF000000}"/>
    <cellStyle name="Comma 8 3 6 2" xfId="1307" xr:uid="{00000000-0005-0000-0000-0000DF000000}"/>
    <cellStyle name="Comma 8 3 6 2 2" xfId="2819" xr:uid="{00000000-0005-0000-0000-0000DF000000}"/>
    <cellStyle name="Comma 8 3 6 2 2 2" xfId="11891" xr:uid="{00000000-0005-0000-0000-0000DF000000}"/>
    <cellStyle name="Comma 8 3 6 2 2 2 2" xfId="27011" xr:uid="{00000000-0005-0000-0000-0000DF000000}"/>
    <cellStyle name="Comma 8 3 6 2 2 2 2 2" xfId="57251" xr:uid="{00000000-0005-0000-0000-0000DF000000}"/>
    <cellStyle name="Comma 8 3 6 2 2 2 3" xfId="42131" xr:uid="{00000000-0005-0000-0000-0000DF000000}"/>
    <cellStyle name="Comma 8 3 6 2 2 3" xfId="17939" xr:uid="{00000000-0005-0000-0000-0000DF000000}"/>
    <cellStyle name="Comma 8 3 6 2 2 3 2" xfId="48179" xr:uid="{00000000-0005-0000-0000-0000DF000000}"/>
    <cellStyle name="Comma 8 3 6 2 2 4" xfId="33059" xr:uid="{00000000-0005-0000-0000-0000DF000000}"/>
    <cellStyle name="Comma 8 3 6 2 3" xfId="4331" xr:uid="{00000000-0005-0000-0000-0000DF000000}"/>
    <cellStyle name="Comma 8 3 6 2 3 2" xfId="13403" xr:uid="{00000000-0005-0000-0000-0000DF000000}"/>
    <cellStyle name="Comma 8 3 6 2 3 2 2" xfId="28523" xr:uid="{00000000-0005-0000-0000-0000DF000000}"/>
    <cellStyle name="Comma 8 3 6 2 3 2 2 2" xfId="58763" xr:uid="{00000000-0005-0000-0000-0000DF000000}"/>
    <cellStyle name="Comma 8 3 6 2 3 2 3" xfId="43643" xr:uid="{00000000-0005-0000-0000-0000DF000000}"/>
    <cellStyle name="Comma 8 3 6 2 3 3" xfId="19451" xr:uid="{00000000-0005-0000-0000-0000DF000000}"/>
    <cellStyle name="Comma 8 3 6 2 3 3 2" xfId="49691" xr:uid="{00000000-0005-0000-0000-0000DF000000}"/>
    <cellStyle name="Comma 8 3 6 2 3 4" xfId="34571" xr:uid="{00000000-0005-0000-0000-0000DF000000}"/>
    <cellStyle name="Comma 8 3 6 2 4" xfId="5843" xr:uid="{00000000-0005-0000-0000-0000DF000000}"/>
    <cellStyle name="Comma 8 3 6 2 4 2" xfId="14915" xr:uid="{00000000-0005-0000-0000-0000DF000000}"/>
    <cellStyle name="Comma 8 3 6 2 4 2 2" xfId="30035" xr:uid="{00000000-0005-0000-0000-0000DF000000}"/>
    <cellStyle name="Comma 8 3 6 2 4 2 2 2" xfId="60275" xr:uid="{00000000-0005-0000-0000-0000DF000000}"/>
    <cellStyle name="Comma 8 3 6 2 4 2 3" xfId="45155" xr:uid="{00000000-0005-0000-0000-0000DF000000}"/>
    <cellStyle name="Comma 8 3 6 2 4 3" xfId="20963" xr:uid="{00000000-0005-0000-0000-0000DF000000}"/>
    <cellStyle name="Comma 8 3 6 2 4 3 2" xfId="51203" xr:uid="{00000000-0005-0000-0000-0000DF000000}"/>
    <cellStyle name="Comma 8 3 6 2 4 4" xfId="36083" xr:uid="{00000000-0005-0000-0000-0000DF000000}"/>
    <cellStyle name="Comma 8 3 6 2 5" xfId="7355" xr:uid="{00000000-0005-0000-0000-0000DF000000}"/>
    <cellStyle name="Comma 8 3 6 2 5 2" xfId="22475" xr:uid="{00000000-0005-0000-0000-0000DF000000}"/>
    <cellStyle name="Comma 8 3 6 2 5 2 2" xfId="52715" xr:uid="{00000000-0005-0000-0000-0000DF000000}"/>
    <cellStyle name="Comma 8 3 6 2 5 3" xfId="37595" xr:uid="{00000000-0005-0000-0000-0000DF000000}"/>
    <cellStyle name="Comma 8 3 6 2 6" xfId="8867" xr:uid="{00000000-0005-0000-0000-0000DF000000}"/>
    <cellStyle name="Comma 8 3 6 2 6 2" xfId="23987" xr:uid="{00000000-0005-0000-0000-0000DF000000}"/>
    <cellStyle name="Comma 8 3 6 2 6 2 2" xfId="54227" xr:uid="{00000000-0005-0000-0000-0000DF000000}"/>
    <cellStyle name="Comma 8 3 6 2 6 3" xfId="39107" xr:uid="{00000000-0005-0000-0000-0000DF000000}"/>
    <cellStyle name="Comma 8 3 6 2 7" xfId="10379" xr:uid="{00000000-0005-0000-0000-0000DF000000}"/>
    <cellStyle name="Comma 8 3 6 2 7 2" xfId="25499" xr:uid="{00000000-0005-0000-0000-0000DF000000}"/>
    <cellStyle name="Comma 8 3 6 2 7 2 2" xfId="55739" xr:uid="{00000000-0005-0000-0000-0000DF000000}"/>
    <cellStyle name="Comma 8 3 6 2 7 3" xfId="40619" xr:uid="{00000000-0005-0000-0000-0000DF000000}"/>
    <cellStyle name="Comma 8 3 6 2 8" xfId="16427" xr:uid="{00000000-0005-0000-0000-0000DF000000}"/>
    <cellStyle name="Comma 8 3 6 2 8 2" xfId="46667" xr:uid="{00000000-0005-0000-0000-0000DF000000}"/>
    <cellStyle name="Comma 8 3 6 2 9" xfId="31547" xr:uid="{00000000-0005-0000-0000-0000DF000000}"/>
    <cellStyle name="Comma 8 3 6 3" xfId="2063" xr:uid="{00000000-0005-0000-0000-0000DF000000}"/>
    <cellStyle name="Comma 8 3 6 3 2" xfId="11135" xr:uid="{00000000-0005-0000-0000-0000DF000000}"/>
    <cellStyle name="Comma 8 3 6 3 2 2" xfId="26255" xr:uid="{00000000-0005-0000-0000-0000DF000000}"/>
    <cellStyle name="Comma 8 3 6 3 2 2 2" xfId="56495" xr:uid="{00000000-0005-0000-0000-0000DF000000}"/>
    <cellStyle name="Comma 8 3 6 3 2 3" xfId="41375" xr:uid="{00000000-0005-0000-0000-0000DF000000}"/>
    <cellStyle name="Comma 8 3 6 3 3" xfId="17183" xr:uid="{00000000-0005-0000-0000-0000DF000000}"/>
    <cellStyle name="Comma 8 3 6 3 3 2" xfId="47423" xr:uid="{00000000-0005-0000-0000-0000DF000000}"/>
    <cellStyle name="Comma 8 3 6 3 4" xfId="32303" xr:uid="{00000000-0005-0000-0000-0000DF000000}"/>
    <cellStyle name="Comma 8 3 6 4" xfId="3575" xr:uid="{00000000-0005-0000-0000-0000DF000000}"/>
    <cellStyle name="Comma 8 3 6 4 2" xfId="12647" xr:uid="{00000000-0005-0000-0000-0000DF000000}"/>
    <cellStyle name="Comma 8 3 6 4 2 2" xfId="27767" xr:uid="{00000000-0005-0000-0000-0000DF000000}"/>
    <cellStyle name="Comma 8 3 6 4 2 2 2" xfId="58007" xr:uid="{00000000-0005-0000-0000-0000DF000000}"/>
    <cellStyle name="Comma 8 3 6 4 2 3" xfId="42887" xr:uid="{00000000-0005-0000-0000-0000DF000000}"/>
    <cellStyle name="Comma 8 3 6 4 3" xfId="18695" xr:uid="{00000000-0005-0000-0000-0000DF000000}"/>
    <cellStyle name="Comma 8 3 6 4 3 2" xfId="48935" xr:uid="{00000000-0005-0000-0000-0000DF000000}"/>
    <cellStyle name="Comma 8 3 6 4 4" xfId="33815" xr:uid="{00000000-0005-0000-0000-0000DF000000}"/>
    <cellStyle name="Comma 8 3 6 5" xfId="5087" xr:uid="{00000000-0005-0000-0000-0000DF000000}"/>
    <cellStyle name="Comma 8 3 6 5 2" xfId="14159" xr:uid="{00000000-0005-0000-0000-0000DF000000}"/>
    <cellStyle name="Comma 8 3 6 5 2 2" xfId="29279" xr:uid="{00000000-0005-0000-0000-0000DF000000}"/>
    <cellStyle name="Comma 8 3 6 5 2 2 2" xfId="59519" xr:uid="{00000000-0005-0000-0000-0000DF000000}"/>
    <cellStyle name="Comma 8 3 6 5 2 3" xfId="44399" xr:uid="{00000000-0005-0000-0000-0000DF000000}"/>
    <cellStyle name="Comma 8 3 6 5 3" xfId="20207" xr:uid="{00000000-0005-0000-0000-0000DF000000}"/>
    <cellStyle name="Comma 8 3 6 5 3 2" xfId="50447" xr:uid="{00000000-0005-0000-0000-0000DF000000}"/>
    <cellStyle name="Comma 8 3 6 5 4" xfId="35327" xr:uid="{00000000-0005-0000-0000-0000DF000000}"/>
    <cellStyle name="Comma 8 3 6 6" xfId="6599" xr:uid="{00000000-0005-0000-0000-0000DF000000}"/>
    <cellStyle name="Comma 8 3 6 6 2" xfId="21719" xr:uid="{00000000-0005-0000-0000-0000DF000000}"/>
    <cellStyle name="Comma 8 3 6 6 2 2" xfId="51959" xr:uid="{00000000-0005-0000-0000-0000DF000000}"/>
    <cellStyle name="Comma 8 3 6 6 3" xfId="36839" xr:uid="{00000000-0005-0000-0000-0000DF000000}"/>
    <cellStyle name="Comma 8 3 6 7" xfId="8111" xr:uid="{00000000-0005-0000-0000-0000DF000000}"/>
    <cellStyle name="Comma 8 3 6 7 2" xfId="23231" xr:uid="{00000000-0005-0000-0000-0000DF000000}"/>
    <cellStyle name="Comma 8 3 6 7 2 2" xfId="53471" xr:uid="{00000000-0005-0000-0000-0000DF000000}"/>
    <cellStyle name="Comma 8 3 6 7 3" xfId="38351" xr:uid="{00000000-0005-0000-0000-0000DF000000}"/>
    <cellStyle name="Comma 8 3 6 8" xfId="9623" xr:uid="{00000000-0005-0000-0000-0000DF000000}"/>
    <cellStyle name="Comma 8 3 6 8 2" xfId="24743" xr:uid="{00000000-0005-0000-0000-0000DF000000}"/>
    <cellStyle name="Comma 8 3 6 8 2 2" xfId="54983" xr:uid="{00000000-0005-0000-0000-0000DF000000}"/>
    <cellStyle name="Comma 8 3 6 8 3" xfId="39863" xr:uid="{00000000-0005-0000-0000-0000DF000000}"/>
    <cellStyle name="Comma 8 3 6 9" xfId="15671" xr:uid="{00000000-0005-0000-0000-0000DF000000}"/>
    <cellStyle name="Comma 8 3 6 9 2" xfId="45911" xr:uid="{00000000-0005-0000-0000-0000DF000000}"/>
    <cellStyle name="Comma 8 3 7" xfId="803" xr:uid="{00000000-0005-0000-0000-00000C000000}"/>
    <cellStyle name="Comma 8 3 7 2" xfId="2315" xr:uid="{00000000-0005-0000-0000-00000C000000}"/>
    <cellStyle name="Comma 8 3 7 2 2" xfId="11387" xr:uid="{00000000-0005-0000-0000-00000C000000}"/>
    <cellStyle name="Comma 8 3 7 2 2 2" xfId="26507" xr:uid="{00000000-0005-0000-0000-00000C000000}"/>
    <cellStyle name="Comma 8 3 7 2 2 2 2" xfId="56747" xr:uid="{00000000-0005-0000-0000-00000C000000}"/>
    <cellStyle name="Comma 8 3 7 2 2 3" xfId="41627" xr:uid="{00000000-0005-0000-0000-00000C000000}"/>
    <cellStyle name="Comma 8 3 7 2 3" xfId="17435" xr:uid="{00000000-0005-0000-0000-00000C000000}"/>
    <cellStyle name="Comma 8 3 7 2 3 2" xfId="47675" xr:uid="{00000000-0005-0000-0000-00000C000000}"/>
    <cellStyle name="Comma 8 3 7 2 4" xfId="32555" xr:uid="{00000000-0005-0000-0000-00000C000000}"/>
    <cellStyle name="Comma 8 3 7 3" xfId="3827" xr:uid="{00000000-0005-0000-0000-00000C000000}"/>
    <cellStyle name="Comma 8 3 7 3 2" xfId="12899" xr:uid="{00000000-0005-0000-0000-00000C000000}"/>
    <cellStyle name="Comma 8 3 7 3 2 2" xfId="28019" xr:uid="{00000000-0005-0000-0000-00000C000000}"/>
    <cellStyle name="Comma 8 3 7 3 2 2 2" xfId="58259" xr:uid="{00000000-0005-0000-0000-00000C000000}"/>
    <cellStyle name="Comma 8 3 7 3 2 3" xfId="43139" xr:uid="{00000000-0005-0000-0000-00000C000000}"/>
    <cellStyle name="Comma 8 3 7 3 3" xfId="18947" xr:uid="{00000000-0005-0000-0000-00000C000000}"/>
    <cellStyle name="Comma 8 3 7 3 3 2" xfId="49187" xr:uid="{00000000-0005-0000-0000-00000C000000}"/>
    <cellStyle name="Comma 8 3 7 3 4" xfId="34067" xr:uid="{00000000-0005-0000-0000-00000C000000}"/>
    <cellStyle name="Comma 8 3 7 4" xfId="5339" xr:uid="{00000000-0005-0000-0000-00000C000000}"/>
    <cellStyle name="Comma 8 3 7 4 2" xfId="14411" xr:uid="{00000000-0005-0000-0000-00000C000000}"/>
    <cellStyle name="Comma 8 3 7 4 2 2" xfId="29531" xr:uid="{00000000-0005-0000-0000-00000C000000}"/>
    <cellStyle name="Comma 8 3 7 4 2 2 2" xfId="59771" xr:uid="{00000000-0005-0000-0000-00000C000000}"/>
    <cellStyle name="Comma 8 3 7 4 2 3" xfId="44651" xr:uid="{00000000-0005-0000-0000-00000C000000}"/>
    <cellStyle name="Comma 8 3 7 4 3" xfId="20459" xr:uid="{00000000-0005-0000-0000-00000C000000}"/>
    <cellStyle name="Comma 8 3 7 4 3 2" xfId="50699" xr:uid="{00000000-0005-0000-0000-00000C000000}"/>
    <cellStyle name="Comma 8 3 7 4 4" xfId="35579" xr:uid="{00000000-0005-0000-0000-00000C000000}"/>
    <cellStyle name="Comma 8 3 7 5" xfId="6851" xr:uid="{00000000-0005-0000-0000-00000C000000}"/>
    <cellStyle name="Comma 8 3 7 5 2" xfId="21971" xr:uid="{00000000-0005-0000-0000-00000C000000}"/>
    <cellStyle name="Comma 8 3 7 5 2 2" xfId="52211" xr:uid="{00000000-0005-0000-0000-00000C000000}"/>
    <cellStyle name="Comma 8 3 7 5 3" xfId="37091" xr:uid="{00000000-0005-0000-0000-00000C000000}"/>
    <cellStyle name="Comma 8 3 7 6" xfId="8363" xr:uid="{00000000-0005-0000-0000-00000C000000}"/>
    <cellStyle name="Comma 8 3 7 6 2" xfId="23483" xr:uid="{00000000-0005-0000-0000-00000C000000}"/>
    <cellStyle name="Comma 8 3 7 6 2 2" xfId="53723" xr:uid="{00000000-0005-0000-0000-00000C000000}"/>
    <cellStyle name="Comma 8 3 7 6 3" xfId="38603" xr:uid="{00000000-0005-0000-0000-00000C000000}"/>
    <cellStyle name="Comma 8 3 7 7" xfId="9875" xr:uid="{00000000-0005-0000-0000-00000C000000}"/>
    <cellStyle name="Comma 8 3 7 7 2" xfId="24995" xr:uid="{00000000-0005-0000-0000-00000C000000}"/>
    <cellStyle name="Comma 8 3 7 7 2 2" xfId="55235" xr:uid="{00000000-0005-0000-0000-00000C000000}"/>
    <cellStyle name="Comma 8 3 7 7 3" xfId="40115" xr:uid="{00000000-0005-0000-0000-00000C000000}"/>
    <cellStyle name="Comma 8 3 7 8" xfId="15923" xr:uid="{00000000-0005-0000-0000-00000C000000}"/>
    <cellStyle name="Comma 8 3 7 8 2" xfId="46163" xr:uid="{00000000-0005-0000-0000-00000C000000}"/>
    <cellStyle name="Comma 8 3 7 9" xfId="31043" xr:uid="{00000000-0005-0000-0000-00000C000000}"/>
    <cellStyle name="Comma 8 3 8" xfId="1559" xr:uid="{00000000-0005-0000-0000-00000C000000}"/>
    <cellStyle name="Comma 8 3 8 2" xfId="10631" xr:uid="{00000000-0005-0000-0000-00000C000000}"/>
    <cellStyle name="Comma 8 3 8 2 2" xfId="25751" xr:uid="{00000000-0005-0000-0000-00000C000000}"/>
    <cellStyle name="Comma 8 3 8 2 2 2" xfId="55991" xr:uid="{00000000-0005-0000-0000-00000C000000}"/>
    <cellStyle name="Comma 8 3 8 2 3" xfId="40871" xr:uid="{00000000-0005-0000-0000-00000C000000}"/>
    <cellStyle name="Comma 8 3 8 3" xfId="16679" xr:uid="{00000000-0005-0000-0000-00000C000000}"/>
    <cellStyle name="Comma 8 3 8 3 2" xfId="46919" xr:uid="{00000000-0005-0000-0000-00000C000000}"/>
    <cellStyle name="Comma 8 3 8 4" xfId="31799" xr:uid="{00000000-0005-0000-0000-00000C000000}"/>
    <cellStyle name="Comma 8 3 9" xfId="3071" xr:uid="{00000000-0005-0000-0000-00000C000000}"/>
    <cellStyle name="Comma 8 3 9 2" xfId="12143" xr:uid="{00000000-0005-0000-0000-00000C000000}"/>
    <cellStyle name="Comma 8 3 9 2 2" xfId="27263" xr:uid="{00000000-0005-0000-0000-00000C000000}"/>
    <cellStyle name="Comma 8 3 9 2 2 2" xfId="57503" xr:uid="{00000000-0005-0000-0000-00000C000000}"/>
    <cellStyle name="Comma 8 3 9 2 3" xfId="42383" xr:uid="{00000000-0005-0000-0000-00000C000000}"/>
    <cellStyle name="Comma 8 3 9 3" xfId="18191" xr:uid="{00000000-0005-0000-0000-00000C000000}"/>
    <cellStyle name="Comma 8 3 9 3 2" xfId="48431" xr:uid="{00000000-0005-0000-0000-00000C000000}"/>
    <cellStyle name="Comma 8 3 9 4" xfId="33311" xr:uid="{00000000-0005-0000-0000-00000C000000}"/>
    <cellStyle name="Comma 8 4" xfId="61" xr:uid="{00000000-0005-0000-0000-000024000000}"/>
    <cellStyle name="Comma 8 4 10" xfId="6109" xr:uid="{00000000-0005-0000-0000-000024000000}"/>
    <cellStyle name="Comma 8 4 10 2" xfId="21229" xr:uid="{00000000-0005-0000-0000-000024000000}"/>
    <cellStyle name="Comma 8 4 10 2 2" xfId="51469" xr:uid="{00000000-0005-0000-0000-000024000000}"/>
    <cellStyle name="Comma 8 4 10 3" xfId="36349" xr:uid="{00000000-0005-0000-0000-000024000000}"/>
    <cellStyle name="Comma 8 4 11" xfId="7621" xr:uid="{00000000-0005-0000-0000-000024000000}"/>
    <cellStyle name="Comma 8 4 11 2" xfId="22741" xr:uid="{00000000-0005-0000-0000-000024000000}"/>
    <cellStyle name="Comma 8 4 11 2 2" xfId="52981" xr:uid="{00000000-0005-0000-0000-000024000000}"/>
    <cellStyle name="Comma 8 4 11 3" xfId="37861" xr:uid="{00000000-0005-0000-0000-000024000000}"/>
    <cellStyle name="Comma 8 4 12" xfId="9133" xr:uid="{00000000-0005-0000-0000-000024000000}"/>
    <cellStyle name="Comma 8 4 12 2" xfId="24253" xr:uid="{00000000-0005-0000-0000-000024000000}"/>
    <cellStyle name="Comma 8 4 12 2 2" xfId="54493" xr:uid="{00000000-0005-0000-0000-000024000000}"/>
    <cellStyle name="Comma 8 4 12 3" xfId="39373" xr:uid="{00000000-0005-0000-0000-000024000000}"/>
    <cellStyle name="Comma 8 4 13" xfId="15181" xr:uid="{00000000-0005-0000-0000-000024000000}"/>
    <cellStyle name="Comma 8 4 13 2" xfId="45421" xr:uid="{00000000-0005-0000-0000-000024000000}"/>
    <cellStyle name="Comma 8 4 14" xfId="30301" xr:uid="{00000000-0005-0000-0000-000024000000}"/>
    <cellStyle name="Comma 8 4 2" xfId="145" xr:uid="{00000000-0005-0000-0000-00004D000000}"/>
    <cellStyle name="Comma 8 4 2 10" xfId="9217" xr:uid="{00000000-0005-0000-0000-00004D000000}"/>
    <cellStyle name="Comma 8 4 2 10 2" xfId="24337" xr:uid="{00000000-0005-0000-0000-00004D000000}"/>
    <cellStyle name="Comma 8 4 2 10 2 2" xfId="54577" xr:uid="{00000000-0005-0000-0000-00004D000000}"/>
    <cellStyle name="Comma 8 4 2 10 3" xfId="39457" xr:uid="{00000000-0005-0000-0000-00004D000000}"/>
    <cellStyle name="Comma 8 4 2 11" xfId="15265" xr:uid="{00000000-0005-0000-0000-00004D000000}"/>
    <cellStyle name="Comma 8 4 2 11 2" xfId="45505" xr:uid="{00000000-0005-0000-0000-00004D000000}"/>
    <cellStyle name="Comma 8 4 2 12" xfId="30385" xr:uid="{00000000-0005-0000-0000-00004D000000}"/>
    <cellStyle name="Comma 8 4 2 2" xfId="397" xr:uid="{00000000-0005-0000-0000-00004D000000}"/>
    <cellStyle name="Comma 8 4 2 2 10" xfId="30637" xr:uid="{00000000-0005-0000-0000-00004D000000}"/>
    <cellStyle name="Comma 8 4 2 2 2" xfId="1153" xr:uid="{00000000-0005-0000-0000-00004D000000}"/>
    <cellStyle name="Comma 8 4 2 2 2 2" xfId="2665" xr:uid="{00000000-0005-0000-0000-00004D000000}"/>
    <cellStyle name="Comma 8 4 2 2 2 2 2" xfId="11737" xr:uid="{00000000-0005-0000-0000-00004D000000}"/>
    <cellStyle name="Comma 8 4 2 2 2 2 2 2" xfId="26857" xr:uid="{00000000-0005-0000-0000-00004D000000}"/>
    <cellStyle name="Comma 8 4 2 2 2 2 2 2 2" xfId="57097" xr:uid="{00000000-0005-0000-0000-00004D000000}"/>
    <cellStyle name="Comma 8 4 2 2 2 2 2 3" xfId="41977" xr:uid="{00000000-0005-0000-0000-00004D000000}"/>
    <cellStyle name="Comma 8 4 2 2 2 2 3" xfId="17785" xr:uid="{00000000-0005-0000-0000-00004D000000}"/>
    <cellStyle name="Comma 8 4 2 2 2 2 3 2" xfId="48025" xr:uid="{00000000-0005-0000-0000-00004D000000}"/>
    <cellStyle name="Comma 8 4 2 2 2 2 4" xfId="32905" xr:uid="{00000000-0005-0000-0000-00004D000000}"/>
    <cellStyle name="Comma 8 4 2 2 2 3" xfId="4177" xr:uid="{00000000-0005-0000-0000-00004D000000}"/>
    <cellStyle name="Comma 8 4 2 2 2 3 2" xfId="13249" xr:uid="{00000000-0005-0000-0000-00004D000000}"/>
    <cellStyle name="Comma 8 4 2 2 2 3 2 2" xfId="28369" xr:uid="{00000000-0005-0000-0000-00004D000000}"/>
    <cellStyle name="Comma 8 4 2 2 2 3 2 2 2" xfId="58609" xr:uid="{00000000-0005-0000-0000-00004D000000}"/>
    <cellStyle name="Comma 8 4 2 2 2 3 2 3" xfId="43489" xr:uid="{00000000-0005-0000-0000-00004D000000}"/>
    <cellStyle name="Comma 8 4 2 2 2 3 3" xfId="19297" xr:uid="{00000000-0005-0000-0000-00004D000000}"/>
    <cellStyle name="Comma 8 4 2 2 2 3 3 2" xfId="49537" xr:uid="{00000000-0005-0000-0000-00004D000000}"/>
    <cellStyle name="Comma 8 4 2 2 2 3 4" xfId="34417" xr:uid="{00000000-0005-0000-0000-00004D000000}"/>
    <cellStyle name="Comma 8 4 2 2 2 4" xfId="5689" xr:uid="{00000000-0005-0000-0000-00004D000000}"/>
    <cellStyle name="Comma 8 4 2 2 2 4 2" xfId="14761" xr:uid="{00000000-0005-0000-0000-00004D000000}"/>
    <cellStyle name="Comma 8 4 2 2 2 4 2 2" xfId="29881" xr:uid="{00000000-0005-0000-0000-00004D000000}"/>
    <cellStyle name="Comma 8 4 2 2 2 4 2 2 2" xfId="60121" xr:uid="{00000000-0005-0000-0000-00004D000000}"/>
    <cellStyle name="Comma 8 4 2 2 2 4 2 3" xfId="45001" xr:uid="{00000000-0005-0000-0000-00004D000000}"/>
    <cellStyle name="Comma 8 4 2 2 2 4 3" xfId="20809" xr:uid="{00000000-0005-0000-0000-00004D000000}"/>
    <cellStyle name="Comma 8 4 2 2 2 4 3 2" xfId="51049" xr:uid="{00000000-0005-0000-0000-00004D000000}"/>
    <cellStyle name="Comma 8 4 2 2 2 4 4" xfId="35929" xr:uid="{00000000-0005-0000-0000-00004D000000}"/>
    <cellStyle name="Comma 8 4 2 2 2 5" xfId="7201" xr:uid="{00000000-0005-0000-0000-00004D000000}"/>
    <cellStyle name="Comma 8 4 2 2 2 5 2" xfId="22321" xr:uid="{00000000-0005-0000-0000-00004D000000}"/>
    <cellStyle name="Comma 8 4 2 2 2 5 2 2" xfId="52561" xr:uid="{00000000-0005-0000-0000-00004D000000}"/>
    <cellStyle name="Comma 8 4 2 2 2 5 3" xfId="37441" xr:uid="{00000000-0005-0000-0000-00004D000000}"/>
    <cellStyle name="Comma 8 4 2 2 2 6" xfId="8713" xr:uid="{00000000-0005-0000-0000-00004D000000}"/>
    <cellStyle name="Comma 8 4 2 2 2 6 2" xfId="23833" xr:uid="{00000000-0005-0000-0000-00004D000000}"/>
    <cellStyle name="Comma 8 4 2 2 2 6 2 2" xfId="54073" xr:uid="{00000000-0005-0000-0000-00004D000000}"/>
    <cellStyle name="Comma 8 4 2 2 2 6 3" xfId="38953" xr:uid="{00000000-0005-0000-0000-00004D000000}"/>
    <cellStyle name="Comma 8 4 2 2 2 7" xfId="10225" xr:uid="{00000000-0005-0000-0000-00004D000000}"/>
    <cellStyle name="Comma 8 4 2 2 2 7 2" xfId="25345" xr:uid="{00000000-0005-0000-0000-00004D000000}"/>
    <cellStyle name="Comma 8 4 2 2 2 7 2 2" xfId="55585" xr:uid="{00000000-0005-0000-0000-00004D000000}"/>
    <cellStyle name="Comma 8 4 2 2 2 7 3" xfId="40465" xr:uid="{00000000-0005-0000-0000-00004D000000}"/>
    <cellStyle name="Comma 8 4 2 2 2 8" xfId="16273" xr:uid="{00000000-0005-0000-0000-00004D000000}"/>
    <cellStyle name="Comma 8 4 2 2 2 8 2" xfId="46513" xr:uid="{00000000-0005-0000-0000-00004D000000}"/>
    <cellStyle name="Comma 8 4 2 2 2 9" xfId="31393" xr:uid="{00000000-0005-0000-0000-00004D000000}"/>
    <cellStyle name="Comma 8 4 2 2 3" xfId="1909" xr:uid="{00000000-0005-0000-0000-00004D000000}"/>
    <cellStyle name="Comma 8 4 2 2 3 2" xfId="10981" xr:uid="{00000000-0005-0000-0000-00004D000000}"/>
    <cellStyle name="Comma 8 4 2 2 3 2 2" xfId="26101" xr:uid="{00000000-0005-0000-0000-00004D000000}"/>
    <cellStyle name="Comma 8 4 2 2 3 2 2 2" xfId="56341" xr:uid="{00000000-0005-0000-0000-00004D000000}"/>
    <cellStyle name="Comma 8 4 2 2 3 2 3" xfId="41221" xr:uid="{00000000-0005-0000-0000-00004D000000}"/>
    <cellStyle name="Comma 8 4 2 2 3 3" xfId="17029" xr:uid="{00000000-0005-0000-0000-00004D000000}"/>
    <cellStyle name="Comma 8 4 2 2 3 3 2" xfId="47269" xr:uid="{00000000-0005-0000-0000-00004D000000}"/>
    <cellStyle name="Comma 8 4 2 2 3 4" xfId="32149" xr:uid="{00000000-0005-0000-0000-00004D000000}"/>
    <cellStyle name="Comma 8 4 2 2 4" xfId="3421" xr:uid="{00000000-0005-0000-0000-00004D000000}"/>
    <cellStyle name="Comma 8 4 2 2 4 2" xfId="12493" xr:uid="{00000000-0005-0000-0000-00004D000000}"/>
    <cellStyle name="Comma 8 4 2 2 4 2 2" xfId="27613" xr:uid="{00000000-0005-0000-0000-00004D000000}"/>
    <cellStyle name="Comma 8 4 2 2 4 2 2 2" xfId="57853" xr:uid="{00000000-0005-0000-0000-00004D000000}"/>
    <cellStyle name="Comma 8 4 2 2 4 2 3" xfId="42733" xr:uid="{00000000-0005-0000-0000-00004D000000}"/>
    <cellStyle name="Comma 8 4 2 2 4 3" xfId="18541" xr:uid="{00000000-0005-0000-0000-00004D000000}"/>
    <cellStyle name="Comma 8 4 2 2 4 3 2" xfId="48781" xr:uid="{00000000-0005-0000-0000-00004D000000}"/>
    <cellStyle name="Comma 8 4 2 2 4 4" xfId="33661" xr:uid="{00000000-0005-0000-0000-00004D000000}"/>
    <cellStyle name="Comma 8 4 2 2 5" xfId="4933" xr:uid="{00000000-0005-0000-0000-00004D000000}"/>
    <cellStyle name="Comma 8 4 2 2 5 2" xfId="14005" xr:uid="{00000000-0005-0000-0000-00004D000000}"/>
    <cellStyle name="Comma 8 4 2 2 5 2 2" xfId="29125" xr:uid="{00000000-0005-0000-0000-00004D000000}"/>
    <cellStyle name="Comma 8 4 2 2 5 2 2 2" xfId="59365" xr:uid="{00000000-0005-0000-0000-00004D000000}"/>
    <cellStyle name="Comma 8 4 2 2 5 2 3" xfId="44245" xr:uid="{00000000-0005-0000-0000-00004D000000}"/>
    <cellStyle name="Comma 8 4 2 2 5 3" xfId="20053" xr:uid="{00000000-0005-0000-0000-00004D000000}"/>
    <cellStyle name="Comma 8 4 2 2 5 3 2" xfId="50293" xr:uid="{00000000-0005-0000-0000-00004D000000}"/>
    <cellStyle name="Comma 8 4 2 2 5 4" xfId="35173" xr:uid="{00000000-0005-0000-0000-00004D000000}"/>
    <cellStyle name="Comma 8 4 2 2 6" xfId="6445" xr:uid="{00000000-0005-0000-0000-00004D000000}"/>
    <cellStyle name="Comma 8 4 2 2 6 2" xfId="21565" xr:uid="{00000000-0005-0000-0000-00004D000000}"/>
    <cellStyle name="Comma 8 4 2 2 6 2 2" xfId="51805" xr:uid="{00000000-0005-0000-0000-00004D000000}"/>
    <cellStyle name="Comma 8 4 2 2 6 3" xfId="36685" xr:uid="{00000000-0005-0000-0000-00004D000000}"/>
    <cellStyle name="Comma 8 4 2 2 7" xfId="7957" xr:uid="{00000000-0005-0000-0000-00004D000000}"/>
    <cellStyle name="Comma 8 4 2 2 7 2" xfId="23077" xr:uid="{00000000-0005-0000-0000-00004D000000}"/>
    <cellStyle name="Comma 8 4 2 2 7 2 2" xfId="53317" xr:uid="{00000000-0005-0000-0000-00004D000000}"/>
    <cellStyle name="Comma 8 4 2 2 7 3" xfId="38197" xr:uid="{00000000-0005-0000-0000-00004D000000}"/>
    <cellStyle name="Comma 8 4 2 2 8" xfId="9469" xr:uid="{00000000-0005-0000-0000-00004D000000}"/>
    <cellStyle name="Comma 8 4 2 2 8 2" xfId="24589" xr:uid="{00000000-0005-0000-0000-00004D000000}"/>
    <cellStyle name="Comma 8 4 2 2 8 2 2" xfId="54829" xr:uid="{00000000-0005-0000-0000-00004D000000}"/>
    <cellStyle name="Comma 8 4 2 2 8 3" xfId="39709" xr:uid="{00000000-0005-0000-0000-00004D000000}"/>
    <cellStyle name="Comma 8 4 2 2 9" xfId="15517" xr:uid="{00000000-0005-0000-0000-00004D000000}"/>
    <cellStyle name="Comma 8 4 2 2 9 2" xfId="45757" xr:uid="{00000000-0005-0000-0000-00004D000000}"/>
    <cellStyle name="Comma 8 4 2 3" xfId="649" xr:uid="{00000000-0005-0000-0000-0000E6000000}"/>
    <cellStyle name="Comma 8 4 2 3 10" xfId="30889" xr:uid="{00000000-0005-0000-0000-0000E6000000}"/>
    <cellStyle name="Comma 8 4 2 3 2" xfId="1405" xr:uid="{00000000-0005-0000-0000-0000E6000000}"/>
    <cellStyle name="Comma 8 4 2 3 2 2" xfId="2917" xr:uid="{00000000-0005-0000-0000-0000E6000000}"/>
    <cellStyle name="Comma 8 4 2 3 2 2 2" xfId="11989" xr:uid="{00000000-0005-0000-0000-0000E6000000}"/>
    <cellStyle name="Comma 8 4 2 3 2 2 2 2" xfId="27109" xr:uid="{00000000-0005-0000-0000-0000E6000000}"/>
    <cellStyle name="Comma 8 4 2 3 2 2 2 2 2" xfId="57349" xr:uid="{00000000-0005-0000-0000-0000E6000000}"/>
    <cellStyle name="Comma 8 4 2 3 2 2 2 3" xfId="42229" xr:uid="{00000000-0005-0000-0000-0000E6000000}"/>
    <cellStyle name="Comma 8 4 2 3 2 2 3" xfId="18037" xr:uid="{00000000-0005-0000-0000-0000E6000000}"/>
    <cellStyle name="Comma 8 4 2 3 2 2 3 2" xfId="48277" xr:uid="{00000000-0005-0000-0000-0000E6000000}"/>
    <cellStyle name="Comma 8 4 2 3 2 2 4" xfId="33157" xr:uid="{00000000-0005-0000-0000-0000E6000000}"/>
    <cellStyle name="Comma 8 4 2 3 2 3" xfId="4429" xr:uid="{00000000-0005-0000-0000-0000E6000000}"/>
    <cellStyle name="Comma 8 4 2 3 2 3 2" xfId="13501" xr:uid="{00000000-0005-0000-0000-0000E6000000}"/>
    <cellStyle name="Comma 8 4 2 3 2 3 2 2" xfId="28621" xr:uid="{00000000-0005-0000-0000-0000E6000000}"/>
    <cellStyle name="Comma 8 4 2 3 2 3 2 2 2" xfId="58861" xr:uid="{00000000-0005-0000-0000-0000E6000000}"/>
    <cellStyle name="Comma 8 4 2 3 2 3 2 3" xfId="43741" xr:uid="{00000000-0005-0000-0000-0000E6000000}"/>
    <cellStyle name="Comma 8 4 2 3 2 3 3" xfId="19549" xr:uid="{00000000-0005-0000-0000-0000E6000000}"/>
    <cellStyle name="Comma 8 4 2 3 2 3 3 2" xfId="49789" xr:uid="{00000000-0005-0000-0000-0000E6000000}"/>
    <cellStyle name="Comma 8 4 2 3 2 3 4" xfId="34669" xr:uid="{00000000-0005-0000-0000-0000E6000000}"/>
    <cellStyle name="Comma 8 4 2 3 2 4" xfId="5941" xr:uid="{00000000-0005-0000-0000-0000E6000000}"/>
    <cellStyle name="Comma 8 4 2 3 2 4 2" xfId="15013" xr:uid="{00000000-0005-0000-0000-0000E6000000}"/>
    <cellStyle name="Comma 8 4 2 3 2 4 2 2" xfId="30133" xr:uid="{00000000-0005-0000-0000-0000E6000000}"/>
    <cellStyle name="Comma 8 4 2 3 2 4 2 2 2" xfId="60373" xr:uid="{00000000-0005-0000-0000-0000E6000000}"/>
    <cellStyle name="Comma 8 4 2 3 2 4 2 3" xfId="45253" xr:uid="{00000000-0005-0000-0000-0000E6000000}"/>
    <cellStyle name="Comma 8 4 2 3 2 4 3" xfId="21061" xr:uid="{00000000-0005-0000-0000-0000E6000000}"/>
    <cellStyle name="Comma 8 4 2 3 2 4 3 2" xfId="51301" xr:uid="{00000000-0005-0000-0000-0000E6000000}"/>
    <cellStyle name="Comma 8 4 2 3 2 4 4" xfId="36181" xr:uid="{00000000-0005-0000-0000-0000E6000000}"/>
    <cellStyle name="Comma 8 4 2 3 2 5" xfId="7453" xr:uid="{00000000-0005-0000-0000-0000E6000000}"/>
    <cellStyle name="Comma 8 4 2 3 2 5 2" xfId="22573" xr:uid="{00000000-0005-0000-0000-0000E6000000}"/>
    <cellStyle name="Comma 8 4 2 3 2 5 2 2" xfId="52813" xr:uid="{00000000-0005-0000-0000-0000E6000000}"/>
    <cellStyle name="Comma 8 4 2 3 2 5 3" xfId="37693" xr:uid="{00000000-0005-0000-0000-0000E6000000}"/>
    <cellStyle name="Comma 8 4 2 3 2 6" xfId="8965" xr:uid="{00000000-0005-0000-0000-0000E6000000}"/>
    <cellStyle name="Comma 8 4 2 3 2 6 2" xfId="24085" xr:uid="{00000000-0005-0000-0000-0000E6000000}"/>
    <cellStyle name="Comma 8 4 2 3 2 6 2 2" xfId="54325" xr:uid="{00000000-0005-0000-0000-0000E6000000}"/>
    <cellStyle name="Comma 8 4 2 3 2 6 3" xfId="39205" xr:uid="{00000000-0005-0000-0000-0000E6000000}"/>
    <cellStyle name="Comma 8 4 2 3 2 7" xfId="10477" xr:uid="{00000000-0005-0000-0000-0000E6000000}"/>
    <cellStyle name="Comma 8 4 2 3 2 7 2" xfId="25597" xr:uid="{00000000-0005-0000-0000-0000E6000000}"/>
    <cellStyle name="Comma 8 4 2 3 2 7 2 2" xfId="55837" xr:uid="{00000000-0005-0000-0000-0000E6000000}"/>
    <cellStyle name="Comma 8 4 2 3 2 7 3" xfId="40717" xr:uid="{00000000-0005-0000-0000-0000E6000000}"/>
    <cellStyle name="Comma 8 4 2 3 2 8" xfId="16525" xr:uid="{00000000-0005-0000-0000-0000E6000000}"/>
    <cellStyle name="Comma 8 4 2 3 2 8 2" xfId="46765" xr:uid="{00000000-0005-0000-0000-0000E6000000}"/>
    <cellStyle name="Comma 8 4 2 3 2 9" xfId="31645" xr:uid="{00000000-0005-0000-0000-0000E6000000}"/>
    <cellStyle name="Comma 8 4 2 3 3" xfId="2161" xr:uid="{00000000-0005-0000-0000-0000E6000000}"/>
    <cellStyle name="Comma 8 4 2 3 3 2" xfId="11233" xr:uid="{00000000-0005-0000-0000-0000E6000000}"/>
    <cellStyle name="Comma 8 4 2 3 3 2 2" xfId="26353" xr:uid="{00000000-0005-0000-0000-0000E6000000}"/>
    <cellStyle name="Comma 8 4 2 3 3 2 2 2" xfId="56593" xr:uid="{00000000-0005-0000-0000-0000E6000000}"/>
    <cellStyle name="Comma 8 4 2 3 3 2 3" xfId="41473" xr:uid="{00000000-0005-0000-0000-0000E6000000}"/>
    <cellStyle name="Comma 8 4 2 3 3 3" xfId="17281" xr:uid="{00000000-0005-0000-0000-0000E6000000}"/>
    <cellStyle name="Comma 8 4 2 3 3 3 2" xfId="47521" xr:uid="{00000000-0005-0000-0000-0000E6000000}"/>
    <cellStyle name="Comma 8 4 2 3 3 4" xfId="32401" xr:uid="{00000000-0005-0000-0000-0000E6000000}"/>
    <cellStyle name="Comma 8 4 2 3 4" xfId="3673" xr:uid="{00000000-0005-0000-0000-0000E6000000}"/>
    <cellStyle name="Comma 8 4 2 3 4 2" xfId="12745" xr:uid="{00000000-0005-0000-0000-0000E6000000}"/>
    <cellStyle name="Comma 8 4 2 3 4 2 2" xfId="27865" xr:uid="{00000000-0005-0000-0000-0000E6000000}"/>
    <cellStyle name="Comma 8 4 2 3 4 2 2 2" xfId="58105" xr:uid="{00000000-0005-0000-0000-0000E6000000}"/>
    <cellStyle name="Comma 8 4 2 3 4 2 3" xfId="42985" xr:uid="{00000000-0005-0000-0000-0000E6000000}"/>
    <cellStyle name="Comma 8 4 2 3 4 3" xfId="18793" xr:uid="{00000000-0005-0000-0000-0000E6000000}"/>
    <cellStyle name="Comma 8 4 2 3 4 3 2" xfId="49033" xr:uid="{00000000-0005-0000-0000-0000E6000000}"/>
    <cellStyle name="Comma 8 4 2 3 4 4" xfId="33913" xr:uid="{00000000-0005-0000-0000-0000E6000000}"/>
    <cellStyle name="Comma 8 4 2 3 5" xfId="5185" xr:uid="{00000000-0005-0000-0000-0000E6000000}"/>
    <cellStyle name="Comma 8 4 2 3 5 2" xfId="14257" xr:uid="{00000000-0005-0000-0000-0000E6000000}"/>
    <cellStyle name="Comma 8 4 2 3 5 2 2" xfId="29377" xr:uid="{00000000-0005-0000-0000-0000E6000000}"/>
    <cellStyle name="Comma 8 4 2 3 5 2 2 2" xfId="59617" xr:uid="{00000000-0005-0000-0000-0000E6000000}"/>
    <cellStyle name="Comma 8 4 2 3 5 2 3" xfId="44497" xr:uid="{00000000-0005-0000-0000-0000E6000000}"/>
    <cellStyle name="Comma 8 4 2 3 5 3" xfId="20305" xr:uid="{00000000-0005-0000-0000-0000E6000000}"/>
    <cellStyle name="Comma 8 4 2 3 5 3 2" xfId="50545" xr:uid="{00000000-0005-0000-0000-0000E6000000}"/>
    <cellStyle name="Comma 8 4 2 3 5 4" xfId="35425" xr:uid="{00000000-0005-0000-0000-0000E6000000}"/>
    <cellStyle name="Comma 8 4 2 3 6" xfId="6697" xr:uid="{00000000-0005-0000-0000-0000E6000000}"/>
    <cellStyle name="Comma 8 4 2 3 6 2" xfId="21817" xr:uid="{00000000-0005-0000-0000-0000E6000000}"/>
    <cellStyle name="Comma 8 4 2 3 6 2 2" xfId="52057" xr:uid="{00000000-0005-0000-0000-0000E6000000}"/>
    <cellStyle name="Comma 8 4 2 3 6 3" xfId="36937" xr:uid="{00000000-0005-0000-0000-0000E6000000}"/>
    <cellStyle name="Comma 8 4 2 3 7" xfId="8209" xr:uid="{00000000-0005-0000-0000-0000E6000000}"/>
    <cellStyle name="Comma 8 4 2 3 7 2" xfId="23329" xr:uid="{00000000-0005-0000-0000-0000E6000000}"/>
    <cellStyle name="Comma 8 4 2 3 7 2 2" xfId="53569" xr:uid="{00000000-0005-0000-0000-0000E6000000}"/>
    <cellStyle name="Comma 8 4 2 3 7 3" xfId="38449" xr:uid="{00000000-0005-0000-0000-0000E6000000}"/>
    <cellStyle name="Comma 8 4 2 3 8" xfId="9721" xr:uid="{00000000-0005-0000-0000-0000E6000000}"/>
    <cellStyle name="Comma 8 4 2 3 8 2" xfId="24841" xr:uid="{00000000-0005-0000-0000-0000E6000000}"/>
    <cellStyle name="Comma 8 4 2 3 8 2 2" xfId="55081" xr:uid="{00000000-0005-0000-0000-0000E6000000}"/>
    <cellStyle name="Comma 8 4 2 3 8 3" xfId="39961" xr:uid="{00000000-0005-0000-0000-0000E6000000}"/>
    <cellStyle name="Comma 8 4 2 3 9" xfId="15769" xr:uid="{00000000-0005-0000-0000-0000E6000000}"/>
    <cellStyle name="Comma 8 4 2 3 9 2" xfId="46009" xr:uid="{00000000-0005-0000-0000-0000E6000000}"/>
    <cellStyle name="Comma 8 4 2 4" xfId="901" xr:uid="{00000000-0005-0000-0000-00004D000000}"/>
    <cellStyle name="Comma 8 4 2 4 2" xfId="2413" xr:uid="{00000000-0005-0000-0000-00004D000000}"/>
    <cellStyle name="Comma 8 4 2 4 2 2" xfId="11485" xr:uid="{00000000-0005-0000-0000-00004D000000}"/>
    <cellStyle name="Comma 8 4 2 4 2 2 2" xfId="26605" xr:uid="{00000000-0005-0000-0000-00004D000000}"/>
    <cellStyle name="Comma 8 4 2 4 2 2 2 2" xfId="56845" xr:uid="{00000000-0005-0000-0000-00004D000000}"/>
    <cellStyle name="Comma 8 4 2 4 2 2 3" xfId="41725" xr:uid="{00000000-0005-0000-0000-00004D000000}"/>
    <cellStyle name="Comma 8 4 2 4 2 3" xfId="17533" xr:uid="{00000000-0005-0000-0000-00004D000000}"/>
    <cellStyle name="Comma 8 4 2 4 2 3 2" xfId="47773" xr:uid="{00000000-0005-0000-0000-00004D000000}"/>
    <cellStyle name="Comma 8 4 2 4 2 4" xfId="32653" xr:uid="{00000000-0005-0000-0000-00004D000000}"/>
    <cellStyle name="Comma 8 4 2 4 3" xfId="3925" xr:uid="{00000000-0005-0000-0000-00004D000000}"/>
    <cellStyle name="Comma 8 4 2 4 3 2" xfId="12997" xr:uid="{00000000-0005-0000-0000-00004D000000}"/>
    <cellStyle name="Comma 8 4 2 4 3 2 2" xfId="28117" xr:uid="{00000000-0005-0000-0000-00004D000000}"/>
    <cellStyle name="Comma 8 4 2 4 3 2 2 2" xfId="58357" xr:uid="{00000000-0005-0000-0000-00004D000000}"/>
    <cellStyle name="Comma 8 4 2 4 3 2 3" xfId="43237" xr:uid="{00000000-0005-0000-0000-00004D000000}"/>
    <cellStyle name="Comma 8 4 2 4 3 3" xfId="19045" xr:uid="{00000000-0005-0000-0000-00004D000000}"/>
    <cellStyle name="Comma 8 4 2 4 3 3 2" xfId="49285" xr:uid="{00000000-0005-0000-0000-00004D000000}"/>
    <cellStyle name="Comma 8 4 2 4 3 4" xfId="34165" xr:uid="{00000000-0005-0000-0000-00004D000000}"/>
    <cellStyle name="Comma 8 4 2 4 4" xfId="5437" xr:uid="{00000000-0005-0000-0000-00004D000000}"/>
    <cellStyle name="Comma 8 4 2 4 4 2" xfId="14509" xr:uid="{00000000-0005-0000-0000-00004D000000}"/>
    <cellStyle name="Comma 8 4 2 4 4 2 2" xfId="29629" xr:uid="{00000000-0005-0000-0000-00004D000000}"/>
    <cellStyle name="Comma 8 4 2 4 4 2 2 2" xfId="59869" xr:uid="{00000000-0005-0000-0000-00004D000000}"/>
    <cellStyle name="Comma 8 4 2 4 4 2 3" xfId="44749" xr:uid="{00000000-0005-0000-0000-00004D000000}"/>
    <cellStyle name="Comma 8 4 2 4 4 3" xfId="20557" xr:uid="{00000000-0005-0000-0000-00004D000000}"/>
    <cellStyle name="Comma 8 4 2 4 4 3 2" xfId="50797" xr:uid="{00000000-0005-0000-0000-00004D000000}"/>
    <cellStyle name="Comma 8 4 2 4 4 4" xfId="35677" xr:uid="{00000000-0005-0000-0000-00004D000000}"/>
    <cellStyle name="Comma 8 4 2 4 5" xfId="6949" xr:uid="{00000000-0005-0000-0000-00004D000000}"/>
    <cellStyle name="Comma 8 4 2 4 5 2" xfId="22069" xr:uid="{00000000-0005-0000-0000-00004D000000}"/>
    <cellStyle name="Comma 8 4 2 4 5 2 2" xfId="52309" xr:uid="{00000000-0005-0000-0000-00004D000000}"/>
    <cellStyle name="Comma 8 4 2 4 5 3" xfId="37189" xr:uid="{00000000-0005-0000-0000-00004D000000}"/>
    <cellStyle name="Comma 8 4 2 4 6" xfId="8461" xr:uid="{00000000-0005-0000-0000-00004D000000}"/>
    <cellStyle name="Comma 8 4 2 4 6 2" xfId="23581" xr:uid="{00000000-0005-0000-0000-00004D000000}"/>
    <cellStyle name="Comma 8 4 2 4 6 2 2" xfId="53821" xr:uid="{00000000-0005-0000-0000-00004D000000}"/>
    <cellStyle name="Comma 8 4 2 4 6 3" xfId="38701" xr:uid="{00000000-0005-0000-0000-00004D000000}"/>
    <cellStyle name="Comma 8 4 2 4 7" xfId="9973" xr:uid="{00000000-0005-0000-0000-00004D000000}"/>
    <cellStyle name="Comma 8 4 2 4 7 2" xfId="25093" xr:uid="{00000000-0005-0000-0000-00004D000000}"/>
    <cellStyle name="Comma 8 4 2 4 7 2 2" xfId="55333" xr:uid="{00000000-0005-0000-0000-00004D000000}"/>
    <cellStyle name="Comma 8 4 2 4 7 3" xfId="40213" xr:uid="{00000000-0005-0000-0000-00004D000000}"/>
    <cellStyle name="Comma 8 4 2 4 8" xfId="16021" xr:uid="{00000000-0005-0000-0000-00004D000000}"/>
    <cellStyle name="Comma 8 4 2 4 8 2" xfId="46261" xr:uid="{00000000-0005-0000-0000-00004D000000}"/>
    <cellStyle name="Comma 8 4 2 4 9" xfId="31141" xr:uid="{00000000-0005-0000-0000-00004D000000}"/>
    <cellStyle name="Comma 8 4 2 5" xfId="1657" xr:uid="{00000000-0005-0000-0000-00004D000000}"/>
    <cellStyle name="Comma 8 4 2 5 2" xfId="10729" xr:uid="{00000000-0005-0000-0000-00004D000000}"/>
    <cellStyle name="Comma 8 4 2 5 2 2" xfId="25849" xr:uid="{00000000-0005-0000-0000-00004D000000}"/>
    <cellStyle name="Comma 8 4 2 5 2 2 2" xfId="56089" xr:uid="{00000000-0005-0000-0000-00004D000000}"/>
    <cellStyle name="Comma 8 4 2 5 2 3" xfId="40969" xr:uid="{00000000-0005-0000-0000-00004D000000}"/>
    <cellStyle name="Comma 8 4 2 5 3" xfId="16777" xr:uid="{00000000-0005-0000-0000-00004D000000}"/>
    <cellStyle name="Comma 8 4 2 5 3 2" xfId="47017" xr:uid="{00000000-0005-0000-0000-00004D000000}"/>
    <cellStyle name="Comma 8 4 2 5 4" xfId="31897" xr:uid="{00000000-0005-0000-0000-00004D000000}"/>
    <cellStyle name="Comma 8 4 2 6" xfId="3169" xr:uid="{00000000-0005-0000-0000-00004D000000}"/>
    <cellStyle name="Comma 8 4 2 6 2" xfId="12241" xr:uid="{00000000-0005-0000-0000-00004D000000}"/>
    <cellStyle name="Comma 8 4 2 6 2 2" xfId="27361" xr:uid="{00000000-0005-0000-0000-00004D000000}"/>
    <cellStyle name="Comma 8 4 2 6 2 2 2" xfId="57601" xr:uid="{00000000-0005-0000-0000-00004D000000}"/>
    <cellStyle name="Comma 8 4 2 6 2 3" xfId="42481" xr:uid="{00000000-0005-0000-0000-00004D000000}"/>
    <cellStyle name="Comma 8 4 2 6 3" xfId="18289" xr:uid="{00000000-0005-0000-0000-00004D000000}"/>
    <cellStyle name="Comma 8 4 2 6 3 2" xfId="48529" xr:uid="{00000000-0005-0000-0000-00004D000000}"/>
    <cellStyle name="Comma 8 4 2 6 4" xfId="33409" xr:uid="{00000000-0005-0000-0000-00004D000000}"/>
    <cellStyle name="Comma 8 4 2 7" xfId="4681" xr:uid="{00000000-0005-0000-0000-00004D000000}"/>
    <cellStyle name="Comma 8 4 2 7 2" xfId="13753" xr:uid="{00000000-0005-0000-0000-00004D000000}"/>
    <cellStyle name="Comma 8 4 2 7 2 2" xfId="28873" xr:uid="{00000000-0005-0000-0000-00004D000000}"/>
    <cellStyle name="Comma 8 4 2 7 2 2 2" xfId="59113" xr:uid="{00000000-0005-0000-0000-00004D000000}"/>
    <cellStyle name="Comma 8 4 2 7 2 3" xfId="43993" xr:uid="{00000000-0005-0000-0000-00004D000000}"/>
    <cellStyle name="Comma 8 4 2 7 3" xfId="19801" xr:uid="{00000000-0005-0000-0000-00004D000000}"/>
    <cellStyle name="Comma 8 4 2 7 3 2" xfId="50041" xr:uid="{00000000-0005-0000-0000-00004D000000}"/>
    <cellStyle name="Comma 8 4 2 7 4" xfId="34921" xr:uid="{00000000-0005-0000-0000-00004D000000}"/>
    <cellStyle name="Comma 8 4 2 8" xfId="6193" xr:uid="{00000000-0005-0000-0000-00004D000000}"/>
    <cellStyle name="Comma 8 4 2 8 2" xfId="21313" xr:uid="{00000000-0005-0000-0000-00004D000000}"/>
    <cellStyle name="Comma 8 4 2 8 2 2" xfId="51553" xr:uid="{00000000-0005-0000-0000-00004D000000}"/>
    <cellStyle name="Comma 8 4 2 8 3" xfId="36433" xr:uid="{00000000-0005-0000-0000-00004D000000}"/>
    <cellStyle name="Comma 8 4 2 9" xfId="7705" xr:uid="{00000000-0005-0000-0000-00004D000000}"/>
    <cellStyle name="Comma 8 4 2 9 2" xfId="22825" xr:uid="{00000000-0005-0000-0000-00004D000000}"/>
    <cellStyle name="Comma 8 4 2 9 2 2" xfId="53065" xr:uid="{00000000-0005-0000-0000-00004D000000}"/>
    <cellStyle name="Comma 8 4 2 9 3" xfId="37945" xr:uid="{00000000-0005-0000-0000-00004D000000}"/>
    <cellStyle name="Comma 8 4 3" xfId="229" xr:uid="{00000000-0005-0000-0000-00004D000000}"/>
    <cellStyle name="Comma 8 4 3 10" xfId="9301" xr:uid="{00000000-0005-0000-0000-00004D000000}"/>
    <cellStyle name="Comma 8 4 3 10 2" xfId="24421" xr:uid="{00000000-0005-0000-0000-00004D000000}"/>
    <cellStyle name="Comma 8 4 3 10 2 2" xfId="54661" xr:uid="{00000000-0005-0000-0000-00004D000000}"/>
    <cellStyle name="Comma 8 4 3 10 3" xfId="39541" xr:uid="{00000000-0005-0000-0000-00004D000000}"/>
    <cellStyle name="Comma 8 4 3 11" xfId="15349" xr:uid="{00000000-0005-0000-0000-00004D000000}"/>
    <cellStyle name="Comma 8 4 3 11 2" xfId="45589" xr:uid="{00000000-0005-0000-0000-00004D000000}"/>
    <cellStyle name="Comma 8 4 3 12" xfId="30469" xr:uid="{00000000-0005-0000-0000-00004D000000}"/>
    <cellStyle name="Comma 8 4 3 2" xfId="481" xr:uid="{00000000-0005-0000-0000-00004D000000}"/>
    <cellStyle name="Comma 8 4 3 2 10" xfId="30721" xr:uid="{00000000-0005-0000-0000-00004D000000}"/>
    <cellStyle name="Comma 8 4 3 2 2" xfId="1237" xr:uid="{00000000-0005-0000-0000-00004D000000}"/>
    <cellStyle name="Comma 8 4 3 2 2 2" xfId="2749" xr:uid="{00000000-0005-0000-0000-00004D000000}"/>
    <cellStyle name="Comma 8 4 3 2 2 2 2" xfId="11821" xr:uid="{00000000-0005-0000-0000-00004D000000}"/>
    <cellStyle name="Comma 8 4 3 2 2 2 2 2" xfId="26941" xr:uid="{00000000-0005-0000-0000-00004D000000}"/>
    <cellStyle name="Comma 8 4 3 2 2 2 2 2 2" xfId="57181" xr:uid="{00000000-0005-0000-0000-00004D000000}"/>
    <cellStyle name="Comma 8 4 3 2 2 2 2 3" xfId="42061" xr:uid="{00000000-0005-0000-0000-00004D000000}"/>
    <cellStyle name="Comma 8 4 3 2 2 2 3" xfId="17869" xr:uid="{00000000-0005-0000-0000-00004D000000}"/>
    <cellStyle name="Comma 8 4 3 2 2 2 3 2" xfId="48109" xr:uid="{00000000-0005-0000-0000-00004D000000}"/>
    <cellStyle name="Comma 8 4 3 2 2 2 4" xfId="32989" xr:uid="{00000000-0005-0000-0000-00004D000000}"/>
    <cellStyle name="Comma 8 4 3 2 2 3" xfId="4261" xr:uid="{00000000-0005-0000-0000-00004D000000}"/>
    <cellStyle name="Comma 8 4 3 2 2 3 2" xfId="13333" xr:uid="{00000000-0005-0000-0000-00004D000000}"/>
    <cellStyle name="Comma 8 4 3 2 2 3 2 2" xfId="28453" xr:uid="{00000000-0005-0000-0000-00004D000000}"/>
    <cellStyle name="Comma 8 4 3 2 2 3 2 2 2" xfId="58693" xr:uid="{00000000-0005-0000-0000-00004D000000}"/>
    <cellStyle name="Comma 8 4 3 2 2 3 2 3" xfId="43573" xr:uid="{00000000-0005-0000-0000-00004D000000}"/>
    <cellStyle name="Comma 8 4 3 2 2 3 3" xfId="19381" xr:uid="{00000000-0005-0000-0000-00004D000000}"/>
    <cellStyle name="Comma 8 4 3 2 2 3 3 2" xfId="49621" xr:uid="{00000000-0005-0000-0000-00004D000000}"/>
    <cellStyle name="Comma 8 4 3 2 2 3 4" xfId="34501" xr:uid="{00000000-0005-0000-0000-00004D000000}"/>
    <cellStyle name="Comma 8 4 3 2 2 4" xfId="5773" xr:uid="{00000000-0005-0000-0000-00004D000000}"/>
    <cellStyle name="Comma 8 4 3 2 2 4 2" xfId="14845" xr:uid="{00000000-0005-0000-0000-00004D000000}"/>
    <cellStyle name="Comma 8 4 3 2 2 4 2 2" xfId="29965" xr:uid="{00000000-0005-0000-0000-00004D000000}"/>
    <cellStyle name="Comma 8 4 3 2 2 4 2 2 2" xfId="60205" xr:uid="{00000000-0005-0000-0000-00004D000000}"/>
    <cellStyle name="Comma 8 4 3 2 2 4 2 3" xfId="45085" xr:uid="{00000000-0005-0000-0000-00004D000000}"/>
    <cellStyle name="Comma 8 4 3 2 2 4 3" xfId="20893" xr:uid="{00000000-0005-0000-0000-00004D000000}"/>
    <cellStyle name="Comma 8 4 3 2 2 4 3 2" xfId="51133" xr:uid="{00000000-0005-0000-0000-00004D000000}"/>
    <cellStyle name="Comma 8 4 3 2 2 4 4" xfId="36013" xr:uid="{00000000-0005-0000-0000-00004D000000}"/>
    <cellStyle name="Comma 8 4 3 2 2 5" xfId="7285" xr:uid="{00000000-0005-0000-0000-00004D000000}"/>
    <cellStyle name="Comma 8 4 3 2 2 5 2" xfId="22405" xr:uid="{00000000-0005-0000-0000-00004D000000}"/>
    <cellStyle name="Comma 8 4 3 2 2 5 2 2" xfId="52645" xr:uid="{00000000-0005-0000-0000-00004D000000}"/>
    <cellStyle name="Comma 8 4 3 2 2 5 3" xfId="37525" xr:uid="{00000000-0005-0000-0000-00004D000000}"/>
    <cellStyle name="Comma 8 4 3 2 2 6" xfId="8797" xr:uid="{00000000-0005-0000-0000-00004D000000}"/>
    <cellStyle name="Comma 8 4 3 2 2 6 2" xfId="23917" xr:uid="{00000000-0005-0000-0000-00004D000000}"/>
    <cellStyle name="Comma 8 4 3 2 2 6 2 2" xfId="54157" xr:uid="{00000000-0005-0000-0000-00004D000000}"/>
    <cellStyle name="Comma 8 4 3 2 2 6 3" xfId="39037" xr:uid="{00000000-0005-0000-0000-00004D000000}"/>
    <cellStyle name="Comma 8 4 3 2 2 7" xfId="10309" xr:uid="{00000000-0005-0000-0000-00004D000000}"/>
    <cellStyle name="Comma 8 4 3 2 2 7 2" xfId="25429" xr:uid="{00000000-0005-0000-0000-00004D000000}"/>
    <cellStyle name="Comma 8 4 3 2 2 7 2 2" xfId="55669" xr:uid="{00000000-0005-0000-0000-00004D000000}"/>
    <cellStyle name="Comma 8 4 3 2 2 7 3" xfId="40549" xr:uid="{00000000-0005-0000-0000-00004D000000}"/>
    <cellStyle name="Comma 8 4 3 2 2 8" xfId="16357" xr:uid="{00000000-0005-0000-0000-00004D000000}"/>
    <cellStyle name="Comma 8 4 3 2 2 8 2" xfId="46597" xr:uid="{00000000-0005-0000-0000-00004D000000}"/>
    <cellStyle name="Comma 8 4 3 2 2 9" xfId="31477" xr:uid="{00000000-0005-0000-0000-00004D000000}"/>
    <cellStyle name="Comma 8 4 3 2 3" xfId="1993" xr:uid="{00000000-0005-0000-0000-00004D000000}"/>
    <cellStyle name="Comma 8 4 3 2 3 2" xfId="11065" xr:uid="{00000000-0005-0000-0000-00004D000000}"/>
    <cellStyle name="Comma 8 4 3 2 3 2 2" xfId="26185" xr:uid="{00000000-0005-0000-0000-00004D000000}"/>
    <cellStyle name="Comma 8 4 3 2 3 2 2 2" xfId="56425" xr:uid="{00000000-0005-0000-0000-00004D000000}"/>
    <cellStyle name="Comma 8 4 3 2 3 2 3" xfId="41305" xr:uid="{00000000-0005-0000-0000-00004D000000}"/>
    <cellStyle name="Comma 8 4 3 2 3 3" xfId="17113" xr:uid="{00000000-0005-0000-0000-00004D000000}"/>
    <cellStyle name="Comma 8 4 3 2 3 3 2" xfId="47353" xr:uid="{00000000-0005-0000-0000-00004D000000}"/>
    <cellStyle name="Comma 8 4 3 2 3 4" xfId="32233" xr:uid="{00000000-0005-0000-0000-00004D000000}"/>
    <cellStyle name="Comma 8 4 3 2 4" xfId="3505" xr:uid="{00000000-0005-0000-0000-00004D000000}"/>
    <cellStyle name="Comma 8 4 3 2 4 2" xfId="12577" xr:uid="{00000000-0005-0000-0000-00004D000000}"/>
    <cellStyle name="Comma 8 4 3 2 4 2 2" xfId="27697" xr:uid="{00000000-0005-0000-0000-00004D000000}"/>
    <cellStyle name="Comma 8 4 3 2 4 2 2 2" xfId="57937" xr:uid="{00000000-0005-0000-0000-00004D000000}"/>
    <cellStyle name="Comma 8 4 3 2 4 2 3" xfId="42817" xr:uid="{00000000-0005-0000-0000-00004D000000}"/>
    <cellStyle name="Comma 8 4 3 2 4 3" xfId="18625" xr:uid="{00000000-0005-0000-0000-00004D000000}"/>
    <cellStyle name="Comma 8 4 3 2 4 3 2" xfId="48865" xr:uid="{00000000-0005-0000-0000-00004D000000}"/>
    <cellStyle name="Comma 8 4 3 2 4 4" xfId="33745" xr:uid="{00000000-0005-0000-0000-00004D000000}"/>
    <cellStyle name="Comma 8 4 3 2 5" xfId="5017" xr:uid="{00000000-0005-0000-0000-00004D000000}"/>
    <cellStyle name="Comma 8 4 3 2 5 2" xfId="14089" xr:uid="{00000000-0005-0000-0000-00004D000000}"/>
    <cellStyle name="Comma 8 4 3 2 5 2 2" xfId="29209" xr:uid="{00000000-0005-0000-0000-00004D000000}"/>
    <cellStyle name="Comma 8 4 3 2 5 2 2 2" xfId="59449" xr:uid="{00000000-0005-0000-0000-00004D000000}"/>
    <cellStyle name="Comma 8 4 3 2 5 2 3" xfId="44329" xr:uid="{00000000-0005-0000-0000-00004D000000}"/>
    <cellStyle name="Comma 8 4 3 2 5 3" xfId="20137" xr:uid="{00000000-0005-0000-0000-00004D000000}"/>
    <cellStyle name="Comma 8 4 3 2 5 3 2" xfId="50377" xr:uid="{00000000-0005-0000-0000-00004D000000}"/>
    <cellStyle name="Comma 8 4 3 2 5 4" xfId="35257" xr:uid="{00000000-0005-0000-0000-00004D000000}"/>
    <cellStyle name="Comma 8 4 3 2 6" xfId="6529" xr:uid="{00000000-0005-0000-0000-00004D000000}"/>
    <cellStyle name="Comma 8 4 3 2 6 2" xfId="21649" xr:uid="{00000000-0005-0000-0000-00004D000000}"/>
    <cellStyle name="Comma 8 4 3 2 6 2 2" xfId="51889" xr:uid="{00000000-0005-0000-0000-00004D000000}"/>
    <cellStyle name="Comma 8 4 3 2 6 3" xfId="36769" xr:uid="{00000000-0005-0000-0000-00004D000000}"/>
    <cellStyle name="Comma 8 4 3 2 7" xfId="8041" xr:uid="{00000000-0005-0000-0000-00004D000000}"/>
    <cellStyle name="Comma 8 4 3 2 7 2" xfId="23161" xr:uid="{00000000-0005-0000-0000-00004D000000}"/>
    <cellStyle name="Comma 8 4 3 2 7 2 2" xfId="53401" xr:uid="{00000000-0005-0000-0000-00004D000000}"/>
    <cellStyle name="Comma 8 4 3 2 7 3" xfId="38281" xr:uid="{00000000-0005-0000-0000-00004D000000}"/>
    <cellStyle name="Comma 8 4 3 2 8" xfId="9553" xr:uid="{00000000-0005-0000-0000-00004D000000}"/>
    <cellStyle name="Comma 8 4 3 2 8 2" xfId="24673" xr:uid="{00000000-0005-0000-0000-00004D000000}"/>
    <cellStyle name="Comma 8 4 3 2 8 2 2" xfId="54913" xr:uid="{00000000-0005-0000-0000-00004D000000}"/>
    <cellStyle name="Comma 8 4 3 2 8 3" xfId="39793" xr:uid="{00000000-0005-0000-0000-00004D000000}"/>
    <cellStyle name="Comma 8 4 3 2 9" xfId="15601" xr:uid="{00000000-0005-0000-0000-00004D000000}"/>
    <cellStyle name="Comma 8 4 3 2 9 2" xfId="45841" xr:uid="{00000000-0005-0000-0000-00004D000000}"/>
    <cellStyle name="Comma 8 4 3 3" xfId="733" xr:uid="{00000000-0005-0000-0000-0000E7000000}"/>
    <cellStyle name="Comma 8 4 3 3 10" xfId="30973" xr:uid="{00000000-0005-0000-0000-0000E7000000}"/>
    <cellStyle name="Comma 8 4 3 3 2" xfId="1489" xr:uid="{00000000-0005-0000-0000-0000E7000000}"/>
    <cellStyle name="Comma 8 4 3 3 2 2" xfId="3001" xr:uid="{00000000-0005-0000-0000-0000E7000000}"/>
    <cellStyle name="Comma 8 4 3 3 2 2 2" xfId="12073" xr:uid="{00000000-0005-0000-0000-0000E7000000}"/>
    <cellStyle name="Comma 8 4 3 3 2 2 2 2" xfId="27193" xr:uid="{00000000-0005-0000-0000-0000E7000000}"/>
    <cellStyle name="Comma 8 4 3 3 2 2 2 2 2" xfId="57433" xr:uid="{00000000-0005-0000-0000-0000E7000000}"/>
    <cellStyle name="Comma 8 4 3 3 2 2 2 3" xfId="42313" xr:uid="{00000000-0005-0000-0000-0000E7000000}"/>
    <cellStyle name="Comma 8 4 3 3 2 2 3" xfId="18121" xr:uid="{00000000-0005-0000-0000-0000E7000000}"/>
    <cellStyle name="Comma 8 4 3 3 2 2 3 2" xfId="48361" xr:uid="{00000000-0005-0000-0000-0000E7000000}"/>
    <cellStyle name="Comma 8 4 3 3 2 2 4" xfId="33241" xr:uid="{00000000-0005-0000-0000-0000E7000000}"/>
    <cellStyle name="Comma 8 4 3 3 2 3" xfId="4513" xr:uid="{00000000-0005-0000-0000-0000E7000000}"/>
    <cellStyle name="Comma 8 4 3 3 2 3 2" xfId="13585" xr:uid="{00000000-0005-0000-0000-0000E7000000}"/>
    <cellStyle name="Comma 8 4 3 3 2 3 2 2" xfId="28705" xr:uid="{00000000-0005-0000-0000-0000E7000000}"/>
    <cellStyle name="Comma 8 4 3 3 2 3 2 2 2" xfId="58945" xr:uid="{00000000-0005-0000-0000-0000E7000000}"/>
    <cellStyle name="Comma 8 4 3 3 2 3 2 3" xfId="43825" xr:uid="{00000000-0005-0000-0000-0000E7000000}"/>
    <cellStyle name="Comma 8 4 3 3 2 3 3" xfId="19633" xr:uid="{00000000-0005-0000-0000-0000E7000000}"/>
    <cellStyle name="Comma 8 4 3 3 2 3 3 2" xfId="49873" xr:uid="{00000000-0005-0000-0000-0000E7000000}"/>
    <cellStyle name="Comma 8 4 3 3 2 3 4" xfId="34753" xr:uid="{00000000-0005-0000-0000-0000E7000000}"/>
    <cellStyle name="Comma 8 4 3 3 2 4" xfId="6025" xr:uid="{00000000-0005-0000-0000-0000E7000000}"/>
    <cellStyle name="Comma 8 4 3 3 2 4 2" xfId="15097" xr:uid="{00000000-0005-0000-0000-0000E7000000}"/>
    <cellStyle name="Comma 8 4 3 3 2 4 2 2" xfId="30217" xr:uid="{00000000-0005-0000-0000-0000E7000000}"/>
    <cellStyle name="Comma 8 4 3 3 2 4 2 2 2" xfId="60457" xr:uid="{00000000-0005-0000-0000-0000E7000000}"/>
    <cellStyle name="Comma 8 4 3 3 2 4 2 3" xfId="45337" xr:uid="{00000000-0005-0000-0000-0000E7000000}"/>
    <cellStyle name="Comma 8 4 3 3 2 4 3" xfId="21145" xr:uid="{00000000-0005-0000-0000-0000E7000000}"/>
    <cellStyle name="Comma 8 4 3 3 2 4 3 2" xfId="51385" xr:uid="{00000000-0005-0000-0000-0000E7000000}"/>
    <cellStyle name="Comma 8 4 3 3 2 4 4" xfId="36265" xr:uid="{00000000-0005-0000-0000-0000E7000000}"/>
    <cellStyle name="Comma 8 4 3 3 2 5" xfId="7537" xr:uid="{00000000-0005-0000-0000-0000E7000000}"/>
    <cellStyle name="Comma 8 4 3 3 2 5 2" xfId="22657" xr:uid="{00000000-0005-0000-0000-0000E7000000}"/>
    <cellStyle name="Comma 8 4 3 3 2 5 2 2" xfId="52897" xr:uid="{00000000-0005-0000-0000-0000E7000000}"/>
    <cellStyle name="Comma 8 4 3 3 2 5 3" xfId="37777" xr:uid="{00000000-0005-0000-0000-0000E7000000}"/>
    <cellStyle name="Comma 8 4 3 3 2 6" xfId="9049" xr:uid="{00000000-0005-0000-0000-0000E7000000}"/>
    <cellStyle name="Comma 8 4 3 3 2 6 2" xfId="24169" xr:uid="{00000000-0005-0000-0000-0000E7000000}"/>
    <cellStyle name="Comma 8 4 3 3 2 6 2 2" xfId="54409" xr:uid="{00000000-0005-0000-0000-0000E7000000}"/>
    <cellStyle name="Comma 8 4 3 3 2 6 3" xfId="39289" xr:uid="{00000000-0005-0000-0000-0000E7000000}"/>
    <cellStyle name="Comma 8 4 3 3 2 7" xfId="10561" xr:uid="{00000000-0005-0000-0000-0000E7000000}"/>
    <cellStyle name="Comma 8 4 3 3 2 7 2" xfId="25681" xr:uid="{00000000-0005-0000-0000-0000E7000000}"/>
    <cellStyle name="Comma 8 4 3 3 2 7 2 2" xfId="55921" xr:uid="{00000000-0005-0000-0000-0000E7000000}"/>
    <cellStyle name="Comma 8 4 3 3 2 7 3" xfId="40801" xr:uid="{00000000-0005-0000-0000-0000E7000000}"/>
    <cellStyle name="Comma 8 4 3 3 2 8" xfId="16609" xr:uid="{00000000-0005-0000-0000-0000E7000000}"/>
    <cellStyle name="Comma 8 4 3 3 2 8 2" xfId="46849" xr:uid="{00000000-0005-0000-0000-0000E7000000}"/>
    <cellStyle name="Comma 8 4 3 3 2 9" xfId="31729" xr:uid="{00000000-0005-0000-0000-0000E7000000}"/>
    <cellStyle name="Comma 8 4 3 3 3" xfId="2245" xr:uid="{00000000-0005-0000-0000-0000E7000000}"/>
    <cellStyle name="Comma 8 4 3 3 3 2" xfId="11317" xr:uid="{00000000-0005-0000-0000-0000E7000000}"/>
    <cellStyle name="Comma 8 4 3 3 3 2 2" xfId="26437" xr:uid="{00000000-0005-0000-0000-0000E7000000}"/>
    <cellStyle name="Comma 8 4 3 3 3 2 2 2" xfId="56677" xr:uid="{00000000-0005-0000-0000-0000E7000000}"/>
    <cellStyle name="Comma 8 4 3 3 3 2 3" xfId="41557" xr:uid="{00000000-0005-0000-0000-0000E7000000}"/>
    <cellStyle name="Comma 8 4 3 3 3 3" xfId="17365" xr:uid="{00000000-0005-0000-0000-0000E7000000}"/>
    <cellStyle name="Comma 8 4 3 3 3 3 2" xfId="47605" xr:uid="{00000000-0005-0000-0000-0000E7000000}"/>
    <cellStyle name="Comma 8 4 3 3 3 4" xfId="32485" xr:uid="{00000000-0005-0000-0000-0000E7000000}"/>
    <cellStyle name="Comma 8 4 3 3 4" xfId="3757" xr:uid="{00000000-0005-0000-0000-0000E7000000}"/>
    <cellStyle name="Comma 8 4 3 3 4 2" xfId="12829" xr:uid="{00000000-0005-0000-0000-0000E7000000}"/>
    <cellStyle name="Comma 8 4 3 3 4 2 2" xfId="27949" xr:uid="{00000000-0005-0000-0000-0000E7000000}"/>
    <cellStyle name="Comma 8 4 3 3 4 2 2 2" xfId="58189" xr:uid="{00000000-0005-0000-0000-0000E7000000}"/>
    <cellStyle name="Comma 8 4 3 3 4 2 3" xfId="43069" xr:uid="{00000000-0005-0000-0000-0000E7000000}"/>
    <cellStyle name="Comma 8 4 3 3 4 3" xfId="18877" xr:uid="{00000000-0005-0000-0000-0000E7000000}"/>
    <cellStyle name="Comma 8 4 3 3 4 3 2" xfId="49117" xr:uid="{00000000-0005-0000-0000-0000E7000000}"/>
    <cellStyle name="Comma 8 4 3 3 4 4" xfId="33997" xr:uid="{00000000-0005-0000-0000-0000E7000000}"/>
    <cellStyle name="Comma 8 4 3 3 5" xfId="5269" xr:uid="{00000000-0005-0000-0000-0000E7000000}"/>
    <cellStyle name="Comma 8 4 3 3 5 2" xfId="14341" xr:uid="{00000000-0005-0000-0000-0000E7000000}"/>
    <cellStyle name="Comma 8 4 3 3 5 2 2" xfId="29461" xr:uid="{00000000-0005-0000-0000-0000E7000000}"/>
    <cellStyle name="Comma 8 4 3 3 5 2 2 2" xfId="59701" xr:uid="{00000000-0005-0000-0000-0000E7000000}"/>
    <cellStyle name="Comma 8 4 3 3 5 2 3" xfId="44581" xr:uid="{00000000-0005-0000-0000-0000E7000000}"/>
    <cellStyle name="Comma 8 4 3 3 5 3" xfId="20389" xr:uid="{00000000-0005-0000-0000-0000E7000000}"/>
    <cellStyle name="Comma 8 4 3 3 5 3 2" xfId="50629" xr:uid="{00000000-0005-0000-0000-0000E7000000}"/>
    <cellStyle name="Comma 8 4 3 3 5 4" xfId="35509" xr:uid="{00000000-0005-0000-0000-0000E7000000}"/>
    <cellStyle name="Comma 8 4 3 3 6" xfId="6781" xr:uid="{00000000-0005-0000-0000-0000E7000000}"/>
    <cellStyle name="Comma 8 4 3 3 6 2" xfId="21901" xr:uid="{00000000-0005-0000-0000-0000E7000000}"/>
    <cellStyle name="Comma 8 4 3 3 6 2 2" xfId="52141" xr:uid="{00000000-0005-0000-0000-0000E7000000}"/>
    <cellStyle name="Comma 8 4 3 3 6 3" xfId="37021" xr:uid="{00000000-0005-0000-0000-0000E7000000}"/>
    <cellStyle name="Comma 8 4 3 3 7" xfId="8293" xr:uid="{00000000-0005-0000-0000-0000E7000000}"/>
    <cellStyle name="Comma 8 4 3 3 7 2" xfId="23413" xr:uid="{00000000-0005-0000-0000-0000E7000000}"/>
    <cellStyle name="Comma 8 4 3 3 7 2 2" xfId="53653" xr:uid="{00000000-0005-0000-0000-0000E7000000}"/>
    <cellStyle name="Comma 8 4 3 3 7 3" xfId="38533" xr:uid="{00000000-0005-0000-0000-0000E7000000}"/>
    <cellStyle name="Comma 8 4 3 3 8" xfId="9805" xr:uid="{00000000-0005-0000-0000-0000E7000000}"/>
    <cellStyle name="Comma 8 4 3 3 8 2" xfId="24925" xr:uid="{00000000-0005-0000-0000-0000E7000000}"/>
    <cellStyle name="Comma 8 4 3 3 8 2 2" xfId="55165" xr:uid="{00000000-0005-0000-0000-0000E7000000}"/>
    <cellStyle name="Comma 8 4 3 3 8 3" xfId="40045" xr:uid="{00000000-0005-0000-0000-0000E7000000}"/>
    <cellStyle name="Comma 8 4 3 3 9" xfId="15853" xr:uid="{00000000-0005-0000-0000-0000E7000000}"/>
    <cellStyle name="Comma 8 4 3 3 9 2" xfId="46093" xr:uid="{00000000-0005-0000-0000-0000E7000000}"/>
    <cellStyle name="Comma 8 4 3 4" xfId="985" xr:uid="{00000000-0005-0000-0000-00004D000000}"/>
    <cellStyle name="Comma 8 4 3 4 2" xfId="2497" xr:uid="{00000000-0005-0000-0000-00004D000000}"/>
    <cellStyle name="Comma 8 4 3 4 2 2" xfId="11569" xr:uid="{00000000-0005-0000-0000-00004D000000}"/>
    <cellStyle name="Comma 8 4 3 4 2 2 2" xfId="26689" xr:uid="{00000000-0005-0000-0000-00004D000000}"/>
    <cellStyle name="Comma 8 4 3 4 2 2 2 2" xfId="56929" xr:uid="{00000000-0005-0000-0000-00004D000000}"/>
    <cellStyle name="Comma 8 4 3 4 2 2 3" xfId="41809" xr:uid="{00000000-0005-0000-0000-00004D000000}"/>
    <cellStyle name="Comma 8 4 3 4 2 3" xfId="17617" xr:uid="{00000000-0005-0000-0000-00004D000000}"/>
    <cellStyle name="Comma 8 4 3 4 2 3 2" xfId="47857" xr:uid="{00000000-0005-0000-0000-00004D000000}"/>
    <cellStyle name="Comma 8 4 3 4 2 4" xfId="32737" xr:uid="{00000000-0005-0000-0000-00004D000000}"/>
    <cellStyle name="Comma 8 4 3 4 3" xfId="4009" xr:uid="{00000000-0005-0000-0000-00004D000000}"/>
    <cellStyle name="Comma 8 4 3 4 3 2" xfId="13081" xr:uid="{00000000-0005-0000-0000-00004D000000}"/>
    <cellStyle name="Comma 8 4 3 4 3 2 2" xfId="28201" xr:uid="{00000000-0005-0000-0000-00004D000000}"/>
    <cellStyle name="Comma 8 4 3 4 3 2 2 2" xfId="58441" xr:uid="{00000000-0005-0000-0000-00004D000000}"/>
    <cellStyle name="Comma 8 4 3 4 3 2 3" xfId="43321" xr:uid="{00000000-0005-0000-0000-00004D000000}"/>
    <cellStyle name="Comma 8 4 3 4 3 3" xfId="19129" xr:uid="{00000000-0005-0000-0000-00004D000000}"/>
    <cellStyle name="Comma 8 4 3 4 3 3 2" xfId="49369" xr:uid="{00000000-0005-0000-0000-00004D000000}"/>
    <cellStyle name="Comma 8 4 3 4 3 4" xfId="34249" xr:uid="{00000000-0005-0000-0000-00004D000000}"/>
    <cellStyle name="Comma 8 4 3 4 4" xfId="5521" xr:uid="{00000000-0005-0000-0000-00004D000000}"/>
    <cellStyle name="Comma 8 4 3 4 4 2" xfId="14593" xr:uid="{00000000-0005-0000-0000-00004D000000}"/>
    <cellStyle name="Comma 8 4 3 4 4 2 2" xfId="29713" xr:uid="{00000000-0005-0000-0000-00004D000000}"/>
    <cellStyle name="Comma 8 4 3 4 4 2 2 2" xfId="59953" xr:uid="{00000000-0005-0000-0000-00004D000000}"/>
    <cellStyle name="Comma 8 4 3 4 4 2 3" xfId="44833" xr:uid="{00000000-0005-0000-0000-00004D000000}"/>
    <cellStyle name="Comma 8 4 3 4 4 3" xfId="20641" xr:uid="{00000000-0005-0000-0000-00004D000000}"/>
    <cellStyle name="Comma 8 4 3 4 4 3 2" xfId="50881" xr:uid="{00000000-0005-0000-0000-00004D000000}"/>
    <cellStyle name="Comma 8 4 3 4 4 4" xfId="35761" xr:uid="{00000000-0005-0000-0000-00004D000000}"/>
    <cellStyle name="Comma 8 4 3 4 5" xfId="7033" xr:uid="{00000000-0005-0000-0000-00004D000000}"/>
    <cellStyle name="Comma 8 4 3 4 5 2" xfId="22153" xr:uid="{00000000-0005-0000-0000-00004D000000}"/>
    <cellStyle name="Comma 8 4 3 4 5 2 2" xfId="52393" xr:uid="{00000000-0005-0000-0000-00004D000000}"/>
    <cellStyle name="Comma 8 4 3 4 5 3" xfId="37273" xr:uid="{00000000-0005-0000-0000-00004D000000}"/>
    <cellStyle name="Comma 8 4 3 4 6" xfId="8545" xr:uid="{00000000-0005-0000-0000-00004D000000}"/>
    <cellStyle name="Comma 8 4 3 4 6 2" xfId="23665" xr:uid="{00000000-0005-0000-0000-00004D000000}"/>
    <cellStyle name="Comma 8 4 3 4 6 2 2" xfId="53905" xr:uid="{00000000-0005-0000-0000-00004D000000}"/>
    <cellStyle name="Comma 8 4 3 4 6 3" xfId="38785" xr:uid="{00000000-0005-0000-0000-00004D000000}"/>
    <cellStyle name="Comma 8 4 3 4 7" xfId="10057" xr:uid="{00000000-0005-0000-0000-00004D000000}"/>
    <cellStyle name="Comma 8 4 3 4 7 2" xfId="25177" xr:uid="{00000000-0005-0000-0000-00004D000000}"/>
    <cellStyle name="Comma 8 4 3 4 7 2 2" xfId="55417" xr:uid="{00000000-0005-0000-0000-00004D000000}"/>
    <cellStyle name="Comma 8 4 3 4 7 3" xfId="40297" xr:uid="{00000000-0005-0000-0000-00004D000000}"/>
    <cellStyle name="Comma 8 4 3 4 8" xfId="16105" xr:uid="{00000000-0005-0000-0000-00004D000000}"/>
    <cellStyle name="Comma 8 4 3 4 8 2" xfId="46345" xr:uid="{00000000-0005-0000-0000-00004D000000}"/>
    <cellStyle name="Comma 8 4 3 4 9" xfId="31225" xr:uid="{00000000-0005-0000-0000-00004D000000}"/>
    <cellStyle name="Comma 8 4 3 5" xfId="1741" xr:uid="{00000000-0005-0000-0000-00004D000000}"/>
    <cellStyle name="Comma 8 4 3 5 2" xfId="10813" xr:uid="{00000000-0005-0000-0000-00004D000000}"/>
    <cellStyle name="Comma 8 4 3 5 2 2" xfId="25933" xr:uid="{00000000-0005-0000-0000-00004D000000}"/>
    <cellStyle name="Comma 8 4 3 5 2 2 2" xfId="56173" xr:uid="{00000000-0005-0000-0000-00004D000000}"/>
    <cellStyle name="Comma 8 4 3 5 2 3" xfId="41053" xr:uid="{00000000-0005-0000-0000-00004D000000}"/>
    <cellStyle name="Comma 8 4 3 5 3" xfId="16861" xr:uid="{00000000-0005-0000-0000-00004D000000}"/>
    <cellStyle name="Comma 8 4 3 5 3 2" xfId="47101" xr:uid="{00000000-0005-0000-0000-00004D000000}"/>
    <cellStyle name="Comma 8 4 3 5 4" xfId="31981" xr:uid="{00000000-0005-0000-0000-00004D000000}"/>
    <cellStyle name="Comma 8 4 3 6" xfId="3253" xr:uid="{00000000-0005-0000-0000-00004D000000}"/>
    <cellStyle name="Comma 8 4 3 6 2" xfId="12325" xr:uid="{00000000-0005-0000-0000-00004D000000}"/>
    <cellStyle name="Comma 8 4 3 6 2 2" xfId="27445" xr:uid="{00000000-0005-0000-0000-00004D000000}"/>
    <cellStyle name="Comma 8 4 3 6 2 2 2" xfId="57685" xr:uid="{00000000-0005-0000-0000-00004D000000}"/>
    <cellStyle name="Comma 8 4 3 6 2 3" xfId="42565" xr:uid="{00000000-0005-0000-0000-00004D000000}"/>
    <cellStyle name="Comma 8 4 3 6 3" xfId="18373" xr:uid="{00000000-0005-0000-0000-00004D000000}"/>
    <cellStyle name="Comma 8 4 3 6 3 2" xfId="48613" xr:uid="{00000000-0005-0000-0000-00004D000000}"/>
    <cellStyle name="Comma 8 4 3 6 4" xfId="33493" xr:uid="{00000000-0005-0000-0000-00004D000000}"/>
    <cellStyle name="Comma 8 4 3 7" xfId="4765" xr:uid="{00000000-0005-0000-0000-00004D000000}"/>
    <cellStyle name="Comma 8 4 3 7 2" xfId="13837" xr:uid="{00000000-0005-0000-0000-00004D000000}"/>
    <cellStyle name="Comma 8 4 3 7 2 2" xfId="28957" xr:uid="{00000000-0005-0000-0000-00004D000000}"/>
    <cellStyle name="Comma 8 4 3 7 2 2 2" xfId="59197" xr:uid="{00000000-0005-0000-0000-00004D000000}"/>
    <cellStyle name="Comma 8 4 3 7 2 3" xfId="44077" xr:uid="{00000000-0005-0000-0000-00004D000000}"/>
    <cellStyle name="Comma 8 4 3 7 3" xfId="19885" xr:uid="{00000000-0005-0000-0000-00004D000000}"/>
    <cellStyle name="Comma 8 4 3 7 3 2" xfId="50125" xr:uid="{00000000-0005-0000-0000-00004D000000}"/>
    <cellStyle name="Comma 8 4 3 7 4" xfId="35005" xr:uid="{00000000-0005-0000-0000-00004D000000}"/>
    <cellStyle name="Comma 8 4 3 8" xfId="6277" xr:uid="{00000000-0005-0000-0000-00004D000000}"/>
    <cellStyle name="Comma 8 4 3 8 2" xfId="21397" xr:uid="{00000000-0005-0000-0000-00004D000000}"/>
    <cellStyle name="Comma 8 4 3 8 2 2" xfId="51637" xr:uid="{00000000-0005-0000-0000-00004D000000}"/>
    <cellStyle name="Comma 8 4 3 8 3" xfId="36517" xr:uid="{00000000-0005-0000-0000-00004D000000}"/>
    <cellStyle name="Comma 8 4 3 9" xfId="7789" xr:uid="{00000000-0005-0000-0000-00004D000000}"/>
    <cellStyle name="Comma 8 4 3 9 2" xfId="22909" xr:uid="{00000000-0005-0000-0000-00004D000000}"/>
    <cellStyle name="Comma 8 4 3 9 2 2" xfId="53149" xr:uid="{00000000-0005-0000-0000-00004D000000}"/>
    <cellStyle name="Comma 8 4 3 9 3" xfId="38029" xr:uid="{00000000-0005-0000-0000-00004D000000}"/>
    <cellStyle name="Comma 8 4 4" xfId="313" xr:uid="{00000000-0005-0000-0000-000024000000}"/>
    <cellStyle name="Comma 8 4 4 10" xfId="30553" xr:uid="{00000000-0005-0000-0000-000024000000}"/>
    <cellStyle name="Comma 8 4 4 2" xfId="1069" xr:uid="{00000000-0005-0000-0000-000024000000}"/>
    <cellStyle name="Comma 8 4 4 2 2" xfId="2581" xr:uid="{00000000-0005-0000-0000-000024000000}"/>
    <cellStyle name="Comma 8 4 4 2 2 2" xfId="11653" xr:uid="{00000000-0005-0000-0000-000024000000}"/>
    <cellStyle name="Comma 8 4 4 2 2 2 2" xfId="26773" xr:uid="{00000000-0005-0000-0000-000024000000}"/>
    <cellStyle name="Comma 8 4 4 2 2 2 2 2" xfId="57013" xr:uid="{00000000-0005-0000-0000-000024000000}"/>
    <cellStyle name="Comma 8 4 4 2 2 2 3" xfId="41893" xr:uid="{00000000-0005-0000-0000-000024000000}"/>
    <cellStyle name="Comma 8 4 4 2 2 3" xfId="17701" xr:uid="{00000000-0005-0000-0000-000024000000}"/>
    <cellStyle name="Comma 8 4 4 2 2 3 2" xfId="47941" xr:uid="{00000000-0005-0000-0000-000024000000}"/>
    <cellStyle name="Comma 8 4 4 2 2 4" xfId="32821" xr:uid="{00000000-0005-0000-0000-000024000000}"/>
    <cellStyle name="Comma 8 4 4 2 3" xfId="4093" xr:uid="{00000000-0005-0000-0000-000024000000}"/>
    <cellStyle name="Comma 8 4 4 2 3 2" xfId="13165" xr:uid="{00000000-0005-0000-0000-000024000000}"/>
    <cellStyle name="Comma 8 4 4 2 3 2 2" xfId="28285" xr:uid="{00000000-0005-0000-0000-000024000000}"/>
    <cellStyle name="Comma 8 4 4 2 3 2 2 2" xfId="58525" xr:uid="{00000000-0005-0000-0000-000024000000}"/>
    <cellStyle name="Comma 8 4 4 2 3 2 3" xfId="43405" xr:uid="{00000000-0005-0000-0000-000024000000}"/>
    <cellStyle name="Comma 8 4 4 2 3 3" xfId="19213" xr:uid="{00000000-0005-0000-0000-000024000000}"/>
    <cellStyle name="Comma 8 4 4 2 3 3 2" xfId="49453" xr:uid="{00000000-0005-0000-0000-000024000000}"/>
    <cellStyle name="Comma 8 4 4 2 3 4" xfId="34333" xr:uid="{00000000-0005-0000-0000-000024000000}"/>
    <cellStyle name="Comma 8 4 4 2 4" xfId="5605" xr:uid="{00000000-0005-0000-0000-000024000000}"/>
    <cellStyle name="Comma 8 4 4 2 4 2" xfId="14677" xr:uid="{00000000-0005-0000-0000-000024000000}"/>
    <cellStyle name="Comma 8 4 4 2 4 2 2" xfId="29797" xr:uid="{00000000-0005-0000-0000-000024000000}"/>
    <cellStyle name="Comma 8 4 4 2 4 2 2 2" xfId="60037" xr:uid="{00000000-0005-0000-0000-000024000000}"/>
    <cellStyle name="Comma 8 4 4 2 4 2 3" xfId="44917" xr:uid="{00000000-0005-0000-0000-000024000000}"/>
    <cellStyle name="Comma 8 4 4 2 4 3" xfId="20725" xr:uid="{00000000-0005-0000-0000-000024000000}"/>
    <cellStyle name="Comma 8 4 4 2 4 3 2" xfId="50965" xr:uid="{00000000-0005-0000-0000-000024000000}"/>
    <cellStyle name="Comma 8 4 4 2 4 4" xfId="35845" xr:uid="{00000000-0005-0000-0000-000024000000}"/>
    <cellStyle name="Comma 8 4 4 2 5" xfId="7117" xr:uid="{00000000-0005-0000-0000-000024000000}"/>
    <cellStyle name="Comma 8 4 4 2 5 2" xfId="22237" xr:uid="{00000000-0005-0000-0000-000024000000}"/>
    <cellStyle name="Comma 8 4 4 2 5 2 2" xfId="52477" xr:uid="{00000000-0005-0000-0000-000024000000}"/>
    <cellStyle name="Comma 8 4 4 2 5 3" xfId="37357" xr:uid="{00000000-0005-0000-0000-000024000000}"/>
    <cellStyle name="Comma 8 4 4 2 6" xfId="8629" xr:uid="{00000000-0005-0000-0000-000024000000}"/>
    <cellStyle name="Comma 8 4 4 2 6 2" xfId="23749" xr:uid="{00000000-0005-0000-0000-000024000000}"/>
    <cellStyle name="Comma 8 4 4 2 6 2 2" xfId="53989" xr:uid="{00000000-0005-0000-0000-000024000000}"/>
    <cellStyle name="Comma 8 4 4 2 6 3" xfId="38869" xr:uid="{00000000-0005-0000-0000-000024000000}"/>
    <cellStyle name="Comma 8 4 4 2 7" xfId="10141" xr:uid="{00000000-0005-0000-0000-000024000000}"/>
    <cellStyle name="Comma 8 4 4 2 7 2" xfId="25261" xr:uid="{00000000-0005-0000-0000-000024000000}"/>
    <cellStyle name="Comma 8 4 4 2 7 2 2" xfId="55501" xr:uid="{00000000-0005-0000-0000-000024000000}"/>
    <cellStyle name="Comma 8 4 4 2 7 3" xfId="40381" xr:uid="{00000000-0005-0000-0000-000024000000}"/>
    <cellStyle name="Comma 8 4 4 2 8" xfId="16189" xr:uid="{00000000-0005-0000-0000-000024000000}"/>
    <cellStyle name="Comma 8 4 4 2 8 2" xfId="46429" xr:uid="{00000000-0005-0000-0000-000024000000}"/>
    <cellStyle name="Comma 8 4 4 2 9" xfId="31309" xr:uid="{00000000-0005-0000-0000-000024000000}"/>
    <cellStyle name="Comma 8 4 4 3" xfId="1825" xr:uid="{00000000-0005-0000-0000-000024000000}"/>
    <cellStyle name="Comma 8 4 4 3 2" xfId="10897" xr:uid="{00000000-0005-0000-0000-000024000000}"/>
    <cellStyle name="Comma 8 4 4 3 2 2" xfId="26017" xr:uid="{00000000-0005-0000-0000-000024000000}"/>
    <cellStyle name="Comma 8 4 4 3 2 2 2" xfId="56257" xr:uid="{00000000-0005-0000-0000-000024000000}"/>
    <cellStyle name="Comma 8 4 4 3 2 3" xfId="41137" xr:uid="{00000000-0005-0000-0000-000024000000}"/>
    <cellStyle name="Comma 8 4 4 3 3" xfId="16945" xr:uid="{00000000-0005-0000-0000-000024000000}"/>
    <cellStyle name="Comma 8 4 4 3 3 2" xfId="47185" xr:uid="{00000000-0005-0000-0000-000024000000}"/>
    <cellStyle name="Comma 8 4 4 3 4" xfId="32065" xr:uid="{00000000-0005-0000-0000-000024000000}"/>
    <cellStyle name="Comma 8 4 4 4" xfId="3337" xr:uid="{00000000-0005-0000-0000-000024000000}"/>
    <cellStyle name="Comma 8 4 4 4 2" xfId="12409" xr:uid="{00000000-0005-0000-0000-000024000000}"/>
    <cellStyle name="Comma 8 4 4 4 2 2" xfId="27529" xr:uid="{00000000-0005-0000-0000-000024000000}"/>
    <cellStyle name="Comma 8 4 4 4 2 2 2" xfId="57769" xr:uid="{00000000-0005-0000-0000-000024000000}"/>
    <cellStyle name="Comma 8 4 4 4 2 3" xfId="42649" xr:uid="{00000000-0005-0000-0000-000024000000}"/>
    <cellStyle name="Comma 8 4 4 4 3" xfId="18457" xr:uid="{00000000-0005-0000-0000-000024000000}"/>
    <cellStyle name="Comma 8 4 4 4 3 2" xfId="48697" xr:uid="{00000000-0005-0000-0000-000024000000}"/>
    <cellStyle name="Comma 8 4 4 4 4" xfId="33577" xr:uid="{00000000-0005-0000-0000-000024000000}"/>
    <cellStyle name="Comma 8 4 4 5" xfId="4849" xr:uid="{00000000-0005-0000-0000-000024000000}"/>
    <cellStyle name="Comma 8 4 4 5 2" xfId="13921" xr:uid="{00000000-0005-0000-0000-000024000000}"/>
    <cellStyle name="Comma 8 4 4 5 2 2" xfId="29041" xr:uid="{00000000-0005-0000-0000-000024000000}"/>
    <cellStyle name="Comma 8 4 4 5 2 2 2" xfId="59281" xr:uid="{00000000-0005-0000-0000-000024000000}"/>
    <cellStyle name="Comma 8 4 4 5 2 3" xfId="44161" xr:uid="{00000000-0005-0000-0000-000024000000}"/>
    <cellStyle name="Comma 8 4 4 5 3" xfId="19969" xr:uid="{00000000-0005-0000-0000-000024000000}"/>
    <cellStyle name="Comma 8 4 4 5 3 2" xfId="50209" xr:uid="{00000000-0005-0000-0000-000024000000}"/>
    <cellStyle name="Comma 8 4 4 5 4" xfId="35089" xr:uid="{00000000-0005-0000-0000-000024000000}"/>
    <cellStyle name="Comma 8 4 4 6" xfId="6361" xr:uid="{00000000-0005-0000-0000-000024000000}"/>
    <cellStyle name="Comma 8 4 4 6 2" xfId="21481" xr:uid="{00000000-0005-0000-0000-000024000000}"/>
    <cellStyle name="Comma 8 4 4 6 2 2" xfId="51721" xr:uid="{00000000-0005-0000-0000-000024000000}"/>
    <cellStyle name="Comma 8 4 4 6 3" xfId="36601" xr:uid="{00000000-0005-0000-0000-000024000000}"/>
    <cellStyle name="Comma 8 4 4 7" xfId="7873" xr:uid="{00000000-0005-0000-0000-000024000000}"/>
    <cellStyle name="Comma 8 4 4 7 2" xfId="22993" xr:uid="{00000000-0005-0000-0000-000024000000}"/>
    <cellStyle name="Comma 8 4 4 7 2 2" xfId="53233" xr:uid="{00000000-0005-0000-0000-000024000000}"/>
    <cellStyle name="Comma 8 4 4 7 3" xfId="38113" xr:uid="{00000000-0005-0000-0000-000024000000}"/>
    <cellStyle name="Comma 8 4 4 8" xfId="9385" xr:uid="{00000000-0005-0000-0000-000024000000}"/>
    <cellStyle name="Comma 8 4 4 8 2" xfId="24505" xr:uid="{00000000-0005-0000-0000-000024000000}"/>
    <cellStyle name="Comma 8 4 4 8 2 2" xfId="54745" xr:uid="{00000000-0005-0000-0000-000024000000}"/>
    <cellStyle name="Comma 8 4 4 8 3" xfId="39625" xr:uid="{00000000-0005-0000-0000-000024000000}"/>
    <cellStyle name="Comma 8 4 4 9" xfId="15433" xr:uid="{00000000-0005-0000-0000-000024000000}"/>
    <cellStyle name="Comma 8 4 4 9 2" xfId="45673" xr:uid="{00000000-0005-0000-0000-000024000000}"/>
    <cellStyle name="Comma 8 4 5" xfId="565" xr:uid="{00000000-0005-0000-0000-0000E5000000}"/>
    <cellStyle name="Comma 8 4 5 10" xfId="30805" xr:uid="{00000000-0005-0000-0000-0000E5000000}"/>
    <cellStyle name="Comma 8 4 5 2" xfId="1321" xr:uid="{00000000-0005-0000-0000-0000E5000000}"/>
    <cellStyle name="Comma 8 4 5 2 2" xfId="2833" xr:uid="{00000000-0005-0000-0000-0000E5000000}"/>
    <cellStyle name="Comma 8 4 5 2 2 2" xfId="11905" xr:uid="{00000000-0005-0000-0000-0000E5000000}"/>
    <cellStyle name="Comma 8 4 5 2 2 2 2" xfId="27025" xr:uid="{00000000-0005-0000-0000-0000E5000000}"/>
    <cellStyle name="Comma 8 4 5 2 2 2 2 2" xfId="57265" xr:uid="{00000000-0005-0000-0000-0000E5000000}"/>
    <cellStyle name="Comma 8 4 5 2 2 2 3" xfId="42145" xr:uid="{00000000-0005-0000-0000-0000E5000000}"/>
    <cellStyle name="Comma 8 4 5 2 2 3" xfId="17953" xr:uid="{00000000-0005-0000-0000-0000E5000000}"/>
    <cellStyle name="Comma 8 4 5 2 2 3 2" xfId="48193" xr:uid="{00000000-0005-0000-0000-0000E5000000}"/>
    <cellStyle name="Comma 8 4 5 2 2 4" xfId="33073" xr:uid="{00000000-0005-0000-0000-0000E5000000}"/>
    <cellStyle name="Comma 8 4 5 2 3" xfId="4345" xr:uid="{00000000-0005-0000-0000-0000E5000000}"/>
    <cellStyle name="Comma 8 4 5 2 3 2" xfId="13417" xr:uid="{00000000-0005-0000-0000-0000E5000000}"/>
    <cellStyle name="Comma 8 4 5 2 3 2 2" xfId="28537" xr:uid="{00000000-0005-0000-0000-0000E5000000}"/>
    <cellStyle name="Comma 8 4 5 2 3 2 2 2" xfId="58777" xr:uid="{00000000-0005-0000-0000-0000E5000000}"/>
    <cellStyle name="Comma 8 4 5 2 3 2 3" xfId="43657" xr:uid="{00000000-0005-0000-0000-0000E5000000}"/>
    <cellStyle name="Comma 8 4 5 2 3 3" xfId="19465" xr:uid="{00000000-0005-0000-0000-0000E5000000}"/>
    <cellStyle name="Comma 8 4 5 2 3 3 2" xfId="49705" xr:uid="{00000000-0005-0000-0000-0000E5000000}"/>
    <cellStyle name="Comma 8 4 5 2 3 4" xfId="34585" xr:uid="{00000000-0005-0000-0000-0000E5000000}"/>
    <cellStyle name="Comma 8 4 5 2 4" xfId="5857" xr:uid="{00000000-0005-0000-0000-0000E5000000}"/>
    <cellStyle name="Comma 8 4 5 2 4 2" xfId="14929" xr:uid="{00000000-0005-0000-0000-0000E5000000}"/>
    <cellStyle name="Comma 8 4 5 2 4 2 2" xfId="30049" xr:uid="{00000000-0005-0000-0000-0000E5000000}"/>
    <cellStyle name="Comma 8 4 5 2 4 2 2 2" xfId="60289" xr:uid="{00000000-0005-0000-0000-0000E5000000}"/>
    <cellStyle name="Comma 8 4 5 2 4 2 3" xfId="45169" xr:uid="{00000000-0005-0000-0000-0000E5000000}"/>
    <cellStyle name="Comma 8 4 5 2 4 3" xfId="20977" xr:uid="{00000000-0005-0000-0000-0000E5000000}"/>
    <cellStyle name="Comma 8 4 5 2 4 3 2" xfId="51217" xr:uid="{00000000-0005-0000-0000-0000E5000000}"/>
    <cellStyle name="Comma 8 4 5 2 4 4" xfId="36097" xr:uid="{00000000-0005-0000-0000-0000E5000000}"/>
    <cellStyle name="Comma 8 4 5 2 5" xfId="7369" xr:uid="{00000000-0005-0000-0000-0000E5000000}"/>
    <cellStyle name="Comma 8 4 5 2 5 2" xfId="22489" xr:uid="{00000000-0005-0000-0000-0000E5000000}"/>
    <cellStyle name="Comma 8 4 5 2 5 2 2" xfId="52729" xr:uid="{00000000-0005-0000-0000-0000E5000000}"/>
    <cellStyle name="Comma 8 4 5 2 5 3" xfId="37609" xr:uid="{00000000-0005-0000-0000-0000E5000000}"/>
    <cellStyle name="Comma 8 4 5 2 6" xfId="8881" xr:uid="{00000000-0005-0000-0000-0000E5000000}"/>
    <cellStyle name="Comma 8 4 5 2 6 2" xfId="24001" xr:uid="{00000000-0005-0000-0000-0000E5000000}"/>
    <cellStyle name="Comma 8 4 5 2 6 2 2" xfId="54241" xr:uid="{00000000-0005-0000-0000-0000E5000000}"/>
    <cellStyle name="Comma 8 4 5 2 6 3" xfId="39121" xr:uid="{00000000-0005-0000-0000-0000E5000000}"/>
    <cellStyle name="Comma 8 4 5 2 7" xfId="10393" xr:uid="{00000000-0005-0000-0000-0000E5000000}"/>
    <cellStyle name="Comma 8 4 5 2 7 2" xfId="25513" xr:uid="{00000000-0005-0000-0000-0000E5000000}"/>
    <cellStyle name="Comma 8 4 5 2 7 2 2" xfId="55753" xr:uid="{00000000-0005-0000-0000-0000E5000000}"/>
    <cellStyle name="Comma 8 4 5 2 7 3" xfId="40633" xr:uid="{00000000-0005-0000-0000-0000E5000000}"/>
    <cellStyle name="Comma 8 4 5 2 8" xfId="16441" xr:uid="{00000000-0005-0000-0000-0000E5000000}"/>
    <cellStyle name="Comma 8 4 5 2 8 2" xfId="46681" xr:uid="{00000000-0005-0000-0000-0000E5000000}"/>
    <cellStyle name="Comma 8 4 5 2 9" xfId="31561" xr:uid="{00000000-0005-0000-0000-0000E5000000}"/>
    <cellStyle name="Comma 8 4 5 3" xfId="2077" xr:uid="{00000000-0005-0000-0000-0000E5000000}"/>
    <cellStyle name="Comma 8 4 5 3 2" xfId="11149" xr:uid="{00000000-0005-0000-0000-0000E5000000}"/>
    <cellStyle name="Comma 8 4 5 3 2 2" xfId="26269" xr:uid="{00000000-0005-0000-0000-0000E5000000}"/>
    <cellStyle name="Comma 8 4 5 3 2 2 2" xfId="56509" xr:uid="{00000000-0005-0000-0000-0000E5000000}"/>
    <cellStyle name="Comma 8 4 5 3 2 3" xfId="41389" xr:uid="{00000000-0005-0000-0000-0000E5000000}"/>
    <cellStyle name="Comma 8 4 5 3 3" xfId="17197" xr:uid="{00000000-0005-0000-0000-0000E5000000}"/>
    <cellStyle name="Comma 8 4 5 3 3 2" xfId="47437" xr:uid="{00000000-0005-0000-0000-0000E5000000}"/>
    <cellStyle name="Comma 8 4 5 3 4" xfId="32317" xr:uid="{00000000-0005-0000-0000-0000E5000000}"/>
    <cellStyle name="Comma 8 4 5 4" xfId="3589" xr:uid="{00000000-0005-0000-0000-0000E5000000}"/>
    <cellStyle name="Comma 8 4 5 4 2" xfId="12661" xr:uid="{00000000-0005-0000-0000-0000E5000000}"/>
    <cellStyle name="Comma 8 4 5 4 2 2" xfId="27781" xr:uid="{00000000-0005-0000-0000-0000E5000000}"/>
    <cellStyle name="Comma 8 4 5 4 2 2 2" xfId="58021" xr:uid="{00000000-0005-0000-0000-0000E5000000}"/>
    <cellStyle name="Comma 8 4 5 4 2 3" xfId="42901" xr:uid="{00000000-0005-0000-0000-0000E5000000}"/>
    <cellStyle name="Comma 8 4 5 4 3" xfId="18709" xr:uid="{00000000-0005-0000-0000-0000E5000000}"/>
    <cellStyle name="Comma 8 4 5 4 3 2" xfId="48949" xr:uid="{00000000-0005-0000-0000-0000E5000000}"/>
    <cellStyle name="Comma 8 4 5 4 4" xfId="33829" xr:uid="{00000000-0005-0000-0000-0000E5000000}"/>
    <cellStyle name="Comma 8 4 5 5" xfId="5101" xr:uid="{00000000-0005-0000-0000-0000E5000000}"/>
    <cellStyle name="Comma 8 4 5 5 2" xfId="14173" xr:uid="{00000000-0005-0000-0000-0000E5000000}"/>
    <cellStyle name="Comma 8 4 5 5 2 2" xfId="29293" xr:uid="{00000000-0005-0000-0000-0000E5000000}"/>
    <cellStyle name="Comma 8 4 5 5 2 2 2" xfId="59533" xr:uid="{00000000-0005-0000-0000-0000E5000000}"/>
    <cellStyle name="Comma 8 4 5 5 2 3" xfId="44413" xr:uid="{00000000-0005-0000-0000-0000E5000000}"/>
    <cellStyle name="Comma 8 4 5 5 3" xfId="20221" xr:uid="{00000000-0005-0000-0000-0000E5000000}"/>
    <cellStyle name="Comma 8 4 5 5 3 2" xfId="50461" xr:uid="{00000000-0005-0000-0000-0000E5000000}"/>
    <cellStyle name="Comma 8 4 5 5 4" xfId="35341" xr:uid="{00000000-0005-0000-0000-0000E5000000}"/>
    <cellStyle name="Comma 8 4 5 6" xfId="6613" xr:uid="{00000000-0005-0000-0000-0000E5000000}"/>
    <cellStyle name="Comma 8 4 5 6 2" xfId="21733" xr:uid="{00000000-0005-0000-0000-0000E5000000}"/>
    <cellStyle name="Comma 8 4 5 6 2 2" xfId="51973" xr:uid="{00000000-0005-0000-0000-0000E5000000}"/>
    <cellStyle name="Comma 8 4 5 6 3" xfId="36853" xr:uid="{00000000-0005-0000-0000-0000E5000000}"/>
    <cellStyle name="Comma 8 4 5 7" xfId="8125" xr:uid="{00000000-0005-0000-0000-0000E5000000}"/>
    <cellStyle name="Comma 8 4 5 7 2" xfId="23245" xr:uid="{00000000-0005-0000-0000-0000E5000000}"/>
    <cellStyle name="Comma 8 4 5 7 2 2" xfId="53485" xr:uid="{00000000-0005-0000-0000-0000E5000000}"/>
    <cellStyle name="Comma 8 4 5 7 3" xfId="38365" xr:uid="{00000000-0005-0000-0000-0000E5000000}"/>
    <cellStyle name="Comma 8 4 5 8" xfId="9637" xr:uid="{00000000-0005-0000-0000-0000E5000000}"/>
    <cellStyle name="Comma 8 4 5 8 2" xfId="24757" xr:uid="{00000000-0005-0000-0000-0000E5000000}"/>
    <cellStyle name="Comma 8 4 5 8 2 2" xfId="54997" xr:uid="{00000000-0005-0000-0000-0000E5000000}"/>
    <cellStyle name="Comma 8 4 5 8 3" xfId="39877" xr:uid="{00000000-0005-0000-0000-0000E5000000}"/>
    <cellStyle name="Comma 8 4 5 9" xfId="15685" xr:uid="{00000000-0005-0000-0000-0000E5000000}"/>
    <cellStyle name="Comma 8 4 5 9 2" xfId="45925" xr:uid="{00000000-0005-0000-0000-0000E5000000}"/>
    <cellStyle name="Comma 8 4 6" xfId="817" xr:uid="{00000000-0005-0000-0000-000024000000}"/>
    <cellStyle name="Comma 8 4 6 2" xfId="2329" xr:uid="{00000000-0005-0000-0000-000024000000}"/>
    <cellStyle name="Comma 8 4 6 2 2" xfId="11401" xr:uid="{00000000-0005-0000-0000-000024000000}"/>
    <cellStyle name="Comma 8 4 6 2 2 2" xfId="26521" xr:uid="{00000000-0005-0000-0000-000024000000}"/>
    <cellStyle name="Comma 8 4 6 2 2 2 2" xfId="56761" xr:uid="{00000000-0005-0000-0000-000024000000}"/>
    <cellStyle name="Comma 8 4 6 2 2 3" xfId="41641" xr:uid="{00000000-0005-0000-0000-000024000000}"/>
    <cellStyle name="Comma 8 4 6 2 3" xfId="17449" xr:uid="{00000000-0005-0000-0000-000024000000}"/>
    <cellStyle name="Comma 8 4 6 2 3 2" xfId="47689" xr:uid="{00000000-0005-0000-0000-000024000000}"/>
    <cellStyle name="Comma 8 4 6 2 4" xfId="32569" xr:uid="{00000000-0005-0000-0000-000024000000}"/>
    <cellStyle name="Comma 8 4 6 3" xfId="3841" xr:uid="{00000000-0005-0000-0000-000024000000}"/>
    <cellStyle name="Comma 8 4 6 3 2" xfId="12913" xr:uid="{00000000-0005-0000-0000-000024000000}"/>
    <cellStyle name="Comma 8 4 6 3 2 2" xfId="28033" xr:uid="{00000000-0005-0000-0000-000024000000}"/>
    <cellStyle name="Comma 8 4 6 3 2 2 2" xfId="58273" xr:uid="{00000000-0005-0000-0000-000024000000}"/>
    <cellStyle name="Comma 8 4 6 3 2 3" xfId="43153" xr:uid="{00000000-0005-0000-0000-000024000000}"/>
    <cellStyle name="Comma 8 4 6 3 3" xfId="18961" xr:uid="{00000000-0005-0000-0000-000024000000}"/>
    <cellStyle name="Comma 8 4 6 3 3 2" xfId="49201" xr:uid="{00000000-0005-0000-0000-000024000000}"/>
    <cellStyle name="Comma 8 4 6 3 4" xfId="34081" xr:uid="{00000000-0005-0000-0000-000024000000}"/>
    <cellStyle name="Comma 8 4 6 4" xfId="5353" xr:uid="{00000000-0005-0000-0000-000024000000}"/>
    <cellStyle name="Comma 8 4 6 4 2" xfId="14425" xr:uid="{00000000-0005-0000-0000-000024000000}"/>
    <cellStyle name="Comma 8 4 6 4 2 2" xfId="29545" xr:uid="{00000000-0005-0000-0000-000024000000}"/>
    <cellStyle name="Comma 8 4 6 4 2 2 2" xfId="59785" xr:uid="{00000000-0005-0000-0000-000024000000}"/>
    <cellStyle name="Comma 8 4 6 4 2 3" xfId="44665" xr:uid="{00000000-0005-0000-0000-000024000000}"/>
    <cellStyle name="Comma 8 4 6 4 3" xfId="20473" xr:uid="{00000000-0005-0000-0000-000024000000}"/>
    <cellStyle name="Comma 8 4 6 4 3 2" xfId="50713" xr:uid="{00000000-0005-0000-0000-000024000000}"/>
    <cellStyle name="Comma 8 4 6 4 4" xfId="35593" xr:uid="{00000000-0005-0000-0000-000024000000}"/>
    <cellStyle name="Comma 8 4 6 5" xfId="6865" xr:uid="{00000000-0005-0000-0000-000024000000}"/>
    <cellStyle name="Comma 8 4 6 5 2" xfId="21985" xr:uid="{00000000-0005-0000-0000-000024000000}"/>
    <cellStyle name="Comma 8 4 6 5 2 2" xfId="52225" xr:uid="{00000000-0005-0000-0000-000024000000}"/>
    <cellStyle name="Comma 8 4 6 5 3" xfId="37105" xr:uid="{00000000-0005-0000-0000-000024000000}"/>
    <cellStyle name="Comma 8 4 6 6" xfId="8377" xr:uid="{00000000-0005-0000-0000-000024000000}"/>
    <cellStyle name="Comma 8 4 6 6 2" xfId="23497" xr:uid="{00000000-0005-0000-0000-000024000000}"/>
    <cellStyle name="Comma 8 4 6 6 2 2" xfId="53737" xr:uid="{00000000-0005-0000-0000-000024000000}"/>
    <cellStyle name="Comma 8 4 6 6 3" xfId="38617" xr:uid="{00000000-0005-0000-0000-000024000000}"/>
    <cellStyle name="Comma 8 4 6 7" xfId="9889" xr:uid="{00000000-0005-0000-0000-000024000000}"/>
    <cellStyle name="Comma 8 4 6 7 2" xfId="25009" xr:uid="{00000000-0005-0000-0000-000024000000}"/>
    <cellStyle name="Comma 8 4 6 7 2 2" xfId="55249" xr:uid="{00000000-0005-0000-0000-000024000000}"/>
    <cellStyle name="Comma 8 4 6 7 3" xfId="40129" xr:uid="{00000000-0005-0000-0000-000024000000}"/>
    <cellStyle name="Comma 8 4 6 8" xfId="15937" xr:uid="{00000000-0005-0000-0000-000024000000}"/>
    <cellStyle name="Comma 8 4 6 8 2" xfId="46177" xr:uid="{00000000-0005-0000-0000-000024000000}"/>
    <cellStyle name="Comma 8 4 6 9" xfId="31057" xr:uid="{00000000-0005-0000-0000-000024000000}"/>
    <cellStyle name="Comma 8 4 7" xfId="1573" xr:uid="{00000000-0005-0000-0000-000024000000}"/>
    <cellStyle name="Comma 8 4 7 2" xfId="10645" xr:uid="{00000000-0005-0000-0000-000024000000}"/>
    <cellStyle name="Comma 8 4 7 2 2" xfId="25765" xr:uid="{00000000-0005-0000-0000-000024000000}"/>
    <cellStyle name="Comma 8 4 7 2 2 2" xfId="56005" xr:uid="{00000000-0005-0000-0000-000024000000}"/>
    <cellStyle name="Comma 8 4 7 2 3" xfId="40885" xr:uid="{00000000-0005-0000-0000-000024000000}"/>
    <cellStyle name="Comma 8 4 7 3" xfId="16693" xr:uid="{00000000-0005-0000-0000-000024000000}"/>
    <cellStyle name="Comma 8 4 7 3 2" xfId="46933" xr:uid="{00000000-0005-0000-0000-000024000000}"/>
    <cellStyle name="Comma 8 4 7 4" xfId="31813" xr:uid="{00000000-0005-0000-0000-000024000000}"/>
    <cellStyle name="Comma 8 4 8" xfId="3085" xr:uid="{00000000-0005-0000-0000-000024000000}"/>
    <cellStyle name="Comma 8 4 8 2" xfId="12157" xr:uid="{00000000-0005-0000-0000-000024000000}"/>
    <cellStyle name="Comma 8 4 8 2 2" xfId="27277" xr:uid="{00000000-0005-0000-0000-000024000000}"/>
    <cellStyle name="Comma 8 4 8 2 2 2" xfId="57517" xr:uid="{00000000-0005-0000-0000-000024000000}"/>
    <cellStyle name="Comma 8 4 8 2 3" xfId="42397" xr:uid="{00000000-0005-0000-0000-000024000000}"/>
    <cellStyle name="Comma 8 4 8 3" xfId="18205" xr:uid="{00000000-0005-0000-0000-000024000000}"/>
    <cellStyle name="Comma 8 4 8 3 2" xfId="48445" xr:uid="{00000000-0005-0000-0000-000024000000}"/>
    <cellStyle name="Comma 8 4 8 4" xfId="33325" xr:uid="{00000000-0005-0000-0000-000024000000}"/>
    <cellStyle name="Comma 8 4 9" xfId="4597" xr:uid="{00000000-0005-0000-0000-000024000000}"/>
    <cellStyle name="Comma 8 4 9 2" xfId="13669" xr:uid="{00000000-0005-0000-0000-000024000000}"/>
    <cellStyle name="Comma 8 4 9 2 2" xfId="28789" xr:uid="{00000000-0005-0000-0000-000024000000}"/>
    <cellStyle name="Comma 8 4 9 2 2 2" xfId="59029" xr:uid="{00000000-0005-0000-0000-000024000000}"/>
    <cellStyle name="Comma 8 4 9 2 3" xfId="43909" xr:uid="{00000000-0005-0000-0000-000024000000}"/>
    <cellStyle name="Comma 8 4 9 3" xfId="19717" xr:uid="{00000000-0005-0000-0000-000024000000}"/>
    <cellStyle name="Comma 8 4 9 3 2" xfId="49957" xr:uid="{00000000-0005-0000-0000-000024000000}"/>
    <cellStyle name="Comma 8 4 9 4" xfId="34837" xr:uid="{00000000-0005-0000-0000-000024000000}"/>
    <cellStyle name="Comma 8 5" xfId="103" xr:uid="{00000000-0005-0000-0000-000048000000}"/>
    <cellStyle name="Comma 8 5 10" xfId="9175" xr:uid="{00000000-0005-0000-0000-000048000000}"/>
    <cellStyle name="Comma 8 5 10 2" xfId="24295" xr:uid="{00000000-0005-0000-0000-000048000000}"/>
    <cellStyle name="Comma 8 5 10 2 2" xfId="54535" xr:uid="{00000000-0005-0000-0000-000048000000}"/>
    <cellStyle name="Comma 8 5 10 3" xfId="39415" xr:uid="{00000000-0005-0000-0000-000048000000}"/>
    <cellStyle name="Comma 8 5 11" xfId="15223" xr:uid="{00000000-0005-0000-0000-000048000000}"/>
    <cellStyle name="Comma 8 5 11 2" xfId="45463" xr:uid="{00000000-0005-0000-0000-000048000000}"/>
    <cellStyle name="Comma 8 5 12" xfId="30343" xr:uid="{00000000-0005-0000-0000-000048000000}"/>
    <cellStyle name="Comma 8 5 2" xfId="355" xr:uid="{00000000-0005-0000-0000-000048000000}"/>
    <cellStyle name="Comma 8 5 2 10" xfId="30595" xr:uid="{00000000-0005-0000-0000-000048000000}"/>
    <cellStyle name="Comma 8 5 2 2" xfId="1111" xr:uid="{00000000-0005-0000-0000-000048000000}"/>
    <cellStyle name="Comma 8 5 2 2 2" xfId="2623" xr:uid="{00000000-0005-0000-0000-000048000000}"/>
    <cellStyle name="Comma 8 5 2 2 2 2" xfId="11695" xr:uid="{00000000-0005-0000-0000-000048000000}"/>
    <cellStyle name="Comma 8 5 2 2 2 2 2" xfId="26815" xr:uid="{00000000-0005-0000-0000-000048000000}"/>
    <cellStyle name="Comma 8 5 2 2 2 2 2 2" xfId="57055" xr:uid="{00000000-0005-0000-0000-000048000000}"/>
    <cellStyle name="Comma 8 5 2 2 2 2 3" xfId="41935" xr:uid="{00000000-0005-0000-0000-000048000000}"/>
    <cellStyle name="Comma 8 5 2 2 2 3" xfId="17743" xr:uid="{00000000-0005-0000-0000-000048000000}"/>
    <cellStyle name="Comma 8 5 2 2 2 3 2" xfId="47983" xr:uid="{00000000-0005-0000-0000-000048000000}"/>
    <cellStyle name="Comma 8 5 2 2 2 4" xfId="32863" xr:uid="{00000000-0005-0000-0000-000048000000}"/>
    <cellStyle name="Comma 8 5 2 2 3" xfId="4135" xr:uid="{00000000-0005-0000-0000-000048000000}"/>
    <cellStyle name="Comma 8 5 2 2 3 2" xfId="13207" xr:uid="{00000000-0005-0000-0000-000048000000}"/>
    <cellStyle name="Comma 8 5 2 2 3 2 2" xfId="28327" xr:uid="{00000000-0005-0000-0000-000048000000}"/>
    <cellStyle name="Comma 8 5 2 2 3 2 2 2" xfId="58567" xr:uid="{00000000-0005-0000-0000-000048000000}"/>
    <cellStyle name="Comma 8 5 2 2 3 2 3" xfId="43447" xr:uid="{00000000-0005-0000-0000-000048000000}"/>
    <cellStyle name="Comma 8 5 2 2 3 3" xfId="19255" xr:uid="{00000000-0005-0000-0000-000048000000}"/>
    <cellStyle name="Comma 8 5 2 2 3 3 2" xfId="49495" xr:uid="{00000000-0005-0000-0000-000048000000}"/>
    <cellStyle name="Comma 8 5 2 2 3 4" xfId="34375" xr:uid="{00000000-0005-0000-0000-000048000000}"/>
    <cellStyle name="Comma 8 5 2 2 4" xfId="5647" xr:uid="{00000000-0005-0000-0000-000048000000}"/>
    <cellStyle name="Comma 8 5 2 2 4 2" xfId="14719" xr:uid="{00000000-0005-0000-0000-000048000000}"/>
    <cellStyle name="Comma 8 5 2 2 4 2 2" xfId="29839" xr:uid="{00000000-0005-0000-0000-000048000000}"/>
    <cellStyle name="Comma 8 5 2 2 4 2 2 2" xfId="60079" xr:uid="{00000000-0005-0000-0000-000048000000}"/>
    <cellStyle name="Comma 8 5 2 2 4 2 3" xfId="44959" xr:uid="{00000000-0005-0000-0000-000048000000}"/>
    <cellStyle name="Comma 8 5 2 2 4 3" xfId="20767" xr:uid="{00000000-0005-0000-0000-000048000000}"/>
    <cellStyle name="Comma 8 5 2 2 4 3 2" xfId="51007" xr:uid="{00000000-0005-0000-0000-000048000000}"/>
    <cellStyle name="Comma 8 5 2 2 4 4" xfId="35887" xr:uid="{00000000-0005-0000-0000-000048000000}"/>
    <cellStyle name="Comma 8 5 2 2 5" xfId="7159" xr:uid="{00000000-0005-0000-0000-000048000000}"/>
    <cellStyle name="Comma 8 5 2 2 5 2" xfId="22279" xr:uid="{00000000-0005-0000-0000-000048000000}"/>
    <cellStyle name="Comma 8 5 2 2 5 2 2" xfId="52519" xr:uid="{00000000-0005-0000-0000-000048000000}"/>
    <cellStyle name="Comma 8 5 2 2 5 3" xfId="37399" xr:uid="{00000000-0005-0000-0000-000048000000}"/>
    <cellStyle name="Comma 8 5 2 2 6" xfId="8671" xr:uid="{00000000-0005-0000-0000-000048000000}"/>
    <cellStyle name="Comma 8 5 2 2 6 2" xfId="23791" xr:uid="{00000000-0005-0000-0000-000048000000}"/>
    <cellStyle name="Comma 8 5 2 2 6 2 2" xfId="54031" xr:uid="{00000000-0005-0000-0000-000048000000}"/>
    <cellStyle name="Comma 8 5 2 2 6 3" xfId="38911" xr:uid="{00000000-0005-0000-0000-000048000000}"/>
    <cellStyle name="Comma 8 5 2 2 7" xfId="10183" xr:uid="{00000000-0005-0000-0000-000048000000}"/>
    <cellStyle name="Comma 8 5 2 2 7 2" xfId="25303" xr:uid="{00000000-0005-0000-0000-000048000000}"/>
    <cellStyle name="Comma 8 5 2 2 7 2 2" xfId="55543" xr:uid="{00000000-0005-0000-0000-000048000000}"/>
    <cellStyle name="Comma 8 5 2 2 7 3" xfId="40423" xr:uid="{00000000-0005-0000-0000-000048000000}"/>
    <cellStyle name="Comma 8 5 2 2 8" xfId="16231" xr:uid="{00000000-0005-0000-0000-000048000000}"/>
    <cellStyle name="Comma 8 5 2 2 8 2" xfId="46471" xr:uid="{00000000-0005-0000-0000-000048000000}"/>
    <cellStyle name="Comma 8 5 2 2 9" xfId="31351" xr:uid="{00000000-0005-0000-0000-000048000000}"/>
    <cellStyle name="Comma 8 5 2 3" xfId="1867" xr:uid="{00000000-0005-0000-0000-000048000000}"/>
    <cellStyle name="Comma 8 5 2 3 2" xfId="10939" xr:uid="{00000000-0005-0000-0000-000048000000}"/>
    <cellStyle name="Comma 8 5 2 3 2 2" xfId="26059" xr:uid="{00000000-0005-0000-0000-000048000000}"/>
    <cellStyle name="Comma 8 5 2 3 2 2 2" xfId="56299" xr:uid="{00000000-0005-0000-0000-000048000000}"/>
    <cellStyle name="Comma 8 5 2 3 2 3" xfId="41179" xr:uid="{00000000-0005-0000-0000-000048000000}"/>
    <cellStyle name="Comma 8 5 2 3 3" xfId="16987" xr:uid="{00000000-0005-0000-0000-000048000000}"/>
    <cellStyle name="Comma 8 5 2 3 3 2" xfId="47227" xr:uid="{00000000-0005-0000-0000-000048000000}"/>
    <cellStyle name="Comma 8 5 2 3 4" xfId="32107" xr:uid="{00000000-0005-0000-0000-000048000000}"/>
    <cellStyle name="Comma 8 5 2 4" xfId="3379" xr:uid="{00000000-0005-0000-0000-000048000000}"/>
    <cellStyle name="Comma 8 5 2 4 2" xfId="12451" xr:uid="{00000000-0005-0000-0000-000048000000}"/>
    <cellStyle name="Comma 8 5 2 4 2 2" xfId="27571" xr:uid="{00000000-0005-0000-0000-000048000000}"/>
    <cellStyle name="Comma 8 5 2 4 2 2 2" xfId="57811" xr:uid="{00000000-0005-0000-0000-000048000000}"/>
    <cellStyle name="Comma 8 5 2 4 2 3" xfId="42691" xr:uid="{00000000-0005-0000-0000-000048000000}"/>
    <cellStyle name="Comma 8 5 2 4 3" xfId="18499" xr:uid="{00000000-0005-0000-0000-000048000000}"/>
    <cellStyle name="Comma 8 5 2 4 3 2" xfId="48739" xr:uid="{00000000-0005-0000-0000-000048000000}"/>
    <cellStyle name="Comma 8 5 2 4 4" xfId="33619" xr:uid="{00000000-0005-0000-0000-000048000000}"/>
    <cellStyle name="Comma 8 5 2 5" xfId="4891" xr:uid="{00000000-0005-0000-0000-000048000000}"/>
    <cellStyle name="Comma 8 5 2 5 2" xfId="13963" xr:uid="{00000000-0005-0000-0000-000048000000}"/>
    <cellStyle name="Comma 8 5 2 5 2 2" xfId="29083" xr:uid="{00000000-0005-0000-0000-000048000000}"/>
    <cellStyle name="Comma 8 5 2 5 2 2 2" xfId="59323" xr:uid="{00000000-0005-0000-0000-000048000000}"/>
    <cellStyle name="Comma 8 5 2 5 2 3" xfId="44203" xr:uid="{00000000-0005-0000-0000-000048000000}"/>
    <cellStyle name="Comma 8 5 2 5 3" xfId="20011" xr:uid="{00000000-0005-0000-0000-000048000000}"/>
    <cellStyle name="Comma 8 5 2 5 3 2" xfId="50251" xr:uid="{00000000-0005-0000-0000-000048000000}"/>
    <cellStyle name="Comma 8 5 2 5 4" xfId="35131" xr:uid="{00000000-0005-0000-0000-000048000000}"/>
    <cellStyle name="Comma 8 5 2 6" xfId="6403" xr:uid="{00000000-0005-0000-0000-000048000000}"/>
    <cellStyle name="Comma 8 5 2 6 2" xfId="21523" xr:uid="{00000000-0005-0000-0000-000048000000}"/>
    <cellStyle name="Comma 8 5 2 6 2 2" xfId="51763" xr:uid="{00000000-0005-0000-0000-000048000000}"/>
    <cellStyle name="Comma 8 5 2 6 3" xfId="36643" xr:uid="{00000000-0005-0000-0000-000048000000}"/>
    <cellStyle name="Comma 8 5 2 7" xfId="7915" xr:uid="{00000000-0005-0000-0000-000048000000}"/>
    <cellStyle name="Comma 8 5 2 7 2" xfId="23035" xr:uid="{00000000-0005-0000-0000-000048000000}"/>
    <cellStyle name="Comma 8 5 2 7 2 2" xfId="53275" xr:uid="{00000000-0005-0000-0000-000048000000}"/>
    <cellStyle name="Comma 8 5 2 7 3" xfId="38155" xr:uid="{00000000-0005-0000-0000-000048000000}"/>
    <cellStyle name="Comma 8 5 2 8" xfId="9427" xr:uid="{00000000-0005-0000-0000-000048000000}"/>
    <cellStyle name="Comma 8 5 2 8 2" xfId="24547" xr:uid="{00000000-0005-0000-0000-000048000000}"/>
    <cellStyle name="Comma 8 5 2 8 2 2" xfId="54787" xr:uid="{00000000-0005-0000-0000-000048000000}"/>
    <cellStyle name="Comma 8 5 2 8 3" xfId="39667" xr:uid="{00000000-0005-0000-0000-000048000000}"/>
    <cellStyle name="Comma 8 5 2 9" xfId="15475" xr:uid="{00000000-0005-0000-0000-000048000000}"/>
    <cellStyle name="Comma 8 5 2 9 2" xfId="45715" xr:uid="{00000000-0005-0000-0000-000048000000}"/>
    <cellStyle name="Comma 8 5 3" xfId="607" xr:uid="{00000000-0005-0000-0000-0000E8000000}"/>
    <cellStyle name="Comma 8 5 3 10" xfId="30847" xr:uid="{00000000-0005-0000-0000-0000E8000000}"/>
    <cellStyle name="Comma 8 5 3 2" xfId="1363" xr:uid="{00000000-0005-0000-0000-0000E8000000}"/>
    <cellStyle name="Comma 8 5 3 2 2" xfId="2875" xr:uid="{00000000-0005-0000-0000-0000E8000000}"/>
    <cellStyle name="Comma 8 5 3 2 2 2" xfId="11947" xr:uid="{00000000-0005-0000-0000-0000E8000000}"/>
    <cellStyle name="Comma 8 5 3 2 2 2 2" xfId="27067" xr:uid="{00000000-0005-0000-0000-0000E8000000}"/>
    <cellStyle name="Comma 8 5 3 2 2 2 2 2" xfId="57307" xr:uid="{00000000-0005-0000-0000-0000E8000000}"/>
    <cellStyle name="Comma 8 5 3 2 2 2 3" xfId="42187" xr:uid="{00000000-0005-0000-0000-0000E8000000}"/>
    <cellStyle name="Comma 8 5 3 2 2 3" xfId="17995" xr:uid="{00000000-0005-0000-0000-0000E8000000}"/>
    <cellStyle name="Comma 8 5 3 2 2 3 2" xfId="48235" xr:uid="{00000000-0005-0000-0000-0000E8000000}"/>
    <cellStyle name="Comma 8 5 3 2 2 4" xfId="33115" xr:uid="{00000000-0005-0000-0000-0000E8000000}"/>
    <cellStyle name="Comma 8 5 3 2 3" xfId="4387" xr:uid="{00000000-0005-0000-0000-0000E8000000}"/>
    <cellStyle name="Comma 8 5 3 2 3 2" xfId="13459" xr:uid="{00000000-0005-0000-0000-0000E8000000}"/>
    <cellStyle name="Comma 8 5 3 2 3 2 2" xfId="28579" xr:uid="{00000000-0005-0000-0000-0000E8000000}"/>
    <cellStyle name="Comma 8 5 3 2 3 2 2 2" xfId="58819" xr:uid="{00000000-0005-0000-0000-0000E8000000}"/>
    <cellStyle name="Comma 8 5 3 2 3 2 3" xfId="43699" xr:uid="{00000000-0005-0000-0000-0000E8000000}"/>
    <cellStyle name="Comma 8 5 3 2 3 3" xfId="19507" xr:uid="{00000000-0005-0000-0000-0000E8000000}"/>
    <cellStyle name="Comma 8 5 3 2 3 3 2" xfId="49747" xr:uid="{00000000-0005-0000-0000-0000E8000000}"/>
    <cellStyle name="Comma 8 5 3 2 3 4" xfId="34627" xr:uid="{00000000-0005-0000-0000-0000E8000000}"/>
    <cellStyle name="Comma 8 5 3 2 4" xfId="5899" xr:uid="{00000000-0005-0000-0000-0000E8000000}"/>
    <cellStyle name="Comma 8 5 3 2 4 2" xfId="14971" xr:uid="{00000000-0005-0000-0000-0000E8000000}"/>
    <cellStyle name="Comma 8 5 3 2 4 2 2" xfId="30091" xr:uid="{00000000-0005-0000-0000-0000E8000000}"/>
    <cellStyle name="Comma 8 5 3 2 4 2 2 2" xfId="60331" xr:uid="{00000000-0005-0000-0000-0000E8000000}"/>
    <cellStyle name="Comma 8 5 3 2 4 2 3" xfId="45211" xr:uid="{00000000-0005-0000-0000-0000E8000000}"/>
    <cellStyle name="Comma 8 5 3 2 4 3" xfId="21019" xr:uid="{00000000-0005-0000-0000-0000E8000000}"/>
    <cellStyle name="Comma 8 5 3 2 4 3 2" xfId="51259" xr:uid="{00000000-0005-0000-0000-0000E8000000}"/>
    <cellStyle name="Comma 8 5 3 2 4 4" xfId="36139" xr:uid="{00000000-0005-0000-0000-0000E8000000}"/>
    <cellStyle name="Comma 8 5 3 2 5" xfId="7411" xr:uid="{00000000-0005-0000-0000-0000E8000000}"/>
    <cellStyle name="Comma 8 5 3 2 5 2" xfId="22531" xr:uid="{00000000-0005-0000-0000-0000E8000000}"/>
    <cellStyle name="Comma 8 5 3 2 5 2 2" xfId="52771" xr:uid="{00000000-0005-0000-0000-0000E8000000}"/>
    <cellStyle name="Comma 8 5 3 2 5 3" xfId="37651" xr:uid="{00000000-0005-0000-0000-0000E8000000}"/>
    <cellStyle name="Comma 8 5 3 2 6" xfId="8923" xr:uid="{00000000-0005-0000-0000-0000E8000000}"/>
    <cellStyle name="Comma 8 5 3 2 6 2" xfId="24043" xr:uid="{00000000-0005-0000-0000-0000E8000000}"/>
    <cellStyle name="Comma 8 5 3 2 6 2 2" xfId="54283" xr:uid="{00000000-0005-0000-0000-0000E8000000}"/>
    <cellStyle name="Comma 8 5 3 2 6 3" xfId="39163" xr:uid="{00000000-0005-0000-0000-0000E8000000}"/>
    <cellStyle name="Comma 8 5 3 2 7" xfId="10435" xr:uid="{00000000-0005-0000-0000-0000E8000000}"/>
    <cellStyle name="Comma 8 5 3 2 7 2" xfId="25555" xr:uid="{00000000-0005-0000-0000-0000E8000000}"/>
    <cellStyle name="Comma 8 5 3 2 7 2 2" xfId="55795" xr:uid="{00000000-0005-0000-0000-0000E8000000}"/>
    <cellStyle name="Comma 8 5 3 2 7 3" xfId="40675" xr:uid="{00000000-0005-0000-0000-0000E8000000}"/>
    <cellStyle name="Comma 8 5 3 2 8" xfId="16483" xr:uid="{00000000-0005-0000-0000-0000E8000000}"/>
    <cellStyle name="Comma 8 5 3 2 8 2" xfId="46723" xr:uid="{00000000-0005-0000-0000-0000E8000000}"/>
    <cellStyle name="Comma 8 5 3 2 9" xfId="31603" xr:uid="{00000000-0005-0000-0000-0000E8000000}"/>
    <cellStyle name="Comma 8 5 3 3" xfId="2119" xr:uid="{00000000-0005-0000-0000-0000E8000000}"/>
    <cellStyle name="Comma 8 5 3 3 2" xfId="11191" xr:uid="{00000000-0005-0000-0000-0000E8000000}"/>
    <cellStyle name="Comma 8 5 3 3 2 2" xfId="26311" xr:uid="{00000000-0005-0000-0000-0000E8000000}"/>
    <cellStyle name="Comma 8 5 3 3 2 2 2" xfId="56551" xr:uid="{00000000-0005-0000-0000-0000E8000000}"/>
    <cellStyle name="Comma 8 5 3 3 2 3" xfId="41431" xr:uid="{00000000-0005-0000-0000-0000E8000000}"/>
    <cellStyle name="Comma 8 5 3 3 3" xfId="17239" xr:uid="{00000000-0005-0000-0000-0000E8000000}"/>
    <cellStyle name="Comma 8 5 3 3 3 2" xfId="47479" xr:uid="{00000000-0005-0000-0000-0000E8000000}"/>
    <cellStyle name="Comma 8 5 3 3 4" xfId="32359" xr:uid="{00000000-0005-0000-0000-0000E8000000}"/>
    <cellStyle name="Comma 8 5 3 4" xfId="3631" xr:uid="{00000000-0005-0000-0000-0000E8000000}"/>
    <cellStyle name="Comma 8 5 3 4 2" xfId="12703" xr:uid="{00000000-0005-0000-0000-0000E8000000}"/>
    <cellStyle name="Comma 8 5 3 4 2 2" xfId="27823" xr:uid="{00000000-0005-0000-0000-0000E8000000}"/>
    <cellStyle name="Comma 8 5 3 4 2 2 2" xfId="58063" xr:uid="{00000000-0005-0000-0000-0000E8000000}"/>
    <cellStyle name="Comma 8 5 3 4 2 3" xfId="42943" xr:uid="{00000000-0005-0000-0000-0000E8000000}"/>
    <cellStyle name="Comma 8 5 3 4 3" xfId="18751" xr:uid="{00000000-0005-0000-0000-0000E8000000}"/>
    <cellStyle name="Comma 8 5 3 4 3 2" xfId="48991" xr:uid="{00000000-0005-0000-0000-0000E8000000}"/>
    <cellStyle name="Comma 8 5 3 4 4" xfId="33871" xr:uid="{00000000-0005-0000-0000-0000E8000000}"/>
    <cellStyle name="Comma 8 5 3 5" xfId="5143" xr:uid="{00000000-0005-0000-0000-0000E8000000}"/>
    <cellStyle name="Comma 8 5 3 5 2" xfId="14215" xr:uid="{00000000-0005-0000-0000-0000E8000000}"/>
    <cellStyle name="Comma 8 5 3 5 2 2" xfId="29335" xr:uid="{00000000-0005-0000-0000-0000E8000000}"/>
    <cellStyle name="Comma 8 5 3 5 2 2 2" xfId="59575" xr:uid="{00000000-0005-0000-0000-0000E8000000}"/>
    <cellStyle name="Comma 8 5 3 5 2 3" xfId="44455" xr:uid="{00000000-0005-0000-0000-0000E8000000}"/>
    <cellStyle name="Comma 8 5 3 5 3" xfId="20263" xr:uid="{00000000-0005-0000-0000-0000E8000000}"/>
    <cellStyle name="Comma 8 5 3 5 3 2" xfId="50503" xr:uid="{00000000-0005-0000-0000-0000E8000000}"/>
    <cellStyle name="Comma 8 5 3 5 4" xfId="35383" xr:uid="{00000000-0005-0000-0000-0000E8000000}"/>
    <cellStyle name="Comma 8 5 3 6" xfId="6655" xr:uid="{00000000-0005-0000-0000-0000E8000000}"/>
    <cellStyle name="Comma 8 5 3 6 2" xfId="21775" xr:uid="{00000000-0005-0000-0000-0000E8000000}"/>
    <cellStyle name="Comma 8 5 3 6 2 2" xfId="52015" xr:uid="{00000000-0005-0000-0000-0000E8000000}"/>
    <cellStyle name="Comma 8 5 3 6 3" xfId="36895" xr:uid="{00000000-0005-0000-0000-0000E8000000}"/>
    <cellStyle name="Comma 8 5 3 7" xfId="8167" xr:uid="{00000000-0005-0000-0000-0000E8000000}"/>
    <cellStyle name="Comma 8 5 3 7 2" xfId="23287" xr:uid="{00000000-0005-0000-0000-0000E8000000}"/>
    <cellStyle name="Comma 8 5 3 7 2 2" xfId="53527" xr:uid="{00000000-0005-0000-0000-0000E8000000}"/>
    <cellStyle name="Comma 8 5 3 7 3" xfId="38407" xr:uid="{00000000-0005-0000-0000-0000E8000000}"/>
    <cellStyle name="Comma 8 5 3 8" xfId="9679" xr:uid="{00000000-0005-0000-0000-0000E8000000}"/>
    <cellStyle name="Comma 8 5 3 8 2" xfId="24799" xr:uid="{00000000-0005-0000-0000-0000E8000000}"/>
    <cellStyle name="Comma 8 5 3 8 2 2" xfId="55039" xr:uid="{00000000-0005-0000-0000-0000E8000000}"/>
    <cellStyle name="Comma 8 5 3 8 3" xfId="39919" xr:uid="{00000000-0005-0000-0000-0000E8000000}"/>
    <cellStyle name="Comma 8 5 3 9" xfId="15727" xr:uid="{00000000-0005-0000-0000-0000E8000000}"/>
    <cellStyle name="Comma 8 5 3 9 2" xfId="45967" xr:uid="{00000000-0005-0000-0000-0000E8000000}"/>
    <cellStyle name="Comma 8 5 4" xfId="859" xr:uid="{00000000-0005-0000-0000-000048000000}"/>
    <cellStyle name="Comma 8 5 4 2" xfId="2371" xr:uid="{00000000-0005-0000-0000-000048000000}"/>
    <cellStyle name="Comma 8 5 4 2 2" xfId="11443" xr:uid="{00000000-0005-0000-0000-000048000000}"/>
    <cellStyle name="Comma 8 5 4 2 2 2" xfId="26563" xr:uid="{00000000-0005-0000-0000-000048000000}"/>
    <cellStyle name="Comma 8 5 4 2 2 2 2" xfId="56803" xr:uid="{00000000-0005-0000-0000-000048000000}"/>
    <cellStyle name="Comma 8 5 4 2 2 3" xfId="41683" xr:uid="{00000000-0005-0000-0000-000048000000}"/>
    <cellStyle name="Comma 8 5 4 2 3" xfId="17491" xr:uid="{00000000-0005-0000-0000-000048000000}"/>
    <cellStyle name="Comma 8 5 4 2 3 2" xfId="47731" xr:uid="{00000000-0005-0000-0000-000048000000}"/>
    <cellStyle name="Comma 8 5 4 2 4" xfId="32611" xr:uid="{00000000-0005-0000-0000-000048000000}"/>
    <cellStyle name="Comma 8 5 4 3" xfId="3883" xr:uid="{00000000-0005-0000-0000-000048000000}"/>
    <cellStyle name="Comma 8 5 4 3 2" xfId="12955" xr:uid="{00000000-0005-0000-0000-000048000000}"/>
    <cellStyle name="Comma 8 5 4 3 2 2" xfId="28075" xr:uid="{00000000-0005-0000-0000-000048000000}"/>
    <cellStyle name="Comma 8 5 4 3 2 2 2" xfId="58315" xr:uid="{00000000-0005-0000-0000-000048000000}"/>
    <cellStyle name="Comma 8 5 4 3 2 3" xfId="43195" xr:uid="{00000000-0005-0000-0000-000048000000}"/>
    <cellStyle name="Comma 8 5 4 3 3" xfId="19003" xr:uid="{00000000-0005-0000-0000-000048000000}"/>
    <cellStyle name="Comma 8 5 4 3 3 2" xfId="49243" xr:uid="{00000000-0005-0000-0000-000048000000}"/>
    <cellStyle name="Comma 8 5 4 3 4" xfId="34123" xr:uid="{00000000-0005-0000-0000-000048000000}"/>
    <cellStyle name="Comma 8 5 4 4" xfId="5395" xr:uid="{00000000-0005-0000-0000-000048000000}"/>
    <cellStyle name="Comma 8 5 4 4 2" xfId="14467" xr:uid="{00000000-0005-0000-0000-000048000000}"/>
    <cellStyle name="Comma 8 5 4 4 2 2" xfId="29587" xr:uid="{00000000-0005-0000-0000-000048000000}"/>
    <cellStyle name="Comma 8 5 4 4 2 2 2" xfId="59827" xr:uid="{00000000-0005-0000-0000-000048000000}"/>
    <cellStyle name="Comma 8 5 4 4 2 3" xfId="44707" xr:uid="{00000000-0005-0000-0000-000048000000}"/>
    <cellStyle name="Comma 8 5 4 4 3" xfId="20515" xr:uid="{00000000-0005-0000-0000-000048000000}"/>
    <cellStyle name="Comma 8 5 4 4 3 2" xfId="50755" xr:uid="{00000000-0005-0000-0000-000048000000}"/>
    <cellStyle name="Comma 8 5 4 4 4" xfId="35635" xr:uid="{00000000-0005-0000-0000-000048000000}"/>
    <cellStyle name="Comma 8 5 4 5" xfId="6907" xr:uid="{00000000-0005-0000-0000-000048000000}"/>
    <cellStyle name="Comma 8 5 4 5 2" xfId="22027" xr:uid="{00000000-0005-0000-0000-000048000000}"/>
    <cellStyle name="Comma 8 5 4 5 2 2" xfId="52267" xr:uid="{00000000-0005-0000-0000-000048000000}"/>
    <cellStyle name="Comma 8 5 4 5 3" xfId="37147" xr:uid="{00000000-0005-0000-0000-000048000000}"/>
    <cellStyle name="Comma 8 5 4 6" xfId="8419" xr:uid="{00000000-0005-0000-0000-000048000000}"/>
    <cellStyle name="Comma 8 5 4 6 2" xfId="23539" xr:uid="{00000000-0005-0000-0000-000048000000}"/>
    <cellStyle name="Comma 8 5 4 6 2 2" xfId="53779" xr:uid="{00000000-0005-0000-0000-000048000000}"/>
    <cellStyle name="Comma 8 5 4 6 3" xfId="38659" xr:uid="{00000000-0005-0000-0000-000048000000}"/>
    <cellStyle name="Comma 8 5 4 7" xfId="9931" xr:uid="{00000000-0005-0000-0000-000048000000}"/>
    <cellStyle name="Comma 8 5 4 7 2" xfId="25051" xr:uid="{00000000-0005-0000-0000-000048000000}"/>
    <cellStyle name="Comma 8 5 4 7 2 2" xfId="55291" xr:uid="{00000000-0005-0000-0000-000048000000}"/>
    <cellStyle name="Comma 8 5 4 7 3" xfId="40171" xr:uid="{00000000-0005-0000-0000-000048000000}"/>
    <cellStyle name="Comma 8 5 4 8" xfId="15979" xr:uid="{00000000-0005-0000-0000-000048000000}"/>
    <cellStyle name="Comma 8 5 4 8 2" xfId="46219" xr:uid="{00000000-0005-0000-0000-000048000000}"/>
    <cellStyle name="Comma 8 5 4 9" xfId="31099" xr:uid="{00000000-0005-0000-0000-000048000000}"/>
    <cellStyle name="Comma 8 5 5" xfId="1615" xr:uid="{00000000-0005-0000-0000-000048000000}"/>
    <cellStyle name="Comma 8 5 5 2" xfId="10687" xr:uid="{00000000-0005-0000-0000-000048000000}"/>
    <cellStyle name="Comma 8 5 5 2 2" xfId="25807" xr:uid="{00000000-0005-0000-0000-000048000000}"/>
    <cellStyle name="Comma 8 5 5 2 2 2" xfId="56047" xr:uid="{00000000-0005-0000-0000-000048000000}"/>
    <cellStyle name="Comma 8 5 5 2 3" xfId="40927" xr:uid="{00000000-0005-0000-0000-000048000000}"/>
    <cellStyle name="Comma 8 5 5 3" xfId="16735" xr:uid="{00000000-0005-0000-0000-000048000000}"/>
    <cellStyle name="Comma 8 5 5 3 2" xfId="46975" xr:uid="{00000000-0005-0000-0000-000048000000}"/>
    <cellStyle name="Comma 8 5 5 4" xfId="31855" xr:uid="{00000000-0005-0000-0000-000048000000}"/>
    <cellStyle name="Comma 8 5 6" xfId="3127" xr:uid="{00000000-0005-0000-0000-000048000000}"/>
    <cellStyle name="Comma 8 5 6 2" xfId="12199" xr:uid="{00000000-0005-0000-0000-000048000000}"/>
    <cellStyle name="Comma 8 5 6 2 2" xfId="27319" xr:uid="{00000000-0005-0000-0000-000048000000}"/>
    <cellStyle name="Comma 8 5 6 2 2 2" xfId="57559" xr:uid="{00000000-0005-0000-0000-000048000000}"/>
    <cellStyle name="Comma 8 5 6 2 3" xfId="42439" xr:uid="{00000000-0005-0000-0000-000048000000}"/>
    <cellStyle name="Comma 8 5 6 3" xfId="18247" xr:uid="{00000000-0005-0000-0000-000048000000}"/>
    <cellStyle name="Comma 8 5 6 3 2" xfId="48487" xr:uid="{00000000-0005-0000-0000-000048000000}"/>
    <cellStyle name="Comma 8 5 6 4" xfId="33367" xr:uid="{00000000-0005-0000-0000-000048000000}"/>
    <cellStyle name="Comma 8 5 7" xfId="4639" xr:uid="{00000000-0005-0000-0000-000048000000}"/>
    <cellStyle name="Comma 8 5 7 2" xfId="13711" xr:uid="{00000000-0005-0000-0000-000048000000}"/>
    <cellStyle name="Comma 8 5 7 2 2" xfId="28831" xr:uid="{00000000-0005-0000-0000-000048000000}"/>
    <cellStyle name="Comma 8 5 7 2 2 2" xfId="59071" xr:uid="{00000000-0005-0000-0000-000048000000}"/>
    <cellStyle name="Comma 8 5 7 2 3" xfId="43951" xr:uid="{00000000-0005-0000-0000-000048000000}"/>
    <cellStyle name="Comma 8 5 7 3" xfId="19759" xr:uid="{00000000-0005-0000-0000-000048000000}"/>
    <cellStyle name="Comma 8 5 7 3 2" xfId="49999" xr:uid="{00000000-0005-0000-0000-000048000000}"/>
    <cellStyle name="Comma 8 5 7 4" xfId="34879" xr:uid="{00000000-0005-0000-0000-000048000000}"/>
    <cellStyle name="Comma 8 5 8" xfId="6151" xr:uid="{00000000-0005-0000-0000-000048000000}"/>
    <cellStyle name="Comma 8 5 8 2" xfId="21271" xr:uid="{00000000-0005-0000-0000-000048000000}"/>
    <cellStyle name="Comma 8 5 8 2 2" xfId="51511" xr:uid="{00000000-0005-0000-0000-000048000000}"/>
    <cellStyle name="Comma 8 5 8 3" xfId="36391" xr:uid="{00000000-0005-0000-0000-000048000000}"/>
    <cellStyle name="Comma 8 5 9" xfId="7663" xr:uid="{00000000-0005-0000-0000-000048000000}"/>
    <cellStyle name="Comma 8 5 9 2" xfId="22783" xr:uid="{00000000-0005-0000-0000-000048000000}"/>
    <cellStyle name="Comma 8 5 9 2 2" xfId="53023" xr:uid="{00000000-0005-0000-0000-000048000000}"/>
    <cellStyle name="Comma 8 5 9 3" xfId="37903" xr:uid="{00000000-0005-0000-0000-000048000000}"/>
    <cellStyle name="Comma 8 6" xfId="187" xr:uid="{00000000-0005-0000-0000-000048000000}"/>
    <cellStyle name="Comma 8 6 10" xfId="9259" xr:uid="{00000000-0005-0000-0000-000048000000}"/>
    <cellStyle name="Comma 8 6 10 2" xfId="24379" xr:uid="{00000000-0005-0000-0000-000048000000}"/>
    <cellStyle name="Comma 8 6 10 2 2" xfId="54619" xr:uid="{00000000-0005-0000-0000-000048000000}"/>
    <cellStyle name="Comma 8 6 10 3" xfId="39499" xr:uid="{00000000-0005-0000-0000-000048000000}"/>
    <cellStyle name="Comma 8 6 11" xfId="15307" xr:uid="{00000000-0005-0000-0000-000048000000}"/>
    <cellStyle name="Comma 8 6 11 2" xfId="45547" xr:uid="{00000000-0005-0000-0000-000048000000}"/>
    <cellStyle name="Comma 8 6 12" xfId="30427" xr:uid="{00000000-0005-0000-0000-000048000000}"/>
    <cellStyle name="Comma 8 6 2" xfId="439" xr:uid="{00000000-0005-0000-0000-000048000000}"/>
    <cellStyle name="Comma 8 6 2 10" xfId="30679" xr:uid="{00000000-0005-0000-0000-000048000000}"/>
    <cellStyle name="Comma 8 6 2 2" xfId="1195" xr:uid="{00000000-0005-0000-0000-000048000000}"/>
    <cellStyle name="Comma 8 6 2 2 2" xfId="2707" xr:uid="{00000000-0005-0000-0000-000048000000}"/>
    <cellStyle name="Comma 8 6 2 2 2 2" xfId="11779" xr:uid="{00000000-0005-0000-0000-000048000000}"/>
    <cellStyle name="Comma 8 6 2 2 2 2 2" xfId="26899" xr:uid="{00000000-0005-0000-0000-000048000000}"/>
    <cellStyle name="Comma 8 6 2 2 2 2 2 2" xfId="57139" xr:uid="{00000000-0005-0000-0000-000048000000}"/>
    <cellStyle name="Comma 8 6 2 2 2 2 3" xfId="42019" xr:uid="{00000000-0005-0000-0000-000048000000}"/>
    <cellStyle name="Comma 8 6 2 2 2 3" xfId="17827" xr:uid="{00000000-0005-0000-0000-000048000000}"/>
    <cellStyle name="Comma 8 6 2 2 2 3 2" xfId="48067" xr:uid="{00000000-0005-0000-0000-000048000000}"/>
    <cellStyle name="Comma 8 6 2 2 2 4" xfId="32947" xr:uid="{00000000-0005-0000-0000-000048000000}"/>
    <cellStyle name="Comma 8 6 2 2 3" xfId="4219" xr:uid="{00000000-0005-0000-0000-000048000000}"/>
    <cellStyle name="Comma 8 6 2 2 3 2" xfId="13291" xr:uid="{00000000-0005-0000-0000-000048000000}"/>
    <cellStyle name="Comma 8 6 2 2 3 2 2" xfId="28411" xr:uid="{00000000-0005-0000-0000-000048000000}"/>
    <cellStyle name="Comma 8 6 2 2 3 2 2 2" xfId="58651" xr:uid="{00000000-0005-0000-0000-000048000000}"/>
    <cellStyle name="Comma 8 6 2 2 3 2 3" xfId="43531" xr:uid="{00000000-0005-0000-0000-000048000000}"/>
    <cellStyle name="Comma 8 6 2 2 3 3" xfId="19339" xr:uid="{00000000-0005-0000-0000-000048000000}"/>
    <cellStyle name="Comma 8 6 2 2 3 3 2" xfId="49579" xr:uid="{00000000-0005-0000-0000-000048000000}"/>
    <cellStyle name="Comma 8 6 2 2 3 4" xfId="34459" xr:uid="{00000000-0005-0000-0000-000048000000}"/>
    <cellStyle name="Comma 8 6 2 2 4" xfId="5731" xr:uid="{00000000-0005-0000-0000-000048000000}"/>
    <cellStyle name="Comma 8 6 2 2 4 2" xfId="14803" xr:uid="{00000000-0005-0000-0000-000048000000}"/>
    <cellStyle name="Comma 8 6 2 2 4 2 2" xfId="29923" xr:uid="{00000000-0005-0000-0000-000048000000}"/>
    <cellStyle name="Comma 8 6 2 2 4 2 2 2" xfId="60163" xr:uid="{00000000-0005-0000-0000-000048000000}"/>
    <cellStyle name="Comma 8 6 2 2 4 2 3" xfId="45043" xr:uid="{00000000-0005-0000-0000-000048000000}"/>
    <cellStyle name="Comma 8 6 2 2 4 3" xfId="20851" xr:uid="{00000000-0005-0000-0000-000048000000}"/>
    <cellStyle name="Comma 8 6 2 2 4 3 2" xfId="51091" xr:uid="{00000000-0005-0000-0000-000048000000}"/>
    <cellStyle name="Comma 8 6 2 2 4 4" xfId="35971" xr:uid="{00000000-0005-0000-0000-000048000000}"/>
    <cellStyle name="Comma 8 6 2 2 5" xfId="7243" xr:uid="{00000000-0005-0000-0000-000048000000}"/>
    <cellStyle name="Comma 8 6 2 2 5 2" xfId="22363" xr:uid="{00000000-0005-0000-0000-000048000000}"/>
    <cellStyle name="Comma 8 6 2 2 5 2 2" xfId="52603" xr:uid="{00000000-0005-0000-0000-000048000000}"/>
    <cellStyle name="Comma 8 6 2 2 5 3" xfId="37483" xr:uid="{00000000-0005-0000-0000-000048000000}"/>
    <cellStyle name="Comma 8 6 2 2 6" xfId="8755" xr:uid="{00000000-0005-0000-0000-000048000000}"/>
    <cellStyle name="Comma 8 6 2 2 6 2" xfId="23875" xr:uid="{00000000-0005-0000-0000-000048000000}"/>
    <cellStyle name="Comma 8 6 2 2 6 2 2" xfId="54115" xr:uid="{00000000-0005-0000-0000-000048000000}"/>
    <cellStyle name="Comma 8 6 2 2 6 3" xfId="38995" xr:uid="{00000000-0005-0000-0000-000048000000}"/>
    <cellStyle name="Comma 8 6 2 2 7" xfId="10267" xr:uid="{00000000-0005-0000-0000-000048000000}"/>
    <cellStyle name="Comma 8 6 2 2 7 2" xfId="25387" xr:uid="{00000000-0005-0000-0000-000048000000}"/>
    <cellStyle name="Comma 8 6 2 2 7 2 2" xfId="55627" xr:uid="{00000000-0005-0000-0000-000048000000}"/>
    <cellStyle name="Comma 8 6 2 2 7 3" xfId="40507" xr:uid="{00000000-0005-0000-0000-000048000000}"/>
    <cellStyle name="Comma 8 6 2 2 8" xfId="16315" xr:uid="{00000000-0005-0000-0000-000048000000}"/>
    <cellStyle name="Comma 8 6 2 2 8 2" xfId="46555" xr:uid="{00000000-0005-0000-0000-000048000000}"/>
    <cellStyle name="Comma 8 6 2 2 9" xfId="31435" xr:uid="{00000000-0005-0000-0000-000048000000}"/>
    <cellStyle name="Comma 8 6 2 3" xfId="1951" xr:uid="{00000000-0005-0000-0000-000048000000}"/>
    <cellStyle name="Comma 8 6 2 3 2" xfId="11023" xr:uid="{00000000-0005-0000-0000-000048000000}"/>
    <cellStyle name="Comma 8 6 2 3 2 2" xfId="26143" xr:uid="{00000000-0005-0000-0000-000048000000}"/>
    <cellStyle name="Comma 8 6 2 3 2 2 2" xfId="56383" xr:uid="{00000000-0005-0000-0000-000048000000}"/>
    <cellStyle name="Comma 8 6 2 3 2 3" xfId="41263" xr:uid="{00000000-0005-0000-0000-000048000000}"/>
    <cellStyle name="Comma 8 6 2 3 3" xfId="17071" xr:uid="{00000000-0005-0000-0000-000048000000}"/>
    <cellStyle name="Comma 8 6 2 3 3 2" xfId="47311" xr:uid="{00000000-0005-0000-0000-000048000000}"/>
    <cellStyle name="Comma 8 6 2 3 4" xfId="32191" xr:uid="{00000000-0005-0000-0000-000048000000}"/>
    <cellStyle name="Comma 8 6 2 4" xfId="3463" xr:uid="{00000000-0005-0000-0000-000048000000}"/>
    <cellStyle name="Comma 8 6 2 4 2" xfId="12535" xr:uid="{00000000-0005-0000-0000-000048000000}"/>
    <cellStyle name="Comma 8 6 2 4 2 2" xfId="27655" xr:uid="{00000000-0005-0000-0000-000048000000}"/>
    <cellStyle name="Comma 8 6 2 4 2 2 2" xfId="57895" xr:uid="{00000000-0005-0000-0000-000048000000}"/>
    <cellStyle name="Comma 8 6 2 4 2 3" xfId="42775" xr:uid="{00000000-0005-0000-0000-000048000000}"/>
    <cellStyle name="Comma 8 6 2 4 3" xfId="18583" xr:uid="{00000000-0005-0000-0000-000048000000}"/>
    <cellStyle name="Comma 8 6 2 4 3 2" xfId="48823" xr:uid="{00000000-0005-0000-0000-000048000000}"/>
    <cellStyle name="Comma 8 6 2 4 4" xfId="33703" xr:uid="{00000000-0005-0000-0000-000048000000}"/>
    <cellStyle name="Comma 8 6 2 5" xfId="4975" xr:uid="{00000000-0005-0000-0000-000048000000}"/>
    <cellStyle name="Comma 8 6 2 5 2" xfId="14047" xr:uid="{00000000-0005-0000-0000-000048000000}"/>
    <cellStyle name="Comma 8 6 2 5 2 2" xfId="29167" xr:uid="{00000000-0005-0000-0000-000048000000}"/>
    <cellStyle name="Comma 8 6 2 5 2 2 2" xfId="59407" xr:uid="{00000000-0005-0000-0000-000048000000}"/>
    <cellStyle name="Comma 8 6 2 5 2 3" xfId="44287" xr:uid="{00000000-0005-0000-0000-000048000000}"/>
    <cellStyle name="Comma 8 6 2 5 3" xfId="20095" xr:uid="{00000000-0005-0000-0000-000048000000}"/>
    <cellStyle name="Comma 8 6 2 5 3 2" xfId="50335" xr:uid="{00000000-0005-0000-0000-000048000000}"/>
    <cellStyle name="Comma 8 6 2 5 4" xfId="35215" xr:uid="{00000000-0005-0000-0000-000048000000}"/>
    <cellStyle name="Comma 8 6 2 6" xfId="6487" xr:uid="{00000000-0005-0000-0000-000048000000}"/>
    <cellStyle name="Comma 8 6 2 6 2" xfId="21607" xr:uid="{00000000-0005-0000-0000-000048000000}"/>
    <cellStyle name="Comma 8 6 2 6 2 2" xfId="51847" xr:uid="{00000000-0005-0000-0000-000048000000}"/>
    <cellStyle name="Comma 8 6 2 6 3" xfId="36727" xr:uid="{00000000-0005-0000-0000-000048000000}"/>
    <cellStyle name="Comma 8 6 2 7" xfId="7999" xr:uid="{00000000-0005-0000-0000-000048000000}"/>
    <cellStyle name="Comma 8 6 2 7 2" xfId="23119" xr:uid="{00000000-0005-0000-0000-000048000000}"/>
    <cellStyle name="Comma 8 6 2 7 2 2" xfId="53359" xr:uid="{00000000-0005-0000-0000-000048000000}"/>
    <cellStyle name="Comma 8 6 2 7 3" xfId="38239" xr:uid="{00000000-0005-0000-0000-000048000000}"/>
    <cellStyle name="Comma 8 6 2 8" xfId="9511" xr:uid="{00000000-0005-0000-0000-000048000000}"/>
    <cellStyle name="Comma 8 6 2 8 2" xfId="24631" xr:uid="{00000000-0005-0000-0000-000048000000}"/>
    <cellStyle name="Comma 8 6 2 8 2 2" xfId="54871" xr:uid="{00000000-0005-0000-0000-000048000000}"/>
    <cellStyle name="Comma 8 6 2 8 3" xfId="39751" xr:uid="{00000000-0005-0000-0000-000048000000}"/>
    <cellStyle name="Comma 8 6 2 9" xfId="15559" xr:uid="{00000000-0005-0000-0000-000048000000}"/>
    <cellStyle name="Comma 8 6 2 9 2" xfId="45799" xr:uid="{00000000-0005-0000-0000-000048000000}"/>
    <cellStyle name="Comma 8 6 3" xfId="691" xr:uid="{00000000-0005-0000-0000-0000E9000000}"/>
    <cellStyle name="Comma 8 6 3 10" xfId="30931" xr:uid="{00000000-0005-0000-0000-0000E9000000}"/>
    <cellStyle name="Comma 8 6 3 2" xfId="1447" xr:uid="{00000000-0005-0000-0000-0000E9000000}"/>
    <cellStyle name="Comma 8 6 3 2 2" xfId="2959" xr:uid="{00000000-0005-0000-0000-0000E9000000}"/>
    <cellStyle name="Comma 8 6 3 2 2 2" xfId="12031" xr:uid="{00000000-0005-0000-0000-0000E9000000}"/>
    <cellStyle name="Comma 8 6 3 2 2 2 2" xfId="27151" xr:uid="{00000000-0005-0000-0000-0000E9000000}"/>
    <cellStyle name="Comma 8 6 3 2 2 2 2 2" xfId="57391" xr:uid="{00000000-0005-0000-0000-0000E9000000}"/>
    <cellStyle name="Comma 8 6 3 2 2 2 3" xfId="42271" xr:uid="{00000000-0005-0000-0000-0000E9000000}"/>
    <cellStyle name="Comma 8 6 3 2 2 3" xfId="18079" xr:uid="{00000000-0005-0000-0000-0000E9000000}"/>
    <cellStyle name="Comma 8 6 3 2 2 3 2" xfId="48319" xr:uid="{00000000-0005-0000-0000-0000E9000000}"/>
    <cellStyle name="Comma 8 6 3 2 2 4" xfId="33199" xr:uid="{00000000-0005-0000-0000-0000E9000000}"/>
    <cellStyle name="Comma 8 6 3 2 3" xfId="4471" xr:uid="{00000000-0005-0000-0000-0000E9000000}"/>
    <cellStyle name="Comma 8 6 3 2 3 2" xfId="13543" xr:uid="{00000000-0005-0000-0000-0000E9000000}"/>
    <cellStyle name="Comma 8 6 3 2 3 2 2" xfId="28663" xr:uid="{00000000-0005-0000-0000-0000E9000000}"/>
    <cellStyle name="Comma 8 6 3 2 3 2 2 2" xfId="58903" xr:uid="{00000000-0005-0000-0000-0000E9000000}"/>
    <cellStyle name="Comma 8 6 3 2 3 2 3" xfId="43783" xr:uid="{00000000-0005-0000-0000-0000E9000000}"/>
    <cellStyle name="Comma 8 6 3 2 3 3" xfId="19591" xr:uid="{00000000-0005-0000-0000-0000E9000000}"/>
    <cellStyle name="Comma 8 6 3 2 3 3 2" xfId="49831" xr:uid="{00000000-0005-0000-0000-0000E9000000}"/>
    <cellStyle name="Comma 8 6 3 2 3 4" xfId="34711" xr:uid="{00000000-0005-0000-0000-0000E9000000}"/>
    <cellStyle name="Comma 8 6 3 2 4" xfId="5983" xr:uid="{00000000-0005-0000-0000-0000E9000000}"/>
    <cellStyle name="Comma 8 6 3 2 4 2" xfId="15055" xr:uid="{00000000-0005-0000-0000-0000E9000000}"/>
    <cellStyle name="Comma 8 6 3 2 4 2 2" xfId="30175" xr:uid="{00000000-0005-0000-0000-0000E9000000}"/>
    <cellStyle name="Comma 8 6 3 2 4 2 2 2" xfId="60415" xr:uid="{00000000-0005-0000-0000-0000E9000000}"/>
    <cellStyle name="Comma 8 6 3 2 4 2 3" xfId="45295" xr:uid="{00000000-0005-0000-0000-0000E9000000}"/>
    <cellStyle name="Comma 8 6 3 2 4 3" xfId="21103" xr:uid="{00000000-0005-0000-0000-0000E9000000}"/>
    <cellStyle name="Comma 8 6 3 2 4 3 2" xfId="51343" xr:uid="{00000000-0005-0000-0000-0000E9000000}"/>
    <cellStyle name="Comma 8 6 3 2 4 4" xfId="36223" xr:uid="{00000000-0005-0000-0000-0000E9000000}"/>
    <cellStyle name="Comma 8 6 3 2 5" xfId="7495" xr:uid="{00000000-0005-0000-0000-0000E9000000}"/>
    <cellStyle name="Comma 8 6 3 2 5 2" xfId="22615" xr:uid="{00000000-0005-0000-0000-0000E9000000}"/>
    <cellStyle name="Comma 8 6 3 2 5 2 2" xfId="52855" xr:uid="{00000000-0005-0000-0000-0000E9000000}"/>
    <cellStyle name="Comma 8 6 3 2 5 3" xfId="37735" xr:uid="{00000000-0005-0000-0000-0000E9000000}"/>
    <cellStyle name="Comma 8 6 3 2 6" xfId="9007" xr:uid="{00000000-0005-0000-0000-0000E9000000}"/>
    <cellStyle name="Comma 8 6 3 2 6 2" xfId="24127" xr:uid="{00000000-0005-0000-0000-0000E9000000}"/>
    <cellStyle name="Comma 8 6 3 2 6 2 2" xfId="54367" xr:uid="{00000000-0005-0000-0000-0000E9000000}"/>
    <cellStyle name="Comma 8 6 3 2 6 3" xfId="39247" xr:uid="{00000000-0005-0000-0000-0000E9000000}"/>
    <cellStyle name="Comma 8 6 3 2 7" xfId="10519" xr:uid="{00000000-0005-0000-0000-0000E9000000}"/>
    <cellStyle name="Comma 8 6 3 2 7 2" xfId="25639" xr:uid="{00000000-0005-0000-0000-0000E9000000}"/>
    <cellStyle name="Comma 8 6 3 2 7 2 2" xfId="55879" xr:uid="{00000000-0005-0000-0000-0000E9000000}"/>
    <cellStyle name="Comma 8 6 3 2 7 3" xfId="40759" xr:uid="{00000000-0005-0000-0000-0000E9000000}"/>
    <cellStyle name="Comma 8 6 3 2 8" xfId="16567" xr:uid="{00000000-0005-0000-0000-0000E9000000}"/>
    <cellStyle name="Comma 8 6 3 2 8 2" xfId="46807" xr:uid="{00000000-0005-0000-0000-0000E9000000}"/>
    <cellStyle name="Comma 8 6 3 2 9" xfId="31687" xr:uid="{00000000-0005-0000-0000-0000E9000000}"/>
    <cellStyle name="Comma 8 6 3 3" xfId="2203" xr:uid="{00000000-0005-0000-0000-0000E9000000}"/>
    <cellStyle name="Comma 8 6 3 3 2" xfId="11275" xr:uid="{00000000-0005-0000-0000-0000E9000000}"/>
    <cellStyle name="Comma 8 6 3 3 2 2" xfId="26395" xr:uid="{00000000-0005-0000-0000-0000E9000000}"/>
    <cellStyle name="Comma 8 6 3 3 2 2 2" xfId="56635" xr:uid="{00000000-0005-0000-0000-0000E9000000}"/>
    <cellStyle name="Comma 8 6 3 3 2 3" xfId="41515" xr:uid="{00000000-0005-0000-0000-0000E9000000}"/>
    <cellStyle name="Comma 8 6 3 3 3" xfId="17323" xr:uid="{00000000-0005-0000-0000-0000E9000000}"/>
    <cellStyle name="Comma 8 6 3 3 3 2" xfId="47563" xr:uid="{00000000-0005-0000-0000-0000E9000000}"/>
    <cellStyle name="Comma 8 6 3 3 4" xfId="32443" xr:uid="{00000000-0005-0000-0000-0000E9000000}"/>
    <cellStyle name="Comma 8 6 3 4" xfId="3715" xr:uid="{00000000-0005-0000-0000-0000E9000000}"/>
    <cellStyle name="Comma 8 6 3 4 2" xfId="12787" xr:uid="{00000000-0005-0000-0000-0000E9000000}"/>
    <cellStyle name="Comma 8 6 3 4 2 2" xfId="27907" xr:uid="{00000000-0005-0000-0000-0000E9000000}"/>
    <cellStyle name="Comma 8 6 3 4 2 2 2" xfId="58147" xr:uid="{00000000-0005-0000-0000-0000E9000000}"/>
    <cellStyle name="Comma 8 6 3 4 2 3" xfId="43027" xr:uid="{00000000-0005-0000-0000-0000E9000000}"/>
    <cellStyle name="Comma 8 6 3 4 3" xfId="18835" xr:uid="{00000000-0005-0000-0000-0000E9000000}"/>
    <cellStyle name="Comma 8 6 3 4 3 2" xfId="49075" xr:uid="{00000000-0005-0000-0000-0000E9000000}"/>
    <cellStyle name="Comma 8 6 3 4 4" xfId="33955" xr:uid="{00000000-0005-0000-0000-0000E9000000}"/>
    <cellStyle name="Comma 8 6 3 5" xfId="5227" xr:uid="{00000000-0005-0000-0000-0000E9000000}"/>
    <cellStyle name="Comma 8 6 3 5 2" xfId="14299" xr:uid="{00000000-0005-0000-0000-0000E9000000}"/>
    <cellStyle name="Comma 8 6 3 5 2 2" xfId="29419" xr:uid="{00000000-0005-0000-0000-0000E9000000}"/>
    <cellStyle name="Comma 8 6 3 5 2 2 2" xfId="59659" xr:uid="{00000000-0005-0000-0000-0000E9000000}"/>
    <cellStyle name="Comma 8 6 3 5 2 3" xfId="44539" xr:uid="{00000000-0005-0000-0000-0000E9000000}"/>
    <cellStyle name="Comma 8 6 3 5 3" xfId="20347" xr:uid="{00000000-0005-0000-0000-0000E9000000}"/>
    <cellStyle name="Comma 8 6 3 5 3 2" xfId="50587" xr:uid="{00000000-0005-0000-0000-0000E9000000}"/>
    <cellStyle name="Comma 8 6 3 5 4" xfId="35467" xr:uid="{00000000-0005-0000-0000-0000E9000000}"/>
    <cellStyle name="Comma 8 6 3 6" xfId="6739" xr:uid="{00000000-0005-0000-0000-0000E9000000}"/>
    <cellStyle name="Comma 8 6 3 6 2" xfId="21859" xr:uid="{00000000-0005-0000-0000-0000E9000000}"/>
    <cellStyle name="Comma 8 6 3 6 2 2" xfId="52099" xr:uid="{00000000-0005-0000-0000-0000E9000000}"/>
    <cellStyle name="Comma 8 6 3 6 3" xfId="36979" xr:uid="{00000000-0005-0000-0000-0000E9000000}"/>
    <cellStyle name="Comma 8 6 3 7" xfId="8251" xr:uid="{00000000-0005-0000-0000-0000E9000000}"/>
    <cellStyle name="Comma 8 6 3 7 2" xfId="23371" xr:uid="{00000000-0005-0000-0000-0000E9000000}"/>
    <cellStyle name="Comma 8 6 3 7 2 2" xfId="53611" xr:uid="{00000000-0005-0000-0000-0000E9000000}"/>
    <cellStyle name="Comma 8 6 3 7 3" xfId="38491" xr:uid="{00000000-0005-0000-0000-0000E9000000}"/>
    <cellStyle name="Comma 8 6 3 8" xfId="9763" xr:uid="{00000000-0005-0000-0000-0000E9000000}"/>
    <cellStyle name="Comma 8 6 3 8 2" xfId="24883" xr:uid="{00000000-0005-0000-0000-0000E9000000}"/>
    <cellStyle name="Comma 8 6 3 8 2 2" xfId="55123" xr:uid="{00000000-0005-0000-0000-0000E9000000}"/>
    <cellStyle name="Comma 8 6 3 8 3" xfId="40003" xr:uid="{00000000-0005-0000-0000-0000E9000000}"/>
    <cellStyle name="Comma 8 6 3 9" xfId="15811" xr:uid="{00000000-0005-0000-0000-0000E9000000}"/>
    <cellStyle name="Comma 8 6 3 9 2" xfId="46051" xr:uid="{00000000-0005-0000-0000-0000E9000000}"/>
    <cellStyle name="Comma 8 6 4" xfId="943" xr:uid="{00000000-0005-0000-0000-000048000000}"/>
    <cellStyle name="Comma 8 6 4 2" xfId="2455" xr:uid="{00000000-0005-0000-0000-000048000000}"/>
    <cellStyle name="Comma 8 6 4 2 2" xfId="11527" xr:uid="{00000000-0005-0000-0000-000048000000}"/>
    <cellStyle name="Comma 8 6 4 2 2 2" xfId="26647" xr:uid="{00000000-0005-0000-0000-000048000000}"/>
    <cellStyle name="Comma 8 6 4 2 2 2 2" xfId="56887" xr:uid="{00000000-0005-0000-0000-000048000000}"/>
    <cellStyle name="Comma 8 6 4 2 2 3" xfId="41767" xr:uid="{00000000-0005-0000-0000-000048000000}"/>
    <cellStyle name="Comma 8 6 4 2 3" xfId="17575" xr:uid="{00000000-0005-0000-0000-000048000000}"/>
    <cellStyle name="Comma 8 6 4 2 3 2" xfId="47815" xr:uid="{00000000-0005-0000-0000-000048000000}"/>
    <cellStyle name="Comma 8 6 4 2 4" xfId="32695" xr:uid="{00000000-0005-0000-0000-000048000000}"/>
    <cellStyle name="Comma 8 6 4 3" xfId="3967" xr:uid="{00000000-0005-0000-0000-000048000000}"/>
    <cellStyle name="Comma 8 6 4 3 2" xfId="13039" xr:uid="{00000000-0005-0000-0000-000048000000}"/>
    <cellStyle name="Comma 8 6 4 3 2 2" xfId="28159" xr:uid="{00000000-0005-0000-0000-000048000000}"/>
    <cellStyle name="Comma 8 6 4 3 2 2 2" xfId="58399" xr:uid="{00000000-0005-0000-0000-000048000000}"/>
    <cellStyle name="Comma 8 6 4 3 2 3" xfId="43279" xr:uid="{00000000-0005-0000-0000-000048000000}"/>
    <cellStyle name="Comma 8 6 4 3 3" xfId="19087" xr:uid="{00000000-0005-0000-0000-000048000000}"/>
    <cellStyle name="Comma 8 6 4 3 3 2" xfId="49327" xr:uid="{00000000-0005-0000-0000-000048000000}"/>
    <cellStyle name="Comma 8 6 4 3 4" xfId="34207" xr:uid="{00000000-0005-0000-0000-000048000000}"/>
    <cellStyle name="Comma 8 6 4 4" xfId="5479" xr:uid="{00000000-0005-0000-0000-000048000000}"/>
    <cellStyle name="Comma 8 6 4 4 2" xfId="14551" xr:uid="{00000000-0005-0000-0000-000048000000}"/>
    <cellStyle name="Comma 8 6 4 4 2 2" xfId="29671" xr:uid="{00000000-0005-0000-0000-000048000000}"/>
    <cellStyle name="Comma 8 6 4 4 2 2 2" xfId="59911" xr:uid="{00000000-0005-0000-0000-000048000000}"/>
    <cellStyle name="Comma 8 6 4 4 2 3" xfId="44791" xr:uid="{00000000-0005-0000-0000-000048000000}"/>
    <cellStyle name="Comma 8 6 4 4 3" xfId="20599" xr:uid="{00000000-0005-0000-0000-000048000000}"/>
    <cellStyle name="Comma 8 6 4 4 3 2" xfId="50839" xr:uid="{00000000-0005-0000-0000-000048000000}"/>
    <cellStyle name="Comma 8 6 4 4 4" xfId="35719" xr:uid="{00000000-0005-0000-0000-000048000000}"/>
    <cellStyle name="Comma 8 6 4 5" xfId="6991" xr:uid="{00000000-0005-0000-0000-000048000000}"/>
    <cellStyle name="Comma 8 6 4 5 2" xfId="22111" xr:uid="{00000000-0005-0000-0000-000048000000}"/>
    <cellStyle name="Comma 8 6 4 5 2 2" xfId="52351" xr:uid="{00000000-0005-0000-0000-000048000000}"/>
    <cellStyle name="Comma 8 6 4 5 3" xfId="37231" xr:uid="{00000000-0005-0000-0000-000048000000}"/>
    <cellStyle name="Comma 8 6 4 6" xfId="8503" xr:uid="{00000000-0005-0000-0000-000048000000}"/>
    <cellStyle name="Comma 8 6 4 6 2" xfId="23623" xr:uid="{00000000-0005-0000-0000-000048000000}"/>
    <cellStyle name="Comma 8 6 4 6 2 2" xfId="53863" xr:uid="{00000000-0005-0000-0000-000048000000}"/>
    <cellStyle name="Comma 8 6 4 6 3" xfId="38743" xr:uid="{00000000-0005-0000-0000-000048000000}"/>
    <cellStyle name="Comma 8 6 4 7" xfId="10015" xr:uid="{00000000-0005-0000-0000-000048000000}"/>
    <cellStyle name="Comma 8 6 4 7 2" xfId="25135" xr:uid="{00000000-0005-0000-0000-000048000000}"/>
    <cellStyle name="Comma 8 6 4 7 2 2" xfId="55375" xr:uid="{00000000-0005-0000-0000-000048000000}"/>
    <cellStyle name="Comma 8 6 4 7 3" xfId="40255" xr:uid="{00000000-0005-0000-0000-000048000000}"/>
    <cellStyle name="Comma 8 6 4 8" xfId="16063" xr:uid="{00000000-0005-0000-0000-000048000000}"/>
    <cellStyle name="Comma 8 6 4 8 2" xfId="46303" xr:uid="{00000000-0005-0000-0000-000048000000}"/>
    <cellStyle name="Comma 8 6 4 9" xfId="31183" xr:uid="{00000000-0005-0000-0000-000048000000}"/>
    <cellStyle name="Comma 8 6 5" xfId="1699" xr:uid="{00000000-0005-0000-0000-000048000000}"/>
    <cellStyle name="Comma 8 6 5 2" xfId="10771" xr:uid="{00000000-0005-0000-0000-000048000000}"/>
    <cellStyle name="Comma 8 6 5 2 2" xfId="25891" xr:uid="{00000000-0005-0000-0000-000048000000}"/>
    <cellStyle name="Comma 8 6 5 2 2 2" xfId="56131" xr:uid="{00000000-0005-0000-0000-000048000000}"/>
    <cellStyle name="Comma 8 6 5 2 3" xfId="41011" xr:uid="{00000000-0005-0000-0000-000048000000}"/>
    <cellStyle name="Comma 8 6 5 3" xfId="16819" xr:uid="{00000000-0005-0000-0000-000048000000}"/>
    <cellStyle name="Comma 8 6 5 3 2" xfId="47059" xr:uid="{00000000-0005-0000-0000-000048000000}"/>
    <cellStyle name="Comma 8 6 5 4" xfId="31939" xr:uid="{00000000-0005-0000-0000-000048000000}"/>
    <cellStyle name="Comma 8 6 6" xfId="3211" xr:uid="{00000000-0005-0000-0000-000048000000}"/>
    <cellStyle name="Comma 8 6 6 2" xfId="12283" xr:uid="{00000000-0005-0000-0000-000048000000}"/>
    <cellStyle name="Comma 8 6 6 2 2" xfId="27403" xr:uid="{00000000-0005-0000-0000-000048000000}"/>
    <cellStyle name="Comma 8 6 6 2 2 2" xfId="57643" xr:uid="{00000000-0005-0000-0000-000048000000}"/>
    <cellStyle name="Comma 8 6 6 2 3" xfId="42523" xr:uid="{00000000-0005-0000-0000-000048000000}"/>
    <cellStyle name="Comma 8 6 6 3" xfId="18331" xr:uid="{00000000-0005-0000-0000-000048000000}"/>
    <cellStyle name="Comma 8 6 6 3 2" xfId="48571" xr:uid="{00000000-0005-0000-0000-000048000000}"/>
    <cellStyle name="Comma 8 6 6 4" xfId="33451" xr:uid="{00000000-0005-0000-0000-000048000000}"/>
    <cellStyle name="Comma 8 6 7" xfId="4723" xr:uid="{00000000-0005-0000-0000-000048000000}"/>
    <cellStyle name="Comma 8 6 7 2" xfId="13795" xr:uid="{00000000-0005-0000-0000-000048000000}"/>
    <cellStyle name="Comma 8 6 7 2 2" xfId="28915" xr:uid="{00000000-0005-0000-0000-000048000000}"/>
    <cellStyle name="Comma 8 6 7 2 2 2" xfId="59155" xr:uid="{00000000-0005-0000-0000-000048000000}"/>
    <cellStyle name="Comma 8 6 7 2 3" xfId="44035" xr:uid="{00000000-0005-0000-0000-000048000000}"/>
    <cellStyle name="Comma 8 6 7 3" xfId="19843" xr:uid="{00000000-0005-0000-0000-000048000000}"/>
    <cellStyle name="Comma 8 6 7 3 2" xfId="50083" xr:uid="{00000000-0005-0000-0000-000048000000}"/>
    <cellStyle name="Comma 8 6 7 4" xfId="34963" xr:uid="{00000000-0005-0000-0000-000048000000}"/>
    <cellStyle name="Comma 8 6 8" xfId="6235" xr:uid="{00000000-0005-0000-0000-000048000000}"/>
    <cellStyle name="Comma 8 6 8 2" xfId="21355" xr:uid="{00000000-0005-0000-0000-000048000000}"/>
    <cellStyle name="Comma 8 6 8 2 2" xfId="51595" xr:uid="{00000000-0005-0000-0000-000048000000}"/>
    <cellStyle name="Comma 8 6 8 3" xfId="36475" xr:uid="{00000000-0005-0000-0000-000048000000}"/>
    <cellStyle name="Comma 8 6 9" xfId="7747" xr:uid="{00000000-0005-0000-0000-000048000000}"/>
    <cellStyle name="Comma 8 6 9 2" xfId="22867" xr:uid="{00000000-0005-0000-0000-000048000000}"/>
    <cellStyle name="Comma 8 6 9 2 2" xfId="53107" xr:uid="{00000000-0005-0000-0000-000048000000}"/>
    <cellStyle name="Comma 8 6 9 3" xfId="37987" xr:uid="{00000000-0005-0000-0000-000048000000}"/>
    <cellStyle name="Comma 8 7" xfId="271" xr:uid="{00000000-0005-0000-0000-000039000000}"/>
    <cellStyle name="Comma 8 7 10" xfId="30511" xr:uid="{00000000-0005-0000-0000-000039000000}"/>
    <cellStyle name="Comma 8 7 2" xfId="1027" xr:uid="{00000000-0005-0000-0000-000039000000}"/>
    <cellStyle name="Comma 8 7 2 2" xfId="2539" xr:uid="{00000000-0005-0000-0000-000039000000}"/>
    <cellStyle name="Comma 8 7 2 2 2" xfId="11611" xr:uid="{00000000-0005-0000-0000-000039000000}"/>
    <cellStyle name="Comma 8 7 2 2 2 2" xfId="26731" xr:uid="{00000000-0005-0000-0000-000039000000}"/>
    <cellStyle name="Comma 8 7 2 2 2 2 2" xfId="56971" xr:uid="{00000000-0005-0000-0000-000039000000}"/>
    <cellStyle name="Comma 8 7 2 2 2 3" xfId="41851" xr:uid="{00000000-0005-0000-0000-000039000000}"/>
    <cellStyle name="Comma 8 7 2 2 3" xfId="17659" xr:uid="{00000000-0005-0000-0000-000039000000}"/>
    <cellStyle name="Comma 8 7 2 2 3 2" xfId="47899" xr:uid="{00000000-0005-0000-0000-000039000000}"/>
    <cellStyle name="Comma 8 7 2 2 4" xfId="32779" xr:uid="{00000000-0005-0000-0000-000039000000}"/>
    <cellStyle name="Comma 8 7 2 3" xfId="4051" xr:uid="{00000000-0005-0000-0000-000039000000}"/>
    <cellStyle name="Comma 8 7 2 3 2" xfId="13123" xr:uid="{00000000-0005-0000-0000-000039000000}"/>
    <cellStyle name="Comma 8 7 2 3 2 2" xfId="28243" xr:uid="{00000000-0005-0000-0000-000039000000}"/>
    <cellStyle name="Comma 8 7 2 3 2 2 2" xfId="58483" xr:uid="{00000000-0005-0000-0000-000039000000}"/>
    <cellStyle name="Comma 8 7 2 3 2 3" xfId="43363" xr:uid="{00000000-0005-0000-0000-000039000000}"/>
    <cellStyle name="Comma 8 7 2 3 3" xfId="19171" xr:uid="{00000000-0005-0000-0000-000039000000}"/>
    <cellStyle name="Comma 8 7 2 3 3 2" xfId="49411" xr:uid="{00000000-0005-0000-0000-000039000000}"/>
    <cellStyle name="Comma 8 7 2 3 4" xfId="34291" xr:uid="{00000000-0005-0000-0000-000039000000}"/>
    <cellStyle name="Comma 8 7 2 4" xfId="5563" xr:uid="{00000000-0005-0000-0000-000039000000}"/>
    <cellStyle name="Comma 8 7 2 4 2" xfId="14635" xr:uid="{00000000-0005-0000-0000-000039000000}"/>
    <cellStyle name="Comma 8 7 2 4 2 2" xfId="29755" xr:uid="{00000000-0005-0000-0000-000039000000}"/>
    <cellStyle name="Comma 8 7 2 4 2 2 2" xfId="59995" xr:uid="{00000000-0005-0000-0000-000039000000}"/>
    <cellStyle name="Comma 8 7 2 4 2 3" xfId="44875" xr:uid="{00000000-0005-0000-0000-000039000000}"/>
    <cellStyle name="Comma 8 7 2 4 3" xfId="20683" xr:uid="{00000000-0005-0000-0000-000039000000}"/>
    <cellStyle name="Comma 8 7 2 4 3 2" xfId="50923" xr:uid="{00000000-0005-0000-0000-000039000000}"/>
    <cellStyle name="Comma 8 7 2 4 4" xfId="35803" xr:uid="{00000000-0005-0000-0000-000039000000}"/>
    <cellStyle name="Comma 8 7 2 5" xfId="7075" xr:uid="{00000000-0005-0000-0000-000039000000}"/>
    <cellStyle name="Comma 8 7 2 5 2" xfId="22195" xr:uid="{00000000-0005-0000-0000-000039000000}"/>
    <cellStyle name="Comma 8 7 2 5 2 2" xfId="52435" xr:uid="{00000000-0005-0000-0000-000039000000}"/>
    <cellStyle name="Comma 8 7 2 5 3" xfId="37315" xr:uid="{00000000-0005-0000-0000-000039000000}"/>
    <cellStyle name="Comma 8 7 2 6" xfId="8587" xr:uid="{00000000-0005-0000-0000-000039000000}"/>
    <cellStyle name="Comma 8 7 2 6 2" xfId="23707" xr:uid="{00000000-0005-0000-0000-000039000000}"/>
    <cellStyle name="Comma 8 7 2 6 2 2" xfId="53947" xr:uid="{00000000-0005-0000-0000-000039000000}"/>
    <cellStyle name="Comma 8 7 2 6 3" xfId="38827" xr:uid="{00000000-0005-0000-0000-000039000000}"/>
    <cellStyle name="Comma 8 7 2 7" xfId="10099" xr:uid="{00000000-0005-0000-0000-000039000000}"/>
    <cellStyle name="Comma 8 7 2 7 2" xfId="25219" xr:uid="{00000000-0005-0000-0000-000039000000}"/>
    <cellStyle name="Comma 8 7 2 7 2 2" xfId="55459" xr:uid="{00000000-0005-0000-0000-000039000000}"/>
    <cellStyle name="Comma 8 7 2 7 3" xfId="40339" xr:uid="{00000000-0005-0000-0000-000039000000}"/>
    <cellStyle name="Comma 8 7 2 8" xfId="16147" xr:uid="{00000000-0005-0000-0000-000039000000}"/>
    <cellStyle name="Comma 8 7 2 8 2" xfId="46387" xr:uid="{00000000-0005-0000-0000-000039000000}"/>
    <cellStyle name="Comma 8 7 2 9" xfId="31267" xr:uid="{00000000-0005-0000-0000-000039000000}"/>
    <cellStyle name="Comma 8 7 3" xfId="1783" xr:uid="{00000000-0005-0000-0000-000039000000}"/>
    <cellStyle name="Comma 8 7 3 2" xfId="10855" xr:uid="{00000000-0005-0000-0000-000039000000}"/>
    <cellStyle name="Comma 8 7 3 2 2" xfId="25975" xr:uid="{00000000-0005-0000-0000-000039000000}"/>
    <cellStyle name="Comma 8 7 3 2 2 2" xfId="56215" xr:uid="{00000000-0005-0000-0000-000039000000}"/>
    <cellStyle name="Comma 8 7 3 2 3" xfId="41095" xr:uid="{00000000-0005-0000-0000-000039000000}"/>
    <cellStyle name="Comma 8 7 3 3" xfId="16903" xr:uid="{00000000-0005-0000-0000-000039000000}"/>
    <cellStyle name="Comma 8 7 3 3 2" xfId="47143" xr:uid="{00000000-0005-0000-0000-000039000000}"/>
    <cellStyle name="Comma 8 7 3 4" xfId="32023" xr:uid="{00000000-0005-0000-0000-000039000000}"/>
    <cellStyle name="Comma 8 7 4" xfId="3295" xr:uid="{00000000-0005-0000-0000-000039000000}"/>
    <cellStyle name="Comma 8 7 4 2" xfId="12367" xr:uid="{00000000-0005-0000-0000-000039000000}"/>
    <cellStyle name="Comma 8 7 4 2 2" xfId="27487" xr:uid="{00000000-0005-0000-0000-000039000000}"/>
    <cellStyle name="Comma 8 7 4 2 2 2" xfId="57727" xr:uid="{00000000-0005-0000-0000-000039000000}"/>
    <cellStyle name="Comma 8 7 4 2 3" xfId="42607" xr:uid="{00000000-0005-0000-0000-000039000000}"/>
    <cellStyle name="Comma 8 7 4 3" xfId="18415" xr:uid="{00000000-0005-0000-0000-000039000000}"/>
    <cellStyle name="Comma 8 7 4 3 2" xfId="48655" xr:uid="{00000000-0005-0000-0000-000039000000}"/>
    <cellStyle name="Comma 8 7 4 4" xfId="33535" xr:uid="{00000000-0005-0000-0000-000039000000}"/>
    <cellStyle name="Comma 8 7 5" xfId="4807" xr:uid="{00000000-0005-0000-0000-000039000000}"/>
    <cellStyle name="Comma 8 7 5 2" xfId="13879" xr:uid="{00000000-0005-0000-0000-000039000000}"/>
    <cellStyle name="Comma 8 7 5 2 2" xfId="28999" xr:uid="{00000000-0005-0000-0000-000039000000}"/>
    <cellStyle name="Comma 8 7 5 2 2 2" xfId="59239" xr:uid="{00000000-0005-0000-0000-000039000000}"/>
    <cellStyle name="Comma 8 7 5 2 3" xfId="44119" xr:uid="{00000000-0005-0000-0000-000039000000}"/>
    <cellStyle name="Comma 8 7 5 3" xfId="19927" xr:uid="{00000000-0005-0000-0000-000039000000}"/>
    <cellStyle name="Comma 8 7 5 3 2" xfId="50167" xr:uid="{00000000-0005-0000-0000-000039000000}"/>
    <cellStyle name="Comma 8 7 5 4" xfId="35047" xr:uid="{00000000-0005-0000-0000-000039000000}"/>
    <cellStyle name="Comma 8 7 6" xfId="6319" xr:uid="{00000000-0005-0000-0000-000039000000}"/>
    <cellStyle name="Comma 8 7 6 2" xfId="21439" xr:uid="{00000000-0005-0000-0000-000039000000}"/>
    <cellStyle name="Comma 8 7 6 2 2" xfId="51679" xr:uid="{00000000-0005-0000-0000-000039000000}"/>
    <cellStyle name="Comma 8 7 6 3" xfId="36559" xr:uid="{00000000-0005-0000-0000-000039000000}"/>
    <cellStyle name="Comma 8 7 7" xfId="7831" xr:uid="{00000000-0005-0000-0000-000039000000}"/>
    <cellStyle name="Comma 8 7 7 2" xfId="22951" xr:uid="{00000000-0005-0000-0000-000039000000}"/>
    <cellStyle name="Comma 8 7 7 2 2" xfId="53191" xr:uid="{00000000-0005-0000-0000-000039000000}"/>
    <cellStyle name="Comma 8 7 7 3" xfId="38071" xr:uid="{00000000-0005-0000-0000-000039000000}"/>
    <cellStyle name="Comma 8 7 8" xfId="9343" xr:uid="{00000000-0005-0000-0000-000039000000}"/>
    <cellStyle name="Comma 8 7 8 2" xfId="24463" xr:uid="{00000000-0005-0000-0000-000039000000}"/>
    <cellStyle name="Comma 8 7 8 2 2" xfId="54703" xr:uid="{00000000-0005-0000-0000-000039000000}"/>
    <cellStyle name="Comma 8 7 8 3" xfId="39583" xr:uid="{00000000-0005-0000-0000-000039000000}"/>
    <cellStyle name="Comma 8 7 9" xfId="15391" xr:uid="{00000000-0005-0000-0000-000039000000}"/>
    <cellStyle name="Comma 8 7 9 2" xfId="45631" xr:uid="{00000000-0005-0000-0000-000039000000}"/>
    <cellStyle name="Comma 8 8" xfId="523" xr:uid="{00000000-0005-0000-0000-0000D8000000}"/>
    <cellStyle name="Comma 8 8 10" xfId="30763" xr:uid="{00000000-0005-0000-0000-0000D8000000}"/>
    <cellStyle name="Comma 8 8 2" xfId="1279" xr:uid="{00000000-0005-0000-0000-0000D8000000}"/>
    <cellStyle name="Comma 8 8 2 2" xfId="2791" xr:uid="{00000000-0005-0000-0000-0000D8000000}"/>
    <cellStyle name="Comma 8 8 2 2 2" xfId="11863" xr:uid="{00000000-0005-0000-0000-0000D8000000}"/>
    <cellStyle name="Comma 8 8 2 2 2 2" xfId="26983" xr:uid="{00000000-0005-0000-0000-0000D8000000}"/>
    <cellStyle name="Comma 8 8 2 2 2 2 2" xfId="57223" xr:uid="{00000000-0005-0000-0000-0000D8000000}"/>
    <cellStyle name="Comma 8 8 2 2 2 3" xfId="42103" xr:uid="{00000000-0005-0000-0000-0000D8000000}"/>
    <cellStyle name="Comma 8 8 2 2 3" xfId="17911" xr:uid="{00000000-0005-0000-0000-0000D8000000}"/>
    <cellStyle name="Comma 8 8 2 2 3 2" xfId="48151" xr:uid="{00000000-0005-0000-0000-0000D8000000}"/>
    <cellStyle name="Comma 8 8 2 2 4" xfId="33031" xr:uid="{00000000-0005-0000-0000-0000D8000000}"/>
    <cellStyle name="Comma 8 8 2 3" xfId="4303" xr:uid="{00000000-0005-0000-0000-0000D8000000}"/>
    <cellStyle name="Comma 8 8 2 3 2" xfId="13375" xr:uid="{00000000-0005-0000-0000-0000D8000000}"/>
    <cellStyle name="Comma 8 8 2 3 2 2" xfId="28495" xr:uid="{00000000-0005-0000-0000-0000D8000000}"/>
    <cellStyle name="Comma 8 8 2 3 2 2 2" xfId="58735" xr:uid="{00000000-0005-0000-0000-0000D8000000}"/>
    <cellStyle name="Comma 8 8 2 3 2 3" xfId="43615" xr:uid="{00000000-0005-0000-0000-0000D8000000}"/>
    <cellStyle name="Comma 8 8 2 3 3" xfId="19423" xr:uid="{00000000-0005-0000-0000-0000D8000000}"/>
    <cellStyle name="Comma 8 8 2 3 3 2" xfId="49663" xr:uid="{00000000-0005-0000-0000-0000D8000000}"/>
    <cellStyle name="Comma 8 8 2 3 4" xfId="34543" xr:uid="{00000000-0005-0000-0000-0000D8000000}"/>
    <cellStyle name="Comma 8 8 2 4" xfId="5815" xr:uid="{00000000-0005-0000-0000-0000D8000000}"/>
    <cellStyle name="Comma 8 8 2 4 2" xfId="14887" xr:uid="{00000000-0005-0000-0000-0000D8000000}"/>
    <cellStyle name="Comma 8 8 2 4 2 2" xfId="30007" xr:uid="{00000000-0005-0000-0000-0000D8000000}"/>
    <cellStyle name="Comma 8 8 2 4 2 2 2" xfId="60247" xr:uid="{00000000-0005-0000-0000-0000D8000000}"/>
    <cellStyle name="Comma 8 8 2 4 2 3" xfId="45127" xr:uid="{00000000-0005-0000-0000-0000D8000000}"/>
    <cellStyle name="Comma 8 8 2 4 3" xfId="20935" xr:uid="{00000000-0005-0000-0000-0000D8000000}"/>
    <cellStyle name="Comma 8 8 2 4 3 2" xfId="51175" xr:uid="{00000000-0005-0000-0000-0000D8000000}"/>
    <cellStyle name="Comma 8 8 2 4 4" xfId="36055" xr:uid="{00000000-0005-0000-0000-0000D8000000}"/>
    <cellStyle name="Comma 8 8 2 5" xfId="7327" xr:uid="{00000000-0005-0000-0000-0000D8000000}"/>
    <cellStyle name="Comma 8 8 2 5 2" xfId="22447" xr:uid="{00000000-0005-0000-0000-0000D8000000}"/>
    <cellStyle name="Comma 8 8 2 5 2 2" xfId="52687" xr:uid="{00000000-0005-0000-0000-0000D8000000}"/>
    <cellStyle name="Comma 8 8 2 5 3" xfId="37567" xr:uid="{00000000-0005-0000-0000-0000D8000000}"/>
    <cellStyle name="Comma 8 8 2 6" xfId="8839" xr:uid="{00000000-0005-0000-0000-0000D8000000}"/>
    <cellStyle name="Comma 8 8 2 6 2" xfId="23959" xr:uid="{00000000-0005-0000-0000-0000D8000000}"/>
    <cellStyle name="Comma 8 8 2 6 2 2" xfId="54199" xr:uid="{00000000-0005-0000-0000-0000D8000000}"/>
    <cellStyle name="Comma 8 8 2 6 3" xfId="39079" xr:uid="{00000000-0005-0000-0000-0000D8000000}"/>
    <cellStyle name="Comma 8 8 2 7" xfId="10351" xr:uid="{00000000-0005-0000-0000-0000D8000000}"/>
    <cellStyle name="Comma 8 8 2 7 2" xfId="25471" xr:uid="{00000000-0005-0000-0000-0000D8000000}"/>
    <cellStyle name="Comma 8 8 2 7 2 2" xfId="55711" xr:uid="{00000000-0005-0000-0000-0000D8000000}"/>
    <cellStyle name="Comma 8 8 2 7 3" xfId="40591" xr:uid="{00000000-0005-0000-0000-0000D8000000}"/>
    <cellStyle name="Comma 8 8 2 8" xfId="16399" xr:uid="{00000000-0005-0000-0000-0000D8000000}"/>
    <cellStyle name="Comma 8 8 2 8 2" xfId="46639" xr:uid="{00000000-0005-0000-0000-0000D8000000}"/>
    <cellStyle name="Comma 8 8 2 9" xfId="31519" xr:uid="{00000000-0005-0000-0000-0000D8000000}"/>
    <cellStyle name="Comma 8 8 3" xfId="2035" xr:uid="{00000000-0005-0000-0000-0000D8000000}"/>
    <cellStyle name="Comma 8 8 3 2" xfId="11107" xr:uid="{00000000-0005-0000-0000-0000D8000000}"/>
    <cellStyle name="Comma 8 8 3 2 2" xfId="26227" xr:uid="{00000000-0005-0000-0000-0000D8000000}"/>
    <cellStyle name="Comma 8 8 3 2 2 2" xfId="56467" xr:uid="{00000000-0005-0000-0000-0000D8000000}"/>
    <cellStyle name="Comma 8 8 3 2 3" xfId="41347" xr:uid="{00000000-0005-0000-0000-0000D8000000}"/>
    <cellStyle name="Comma 8 8 3 3" xfId="17155" xr:uid="{00000000-0005-0000-0000-0000D8000000}"/>
    <cellStyle name="Comma 8 8 3 3 2" xfId="47395" xr:uid="{00000000-0005-0000-0000-0000D8000000}"/>
    <cellStyle name="Comma 8 8 3 4" xfId="32275" xr:uid="{00000000-0005-0000-0000-0000D8000000}"/>
    <cellStyle name="Comma 8 8 4" xfId="3547" xr:uid="{00000000-0005-0000-0000-0000D8000000}"/>
    <cellStyle name="Comma 8 8 4 2" xfId="12619" xr:uid="{00000000-0005-0000-0000-0000D8000000}"/>
    <cellStyle name="Comma 8 8 4 2 2" xfId="27739" xr:uid="{00000000-0005-0000-0000-0000D8000000}"/>
    <cellStyle name="Comma 8 8 4 2 2 2" xfId="57979" xr:uid="{00000000-0005-0000-0000-0000D8000000}"/>
    <cellStyle name="Comma 8 8 4 2 3" xfId="42859" xr:uid="{00000000-0005-0000-0000-0000D8000000}"/>
    <cellStyle name="Comma 8 8 4 3" xfId="18667" xr:uid="{00000000-0005-0000-0000-0000D8000000}"/>
    <cellStyle name="Comma 8 8 4 3 2" xfId="48907" xr:uid="{00000000-0005-0000-0000-0000D8000000}"/>
    <cellStyle name="Comma 8 8 4 4" xfId="33787" xr:uid="{00000000-0005-0000-0000-0000D8000000}"/>
    <cellStyle name="Comma 8 8 5" xfId="5059" xr:uid="{00000000-0005-0000-0000-0000D8000000}"/>
    <cellStyle name="Comma 8 8 5 2" xfId="14131" xr:uid="{00000000-0005-0000-0000-0000D8000000}"/>
    <cellStyle name="Comma 8 8 5 2 2" xfId="29251" xr:uid="{00000000-0005-0000-0000-0000D8000000}"/>
    <cellStyle name="Comma 8 8 5 2 2 2" xfId="59491" xr:uid="{00000000-0005-0000-0000-0000D8000000}"/>
    <cellStyle name="Comma 8 8 5 2 3" xfId="44371" xr:uid="{00000000-0005-0000-0000-0000D8000000}"/>
    <cellStyle name="Comma 8 8 5 3" xfId="20179" xr:uid="{00000000-0005-0000-0000-0000D8000000}"/>
    <cellStyle name="Comma 8 8 5 3 2" xfId="50419" xr:uid="{00000000-0005-0000-0000-0000D8000000}"/>
    <cellStyle name="Comma 8 8 5 4" xfId="35299" xr:uid="{00000000-0005-0000-0000-0000D8000000}"/>
    <cellStyle name="Comma 8 8 6" xfId="6571" xr:uid="{00000000-0005-0000-0000-0000D8000000}"/>
    <cellStyle name="Comma 8 8 6 2" xfId="21691" xr:uid="{00000000-0005-0000-0000-0000D8000000}"/>
    <cellStyle name="Comma 8 8 6 2 2" xfId="51931" xr:uid="{00000000-0005-0000-0000-0000D8000000}"/>
    <cellStyle name="Comma 8 8 6 3" xfId="36811" xr:uid="{00000000-0005-0000-0000-0000D8000000}"/>
    <cellStyle name="Comma 8 8 7" xfId="8083" xr:uid="{00000000-0005-0000-0000-0000D8000000}"/>
    <cellStyle name="Comma 8 8 7 2" xfId="23203" xr:uid="{00000000-0005-0000-0000-0000D8000000}"/>
    <cellStyle name="Comma 8 8 7 2 2" xfId="53443" xr:uid="{00000000-0005-0000-0000-0000D8000000}"/>
    <cellStyle name="Comma 8 8 7 3" xfId="38323" xr:uid="{00000000-0005-0000-0000-0000D8000000}"/>
    <cellStyle name="Comma 8 8 8" xfId="9595" xr:uid="{00000000-0005-0000-0000-0000D8000000}"/>
    <cellStyle name="Comma 8 8 8 2" xfId="24715" xr:uid="{00000000-0005-0000-0000-0000D8000000}"/>
    <cellStyle name="Comma 8 8 8 2 2" xfId="54955" xr:uid="{00000000-0005-0000-0000-0000D8000000}"/>
    <cellStyle name="Comma 8 8 8 3" xfId="39835" xr:uid="{00000000-0005-0000-0000-0000D8000000}"/>
    <cellStyle name="Comma 8 8 9" xfId="15643" xr:uid="{00000000-0005-0000-0000-0000D8000000}"/>
    <cellStyle name="Comma 8 8 9 2" xfId="45883" xr:uid="{00000000-0005-0000-0000-0000D8000000}"/>
    <cellStyle name="Comma 8 9" xfId="775" xr:uid="{00000000-0005-0000-0000-000039000000}"/>
    <cellStyle name="Comma 8 9 2" xfId="2287" xr:uid="{00000000-0005-0000-0000-000039000000}"/>
    <cellStyle name="Comma 8 9 2 2" xfId="11359" xr:uid="{00000000-0005-0000-0000-000039000000}"/>
    <cellStyle name="Comma 8 9 2 2 2" xfId="26479" xr:uid="{00000000-0005-0000-0000-000039000000}"/>
    <cellStyle name="Comma 8 9 2 2 2 2" xfId="56719" xr:uid="{00000000-0005-0000-0000-000039000000}"/>
    <cellStyle name="Comma 8 9 2 2 3" xfId="41599" xr:uid="{00000000-0005-0000-0000-000039000000}"/>
    <cellStyle name="Comma 8 9 2 3" xfId="17407" xr:uid="{00000000-0005-0000-0000-000039000000}"/>
    <cellStyle name="Comma 8 9 2 3 2" xfId="47647" xr:uid="{00000000-0005-0000-0000-000039000000}"/>
    <cellStyle name="Comma 8 9 2 4" xfId="32527" xr:uid="{00000000-0005-0000-0000-000039000000}"/>
    <cellStyle name="Comma 8 9 3" xfId="3799" xr:uid="{00000000-0005-0000-0000-000039000000}"/>
    <cellStyle name="Comma 8 9 3 2" xfId="12871" xr:uid="{00000000-0005-0000-0000-000039000000}"/>
    <cellStyle name="Comma 8 9 3 2 2" xfId="27991" xr:uid="{00000000-0005-0000-0000-000039000000}"/>
    <cellStyle name="Comma 8 9 3 2 2 2" xfId="58231" xr:uid="{00000000-0005-0000-0000-000039000000}"/>
    <cellStyle name="Comma 8 9 3 2 3" xfId="43111" xr:uid="{00000000-0005-0000-0000-000039000000}"/>
    <cellStyle name="Comma 8 9 3 3" xfId="18919" xr:uid="{00000000-0005-0000-0000-000039000000}"/>
    <cellStyle name="Comma 8 9 3 3 2" xfId="49159" xr:uid="{00000000-0005-0000-0000-000039000000}"/>
    <cellStyle name="Comma 8 9 3 4" xfId="34039" xr:uid="{00000000-0005-0000-0000-000039000000}"/>
    <cellStyle name="Comma 8 9 4" xfId="5311" xr:uid="{00000000-0005-0000-0000-000039000000}"/>
    <cellStyle name="Comma 8 9 4 2" xfId="14383" xr:uid="{00000000-0005-0000-0000-000039000000}"/>
    <cellStyle name="Comma 8 9 4 2 2" xfId="29503" xr:uid="{00000000-0005-0000-0000-000039000000}"/>
    <cellStyle name="Comma 8 9 4 2 2 2" xfId="59743" xr:uid="{00000000-0005-0000-0000-000039000000}"/>
    <cellStyle name="Comma 8 9 4 2 3" xfId="44623" xr:uid="{00000000-0005-0000-0000-000039000000}"/>
    <cellStyle name="Comma 8 9 4 3" xfId="20431" xr:uid="{00000000-0005-0000-0000-000039000000}"/>
    <cellStyle name="Comma 8 9 4 3 2" xfId="50671" xr:uid="{00000000-0005-0000-0000-000039000000}"/>
    <cellStyle name="Comma 8 9 4 4" xfId="35551" xr:uid="{00000000-0005-0000-0000-000039000000}"/>
    <cellStyle name="Comma 8 9 5" xfId="6823" xr:uid="{00000000-0005-0000-0000-000039000000}"/>
    <cellStyle name="Comma 8 9 5 2" xfId="21943" xr:uid="{00000000-0005-0000-0000-000039000000}"/>
    <cellStyle name="Comma 8 9 5 2 2" xfId="52183" xr:uid="{00000000-0005-0000-0000-000039000000}"/>
    <cellStyle name="Comma 8 9 5 3" xfId="37063" xr:uid="{00000000-0005-0000-0000-000039000000}"/>
    <cellStyle name="Comma 8 9 6" xfId="8335" xr:uid="{00000000-0005-0000-0000-000039000000}"/>
    <cellStyle name="Comma 8 9 6 2" xfId="23455" xr:uid="{00000000-0005-0000-0000-000039000000}"/>
    <cellStyle name="Comma 8 9 6 2 2" xfId="53695" xr:uid="{00000000-0005-0000-0000-000039000000}"/>
    <cellStyle name="Comma 8 9 6 3" xfId="38575" xr:uid="{00000000-0005-0000-0000-000039000000}"/>
    <cellStyle name="Comma 8 9 7" xfId="9847" xr:uid="{00000000-0005-0000-0000-000039000000}"/>
    <cellStyle name="Comma 8 9 7 2" xfId="24967" xr:uid="{00000000-0005-0000-0000-000039000000}"/>
    <cellStyle name="Comma 8 9 7 2 2" xfId="55207" xr:uid="{00000000-0005-0000-0000-000039000000}"/>
    <cellStyle name="Comma 8 9 7 3" xfId="40087" xr:uid="{00000000-0005-0000-0000-000039000000}"/>
    <cellStyle name="Comma 8 9 8" xfId="15895" xr:uid="{00000000-0005-0000-0000-000039000000}"/>
    <cellStyle name="Comma 8 9 8 2" xfId="46135" xr:uid="{00000000-0005-0000-0000-000039000000}"/>
    <cellStyle name="Comma 8 9 9" xfId="31015" xr:uid="{00000000-0005-0000-0000-000039000000}"/>
    <cellStyle name="Comma 9" xfId="20" xr:uid="{00000000-0005-0000-0000-00003A000000}"/>
    <cellStyle name="Comma 9 10" xfId="1532" xr:uid="{00000000-0005-0000-0000-00003A000000}"/>
    <cellStyle name="Comma 9 10 2" xfId="10604" xr:uid="{00000000-0005-0000-0000-00003A000000}"/>
    <cellStyle name="Comma 9 10 2 2" xfId="25724" xr:uid="{00000000-0005-0000-0000-00003A000000}"/>
    <cellStyle name="Comma 9 10 2 2 2" xfId="55964" xr:uid="{00000000-0005-0000-0000-00003A000000}"/>
    <cellStyle name="Comma 9 10 2 3" xfId="40844" xr:uid="{00000000-0005-0000-0000-00003A000000}"/>
    <cellStyle name="Comma 9 10 3" xfId="16652" xr:uid="{00000000-0005-0000-0000-00003A000000}"/>
    <cellStyle name="Comma 9 10 3 2" xfId="46892" xr:uid="{00000000-0005-0000-0000-00003A000000}"/>
    <cellStyle name="Comma 9 10 4" xfId="31772" xr:uid="{00000000-0005-0000-0000-00003A000000}"/>
    <cellStyle name="Comma 9 11" xfId="3044" xr:uid="{00000000-0005-0000-0000-00003A000000}"/>
    <cellStyle name="Comma 9 11 2" xfId="12116" xr:uid="{00000000-0005-0000-0000-00003A000000}"/>
    <cellStyle name="Comma 9 11 2 2" xfId="27236" xr:uid="{00000000-0005-0000-0000-00003A000000}"/>
    <cellStyle name="Comma 9 11 2 2 2" xfId="57476" xr:uid="{00000000-0005-0000-0000-00003A000000}"/>
    <cellStyle name="Comma 9 11 2 3" xfId="42356" xr:uid="{00000000-0005-0000-0000-00003A000000}"/>
    <cellStyle name="Comma 9 11 3" xfId="18164" xr:uid="{00000000-0005-0000-0000-00003A000000}"/>
    <cellStyle name="Comma 9 11 3 2" xfId="48404" xr:uid="{00000000-0005-0000-0000-00003A000000}"/>
    <cellStyle name="Comma 9 11 4" xfId="33284" xr:uid="{00000000-0005-0000-0000-00003A000000}"/>
    <cellStyle name="Comma 9 12" xfId="4556" xr:uid="{00000000-0005-0000-0000-00003A000000}"/>
    <cellStyle name="Comma 9 12 2" xfId="13628" xr:uid="{00000000-0005-0000-0000-00003A000000}"/>
    <cellStyle name="Comma 9 12 2 2" xfId="28748" xr:uid="{00000000-0005-0000-0000-00003A000000}"/>
    <cellStyle name="Comma 9 12 2 2 2" xfId="58988" xr:uid="{00000000-0005-0000-0000-00003A000000}"/>
    <cellStyle name="Comma 9 12 2 3" xfId="43868" xr:uid="{00000000-0005-0000-0000-00003A000000}"/>
    <cellStyle name="Comma 9 12 3" xfId="19676" xr:uid="{00000000-0005-0000-0000-00003A000000}"/>
    <cellStyle name="Comma 9 12 3 2" xfId="49916" xr:uid="{00000000-0005-0000-0000-00003A000000}"/>
    <cellStyle name="Comma 9 12 4" xfId="34796" xr:uid="{00000000-0005-0000-0000-00003A000000}"/>
    <cellStyle name="Comma 9 13" xfId="6068" xr:uid="{00000000-0005-0000-0000-00003A000000}"/>
    <cellStyle name="Comma 9 13 2" xfId="21188" xr:uid="{00000000-0005-0000-0000-00003A000000}"/>
    <cellStyle name="Comma 9 13 2 2" xfId="51428" xr:uid="{00000000-0005-0000-0000-00003A000000}"/>
    <cellStyle name="Comma 9 13 3" xfId="36308" xr:uid="{00000000-0005-0000-0000-00003A000000}"/>
    <cellStyle name="Comma 9 14" xfId="7580" xr:uid="{00000000-0005-0000-0000-00003A000000}"/>
    <cellStyle name="Comma 9 14 2" xfId="22700" xr:uid="{00000000-0005-0000-0000-00003A000000}"/>
    <cellStyle name="Comma 9 14 2 2" xfId="52940" xr:uid="{00000000-0005-0000-0000-00003A000000}"/>
    <cellStyle name="Comma 9 14 3" xfId="37820" xr:uid="{00000000-0005-0000-0000-00003A000000}"/>
    <cellStyle name="Comma 9 15" xfId="9092" xr:uid="{00000000-0005-0000-0000-00003A000000}"/>
    <cellStyle name="Comma 9 15 2" xfId="24212" xr:uid="{00000000-0005-0000-0000-00003A000000}"/>
    <cellStyle name="Comma 9 15 2 2" xfId="54452" xr:uid="{00000000-0005-0000-0000-00003A000000}"/>
    <cellStyle name="Comma 9 15 3" xfId="39332" xr:uid="{00000000-0005-0000-0000-00003A000000}"/>
    <cellStyle name="Comma 9 16" xfId="15140" xr:uid="{00000000-0005-0000-0000-00003A000000}"/>
    <cellStyle name="Comma 9 16 2" xfId="45380" xr:uid="{00000000-0005-0000-0000-00003A000000}"/>
    <cellStyle name="Comma 9 17" xfId="30260" xr:uid="{00000000-0005-0000-0000-00003A000000}"/>
    <cellStyle name="Comma 9 2" xfId="34" xr:uid="{00000000-0005-0000-0000-00003A000000}"/>
    <cellStyle name="Comma 9 2 10" xfId="4570" xr:uid="{00000000-0005-0000-0000-00003A000000}"/>
    <cellStyle name="Comma 9 2 10 2" xfId="13642" xr:uid="{00000000-0005-0000-0000-00003A000000}"/>
    <cellStyle name="Comma 9 2 10 2 2" xfId="28762" xr:uid="{00000000-0005-0000-0000-00003A000000}"/>
    <cellStyle name="Comma 9 2 10 2 2 2" xfId="59002" xr:uid="{00000000-0005-0000-0000-00003A000000}"/>
    <cellStyle name="Comma 9 2 10 2 3" xfId="43882" xr:uid="{00000000-0005-0000-0000-00003A000000}"/>
    <cellStyle name="Comma 9 2 10 3" xfId="19690" xr:uid="{00000000-0005-0000-0000-00003A000000}"/>
    <cellStyle name="Comma 9 2 10 3 2" xfId="49930" xr:uid="{00000000-0005-0000-0000-00003A000000}"/>
    <cellStyle name="Comma 9 2 10 4" xfId="34810" xr:uid="{00000000-0005-0000-0000-00003A000000}"/>
    <cellStyle name="Comma 9 2 11" xfId="6082" xr:uid="{00000000-0005-0000-0000-00003A000000}"/>
    <cellStyle name="Comma 9 2 11 2" xfId="21202" xr:uid="{00000000-0005-0000-0000-00003A000000}"/>
    <cellStyle name="Comma 9 2 11 2 2" xfId="51442" xr:uid="{00000000-0005-0000-0000-00003A000000}"/>
    <cellStyle name="Comma 9 2 11 3" xfId="36322" xr:uid="{00000000-0005-0000-0000-00003A000000}"/>
    <cellStyle name="Comma 9 2 12" xfId="7594" xr:uid="{00000000-0005-0000-0000-00003A000000}"/>
    <cellStyle name="Comma 9 2 12 2" xfId="22714" xr:uid="{00000000-0005-0000-0000-00003A000000}"/>
    <cellStyle name="Comma 9 2 12 2 2" xfId="52954" xr:uid="{00000000-0005-0000-0000-00003A000000}"/>
    <cellStyle name="Comma 9 2 12 3" xfId="37834" xr:uid="{00000000-0005-0000-0000-00003A000000}"/>
    <cellStyle name="Comma 9 2 13" xfId="9106" xr:uid="{00000000-0005-0000-0000-00003A000000}"/>
    <cellStyle name="Comma 9 2 13 2" xfId="24226" xr:uid="{00000000-0005-0000-0000-00003A000000}"/>
    <cellStyle name="Comma 9 2 13 2 2" xfId="54466" xr:uid="{00000000-0005-0000-0000-00003A000000}"/>
    <cellStyle name="Comma 9 2 13 3" xfId="39346" xr:uid="{00000000-0005-0000-0000-00003A000000}"/>
    <cellStyle name="Comma 9 2 14" xfId="15154" xr:uid="{00000000-0005-0000-0000-00003A000000}"/>
    <cellStyle name="Comma 9 2 14 2" xfId="45394" xr:uid="{00000000-0005-0000-0000-00003A000000}"/>
    <cellStyle name="Comma 9 2 15" xfId="30274" xr:uid="{00000000-0005-0000-0000-00003A000000}"/>
    <cellStyle name="Comma 9 2 2" xfId="76" xr:uid="{00000000-0005-0000-0000-000028000000}"/>
    <cellStyle name="Comma 9 2 2 10" xfId="6124" xr:uid="{00000000-0005-0000-0000-000028000000}"/>
    <cellStyle name="Comma 9 2 2 10 2" xfId="21244" xr:uid="{00000000-0005-0000-0000-000028000000}"/>
    <cellStyle name="Comma 9 2 2 10 2 2" xfId="51484" xr:uid="{00000000-0005-0000-0000-000028000000}"/>
    <cellStyle name="Comma 9 2 2 10 3" xfId="36364" xr:uid="{00000000-0005-0000-0000-000028000000}"/>
    <cellStyle name="Comma 9 2 2 11" xfId="7636" xr:uid="{00000000-0005-0000-0000-000028000000}"/>
    <cellStyle name="Comma 9 2 2 11 2" xfId="22756" xr:uid="{00000000-0005-0000-0000-000028000000}"/>
    <cellStyle name="Comma 9 2 2 11 2 2" xfId="52996" xr:uid="{00000000-0005-0000-0000-000028000000}"/>
    <cellStyle name="Comma 9 2 2 11 3" xfId="37876" xr:uid="{00000000-0005-0000-0000-000028000000}"/>
    <cellStyle name="Comma 9 2 2 12" xfId="9148" xr:uid="{00000000-0005-0000-0000-000028000000}"/>
    <cellStyle name="Comma 9 2 2 12 2" xfId="24268" xr:uid="{00000000-0005-0000-0000-000028000000}"/>
    <cellStyle name="Comma 9 2 2 12 2 2" xfId="54508" xr:uid="{00000000-0005-0000-0000-000028000000}"/>
    <cellStyle name="Comma 9 2 2 12 3" xfId="39388" xr:uid="{00000000-0005-0000-0000-000028000000}"/>
    <cellStyle name="Comma 9 2 2 13" xfId="15196" xr:uid="{00000000-0005-0000-0000-000028000000}"/>
    <cellStyle name="Comma 9 2 2 13 2" xfId="45436" xr:uid="{00000000-0005-0000-0000-000028000000}"/>
    <cellStyle name="Comma 9 2 2 14" xfId="30316" xr:uid="{00000000-0005-0000-0000-000028000000}"/>
    <cellStyle name="Comma 9 2 2 2" xfId="160" xr:uid="{00000000-0005-0000-0000-000050000000}"/>
    <cellStyle name="Comma 9 2 2 2 10" xfId="9232" xr:uid="{00000000-0005-0000-0000-000050000000}"/>
    <cellStyle name="Comma 9 2 2 2 10 2" xfId="24352" xr:uid="{00000000-0005-0000-0000-000050000000}"/>
    <cellStyle name="Comma 9 2 2 2 10 2 2" xfId="54592" xr:uid="{00000000-0005-0000-0000-000050000000}"/>
    <cellStyle name="Comma 9 2 2 2 10 3" xfId="39472" xr:uid="{00000000-0005-0000-0000-000050000000}"/>
    <cellStyle name="Comma 9 2 2 2 11" xfId="15280" xr:uid="{00000000-0005-0000-0000-000050000000}"/>
    <cellStyle name="Comma 9 2 2 2 11 2" xfId="45520" xr:uid="{00000000-0005-0000-0000-000050000000}"/>
    <cellStyle name="Comma 9 2 2 2 12" xfId="30400" xr:uid="{00000000-0005-0000-0000-000050000000}"/>
    <cellStyle name="Comma 9 2 2 2 2" xfId="412" xr:uid="{00000000-0005-0000-0000-000050000000}"/>
    <cellStyle name="Comma 9 2 2 2 2 10" xfId="30652" xr:uid="{00000000-0005-0000-0000-000050000000}"/>
    <cellStyle name="Comma 9 2 2 2 2 2" xfId="1168" xr:uid="{00000000-0005-0000-0000-000050000000}"/>
    <cellStyle name="Comma 9 2 2 2 2 2 2" xfId="2680" xr:uid="{00000000-0005-0000-0000-000050000000}"/>
    <cellStyle name="Comma 9 2 2 2 2 2 2 2" xfId="11752" xr:uid="{00000000-0005-0000-0000-000050000000}"/>
    <cellStyle name="Comma 9 2 2 2 2 2 2 2 2" xfId="26872" xr:uid="{00000000-0005-0000-0000-000050000000}"/>
    <cellStyle name="Comma 9 2 2 2 2 2 2 2 2 2" xfId="57112" xr:uid="{00000000-0005-0000-0000-000050000000}"/>
    <cellStyle name="Comma 9 2 2 2 2 2 2 2 3" xfId="41992" xr:uid="{00000000-0005-0000-0000-000050000000}"/>
    <cellStyle name="Comma 9 2 2 2 2 2 2 3" xfId="17800" xr:uid="{00000000-0005-0000-0000-000050000000}"/>
    <cellStyle name="Comma 9 2 2 2 2 2 2 3 2" xfId="48040" xr:uid="{00000000-0005-0000-0000-000050000000}"/>
    <cellStyle name="Comma 9 2 2 2 2 2 2 4" xfId="32920" xr:uid="{00000000-0005-0000-0000-000050000000}"/>
    <cellStyle name="Comma 9 2 2 2 2 2 3" xfId="4192" xr:uid="{00000000-0005-0000-0000-000050000000}"/>
    <cellStyle name="Comma 9 2 2 2 2 2 3 2" xfId="13264" xr:uid="{00000000-0005-0000-0000-000050000000}"/>
    <cellStyle name="Comma 9 2 2 2 2 2 3 2 2" xfId="28384" xr:uid="{00000000-0005-0000-0000-000050000000}"/>
    <cellStyle name="Comma 9 2 2 2 2 2 3 2 2 2" xfId="58624" xr:uid="{00000000-0005-0000-0000-000050000000}"/>
    <cellStyle name="Comma 9 2 2 2 2 2 3 2 3" xfId="43504" xr:uid="{00000000-0005-0000-0000-000050000000}"/>
    <cellStyle name="Comma 9 2 2 2 2 2 3 3" xfId="19312" xr:uid="{00000000-0005-0000-0000-000050000000}"/>
    <cellStyle name="Comma 9 2 2 2 2 2 3 3 2" xfId="49552" xr:uid="{00000000-0005-0000-0000-000050000000}"/>
    <cellStyle name="Comma 9 2 2 2 2 2 3 4" xfId="34432" xr:uid="{00000000-0005-0000-0000-000050000000}"/>
    <cellStyle name="Comma 9 2 2 2 2 2 4" xfId="5704" xr:uid="{00000000-0005-0000-0000-000050000000}"/>
    <cellStyle name="Comma 9 2 2 2 2 2 4 2" xfId="14776" xr:uid="{00000000-0005-0000-0000-000050000000}"/>
    <cellStyle name="Comma 9 2 2 2 2 2 4 2 2" xfId="29896" xr:uid="{00000000-0005-0000-0000-000050000000}"/>
    <cellStyle name="Comma 9 2 2 2 2 2 4 2 2 2" xfId="60136" xr:uid="{00000000-0005-0000-0000-000050000000}"/>
    <cellStyle name="Comma 9 2 2 2 2 2 4 2 3" xfId="45016" xr:uid="{00000000-0005-0000-0000-000050000000}"/>
    <cellStyle name="Comma 9 2 2 2 2 2 4 3" xfId="20824" xr:uid="{00000000-0005-0000-0000-000050000000}"/>
    <cellStyle name="Comma 9 2 2 2 2 2 4 3 2" xfId="51064" xr:uid="{00000000-0005-0000-0000-000050000000}"/>
    <cellStyle name="Comma 9 2 2 2 2 2 4 4" xfId="35944" xr:uid="{00000000-0005-0000-0000-000050000000}"/>
    <cellStyle name="Comma 9 2 2 2 2 2 5" xfId="7216" xr:uid="{00000000-0005-0000-0000-000050000000}"/>
    <cellStyle name="Comma 9 2 2 2 2 2 5 2" xfId="22336" xr:uid="{00000000-0005-0000-0000-000050000000}"/>
    <cellStyle name="Comma 9 2 2 2 2 2 5 2 2" xfId="52576" xr:uid="{00000000-0005-0000-0000-000050000000}"/>
    <cellStyle name="Comma 9 2 2 2 2 2 5 3" xfId="37456" xr:uid="{00000000-0005-0000-0000-000050000000}"/>
    <cellStyle name="Comma 9 2 2 2 2 2 6" xfId="8728" xr:uid="{00000000-0005-0000-0000-000050000000}"/>
    <cellStyle name="Comma 9 2 2 2 2 2 6 2" xfId="23848" xr:uid="{00000000-0005-0000-0000-000050000000}"/>
    <cellStyle name="Comma 9 2 2 2 2 2 6 2 2" xfId="54088" xr:uid="{00000000-0005-0000-0000-000050000000}"/>
    <cellStyle name="Comma 9 2 2 2 2 2 6 3" xfId="38968" xr:uid="{00000000-0005-0000-0000-000050000000}"/>
    <cellStyle name="Comma 9 2 2 2 2 2 7" xfId="10240" xr:uid="{00000000-0005-0000-0000-000050000000}"/>
    <cellStyle name="Comma 9 2 2 2 2 2 7 2" xfId="25360" xr:uid="{00000000-0005-0000-0000-000050000000}"/>
    <cellStyle name="Comma 9 2 2 2 2 2 7 2 2" xfId="55600" xr:uid="{00000000-0005-0000-0000-000050000000}"/>
    <cellStyle name="Comma 9 2 2 2 2 2 7 3" xfId="40480" xr:uid="{00000000-0005-0000-0000-000050000000}"/>
    <cellStyle name="Comma 9 2 2 2 2 2 8" xfId="16288" xr:uid="{00000000-0005-0000-0000-000050000000}"/>
    <cellStyle name="Comma 9 2 2 2 2 2 8 2" xfId="46528" xr:uid="{00000000-0005-0000-0000-000050000000}"/>
    <cellStyle name="Comma 9 2 2 2 2 2 9" xfId="31408" xr:uid="{00000000-0005-0000-0000-000050000000}"/>
    <cellStyle name="Comma 9 2 2 2 2 3" xfId="1924" xr:uid="{00000000-0005-0000-0000-000050000000}"/>
    <cellStyle name="Comma 9 2 2 2 2 3 2" xfId="10996" xr:uid="{00000000-0005-0000-0000-000050000000}"/>
    <cellStyle name="Comma 9 2 2 2 2 3 2 2" xfId="26116" xr:uid="{00000000-0005-0000-0000-000050000000}"/>
    <cellStyle name="Comma 9 2 2 2 2 3 2 2 2" xfId="56356" xr:uid="{00000000-0005-0000-0000-000050000000}"/>
    <cellStyle name="Comma 9 2 2 2 2 3 2 3" xfId="41236" xr:uid="{00000000-0005-0000-0000-000050000000}"/>
    <cellStyle name="Comma 9 2 2 2 2 3 3" xfId="17044" xr:uid="{00000000-0005-0000-0000-000050000000}"/>
    <cellStyle name="Comma 9 2 2 2 2 3 3 2" xfId="47284" xr:uid="{00000000-0005-0000-0000-000050000000}"/>
    <cellStyle name="Comma 9 2 2 2 2 3 4" xfId="32164" xr:uid="{00000000-0005-0000-0000-000050000000}"/>
    <cellStyle name="Comma 9 2 2 2 2 4" xfId="3436" xr:uid="{00000000-0005-0000-0000-000050000000}"/>
    <cellStyle name="Comma 9 2 2 2 2 4 2" xfId="12508" xr:uid="{00000000-0005-0000-0000-000050000000}"/>
    <cellStyle name="Comma 9 2 2 2 2 4 2 2" xfId="27628" xr:uid="{00000000-0005-0000-0000-000050000000}"/>
    <cellStyle name="Comma 9 2 2 2 2 4 2 2 2" xfId="57868" xr:uid="{00000000-0005-0000-0000-000050000000}"/>
    <cellStyle name="Comma 9 2 2 2 2 4 2 3" xfId="42748" xr:uid="{00000000-0005-0000-0000-000050000000}"/>
    <cellStyle name="Comma 9 2 2 2 2 4 3" xfId="18556" xr:uid="{00000000-0005-0000-0000-000050000000}"/>
    <cellStyle name="Comma 9 2 2 2 2 4 3 2" xfId="48796" xr:uid="{00000000-0005-0000-0000-000050000000}"/>
    <cellStyle name="Comma 9 2 2 2 2 4 4" xfId="33676" xr:uid="{00000000-0005-0000-0000-000050000000}"/>
    <cellStyle name="Comma 9 2 2 2 2 5" xfId="4948" xr:uid="{00000000-0005-0000-0000-000050000000}"/>
    <cellStyle name="Comma 9 2 2 2 2 5 2" xfId="14020" xr:uid="{00000000-0005-0000-0000-000050000000}"/>
    <cellStyle name="Comma 9 2 2 2 2 5 2 2" xfId="29140" xr:uid="{00000000-0005-0000-0000-000050000000}"/>
    <cellStyle name="Comma 9 2 2 2 2 5 2 2 2" xfId="59380" xr:uid="{00000000-0005-0000-0000-000050000000}"/>
    <cellStyle name="Comma 9 2 2 2 2 5 2 3" xfId="44260" xr:uid="{00000000-0005-0000-0000-000050000000}"/>
    <cellStyle name="Comma 9 2 2 2 2 5 3" xfId="20068" xr:uid="{00000000-0005-0000-0000-000050000000}"/>
    <cellStyle name="Comma 9 2 2 2 2 5 3 2" xfId="50308" xr:uid="{00000000-0005-0000-0000-000050000000}"/>
    <cellStyle name="Comma 9 2 2 2 2 5 4" xfId="35188" xr:uid="{00000000-0005-0000-0000-000050000000}"/>
    <cellStyle name="Comma 9 2 2 2 2 6" xfId="6460" xr:uid="{00000000-0005-0000-0000-000050000000}"/>
    <cellStyle name="Comma 9 2 2 2 2 6 2" xfId="21580" xr:uid="{00000000-0005-0000-0000-000050000000}"/>
    <cellStyle name="Comma 9 2 2 2 2 6 2 2" xfId="51820" xr:uid="{00000000-0005-0000-0000-000050000000}"/>
    <cellStyle name="Comma 9 2 2 2 2 6 3" xfId="36700" xr:uid="{00000000-0005-0000-0000-000050000000}"/>
    <cellStyle name="Comma 9 2 2 2 2 7" xfId="7972" xr:uid="{00000000-0005-0000-0000-000050000000}"/>
    <cellStyle name="Comma 9 2 2 2 2 7 2" xfId="23092" xr:uid="{00000000-0005-0000-0000-000050000000}"/>
    <cellStyle name="Comma 9 2 2 2 2 7 2 2" xfId="53332" xr:uid="{00000000-0005-0000-0000-000050000000}"/>
    <cellStyle name="Comma 9 2 2 2 2 7 3" xfId="38212" xr:uid="{00000000-0005-0000-0000-000050000000}"/>
    <cellStyle name="Comma 9 2 2 2 2 8" xfId="9484" xr:uid="{00000000-0005-0000-0000-000050000000}"/>
    <cellStyle name="Comma 9 2 2 2 2 8 2" xfId="24604" xr:uid="{00000000-0005-0000-0000-000050000000}"/>
    <cellStyle name="Comma 9 2 2 2 2 8 2 2" xfId="54844" xr:uid="{00000000-0005-0000-0000-000050000000}"/>
    <cellStyle name="Comma 9 2 2 2 2 8 3" xfId="39724" xr:uid="{00000000-0005-0000-0000-000050000000}"/>
    <cellStyle name="Comma 9 2 2 2 2 9" xfId="15532" xr:uid="{00000000-0005-0000-0000-000050000000}"/>
    <cellStyle name="Comma 9 2 2 2 2 9 2" xfId="45772" xr:uid="{00000000-0005-0000-0000-000050000000}"/>
    <cellStyle name="Comma 9 2 2 2 3" xfId="664" xr:uid="{00000000-0005-0000-0000-0000ED000000}"/>
    <cellStyle name="Comma 9 2 2 2 3 10" xfId="30904" xr:uid="{00000000-0005-0000-0000-0000ED000000}"/>
    <cellStyle name="Comma 9 2 2 2 3 2" xfId="1420" xr:uid="{00000000-0005-0000-0000-0000ED000000}"/>
    <cellStyle name="Comma 9 2 2 2 3 2 2" xfId="2932" xr:uid="{00000000-0005-0000-0000-0000ED000000}"/>
    <cellStyle name="Comma 9 2 2 2 3 2 2 2" xfId="12004" xr:uid="{00000000-0005-0000-0000-0000ED000000}"/>
    <cellStyle name="Comma 9 2 2 2 3 2 2 2 2" xfId="27124" xr:uid="{00000000-0005-0000-0000-0000ED000000}"/>
    <cellStyle name="Comma 9 2 2 2 3 2 2 2 2 2" xfId="57364" xr:uid="{00000000-0005-0000-0000-0000ED000000}"/>
    <cellStyle name="Comma 9 2 2 2 3 2 2 2 3" xfId="42244" xr:uid="{00000000-0005-0000-0000-0000ED000000}"/>
    <cellStyle name="Comma 9 2 2 2 3 2 2 3" xfId="18052" xr:uid="{00000000-0005-0000-0000-0000ED000000}"/>
    <cellStyle name="Comma 9 2 2 2 3 2 2 3 2" xfId="48292" xr:uid="{00000000-0005-0000-0000-0000ED000000}"/>
    <cellStyle name="Comma 9 2 2 2 3 2 2 4" xfId="33172" xr:uid="{00000000-0005-0000-0000-0000ED000000}"/>
    <cellStyle name="Comma 9 2 2 2 3 2 3" xfId="4444" xr:uid="{00000000-0005-0000-0000-0000ED000000}"/>
    <cellStyle name="Comma 9 2 2 2 3 2 3 2" xfId="13516" xr:uid="{00000000-0005-0000-0000-0000ED000000}"/>
    <cellStyle name="Comma 9 2 2 2 3 2 3 2 2" xfId="28636" xr:uid="{00000000-0005-0000-0000-0000ED000000}"/>
    <cellStyle name="Comma 9 2 2 2 3 2 3 2 2 2" xfId="58876" xr:uid="{00000000-0005-0000-0000-0000ED000000}"/>
    <cellStyle name="Comma 9 2 2 2 3 2 3 2 3" xfId="43756" xr:uid="{00000000-0005-0000-0000-0000ED000000}"/>
    <cellStyle name="Comma 9 2 2 2 3 2 3 3" xfId="19564" xr:uid="{00000000-0005-0000-0000-0000ED000000}"/>
    <cellStyle name="Comma 9 2 2 2 3 2 3 3 2" xfId="49804" xr:uid="{00000000-0005-0000-0000-0000ED000000}"/>
    <cellStyle name="Comma 9 2 2 2 3 2 3 4" xfId="34684" xr:uid="{00000000-0005-0000-0000-0000ED000000}"/>
    <cellStyle name="Comma 9 2 2 2 3 2 4" xfId="5956" xr:uid="{00000000-0005-0000-0000-0000ED000000}"/>
    <cellStyle name="Comma 9 2 2 2 3 2 4 2" xfId="15028" xr:uid="{00000000-0005-0000-0000-0000ED000000}"/>
    <cellStyle name="Comma 9 2 2 2 3 2 4 2 2" xfId="30148" xr:uid="{00000000-0005-0000-0000-0000ED000000}"/>
    <cellStyle name="Comma 9 2 2 2 3 2 4 2 2 2" xfId="60388" xr:uid="{00000000-0005-0000-0000-0000ED000000}"/>
    <cellStyle name="Comma 9 2 2 2 3 2 4 2 3" xfId="45268" xr:uid="{00000000-0005-0000-0000-0000ED000000}"/>
    <cellStyle name="Comma 9 2 2 2 3 2 4 3" xfId="21076" xr:uid="{00000000-0005-0000-0000-0000ED000000}"/>
    <cellStyle name="Comma 9 2 2 2 3 2 4 3 2" xfId="51316" xr:uid="{00000000-0005-0000-0000-0000ED000000}"/>
    <cellStyle name="Comma 9 2 2 2 3 2 4 4" xfId="36196" xr:uid="{00000000-0005-0000-0000-0000ED000000}"/>
    <cellStyle name="Comma 9 2 2 2 3 2 5" xfId="7468" xr:uid="{00000000-0005-0000-0000-0000ED000000}"/>
    <cellStyle name="Comma 9 2 2 2 3 2 5 2" xfId="22588" xr:uid="{00000000-0005-0000-0000-0000ED000000}"/>
    <cellStyle name="Comma 9 2 2 2 3 2 5 2 2" xfId="52828" xr:uid="{00000000-0005-0000-0000-0000ED000000}"/>
    <cellStyle name="Comma 9 2 2 2 3 2 5 3" xfId="37708" xr:uid="{00000000-0005-0000-0000-0000ED000000}"/>
    <cellStyle name="Comma 9 2 2 2 3 2 6" xfId="8980" xr:uid="{00000000-0005-0000-0000-0000ED000000}"/>
    <cellStyle name="Comma 9 2 2 2 3 2 6 2" xfId="24100" xr:uid="{00000000-0005-0000-0000-0000ED000000}"/>
    <cellStyle name="Comma 9 2 2 2 3 2 6 2 2" xfId="54340" xr:uid="{00000000-0005-0000-0000-0000ED000000}"/>
    <cellStyle name="Comma 9 2 2 2 3 2 6 3" xfId="39220" xr:uid="{00000000-0005-0000-0000-0000ED000000}"/>
    <cellStyle name="Comma 9 2 2 2 3 2 7" xfId="10492" xr:uid="{00000000-0005-0000-0000-0000ED000000}"/>
    <cellStyle name="Comma 9 2 2 2 3 2 7 2" xfId="25612" xr:uid="{00000000-0005-0000-0000-0000ED000000}"/>
    <cellStyle name="Comma 9 2 2 2 3 2 7 2 2" xfId="55852" xr:uid="{00000000-0005-0000-0000-0000ED000000}"/>
    <cellStyle name="Comma 9 2 2 2 3 2 7 3" xfId="40732" xr:uid="{00000000-0005-0000-0000-0000ED000000}"/>
    <cellStyle name="Comma 9 2 2 2 3 2 8" xfId="16540" xr:uid="{00000000-0005-0000-0000-0000ED000000}"/>
    <cellStyle name="Comma 9 2 2 2 3 2 8 2" xfId="46780" xr:uid="{00000000-0005-0000-0000-0000ED000000}"/>
    <cellStyle name="Comma 9 2 2 2 3 2 9" xfId="31660" xr:uid="{00000000-0005-0000-0000-0000ED000000}"/>
    <cellStyle name="Comma 9 2 2 2 3 3" xfId="2176" xr:uid="{00000000-0005-0000-0000-0000ED000000}"/>
    <cellStyle name="Comma 9 2 2 2 3 3 2" xfId="11248" xr:uid="{00000000-0005-0000-0000-0000ED000000}"/>
    <cellStyle name="Comma 9 2 2 2 3 3 2 2" xfId="26368" xr:uid="{00000000-0005-0000-0000-0000ED000000}"/>
    <cellStyle name="Comma 9 2 2 2 3 3 2 2 2" xfId="56608" xr:uid="{00000000-0005-0000-0000-0000ED000000}"/>
    <cellStyle name="Comma 9 2 2 2 3 3 2 3" xfId="41488" xr:uid="{00000000-0005-0000-0000-0000ED000000}"/>
    <cellStyle name="Comma 9 2 2 2 3 3 3" xfId="17296" xr:uid="{00000000-0005-0000-0000-0000ED000000}"/>
    <cellStyle name="Comma 9 2 2 2 3 3 3 2" xfId="47536" xr:uid="{00000000-0005-0000-0000-0000ED000000}"/>
    <cellStyle name="Comma 9 2 2 2 3 3 4" xfId="32416" xr:uid="{00000000-0005-0000-0000-0000ED000000}"/>
    <cellStyle name="Comma 9 2 2 2 3 4" xfId="3688" xr:uid="{00000000-0005-0000-0000-0000ED000000}"/>
    <cellStyle name="Comma 9 2 2 2 3 4 2" xfId="12760" xr:uid="{00000000-0005-0000-0000-0000ED000000}"/>
    <cellStyle name="Comma 9 2 2 2 3 4 2 2" xfId="27880" xr:uid="{00000000-0005-0000-0000-0000ED000000}"/>
    <cellStyle name="Comma 9 2 2 2 3 4 2 2 2" xfId="58120" xr:uid="{00000000-0005-0000-0000-0000ED000000}"/>
    <cellStyle name="Comma 9 2 2 2 3 4 2 3" xfId="43000" xr:uid="{00000000-0005-0000-0000-0000ED000000}"/>
    <cellStyle name="Comma 9 2 2 2 3 4 3" xfId="18808" xr:uid="{00000000-0005-0000-0000-0000ED000000}"/>
    <cellStyle name="Comma 9 2 2 2 3 4 3 2" xfId="49048" xr:uid="{00000000-0005-0000-0000-0000ED000000}"/>
    <cellStyle name="Comma 9 2 2 2 3 4 4" xfId="33928" xr:uid="{00000000-0005-0000-0000-0000ED000000}"/>
    <cellStyle name="Comma 9 2 2 2 3 5" xfId="5200" xr:uid="{00000000-0005-0000-0000-0000ED000000}"/>
    <cellStyle name="Comma 9 2 2 2 3 5 2" xfId="14272" xr:uid="{00000000-0005-0000-0000-0000ED000000}"/>
    <cellStyle name="Comma 9 2 2 2 3 5 2 2" xfId="29392" xr:uid="{00000000-0005-0000-0000-0000ED000000}"/>
    <cellStyle name="Comma 9 2 2 2 3 5 2 2 2" xfId="59632" xr:uid="{00000000-0005-0000-0000-0000ED000000}"/>
    <cellStyle name="Comma 9 2 2 2 3 5 2 3" xfId="44512" xr:uid="{00000000-0005-0000-0000-0000ED000000}"/>
    <cellStyle name="Comma 9 2 2 2 3 5 3" xfId="20320" xr:uid="{00000000-0005-0000-0000-0000ED000000}"/>
    <cellStyle name="Comma 9 2 2 2 3 5 3 2" xfId="50560" xr:uid="{00000000-0005-0000-0000-0000ED000000}"/>
    <cellStyle name="Comma 9 2 2 2 3 5 4" xfId="35440" xr:uid="{00000000-0005-0000-0000-0000ED000000}"/>
    <cellStyle name="Comma 9 2 2 2 3 6" xfId="6712" xr:uid="{00000000-0005-0000-0000-0000ED000000}"/>
    <cellStyle name="Comma 9 2 2 2 3 6 2" xfId="21832" xr:uid="{00000000-0005-0000-0000-0000ED000000}"/>
    <cellStyle name="Comma 9 2 2 2 3 6 2 2" xfId="52072" xr:uid="{00000000-0005-0000-0000-0000ED000000}"/>
    <cellStyle name="Comma 9 2 2 2 3 6 3" xfId="36952" xr:uid="{00000000-0005-0000-0000-0000ED000000}"/>
    <cellStyle name="Comma 9 2 2 2 3 7" xfId="8224" xr:uid="{00000000-0005-0000-0000-0000ED000000}"/>
    <cellStyle name="Comma 9 2 2 2 3 7 2" xfId="23344" xr:uid="{00000000-0005-0000-0000-0000ED000000}"/>
    <cellStyle name="Comma 9 2 2 2 3 7 2 2" xfId="53584" xr:uid="{00000000-0005-0000-0000-0000ED000000}"/>
    <cellStyle name="Comma 9 2 2 2 3 7 3" xfId="38464" xr:uid="{00000000-0005-0000-0000-0000ED000000}"/>
    <cellStyle name="Comma 9 2 2 2 3 8" xfId="9736" xr:uid="{00000000-0005-0000-0000-0000ED000000}"/>
    <cellStyle name="Comma 9 2 2 2 3 8 2" xfId="24856" xr:uid="{00000000-0005-0000-0000-0000ED000000}"/>
    <cellStyle name="Comma 9 2 2 2 3 8 2 2" xfId="55096" xr:uid="{00000000-0005-0000-0000-0000ED000000}"/>
    <cellStyle name="Comma 9 2 2 2 3 8 3" xfId="39976" xr:uid="{00000000-0005-0000-0000-0000ED000000}"/>
    <cellStyle name="Comma 9 2 2 2 3 9" xfId="15784" xr:uid="{00000000-0005-0000-0000-0000ED000000}"/>
    <cellStyle name="Comma 9 2 2 2 3 9 2" xfId="46024" xr:uid="{00000000-0005-0000-0000-0000ED000000}"/>
    <cellStyle name="Comma 9 2 2 2 4" xfId="916" xr:uid="{00000000-0005-0000-0000-000050000000}"/>
    <cellStyle name="Comma 9 2 2 2 4 2" xfId="2428" xr:uid="{00000000-0005-0000-0000-000050000000}"/>
    <cellStyle name="Comma 9 2 2 2 4 2 2" xfId="11500" xr:uid="{00000000-0005-0000-0000-000050000000}"/>
    <cellStyle name="Comma 9 2 2 2 4 2 2 2" xfId="26620" xr:uid="{00000000-0005-0000-0000-000050000000}"/>
    <cellStyle name="Comma 9 2 2 2 4 2 2 2 2" xfId="56860" xr:uid="{00000000-0005-0000-0000-000050000000}"/>
    <cellStyle name="Comma 9 2 2 2 4 2 2 3" xfId="41740" xr:uid="{00000000-0005-0000-0000-000050000000}"/>
    <cellStyle name="Comma 9 2 2 2 4 2 3" xfId="17548" xr:uid="{00000000-0005-0000-0000-000050000000}"/>
    <cellStyle name="Comma 9 2 2 2 4 2 3 2" xfId="47788" xr:uid="{00000000-0005-0000-0000-000050000000}"/>
    <cellStyle name="Comma 9 2 2 2 4 2 4" xfId="32668" xr:uid="{00000000-0005-0000-0000-000050000000}"/>
    <cellStyle name="Comma 9 2 2 2 4 3" xfId="3940" xr:uid="{00000000-0005-0000-0000-000050000000}"/>
    <cellStyle name="Comma 9 2 2 2 4 3 2" xfId="13012" xr:uid="{00000000-0005-0000-0000-000050000000}"/>
    <cellStyle name="Comma 9 2 2 2 4 3 2 2" xfId="28132" xr:uid="{00000000-0005-0000-0000-000050000000}"/>
    <cellStyle name="Comma 9 2 2 2 4 3 2 2 2" xfId="58372" xr:uid="{00000000-0005-0000-0000-000050000000}"/>
    <cellStyle name="Comma 9 2 2 2 4 3 2 3" xfId="43252" xr:uid="{00000000-0005-0000-0000-000050000000}"/>
    <cellStyle name="Comma 9 2 2 2 4 3 3" xfId="19060" xr:uid="{00000000-0005-0000-0000-000050000000}"/>
    <cellStyle name="Comma 9 2 2 2 4 3 3 2" xfId="49300" xr:uid="{00000000-0005-0000-0000-000050000000}"/>
    <cellStyle name="Comma 9 2 2 2 4 3 4" xfId="34180" xr:uid="{00000000-0005-0000-0000-000050000000}"/>
    <cellStyle name="Comma 9 2 2 2 4 4" xfId="5452" xr:uid="{00000000-0005-0000-0000-000050000000}"/>
    <cellStyle name="Comma 9 2 2 2 4 4 2" xfId="14524" xr:uid="{00000000-0005-0000-0000-000050000000}"/>
    <cellStyle name="Comma 9 2 2 2 4 4 2 2" xfId="29644" xr:uid="{00000000-0005-0000-0000-000050000000}"/>
    <cellStyle name="Comma 9 2 2 2 4 4 2 2 2" xfId="59884" xr:uid="{00000000-0005-0000-0000-000050000000}"/>
    <cellStyle name="Comma 9 2 2 2 4 4 2 3" xfId="44764" xr:uid="{00000000-0005-0000-0000-000050000000}"/>
    <cellStyle name="Comma 9 2 2 2 4 4 3" xfId="20572" xr:uid="{00000000-0005-0000-0000-000050000000}"/>
    <cellStyle name="Comma 9 2 2 2 4 4 3 2" xfId="50812" xr:uid="{00000000-0005-0000-0000-000050000000}"/>
    <cellStyle name="Comma 9 2 2 2 4 4 4" xfId="35692" xr:uid="{00000000-0005-0000-0000-000050000000}"/>
    <cellStyle name="Comma 9 2 2 2 4 5" xfId="6964" xr:uid="{00000000-0005-0000-0000-000050000000}"/>
    <cellStyle name="Comma 9 2 2 2 4 5 2" xfId="22084" xr:uid="{00000000-0005-0000-0000-000050000000}"/>
    <cellStyle name="Comma 9 2 2 2 4 5 2 2" xfId="52324" xr:uid="{00000000-0005-0000-0000-000050000000}"/>
    <cellStyle name="Comma 9 2 2 2 4 5 3" xfId="37204" xr:uid="{00000000-0005-0000-0000-000050000000}"/>
    <cellStyle name="Comma 9 2 2 2 4 6" xfId="8476" xr:uid="{00000000-0005-0000-0000-000050000000}"/>
    <cellStyle name="Comma 9 2 2 2 4 6 2" xfId="23596" xr:uid="{00000000-0005-0000-0000-000050000000}"/>
    <cellStyle name="Comma 9 2 2 2 4 6 2 2" xfId="53836" xr:uid="{00000000-0005-0000-0000-000050000000}"/>
    <cellStyle name="Comma 9 2 2 2 4 6 3" xfId="38716" xr:uid="{00000000-0005-0000-0000-000050000000}"/>
    <cellStyle name="Comma 9 2 2 2 4 7" xfId="9988" xr:uid="{00000000-0005-0000-0000-000050000000}"/>
    <cellStyle name="Comma 9 2 2 2 4 7 2" xfId="25108" xr:uid="{00000000-0005-0000-0000-000050000000}"/>
    <cellStyle name="Comma 9 2 2 2 4 7 2 2" xfId="55348" xr:uid="{00000000-0005-0000-0000-000050000000}"/>
    <cellStyle name="Comma 9 2 2 2 4 7 3" xfId="40228" xr:uid="{00000000-0005-0000-0000-000050000000}"/>
    <cellStyle name="Comma 9 2 2 2 4 8" xfId="16036" xr:uid="{00000000-0005-0000-0000-000050000000}"/>
    <cellStyle name="Comma 9 2 2 2 4 8 2" xfId="46276" xr:uid="{00000000-0005-0000-0000-000050000000}"/>
    <cellStyle name="Comma 9 2 2 2 4 9" xfId="31156" xr:uid="{00000000-0005-0000-0000-000050000000}"/>
    <cellStyle name="Comma 9 2 2 2 5" xfId="1672" xr:uid="{00000000-0005-0000-0000-000050000000}"/>
    <cellStyle name="Comma 9 2 2 2 5 2" xfId="10744" xr:uid="{00000000-0005-0000-0000-000050000000}"/>
    <cellStyle name="Comma 9 2 2 2 5 2 2" xfId="25864" xr:uid="{00000000-0005-0000-0000-000050000000}"/>
    <cellStyle name="Comma 9 2 2 2 5 2 2 2" xfId="56104" xr:uid="{00000000-0005-0000-0000-000050000000}"/>
    <cellStyle name="Comma 9 2 2 2 5 2 3" xfId="40984" xr:uid="{00000000-0005-0000-0000-000050000000}"/>
    <cellStyle name="Comma 9 2 2 2 5 3" xfId="16792" xr:uid="{00000000-0005-0000-0000-000050000000}"/>
    <cellStyle name="Comma 9 2 2 2 5 3 2" xfId="47032" xr:uid="{00000000-0005-0000-0000-000050000000}"/>
    <cellStyle name="Comma 9 2 2 2 5 4" xfId="31912" xr:uid="{00000000-0005-0000-0000-000050000000}"/>
    <cellStyle name="Comma 9 2 2 2 6" xfId="3184" xr:uid="{00000000-0005-0000-0000-000050000000}"/>
    <cellStyle name="Comma 9 2 2 2 6 2" xfId="12256" xr:uid="{00000000-0005-0000-0000-000050000000}"/>
    <cellStyle name="Comma 9 2 2 2 6 2 2" xfId="27376" xr:uid="{00000000-0005-0000-0000-000050000000}"/>
    <cellStyle name="Comma 9 2 2 2 6 2 2 2" xfId="57616" xr:uid="{00000000-0005-0000-0000-000050000000}"/>
    <cellStyle name="Comma 9 2 2 2 6 2 3" xfId="42496" xr:uid="{00000000-0005-0000-0000-000050000000}"/>
    <cellStyle name="Comma 9 2 2 2 6 3" xfId="18304" xr:uid="{00000000-0005-0000-0000-000050000000}"/>
    <cellStyle name="Comma 9 2 2 2 6 3 2" xfId="48544" xr:uid="{00000000-0005-0000-0000-000050000000}"/>
    <cellStyle name="Comma 9 2 2 2 6 4" xfId="33424" xr:uid="{00000000-0005-0000-0000-000050000000}"/>
    <cellStyle name="Comma 9 2 2 2 7" xfId="4696" xr:uid="{00000000-0005-0000-0000-000050000000}"/>
    <cellStyle name="Comma 9 2 2 2 7 2" xfId="13768" xr:uid="{00000000-0005-0000-0000-000050000000}"/>
    <cellStyle name="Comma 9 2 2 2 7 2 2" xfId="28888" xr:uid="{00000000-0005-0000-0000-000050000000}"/>
    <cellStyle name="Comma 9 2 2 2 7 2 2 2" xfId="59128" xr:uid="{00000000-0005-0000-0000-000050000000}"/>
    <cellStyle name="Comma 9 2 2 2 7 2 3" xfId="44008" xr:uid="{00000000-0005-0000-0000-000050000000}"/>
    <cellStyle name="Comma 9 2 2 2 7 3" xfId="19816" xr:uid="{00000000-0005-0000-0000-000050000000}"/>
    <cellStyle name="Comma 9 2 2 2 7 3 2" xfId="50056" xr:uid="{00000000-0005-0000-0000-000050000000}"/>
    <cellStyle name="Comma 9 2 2 2 7 4" xfId="34936" xr:uid="{00000000-0005-0000-0000-000050000000}"/>
    <cellStyle name="Comma 9 2 2 2 8" xfId="6208" xr:uid="{00000000-0005-0000-0000-000050000000}"/>
    <cellStyle name="Comma 9 2 2 2 8 2" xfId="21328" xr:uid="{00000000-0005-0000-0000-000050000000}"/>
    <cellStyle name="Comma 9 2 2 2 8 2 2" xfId="51568" xr:uid="{00000000-0005-0000-0000-000050000000}"/>
    <cellStyle name="Comma 9 2 2 2 8 3" xfId="36448" xr:uid="{00000000-0005-0000-0000-000050000000}"/>
    <cellStyle name="Comma 9 2 2 2 9" xfId="7720" xr:uid="{00000000-0005-0000-0000-000050000000}"/>
    <cellStyle name="Comma 9 2 2 2 9 2" xfId="22840" xr:uid="{00000000-0005-0000-0000-000050000000}"/>
    <cellStyle name="Comma 9 2 2 2 9 2 2" xfId="53080" xr:uid="{00000000-0005-0000-0000-000050000000}"/>
    <cellStyle name="Comma 9 2 2 2 9 3" xfId="37960" xr:uid="{00000000-0005-0000-0000-000050000000}"/>
    <cellStyle name="Comma 9 2 2 3" xfId="244" xr:uid="{00000000-0005-0000-0000-000050000000}"/>
    <cellStyle name="Comma 9 2 2 3 10" xfId="9316" xr:uid="{00000000-0005-0000-0000-000050000000}"/>
    <cellStyle name="Comma 9 2 2 3 10 2" xfId="24436" xr:uid="{00000000-0005-0000-0000-000050000000}"/>
    <cellStyle name="Comma 9 2 2 3 10 2 2" xfId="54676" xr:uid="{00000000-0005-0000-0000-000050000000}"/>
    <cellStyle name="Comma 9 2 2 3 10 3" xfId="39556" xr:uid="{00000000-0005-0000-0000-000050000000}"/>
    <cellStyle name="Comma 9 2 2 3 11" xfId="15364" xr:uid="{00000000-0005-0000-0000-000050000000}"/>
    <cellStyle name="Comma 9 2 2 3 11 2" xfId="45604" xr:uid="{00000000-0005-0000-0000-000050000000}"/>
    <cellStyle name="Comma 9 2 2 3 12" xfId="30484" xr:uid="{00000000-0005-0000-0000-000050000000}"/>
    <cellStyle name="Comma 9 2 2 3 2" xfId="496" xr:uid="{00000000-0005-0000-0000-000050000000}"/>
    <cellStyle name="Comma 9 2 2 3 2 10" xfId="30736" xr:uid="{00000000-0005-0000-0000-000050000000}"/>
    <cellStyle name="Comma 9 2 2 3 2 2" xfId="1252" xr:uid="{00000000-0005-0000-0000-000050000000}"/>
    <cellStyle name="Comma 9 2 2 3 2 2 2" xfId="2764" xr:uid="{00000000-0005-0000-0000-000050000000}"/>
    <cellStyle name="Comma 9 2 2 3 2 2 2 2" xfId="11836" xr:uid="{00000000-0005-0000-0000-000050000000}"/>
    <cellStyle name="Comma 9 2 2 3 2 2 2 2 2" xfId="26956" xr:uid="{00000000-0005-0000-0000-000050000000}"/>
    <cellStyle name="Comma 9 2 2 3 2 2 2 2 2 2" xfId="57196" xr:uid="{00000000-0005-0000-0000-000050000000}"/>
    <cellStyle name="Comma 9 2 2 3 2 2 2 2 3" xfId="42076" xr:uid="{00000000-0005-0000-0000-000050000000}"/>
    <cellStyle name="Comma 9 2 2 3 2 2 2 3" xfId="17884" xr:uid="{00000000-0005-0000-0000-000050000000}"/>
    <cellStyle name="Comma 9 2 2 3 2 2 2 3 2" xfId="48124" xr:uid="{00000000-0005-0000-0000-000050000000}"/>
    <cellStyle name="Comma 9 2 2 3 2 2 2 4" xfId="33004" xr:uid="{00000000-0005-0000-0000-000050000000}"/>
    <cellStyle name="Comma 9 2 2 3 2 2 3" xfId="4276" xr:uid="{00000000-0005-0000-0000-000050000000}"/>
    <cellStyle name="Comma 9 2 2 3 2 2 3 2" xfId="13348" xr:uid="{00000000-0005-0000-0000-000050000000}"/>
    <cellStyle name="Comma 9 2 2 3 2 2 3 2 2" xfId="28468" xr:uid="{00000000-0005-0000-0000-000050000000}"/>
    <cellStyle name="Comma 9 2 2 3 2 2 3 2 2 2" xfId="58708" xr:uid="{00000000-0005-0000-0000-000050000000}"/>
    <cellStyle name="Comma 9 2 2 3 2 2 3 2 3" xfId="43588" xr:uid="{00000000-0005-0000-0000-000050000000}"/>
    <cellStyle name="Comma 9 2 2 3 2 2 3 3" xfId="19396" xr:uid="{00000000-0005-0000-0000-000050000000}"/>
    <cellStyle name="Comma 9 2 2 3 2 2 3 3 2" xfId="49636" xr:uid="{00000000-0005-0000-0000-000050000000}"/>
    <cellStyle name="Comma 9 2 2 3 2 2 3 4" xfId="34516" xr:uid="{00000000-0005-0000-0000-000050000000}"/>
    <cellStyle name="Comma 9 2 2 3 2 2 4" xfId="5788" xr:uid="{00000000-0005-0000-0000-000050000000}"/>
    <cellStyle name="Comma 9 2 2 3 2 2 4 2" xfId="14860" xr:uid="{00000000-0005-0000-0000-000050000000}"/>
    <cellStyle name="Comma 9 2 2 3 2 2 4 2 2" xfId="29980" xr:uid="{00000000-0005-0000-0000-000050000000}"/>
    <cellStyle name="Comma 9 2 2 3 2 2 4 2 2 2" xfId="60220" xr:uid="{00000000-0005-0000-0000-000050000000}"/>
    <cellStyle name="Comma 9 2 2 3 2 2 4 2 3" xfId="45100" xr:uid="{00000000-0005-0000-0000-000050000000}"/>
    <cellStyle name="Comma 9 2 2 3 2 2 4 3" xfId="20908" xr:uid="{00000000-0005-0000-0000-000050000000}"/>
    <cellStyle name="Comma 9 2 2 3 2 2 4 3 2" xfId="51148" xr:uid="{00000000-0005-0000-0000-000050000000}"/>
    <cellStyle name="Comma 9 2 2 3 2 2 4 4" xfId="36028" xr:uid="{00000000-0005-0000-0000-000050000000}"/>
    <cellStyle name="Comma 9 2 2 3 2 2 5" xfId="7300" xr:uid="{00000000-0005-0000-0000-000050000000}"/>
    <cellStyle name="Comma 9 2 2 3 2 2 5 2" xfId="22420" xr:uid="{00000000-0005-0000-0000-000050000000}"/>
    <cellStyle name="Comma 9 2 2 3 2 2 5 2 2" xfId="52660" xr:uid="{00000000-0005-0000-0000-000050000000}"/>
    <cellStyle name="Comma 9 2 2 3 2 2 5 3" xfId="37540" xr:uid="{00000000-0005-0000-0000-000050000000}"/>
    <cellStyle name="Comma 9 2 2 3 2 2 6" xfId="8812" xr:uid="{00000000-0005-0000-0000-000050000000}"/>
    <cellStyle name="Comma 9 2 2 3 2 2 6 2" xfId="23932" xr:uid="{00000000-0005-0000-0000-000050000000}"/>
    <cellStyle name="Comma 9 2 2 3 2 2 6 2 2" xfId="54172" xr:uid="{00000000-0005-0000-0000-000050000000}"/>
    <cellStyle name="Comma 9 2 2 3 2 2 6 3" xfId="39052" xr:uid="{00000000-0005-0000-0000-000050000000}"/>
    <cellStyle name="Comma 9 2 2 3 2 2 7" xfId="10324" xr:uid="{00000000-0005-0000-0000-000050000000}"/>
    <cellStyle name="Comma 9 2 2 3 2 2 7 2" xfId="25444" xr:uid="{00000000-0005-0000-0000-000050000000}"/>
    <cellStyle name="Comma 9 2 2 3 2 2 7 2 2" xfId="55684" xr:uid="{00000000-0005-0000-0000-000050000000}"/>
    <cellStyle name="Comma 9 2 2 3 2 2 7 3" xfId="40564" xr:uid="{00000000-0005-0000-0000-000050000000}"/>
    <cellStyle name="Comma 9 2 2 3 2 2 8" xfId="16372" xr:uid="{00000000-0005-0000-0000-000050000000}"/>
    <cellStyle name="Comma 9 2 2 3 2 2 8 2" xfId="46612" xr:uid="{00000000-0005-0000-0000-000050000000}"/>
    <cellStyle name="Comma 9 2 2 3 2 2 9" xfId="31492" xr:uid="{00000000-0005-0000-0000-000050000000}"/>
    <cellStyle name="Comma 9 2 2 3 2 3" xfId="2008" xr:uid="{00000000-0005-0000-0000-000050000000}"/>
    <cellStyle name="Comma 9 2 2 3 2 3 2" xfId="11080" xr:uid="{00000000-0005-0000-0000-000050000000}"/>
    <cellStyle name="Comma 9 2 2 3 2 3 2 2" xfId="26200" xr:uid="{00000000-0005-0000-0000-000050000000}"/>
    <cellStyle name="Comma 9 2 2 3 2 3 2 2 2" xfId="56440" xr:uid="{00000000-0005-0000-0000-000050000000}"/>
    <cellStyle name="Comma 9 2 2 3 2 3 2 3" xfId="41320" xr:uid="{00000000-0005-0000-0000-000050000000}"/>
    <cellStyle name="Comma 9 2 2 3 2 3 3" xfId="17128" xr:uid="{00000000-0005-0000-0000-000050000000}"/>
    <cellStyle name="Comma 9 2 2 3 2 3 3 2" xfId="47368" xr:uid="{00000000-0005-0000-0000-000050000000}"/>
    <cellStyle name="Comma 9 2 2 3 2 3 4" xfId="32248" xr:uid="{00000000-0005-0000-0000-000050000000}"/>
    <cellStyle name="Comma 9 2 2 3 2 4" xfId="3520" xr:uid="{00000000-0005-0000-0000-000050000000}"/>
    <cellStyle name="Comma 9 2 2 3 2 4 2" xfId="12592" xr:uid="{00000000-0005-0000-0000-000050000000}"/>
    <cellStyle name="Comma 9 2 2 3 2 4 2 2" xfId="27712" xr:uid="{00000000-0005-0000-0000-000050000000}"/>
    <cellStyle name="Comma 9 2 2 3 2 4 2 2 2" xfId="57952" xr:uid="{00000000-0005-0000-0000-000050000000}"/>
    <cellStyle name="Comma 9 2 2 3 2 4 2 3" xfId="42832" xr:uid="{00000000-0005-0000-0000-000050000000}"/>
    <cellStyle name="Comma 9 2 2 3 2 4 3" xfId="18640" xr:uid="{00000000-0005-0000-0000-000050000000}"/>
    <cellStyle name="Comma 9 2 2 3 2 4 3 2" xfId="48880" xr:uid="{00000000-0005-0000-0000-000050000000}"/>
    <cellStyle name="Comma 9 2 2 3 2 4 4" xfId="33760" xr:uid="{00000000-0005-0000-0000-000050000000}"/>
    <cellStyle name="Comma 9 2 2 3 2 5" xfId="5032" xr:uid="{00000000-0005-0000-0000-000050000000}"/>
    <cellStyle name="Comma 9 2 2 3 2 5 2" xfId="14104" xr:uid="{00000000-0005-0000-0000-000050000000}"/>
    <cellStyle name="Comma 9 2 2 3 2 5 2 2" xfId="29224" xr:uid="{00000000-0005-0000-0000-000050000000}"/>
    <cellStyle name="Comma 9 2 2 3 2 5 2 2 2" xfId="59464" xr:uid="{00000000-0005-0000-0000-000050000000}"/>
    <cellStyle name="Comma 9 2 2 3 2 5 2 3" xfId="44344" xr:uid="{00000000-0005-0000-0000-000050000000}"/>
    <cellStyle name="Comma 9 2 2 3 2 5 3" xfId="20152" xr:uid="{00000000-0005-0000-0000-000050000000}"/>
    <cellStyle name="Comma 9 2 2 3 2 5 3 2" xfId="50392" xr:uid="{00000000-0005-0000-0000-000050000000}"/>
    <cellStyle name="Comma 9 2 2 3 2 5 4" xfId="35272" xr:uid="{00000000-0005-0000-0000-000050000000}"/>
    <cellStyle name="Comma 9 2 2 3 2 6" xfId="6544" xr:uid="{00000000-0005-0000-0000-000050000000}"/>
    <cellStyle name="Comma 9 2 2 3 2 6 2" xfId="21664" xr:uid="{00000000-0005-0000-0000-000050000000}"/>
    <cellStyle name="Comma 9 2 2 3 2 6 2 2" xfId="51904" xr:uid="{00000000-0005-0000-0000-000050000000}"/>
    <cellStyle name="Comma 9 2 2 3 2 6 3" xfId="36784" xr:uid="{00000000-0005-0000-0000-000050000000}"/>
    <cellStyle name="Comma 9 2 2 3 2 7" xfId="8056" xr:uid="{00000000-0005-0000-0000-000050000000}"/>
    <cellStyle name="Comma 9 2 2 3 2 7 2" xfId="23176" xr:uid="{00000000-0005-0000-0000-000050000000}"/>
    <cellStyle name="Comma 9 2 2 3 2 7 2 2" xfId="53416" xr:uid="{00000000-0005-0000-0000-000050000000}"/>
    <cellStyle name="Comma 9 2 2 3 2 7 3" xfId="38296" xr:uid="{00000000-0005-0000-0000-000050000000}"/>
    <cellStyle name="Comma 9 2 2 3 2 8" xfId="9568" xr:uid="{00000000-0005-0000-0000-000050000000}"/>
    <cellStyle name="Comma 9 2 2 3 2 8 2" xfId="24688" xr:uid="{00000000-0005-0000-0000-000050000000}"/>
    <cellStyle name="Comma 9 2 2 3 2 8 2 2" xfId="54928" xr:uid="{00000000-0005-0000-0000-000050000000}"/>
    <cellStyle name="Comma 9 2 2 3 2 8 3" xfId="39808" xr:uid="{00000000-0005-0000-0000-000050000000}"/>
    <cellStyle name="Comma 9 2 2 3 2 9" xfId="15616" xr:uid="{00000000-0005-0000-0000-000050000000}"/>
    <cellStyle name="Comma 9 2 2 3 2 9 2" xfId="45856" xr:uid="{00000000-0005-0000-0000-000050000000}"/>
    <cellStyle name="Comma 9 2 2 3 3" xfId="748" xr:uid="{00000000-0005-0000-0000-0000EE000000}"/>
    <cellStyle name="Comma 9 2 2 3 3 10" xfId="30988" xr:uid="{00000000-0005-0000-0000-0000EE000000}"/>
    <cellStyle name="Comma 9 2 2 3 3 2" xfId="1504" xr:uid="{00000000-0005-0000-0000-0000EE000000}"/>
    <cellStyle name="Comma 9 2 2 3 3 2 2" xfId="3016" xr:uid="{00000000-0005-0000-0000-0000EE000000}"/>
    <cellStyle name="Comma 9 2 2 3 3 2 2 2" xfId="12088" xr:uid="{00000000-0005-0000-0000-0000EE000000}"/>
    <cellStyle name="Comma 9 2 2 3 3 2 2 2 2" xfId="27208" xr:uid="{00000000-0005-0000-0000-0000EE000000}"/>
    <cellStyle name="Comma 9 2 2 3 3 2 2 2 2 2" xfId="57448" xr:uid="{00000000-0005-0000-0000-0000EE000000}"/>
    <cellStyle name="Comma 9 2 2 3 3 2 2 2 3" xfId="42328" xr:uid="{00000000-0005-0000-0000-0000EE000000}"/>
    <cellStyle name="Comma 9 2 2 3 3 2 2 3" xfId="18136" xr:uid="{00000000-0005-0000-0000-0000EE000000}"/>
    <cellStyle name="Comma 9 2 2 3 3 2 2 3 2" xfId="48376" xr:uid="{00000000-0005-0000-0000-0000EE000000}"/>
    <cellStyle name="Comma 9 2 2 3 3 2 2 4" xfId="33256" xr:uid="{00000000-0005-0000-0000-0000EE000000}"/>
    <cellStyle name="Comma 9 2 2 3 3 2 3" xfId="4528" xr:uid="{00000000-0005-0000-0000-0000EE000000}"/>
    <cellStyle name="Comma 9 2 2 3 3 2 3 2" xfId="13600" xr:uid="{00000000-0005-0000-0000-0000EE000000}"/>
    <cellStyle name="Comma 9 2 2 3 3 2 3 2 2" xfId="28720" xr:uid="{00000000-0005-0000-0000-0000EE000000}"/>
    <cellStyle name="Comma 9 2 2 3 3 2 3 2 2 2" xfId="58960" xr:uid="{00000000-0005-0000-0000-0000EE000000}"/>
    <cellStyle name="Comma 9 2 2 3 3 2 3 2 3" xfId="43840" xr:uid="{00000000-0005-0000-0000-0000EE000000}"/>
    <cellStyle name="Comma 9 2 2 3 3 2 3 3" xfId="19648" xr:uid="{00000000-0005-0000-0000-0000EE000000}"/>
    <cellStyle name="Comma 9 2 2 3 3 2 3 3 2" xfId="49888" xr:uid="{00000000-0005-0000-0000-0000EE000000}"/>
    <cellStyle name="Comma 9 2 2 3 3 2 3 4" xfId="34768" xr:uid="{00000000-0005-0000-0000-0000EE000000}"/>
    <cellStyle name="Comma 9 2 2 3 3 2 4" xfId="6040" xr:uid="{00000000-0005-0000-0000-0000EE000000}"/>
    <cellStyle name="Comma 9 2 2 3 3 2 4 2" xfId="15112" xr:uid="{00000000-0005-0000-0000-0000EE000000}"/>
    <cellStyle name="Comma 9 2 2 3 3 2 4 2 2" xfId="30232" xr:uid="{00000000-0005-0000-0000-0000EE000000}"/>
    <cellStyle name="Comma 9 2 2 3 3 2 4 2 2 2" xfId="60472" xr:uid="{00000000-0005-0000-0000-0000EE000000}"/>
    <cellStyle name="Comma 9 2 2 3 3 2 4 2 3" xfId="45352" xr:uid="{00000000-0005-0000-0000-0000EE000000}"/>
    <cellStyle name="Comma 9 2 2 3 3 2 4 3" xfId="21160" xr:uid="{00000000-0005-0000-0000-0000EE000000}"/>
    <cellStyle name="Comma 9 2 2 3 3 2 4 3 2" xfId="51400" xr:uid="{00000000-0005-0000-0000-0000EE000000}"/>
    <cellStyle name="Comma 9 2 2 3 3 2 4 4" xfId="36280" xr:uid="{00000000-0005-0000-0000-0000EE000000}"/>
    <cellStyle name="Comma 9 2 2 3 3 2 5" xfId="7552" xr:uid="{00000000-0005-0000-0000-0000EE000000}"/>
    <cellStyle name="Comma 9 2 2 3 3 2 5 2" xfId="22672" xr:uid="{00000000-0005-0000-0000-0000EE000000}"/>
    <cellStyle name="Comma 9 2 2 3 3 2 5 2 2" xfId="52912" xr:uid="{00000000-0005-0000-0000-0000EE000000}"/>
    <cellStyle name="Comma 9 2 2 3 3 2 5 3" xfId="37792" xr:uid="{00000000-0005-0000-0000-0000EE000000}"/>
    <cellStyle name="Comma 9 2 2 3 3 2 6" xfId="9064" xr:uid="{00000000-0005-0000-0000-0000EE000000}"/>
    <cellStyle name="Comma 9 2 2 3 3 2 6 2" xfId="24184" xr:uid="{00000000-0005-0000-0000-0000EE000000}"/>
    <cellStyle name="Comma 9 2 2 3 3 2 6 2 2" xfId="54424" xr:uid="{00000000-0005-0000-0000-0000EE000000}"/>
    <cellStyle name="Comma 9 2 2 3 3 2 6 3" xfId="39304" xr:uid="{00000000-0005-0000-0000-0000EE000000}"/>
    <cellStyle name="Comma 9 2 2 3 3 2 7" xfId="10576" xr:uid="{00000000-0005-0000-0000-0000EE000000}"/>
    <cellStyle name="Comma 9 2 2 3 3 2 7 2" xfId="25696" xr:uid="{00000000-0005-0000-0000-0000EE000000}"/>
    <cellStyle name="Comma 9 2 2 3 3 2 7 2 2" xfId="55936" xr:uid="{00000000-0005-0000-0000-0000EE000000}"/>
    <cellStyle name="Comma 9 2 2 3 3 2 7 3" xfId="40816" xr:uid="{00000000-0005-0000-0000-0000EE000000}"/>
    <cellStyle name="Comma 9 2 2 3 3 2 8" xfId="16624" xr:uid="{00000000-0005-0000-0000-0000EE000000}"/>
    <cellStyle name="Comma 9 2 2 3 3 2 8 2" xfId="46864" xr:uid="{00000000-0005-0000-0000-0000EE000000}"/>
    <cellStyle name="Comma 9 2 2 3 3 2 9" xfId="31744" xr:uid="{00000000-0005-0000-0000-0000EE000000}"/>
    <cellStyle name="Comma 9 2 2 3 3 3" xfId="2260" xr:uid="{00000000-0005-0000-0000-0000EE000000}"/>
    <cellStyle name="Comma 9 2 2 3 3 3 2" xfId="11332" xr:uid="{00000000-0005-0000-0000-0000EE000000}"/>
    <cellStyle name="Comma 9 2 2 3 3 3 2 2" xfId="26452" xr:uid="{00000000-0005-0000-0000-0000EE000000}"/>
    <cellStyle name="Comma 9 2 2 3 3 3 2 2 2" xfId="56692" xr:uid="{00000000-0005-0000-0000-0000EE000000}"/>
    <cellStyle name="Comma 9 2 2 3 3 3 2 3" xfId="41572" xr:uid="{00000000-0005-0000-0000-0000EE000000}"/>
    <cellStyle name="Comma 9 2 2 3 3 3 3" xfId="17380" xr:uid="{00000000-0005-0000-0000-0000EE000000}"/>
    <cellStyle name="Comma 9 2 2 3 3 3 3 2" xfId="47620" xr:uid="{00000000-0005-0000-0000-0000EE000000}"/>
    <cellStyle name="Comma 9 2 2 3 3 3 4" xfId="32500" xr:uid="{00000000-0005-0000-0000-0000EE000000}"/>
    <cellStyle name="Comma 9 2 2 3 3 4" xfId="3772" xr:uid="{00000000-0005-0000-0000-0000EE000000}"/>
    <cellStyle name="Comma 9 2 2 3 3 4 2" xfId="12844" xr:uid="{00000000-0005-0000-0000-0000EE000000}"/>
    <cellStyle name="Comma 9 2 2 3 3 4 2 2" xfId="27964" xr:uid="{00000000-0005-0000-0000-0000EE000000}"/>
    <cellStyle name="Comma 9 2 2 3 3 4 2 2 2" xfId="58204" xr:uid="{00000000-0005-0000-0000-0000EE000000}"/>
    <cellStyle name="Comma 9 2 2 3 3 4 2 3" xfId="43084" xr:uid="{00000000-0005-0000-0000-0000EE000000}"/>
    <cellStyle name="Comma 9 2 2 3 3 4 3" xfId="18892" xr:uid="{00000000-0005-0000-0000-0000EE000000}"/>
    <cellStyle name="Comma 9 2 2 3 3 4 3 2" xfId="49132" xr:uid="{00000000-0005-0000-0000-0000EE000000}"/>
    <cellStyle name="Comma 9 2 2 3 3 4 4" xfId="34012" xr:uid="{00000000-0005-0000-0000-0000EE000000}"/>
    <cellStyle name="Comma 9 2 2 3 3 5" xfId="5284" xr:uid="{00000000-0005-0000-0000-0000EE000000}"/>
    <cellStyle name="Comma 9 2 2 3 3 5 2" xfId="14356" xr:uid="{00000000-0005-0000-0000-0000EE000000}"/>
    <cellStyle name="Comma 9 2 2 3 3 5 2 2" xfId="29476" xr:uid="{00000000-0005-0000-0000-0000EE000000}"/>
    <cellStyle name="Comma 9 2 2 3 3 5 2 2 2" xfId="59716" xr:uid="{00000000-0005-0000-0000-0000EE000000}"/>
    <cellStyle name="Comma 9 2 2 3 3 5 2 3" xfId="44596" xr:uid="{00000000-0005-0000-0000-0000EE000000}"/>
    <cellStyle name="Comma 9 2 2 3 3 5 3" xfId="20404" xr:uid="{00000000-0005-0000-0000-0000EE000000}"/>
    <cellStyle name="Comma 9 2 2 3 3 5 3 2" xfId="50644" xr:uid="{00000000-0005-0000-0000-0000EE000000}"/>
    <cellStyle name="Comma 9 2 2 3 3 5 4" xfId="35524" xr:uid="{00000000-0005-0000-0000-0000EE000000}"/>
    <cellStyle name="Comma 9 2 2 3 3 6" xfId="6796" xr:uid="{00000000-0005-0000-0000-0000EE000000}"/>
    <cellStyle name="Comma 9 2 2 3 3 6 2" xfId="21916" xr:uid="{00000000-0005-0000-0000-0000EE000000}"/>
    <cellStyle name="Comma 9 2 2 3 3 6 2 2" xfId="52156" xr:uid="{00000000-0005-0000-0000-0000EE000000}"/>
    <cellStyle name="Comma 9 2 2 3 3 6 3" xfId="37036" xr:uid="{00000000-0005-0000-0000-0000EE000000}"/>
    <cellStyle name="Comma 9 2 2 3 3 7" xfId="8308" xr:uid="{00000000-0005-0000-0000-0000EE000000}"/>
    <cellStyle name="Comma 9 2 2 3 3 7 2" xfId="23428" xr:uid="{00000000-0005-0000-0000-0000EE000000}"/>
    <cellStyle name="Comma 9 2 2 3 3 7 2 2" xfId="53668" xr:uid="{00000000-0005-0000-0000-0000EE000000}"/>
    <cellStyle name="Comma 9 2 2 3 3 7 3" xfId="38548" xr:uid="{00000000-0005-0000-0000-0000EE000000}"/>
    <cellStyle name="Comma 9 2 2 3 3 8" xfId="9820" xr:uid="{00000000-0005-0000-0000-0000EE000000}"/>
    <cellStyle name="Comma 9 2 2 3 3 8 2" xfId="24940" xr:uid="{00000000-0005-0000-0000-0000EE000000}"/>
    <cellStyle name="Comma 9 2 2 3 3 8 2 2" xfId="55180" xr:uid="{00000000-0005-0000-0000-0000EE000000}"/>
    <cellStyle name="Comma 9 2 2 3 3 8 3" xfId="40060" xr:uid="{00000000-0005-0000-0000-0000EE000000}"/>
    <cellStyle name="Comma 9 2 2 3 3 9" xfId="15868" xr:uid="{00000000-0005-0000-0000-0000EE000000}"/>
    <cellStyle name="Comma 9 2 2 3 3 9 2" xfId="46108" xr:uid="{00000000-0005-0000-0000-0000EE000000}"/>
    <cellStyle name="Comma 9 2 2 3 4" xfId="1000" xr:uid="{00000000-0005-0000-0000-000050000000}"/>
    <cellStyle name="Comma 9 2 2 3 4 2" xfId="2512" xr:uid="{00000000-0005-0000-0000-000050000000}"/>
    <cellStyle name="Comma 9 2 2 3 4 2 2" xfId="11584" xr:uid="{00000000-0005-0000-0000-000050000000}"/>
    <cellStyle name="Comma 9 2 2 3 4 2 2 2" xfId="26704" xr:uid="{00000000-0005-0000-0000-000050000000}"/>
    <cellStyle name="Comma 9 2 2 3 4 2 2 2 2" xfId="56944" xr:uid="{00000000-0005-0000-0000-000050000000}"/>
    <cellStyle name="Comma 9 2 2 3 4 2 2 3" xfId="41824" xr:uid="{00000000-0005-0000-0000-000050000000}"/>
    <cellStyle name="Comma 9 2 2 3 4 2 3" xfId="17632" xr:uid="{00000000-0005-0000-0000-000050000000}"/>
    <cellStyle name="Comma 9 2 2 3 4 2 3 2" xfId="47872" xr:uid="{00000000-0005-0000-0000-000050000000}"/>
    <cellStyle name="Comma 9 2 2 3 4 2 4" xfId="32752" xr:uid="{00000000-0005-0000-0000-000050000000}"/>
    <cellStyle name="Comma 9 2 2 3 4 3" xfId="4024" xr:uid="{00000000-0005-0000-0000-000050000000}"/>
    <cellStyle name="Comma 9 2 2 3 4 3 2" xfId="13096" xr:uid="{00000000-0005-0000-0000-000050000000}"/>
    <cellStyle name="Comma 9 2 2 3 4 3 2 2" xfId="28216" xr:uid="{00000000-0005-0000-0000-000050000000}"/>
    <cellStyle name="Comma 9 2 2 3 4 3 2 2 2" xfId="58456" xr:uid="{00000000-0005-0000-0000-000050000000}"/>
    <cellStyle name="Comma 9 2 2 3 4 3 2 3" xfId="43336" xr:uid="{00000000-0005-0000-0000-000050000000}"/>
    <cellStyle name="Comma 9 2 2 3 4 3 3" xfId="19144" xr:uid="{00000000-0005-0000-0000-000050000000}"/>
    <cellStyle name="Comma 9 2 2 3 4 3 3 2" xfId="49384" xr:uid="{00000000-0005-0000-0000-000050000000}"/>
    <cellStyle name="Comma 9 2 2 3 4 3 4" xfId="34264" xr:uid="{00000000-0005-0000-0000-000050000000}"/>
    <cellStyle name="Comma 9 2 2 3 4 4" xfId="5536" xr:uid="{00000000-0005-0000-0000-000050000000}"/>
    <cellStyle name="Comma 9 2 2 3 4 4 2" xfId="14608" xr:uid="{00000000-0005-0000-0000-000050000000}"/>
    <cellStyle name="Comma 9 2 2 3 4 4 2 2" xfId="29728" xr:uid="{00000000-0005-0000-0000-000050000000}"/>
    <cellStyle name="Comma 9 2 2 3 4 4 2 2 2" xfId="59968" xr:uid="{00000000-0005-0000-0000-000050000000}"/>
    <cellStyle name="Comma 9 2 2 3 4 4 2 3" xfId="44848" xr:uid="{00000000-0005-0000-0000-000050000000}"/>
    <cellStyle name="Comma 9 2 2 3 4 4 3" xfId="20656" xr:uid="{00000000-0005-0000-0000-000050000000}"/>
    <cellStyle name="Comma 9 2 2 3 4 4 3 2" xfId="50896" xr:uid="{00000000-0005-0000-0000-000050000000}"/>
    <cellStyle name="Comma 9 2 2 3 4 4 4" xfId="35776" xr:uid="{00000000-0005-0000-0000-000050000000}"/>
    <cellStyle name="Comma 9 2 2 3 4 5" xfId="7048" xr:uid="{00000000-0005-0000-0000-000050000000}"/>
    <cellStyle name="Comma 9 2 2 3 4 5 2" xfId="22168" xr:uid="{00000000-0005-0000-0000-000050000000}"/>
    <cellStyle name="Comma 9 2 2 3 4 5 2 2" xfId="52408" xr:uid="{00000000-0005-0000-0000-000050000000}"/>
    <cellStyle name="Comma 9 2 2 3 4 5 3" xfId="37288" xr:uid="{00000000-0005-0000-0000-000050000000}"/>
    <cellStyle name="Comma 9 2 2 3 4 6" xfId="8560" xr:uid="{00000000-0005-0000-0000-000050000000}"/>
    <cellStyle name="Comma 9 2 2 3 4 6 2" xfId="23680" xr:uid="{00000000-0005-0000-0000-000050000000}"/>
    <cellStyle name="Comma 9 2 2 3 4 6 2 2" xfId="53920" xr:uid="{00000000-0005-0000-0000-000050000000}"/>
    <cellStyle name="Comma 9 2 2 3 4 6 3" xfId="38800" xr:uid="{00000000-0005-0000-0000-000050000000}"/>
    <cellStyle name="Comma 9 2 2 3 4 7" xfId="10072" xr:uid="{00000000-0005-0000-0000-000050000000}"/>
    <cellStyle name="Comma 9 2 2 3 4 7 2" xfId="25192" xr:uid="{00000000-0005-0000-0000-000050000000}"/>
    <cellStyle name="Comma 9 2 2 3 4 7 2 2" xfId="55432" xr:uid="{00000000-0005-0000-0000-000050000000}"/>
    <cellStyle name="Comma 9 2 2 3 4 7 3" xfId="40312" xr:uid="{00000000-0005-0000-0000-000050000000}"/>
    <cellStyle name="Comma 9 2 2 3 4 8" xfId="16120" xr:uid="{00000000-0005-0000-0000-000050000000}"/>
    <cellStyle name="Comma 9 2 2 3 4 8 2" xfId="46360" xr:uid="{00000000-0005-0000-0000-000050000000}"/>
    <cellStyle name="Comma 9 2 2 3 4 9" xfId="31240" xr:uid="{00000000-0005-0000-0000-000050000000}"/>
    <cellStyle name="Comma 9 2 2 3 5" xfId="1756" xr:uid="{00000000-0005-0000-0000-000050000000}"/>
    <cellStyle name="Comma 9 2 2 3 5 2" xfId="10828" xr:uid="{00000000-0005-0000-0000-000050000000}"/>
    <cellStyle name="Comma 9 2 2 3 5 2 2" xfId="25948" xr:uid="{00000000-0005-0000-0000-000050000000}"/>
    <cellStyle name="Comma 9 2 2 3 5 2 2 2" xfId="56188" xr:uid="{00000000-0005-0000-0000-000050000000}"/>
    <cellStyle name="Comma 9 2 2 3 5 2 3" xfId="41068" xr:uid="{00000000-0005-0000-0000-000050000000}"/>
    <cellStyle name="Comma 9 2 2 3 5 3" xfId="16876" xr:uid="{00000000-0005-0000-0000-000050000000}"/>
    <cellStyle name="Comma 9 2 2 3 5 3 2" xfId="47116" xr:uid="{00000000-0005-0000-0000-000050000000}"/>
    <cellStyle name="Comma 9 2 2 3 5 4" xfId="31996" xr:uid="{00000000-0005-0000-0000-000050000000}"/>
    <cellStyle name="Comma 9 2 2 3 6" xfId="3268" xr:uid="{00000000-0005-0000-0000-000050000000}"/>
    <cellStyle name="Comma 9 2 2 3 6 2" xfId="12340" xr:uid="{00000000-0005-0000-0000-000050000000}"/>
    <cellStyle name="Comma 9 2 2 3 6 2 2" xfId="27460" xr:uid="{00000000-0005-0000-0000-000050000000}"/>
    <cellStyle name="Comma 9 2 2 3 6 2 2 2" xfId="57700" xr:uid="{00000000-0005-0000-0000-000050000000}"/>
    <cellStyle name="Comma 9 2 2 3 6 2 3" xfId="42580" xr:uid="{00000000-0005-0000-0000-000050000000}"/>
    <cellStyle name="Comma 9 2 2 3 6 3" xfId="18388" xr:uid="{00000000-0005-0000-0000-000050000000}"/>
    <cellStyle name="Comma 9 2 2 3 6 3 2" xfId="48628" xr:uid="{00000000-0005-0000-0000-000050000000}"/>
    <cellStyle name="Comma 9 2 2 3 6 4" xfId="33508" xr:uid="{00000000-0005-0000-0000-000050000000}"/>
    <cellStyle name="Comma 9 2 2 3 7" xfId="4780" xr:uid="{00000000-0005-0000-0000-000050000000}"/>
    <cellStyle name="Comma 9 2 2 3 7 2" xfId="13852" xr:uid="{00000000-0005-0000-0000-000050000000}"/>
    <cellStyle name="Comma 9 2 2 3 7 2 2" xfId="28972" xr:uid="{00000000-0005-0000-0000-000050000000}"/>
    <cellStyle name="Comma 9 2 2 3 7 2 2 2" xfId="59212" xr:uid="{00000000-0005-0000-0000-000050000000}"/>
    <cellStyle name="Comma 9 2 2 3 7 2 3" xfId="44092" xr:uid="{00000000-0005-0000-0000-000050000000}"/>
    <cellStyle name="Comma 9 2 2 3 7 3" xfId="19900" xr:uid="{00000000-0005-0000-0000-000050000000}"/>
    <cellStyle name="Comma 9 2 2 3 7 3 2" xfId="50140" xr:uid="{00000000-0005-0000-0000-000050000000}"/>
    <cellStyle name="Comma 9 2 2 3 7 4" xfId="35020" xr:uid="{00000000-0005-0000-0000-000050000000}"/>
    <cellStyle name="Comma 9 2 2 3 8" xfId="6292" xr:uid="{00000000-0005-0000-0000-000050000000}"/>
    <cellStyle name="Comma 9 2 2 3 8 2" xfId="21412" xr:uid="{00000000-0005-0000-0000-000050000000}"/>
    <cellStyle name="Comma 9 2 2 3 8 2 2" xfId="51652" xr:uid="{00000000-0005-0000-0000-000050000000}"/>
    <cellStyle name="Comma 9 2 2 3 8 3" xfId="36532" xr:uid="{00000000-0005-0000-0000-000050000000}"/>
    <cellStyle name="Comma 9 2 2 3 9" xfId="7804" xr:uid="{00000000-0005-0000-0000-000050000000}"/>
    <cellStyle name="Comma 9 2 2 3 9 2" xfId="22924" xr:uid="{00000000-0005-0000-0000-000050000000}"/>
    <cellStyle name="Comma 9 2 2 3 9 2 2" xfId="53164" xr:uid="{00000000-0005-0000-0000-000050000000}"/>
    <cellStyle name="Comma 9 2 2 3 9 3" xfId="38044" xr:uid="{00000000-0005-0000-0000-000050000000}"/>
    <cellStyle name="Comma 9 2 2 4" xfId="328" xr:uid="{00000000-0005-0000-0000-000028000000}"/>
    <cellStyle name="Comma 9 2 2 4 10" xfId="30568" xr:uid="{00000000-0005-0000-0000-000028000000}"/>
    <cellStyle name="Comma 9 2 2 4 2" xfId="1084" xr:uid="{00000000-0005-0000-0000-000028000000}"/>
    <cellStyle name="Comma 9 2 2 4 2 2" xfId="2596" xr:uid="{00000000-0005-0000-0000-000028000000}"/>
    <cellStyle name="Comma 9 2 2 4 2 2 2" xfId="11668" xr:uid="{00000000-0005-0000-0000-000028000000}"/>
    <cellStyle name="Comma 9 2 2 4 2 2 2 2" xfId="26788" xr:uid="{00000000-0005-0000-0000-000028000000}"/>
    <cellStyle name="Comma 9 2 2 4 2 2 2 2 2" xfId="57028" xr:uid="{00000000-0005-0000-0000-000028000000}"/>
    <cellStyle name="Comma 9 2 2 4 2 2 2 3" xfId="41908" xr:uid="{00000000-0005-0000-0000-000028000000}"/>
    <cellStyle name="Comma 9 2 2 4 2 2 3" xfId="17716" xr:uid="{00000000-0005-0000-0000-000028000000}"/>
    <cellStyle name="Comma 9 2 2 4 2 2 3 2" xfId="47956" xr:uid="{00000000-0005-0000-0000-000028000000}"/>
    <cellStyle name="Comma 9 2 2 4 2 2 4" xfId="32836" xr:uid="{00000000-0005-0000-0000-000028000000}"/>
    <cellStyle name="Comma 9 2 2 4 2 3" xfId="4108" xr:uid="{00000000-0005-0000-0000-000028000000}"/>
    <cellStyle name="Comma 9 2 2 4 2 3 2" xfId="13180" xr:uid="{00000000-0005-0000-0000-000028000000}"/>
    <cellStyle name="Comma 9 2 2 4 2 3 2 2" xfId="28300" xr:uid="{00000000-0005-0000-0000-000028000000}"/>
    <cellStyle name="Comma 9 2 2 4 2 3 2 2 2" xfId="58540" xr:uid="{00000000-0005-0000-0000-000028000000}"/>
    <cellStyle name="Comma 9 2 2 4 2 3 2 3" xfId="43420" xr:uid="{00000000-0005-0000-0000-000028000000}"/>
    <cellStyle name="Comma 9 2 2 4 2 3 3" xfId="19228" xr:uid="{00000000-0005-0000-0000-000028000000}"/>
    <cellStyle name="Comma 9 2 2 4 2 3 3 2" xfId="49468" xr:uid="{00000000-0005-0000-0000-000028000000}"/>
    <cellStyle name="Comma 9 2 2 4 2 3 4" xfId="34348" xr:uid="{00000000-0005-0000-0000-000028000000}"/>
    <cellStyle name="Comma 9 2 2 4 2 4" xfId="5620" xr:uid="{00000000-0005-0000-0000-000028000000}"/>
    <cellStyle name="Comma 9 2 2 4 2 4 2" xfId="14692" xr:uid="{00000000-0005-0000-0000-000028000000}"/>
    <cellStyle name="Comma 9 2 2 4 2 4 2 2" xfId="29812" xr:uid="{00000000-0005-0000-0000-000028000000}"/>
    <cellStyle name="Comma 9 2 2 4 2 4 2 2 2" xfId="60052" xr:uid="{00000000-0005-0000-0000-000028000000}"/>
    <cellStyle name="Comma 9 2 2 4 2 4 2 3" xfId="44932" xr:uid="{00000000-0005-0000-0000-000028000000}"/>
    <cellStyle name="Comma 9 2 2 4 2 4 3" xfId="20740" xr:uid="{00000000-0005-0000-0000-000028000000}"/>
    <cellStyle name="Comma 9 2 2 4 2 4 3 2" xfId="50980" xr:uid="{00000000-0005-0000-0000-000028000000}"/>
    <cellStyle name="Comma 9 2 2 4 2 4 4" xfId="35860" xr:uid="{00000000-0005-0000-0000-000028000000}"/>
    <cellStyle name="Comma 9 2 2 4 2 5" xfId="7132" xr:uid="{00000000-0005-0000-0000-000028000000}"/>
    <cellStyle name="Comma 9 2 2 4 2 5 2" xfId="22252" xr:uid="{00000000-0005-0000-0000-000028000000}"/>
    <cellStyle name="Comma 9 2 2 4 2 5 2 2" xfId="52492" xr:uid="{00000000-0005-0000-0000-000028000000}"/>
    <cellStyle name="Comma 9 2 2 4 2 5 3" xfId="37372" xr:uid="{00000000-0005-0000-0000-000028000000}"/>
    <cellStyle name="Comma 9 2 2 4 2 6" xfId="8644" xr:uid="{00000000-0005-0000-0000-000028000000}"/>
    <cellStyle name="Comma 9 2 2 4 2 6 2" xfId="23764" xr:uid="{00000000-0005-0000-0000-000028000000}"/>
    <cellStyle name="Comma 9 2 2 4 2 6 2 2" xfId="54004" xr:uid="{00000000-0005-0000-0000-000028000000}"/>
    <cellStyle name="Comma 9 2 2 4 2 6 3" xfId="38884" xr:uid="{00000000-0005-0000-0000-000028000000}"/>
    <cellStyle name="Comma 9 2 2 4 2 7" xfId="10156" xr:uid="{00000000-0005-0000-0000-000028000000}"/>
    <cellStyle name="Comma 9 2 2 4 2 7 2" xfId="25276" xr:uid="{00000000-0005-0000-0000-000028000000}"/>
    <cellStyle name="Comma 9 2 2 4 2 7 2 2" xfId="55516" xr:uid="{00000000-0005-0000-0000-000028000000}"/>
    <cellStyle name="Comma 9 2 2 4 2 7 3" xfId="40396" xr:uid="{00000000-0005-0000-0000-000028000000}"/>
    <cellStyle name="Comma 9 2 2 4 2 8" xfId="16204" xr:uid="{00000000-0005-0000-0000-000028000000}"/>
    <cellStyle name="Comma 9 2 2 4 2 8 2" xfId="46444" xr:uid="{00000000-0005-0000-0000-000028000000}"/>
    <cellStyle name="Comma 9 2 2 4 2 9" xfId="31324" xr:uid="{00000000-0005-0000-0000-000028000000}"/>
    <cellStyle name="Comma 9 2 2 4 3" xfId="1840" xr:uid="{00000000-0005-0000-0000-000028000000}"/>
    <cellStyle name="Comma 9 2 2 4 3 2" xfId="10912" xr:uid="{00000000-0005-0000-0000-000028000000}"/>
    <cellStyle name="Comma 9 2 2 4 3 2 2" xfId="26032" xr:uid="{00000000-0005-0000-0000-000028000000}"/>
    <cellStyle name="Comma 9 2 2 4 3 2 2 2" xfId="56272" xr:uid="{00000000-0005-0000-0000-000028000000}"/>
    <cellStyle name="Comma 9 2 2 4 3 2 3" xfId="41152" xr:uid="{00000000-0005-0000-0000-000028000000}"/>
    <cellStyle name="Comma 9 2 2 4 3 3" xfId="16960" xr:uid="{00000000-0005-0000-0000-000028000000}"/>
    <cellStyle name="Comma 9 2 2 4 3 3 2" xfId="47200" xr:uid="{00000000-0005-0000-0000-000028000000}"/>
    <cellStyle name="Comma 9 2 2 4 3 4" xfId="32080" xr:uid="{00000000-0005-0000-0000-000028000000}"/>
    <cellStyle name="Comma 9 2 2 4 4" xfId="3352" xr:uid="{00000000-0005-0000-0000-000028000000}"/>
    <cellStyle name="Comma 9 2 2 4 4 2" xfId="12424" xr:uid="{00000000-0005-0000-0000-000028000000}"/>
    <cellStyle name="Comma 9 2 2 4 4 2 2" xfId="27544" xr:uid="{00000000-0005-0000-0000-000028000000}"/>
    <cellStyle name="Comma 9 2 2 4 4 2 2 2" xfId="57784" xr:uid="{00000000-0005-0000-0000-000028000000}"/>
    <cellStyle name="Comma 9 2 2 4 4 2 3" xfId="42664" xr:uid="{00000000-0005-0000-0000-000028000000}"/>
    <cellStyle name="Comma 9 2 2 4 4 3" xfId="18472" xr:uid="{00000000-0005-0000-0000-000028000000}"/>
    <cellStyle name="Comma 9 2 2 4 4 3 2" xfId="48712" xr:uid="{00000000-0005-0000-0000-000028000000}"/>
    <cellStyle name="Comma 9 2 2 4 4 4" xfId="33592" xr:uid="{00000000-0005-0000-0000-000028000000}"/>
    <cellStyle name="Comma 9 2 2 4 5" xfId="4864" xr:uid="{00000000-0005-0000-0000-000028000000}"/>
    <cellStyle name="Comma 9 2 2 4 5 2" xfId="13936" xr:uid="{00000000-0005-0000-0000-000028000000}"/>
    <cellStyle name="Comma 9 2 2 4 5 2 2" xfId="29056" xr:uid="{00000000-0005-0000-0000-000028000000}"/>
    <cellStyle name="Comma 9 2 2 4 5 2 2 2" xfId="59296" xr:uid="{00000000-0005-0000-0000-000028000000}"/>
    <cellStyle name="Comma 9 2 2 4 5 2 3" xfId="44176" xr:uid="{00000000-0005-0000-0000-000028000000}"/>
    <cellStyle name="Comma 9 2 2 4 5 3" xfId="19984" xr:uid="{00000000-0005-0000-0000-000028000000}"/>
    <cellStyle name="Comma 9 2 2 4 5 3 2" xfId="50224" xr:uid="{00000000-0005-0000-0000-000028000000}"/>
    <cellStyle name="Comma 9 2 2 4 5 4" xfId="35104" xr:uid="{00000000-0005-0000-0000-000028000000}"/>
    <cellStyle name="Comma 9 2 2 4 6" xfId="6376" xr:uid="{00000000-0005-0000-0000-000028000000}"/>
    <cellStyle name="Comma 9 2 2 4 6 2" xfId="21496" xr:uid="{00000000-0005-0000-0000-000028000000}"/>
    <cellStyle name="Comma 9 2 2 4 6 2 2" xfId="51736" xr:uid="{00000000-0005-0000-0000-000028000000}"/>
    <cellStyle name="Comma 9 2 2 4 6 3" xfId="36616" xr:uid="{00000000-0005-0000-0000-000028000000}"/>
    <cellStyle name="Comma 9 2 2 4 7" xfId="7888" xr:uid="{00000000-0005-0000-0000-000028000000}"/>
    <cellStyle name="Comma 9 2 2 4 7 2" xfId="23008" xr:uid="{00000000-0005-0000-0000-000028000000}"/>
    <cellStyle name="Comma 9 2 2 4 7 2 2" xfId="53248" xr:uid="{00000000-0005-0000-0000-000028000000}"/>
    <cellStyle name="Comma 9 2 2 4 7 3" xfId="38128" xr:uid="{00000000-0005-0000-0000-000028000000}"/>
    <cellStyle name="Comma 9 2 2 4 8" xfId="9400" xr:uid="{00000000-0005-0000-0000-000028000000}"/>
    <cellStyle name="Comma 9 2 2 4 8 2" xfId="24520" xr:uid="{00000000-0005-0000-0000-000028000000}"/>
    <cellStyle name="Comma 9 2 2 4 8 2 2" xfId="54760" xr:uid="{00000000-0005-0000-0000-000028000000}"/>
    <cellStyle name="Comma 9 2 2 4 8 3" xfId="39640" xr:uid="{00000000-0005-0000-0000-000028000000}"/>
    <cellStyle name="Comma 9 2 2 4 9" xfId="15448" xr:uid="{00000000-0005-0000-0000-000028000000}"/>
    <cellStyle name="Comma 9 2 2 4 9 2" xfId="45688" xr:uid="{00000000-0005-0000-0000-000028000000}"/>
    <cellStyle name="Comma 9 2 2 5" xfId="580" xr:uid="{00000000-0005-0000-0000-0000EC000000}"/>
    <cellStyle name="Comma 9 2 2 5 10" xfId="30820" xr:uid="{00000000-0005-0000-0000-0000EC000000}"/>
    <cellStyle name="Comma 9 2 2 5 2" xfId="1336" xr:uid="{00000000-0005-0000-0000-0000EC000000}"/>
    <cellStyle name="Comma 9 2 2 5 2 2" xfId="2848" xr:uid="{00000000-0005-0000-0000-0000EC000000}"/>
    <cellStyle name="Comma 9 2 2 5 2 2 2" xfId="11920" xr:uid="{00000000-0005-0000-0000-0000EC000000}"/>
    <cellStyle name="Comma 9 2 2 5 2 2 2 2" xfId="27040" xr:uid="{00000000-0005-0000-0000-0000EC000000}"/>
    <cellStyle name="Comma 9 2 2 5 2 2 2 2 2" xfId="57280" xr:uid="{00000000-0005-0000-0000-0000EC000000}"/>
    <cellStyle name="Comma 9 2 2 5 2 2 2 3" xfId="42160" xr:uid="{00000000-0005-0000-0000-0000EC000000}"/>
    <cellStyle name="Comma 9 2 2 5 2 2 3" xfId="17968" xr:uid="{00000000-0005-0000-0000-0000EC000000}"/>
    <cellStyle name="Comma 9 2 2 5 2 2 3 2" xfId="48208" xr:uid="{00000000-0005-0000-0000-0000EC000000}"/>
    <cellStyle name="Comma 9 2 2 5 2 2 4" xfId="33088" xr:uid="{00000000-0005-0000-0000-0000EC000000}"/>
    <cellStyle name="Comma 9 2 2 5 2 3" xfId="4360" xr:uid="{00000000-0005-0000-0000-0000EC000000}"/>
    <cellStyle name="Comma 9 2 2 5 2 3 2" xfId="13432" xr:uid="{00000000-0005-0000-0000-0000EC000000}"/>
    <cellStyle name="Comma 9 2 2 5 2 3 2 2" xfId="28552" xr:uid="{00000000-0005-0000-0000-0000EC000000}"/>
    <cellStyle name="Comma 9 2 2 5 2 3 2 2 2" xfId="58792" xr:uid="{00000000-0005-0000-0000-0000EC000000}"/>
    <cellStyle name="Comma 9 2 2 5 2 3 2 3" xfId="43672" xr:uid="{00000000-0005-0000-0000-0000EC000000}"/>
    <cellStyle name="Comma 9 2 2 5 2 3 3" xfId="19480" xr:uid="{00000000-0005-0000-0000-0000EC000000}"/>
    <cellStyle name="Comma 9 2 2 5 2 3 3 2" xfId="49720" xr:uid="{00000000-0005-0000-0000-0000EC000000}"/>
    <cellStyle name="Comma 9 2 2 5 2 3 4" xfId="34600" xr:uid="{00000000-0005-0000-0000-0000EC000000}"/>
    <cellStyle name="Comma 9 2 2 5 2 4" xfId="5872" xr:uid="{00000000-0005-0000-0000-0000EC000000}"/>
    <cellStyle name="Comma 9 2 2 5 2 4 2" xfId="14944" xr:uid="{00000000-0005-0000-0000-0000EC000000}"/>
    <cellStyle name="Comma 9 2 2 5 2 4 2 2" xfId="30064" xr:uid="{00000000-0005-0000-0000-0000EC000000}"/>
    <cellStyle name="Comma 9 2 2 5 2 4 2 2 2" xfId="60304" xr:uid="{00000000-0005-0000-0000-0000EC000000}"/>
    <cellStyle name="Comma 9 2 2 5 2 4 2 3" xfId="45184" xr:uid="{00000000-0005-0000-0000-0000EC000000}"/>
    <cellStyle name="Comma 9 2 2 5 2 4 3" xfId="20992" xr:uid="{00000000-0005-0000-0000-0000EC000000}"/>
    <cellStyle name="Comma 9 2 2 5 2 4 3 2" xfId="51232" xr:uid="{00000000-0005-0000-0000-0000EC000000}"/>
    <cellStyle name="Comma 9 2 2 5 2 4 4" xfId="36112" xr:uid="{00000000-0005-0000-0000-0000EC000000}"/>
    <cellStyle name="Comma 9 2 2 5 2 5" xfId="7384" xr:uid="{00000000-0005-0000-0000-0000EC000000}"/>
    <cellStyle name="Comma 9 2 2 5 2 5 2" xfId="22504" xr:uid="{00000000-0005-0000-0000-0000EC000000}"/>
    <cellStyle name="Comma 9 2 2 5 2 5 2 2" xfId="52744" xr:uid="{00000000-0005-0000-0000-0000EC000000}"/>
    <cellStyle name="Comma 9 2 2 5 2 5 3" xfId="37624" xr:uid="{00000000-0005-0000-0000-0000EC000000}"/>
    <cellStyle name="Comma 9 2 2 5 2 6" xfId="8896" xr:uid="{00000000-0005-0000-0000-0000EC000000}"/>
    <cellStyle name="Comma 9 2 2 5 2 6 2" xfId="24016" xr:uid="{00000000-0005-0000-0000-0000EC000000}"/>
    <cellStyle name="Comma 9 2 2 5 2 6 2 2" xfId="54256" xr:uid="{00000000-0005-0000-0000-0000EC000000}"/>
    <cellStyle name="Comma 9 2 2 5 2 6 3" xfId="39136" xr:uid="{00000000-0005-0000-0000-0000EC000000}"/>
    <cellStyle name="Comma 9 2 2 5 2 7" xfId="10408" xr:uid="{00000000-0005-0000-0000-0000EC000000}"/>
    <cellStyle name="Comma 9 2 2 5 2 7 2" xfId="25528" xr:uid="{00000000-0005-0000-0000-0000EC000000}"/>
    <cellStyle name="Comma 9 2 2 5 2 7 2 2" xfId="55768" xr:uid="{00000000-0005-0000-0000-0000EC000000}"/>
    <cellStyle name="Comma 9 2 2 5 2 7 3" xfId="40648" xr:uid="{00000000-0005-0000-0000-0000EC000000}"/>
    <cellStyle name="Comma 9 2 2 5 2 8" xfId="16456" xr:uid="{00000000-0005-0000-0000-0000EC000000}"/>
    <cellStyle name="Comma 9 2 2 5 2 8 2" xfId="46696" xr:uid="{00000000-0005-0000-0000-0000EC000000}"/>
    <cellStyle name="Comma 9 2 2 5 2 9" xfId="31576" xr:uid="{00000000-0005-0000-0000-0000EC000000}"/>
    <cellStyle name="Comma 9 2 2 5 3" xfId="2092" xr:uid="{00000000-0005-0000-0000-0000EC000000}"/>
    <cellStyle name="Comma 9 2 2 5 3 2" xfId="11164" xr:uid="{00000000-0005-0000-0000-0000EC000000}"/>
    <cellStyle name="Comma 9 2 2 5 3 2 2" xfId="26284" xr:uid="{00000000-0005-0000-0000-0000EC000000}"/>
    <cellStyle name="Comma 9 2 2 5 3 2 2 2" xfId="56524" xr:uid="{00000000-0005-0000-0000-0000EC000000}"/>
    <cellStyle name="Comma 9 2 2 5 3 2 3" xfId="41404" xr:uid="{00000000-0005-0000-0000-0000EC000000}"/>
    <cellStyle name="Comma 9 2 2 5 3 3" xfId="17212" xr:uid="{00000000-0005-0000-0000-0000EC000000}"/>
    <cellStyle name="Comma 9 2 2 5 3 3 2" xfId="47452" xr:uid="{00000000-0005-0000-0000-0000EC000000}"/>
    <cellStyle name="Comma 9 2 2 5 3 4" xfId="32332" xr:uid="{00000000-0005-0000-0000-0000EC000000}"/>
    <cellStyle name="Comma 9 2 2 5 4" xfId="3604" xr:uid="{00000000-0005-0000-0000-0000EC000000}"/>
    <cellStyle name="Comma 9 2 2 5 4 2" xfId="12676" xr:uid="{00000000-0005-0000-0000-0000EC000000}"/>
    <cellStyle name="Comma 9 2 2 5 4 2 2" xfId="27796" xr:uid="{00000000-0005-0000-0000-0000EC000000}"/>
    <cellStyle name="Comma 9 2 2 5 4 2 2 2" xfId="58036" xr:uid="{00000000-0005-0000-0000-0000EC000000}"/>
    <cellStyle name="Comma 9 2 2 5 4 2 3" xfId="42916" xr:uid="{00000000-0005-0000-0000-0000EC000000}"/>
    <cellStyle name="Comma 9 2 2 5 4 3" xfId="18724" xr:uid="{00000000-0005-0000-0000-0000EC000000}"/>
    <cellStyle name="Comma 9 2 2 5 4 3 2" xfId="48964" xr:uid="{00000000-0005-0000-0000-0000EC000000}"/>
    <cellStyle name="Comma 9 2 2 5 4 4" xfId="33844" xr:uid="{00000000-0005-0000-0000-0000EC000000}"/>
    <cellStyle name="Comma 9 2 2 5 5" xfId="5116" xr:uid="{00000000-0005-0000-0000-0000EC000000}"/>
    <cellStyle name="Comma 9 2 2 5 5 2" xfId="14188" xr:uid="{00000000-0005-0000-0000-0000EC000000}"/>
    <cellStyle name="Comma 9 2 2 5 5 2 2" xfId="29308" xr:uid="{00000000-0005-0000-0000-0000EC000000}"/>
    <cellStyle name="Comma 9 2 2 5 5 2 2 2" xfId="59548" xr:uid="{00000000-0005-0000-0000-0000EC000000}"/>
    <cellStyle name="Comma 9 2 2 5 5 2 3" xfId="44428" xr:uid="{00000000-0005-0000-0000-0000EC000000}"/>
    <cellStyle name="Comma 9 2 2 5 5 3" xfId="20236" xr:uid="{00000000-0005-0000-0000-0000EC000000}"/>
    <cellStyle name="Comma 9 2 2 5 5 3 2" xfId="50476" xr:uid="{00000000-0005-0000-0000-0000EC000000}"/>
    <cellStyle name="Comma 9 2 2 5 5 4" xfId="35356" xr:uid="{00000000-0005-0000-0000-0000EC000000}"/>
    <cellStyle name="Comma 9 2 2 5 6" xfId="6628" xr:uid="{00000000-0005-0000-0000-0000EC000000}"/>
    <cellStyle name="Comma 9 2 2 5 6 2" xfId="21748" xr:uid="{00000000-0005-0000-0000-0000EC000000}"/>
    <cellStyle name="Comma 9 2 2 5 6 2 2" xfId="51988" xr:uid="{00000000-0005-0000-0000-0000EC000000}"/>
    <cellStyle name="Comma 9 2 2 5 6 3" xfId="36868" xr:uid="{00000000-0005-0000-0000-0000EC000000}"/>
    <cellStyle name="Comma 9 2 2 5 7" xfId="8140" xr:uid="{00000000-0005-0000-0000-0000EC000000}"/>
    <cellStyle name="Comma 9 2 2 5 7 2" xfId="23260" xr:uid="{00000000-0005-0000-0000-0000EC000000}"/>
    <cellStyle name="Comma 9 2 2 5 7 2 2" xfId="53500" xr:uid="{00000000-0005-0000-0000-0000EC000000}"/>
    <cellStyle name="Comma 9 2 2 5 7 3" xfId="38380" xr:uid="{00000000-0005-0000-0000-0000EC000000}"/>
    <cellStyle name="Comma 9 2 2 5 8" xfId="9652" xr:uid="{00000000-0005-0000-0000-0000EC000000}"/>
    <cellStyle name="Comma 9 2 2 5 8 2" xfId="24772" xr:uid="{00000000-0005-0000-0000-0000EC000000}"/>
    <cellStyle name="Comma 9 2 2 5 8 2 2" xfId="55012" xr:uid="{00000000-0005-0000-0000-0000EC000000}"/>
    <cellStyle name="Comma 9 2 2 5 8 3" xfId="39892" xr:uid="{00000000-0005-0000-0000-0000EC000000}"/>
    <cellStyle name="Comma 9 2 2 5 9" xfId="15700" xr:uid="{00000000-0005-0000-0000-0000EC000000}"/>
    <cellStyle name="Comma 9 2 2 5 9 2" xfId="45940" xr:uid="{00000000-0005-0000-0000-0000EC000000}"/>
    <cellStyle name="Comma 9 2 2 6" xfId="832" xr:uid="{00000000-0005-0000-0000-000028000000}"/>
    <cellStyle name="Comma 9 2 2 6 2" xfId="2344" xr:uid="{00000000-0005-0000-0000-000028000000}"/>
    <cellStyle name="Comma 9 2 2 6 2 2" xfId="11416" xr:uid="{00000000-0005-0000-0000-000028000000}"/>
    <cellStyle name="Comma 9 2 2 6 2 2 2" xfId="26536" xr:uid="{00000000-0005-0000-0000-000028000000}"/>
    <cellStyle name="Comma 9 2 2 6 2 2 2 2" xfId="56776" xr:uid="{00000000-0005-0000-0000-000028000000}"/>
    <cellStyle name="Comma 9 2 2 6 2 2 3" xfId="41656" xr:uid="{00000000-0005-0000-0000-000028000000}"/>
    <cellStyle name="Comma 9 2 2 6 2 3" xfId="17464" xr:uid="{00000000-0005-0000-0000-000028000000}"/>
    <cellStyle name="Comma 9 2 2 6 2 3 2" xfId="47704" xr:uid="{00000000-0005-0000-0000-000028000000}"/>
    <cellStyle name="Comma 9 2 2 6 2 4" xfId="32584" xr:uid="{00000000-0005-0000-0000-000028000000}"/>
    <cellStyle name="Comma 9 2 2 6 3" xfId="3856" xr:uid="{00000000-0005-0000-0000-000028000000}"/>
    <cellStyle name="Comma 9 2 2 6 3 2" xfId="12928" xr:uid="{00000000-0005-0000-0000-000028000000}"/>
    <cellStyle name="Comma 9 2 2 6 3 2 2" xfId="28048" xr:uid="{00000000-0005-0000-0000-000028000000}"/>
    <cellStyle name="Comma 9 2 2 6 3 2 2 2" xfId="58288" xr:uid="{00000000-0005-0000-0000-000028000000}"/>
    <cellStyle name="Comma 9 2 2 6 3 2 3" xfId="43168" xr:uid="{00000000-0005-0000-0000-000028000000}"/>
    <cellStyle name="Comma 9 2 2 6 3 3" xfId="18976" xr:uid="{00000000-0005-0000-0000-000028000000}"/>
    <cellStyle name="Comma 9 2 2 6 3 3 2" xfId="49216" xr:uid="{00000000-0005-0000-0000-000028000000}"/>
    <cellStyle name="Comma 9 2 2 6 3 4" xfId="34096" xr:uid="{00000000-0005-0000-0000-000028000000}"/>
    <cellStyle name="Comma 9 2 2 6 4" xfId="5368" xr:uid="{00000000-0005-0000-0000-000028000000}"/>
    <cellStyle name="Comma 9 2 2 6 4 2" xfId="14440" xr:uid="{00000000-0005-0000-0000-000028000000}"/>
    <cellStyle name="Comma 9 2 2 6 4 2 2" xfId="29560" xr:uid="{00000000-0005-0000-0000-000028000000}"/>
    <cellStyle name="Comma 9 2 2 6 4 2 2 2" xfId="59800" xr:uid="{00000000-0005-0000-0000-000028000000}"/>
    <cellStyle name="Comma 9 2 2 6 4 2 3" xfId="44680" xr:uid="{00000000-0005-0000-0000-000028000000}"/>
    <cellStyle name="Comma 9 2 2 6 4 3" xfId="20488" xr:uid="{00000000-0005-0000-0000-000028000000}"/>
    <cellStyle name="Comma 9 2 2 6 4 3 2" xfId="50728" xr:uid="{00000000-0005-0000-0000-000028000000}"/>
    <cellStyle name="Comma 9 2 2 6 4 4" xfId="35608" xr:uid="{00000000-0005-0000-0000-000028000000}"/>
    <cellStyle name="Comma 9 2 2 6 5" xfId="6880" xr:uid="{00000000-0005-0000-0000-000028000000}"/>
    <cellStyle name="Comma 9 2 2 6 5 2" xfId="22000" xr:uid="{00000000-0005-0000-0000-000028000000}"/>
    <cellStyle name="Comma 9 2 2 6 5 2 2" xfId="52240" xr:uid="{00000000-0005-0000-0000-000028000000}"/>
    <cellStyle name="Comma 9 2 2 6 5 3" xfId="37120" xr:uid="{00000000-0005-0000-0000-000028000000}"/>
    <cellStyle name="Comma 9 2 2 6 6" xfId="8392" xr:uid="{00000000-0005-0000-0000-000028000000}"/>
    <cellStyle name="Comma 9 2 2 6 6 2" xfId="23512" xr:uid="{00000000-0005-0000-0000-000028000000}"/>
    <cellStyle name="Comma 9 2 2 6 6 2 2" xfId="53752" xr:uid="{00000000-0005-0000-0000-000028000000}"/>
    <cellStyle name="Comma 9 2 2 6 6 3" xfId="38632" xr:uid="{00000000-0005-0000-0000-000028000000}"/>
    <cellStyle name="Comma 9 2 2 6 7" xfId="9904" xr:uid="{00000000-0005-0000-0000-000028000000}"/>
    <cellStyle name="Comma 9 2 2 6 7 2" xfId="25024" xr:uid="{00000000-0005-0000-0000-000028000000}"/>
    <cellStyle name="Comma 9 2 2 6 7 2 2" xfId="55264" xr:uid="{00000000-0005-0000-0000-000028000000}"/>
    <cellStyle name="Comma 9 2 2 6 7 3" xfId="40144" xr:uid="{00000000-0005-0000-0000-000028000000}"/>
    <cellStyle name="Comma 9 2 2 6 8" xfId="15952" xr:uid="{00000000-0005-0000-0000-000028000000}"/>
    <cellStyle name="Comma 9 2 2 6 8 2" xfId="46192" xr:uid="{00000000-0005-0000-0000-000028000000}"/>
    <cellStyle name="Comma 9 2 2 6 9" xfId="31072" xr:uid="{00000000-0005-0000-0000-000028000000}"/>
    <cellStyle name="Comma 9 2 2 7" xfId="1588" xr:uid="{00000000-0005-0000-0000-000028000000}"/>
    <cellStyle name="Comma 9 2 2 7 2" xfId="10660" xr:uid="{00000000-0005-0000-0000-000028000000}"/>
    <cellStyle name="Comma 9 2 2 7 2 2" xfId="25780" xr:uid="{00000000-0005-0000-0000-000028000000}"/>
    <cellStyle name="Comma 9 2 2 7 2 2 2" xfId="56020" xr:uid="{00000000-0005-0000-0000-000028000000}"/>
    <cellStyle name="Comma 9 2 2 7 2 3" xfId="40900" xr:uid="{00000000-0005-0000-0000-000028000000}"/>
    <cellStyle name="Comma 9 2 2 7 3" xfId="16708" xr:uid="{00000000-0005-0000-0000-000028000000}"/>
    <cellStyle name="Comma 9 2 2 7 3 2" xfId="46948" xr:uid="{00000000-0005-0000-0000-000028000000}"/>
    <cellStyle name="Comma 9 2 2 7 4" xfId="31828" xr:uid="{00000000-0005-0000-0000-000028000000}"/>
    <cellStyle name="Comma 9 2 2 8" xfId="3100" xr:uid="{00000000-0005-0000-0000-000028000000}"/>
    <cellStyle name="Comma 9 2 2 8 2" xfId="12172" xr:uid="{00000000-0005-0000-0000-000028000000}"/>
    <cellStyle name="Comma 9 2 2 8 2 2" xfId="27292" xr:uid="{00000000-0005-0000-0000-000028000000}"/>
    <cellStyle name="Comma 9 2 2 8 2 2 2" xfId="57532" xr:uid="{00000000-0005-0000-0000-000028000000}"/>
    <cellStyle name="Comma 9 2 2 8 2 3" xfId="42412" xr:uid="{00000000-0005-0000-0000-000028000000}"/>
    <cellStyle name="Comma 9 2 2 8 3" xfId="18220" xr:uid="{00000000-0005-0000-0000-000028000000}"/>
    <cellStyle name="Comma 9 2 2 8 3 2" xfId="48460" xr:uid="{00000000-0005-0000-0000-000028000000}"/>
    <cellStyle name="Comma 9 2 2 8 4" xfId="33340" xr:uid="{00000000-0005-0000-0000-000028000000}"/>
    <cellStyle name="Comma 9 2 2 9" xfId="4612" xr:uid="{00000000-0005-0000-0000-000028000000}"/>
    <cellStyle name="Comma 9 2 2 9 2" xfId="13684" xr:uid="{00000000-0005-0000-0000-000028000000}"/>
    <cellStyle name="Comma 9 2 2 9 2 2" xfId="28804" xr:uid="{00000000-0005-0000-0000-000028000000}"/>
    <cellStyle name="Comma 9 2 2 9 2 2 2" xfId="59044" xr:uid="{00000000-0005-0000-0000-000028000000}"/>
    <cellStyle name="Comma 9 2 2 9 2 3" xfId="43924" xr:uid="{00000000-0005-0000-0000-000028000000}"/>
    <cellStyle name="Comma 9 2 2 9 3" xfId="19732" xr:uid="{00000000-0005-0000-0000-000028000000}"/>
    <cellStyle name="Comma 9 2 2 9 3 2" xfId="49972" xr:uid="{00000000-0005-0000-0000-000028000000}"/>
    <cellStyle name="Comma 9 2 2 9 4" xfId="34852" xr:uid="{00000000-0005-0000-0000-000028000000}"/>
    <cellStyle name="Comma 9 2 3" xfId="118" xr:uid="{00000000-0005-0000-0000-00004F000000}"/>
    <cellStyle name="Comma 9 2 3 10" xfId="9190" xr:uid="{00000000-0005-0000-0000-00004F000000}"/>
    <cellStyle name="Comma 9 2 3 10 2" xfId="24310" xr:uid="{00000000-0005-0000-0000-00004F000000}"/>
    <cellStyle name="Comma 9 2 3 10 2 2" xfId="54550" xr:uid="{00000000-0005-0000-0000-00004F000000}"/>
    <cellStyle name="Comma 9 2 3 10 3" xfId="39430" xr:uid="{00000000-0005-0000-0000-00004F000000}"/>
    <cellStyle name="Comma 9 2 3 11" xfId="15238" xr:uid="{00000000-0005-0000-0000-00004F000000}"/>
    <cellStyle name="Comma 9 2 3 11 2" xfId="45478" xr:uid="{00000000-0005-0000-0000-00004F000000}"/>
    <cellStyle name="Comma 9 2 3 12" xfId="30358" xr:uid="{00000000-0005-0000-0000-00004F000000}"/>
    <cellStyle name="Comma 9 2 3 2" xfId="370" xr:uid="{00000000-0005-0000-0000-00004F000000}"/>
    <cellStyle name="Comma 9 2 3 2 10" xfId="30610" xr:uid="{00000000-0005-0000-0000-00004F000000}"/>
    <cellStyle name="Comma 9 2 3 2 2" xfId="1126" xr:uid="{00000000-0005-0000-0000-00004F000000}"/>
    <cellStyle name="Comma 9 2 3 2 2 2" xfId="2638" xr:uid="{00000000-0005-0000-0000-00004F000000}"/>
    <cellStyle name="Comma 9 2 3 2 2 2 2" xfId="11710" xr:uid="{00000000-0005-0000-0000-00004F000000}"/>
    <cellStyle name="Comma 9 2 3 2 2 2 2 2" xfId="26830" xr:uid="{00000000-0005-0000-0000-00004F000000}"/>
    <cellStyle name="Comma 9 2 3 2 2 2 2 2 2" xfId="57070" xr:uid="{00000000-0005-0000-0000-00004F000000}"/>
    <cellStyle name="Comma 9 2 3 2 2 2 2 3" xfId="41950" xr:uid="{00000000-0005-0000-0000-00004F000000}"/>
    <cellStyle name="Comma 9 2 3 2 2 2 3" xfId="17758" xr:uid="{00000000-0005-0000-0000-00004F000000}"/>
    <cellStyle name="Comma 9 2 3 2 2 2 3 2" xfId="47998" xr:uid="{00000000-0005-0000-0000-00004F000000}"/>
    <cellStyle name="Comma 9 2 3 2 2 2 4" xfId="32878" xr:uid="{00000000-0005-0000-0000-00004F000000}"/>
    <cellStyle name="Comma 9 2 3 2 2 3" xfId="4150" xr:uid="{00000000-0005-0000-0000-00004F000000}"/>
    <cellStyle name="Comma 9 2 3 2 2 3 2" xfId="13222" xr:uid="{00000000-0005-0000-0000-00004F000000}"/>
    <cellStyle name="Comma 9 2 3 2 2 3 2 2" xfId="28342" xr:uid="{00000000-0005-0000-0000-00004F000000}"/>
    <cellStyle name="Comma 9 2 3 2 2 3 2 2 2" xfId="58582" xr:uid="{00000000-0005-0000-0000-00004F000000}"/>
    <cellStyle name="Comma 9 2 3 2 2 3 2 3" xfId="43462" xr:uid="{00000000-0005-0000-0000-00004F000000}"/>
    <cellStyle name="Comma 9 2 3 2 2 3 3" xfId="19270" xr:uid="{00000000-0005-0000-0000-00004F000000}"/>
    <cellStyle name="Comma 9 2 3 2 2 3 3 2" xfId="49510" xr:uid="{00000000-0005-0000-0000-00004F000000}"/>
    <cellStyle name="Comma 9 2 3 2 2 3 4" xfId="34390" xr:uid="{00000000-0005-0000-0000-00004F000000}"/>
    <cellStyle name="Comma 9 2 3 2 2 4" xfId="5662" xr:uid="{00000000-0005-0000-0000-00004F000000}"/>
    <cellStyle name="Comma 9 2 3 2 2 4 2" xfId="14734" xr:uid="{00000000-0005-0000-0000-00004F000000}"/>
    <cellStyle name="Comma 9 2 3 2 2 4 2 2" xfId="29854" xr:uid="{00000000-0005-0000-0000-00004F000000}"/>
    <cellStyle name="Comma 9 2 3 2 2 4 2 2 2" xfId="60094" xr:uid="{00000000-0005-0000-0000-00004F000000}"/>
    <cellStyle name="Comma 9 2 3 2 2 4 2 3" xfId="44974" xr:uid="{00000000-0005-0000-0000-00004F000000}"/>
    <cellStyle name="Comma 9 2 3 2 2 4 3" xfId="20782" xr:uid="{00000000-0005-0000-0000-00004F000000}"/>
    <cellStyle name="Comma 9 2 3 2 2 4 3 2" xfId="51022" xr:uid="{00000000-0005-0000-0000-00004F000000}"/>
    <cellStyle name="Comma 9 2 3 2 2 4 4" xfId="35902" xr:uid="{00000000-0005-0000-0000-00004F000000}"/>
    <cellStyle name="Comma 9 2 3 2 2 5" xfId="7174" xr:uid="{00000000-0005-0000-0000-00004F000000}"/>
    <cellStyle name="Comma 9 2 3 2 2 5 2" xfId="22294" xr:uid="{00000000-0005-0000-0000-00004F000000}"/>
    <cellStyle name="Comma 9 2 3 2 2 5 2 2" xfId="52534" xr:uid="{00000000-0005-0000-0000-00004F000000}"/>
    <cellStyle name="Comma 9 2 3 2 2 5 3" xfId="37414" xr:uid="{00000000-0005-0000-0000-00004F000000}"/>
    <cellStyle name="Comma 9 2 3 2 2 6" xfId="8686" xr:uid="{00000000-0005-0000-0000-00004F000000}"/>
    <cellStyle name="Comma 9 2 3 2 2 6 2" xfId="23806" xr:uid="{00000000-0005-0000-0000-00004F000000}"/>
    <cellStyle name="Comma 9 2 3 2 2 6 2 2" xfId="54046" xr:uid="{00000000-0005-0000-0000-00004F000000}"/>
    <cellStyle name="Comma 9 2 3 2 2 6 3" xfId="38926" xr:uid="{00000000-0005-0000-0000-00004F000000}"/>
    <cellStyle name="Comma 9 2 3 2 2 7" xfId="10198" xr:uid="{00000000-0005-0000-0000-00004F000000}"/>
    <cellStyle name="Comma 9 2 3 2 2 7 2" xfId="25318" xr:uid="{00000000-0005-0000-0000-00004F000000}"/>
    <cellStyle name="Comma 9 2 3 2 2 7 2 2" xfId="55558" xr:uid="{00000000-0005-0000-0000-00004F000000}"/>
    <cellStyle name="Comma 9 2 3 2 2 7 3" xfId="40438" xr:uid="{00000000-0005-0000-0000-00004F000000}"/>
    <cellStyle name="Comma 9 2 3 2 2 8" xfId="16246" xr:uid="{00000000-0005-0000-0000-00004F000000}"/>
    <cellStyle name="Comma 9 2 3 2 2 8 2" xfId="46486" xr:uid="{00000000-0005-0000-0000-00004F000000}"/>
    <cellStyle name="Comma 9 2 3 2 2 9" xfId="31366" xr:uid="{00000000-0005-0000-0000-00004F000000}"/>
    <cellStyle name="Comma 9 2 3 2 3" xfId="1882" xr:uid="{00000000-0005-0000-0000-00004F000000}"/>
    <cellStyle name="Comma 9 2 3 2 3 2" xfId="10954" xr:uid="{00000000-0005-0000-0000-00004F000000}"/>
    <cellStyle name="Comma 9 2 3 2 3 2 2" xfId="26074" xr:uid="{00000000-0005-0000-0000-00004F000000}"/>
    <cellStyle name="Comma 9 2 3 2 3 2 2 2" xfId="56314" xr:uid="{00000000-0005-0000-0000-00004F000000}"/>
    <cellStyle name="Comma 9 2 3 2 3 2 3" xfId="41194" xr:uid="{00000000-0005-0000-0000-00004F000000}"/>
    <cellStyle name="Comma 9 2 3 2 3 3" xfId="17002" xr:uid="{00000000-0005-0000-0000-00004F000000}"/>
    <cellStyle name="Comma 9 2 3 2 3 3 2" xfId="47242" xr:uid="{00000000-0005-0000-0000-00004F000000}"/>
    <cellStyle name="Comma 9 2 3 2 3 4" xfId="32122" xr:uid="{00000000-0005-0000-0000-00004F000000}"/>
    <cellStyle name="Comma 9 2 3 2 4" xfId="3394" xr:uid="{00000000-0005-0000-0000-00004F000000}"/>
    <cellStyle name="Comma 9 2 3 2 4 2" xfId="12466" xr:uid="{00000000-0005-0000-0000-00004F000000}"/>
    <cellStyle name="Comma 9 2 3 2 4 2 2" xfId="27586" xr:uid="{00000000-0005-0000-0000-00004F000000}"/>
    <cellStyle name="Comma 9 2 3 2 4 2 2 2" xfId="57826" xr:uid="{00000000-0005-0000-0000-00004F000000}"/>
    <cellStyle name="Comma 9 2 3 2 4 2 3" xfId="42706" xr:uid="{00000000-0005-0000-0000-00004F000000}"/>
    <cellStyle name="Comma 9 2 3 2 4 3" xfId="18514" xr:uid="{00000000-0005-0000-0000-00004F000000}"/>
    <cellStyle name="Comma 9 2 3 2 4 3 2" xfId="48754" xr:uid="{00000000-0005-0000-0000-00004F000000}"/>
    <cellStyle name="Comma 9 2 3 2 4 4" xfId="33634" xr:uid="{00000000-0005-0000-0000-00004F000000}"/>
    <cellStyle name="Comma 9 2 3 2 5" xfId="4906" xr:uid="{00000000-0005-0000-0000-00004F000000}"/>
    <cellStyle name="Comma 9 2 3 2 5 2" xfId="13978" xr:uid="{00000000-0005-0000-0000-00004F000000}"/>
    <cellStyle name="Comma 9 2 3 2 5 2 2" xfId="29098" xr:uid="{00000000-0005-0000-0000-00004F000000}"/>
    <cellStyle name="Comma 9 2 3 2 5 2 2 2" xfId="59338" xr:uid="{00000000-0005-0000-0000-00004F000000}"/>
    <cellStyle name="Comma 9 2 3 2 5 2 3" xfId="44218" xr:uid="{00000000-0005-0000-0000-00004F000000}"/>
    <cellStyle name="Comma 9 2 3 2 5 3" xfId="20026" xr:uid="{00000000-0005-0000-0000-00004F000000}"/>
    <cellStyle name="Comma 9 2 3 2 5 3 2" xfId="50266" xr:uid="{00000000-0005-0000-0000-00004F000000}"/>
    <cellStyle name="Comma 9 2 3 2 5 4" xfId="35146" xr:uid="{00000000-0005-0000-0000-00004F000000}"/>
    <cellStyle name="Comma 9 2 3 2 6" xfId="6418" xr:uid="{00000000-0005-0000-0000-00004F000000}"/>
    <cellStyle name="Comma 9 2 3 2 6 2" xfId="21538" xr:uid="{00000000-0005-0000-0000-00004F000000}"/>
    <cellStyle name="Comma 9 2 3 2 6 2 2" xfId="51778" xr:uid="{00000000-0005-0000-0000-00004F000000}"/>
    <cellStyle name="Comma 9 2 3 2 6 3" xfId="36658" xr:uid="{00000000-0005-0000-0000-00004F000000}"/>
    <cellStyle name="Comma 9 2 3 2 7" xfId="7930" xr:uid="{00000000-0005-0000-0000-00004F000000}"/>
    <cellStyle name="Comma 9 2 3 2 7 2" xfId="23050" xr:uid="{00000000-0005-0000-0000-00004F000000}"/>
    <cellStyle name="Comma 9 2 3 2 7 2 2" xfId="53290" xr:uid="{00000000-0005-0000-0000-00004F000000}"/>
    <cellStyle name="Comma 9 2 3 2 7 3" xfId="38170" xr:uid="{00000000-0005-0000-0000-00004F000000}"/>
    <cellStyle name="Comma 9 2 3 2 8" xfId="9442" xr:uid="{00000000-0005-0000-0000-00004F000000}"/>
    <cellStyle name="Comma 9 2 3 2 8 2" xfId="24562" xr:uid="{00000000-0005-0000-0000-00004F000000}"/>
    <cellStyle name="Comma 9 2 3 2 8 2 2" xfId="54802" xr:uid="{00000000-0005-0000-0000-00004F000000}"/>
    <cellStyle name="Comma 9 2 3 2 8 3" xfId="39682" xr:uid="{00000000-0005-0000-0000-00004F000000}"/>
    <cellStyle name="Comma 9 2 3 2 9" xfId="15490" xr:uid="{00000000-0005-0000-0000-00004F000000}"/>
    <cellStyle name="Comma 9 2 3 2 9 2" xfId="45730" xr:uid="{00000000-0005-0000-0000-00004F000000}"/>
    <cellStyle name="Comma 9 2 3 3" xfId="622" xr:uid="{00000000-0005-0000-0000-0000EF000000}"/>
    <cellStyle name="Comma 9 2 3 3 10" xfId="30862" xr:uid="{00000000-0005-0000-0000-0000EF000000}"/>
    <cellStyle name="Comma 9 2 3 3 2" xfId="1378" xr:uid="{00000000-0005-0000-0000-0000EF000000}"/>
    <cellStyle name="Comma 9 2 3 3 2 2" xfId="2890" xr:uid="{00000000-0005-0000-0000-0000EF000000}"/>
    <cellStyle name="Comma 9 2 3 3 2 2 2" xfId="11962" xr:uid="{00000000-0005-0000-0000-0000EF000000}"/>
    <cellStyle name="Comma 9 2 3 3 2 2 2 2" xfId="27082" xr:uid="{00000000-0005-0000-0000-0000EF000000}"/>
    <cellStyle name="Comma 9 2 3 3 2 2 2 2 2" xfId="57322" xr:uid="{00000000-0005-0000-0000-0000EF000000}"/>
    <cellStyle name="Comma 9 2 3 3 2 2 2 3" xfId="42202" xr:uid="{00000000-0005-0000-0000-0000EF000000}"/>
    <cellStyle name="Comma 9 2 3 3 2 2 3" xfId="18010" xr:uid="{00000000-0005-0000-0000-0000EF000000}"/>
    <cellStyle name="Comma 9 2 3 3 2 2 3 2" xfId="48250" xr:uid="{00000000-0005-0000-0000-0000EF000000}"/>
    <cellStyle name="Comma 9 2 3 3 2 2 4" xfId="33130" xr:uid="{00000000-0005-0000-0000-0000EF000000}"/>
    <cellStyle name="Comma 9 2 3 3 2 3" xfId="4402" xr:uid="{00000000-0005-0000-0000-0000EF000000}"/>
    <cellStyle name="Comma 9 2 3 3 2 3 2" xfId="13474" xr:uid="{00000000-0005-0000-0000-0000EF000000}"/>
    <cellStyle name="Comma 9 2 3 3 2 3 2 2" xfId="28594" xr:uid="{00000000-0005-0000-0000-0000EF000000}"/>
    <cellStyle name="Comma 9 2 3 3 2 3 2 2 2" xfId="58834" xr:uid="{00000000-0005-0000-0000-0000EF000000}"/>
    <cellStyle name="Comma 9 2 3 3 2 3 2 3" xfId="43714" xr:uid="{00000000-0005-0000-0000-0000EF000000}"/>
    <cellStyle name="Comma 9 2 3 3 2 3 3" xfId="19522" xr:uid="{00000000-0005-0000-0000-0000EF000000}"/>
    <cellStyle name="Comma 9 2 3 3 2 3 3 2" xfId="49762" xr:uid="{00000000-0005-0000-0000-0000EF000000}"/>
    <cellStyle name="Comma 9 2 3 3 2 3 4" xfId="34642" xr:uid="{00000000-0005-0000-0000-0000EF000000}"/>
    <cellStyle name="Comma 9 2 3 3 2 4" xfId="5914" xr:uid="{00000000-0005-0000-0000-0000EF000000}"/>
    <cellStyle name="Comma 9 2 3 3 2 4 2" xfId="14986" xr:uid="{00000000-0005-0000-0000-0000EF000000}"/>
    <cellStyle name="Comma 9 2 3 3 2 4 2 2" xfId="30106" xr:uid="{00000000-0005-0000-0000-0000EF000000}"/>
    <cellStyle name="Comma 9 2 3 3 2 4 2 2 2" xfId="60346" xr:uid="{00000000-0005-0000-0000-0000EF000000}"/>
    <cellStyle name="Comma 9 2 3 3 2 4 2 3" xfId="45226" xr:uid="{00000000-0005-0000-0000-0000EF000000}"/>
    <cellStyle name="Comma 9 2 3 3 2 4 3" xfId="21034" xr:uid="{00000000-0005-0000-0000-0000EF000000}"/>
    <cellStyle name="Comma 9 2 3 3 2 4 3 2" xfId="51274" xr:uid="{00000000-0005-0000-0000-0000EF000000}"/>
    <cellStyle name="Comma 9 2 3 3 2 4 4" xfId="36154" xr:uid="{00000000-0005-0000-0000-0000EF000000}"/>
    <cellStyle name="Comma 9 2 3 3 2 5" xfId="7426" xr:uid="{00000000-0005-0000-0000-0000EF000000}"/>
    <cellStyle name="Comma 9 2 3 3 2 5 2" xfId="22546" xr:uid="{00000000-0005-0000-0000-0000EF000000}"/>
    <cellStyle name="Comma 9 2 3 3 2 5 2 2" xfId="52786" xr:uid="{00000000-0005-0000-0000-0000EF000000}"/>
    <cellStyle name="Comma 9 2 3 3 2 5 3" xfId="37666" xr:uid="{00000000-0005-0000-0000-0000EF000000}"/>
    <cellStyle name="Comma 9 2 3 3 2 6" xfId="8938" xr:uid="{00000000-0005-0000-0000-0000EF000000}"/>
    <cellStyle name="Comma 9 2 3 3 2 6 2" xfId="24058" xr:uid="{00000000-0005-0000-0000-0000EF000000}"/>
    <cellStyle name="Comma 9 2 3 3 2 6 2 2" xfId="54298" xr:uid="{00000000-0005-0000-0000-0000EF000000}"/>
    <cellStyle name="Comma 9 2 3 3 2 6 3" xfId="39178" xr:uid="{00000000-0005-0000-0000-0000EF000000}"/>
    <cellStyle name="Comma 9 2 3 3 2 7" xfId="10450" xr:uid="{00000000-0005-0000-0000-0000EF000000}"/>
    <cellStyle name="Comma 9 2 3 3 2 7 2" xfId="25570" xr:uid="{00000000-0005-0000-0000-0000EF000000}"/>
    <cellStyle name="Comma 9 2 3 3 2 7 2 2" xfId="55810" xr:uid="{00000000-0005-0000-0000-0000EF000000}"/>
    <cellStyle name="Comma 9 2 3 3 2 7 3" xfId="40690" xr:uid="{00000000-0005-0000-0000-0000EF000000}"/>
    <cellStyle name="Comma 9 2 3 3 2 8" xfId="16498" xr:uid="{00000000-0005-0000-0000-0000EF000000}"/>
    <cellStyle name="Comma 9 2 3 3 2 8 2" xfId="46738" xr:uid="{00000000-0005-0000-0000-0000EF000000}"/>
    <cellStyle name="Comma 9 2 3 3 2 9" xfId="31618" xr:uid="{00000000-0005-0000-0000-0000EF000000}"/>
    <cellStyle name="Comma 9 2 3 3 3" xfId="2134" xr:uid="{00000000-0005-0000-0000-0000EF000000}"/>
    <cellStyle name="Comma 9 2 3 3 3 2" xfId="11206" xr:uid="{00000000-0005-0000-0000-0000EF000000}"/>
    <cellStyle name="Comma 9 2 3 3 3 2 2" xfId="26326" xr:uid="{00000000-0005-0000-0000-0000EF000000}"/>
    <cellStyle name="Comma 9 2 3 3 3 2 2 2" xfId="56566" xr:uid="{00000000-0005-0000-0000-0000EF000000}"/>
    <cellStyle name="Comma 9 2 3 3 3 2 3" xfId="41446" xr:uid="{00000000-0005-0000-0000-0000EF000000}"/>
    <cellStyle name="Comma 9 2 3 3 3 3" xfId="17254" xr:uid="{00000000-0005-0000-0000-0000EF000000}"/>
    <cellStyle name="Comma 9 2 3 3 3 3 2" xfId="47494" xr:uid="{00000000-0005-0000-0000-0000EF000000}"/>
    <cellStyle name="Comma 9 2 3 3 3 4" xfId="32374" xr:uid="{00000000-0005-0000-0000-0000EF000000}"/>
    <cellStyle name="Comma 9 2 3 3 4" xfId="3646" xr:uid="{00000000-0005-0000-0000-0000EF000000}"/>
    <cellStyle name="Comma 9 2 3 3 4 2" xfId="12718" xr:uid="{00000000-0005-0000-0000-0000EF000000}"/>
    <cellStyle name="Comma 9 2 3 3 4 2 2" xfId="27838" xr:uid="{00000000-0005-0000-0000-0000EF000000}"/>
    <cellStyle name="Comma 9 2 3 3 4 2 2 2" xfId="58078" xr:uid="{00000000-0005-0000-0000-0000EF000000}"/>
    <cellStyle name="Comma 9 2 3 3 4 2 3" xfId="42958" xr:uid="{00000000-0005-0000-0000-0000EF000000}"/>
    <cellStyle name="Comma 9 2 3 3 4 3" xfId="18766" xr:uid="{00000000-0005-0000-0000-0000EF000000}"/>
    <cellStyle name="Comma 9 2 3 3 4 3 2" xfId="49006" xr:uid="{00000000-0005-0000-0000-0000EF000000}"/>
    <cellStyle name="Comma 9 2 3 3 4 4" xfId="33886" xr:uid="{00000000-0005-0000-0000-0000EF000000}"/>
    <cellStyle name="Comma 9 2 3 3 5" xfId="5158" xr:uid="{00000000-0005-0000-0000-0000EF000000}"/>
    <cellStyle name="Comma 9 2 3 3 5 2" xfId="14230" xr:uid="{00000000-0005-0000-0000-0000EF000000}"/>
    <cellStyle name="Comma 9 2 3 3 5 2 2" xfId="29350" xr:uid="{00000000-0005-0000-0000-0000EF000000}"/>
    <cellStyle name="Comma 9 2 3 3 5 2 2 2" xfId="59590" xr:uid="{00000000-0005-0000-0000-0000EF000000}"/>
    <cellStyle name="Comma 9 2 3 3 5 2 3" xfId="44470" xr:uid="{00000000-0005-0000-0000-0000EF000000}"/>
    <cellStyle name="Comma 9 2 3 3 5 3" xfId="20278" xr:uid="{00000000-0005-0000-0000-0000EF000000}"/>
    <cellStyle name="Comma 9 2 3 3 5 3 2" xfId="50518" xr:uid="{00000000-0005-0000-0000-0000EF000000}"/>
    <cellStyle name="Comma 9 2 3 3 5 4" xfId="35398" xr:uid="{00000000-0005-0000-0000-0000EF000000}"/>
    <cellStyle name="Comma 9 2 3 3 6" xfId="6670" xr:uid="{00000000-0005-0000-0000-0000EF000000}"/>
    <cellStyle name="Comma 9 2 3 3 6 2" xfId="21790" xr:uid="{00000000-0005-0000-0000-0000EF000000}"/>
    <cellStyle name="Comma 9 2 3 3 6 2 2" xfId="52030" xr:uid="{00000000-0005-0000-0000-0000EF000000}"/>
    <cellStyle name="Comma 9 2 3 3 6 3" xfId="36910" xr:uid="{00000000-0005-0000-0000-0000EF000000}"/>
    <cellStyle name="Comma 9 2 3 3 7" xfId="8182" xr:uid="{00000000-0005-0000-0000-0000EF000000}"/>
    <cellStyle name="Comma 9 2 3 3 7 2" xfId="23302" xr:uid="{00000000-0005-0000-0000-0000EF000000}"/>
    <cellStyle name="Comma 9 2 3 3 7 2 2" xfId="53542" xr:uid="{00000000-0005-0000-0000-0000EF000000}"/>
    <cellStyle name="Comma 9 2 3 3 7 3" xfId="38422" xr:uid="{00000000-0005-0000-0000-0000EF000000}"/>
    <cellStyle name="Comma 9 2 3 3 8" xfId="9694" xr:uid="{00000000-0005-0000-0000-0000EF000000}"/>
    <cellStyle name="Comma 9 2 3 3 8 2" xfId="24814" xr:uid="{00000000-0005-0000-0000-0000EF000000}"/>
    <cellStyle name="Comma 9 2 3 3 8 2 2" xfId="55054" xr:uid="{00000000-0005-0000-0000-0000EF000000}"/>
    <cellStyle name="Comma 9 2 3 3 8 3" xfId="39934" xr:uid="{00000000-0005-0000-0000-0000EF000000}"/>
    <cellStyle name="Comma 9 2 3 3 9" xfId="15742" xr:uid="{00000000-0005-0000-0000-0000EF000000}"/>
    <cellStyle name="Comma 9 2 3 3 9 2" xfId="45982" xr:uid="{00000000-0005-0000-0000-0000EF000000}"/>
    <cellStyle name="Comma 9 2 3 4" xfId="874" xr:uid="{00000000-0005-0000-0000-00004F000000}"/>
    <cellStyle name="Comma 9 2 3 4 2" xfId="2386" xr:uid="{00000000-0005-0000-0000-00004F000000}"/>
    <cellStyle name="Comma 9 2 3 4 2 2" xfId="11458" xr:uid="{00000000-0005-0000-0000-00004F000000}"/>
    <cellStyle name="Comma 9 2 3 4 2 2 2" xfId="26578" xr:uid="{00000000-0005-0000-0000-00004F000000}"/>
    <cellStyle name="Comma 9 2 3 4 2 2 2 2" xfId="56818" xr:uid="{00000000-0005-0000-0000-00004F000000}"/>
    <cellStyle name="Comma 9 2 3 4 2 2 3" xfId="41698" xr:uid="{00000000-0005-0000-0000-00004F000000}"/>
    <cellStyle name="Comma 9 2 3 4 2 3" xfId="17506" xr:uid="{00000000-0005-0000-0000-00004F000000}"/>
    <cellStyle name="Comma 9 2 3 4 2 3 2" xfId="47746" xr:uid="{00000000-0005-0000-0000-00004F000000}"/>
    <cellStyle name="Comma 9 2 3 4 2 4" xfId="32626" xr:uid="{00000000-0005-0000-0000-00004F000000}"/>
    <cellStyle name="Comma 9 2 3 4 3" xfId="3898" xr:uid="{00000000-0005-0000-0000-00004F000000}"/>
    <cellStyle name="Comma 9 2 3 4 3 2" xfId="12970" xr:uid="{00000000-0005-0000-0000-00004F000000}"/>
    <cellStyle name="Comma 9 2 3 4 3 2 2" xfId="28090" xr:uid="{00000000-0005-0000-0000-00004F000000}"/>
    <cellStyle name="Comma 9 2 3 4 3 2 2 2" xfId="58330" xr:uid="{00000000-0005-0000-0000-00004F000000}"/>
    <cellStyle name="Comma 9 2 3 4 3 2 3" xfId="43210" xr:uid="{00000000-0005-0000-0000-00004F000000}"/>
    <cellStyle name="Comma 9 2 3 4 3 3" xfId="19018" xr:uid="{00000000-0005-0000-0000-00004F000000}"/>
    <cellStyle name="Comma 9 2 3 4 3 3 2" xfId="49258" xr:uid="{00000000-0005-0000-0000-00004F000000}"/>
    <cellStyle name="Comma 9 2 3 4 3 4" xfId="34138" xr:uid="{00000000-0005-0000-0000-00004F000000}"/>
    <cellStyle name="Comma 9 2 3 4 4" xfId="5410" xr:uid="{00000000-0005-0000-0000-00004F000000}"/>
    <cellStyle name="Comma 9 2 3 4 4 2" xfId="14482" xr:uid="{00000000-0005-0000-0000-00004F000000}"/>
    <cellStyle name="Comma 9 2 3 4 4 2 2" xfId="29602" xr:uid="{00000000-0005-0000-0000-00004F000000}"/>
    <cellStyle name="Comma 9 2 3 4 4 2 2 2" xfId="59842" xr:uid="{00000000-0005-0000-0000-00004F000000}"/>
    <cellStyle name="Comma 9 2 3 4 4 2 3" xfId="44722" xr:uid="{00000000-0005-0000-0000-00004F000000}"/>
    <cellStyle name="Comma 9 2 3 4 4 3" xfId="20530" xr:uid="{00000000-0005-0000-0000-00004F000000}"/>
    <cellStyle name="Comma 9 2 3 4 4 3 2" xfId="50770" xr:uid="{00000000-0005-0000-0000-00004F000000}"/>
    <cellStyle name="Comma 9 2 3 4 4 4" xfId="35650" xr:uid="{00000000-0005-0000-0000-00004F000000}"/>
    <cellStyle name="Comma 9 2 3 4 5" xfId="6922" xr:uid="{00000000-0005-0000-0000-00004F000000}"/>
    <cellStyle name="Comma 9 2 3 4 5 2" xfId="22042" xr:uid="{00000000-0005-0000-0000-00004F000000}"/>
    <cellStyle name="Comma 9 2 3 4 5 2 2" xfId="52282" xr:uid="{00000000-0005-0000-0000-00004F000000}"/>
    <cellStyle name="Comma 9 2 3 4 5 3" xfId="37162" xr:uid="{00000000-0005-0000-0000-00004F000000}"/>
    <cellStyle name="Comma 9 2 3 4 6" xfId="8434" xr:uid="{00000000-0005-0000-0000-00004F000000}"/>
    <cellStyle name="Comma 9 2 3 4 6 2" xfId="23554" xr:uid="{00000000-0005-0000-0000-00004F000000}"/>
    <cellStyle name="Comma 9 2 3 4 6 2 2" xfId="53794" xr:uid="{00000000-0005-0000-0000-00004F000000}"/>
    <cellStyle name="Comma 9 2 3 4 6 3" xfId="38674" xr:uid="{00000000-0005-0000-0000-00004F000000}"/>
    <cellStyle name="Comma 9 2 3 4 7" xfId="9946" xr:uid="{00000000-0005-0000-0000-00004F000000}"/>
    <cellStyle name="Comma 9 2 3 4 7 2" xfId="25066" xr:uid="{00000000-0005-0000-0000-00004F000000}"/>
    <cellStyle name="Comma 9 2 3 4 7 2 2" xfId="55306" xr:uid="{00000000-0005-0000-0000-00004F000000}"/>
    <cellStyle name="Comma 9 2 3 4 7 3" xfId="40186" xr:uid="{00000000-0005-0000-0000-00004F000000}"/>
    <cellStyle name="Comma 9 2 3 4 8" xfId="15994" xr:uid="{00000000-0005-0000-0000-00004F000000}"/>
    <cellStyle name="Comma 9 2 3 4 8 2" xfId="46234" xr:uid="{00000000-0005-0000-0000-00004F000000}"/>
    <cellStyle name="Comma 9 2 3 4 9" xfId="31114" xr:uid="{00000000-0005-0000-0000-00004F000000}"/>
    <cellStyle name="Comma 9 2 3 5" xfId="1630" xr:uid="{00000000-0005-0000-0000-00004F000000}"/>
    <cellStyle name="Comma 9 2 3 5 2" xfId="10702" xr:uid="{00000000-0005-0000-0000-00004F000000}"/>
    <cellStyle name="Comma 9 2 3 5 2 2" xfId="25822" xr:uid="{00000000-0005-0000-0000-00004F000000}"/>
    <cellStyle name="Comma 9 2 3 5 2 2 2" xfId="56062" xr:uid="{00000000-0005-0000-0000-00004F000000}"/>
    <cellStyle name="Comma 9 2 3 5 2 3" xfId="40942" xr:uid="{00000000-0005-0000-0000-00004F000000}"/>
    <cellStyle name="Comma 9 2 3 5 3" xfId="16750" xr:uid="{00000000-0005-0000-0000-00004F000000}"/>
    <cellStyle name="Comma 9 2 3 5 3 2" xfId="46990" xr:uid="{00000000-0005-0000-0000-00004F000000}"/>
    <cellStyle name="Comma 9 2 3 5 4" xfId="31870" xr:uid="{00000000-0005-0000-0000-00004F000000}"/>
    <cellStyle name="Comma 9 2 3 6" xfId="3142" xr:uid="{00000000-0005-0000-0000-00004F000000}"/>
    <cellStyle name="Comma 9 2 3 6 2" xfId="12214" xr:uid="{00000000-0005-0000-0000-00004F000000}"/>
    <cellStyle name="Comma 9 2 3 6 2 2" xfId="27334" xr:uid="{00000000-0005-0000-0000-00004F000000}"/>
    <cellStyle name="Comma 9 2 3 6 2 2 2" xfId="57574" xr:uid="{00000000-0005-0000-0000-00004F000000}"/>
    <cellStyle name="Comma 9 2 3 6 2 3" xfId="42454" xr:uid="{00000000-0005-0000-0000-00004F000000}"/>
    <cellStyle name="Comma 9 2 3 6 3" xfId="18262" xr:uid="{00000000-0005-0000-0000-00004F000000}"/>
    <cellStyle name="Comma 9 2 3 6 3 2" xfId="48502" xr:uid="{00000000-0005-0000-0000-00004F000000}"/>
    <cellStyle name="Comma 9 2 3 6 4" xfId="33382" xr:uid="{00000000-0005-0000-0000-00004F000000}"/>
    <cellStyle name="Comma 9 2 3 7" xfId="4654" xr:uid="{00000000-0005-0000-0000-00004F000000}"/>
    <cellStyle name="Comma 9 2 3 7 2" xfId="13726" xr:uid="{00000000-0005-0000-0000-00004F000000}"/>
    <cellStyle name="Comma 9 2 3 7 2 2" xfId="28846" xr:uid="{00000000-0005-0000-0000-00004F000000}"/>
    <cellStyle name="Comma 9 2 3 7 2 2 2" xfId="59086" xr:uid="{00000000-0005-0000-0000-00004F000000}"/>
    <cellStyle name="Comma 9 2 3 7 2 3" xfId="43966" xr:uid="{00000000-0005-0000-0000-00004F000000}"/>
    <cellStyle name="Comma 9 2 3 7 3" xfId="19774" xr:uid="{00000000-0005-0000-0000-00004F000000}"/>
    <cellStyle name="Comma 9 2 3 7 3 2" xfId="50014" xr:uid="{00000000-0005-0000-0000-00004F000000}"/>
    <cellStyle name="Comma 9 2 3 7 4" xfId="34894" xr:uid="{00000000-0005-0000-0000-00004F000000}"/>
    <cellStyle name="Comma 9 2 3 8" xfId="6166" xr:uid="{00000000-0005-0000-0000-00004F000000}"/>
    <cellStyle name="Comma 9 2 3 8 2" xfId="21286" xr:uid="{00000000-0005-0000-0000-00004F000000}"/>
    <cellStyle name="Comma 9 2 3 8 2 2" xfId="51526" xr:uid="{00000000-0005-0000-0000-00004F000000}"/>
    <cellStyle name="Comma 9 2 3 8 3" xfId="36406" xr:uid="{00000000-0005-0000-0000-00004F000000}"/>
    <cellStyle name="Comma 9 2 3 9" xfId="7678" xr:uid="{00000000-0005-0000-0000-00004F000000}"/>
    <cellStyle name="Comma 9 2 3 9 2" xfId="22798" xr:uid="{00000000-0005-0000-0000-00004F000000}"/>
    <cellStyle name="Comma 9 2 3 9 2 2" xfId="53038" xr:uid="{00000000-0005-0000-0000-00004F000000}"/>
    <cellStyle name="Comma 9 2 3 9 3" xfId="37918" xr:uid="{00000000-0005-0000-0000-00004F000000}"/>
    <cellStyle name="Comma 9 2 4" xfId="202" xr:uid="{00000000-0005-0000-0000-00004F000000}"/>
    <cellStyle name="Comma 9 2 4 10" xfId="9274" xr:uid="{00000000-0005-0000-0000-00004F000000}"/>
    <cellStyle name="Comma 9 2 4 10 2" xfId="24394" xr:uid="{00000000-0005-0000-0000-00004F000000}"/>
    <cellStyle name="Comma 9 2 4 10 2 2" xfId="54634" xr:uid="{00000000-0005-0000-0000-00004F000000}"/>
    <cellStyle name="Comma 9 2 4 10 3" xfId="39514" xr:uid="{00000000-0005-0000-0000-00004F000000}"/>
    <cellStyle name="Comma 9 2 4 11" xfId="15322" xr:uid="{00000000-0005-0000-0000-00004F000000}"/>
    <cellStyle name="Comma 9 2 4 11 2" xfId="45562" xr:uid="{00000000-0005-0000-0000-00004F000000}"/>
    <cellStyle name="Comma 9 2 4 12" xfId="30442" xr:uid="{00000000-0005-0000-0000-00004F000000}"/>
    <cellStyle name="Comma 9 2 4 2" xfId="454" xr:uid="{00000000-0005-0000-0000-00004F000000}"/>
    <cellStyle name="Comma 9 2 4 2 10" xfId="30694" xr:uid="{00000000-0005-0000-0000-00004F000000}"/>
    <cellStyle name="Comma 9 2 4 2 2" xfId="1210" xr:uid="{00000000-0005-0000-0000-00004F000000}"/>
    <cellStyle name="Comma 9 2 4 2 2 2" xfId="2722" xr:uid="{00000000-0005-0000-0000-00004F000000}"/>
    <cellStyle name="Comma 9 2 4 2 2 2 2" xfId="11794" xr:uid="{00000000-0005-0000-0000-00004F000000}"/>
    <cellStyle name="Comma 9 2 4 2 2 2 2 2" xfId="26914" xr:uid="{00000000-0005-0000-0000-00004F000000}"/>
    <cellStyle name="Comma 9 2 4 2 2 2 2 2 2" xfId="57154" xr:uid="{00000000-0005-0000-0000-00004F000000}"/>
    <cellStyle name="Comma 9 2 4 2 2 2 2 3" xfId="42034" xr:uid="{00000000-0005-0000-0000-00004F000000}"/>
    <cellStyle name="Comma 9 2 4 2 2 2 3" xfId="17842" xr:uid="{00000000-0005-0000-0000-00004F000000}"/>
    <cellStyle name="Comma 9 2 4 2 2 2 3 2" xfId="48082" xr:uid="{00000000-0005-0000-0000-00004F000000}"/>
    <cellStyle name="Comma 9 2 4 2 2 2 4" xfId="32962" xr:uid="{00000000-0005-0000-0000-00004F000000}"/>
    <cellStyle name="Comma 9 2 4 2 2 3" xfId="4234" xr:uid="{00000000-0005-0000-0000-00004F000000}"/>
    <cellStyle name="Comma 9 2 4 2 2 3 2" xfId="13306" xr:uid="{00000000-0005-0000-0000-00004F000000}"/>
    <cellStyle name="Comma 9 2 4 2 2 3 2 2" xfId="28426" xr:uid="{00000000-0005-0000-0000-00004F000000}"/>
    <cellStyle name="Comma 9 2 4 2 2 3 2 2 2" xfId="58666" xr:uid="{00000000-0005-0000-0000-00004F000000}"/>
    <cellStyle name="Comma 9 2 4 2 2 3 2 3" xfId="43546" xr:uid="{00000000-0005-0000-0000-00004F000000}"/>
    <cellStyle name="Comma 9 2 4 2 2 3 3" xfId="19354" xr:uid="{00000000-0005-0000-0000-00004F000000}"/>
    <cellStyle name="Comma 9 2 4 2 2 3 3 2" xfId="49594" xr:uid="{00000000-0005-0000-0000-00004F000000}"/>
    <cellStyle name="Comma 9 2 4 2 2 3 4" xfId="34474" xr:uid="{00000000-0005-0000-0000-00004F000000}"/>
    <cellStyle name="Comma 9 2 4 2 2 4" xfId="5746" xr:uid="{00000000-0005-0000-0000-00004F000000}"/>
    <cellStyle name="Comma 9 2 4 2 2 4 2" xfId="14818" xr:uid="{00000000-0005-0000-0000-00004F000000}"/>
    <cellStyle name="Comma 9 2 4 2 2 4 2 2" xfId="29938" xr:uid="{00000000-0005-0000-0000-00004F000000}"/>
    <cellStyle name="Comma 9 2 4 2 2 4 2 2 2" xfId="60178" xr:uid="{00000000-0005-0000-0000-00004F000000}"/>
    <cellStyle name="Comma 9 2 4 2 2 4 2 3" xfId="45058" xr:uid="{00000000-0005-0000-0000-00004F000000}"/>
    <cellStyle name="Comma 9 2 4 2 2 4 3" xfId="20866" xr:uid="{00000000-0005-0000-0000-00004F000000}"/>
    <cellStyle name="Comma 9 2 4 2 2 4 3 2" xfId="51106" xr:uid="{00000000-0005-0000-0000-00004F000000}"/>
    <cellStyle name="Comma 9 2 4 2 2 4 4" xfId="35986" xr:uid="{00000000-0005-0000-0000-00004F000000}"/>
    <cellStyle name="Comma 9 2 4 2 2 5" xfId="7258" xr:uid="{00000000-0005-0000-0000-00004F000000}"/>
    <cellStyle name="Comma 9 2 4 2 2 5 2" xfId="22378" xr:uid="{00000000-0005-0000-0000-00004F000000}"/>
    <cellStyle name="Comma 9 2 4 2 2 5 2 2" xfId="52618" xr:uid="{00000000-0005-0000-0000-00004F000000}"/>
    <cellStyle name="Comma 9 2 4 2 2 5 3" xfId="37498" xr:uid="{00000000-0005-0000-0000-00004F000000}"/>
    <cellStyle name="Comma 9 2 4 2 2 6" xfId="8770" xr:uid="{00000000-0005-0000-0000-00004F000000}"/>
    <cellStyle name="Comma 9 2 4 2 2 6 2" xfId="23890" xr:uid="{00000000-0005-0000-0000-00004F000000}"/>
    <cellStyle name="Comma 9 2 4 2 2 6 2 2" xfId="54130" xr:uid="{00000000-0005-0000-0000-00004F000000}"/>
    <cellStyle name="Comma 9 2 4 2 2 6 3" xfId="39010" xr:uid="{00000000-0005-0000-0000-00004F000000}"/>
    <cellStyle name="Comma 9 2 4 2 2 7" xfId="10282" xr:uid="{00000000-0005-0000-0000-00004F000000}"/>
    <cellStyle name="Comma 9 2 4 2 2 7 2" xfId="25402" xr:uid="{00000000-0005-0000-0000-00004F000000}"/>
    <cellStyle name="Comma 9 2 4 2 2 7 2 2" xfId="55642" xr:uid="{00000000-0005-0000-0000-00004F000000}"/>
    <cellStyle name="Comma 9 2 4 2 2 7 3" xfId="40522" xr:uid="{00000000-0005-0000-0000-00004F000000}"/>
    <cellStyle name="Comma 9 2 4 2 2 8" xfId="16330" xr:uid="{00000000-0005-0000-0000-00004F000000}"/>
    <cellStyle name="Comma 9 2 4 2 2 8 2" xfId="46570" xr:uid="{00000000-0005-0000-0000-00004F000000}"/>
    <cellStyle name="Comma 9 2 4 2 2 9" xfId="31450" xr:uid="{00000000-0005-0000-0000-00004F000000}"/>
    <cellStyle name="Comma 9 2 4 2 3" xfId="1966" xr:uid="{00000000-0005-0000-0000-00004F000000}"/>
    <cellStyle name="Comma 9 2 4 2 3 2" xfId="11038" xr:uid="{00000000-0005-0000-0000-00004F000000}"/>
    <cellStyle name="Comma 9 2 4 2 3 2 2" xfId="26158" xr:uid="{00000000-0005-0000-0000-00004F000000}"/>
    <cellStyle name="Comma 9 2 4 2 3 2 2 2" xfId="56398" xr:uid="{00000000-0005-0000-0000-00004F000000}"/>
    <cellStyle name="Comma 9 2 4 2 3 2 3" xfId="41278" xr:uid="{00000000-0005-0000-0000-00004F000000}"/>
    <cellStyle name="Comma 9 2 4 2 3 3" xfId="17086" xr:uid="{00000000-0005-0000-0000-00004F000000}"/>
    <cellStyle name="Comma 9 2 4 2 3 3 2" xfId="47326" xr:uid="{00000000-0005-0000-0000-00004F000000}"/>
    <cellStyle name="Comma 9 2 4 2 3 4" xfId="32206" xr:uid="{00000000-0005-0000-0000-00004F000000}"/>
    <cellStyle name="Comma 9 2 4 2 4" xfId="3478" xr:uid="{00000000-0005-0000-0000-00004F000000}"/>
    <cellStyle name="Comma 9 2 4 2 4 2" xfId="12550" xr:uid="{00000000-0005-0000-0000-00004F000000}"/>
    <cellStyle name="Comma 9 2 4 2 4 2 2" xfId="27670" xr:uid="{00000000-0005-0000-0000-00004F000000}"/>
    <cellStyle name="Comma 9 2 4 2 4 2 2 2" xfId="57910" xr:uid="{00000000-0005-0000-0000-00004F000000}"/>
    <cellStyle name="Comma 9 2 4 2 4 2 3" xfId="42790" xr:uid="{00000000-0005-0000-0000-00004F000000}"/>
    <cellStyle name="Comma 9 2 4 2 4 3" xfId="18598" xr:uid="{00000000-0005-0000-0000-00004F000000}"/>
    <cellStyle name="Comma 9 2 4 2 4 3 2" xfId="48838" xr:uid="{00000000-0005-0000-0000-00004F000000}"/>
    <cellStyle name="Comma 9 2 4 2 4 4" xfId="33718" xr:uid="{00000000-0005-0000-0000-00004F000000}"/>
    <cellStyle name="Comma 9 2 4 2 5" xfId="4990" xr:uid="{00000000-0005-0000-0000-00004F000000}"/>
    <cellStyle name="Comma 9 2 4 2 5 2" xfId="14062" xr:uid="{00000000-0005-0000-0000-00004F000000}"/>
    <cellStyle name="Comma 9 2 4 2 5 2 2" xfId="29182" xr:uid="{00000000-0005-0000-0000-00004F000000}"/>
    <cellStyle name="Comma 9 2 4 2 5 2 2 2" xfId="59422" xr:uid="{00000000-0005-0000-0000-00004F000000}"/>
    <cellStyle name="Comma 9 2 4 2 5 2 3" xfId="44302" xr:uid="{00000000-0005-0000-0000-00004F000000}"/>
    <cellStyle name="Comma 9 2 4 2 5 3" xfId="20110" xr:uid="{00000000-0005-0000-0000-00004F000000}"/>
    <cellStyle name="Comma 9 2 4 2 5 3 2" xfId="50350" xr:uid="{00000000-0005-0000-0000-00004F000000}"/>
    <cellStyle name="Comma 9 2 4 2 5 4" xfId="35230" xr:uid="{00000000-0005-0000-0000-00004F000000}"/>
    <cellStyle name="Comma 9 2 4 2 6" xfId="6502" xr:uid="{00000000-0005-0000-0000-00004F000000}"/>
    <cellStyle name="Comma 9 2 4 2 6 2" xfId="21622" xr:uid="{00000000-0005-0000-0000-00004F000000}"/>
    <cellStyle name="Comma 9 2 4 2 6 2 2" xfId="51862" xr:uid="{00000000-0005-0000-0000-00004F000000}"/>
    <cellStyle name="Comma 9 2 4 2 6 3" xfId="36742" xr:uid="{00000000-0005-0000-0000-00004F000000}"/>
    <cellStyle name="Comma 9 2 4 2 7" xfId="8014" xr:uid="{00000000-0005-0000-0000-00004F000000}"/>
    <cellStyle name="Comma 9 2 4 2 7 2" xfId="23134" xr:uid="{00000000-0005-0000-0000-00004F000000}"/>
    <cellStyle name="Comma 9 2 4 2 7 2 2" xfId="53374" xr:uid="{00000000-0005-0000-0000-00004F000000}"/>
    <cellStyle name="Comma 9 2 4 2 7 3" xfId="38254" xr:uid="{00000000-0005-0000-0000-00004F000000}"/>
    <cellStyle name="Comma 9 2 4 2 8" xfId="9526" xr:uid="{00000000-0005-0000-0000-00004F000000}"/>
    <cellStyle name="Comma 9 2 4 2 8 2" xfId="24646" xr:uid="{00000000-0005-0000-0000-00004F000000}"/>
    <cellStyle name="Comma 9 2 4 2 8 2 2" xfId="54886" xr:uid="{00000000-0005-0000-0000-00004F000000}"/>
    <cellStyle name="Comma 9 2 4 2 8 3" xfId="39766" xr:uid="{00000000-0005-0000-0000-00004F000000}"/>
    <cellStyle name="Comma 9 2 4 2 9" xfId="15574" xr:uid="{00000000-0005-0000-0000-00004F000000}"/>
    <cellStyle name="Comma 9 2 4 2 9 2" xfId="45814" xr:uid="{00000000-0005-0000-0000-00004F000000}"/>
    <cellStyle name="Comma 9 2 4 3" xfId="706" xr:uid="{00000000-0005-0000-0000-0000F0000000}"/>
    <cellStyle name="Comma 9 2 4 3 10" xfId="30946" xr:uid="{00000000-0005-0000-0000-0000F0000000}"/>
    <cellStyle name="Comma 9 2 4 3 2" xfId="1462" xr:uid="{00000000-0005-0000-0000-0000F0000000}"/>
    <cellStyle name="Comma 9 2 4 3 2 2" xfId="2974" xr:uid="{00000000-0005-0000-0000-0000F0000000}"/>
    <cellStyle name="Comma 9 2 4 3 2 2 2" xfId="12046" xr:uid="{00000000-0005-0000-0000-0000F0000000}"/>
    <cellStyle name="Comma 9 2 4 3 2 2 2 2" xfId="27166" xr:uid="{00000000-0005-0000-0000-0000F0000000}"/>
    <cellStyle name="Comma 9 2 4 3 2 2 2 2 2" xfId="57406" xr:uid="{00000000-0005-0000-0000-0000F0000000}"/>
    <cellStyle name="Comma 9 2 4 3 2 2 2 3" xfId="42286" xr:uid="{00000000-0005-0000-0000-0000F0000000}"/>
    <cellStyle name="Comma 9 2 4 3 2 2 3" xfId="18094" xr:uid="{00000000-0005-0000-0000-0000F0000000}"/>
    <cellStyle name="Comma 9 2 4 3 2 2 3 2" xfId="48334" xr:uid="{00000000-0005-0000-0000-0000F0000000}"/>
    <cellStyle name="Comma 9 2 4 3 2 2 4" xfId="33214" xr:uid="{00000000-0005-0000-0000-0000F0000000}"/>
    <cellStyle name="Comma 9 2 4 3 2 3" xfId="4486" xr:uid="{00000000-0005-0000-0000-0000F0000000}"/>
    <cellStyle name="Comma 9 2 4 3 2 3 2" xfId="13558" xr:uid="{00000000-0005-0000-0000-0000F0000000}"/>
    <cellStyle name="Comma 9 2 4 3 2 3 2 2" xfId="28678" xr:uid="{00000000-0005-0000-0000-0000F0000000}"/>
    <cellStyle name="Comma 9 2 4 3 2 3 2 2 2" xfId="58918" xr:uid="{00000000-0005-0000-0000-0000F0000000}"/>
    <cellStyle name="Comma 9 2 4 3 2 3 2 3" xfId="43798" xr:uid="{00000000-0005-0000-0000-0000F0000000}"/>
    <cellStyle name="Comma 9 2 4 3 2 3 3" xfId="19606" xr:uid="{00000000-0005-0000-0000-0000F0000000}"/>
    <cellStyle name="Comma 9 2 4 3 2 3 3 2" xfId="49846" xr:uid="{00000000-0005-0000-0000-0000F0000000}"/>
    <cellStyle name="Comma 9 2 4 3 2 3 4" xfId="34726" xr:uid="{00000000-0005-0000-0000-0000F0000000}"/>
    <cellStyle name="Comma 9 2 4 3 2 4" xfId="5998" xr:uid="{00000000-0005-0000-0000-0000F0000000}"/>
    <cellStyle name="Comma 9 2 4 3 2 4 2" xfId="15070" xr:uid="{00000000-0005-0000-0000-0000F0000000}"/>
    <cellStyle name="Comma 9 2 4 3 2 4 2 2" xfId="30190" xr:uid="{00000000-0005-0000-0000-0000F0000000}"/>
    <cellStyle name="Comma 9 2 4 3 2 4 2 2 2" xfId="60430" xr:uid="{00000000-0005-0000-0000-0000F0000000}"/>
    <cellStyle name="Comma 9 2 4 3 2 4 2 3" xfId="45310" xr:uid="{00000000-0005-0000-0000-0000F0000000}"/>
    <cellStyle name="Comma 9 2 4 3 2 4 3" xfId="21118" xr:uid="{00000000-0005-0000-0000-0000F0000000}"/>
    <cellStyle name="Comma 9 2 4 3 2 4 3 2" xfId="51358" xr:uid="{00000000-0005-0000-0000-0000F0000000}"/>
    <cellStyle name="Comma 9 2 4 3 2 4 4" xfId="36238" xr:uid="{00000000-0005-0000-0000-0000F0000000}"/>
    <cellStyle name="Comma 9 2 4 3 2 5" xfId="7510" xr:uid="{00000000-0005-0000-0000-0000F0000000}"/>
    <cellStyle name="Comma 9 2 4 3 2 5 2" xfId="22630" xr:uid="{00000000-0005-0000-0000-0000F0000000}"/>
    <cellStyle name="Comma 9 2 4 3 2 5 2 2" xfId="52870" xr:uid="{00000000-0005-0000-0000-0000F0000000}"/>
    <cellStyle name="Comma 9 2 4 3 2 5 3" xfId="37750" xr:uid="{00000000-0005-0000-0000-0000F0000000}"/>
    <cellStyle name="Comma 9 2 4 3 2 6" xfId="9022" xr:uid="{00000000-0005-0000-0000-0000F0000000}"/>
    <cellStyle name="Comma 9 2 4 3 2 6 2" xfId="24142" xr:uid="{00000000-0005-0000-0000-0000F0000000}"/>
    <cellStyle name="Comma 9 2 4 3 2 6 2 2" xfId="54382" xr:uid="{00000000-0005-0000-0000-0000F0000000}"/>
    <cellStyle name="Comma 9 2 4 3 2 6 3" xfId="39262" xr:uid="{00000000-0005-0000-0000-0000F0000000}"/>
    <cellStyle name="Comma 9 2 4 3 2 7" xfId="10534" xr:uid="{00000000-0005-0000-0000-0000F0000000}"/>
    <cellStyle name="Comma 9 2 4 3 2 7 2" xfId="25654" xr:uid="{00000000-0005-0000-0000-0000F0000000}"/>
    <cellStyle name="Comma 9 2 4 3 2 7 2 2" xfId="55894" xr:uid="{00000000-0005-0000-0000-0000F0000000}"/>
    <cellStyle name="Comma 9 2 4 3 2 7 3" xfId="40774" xr:uid="{00000000-0005-0000-0000-0000F0000000}"/>
    <cellStyle name="Comma 9 2 4 3 2 8" xfId="16582" xr:uid="{00000000-0005-0000-0000-0000F0000000}"/>
    <cellStyle name="Comma 9 2 4 3 2 8 2" xfId="46822" xr:uid="{00000000-0005-0000-0000-0000F0000000}"/>
    <cellStyle name="Comma 9 2 4 3 2 9" xfId="31702" xr:uid="{00000000-0005-0000-0000-0000F0000000}"/>
    <cellStyle name="Comma 9 2 4 3 3" xfId="2218" xr:uid="{00000000-0005-0000-0000-0000F0000000}"/>
    <cellStyle name="Comma 9 2 4 3 3 2" xfId="11290" xr:uid="{00000000-0005-0000-0000-0000F0000000}"/>
    <cellStyle name="Comma 9 2 4 3 3 2 2" xfId="26410" xr:uid="{00000000-0005-0000-0000-0000F0000000}"/>
    <cellStyle name="Comma 9 2 4 3 3 2 2 2" xfId="56650" xr:uid="{00000000-0005-0000-0000-0000F0000000}"/>
    <cellStyle name="Comma 9 2 4 3 3 2 3" xfId="41530" xr:uid="{00000000-0005-0000-0000-0000F0000000}"/>
    <cellStyle name="Comma 9 2 4 3 3 3" xfId="17338" xr:uid="{00000000-0005-0000-0000-0000F0000000}"/>
    <cellStyle name="Comma 9 2 4 3 3 3 2" xfId="47578" xr:uid="{00000000-0005-0000-0000-0000F0000000}"/>
    <cellStyle name="Comma 9 2 4 3 3 4" xfId="32458" xr:uid="{00000000-0005-0000-0000-0000F0000000}"/>
    <cellStyle name="Comma 9 2 4 3 4" xfId="3730" xr:uid="{00000000-0005-0000-0000-0000F0000000}"/>
    <cellStyle name="Comma 9 2 4 3 4 2" xfId="12802" xr:uid="{00000000-0005-0000-0000-0000F0000000}"/>
    <cellStyle name="Comma 9 2 4 3 4 2 2" xfId="27922" xr:uid="{00000000-0005-0000-0000-0000F0000000}"/>
    <cellStyle name="Comma 9 2 4 3 4 2 2 2" xfId="58162" xr:uid="{00000000-0005-0000-0000-0000F0000000}"/>
    <cellStyle name="Comma 9 2 4 3 4 2 3" xfId="43042" xr:uid="{00000000-0005-0000-0000-0000F0000000}"/>
    <cellStyle name="Comma 9 2 4 3 4 3" xfId="18850" xr:uid="{00000000-0005-0000-0000-0000F0000000}"/>
    <cellStyle name="Comma 9 2 4 3 4 3 2" xfId="49090" xr:uid="{00000000-0005-0000-0000-0000F0000000}"/>
    <cellStyle name="Comma 9 2 4 3 4 4" xfId="33970" xr:uid="{00000000-0005-0000-0000-0000F0000000}"/>
    <cellStyle name="Comma 9 2 4 3 5" xfId="5242" xr:uid="{00000000-0005-0000-0000-0000F0000000}"/>
    <cellStyle name="Comma 9 2 4 3 5 2" xfId="14314" xr:uid="{00000000-0005-0000-0000-0000F0000000}"/>
    <cellStyle name="Comma 9 2 4 3 5 2 2" xfId="29434" xr:uid="{00000000-0005-0000-0000-0000F0000000}"/>
    <cellStyle name="Comma 9 2 4 3 5 2 2 2" xfId="59674" xr:uid="{00000000-0005-0000-0000-0000F0000000}"/>
    <cellStyle name="Comma 9 2 4 3 5 2 3" xfId="44554" xr:uid="{00000000-0005-0000-0000-0000F0000000}"/>
    <cellStyle name="Comma 9 2 4 3 5 3" xfId="20362" xr:uid="{00000000-0005-0000-0000-0000F0000000}"/>
    <cellStyle name="Comma 9 2 4 3 5 3 2" xfId="50602" xr:uid="{00000000-0005-0000-0000-0000F0000000}"/>
    <cellStyle name="Comma 9 2 4 3 5 4" xfId="35482" xr:uid="{00000000-0005-0000-0000-0000F0000000}"/>
    <cellStyle name="Comma 9 2 4 3 6" xfId="6754" xr:uid="{00000000-0005-0000-0000-0000F0000000}"/>
    <cellStyle name="Comma 9 2 4 3 6 2" xfId="21874" xr:uid="{00000000-0005-0000-0000-0000F0000000}"/>
    <cellStyle name="Comma 9 2 4 3 6 2 2" xfId="52114" xr:uid="{00000000-0005-0000-0000-0000F0000000}"/>
    <cellStyle name="Comma 9 2 4 3 6 3" xfId="36994" xr:uid="{00000000-0005-0000-0000-0000F0000000}"/>
    <cellStyle name="Comma 9 2 4 3 7" xfId="8266" xr:uid="{00000000-0005-0000-0000-0000F0000000}"/>
    <cellStyle name="Comma 9 2 4 3 7 2" xfId="23386" xr:uid="{00000000-0005-0000-0000-0000F0000000}"/>
    <cellStyle name="Comma 9 2 4 3 7 2 2" xfId="53626" xr:uid="{00000000-0005-0000-0000-0000F0000000}"/>
    <cellStyle name="Comma 9 2 4 3 7 3" xfId="38506" xr:uid="{00000000-0005-0000-0000-0000F0000000}"/>
    <cellStyle name="Comma 9 2 4 3 8" xfId="9778" xr:uid="{00000000-0005-0000-0000-0000F0000000}"/>
    <cellStyle name="Comma 9 2 4 3 8 2" xfId="24898" xr:uid="{00000000-0005-0000-0000-0000F0000000}"/>
    <cellStyle name="Comma 9 2 4 3 8 2 2" xfId="55138" xr:uid="{00000000-0005-0000-0000-0000F0000000}"/>
    <cellStyle name="Comma 9 2 4 3 8 3" xfId="40018" xr:uid="{00000000-0005-0000-0000-0000F0000000}"/>
    <cellStyle name="Comma 9 2 4 3 9" xfId="15826" xr:uid="{00000000-0005-0000-0000-0000F0000000}"/>
    <cellStyle name="Comma 9 2 4 3 9 2" xfId="46066" xr:uid="{00000000-0005-0000-0000-0000F0000000}"/>
    <cellStyle name="Comma 9 2 4 4" xfId="958" xr:uid="{00000000-0005-0000-0000-00004F000000}"/>
    <cellStyle name="Comma 9 2 4 4 2" xfId="2470" xr:uid="{00000000-0005-0000-0000-00004F000000}"/>
    <cellStyle name="Comma 9 2 4 4 2 2" xfId="11542" xr:uid="{00000000-0005-0000-0000-00004F000000}"/>
    <cellStyle name="Comma 9 2 4 4 2 2 2" xfId="26662" xr:uid="{00000000-0005-0000-0000-00004F000000}"/>
    <cellStyle name="Comma 9 2 4 4 2 2 2 2" xfId="56902" xr:uid="{00000000-0005-0000-0000-00004F000000}"/>
    <cellStyle name="Comma 9 2 4 4 2 2 3" xfId="41782" xr:uid="{00000000-0005-0000-0000-00004F000000}"/>
    <cellStyle name="Comma 9 2 4 4 2 3" xfId="17590" xr:uid="{00000000-0005-0000-0000-00004F000000}"/>
    <cellStyle name="Comma 9 2 4 4 2 3 2" xfId="47830" xr:uid="{00000000-0005-0000-0000-00004F000000}"/>
    <cellStyle name="Comma 9 2 4 4 2 4" xfId="32710" xr:uid="{00000000-0005-0000-0000-00004F000000}"/>
    <cellStyle name="Comma 9 2 4 4 3" xfId="3982" xr:uid="{00000000-0005-0000-0000-00004F000000}"/>
    <cellStyle name="Comma 9 2 4 4 3 2" xfId="13054" xr:uid="{00000000-0005-0000-0000-00004F000000}"/>
    <cellStyle name="Comma 9 2 4 4 3 2 2" xfId="28174" xr:uid="{00000000-0005-0000-0000-00004F000000}"/>
    <cellStyle name="Comma 9 2 4 4 3 2 2 2" xfId="58414" xr:uid="{00000000-0005-0000-0000-00004F000000}"/>
    <cellStyle name="Comma 9 2 4 4 3 2 3" xfId="43294" xr:uid="{00000000-0005-0000-0000-00004F000000}"/>
    <cellStyle name="Comma 9 2 4 4 3 3" xfId="19102" xr:uid="{00000000-0005-0000-0000-00004F000000}"/>
    <cellStyle name="Comma 9 2 4 4 3 3 2" xfId="49342" xr:uid="{00000000-0005-0000-0000-00004F000000}"/>
    <cellStyle name="Comma 9 2 4 4 3 4" xfId="34222" xr:uid="{00000000-0005-0000-0000-00004F000000}"/>
    <cellStyle name="Comma 9 2 4 4 4" xfId="5494" xr:uid="{00000000-0005-0000-0000-00004F000000}"/>
    <cellStyle name="Comma 9 2 4 4 4 2" xfId="14566" xr:uid="{00000000-0005-0000-0000-00004F000000}"/>
    <cellStyle name="Comma 9 2 4 4 4 2 2" xfId="29686" xr:uid="{00000000-0005-0000-0000-00004F000000}"/>
    <cellStyle name="Comma 9 2 4 4 4 2 2 2" xfId="59926" xr:uid="{00000000-0005-0000-0000-00004F000000}"/>
    <cellStyle name="Comma 9 2 4 4 4 2 3" xfId="44806" xr:uid="{00000000-0005-0000-0000-00004F000000}"/>
    <cellStyle name="Comma 9 2 4 4 4 3" xfId="20614" xr:uid="{00000000-0005-0000-0000-00004F000000}"/>
    <cellStyle name="Comma 9 2 4 4 4 3 2" xfId="50854" xr:uid="{00000000-0005-0000-0000-00004F000000}"/>
    <cellStyle name="Comma 9 2 4 4 4 4" xfId="35734" xr:uid="{00000000-0005-0000-0000-00004F000000}"/>
    <cellStyle name="Comma 9 2 4 4 5" xfId="7006" xr:uid="{00000000-0005-0000-0000-00004F000000}"/>
    <cellStyle name="Comma 9 2 4 4 5 2" xfId="22126" xr:uid="{00000000-0005-0000-0000-00004F000000}"/>
    <cellStyle name="Comma 9 2 4 4 5 2 2" xfId="52366" xr:uid="{00000000-0005-0000-0000-00004F000000}"/>
    <cellStyle name="Comma 9 2 4 4 5 3" xfId="37246" xr:uid="{00000000-0005-0000-0000-00004F000000}"/>
    <cellStyle name="Comma 9 2 4 4 6" xfId="8518" xr:uid="{00000000-0005-0000-0000-00004F000000}"/>
    <cellStyle name="Comma 9 2 4 4 6 2" xfId="23638" xr:uid="{00000000-0005-0000-0000-00004F000000}"/>
    <cellStyle name="Comma 9 2 4 4 6 2 2" xfId="53878" xr:uid="{00000000-0005-0000-0000-00004F000000}"/>
    <cellStyle name="Comma 9 2 4 4 6 3" xfId="38758" xr:uid="{00000000-0005-0000-0000-00004F000000}"/>
    <cellStyle name="Comma 9 2 4 4 7" xfId="10030" xr:uid="{00000000-0005-0000-0000-00004F000000}"/>
    <cellStyle name="Comma 9 2 4 4 7 2" xfId="25150" xr:uid="{00000000-0005-0000-0000-00004F000000}"/>
    <cellStyle name="Comma 9 2 4 4 7 2 2" xfId="55390" xr:uid="{00000000-0005-0000-0000-00004F000000}"/>
    <cellStyle name="Comma 9 2 4 4 7 3" xfId="40270" xr:uid="{00000000-0005-0000-0000-00004F000000}"/>
    <cellStyle name="Comma 9 2 4 4 8" xfId="16078" xr:uid="{00000000-0005-0000-0000-00004F000000}"/>
    <cellStyle name="Comma 9 2 4 4 8 2" xfId="46318" xr:uid="{00000000-0005-0000-0000-00004F000000}"/>
    <cellStyle name="Comma 9 2 4 4 9" xfId="31198" xr:uid="{00000000-0005-0000-0000-00004F000000}"/>
    <cellStyle name="Comma 9 2 4 5" xfId="1714" xr:uid="{00000000-0005-0000-0000-00004F000000}"/>
    <cellStyle name="Comma 9 2 4 5 2" xfId="10786" xr:uid="{00000000-0005-0000-0000-00004F000000}"/>
    <cellStyle name="Comma 9 2 4 5 2 2" xfId="25906" xr:uid="{00000000-0005-0000-0000-00004F000000}"/>
    <cellStyle name="Comma 9 2 4 5 2 2 2" xfId="56146" xr:uid="{00000000-0005-0000-0000-00004F000000}"/>
    <cellStyle name="Comma 9 2 4 5 2 3" xfId="41026" xr:uid="{00000000-0005-0000-0000-00004F000000}"/>
    <cellStyle name="Comma 9 2 4 5 3" xfId="16834" xr:uid="{00000000-0005-0000-0000-00004F000000}"/>
    <cellStyle name="Comma 9 2 4 5 3 2" xfId="47074" xr:uid="{00000000-0005-0000-0000-00004F000000}"/>
    <cellStyle name="Comma 9 2 4 5 4" xfId="31954" xr:uid="{00000000-0005-0000-0000-00004F000000}"/>
    <cellStyle name="Comma 9 2 4 6" xfId="3226" xr:uid="{00000000-0005-0000-0000-00004F000000}"/>
    <cellStyle name="Comma 9 2 4 6 2" xfId="12298" xr:uid="{00000000-0005-0000-0000-00004F000000}"/>
    <cellStyle name="Comma 9 2 4 6 2 2" xfId="27418" xr:uid="{00000000-0005-0000-0000-00004F000000}"/>
    <cellStyle name="Comma 9 2 4 6 2 2 2" xfId="57658" xr:uid="{00000000-0005-0000-0000-00004F000000}"/>
    <cellStyle name="Comma 9 2 4 6 2 3" xfId="42538" xr:uid="{00000000-0005-0000-0000-00004F000000}"/>
    <cellStyle name="Comma 9 2 4 6 3" xfId="18346" xr:uid="{00000000-0005-0000-0000-00004F000000}"/>
    <cellStyle name="Comma 9 2 4 6 3 2" xfId="48586" xr:uid="{00000000-0005-0000-0000-00004F000000}"/>
    <cellStyle name="Comma 9 2 4 6 4" xfId="33466" xr:uid="{00000000-0005-0000-0000-00004F000000}"/>
    <cellStyle name="Comma 9 2 4 7" xfId="4738" xr:uid="{00000000-0005-0000-0000-00004F000000}"/>
    <cellStyle name="Comma 9 2 4 7 2" xfId="13810" xr:uid="{00000000-0005-0000-0000-00004F000000}"/>
    <cellStyle name="Comma 9 2 4 7 2 2" xfId="28930" xr:uid="{00000000-0005-0000-0000-00004F000000}"/>
    <cellStyle name="Comma 9 2 4 7 2 2 2" xfId="59170" xr:uid="{00000000-0005-0000-0000-00004F000000}"/>
    <cellStyle name="Comma 9 2 4 7 2 3" xfId="44050" xr:uid="{00000000-0005-0000-0000-00004F000000}"/>
    <cellStyle name="Comma 9 2 4 7 3" xfId="19858" xr:uid="{00000000-0005-0000-0000-00004F000000}"/>
    <cellStyle name="Comma 9 2 4 7 3 2" xfId="50098" xr:uid="{00000000-0005-0000-0000-00004F000000}"/>
    <cellStyle name="Comma 9 2 4 7 4" xfId="34978" xr:uid="{00000000-0005-0000-0000-00004F000000}"/>
    <cellStyle name="Comma 9 2 4 8" xfId="6250" xr:uid="{00000000-0005-0000-0000-00004F000000}"/>
    <cellStyle name="Comma 9 2 4 8 2" xfId="21370" xr:uid="{00000000-0005-0000-0000-00004F000000}"/>
    <cellStyle name="Comma 9 2 4 8 2 2" xfId="51610" xr:uid="{00000000-0005-0000-0000-00004F000000}"/>
    <cellStyle name="Comma 9 2 4 8 3" xfId="36490" xr:uid="{00000000-0005-0000-0000-00004F000000}"/>
    <cellStyle name="Comma 9 2 4 9" xfId="7762" xr:uid="{00000000-0005-0000-0000-00004F000000}"/>
    <cellStyle name="Comma 9 2 4 9 2" xfId="22882" xr:uid="{00000000-0005-0000-0000-00004F000000}"/>
    <cellStyle name="Comma 9 2 4 9 2 2" xfId="53122" xr:uid="{00000000-0005-0000-0000-00004F000000}"/>
    <cellStyle name="Comma 9 2 4 9 3" xfId="38002" xr:uid="{00000000-0005-0000-0000-00004F000000}"/>
    <cellStyle name="Comma 9 2 5" xfId="286" xr:uid="{00000000-0005-0000-0000-00003A000000}"/>
    <cellStyle name="Comma 9 2 5 10" xfId="30526" xr:uid="{00000000-0005-0000-0000-00003A000000}"/>
    <cellStyle name="Comma 9 2 5 2" xfId="1042" xr:uid="{00000000-0005-0000-0000-00003A000000}"/>
    <cellStyle name="Comma 9 2 5 2 2" xfId="2554" xr:uid="{00000000-0005-0000-0000-00003A000000}"/>
    <cellStyle name="Comma 9 2 5 2 2 2" xfId="11626" xr:uid="{00000000-0005-0000-0000-00003A000000}"/>
    <cellStyle name="Comma 9 2 5 2 2 2 2" xfId="26746" xr:uid="{00000000-0005-0000-0000-00003A000000}"/>
    <cellStyle name="Comma 9 2 5 2 2 2 2 2" xfId="56986" xr:uid="{00000000-0005-0000-0000-00003A000000}"/>
    <cellStyle name="Comma 9 2 5 2 2 2 3" xfId="41866" xr:uid="{00000000-0005-0000-0000-00003A000000}"/>
    <cellStyle name="Comma 9 2 5 2 2 3" xfId="17674" xr:uid="{00000000-0005-0000-0000-00003A000000}"/>
    <cellStyle name="Comma 9 2 5 2 2 3 2" xfId="47914" xr:uid="{00000000-0005-0000-0000-00003A000000}"/>
    <cellStyle name="Comma 9 2 5 2 2 4" xfId="32794" xr:uid="{00000000-0005-0000-0000-00003A000000}"/>
    <cellStyle name="Comma 9 2 5 2 3" xfId="4066" xr:uid="{00000000-0005-0000-0000-00003A000000}"/>
    <cellStyle name="Comma 9 2 5 2 3 2" xfId="13138" xr:uid="{00000000-0005-0000-0000-00003A000000}"/>
    <cellStyle name="Comma 9 2 5 2 3 2 2" xfId="28258" xr:uid="{00000000-0005-0000-0000-00003A000000}"/>
    <cellStyle name="Comma 9 2 5 2 3 2 2 2" xfId="58498" xr:uid="{00000000-0005-0000-0000-00003A000000}"/>
    <cellStyle name="Comma 9 2 5 2 3 2 3" xfId="43378" xr:uid="{00000000-0005-0000-0000-00003A000000}"/>
    <cellStyle name="Comma 9 2 5 2 3 3" xfId="19186" xr:uid="{00000000-0005-0000-0000-00003A000000}"/>
    <cellStyle name="Comma 9 2 5 2 3 3 2" xfId="49426" xr:uid="{00000000-0005-0000-0000-00003A000000}"/>
    <cellStyle name="Comma 9 2 5 2 3 4" xfId="34306" xr:uid="{00000000-0005-0000-0000-00003A000000}"/>
    <cellStyle name="Comma 9 2 5 2 4" xfId="5578" xr:uid="{00000000-0005-0000-0000-00003A000000}"/>
    <cellStyle name="Comma 9 2 5 2 4 2" xfId="14650" xr:uid="{00000000-0005-0000-0000-00003A000000}"/>
    <cellStyle name="Comma 9 2 5 2 4 2 2" xfId="29770" xr:uid="{00000000-0005-0000-0000-00003A000000}"/>
    <cellStyle name="Comma 9 2 5 2 4 2 2 2" xfId="60010" xr:uid="{00000000-0005-0000-0000-00003A000000}"/>
    <cellStyle name="Comma 9 2 5 2 4 2 3" xfId="44890" xr:uid="{00000000-0005-0000-0000-00003A000000}"/>
    <cellStyle name="Comma 9 2 5 2 4 3" xfId="20698" xr:uid="{00000000-0005-0000-0000-00003A000000}"/>
    <cellStyle name="Comma 9 2 5 2 4 3 2" xfId="50938" xr:uid="{00000000-0005-0000-0000-00003A000000}"/>
    <cellStyle name="Comma 9 2 5 2 4 4" xfId="35818" xr:uid="{00000000-0005-0000-0000-00003A000000}"/>
    <cellStyle name="Comma 9 2 5 2 5" xfId="7090" xr:uid="{00000000-0005-0000-0000-00003A000000}"/>
    <cellStyle name="Comma 9 2 5 2 5 2" xfId="22210" xr:uid="{00000000-0005-0000-0000-00003A000000}"/>
    <cellStyle name="Comma 9 2 5 2 5 2 2" xfId="52450" xr:uid="{00000000-0005-0000-0000-00003A000000}"/>
    <cellStyle name="Comma 9 2 5 2 5 3" xfId="37330" xr:uid="{00000000-0005-0000-0000-00003A000000}"/>
    <cellStyle name="Comma 9 2 5 2 6" xfId="8602" xr:uid="{00000000-0005-0000-0000-00003A000000}"/>
    <cellStyle name="Comma 9 2 5 2 6 2" xfId="23722" xr:uid="{00000000-0005-0000-0000-00003A000000}"/>
    <cellStyle name="Comma 9 2 5 2 6 2 2" xfId="53962" xr:uid="{00000000-0005-0000-0000-00003A000000}"/>
    <cellStyle name="Comma 9 2 5 2 6 3" xfId="38842" xr:uid="{00000000-0005-0000-0000-00003A000000}"/>
    <cellStyle name="Comma 9 2 5 2 7" xfId="10114" xr:uid="{00000000-0005-0000-0000-00003A000000}"/>
    <cellStyle name="Comma 9 2 5 2 7 2" xfId="25234" xr:uid="{00000000-0005-0000-0000-00003A000000}"/>
    <cellStyle name="Comma 9 2 5 2 7 2 2" xfId="55474" xr:uid="{00000000-0005-0000-0000-00003A000000}"/>
    <cellStyle name="Comma 9 2 5 2 7 3" xfId="40354" xr:uid="{00000000-0005-0000-0000-00003A000000}"/>
    <cellStyle name="Comma 9 2 5 2 8" xfId="16162" xr:uid="{00000000-0005-0000-0000-00003A000000}"/>
    <cellStyle name="Comma 9 2 5 2 8 2" xfId="46402" xr:uid="{00000000-0005-0000-0000-00003A000000}"/>
    <cellStyle name="Comma 9 2 5 2 9" xfId="31282" xr:uid="{00000000-0005-0000-0000-00003A000000}"/>
    <cellStyle name="Comma 9 2 5 3" xfId="1798" xr:uid="{00000000-0005-0000-0000-00003A000000}"/>
    <cellStyle name="Comma 9 2 5 3 2" xfId="10870" xr:uid="{00000000-0005-0000-0000-00003A000000}"/>
    <cellStyle name="Comma 9 2 5 3 2 2" xfId="25990" xr:uid="{00000000-0005-0000-0000-00003A000000}"/>
    <cellStyle name="Comma 9 2 5 3 2 2 2" xfId="56230" xr:uid="{00000000-0005-0000-0000-00003A000000}"/>
    <cellStyle name="Comma 9 2 5 3 2 3" xfId="41110" xr:uid="{00000000-0005-0000-0000-00003A000000}"/>
    <cellStyle name="Comma 9 2 5 3 3" xfId="16918" xr:uid="{00000000-0005-0000-0000-00003A000000}"/>
    <cellStyle name="Comma 9 2 5 3 3 2" xfId="47158" xr:uid="{00000000-0005-0000-0000-00003A000000}"/>
    <cellStyle name="Comma 9 2 5 3 4" xfId="32038" xr:uid="{00000000-0005-0000-0000-00003A000000}"/>
    <cellStyle name="Comma 9 2 5 4" xfId="3310" xr:uid="{00000000-0005-0000-0000-00003A000000}"/>
    <cellStyle name="Comma 9 2 5 4 2" xfId="12382" xr:uid="{00000000-0005-0000-0000-00003A000000}"/>
    <cellStyle name="Comma 9 2 5 4 2 2" xfId="27502" xr:uid="{00000000-0005-0000-0000-00003A000000}"/>
    <cellStyle name="Comma 9 2 5 4 2 2 2" xfId="57742" xr:uid="{00000000-0005-0000-0000-00003A000000}"/>
    <cellStyle name="Comma 9 2 5 4 2 3" xfId="42622" xr:uid="{00000000-0005-0000-0000-00003A000000}"/>
    <cellStyle name="Comma 9 2 5 4 3" xfId="18430" xr:uid="{00000000-0005-0000-0000-00003A000000}"/>
    <cellStyle name="Comma 9 2 5 4 3 2" xfId="48670" xr:uid="{00000000-0005-0000-0000-00003A000000}"/>
    <cellStyle name="Comma 9 2 5 4 4" xfId="33550" xr:uid="{00000000-0005-0000-0000-00003A000000}"/>
    <cellStyle name="Comma 9 2 5 5" xfId="4822" xr:uid="{00000000-0005-0000-0000-00003A000000}"/>
    <cellStyle name="Comma 9 2 5 5 2" xfId="13894" xr:uid="{00000000-0005-0000-0000-00003A000000}"/>
    <cellStyle name="Comma 9 2 5 5 2 2" xfId="29014" xr:uid="{00000000-0005-0000-0000-00003A000000}"/>
    <cellStyle name="Comma 9 2 5 5 2 2 2" xfId="59254" xr:uid="{00000000-0005-0000-0000-00003A000000}"/>
    <cellStyle name="Comma 9 2 5 5 2 3" xfId="44134" xr:uid="{00000000-0005-0000-0000-00003A000000}"/>
    <cellStyle name="Comma 9 2 5 5 3" xfId="19942" xr:uid="{00000000-0005-0000-0000-00003A000000}"/>
    <cellStyle name="Comma 9 2 5 5 3 2" xfId="50182" xr:uid="{00000000-0005-0000-0000-00003A000000}"/>
    <cellStyle name="Comma 9 2 5 5 4" xfId="35062" xr:uid="{00000000-0005-0000-0000-00003A000000}"/>
    <cellStyle name="Comma 9 2 5 6" xfId="6334" xr:uid="{00000000-0005-0000-0000-00003A000000}"/>
    <cellStyle name="Comma 9 2 5 6 2" xfId="21454" xr:uid="{00000000-0005-0000-0000-00003A000000}"/>
    <cellStyle name="Comma 9 2 5 6 2 2" xfId="51694" xr:uid="{00000000-0005-0000-0000-00003A000000}"/>
    <cellStyle name="Comma 9 2 5 6 3" xfId="36574" xr:uid="{00000000-0005-0000-0000-00003A000000}"/>
    <cellStyle name="Comma 9 2 5 7" xfId="7846" xr:uid="{00000000-0005-0000-0000-00003A000000}"/>
    <cellStyle name="Comma 9 2 5 7 2" xfId="22966" xr:uid="{00000000-0005-0000-0000-00003A000000}"/>
    <cellStyle name="Comma 9 2 5 7 2 2" xfId="53206" xr:uid="{00000000-0005-0000-0000-00003A000000}"/>
    <cellStyle name="Comma 9 2 5 7 3" xfId="38086" xr:uid="{00000000-0005-0000-0000-00003A000000}"/>
    <cellStyle name="Comma 9 2 5 8" xfId="9358" xr:uid="{00000000-0005-0000-0000-00003A000000}"/>
    <cellStyle name="Comma 9 2 5 8 2" xfId="24478" xr:uid="{00000000-0005-0000-0000-00003A000000}"/>
    <cellStyle name="Comma 9 2 5 8 2 2" xfId="54718" xr:uid="{00000000-0005-0000-0000-00003A000000}"/>
    <cellStyle name="Comma 9 2 5 8 3" xfId="39598" xr:uid="{00000000-0005-0000-0000-00003A000000}"/>
    <cellStyle name="Comma 9 2 5 9" xfId="15406" xr:uid="{00000000-0005-0000-0000-00003A000000}"/>
    <cellStyle name="Comma 9 2 5 9 2" xfId="45646" xr:uid="{00000000-0005-0000-0000-00003A000000}"/>
    <cellStyle name="Comma 9 2 6" xfId="538" xr:uid="{00000000-0005-0000-0000-0000EB000000}"/>
    <cellStyle name="Comma 9 2 6 10" xfId="30778" xr:uid="{00000000-0005-0000-0000-0000EB000000}"/>
    <cellStyle name="Comma 9 2 6 2" xfId="1294" xr:uid="{00000000-0005-0000-0000-0000EB000000}"/>
    <cellStyle name="Comma 9 2 6 2 2" xfId="2806" xr:uid="{00000000-0005-0000-0000-0000EB000000}"/>
    <cellStyle name="Comma 9 2 6 2 2 2" xfId="11878" xr:uid="{00000000-0005-0000-0000-0000EB000000}"/>
    <cellStyle name="Comma 9 2 6 2 2 2 2" xfId="26998" xr:uid="{00000000-0005-0000-0000-0000EB000000}"/>
    <cellStyle name="Comma 9 2 6 2 2 2 2 2" xfId="57238" xr:uid="{00000000-0005-0000-0000-0000EB000000}"/>
    <cellStyle name="Comma 9 2 6 2 2 2 3" xfId="42118" xr:uid="{00000000-0005-0000-0000-0000EB000000}"/>
    <cellStyle name="Comma 9 2 6 2 2 3" xfId="17926" xr:uid="{00000000-0005-0000-0000-0000EB000000}"/>
    <cellStyle name="Comma 9 2 6 2 2 3 2" xfId="48166" xr:uid="{00000000-0005-0000-0000-0000EB000000}"/>
    <cellStyle name="Comma 9 2 6 2 2 4" xfId="33046" xr:uid="{00000000-0005-0000-0000-0000EB000000}"/>
    <cellStyle name="Comma 9 2 6 2 3" xfId="4318" xr:uid="{00000000-0005-0000-0000-0000EB000000}"/>
    <cellStyle name="Comma 9 2 6 2 3 2" xfId="13390" xr:uid="{00000000-0005-0000-0000-0000EB000000}"/>
    <cellStyle name="Comma 9 2 6 2 3 2 2" xfId="28510" xr:uid="{00000000-0005-0000-0000-0000EB000000}"/>
    <cellStyle name="Comma 9 2 6 2 3 2 2 2" xfId="58750" xr:uid="{00000000-0005-0000-0000-0000EB000000}"/>
    <cellStyle name="Comma 9 2 6 2 3 2 3" xfId="43630" xr:uid="{00000000-0005-0000-0000-0000EB000000}"/>
    <cellStyle name="Comma 9 2 6 2 3 3" xfId="19438" xr:uid="{00000000-0005-0000-0000-0000EB000000}"/>
    <cellStyle name="Comma 9 2 6 2 3 3 2" xfId="49678" xr:uid="{00000000-0005-0000-0000-0000EB000000}"/>
    <cellStyle name="Comma 9 2 6 2 3 4" xfId="34558" xr:uid="{00000000-0005-0000-0000-0000EB000000}"/>
    <cellStyle name="Comma 9 2 6 2 4" xfId="5830" xr:uid="{00000000-0005-0000-0000-0000EB000000}"/>
    <cellStyle name="Comma 9 2 6 2 4 2" xfId="14902" xr:uid="{00000000-0005-0000-0000-0000EB000000}"/>
    <cellStyle name="Comma 9 2 6 2 4 2 2" xfId="30022" xr:uid="{00000000-0005-0000-0000-0000EB000000}"/>
    <cellStyle name="Comma 9 2 6 2 4 2 2 2" xfId="60262" xr:uid="{00000000-0005-0000-0000-0000EB000000}"/>
    <cellStyle name="Comma 9 2 6 2 4 2 3" xfId="45142" xr:uid="{00000000-0005-0000-0000-0000EB000000}"/>
    <cellStyle name="Comma 9 2 6 2 4 3" xfId="20950" xr:uid="{00000000-0005-0000-0000-0000EB000000}"/>
    <cellStyle name="Comma 9 2 6 2 4 3 2" xfId="51190" xr:uid="{00000000-0005-0000-0000-0000EB000000}"/>
    <cellStyle name="Comma 9 2 6 2 4 4" xfId="36070" xr:uid="{00000000-0005-0000-0000-0000EB000000}"/>
    <cellStyle name="Comma 9 2 6 2 5" xfId="7342" xr:uid="{00000000-0005-0000-0000-0000EB000000}"/>
    <cellStyle name="Comma 9 2 6 2 5 2" xfId="22462" xr:uid="{00000000-0005-0000-0000-0000EB000000}"/>
    <cellStyle name="Comma 9 2 6 2 5 2 2" xfId="52702" xr:uid="{00000000-0005-0000-0000-0000EB000000}"/>
    <cellStyle name="Comma 9 2 6 2 5 3" xfId="37582" xr:uid="{00000000-0005-0000-0000-0000EB000000}"/>
    <cellStyle name="Comma 9 2 6 2 6" xfId="8854" xr:uid="{00000000-0005-0000-0000-0000EB000000}"/>
    <cellStyle name="Comma 9 2 6 2 6 2" xfId="23974" xr:uid="{00000000-0005-0000-0000-0000EB000000}"/>
    <cellStyle name="Comma 9 2 6 2 6 2 2" xfId="54214" xr:uid="{00000000-0005-0000-0000-0000EB000000}"/>
    <cellStyle name="Comma 9 2 6 2 6 3" xfId="39094" xr:uid="{00000000-0005-0000-0000-0000EB000000}"/>
    <cellStyle name="Comma 9 2 6 2 7" xfId="10366" xr:uid="{00000000-0005-0000-0000-0000EB000000}"/>
    <cellStyle name="Comma 9 2 6 2 7 2" xfId="25486" xr:uid="{00000000-0005-0000-0000-0000EB000000}"/>
    <cellStyle name="Comma 9 2 6 2 7 2 2" xfId="55726" xr:uid="{00000000-0005-0000-0000-0000EB000000}"/>
    <cellStyle name="Comma 9 2 6 2 7 3" xfId="40606" xr:uid="{00000000-0005-0000-0000-0000EB000000}"/>
    <cellStyle name="Comma 9 2 6 2 8" xfId="16414" xr:uid="{00000000-0005-0000-0000-0000EB000000}"/>
    <cellStyle name="Comma 9 2 6 2 8 2" xfId="46654" xr:uid="{00000000-0005-0000-0000-0000EB000000}"/>
    <cellStyle name="Comma 9 2 6 2 9" xfId="31534" xr:uid="{00000000-0005-0000-0000-0000EB000000}"/>
    <cellStyle name="Comma 9 2 6 3" xfId="2050" xr:uid="{00000000-0005-0000-0000-0000EB000000}"/>
    <cellStyle name="Comma 9 2 6 3 2" xfId="11122" xr:uid="{00000000-0005-0000-0000-0000EB000000}"/>
    <cellStyle name="Comma 9 2 6 3 2 2" xfId="26242" xr:uid="{00000000-0005-0000-0000-0000EB000000}"/>
    <cellStyle name="Comma 9 2 6 3 2 2 2" xfId="56482" xr:uid="{00000000-0005-0000-0000-0000EB000000}"/>
    <cellStyle name="Comma 9 2 6 3 2 3" xfId="41362" xr:uid="{00000000-0005-0000-0000-0000EB000000}"/>
    <cellStyle name="Comma 9 2 6 3 3" xfId="17170" xr:uid="{00000000-0005-0000-0000-0000EB000000}"/>
    <cellStyle name="Comma 9 2 6 3 3 2" xfId="47410" xr:uid="{00000000-0005-0000-0000-0000EB000000}"/>
    <cellStyle name="Comma 9 2 6 3 4" xfId="32290" xr:uid="{00000000-0005-0000-0000-0000EB000000}"/>
    <cellStyle name="Comma 9 2 6 4" xfId="3562" xr:uid="{00000000-0005-0000-0000-0000EB000000}"/>
    <cellStyle name="Comma 9 2 6 4 2" xfId="12634" xr:uid="{00000000-0005-0000-0000-0000EB000000}"/>
    <cellStyle name="Comma 9 2 6 4 2 2" xfId="27754" xr:uid="{00000000-0005-0000-0000-0000EB000000}"/>
    <cellStyle name="Comma 9 2 6 4 2 2 2" xfId="57994" xr:uid="{00000000-0005-0000-0000-0000EB000000}"/>
    <cellStyle name="Comma 9 2 6 4 2 3" xfId="42874" xr:uid="{00000000-0005-0000-0000-0000EB000000}"/>
    <cellStyle name="Comma 9 2 6 4 3" xfId="18682" xr:uid="{00000000-0005-0000-0000-0000EB000000}"/>
    <cellStyle name="Comma 9 2 6 4 3 2" xfId="48922" xr:uid="{00000000-0005-0000-0000-0000EB000000}"/>
    <cellStyle name="Comma 9 2 6 4 4" xfId="33802" xr:uid="{00000000-0005-0000-0000-0000EB000000}"/>
    <cellStyle name="Comma 9 2 6 5" xfId="5074" xr:uid="{00000000-0005-0000-0000-0000EB000000}"/>
    <cellStyle name="Comma 9 2 6 5 2" xfId="14146" xr:uid="{00000000-0005-0000-0000-0000EB000000}"/>
    <cellStyle name="Comma 9 2 6 5 2 2" xfId="29266" xr:uid="{00000000-0005-0000-0000-0000EB000000}"/>
    <cellStyle name="Comma 9 2 6 5 2 2 2" xfId="59506" xr:uid="{00000000-0005-0000-0000-0000EB000000}"/>
    <cellStyle name="Comma 9 2 6 5 2 3" xfId="44386" xr:uid="{00000000-0005-0000-0000-0000EB000000}"/>
    <cellStyle name="Comma 9 2 6 5 3" xfId="20194" xr:uid="{00000000-0005-0000-0000-0000EB000000}"/>
    <cellStyle name="Comma 9 2 6 5 3 2" xfId="50434" xr:uid="{00000000-0005-0000-0000-0000EB000000}"/>
    <cellStyle name="Comma 9 2 6 5 4" xfId="35314" xr:uid="{00000000-0005-0000-0000-0000EB000000}"/>
    <cellStyle name="Comma 9 2 6 6" xfId="6586" xr:uid="{00000000-0005-0000-0000-0000EB000000}"/>
    <cellStyle name="Comma 9 2 6 6 2" xfId="21706" xr:uid="{00000000-0005-0000-0000-0000EB000000}"/>
    <cellStyle name="Comma 9 2 6 6 2 2" xfId="51946" xr:uid="{00000000-0005-0000-0000-0000EB000000}"/>
    <cellStyle name="Comma 9 2 6 6 3" xfId="36826" xr:uid="{00000000-0005-0000-0000-0000EB000000}"/>
    <cellStyle name="Comma 9 2 6 7" xfId="8098" xr:uid="{00000000-0005-0000-0000-0000EB000000}"/>
    <cellStyle name="Comma 9 2 6 7 2" xfId="23218" xr:uid="{00000000-0005-0000-0000-0000EB000000}"/>
    <cellStyle name="Comma 9 2 6 7 2 2" xfId="53458" xr:uid="{00000000-0005-0000-0000-0000EB000000}"/>
    <cellStyle name="Comma 9 2 6 7 3" xfId="38338" xr:uid="{00000000-0005-0000-0000-0000EB000000}"/>
    <cellStyle name="Comma 9 2 6 8" xfId="9610" xr:uid="{00000000-0005-0000-0000-0000EB000000}"/>
    <cellStyle name="Comma 9 2 6 8 2" xfId="24730" xr:uid="{00000000-0005-0000-0000-0000EB000000}"/>
    <cellStyle name="Comma 9 2 6 8 2 2" xfId="54970" xr:uid="{00000000-0005-0000-0000-0000EB000000}"/>
    <cellStyle name="Comma 9 2 6 8 3" xfId="39850" xr:uid="{00000000-0005-0000-0000-0000EB000000}"/>
    <cellStyle name="Comma 9 2 6 9" xfId="15658" xr:uid="{00000000-0005-0000-0000-0000EB000000}"/>
    <cellStyle name="Comma 9 2 6 9 2" xfId="45898" xr:uid="{00000000-0005-0000-0000-0000EB000000}"/>
    <cellStyle name="Comma 9 2 7" xfId="790" xr:uid="{00000000-0005-0000-0000-00003A000000}"/>
    <cellStyle name="Comma 9 2 7 2" xfId="2302" xr:uid="{00000000-0005-0000-0000-00003A000000}"/>
    <cellStyle name="Comma 9 2 7 2 2" xfId="11374" xr:uid="{00000000-0005-0000-0000-00003A000000}"/>
    <cellStyle name="Comma 9 2 7 2 2 2" xfId="26494" xr:uid="{00000000-0005-0000-0000-00003A000000}"/>
    <cellStyle name="Comma 9 2 7 2 2 2 2" xfId="56734" xr:uid="{00000000-0005-0000-0000-00003A000000}"/>
    <cellStyle name="Comma 9 2 7 2 2 3" xfId="41614" xr:uid="{00000000-0005-0000-0000-00003A000000}"/>
    <cellStyle name="Comma 9 2 7 2 3" xfId="17422" xr:uid="{00000000-0005-0000-0000-00003A000000}"/>
    <cellStyle name="Comma 9 2 7 2 3 2" xfId="47662" xr:uid="{00000000-0005-0000-0000-00003A000000}"/>
    <cellStyle name="Comma 9 2 7 2 4" xfId="32542" xr:uid="{00000000-0005-0000-0000-00003A000000}"/>
    <cellStyle name="Comma 9 2 7 3" xfId="3814" xr:uid="{00000000-0005-0000-0000-00003A000000}"/>
    <cellStyle name="Comma 9 2 7 3 2" xfId="12886" xr:uid="{00000000-0005-0000-0000-00003A000000}"/>
    <cellStyle name="Comma 9 2 7 3 2 2" xfId="28006" xr:uid="{00000000-0005-0000-0000-00003A000000}"/>
    <cellStyle name="Comma 9 2 7 3 2 2 2" xfId="58246" xr:uid="{00000000-0005-0000-0000-00003A000000}"/>
    <cellStyle name="Comma 9 2 7 3 2 3" xfId="43126" xr:uid="{00000000-0005-0000-0000-00003A000000}"/>
    <cellStyle name="Comma 9 2 7 3 3" xfId="18934" xr:uid="{00000000-0005-0000-0000-00003A000000}"/>
    <cellStyle name="Comma 9 2 7 3 3 2" xfId="49174" xr:uid="{00000000-0005-0000-0000-00003A000000}"/>
    <cellStyle name="Comma 9 2 7 3 4" xfId="34054" xr:uid="{00000000-0005-0000-0000-00003A000000}"/>
    <cellStyle name="Comma 9 2 7 4" xfId="5326" xr:uid="{00000000-0005-0000-0000-00003A000000}"/>
    <cellStyle name="Comma 9 2 7 4 2" xfId="14398" xr:uid="{00000000-0005-0000-0000-00003A000000}"/>
    <cellStyle name="Comma 9 2 7 4 2 2" xfId="29518" xr:uid="{00000000-0005-0000-0000-00003A000000}"/>
    <cellStyle name="Comma 9 2 7 4 2 2 2" xfId="59758" xr:uid="{00000000-0005-0000-0000-00003A000000}"/>
    <cellStyle name="Comma 9 2 7 4 2 3" xfId="44638" xr:uid="{00000000-0005-0000-0000-00003A000000}"/>
    <cellStyle name="Comma 9 2 7 4 3" xfId="20446" xr:uid="{00000000-0005-0000-0000-00003A000000}"/>
    <cellStyle name="Comma 9 2 7 4 3 2" xfId="50686" xr:uid="{00000000-0005-0000-0000-00003A000000}"/>
    <cellStyle name="Comma 9 2 7 4 4" xfId="35566" xr:uid="{00000000-0005-0000-0000-00003A000000}"/>
    <cellStyle name="Comma 9 2 7 5" xfId="6838" xr:uid="{00000000-0005-0000-0000-00003A000000}"/>
    <cellStyle name="Comma 9 2 7 5 2" xfId="21958" xr:uid="{00000000-0005-0000-0000-00003A000000}"/>
    <cellStyle name="Comma 9 2 7 5 2 2" xfId="52198" xr:uid="{00000000-0005-0000-0000-00003A000000}"/>
    <cellStyle name="Comma 9 2 7 5 3" xfId="37078" xr:uid="{00000000-0005-0000-0000-00003A000000}"/>
    <cellStyle name="Comma 9 2 7 6" xfId="8350" xr:uid="{00000000-0005-0000-0000-00003A000000}"/>
    <cellStyle name="Comma 9 2 7 6 2" xfId="23470" xr:uid="{00000000-0005-0000-0000-00003A000000}"/>
    <cellStyle name="Comma 9 2 7 6 2 2" xfId="53710" xr:uid="{00000000-0005-0000-0000-00003A000000}"/>
    <cellStyle name="Comma 9 2 7 6 3" xfId="38590" xr:uid="{00000000-0005-0000-0000-00003A000000}"/>
    <cellStyle name="Comma 9 2 7 7" xfId="9862" xr:uid="{00000000-0005-0000-0000-00003A000000}"/>
    <cellStyle name="Comma 9 2 7 7 2" xfId="24982" xr:uid="{00000000-0005-0000-0000-00003A000000}"/>
    <cellStyle name="Comma 9 2 7 7 2 2" xfId="55222" xr:uid="{00000000-0005-0000-0000-00003A000000}"/>
    <cellStyle name="Comma 9 2 7 7 3" xfId="40102" xr:uid="{00000000-0005-0000-0000-00003A000000}"/>
    <cellStyle name="Comma 9 2 7 8" xfId="15910" xr:uid="{00000000-0005-0000-0000-00003A000000}"/>
    <cellStyle name="Comma 9 2 7 8 2" xfId="46150" xr:uid="{00000000-0005-0000-0000-00003A000000}"/>
    <cellStyle name="Comma 9 2 7 9" xfId="31030" xr:uid="{00000000-0005-0000-0000-00003A000000}"/>
    <cellStyle name="Comma 9 2 8" xfId="1546" xr:uid="{00000000-0005-0000-0000-00003A000000}"/>
    <cellStyle name="Comma 9 2 8 2" xfId="10618" xr:uid="{00000000-0005-0000-0000-00003A000000}"/>
    <cellStyle name="Comma 9 2 8 2 2" xfId="25738" xr:uid="{00000000-0005-0000-0000-00003A000000}"/>
    <cellStyle name="Comma 9 2 8 2 2 2" xfId="55978" xr:uid="{00000000-0005-0000-0000-00003A000000}"/>
    <cellStyle name="Comma 9 2 8 2 3" xfId="40858" xr:uid="{00000000-0005-0000-0000-00003A000000}"/>
    <cellStyle name="Comma 9 2 8 3" xfId="16666" xr:uid="{00000000-0005-0000-0000-00003A000000}"/>
    <cellStyle name="Comma 9 2 8 3 2" xfId="46906" xr:uid="{00000000-0005-0000-0000-00003A000000}"/>
    <cellStyle name="Comma 9 2 8 4" xfId="31786" xr:uid="{00000000-0005-0000-0000-00003A000000}"/>
    <cellStyle name="Comma 9 2 9" xfId="3058" xr:uid="{00000000-0005-0000-0000-00003A000000}"/>
    <cellStyle name="Comma 9 2 9 2" xfId="12130" xr:uid="{00000000-0005-0000-0000-00003A000000}"/>
    <cellStyle name="Comma 9 2 9 2 2" xfId="27250" xr:uid="{00000000-0005-0000-0000-00003A000000}"/>
    <cellStyle name="Comma 9 2 9 2 2 2" xfId="57490" xr:uid="{00000000-0005-0000-0000-00003A000000}"/>
    <cellStyle name="Comma 9 2 9 2 3" xfId="42370" xr:uid="{00000000-0005-0000-0000-00003A000000}"/>
    <cellStyle name="Comma 9 2 9 3" xfId="18178" xr:uid="{00000000-0005-0000-0000-00003A000000}"/>
    <cellStyle name="Comma 9 2 9 3 2" xfId="48418" xr:uid="{00000000-0005-0000-0000-00003A000000}"/>
    <cellStyle name="Comma 9 2 9 4" xfId="33298" xr:uid="{00000000-0005-0000-0000-00003A000000}"/>
    <cellStyle name="Comma 9 3" xfId="48" xr:uid="{00000000-0005-0000-0000-00000D000000}"/>
    <cellStyle name="Comma 9 3 10" xfId="4584" xr:uid="{00000000-0005-0000-0000-00000D000000}"/>
    <cellStyle name="Comma 9 3 10 2" xfId="13656" xr:uid="{00000000-0005-0000-0000-00000D000000}"/>
    <cellStyle name="Comma 9 3 10 2 2" xfId="28776" xr:uid="{00000000-0005-0000-0000-00000D000000}"/>
    <cellStyle name="Comma 9 3 10 2 2 2" xfId="59016" xr:uid="{00000000-0005-0000-0000-00000D000000}"/>
    <cellStyle name="Comma 9 3 10 2 3" xfId="43896" xr:uid="{00000000-0005-0000-0000-00000D000000}"/>
    <cellStyle name="Comma 9 3 10 3" xfId="19704" xr:uid="{00000000-0005-0000-0000-00000D000000}"/>
    <cellStyle name="Comma 9 3 10 3 2" xfId="49944" xr:uid="{00000000-0005-0000-0000-00000D000000}"/>
    <cellStyle name="Comma 9 3 10 4" xfId="34824" xr:uid="{00000000-0005-0000-0000-00000D000000}"/>
    <cellStyle name="Comma 9 3 11" xfId="6096" xr:uid="{00000000-0005-0000-0000-00000D000000}"/>
    <cellStyle name="Comma 9 3 11 2" xfId="21216" xr:uid="{00000000-0005-0000-0000-00000D000000}"/>
    <cellStyle name="Comma 9 3 11 2 2" xfId="51456" xr:uid="{00000000-0005-0000-0000-00000D000000}"/>
    <cellStyle name="Comma 9 3 11 3" xfId="36336" xr:uid="{00000000-0005-0000-0000-00000D000000}"/>
    <cellStyle name="Comma 9 3 12" xfId="7608" xr:uid="{00000000-0005-0000-0000-00000D000000}"/>
    <cellStyle name="Comma 9 3 12 2" xfId="22728" xr:uid="{00000000-0005-0000-0000-00000D000000}"/>
    <cellStyle name="Comma 9 3 12 2 2" xfId="52968" xr:uid="{00000000-0005-0000-0000-00000D000000}"/>
    <cellStyle name="Comma 9 3 12 3" xfId="37848" xr:uid="{00000000-0005-0000-0000-00000D000000}"/>
    <cellStyle name="Comma 9 3 13" xfId="9120" xr:uid="{00000000-0005-0000-0000-00000D000000}"/>
    <cellStyle name="Comma 9 3 13 2" xfId="24240" xr:uid="{00000000-0005-0000-0000-00000D000000}"/>
    <cellStyle name="Comma 9 3 13 2 2" xfId="54480" xr:uid="{00000000-0005-0000-0000-00000D000000}"/>
    <cellStyle name="Comma 9 3 13 3" xfId="39360" xr:uid="{00000000-0005-0000-0000-00000D000000}"/>
    <cellStyle name="Comma 9 3 14" xfId="15168" xr:uid="{00000000-0005-0000-0000-00000D000000}"/>
    <cellStyle name="Comma 9 3 14 2" xfId="45408" xr:uid="{00000000-0005-0000-0000-00000D000000}"/>
    <cellStyle name="Comma 9 3 15" xfId="30288" xr:uid="{00000000-0005-0000-0000-00000D000000}"/>
    <cellStyle name="Comma 9 3 2" xfId="90" xr:uid="{00000000-0005-0000-0000-000029000000}"/>
    <cellStyle name="Comma 9 3 2 10" xfId="6138" xr:uid="{00000000-0005-0000-0000-000029000000}"/>
    <cellStyle name="Comma 9 3 2 10 2" xfId="21258" xr:uid="{00000000-0005-0000-0000-000029000000}"/>
    <cellStyle name="Comma 9 3 2 10 2 2" xfId="51498" xr:uid="{00000000-0005-0000-0000-000029000000}"/>
    <cellStyle name="Comma 9 3 2 10 3" xfId="36378" xr:uid="{00000000-0005-0000-0000-000029000000}"/>
    <cellStyle name="Comma 9 3 2 11" xfId="7650" xr:uid="{00000000-0005-0000-0000-000029000000}"/>
    <cellStyle name="Comma 9 3 2 11 2" xfId="22770" xr:uid="{00000000-0005-0000-0000-000029000000}"/>
    <cellStyle name="Comma 9 3 2 11 2 2" xfId="53010" xr:uid="{00000000-0005-0000-0000-000029000000}"/>
    <cellStyle name="Comma 9 3 2 11 3" xfId="37890" xr:uid="{00000000-0005-0000-0000-000029000000}"/>
    <cellStyle name="Comma 9 3 2 12" xfId="9162" xr:uid="{00000000-0005-0000-0000-000029000000}"/>
    <cellStyle name="Comma 9 3 2 12 2" xfId="24282" xr:uid="{00000000-0005-0000-0000-000029000000}"/>
    <cellStyle name="Comma 9 3 2 12 2 2" xfId="54522" xr:uid="{00000000-0005-0000-0000-000029000000}"/>
    <cellStyle name="Comma 9 3 2 12 3" xfId="39402" xr:uid="{00000000-0005-0000-0000-000029000000}"/>
    <cellStyle name="Comma 9 3 2 13" xfId="15210" xr:uid="{00000000-0005-0000-0000-000029000000}"/>
    <cellStyle name="Comma 9 3 2 13 2" xfId="45450" xr:uid="{00000000-0005-0000-0000-000029000000}"/>
    <cellStyle name="Comma 9 3 2 14" xfId="30330" xr:uid="{00000000-0005-0000-0000-000029000000}"/>
    <cellStyle name="Comma 9 3 2 2" xfId="174" xr:uid="{00000000-0005-0000-0000-000052000000}"/>
    <cellStyle name="Comma 9 3 2 2 10" xfId="9246" xr:uid="{00000000-0005-0000-0000-000052000000}"/>
    <cellStyle name="Comma 9 3 2 2 10 2" xfId="24366" xr:uid="{00000000-0005-0000-0000-000052000000}"/>
    <cellStyle name="Comma 9 3 2 2 10 2 2" xfId="54606" xr:uid="{00000000-0005-0000-0000-000052000000}"/>
    <cellStyle name="Comma 9 3 2 2 10 3" xfId="39486" xr:uid="{00000000-0005-0000-0000-000052000000}"/>
    <cellStyle name="Comma 9 3 2 2 11" xfId="15294" xr:uid="{00000000-0005-0000-0000-000052000000}"/>
    <cellStyle name="Comma 9 3 2 2 11 2" xfId="45534" xr:uid="{00000000-0005-0000-0000-000052000000}"/>
    <cellStyle name="Comma 9 3 2 2 12" xfId="30414" xr:uid="{00000000-0005-0000-0000-000052000000}"/>
    <cellStyle name="Comma 9 3 2 2 2" xfId="426" xr:uid="{00000000-0005-0000-0000-000052000000}"/>
    <cellStyle name="Comma 9 3 2 2 2 10" xfId="30666" xr:uid="{00000000-0005-0000-0000-000052000000}"/>
    <cellStyle name="Comma 9 3 2 2 2 2" xfId="1182" xr:uid="{00000000-0005-0000-0000-000052000000}"/>
    <cellStyle name="Comma 9 3 2 2 2 2 2" xfId="2694" xr:uid="{00000000-0005-0000-0000-000052000000}"/>
    <cellStyle name="Comma 9 3 2 2 2 2 2 2" xfId="11766" xr:uid="{00000000-0005-0000-0000-000052000000}"/>
    <cellStyle name="Comma 9 3 2 2 2 2 2 2 2" xfId="26886" xr:uid="{00000000-0005-0000-0000-000052000000}"/>
    <cellStyle name="Comma 9 3 2 2 2 2 2 2 2 2" xfId="57126" xr:uid="{00000000-0005-0000-0000-000052000000}"/>
    <cellStyle name="Comma 9 3 2 2 2 2 2 2 3" xfId="42006" xr:uid="{00000000-0005-0000-0000-000052000000}"/>
    <cellStyle name="Comma 9 3 2 2 2 2 2 3" xfId="17814" xr:uid="{00000000-0005-0000-0000-000052000000}"/>
    <cellStyle name="Comma 9 3 2 2 2 2 2 3 2" xfId="48054" xr:uid="{00000000-0005-0000-0000-000052000000}"/>
    <cellStyle name="Comma 9 3 2 2 2 2 2 4" xfId="32934" xr:uid="{00000000-0005-0000-0000-000052000000}"/>
    <cellStyle name="Comma 9 3 2 2 2 2 3" xfId="4206" xr:uid="{00000000-0005-0000-0000-000052000000}"/>
    <cellStyle name="Comma 9 3 2 2 2 2 3 2" xfId="13278" xr:uid="{00000000-0005-0000-0000-000052000000}"/>
    <cellStyle name="Comma 9 3 2 2 2 2 3 2 2" xfId="28398" xr:uid="{00000000-0005-0000-0000-000052000000}"/>
    <cellStyle name="Comma 9 3 2 2 2 2 3 2 2 2" xfId="58638" xr:uid="{00000000-0005-0000-0000-000052000000}"/>
    <cellStyle name="Comma 9 3 2 2 2 2 3 2 3" xfId="43518" xr:uid="{00000000-0005-0000-0000-000052000000}"/>
    <cellStyle name="Comma 9 3 2 2 2 2 3 3" xfId="19326" xr:uid="{00000000-0005-0000-0000-000052000000}"/>
    <cellStyle name="Comma 9 3 2 2 2 2 3 3 2" xfId="49566" xr:uid="{00000000-0005-0000-0000-000052000000}"/>
    <cellStyle name="Comma 9 3 2 2 2 2 3 4" xfId="34446" xr:uid="{00000000-0005-0000-0000-000052000000}"/>
    <cellStyle name="Comma 9 3 2 2 2 2 4" xfId="5718" xr:uid="{00000000-0005-0000-0000-000052000000}"/>
    <cellStyle name="Comma 9 3 2 2 2 2 4 2" xfId="14790" xr:uid="{00000000-0005-0000-0000-000052000000}"/>
    <cellStyle name="Comma 9 3 2 2 2 2 4 2 2" xfId="29910" xr:uid="{00000000-0005-0000-0000-000052000000}"/>
    <cellStyle name="Comma 9 3 2 2 2 2 4 2 2 2" xfId="60150" xr:uid="{00000000-0005-0000-0000-000052000000}"/>
    <cellStyle name="Comma 9 3 2 2 2 2 4 2 3" xfId="45030" xr:uid="{00000000-0005-0000-0000-000052000000}"/>
    <cellStyle name="Comma 9 3 2 2 2 2 4 3" xfId="20838" xr:uid="{00000000-0005-0000-0000-000052000000}"/>
    <cellStyle name="Comma 9 3 2 2 2 2 4 3 2" xfId="51078" xr:uid="{00000000-0005-0000-0000-000052000000}"/>
    <cellStyle name="Comma 9 3 2 2 2 2 4 4" xfId="35958" xr:uid="{00000000-0005-0000-0000-000052000000}"/>
    <cellStyle name="Comma 9 3 2 2 2 2 5" xfId="7230" xr:uid="{00000000-0005-0000-0000-000052000000}"/>
    <cellStyle name="Comma 9 3 2 2 2 2 5 2" xfId="22350" xr:uid="{00000000-0005-0000-0000-000052000000}"/>
    <cellStyle name="Comma 9 3 2 2 2 2 5 2 2" xfId="52590" xr:uid="{00000000-0005-0000-0000-000052000000}"/>
    <cellStyle name="Comma 9 3 2 2 2 2 5 3" xfId="37470" xr:uid="{00000000-0005-0000-0000-000052000000}"/>
    <cellStyle name="Comma 9 3 2 2 2 2 6" xfId="8742" xr:uid="{00000000-0005-0000-0000-000052000000}"/>
    <cellStyle name="Comma 9 3 2 2 2 2 6 2" xfId="23862" xr:uid="{00000000-0005-0000-0000-000052000000}"/>
    <cellStyle name="Comma 9 3 2 2 2 2 6 2 2" xfId="54102" xr:uid="{00000000-0005-0000-0000-000052000000}"/>
    <cellStyle name="Comma 9 3 2 2 2 2 6 3" xfId="38982" xr:uid="{00000000-0005-0000-0000-000052000000}"/>
    <cellStyle name="Comma 9 3 2 2 2 2 7" xfId="10254" xr:uid="{00000000-0005-0000-0000-000052000000}"/>
    <cellStyle name="Comma 9 3 2 2 2 2 7 2" xfId="25374" xr:uid="{00000000-0005-0000-0000-000052000000}"/>
    <cellStyle name="Comma 9 3 2 2 2 2 7 2 2" xfId="55614" xr:uid="{00000000-0005-0000-0000-000052000000}"/>
    <cellStyle name="Comma 9 3 2 2 2 2 7 3" xfId="40494" xr:uid="{00000000-0005-0000-0000-000052000000}"/>
    <cellStyle name="Comma 9 3 2 2 2 2 8" xfId="16302" xr:uid="{00000000-0005-0000-0000-000052000000}"/>
    <cellStyle name="Comma 9 3 2 2 2 2 8 2" xfId="46542" xr:uid="{00000000-0005-0000-0000-000052000000}"/>
    <cellStyle name="Comma 9 3 2 2 2 2 9" xfId="31422" xr:uid="{00000000-0005-0000-0000-000052000000}"/>
    <cellStyle name="Comma 9 3 2 2 2 3" xfId="1938" xr:uid="{00000000-0005-0000-0000-000052000000}"/>
    <cellStyle name="Comma 9 3 2 2 2 3 2" xfId="11010" xr:uid="{00000000-0005-0000-0000-000052000000}"/>
    <cellStyle name="Comma 9 3 2 2 2 3 2 2" xfId="26130" xr:uid="{00000000-0005-0000-0000-000052000000}"/>
    <cellStyle name="Comma 9 3 2 2 2 3 2 2 2" xfId="56370" xr:uid="{00000000-0005-0000-0000-000052000000}"/>
    <cellStyle name="Comma 9 3 2 2 2 3 2 3" xfId="41250" xr:uid="{00000000-0005-0000-0000-000052000000}"/>
    <cellStyle name="Comma 9 3 2 2 2 3 3" xfId="17058" xr:uid="{00000000-0005-0000-0000-000052000000}"/>
    <cellStyle name="Comma 9 3 2 2 2 3 3 2" xfId="47298" xr:uid="{00000000-0005-0000-0000-000052000000}"/>
    <cellStyle name="Comma 9 3 2 2 2 3 4" xfId="32178" xr:uid="{00000000-0005-0000-0000-000052000000}"/>
    <cellStyle name="Comma 9 3 2 2 2 4" xfId="3450" xr:uid="{00000000-0005-0000-0000-000052000000}"/>
    <cellStyle name="Comma 9 3 2 2 2 4 2" xfId="12522" xr:uid="{00000000-0005-0000-0000-000052000000}"/>
    <cellStyle name="Comma 9 3 2 2 2 4 2 2" xfId="27642" xr:uid="{00000000-0005-0000-0000-000052000000}"/>
    <cellStyle name="Comma 9 3 2 2 2 4 2 2 2" xfId="57882" xr:uid="{00000000-0005-0000-0000-000052000000}"/>
    <cellStyle name="Comma 9 3 2 2 2 4 2 3" xfId="42762" xr:uid="{00000000-0005-0000-0000-000052000000}"/>
    <cellStyle name="Comma 9 3 2 2 2 4 3" xfId="18570" xr:uid="{00000000-0005-0000-0000-000052000000}"/>
    <cellStyle name="Comma 9 3 2 2 2 4 3 2" xfId="48810" xr:uid="{00000000-0005-0000-0000-000052000000}"/>
    <cellStyle name="Comma 9 3 2 2 2 4 4" xfId="33690" xr:uid="{00000000-0005-0000-0000-000052000000}"/>
    <cellStyle name="Comma 9 3 2 2 2 5" xfId="4962" xr:uid="{00000000-0005-0000-0000-000052000000}"/>
    <cellStyle name="Comma 9 3 2 2 2 5 2" xfId="14034" xr:uid="{00000000-0005-0000-0000-000052000000}"/>
    <cellStyle name="Comma 9 3 2 2 2 5 2 2" xfId="29154" xr:uid="{00000000-0005-0000-0000-000052000000}"/>
    <cellStyle name="Comma 9 3 2 2 2 5 2 2 2" xfId="59394" xr:uid="{00000000-0005-0000-0000-000052000000}"/>
    <cellStyle name="Comma 9 3 2 2 2 5 2 3" xfId="44274" xr:uid="{00000000-0005-0000-0000-000052000000}"/>
    <cellStyle name="Comma 9 3 2 2 2 5 3" xfId="20082" xr:uid="{00000000-0005-0000-0000-000052000000}"/>
    <cellStyle name="Comma 9 3 2 2 2 5 3 2" xfId="50322" xr:uid="{00000000-0005-0000-0000-000052000000}"/>
    <cellStyle name="Comma 9 3 2 2 2 5 4" xfId="35202" xr:uid="{00000000-0005-0000-0000-000052000000}"/>
    <cellStyle name="Comma 9 3 2 2 2 6" xfId="6474" xr:uid="{00000000-0005-0000-0000-000052000000}"/>
    <cellStyle name="Comma 9 3 2 2 2 6 2" xfId="21594" xr:uid="{00000000-0005-0000-0000-000052000000}"/>
    <cellStyle name="Comma 9 3 2 2 2 6 2 2" xfId="51834" xr:uid="{00000000-0005-0000-0000-000052000000}"/>
    <cellStyle name="Comma 9 3 2 2 2 6 3" xfId="36714" xr:uid="{00000000-0005-0000-0000-000052000000}"/>
    <cellStyle name="Comma 9 3 2 2 2 7" xfId="7986" xr:uid="{00000000-0005-0000-0000-000052000000}"/>
    <cellStyle name="Comma 9 3 2 2 2 7 2" xfId="23106" xr:uid="{00000000-0005-0000-0000-000052000000}"/>
    <cellStyle name="Comma 9 3 2 2 2 7 2 2" xfId="53346" xr:uid="{00000000-0005-0000-0000-000052000000}"/>
    <cellStyle name="Comma 9 3 2 2 2 7 3" xfId="38226" xr:uid="{00000000-0005-0000-0000-000052000000}"/>
    <cellStyle name="Comma 9 3 2 2 2 8" xfId="9498" xr:uid="{00000000-0005-0000-0000-000052000000}"/>
    <cellStyle name="Comma 9 3 2 2 2 8 2" xfId="24618" xr:uid="{00000000-0005-0000-0000-000052000000}"/>
    <cellStyle name="Comma 9 3 2 2 2 8 2 2" xfId="54858" xr:uid="{00000000-0005-0000-0000-000052000000}"/>
    <cellStyle name="Comma 9 3 2 2 2 8 3" xfId="39738" xr:uid="{00000000-0005-0000-0000-000052000000}"/>
    <cellStyle name="Comma 9 3 2 2 2 9" xfId="15546" xr:uid="{00000000-0005-0000-0000-000052000000}"/>
    <cellStyle name="Comma 9 3 2 2 2 9 2" xfId="45786" xr:uid="{00000000-0005-0000-0000-000052000000}"/>
    <cellStyle name="Comma 9 3 2 2 3" xfId="678" xr:uid="{00000000-0005-0000-0000-0000F3000000}"/>
    <cellStyle name="Comma 9 3 2 2 3 10" xfId="30918" xr:uid="{00000000-0005-0000-0000-0000F3000000}"/>
    <cellStyle name="Comma 9 3 2 2 3 2" xfId="1434" xr:uid="{00000000-0005-0000-0000-0000F3000000}"/>
    <cellStyle name="Comma 9 3 2 2 3 2 2" xfId="2946" xr:uid="{00000000-0005-0000-0000-0000F3000000}"/>
    <cellStyle name="Comma 9 3 2 2 3 2 2 2" xfId="12018" xr:uid="{00000000-0005-0000-0000-0000F3000000}"/>
    <cellStyle name="Comma 9 3 2 2 3 2 2 2 2" xfId="27138" xr:uid="{00000000-0005-0000-0000-0000F3000000}"/>
    <cellStyle name="Comma 9 3 2 2 3 2 2 2 2 2" xfId="57378" xr:uid="{00000000-0005-0000-0000-0000F3000000}"/>
    <cellStyle name="Comma 9 3 2 2 3 2 2 2 3" xfId="42258" xr:uid="{00000000-0005-0000-0000-0000F3000000}"/>
    <cellStyle name="Comma 9 3 2 2 3 2 2 3" xfId="18066" xr:uid="{00000000-0005-0000-0000-0000F3000000}"/>
    <cellStyle name="Comma 9 3 2 2 3 2 2 3 2" xfId="48306" xr:uid="{00000000-0005-0000-0000-0000F3000000}"/>
    <cellStyle name="Comma 9 3 2 2 3 2 2 4" xfId="33186" xr:uid="{00000000-0005-0000-0000-0000F3000000}"/>
    <cellStyle name="Comma 9 3 2 2 3 2 3" xfId="4458" xr:uid="{00000000-0005-0000-0000-0000F3000000}"/>
    <cellStyle name="Comma 9 3 2 2 3 2 3 2" xfId="13530" xr:uid="{00000000-0005-0000-0000-0000F3000000}"/>
    <cellStyle name="Comma 9 3 2 2 3 2 3 2 2" xfId="28650" xr:uid="{00000000-0005-0000-0000-0000F3000000}"/>
    <cellStyle name="Comma 9 3 2 2 3 2 3 2 2 2" xfId="58890" xr:uid="{00000000-0005-0000-0000-0000F3000000}"/>
    <cellStyle name="Comma 9 3 2 2 3 2 3 2 3" xfId="43770" xr:uid="{00000000-0005-0000-0000-0000F3000000}"/>
    <cellStyle name="Comma 9 3 2 2 3 2 3 3" xfId="19578" xr:uid="{00000000-0005-0000-0000-0000F3000000}"/>
    <cellStyle name="Comma 9 3 2 2 3 2 3 3 2" xfId="49818" xr:uid="{00000000-0005-0000-0000-0000F3000000}"/>
    <cellStyle name="Comma 9 3 2 2 3 2 3 4" xfId="34698" xr:uid="{00000000-0005-0000-0000-0000F3000000}"/>
    <cellStyle name="Comma 9 3 2 2 3 2 4" xfId="5970" xr:uid="{00000000-0005-0000-0000-0000F3000000}"/>
    <cellStyle name="Comma 9 3 2 2 3 2 4 2" xfId="15042" xr:uid="{00000000-0005-0000-0000-0000F3000000}"/>
    <cellStyle name="Comma 9 3 2 2 3 2 4 2 2" xfId="30162" xr:uid="{00000000-0005-0000-0000-0000F3000000}"/>
    <cellStyle name="Comma 9 3 2 2 3 2 4 2 2 2" xfId="60402" xr:uid="{00000000-0005-0000-0000-0000F3000000}"/>
    <cellStyle name="Comma 9 3 2 2 3 2 4 2 3" xfId="45282" xr:uid="{00000000-0005-0000-0000-0000F3000000}"/>
    <cellStyle name="Comma 9 3 2 2 3 2 4 3" xfId="21090" xr:uid="{00000000-0005-0000-0000-0000F3000000}"/>
    <cellStyle name="Comma 9 3 2 2 3 2 4 3 2" xfId="51330" xr:uid="{00000000-0005-0000-0000-0000F3000000}"/>
    <cellStyle name="Comma 9 3 2 2 3 2 4 4" xfId="36210" xr:uid="{00000000-0005-0000-0000-0000F3000000}"/>
    <cellStyle name="Comma 9 3 2 2 3 2 5" xfId="7482" xr:uid="{00000000-0005-0000-0000-0000F3000000}"/>
    <cellStyle name="Comma 9 3 2 2 3 2 5 2" xfId="22602" xr:uid="{00000000-0005-0000-0000-0000F3000000}"/>
    <cellStyle name="Comma 9 3 2 2 3 2 5 2 2" xfId="52842" xr:uid="{00000000-0005-0000-0000-0000F3000000}"/>
    <cellStyle name="Comma 9 3 2 2 3 2 5 3" xfId="37722" xr:uid="{00000000-0005-0000-0000-0000F3000000}"/>
    <cellStyle name="Comma 9 3 2 2 3 2 6" xfId="8994" xr:uid="{00000000-0005-0000-0000-0000F3000000}"/>
    <cellStyle name="Comma 9 3 2 2 3 2 6 2" xfId="24114" xr:uid="{00000000-0005-0000-0000-0000F3000000}"/>
    <cellStyle name="Comma 9 3 2 2 3 2 6 2 2" xfId="54354" xr:uid="{00000000-0005-0000-0000-0000F3000000}"/>
    <cellStyle name="Comma 9 3 2 2 3 2 6 3" xfId="39234" xr:uid="{00000000-0005-0000-0000-0000F3000000}"/>
    <cellStyle name="Comma 9 3 2 2 3 2 7" xfId="10506" xr:uid="{00000000-0005-0000-0000-0000F3000000}"/>
    <cellStyle name="Comma 9 3 2 2 3 2 7 2" xfId="25626" xr:uid="{00000000-0005-0000-0000-0000F3000000}"/>
    <cellStyle name="Comma 9 3 2 2 3 2 7 2 2" xfId="55866" xr:uid="{00000000-0005-0000-0000-0000F3000000}"/>
    <cellStyle name="Comma 9 3 2 2 3 2 7 3" xfId="40746" xr:uid="{00000000-0005-0000-0000-0000F3000000}"/>
    <cellStyle name="Comma 9 3 2 2 3 2 8" xfId="16554" xr:uid="{00000000-0005-0000-0000-0000F3000000}"/>
    <cellStyle name="Comma 9 3 2 2 3 2 8 2" xfId="46794" xr:uid="{00000000-0005-0000-0000-0000F3000000}"/>
    <cellStyle name="Comma 9 3 2 2 3 2 9" xfId="31674" xr:uid="{00000000-0005-0000-0000-0000F3000000}"/>
    <cellStyle name="Comma 9 3 2 2 3 3" xfId="2190" xr:uid="{00000000-0005-0000-0000-0000F3000000}"/>
    <cellStyle name="Comma 9 3 2 2 3 3 2" xfId="11262" xr:uid="{00000000-0005-0000-0000-0000F3000000}"/>
    <cellStyle name="Comma 9 3 2 2 3 3 2 2" xfId="26382" xr:uid="{00000000-0005-0000-0000-0000F3000000}"/>
    <cellStyle name="Comma 9 3 2 2 3 3 2 2 2" xfId="56622" xr:uid="{00000000-0005-0000-0000-0000F3000000}"/>
    <cellStyle name="Comma 9 3 2 2 3 3 2 3" xfId="41502" xr:uid="{00000000-0005-0000-0000-0000F3000000}"/>
    <cellStyle name="Comma 9 3 2 2 3 3 3" xfId="17310" xr:uid="{00000000-0005-0000-0000-0000F3000000}"/>
    <cellStyle name="Comma 9 3 2 2 3 3 3 2" xfId="47550" xr:uid="{00000000-0005-0000-0000-0000F3000000}"/>
    <cellStyle name="Comma 9 3 2 2 3 3 4" xfId="32430" xr:uid="{00000000-0005-0000-0000-0000F3000000}"/>
    <cellStyle name="Comma 9 3 2 2 3 4" xfId="3702" xr:uid="{00000000-0005-0000-0000-0000F3000000}"/>
    <cellStyle name="Comma 9 3 2 2 3 4 2" xfId="12774" xr:uid="{00000000-0005-0000-0000-0000F3000000}"/>
    <cellStyle name="Comma 9 3 2 2 3 4 2 2" xfId="27894" xr:uid="{00000000-0005-0000-0000-0000F3000000}"/>
    <cellStyle name="Comma 9 3 2 2 3 4 2 2 2" xfId="58134" xr:uid="{00000000-0005-0000-0000-0000F3000000}"/>
    <cellStyle name="Comma 9 3 2 2 3 4 2 3" xfId="43014" xr:uid="{00000000-0005-0000-0000-0000F3000000}"/>
    <cellStyle name="Comma 9 3 2 2 3 4 3" xfId="18822" xr:uid="{00000000-0005-0000-0000-0000F3000000}"/>
    <cellStyle name="Comma 9 3 2 2 3 4 3 2" xfId="49062" xr:uid="{00000000-0005-0000-0000-0000F3000000}"/>
    <cellStyle name="Comma 9 3 2 2 3 4 4" xfId="33942" xr:uid="{00000000-0005-0000-0000-0000F3000000}"/>
    <cellStyle name="Comma 9 3 2 2 3 5" xfId="5214" xr:uid="{00000000-0005-0000-0000-0000F3000000}"/>
    <cellStyle name="Comma 9 3 2 2 3 5 2" xfId="14286" xr:uid="{00000000-0005-0000-0000-0000F3000000}"/>
    <cellStyle name="Comma 9 3 2 2 3 5 2 2" xfId="29406" xr:uid="{00000000-0005-0000-0000-0000F3000000}"/>
    <cellStyle name="Comma 9 3 2 2 3 5 2 2 2" xfId="59646" xr:uid="{00000000-0005-0000-0000-0000F3000000}"/>
    <cellStyle name="Comma 9 3 2 2 3 5 2 3" xfId="44526" xr:uid="{00000000-0005-0000-0000-0000F3000000}"/>
    <cellStyle name="Comma 9 3 2 2 3 5 3" xfId="20334" xr:uid="{00000000-0005-0000-0000-0000F3000000}"/>
    <cellStyle name="Comma 9 3 2 2 3 5 3 2" xfId="50574" xr:uid="{00000000-0005-0000-0000-0000F3000000}"/>
    <cellStyle name="Comma 9 3 2 2 3 5 4" xfId="35454" xr:uid="{00000000-0005-0000-0000-0000F3000000}"/>
    <cellStyle name="Comma 9 3 2 2 3 6" xfId="6726" xr:uid="{00000000-0005-0000-0000-0000F3000000}"/>
    <cellStyle name="Comma 9 3 2 2 3 6 2" xfId="21846" xr:uid="{00000000-0005-0000-0000-0000F3000000}"/>
    <cellStyle name="Comma 9 3 2 2 3 6 2 2" xfId="52086" xr:uid="{00000000-0005-0000-0000-0000F3000000}"/>
    <cellStyle name="Comma 9 3 2 2 3 6 3" xfId="36966" xr:uid="{00000000-0005-0000-0000-0000F3000000}"/>
    <cellStyle name="Comma 9 3 2 2 3 7" xfId="8238" xr:uid="{00000000-0005-0000-0000-0000F3000000}"/>
    <cellStyle name="Comma 9 3 2 2 3 7 2" xfId="23358" xr:uid="{00000000-0005-0000-0000-0000F3000000}"/>
    <cellStyle name="Comma 9 3 2 2 3 7 2 2" xfId="53598" xr:uid="{00000000-0005-0000-0000-0000F3000000}"/>
    <cellStyle name="Comma 9 3 2 2 3 7 3" xfId="38478" xr:uid="{00000000-0005-0000-0000-0000F3000000}"/>
    <cellStyle name="Comma 9 3 2 2 3 8" xfId="9750" xr:uid="{00000000-0005-0000-0000-0000F3000000}"/>
    <cellStyle name="Comma 9 3 2 2 3 8 2" xfId="24870" xr:uid="{00000000-0005-0000-0000-0000F3000000}"/>
    <cellStyle name="Comma 9 3 2 2 3 8 2 2" xfId="55110" xr:uid="{00000000-0005-0000-0000-0000F3000000}"/>
    <cellStyle name="Comma 9 3 2 2 3 8 3" xfId="39990" xr:uid="{00000000-0005-0000-0000-0000F3000000}"/>
    <cellStyle name="Comma 9 3 2 2 3 9" xfId="15798" xr:uid="{00000000-0005-0000-0000-0000F3000000}"/>
    <cellStyle name="Comma 9 3 2 2 3 9 2" xfId="46038" xr:uid="{00000000-0005-0000-0000-0000F3000000}"/>
    <cellStyle name="Comma 9 3 2 2 4" xfId="930" xr:uid="{00000000-0005-0000-0000-000052000000}"/>
    <cellStyle name="Comma 9 3 2 2 4 2" xfId="2442" xr:uid="{00000000-0005-0000-0000-000052000000}"/>
    <cellStyle name="Comma 9 3 2 2 4 2 2" xfId="11514" xr:uid="{00000000-0005-0000-0000-000052000000}"/>
    <cellStyle name="Comma 9 3 2 2 4 2 2 2" xfId="26634" xr:uid="{00000000-0005-0000-0000-000052000000}"/>
    <cellStyle name="Comma 9 3 2 2 4 2 2 2 2" xfId="56874" xr:uid="{00000000-0005-0000-0000-000052000000}"/>
    <cellStyle name="Comma 9 3 2 2 4 2 2 3" xfId="41754" xr:uid="{00000000-0005-0000-0000-000052000000}"/>
    <cellStyle name="Comma 9 3 2 2 4 2 3" xfId="17562" xr:uid="{00000000-0005-0000-0000-000052000000}"/>
    <cellStyle name="Comma 9 3 2 2 4 2 3 2" xfId="47802" xr:uid="{00000000-0005-0000-0000-000052000000}"/>
    <cellStyle name="Comma 9 3 2 2 4 2 4" xfId="32682" xr:uid="{00000000-0005-0000-0000-000052000000}"/>
    <cellStyle name="Comma 9 3 2 2 4 3" xfId="3954" xr:uid="{00000000-0005-0000-0000-000052000000}"/>
    <cellStyle name="Comma 9 3 2 2 4 3 2" xfId="13026" xr:uid="{00000000-0005-0000-0000-000052000000}"/>
    <cellStyle name="Comma 9 3 2 2 4 3 2 2" xfId="28146" xr:uid="{00000000-0005-0000-0000-000052000000}"/>
    <cellStyle name="Comma 9 3 2 2 4 3 2 2 2" xfId="58386" xr:uid="{00000000-0005-0000-0000-000052000000}"/>
    <cellStyle name="Comma 9 3 2 2 4 3 2 3" xfId="43266" xr:uid="{00000000-0005-0000-0000-000052000000}"/>
    <cellStyle name="Comma 9 3 2 2 4 3 3" xfId="19074" xr:uid="{00000000-0005-0000-0000-000052000000}"/>
    <cellStyle name="Comma 9 3 2 2 4 3 3 2" xfId="49314" xr:uid="{00000000-0005-0000-0000-000052000000}"/>
    <cellStyle name="Comma 9 3 2 2 4 3 4" xfId="34194" xr:uid="{00000000-0005-0000-0000-000052000000}"/>
    <cellStyle name="Comma 9 3 2 2 4 4" xfId="5466" xr:uid="{00000000-0005-0000-0000-000052000000}"/>
    <cellStyle name="Comma 9 3 2 2 4 4 2" xfId="14538" xr:uid="{00000000-0005-0000-0000-000052000000}"/>
    <cellStyle name="Comma 9 3 2 2 4 4 2 2" xfId="29658" xr:uid="{00000000-0005-0000-0000-000052000000}"/>
    <cellStyle name="Comma 9 3 2 2 4 4 2 2 2" xfId="59898" xr:uid="{00000000-0005-0000-0000-000052000000}"/>
    <cellStyle name="Comma 9 3 2 2 4 4 2 3" xfId="44778" xr:uid="{00000000-0005-0000-0000-000052000000}"/>
    <cellStyle name="Comma 9 3 2 2 4 4 3" xfId="20586" xr:uid="{00000000-0005-0000-0000-000052000000}"/>
    <cellStyle name="Comma 9 3 2 2 4 4 3 2" xfId="50826" xr:uid="{00000000-0005-0000-0000-000052000000}"/>
    <cellStyle name="Comma 9 3 2 2 4 4 4" xfId="35706" xr:uid="{00000000-0005-0000-0000-000052000000}"/>
    <cellStyle name="Comma 9 3 2 2 4 5" xfId="6978" xr:uid="{00000000-0005-0000-0000-000052000000}"/>
    <cellStyle name="Comma 9 3 2 2 4 5 2" xfId="22098" xr:uid="{00000000-0005-0000-0000-000052000000}"/>
    <cellStyle name="Comma 9 3 2 2 4 5 2 2" xfId="52338" xr:uid="{00000000-0005-0000-0000-000052000000}"/>
    <cellStyle name="Comma 9 3 2 2 4 5 3" xfId="37218" xr:uid="{00000000-0005-0000-0000-000052000000}"/>
    <cellStyle name="Comma 9 3 2 2 4 6" xfId="8490" xr:uid="{00000000-0005-0000-0000-000052000000}"/>
    <cellStyle name="Comma 9 3 2 2 4 6 2" xfId="23610" xr:uid="{00000000-0005-0000-0000-000052000000}"/>
    <cellStyle name="Comma 9 3 2 2 4 6 2 2" xfId="53850" xr:uid="{00000000-0005-0000-0000-000052000000}"/>
    <cellStyle name="Comma 9 3 2 2 4 6 3" xfId="38730" xr:uid="{00000000-0005-0000-0000-000052000000}"/>
    <cellStyle name="Comma 9 3 2 2 4 7" xfId="10002" xr:uid="{00000000-0005-0000-0000-000052000000}"/>
    <cellStyle name="Comma 9 3 2 2 4 7 2" xfId="25122" xr:uid="{00000000-0005-0000-0000-000052000000}"/>
    <cellStyle name="Comma 9 3 2 2 4 7 2 2" xfId="55362" xr:uid="{00000000-0005-0000-0000-000052000000}"/>
    <cellStyle name="Comma 9 3 2 2 4 7 3" xfId="40242" xr:uid="{00000000-0005-0000-0000-000052000000}"/>
    <cellStyle name="Comma 9 3 2 2 4 8" xfId="16050" xr:uid="{00000000-0005-0000-0000-000052000000}"/>
    <cellStyle name="Comma 9 3 2 2 4 8 2" xfId="46290" xr:uid="{00000000-0005-0000-0000-000052000000}"/>
    <cellStyle name="Comma 9 3 2 2 4 9" xfId="31170" xr:uid="{00000000-0005-0000-0000-000052000000}"/>
    <cellStyle name="Comma 9 3 2 2 5" xfId="1686" xr:uid="{00000000-0005-0000-0000-000052000000}"/>
    <cellStyle name="Comma 9 3 2 2 5 2" xfId="10758" xr:uid="{00000000-0005-0000-0000-000052000000}"/>
    <cellStyle name="Comma 9 3 2 2 5 2 2" xfId="25878" xr:uid="{00000000-0005-0000-0000-000052000000}"/>
    <cellStyle name="Comma 9 3 2 2 5 2 2 2" xfId="56118" xr:uid="{00000000-0005-0000-0000-000052000000}"/>
    <cellStyle name="Comma 9 3 2 2 5 2 3" xfId="40998" xr:uid="{00000000-0005-0000-0000-000052000000}"/>
    <cellStyle name="Comma 9 3 2 2 5 3" xfId="16806" xr:uid="{00000000-0005-0000-0000-000052000000}"/>
    <cellStyle name="Comma 9 3 2 2 5 3 2" xfId="47046" xr:uid="{00000000-0005-0000-0000-000052000000}"/>
    <cellStyle name="Comma 9 3 2 2 5 4" xfId="31926" xr:uid="{00000000-0005-0000-0000-000052000000}"/>
    <cellStyle name="Comma 9 3 2 2 6" xfId="3198" xr:uid="{00000000-0005-0000-0000-000052000000}"/>
    <cellStyle name="Comma 9 3 2 2 6 2" xfId="12270" xr:uid="{00000000-0005-0000-0000-000052000000}"/>
    <cellStyle name="Comma 9 3 2 2 6 2 2" xfId="27390" xr:uid="{00000000-0005-0000-0000-000052000000}"/>
    <cellStyle name="Comma 9 3 2 2 6 2 2 2" xfId="57630" xr:uid="{00000000-0005-0000-0000-000052000000}"/>
    <cellStyle name="Comma 9 3 2 2 6 2 3" xfId="42510" xr:uid="{00000000-0005-0000-0000-000052000000}"/>
    <cellStyle name="Comma 9 3 2 2 6 3" xfId="18318" xr:uid="{00000000-0005-0000-0000-000052000000}"/>
    <cellStyle name="Comma 9 3 2 2 6 3 2" xfId="48558" xr:uid="{00000000-0005-0000-0000-000052000000}"/>
    <cellStyle name="Comma 9 3 2 2 6 4" xfId="33438" xr:uid="{00000000-0005-0000-0000-000052000000}"/>
    <cellStyle name="Comma 9 3 2 2 7" xfId="4710" xr:uid="{00000000-0005-0000-0000-000052000000}"/>
    <cellStyle name="Comma 9 3 2 2 7 2" xfId="13782" xr:uid="{00000000-0005-0000-0000-000052000000}"/>
    <cellStyle name="Comma 9 3 2 2 7 2 2" xfId="28902" xr:uid="{00000000-0005-0000-0000-000052000000}"/>
    <cellStyle name="Comma 9 3 2 2 7 2 2 2" xfId="59142" xr:uid="{00000000-0005-0000-0000-000052000000}"/>
    <cellStyle name="Comma 9 3 2 2 7 2 3" xfId="44022" xr:uid="{00000000-0005-0000-0000-000052000000}"/>
    <cellStyle name="Comma 9 3 2 2 7 3" xfId="19830" xr:uid="{00000000-0005-0000-0000-000052000000}"/>
    <cellStyle name="Comma 9 3 2 2 7 3 2" xfId="50070" xr:uid="{00000000-0005-0000-0000-000052000000}"/>
    <cellStyle name="Comma 9 3 2 2 7 4" xfId="34950" xr:uid="{00000000-0005-0000-0000-000052000000}"/>
    <cellStyle name="Comma 9 3 2 2 8" xfId="6222" xr:uid="{00000000-0005-0000-0000-000052000000}"/>
    <cellStyle name="Comma 9 3 2 2 8 2" xfId="21342" xr:uid="{00000000-0005-0000-0000-000052000000}"/>
    <cellStyle name="Comma 9 3 2 2 8 2 2" xfId="51582" xr:uid="{00000000-0005-0000-0000-000052000000}"/>
    <cellStyle name="Comma 9 3 2 2 8 3" xfId="36462" xr:uid="{00000000-0005-0000-0000-000052000000}"/>
    <cellStyle name="Comma 9 3 2 2 9" xfId="7734" xr:uid="{00000000-0005-0000-0000-000052000000}"/>
    <cellStyle name="Comma 9 3 2 2 9 2" xfId="22854" xr:uid="{00000000-0005-0000-0000-000052000000}"/>
    <cellStyle name="Comma 9 3 2 2 9 2 2" xfId="53094" xr:uid="{00000000-0005-0000-0000-000052000000}"/>
    <cellStyle name="Comma 9 3 2 2 9 3" xfId="37974" xr:uid="{00000000-0005-0000-0000-000052000000}"/>
    <cellStyle name="Comma 9 3 2 3" xfId="258" xr:uid="{00000000-0005-0000-0000-000052000000}"/>
    <cellStyle name="Comma 9 3 2 3 10" xfId="9330" xr:uid="{00000000-0005-0000-0000-000052000000}"/>
    <cellStyle name="Comma 9 3 2 3 10 2" xfId="24450" xr:uid="{00000000-0005-0000-0000-000052000000}"/>
    <cellStyle name="Comma 9 3 2 3 10 2 2" xfId="54690" xr:uid="{00000000-0005-0000-0000-000052000000}"/>
    <cellStyle name="Comma 9 3 2 3 10 3" xfId="39570" xr:uid="{00000000-0005-0000-0000-000052000000}"/>
    <cellStyle name="Comma 9 3 2 3 11" xfId="15378" xr:uid="{00000000-0005-0000-0000-000052000000}"/>
    <cellStyle name="Comma 9 3 2 3 11 2" xfId="45618" xr:uid="{00000000-0005-0000-0000-000052000000}"/>
    <cellStyle name="Comma 9 3 2 3 12" xfId="30498" xr:uid="{00000000-0005-0000-0000-000052000000}"/>
    <cellStyle name="Comma 9 3 2 3 2" xfId="510" xr:uid="{00000000-0005-0000-0000-000052000000}"/>
    <cellStyle name="Comma 9 3 2 3 2 10" xfId="30750" xr:uid="{00000000-0005-0000-0000-000052000000}"/>
    <cellStyle name="Comma 9 3 2 3 2 2" xfId="1266" xr:uid="{00000000-0005-0000-0000-000052000000}"/>
    <cellStyle name="Comma 9 3 2 3 2 2 2" xfId="2778" xr:uid="{00000000-0005-0000-0000-000052000000}"/>
    <cellStyle name="Comma 9 3 2 3 2 2 2 2" xfId="11850" xr:uid="{00000000-0005-0000-0000-000052000000}"/>
    <cellStyle name="Comma 9 3 2 3 2 2 2 2 2" xfId="26970" xr:uid="{00000000-0005-0000-0000-000052000000}"/>
    <cellStyle name="Comma 9 3 2 3 2 2 2 2 2 2" xfId="57210" xr:uid="{00000000-0005-0000-0000-000052000000}"/>
    <cellStyle name="Comma 9 3 2 3 2 2 2 2 3" xfId="42090" xr:uid="{00000000-0005-0000-0000-000052000000}"/>
    <cellStyle name="Comma 9 3 2 3 2 2 2 3" xfId="17898" xr:uid="{00000000-0005-0000-0000-000052000000}"/>
    <cellStyle name="Comma 9 3 2 3 2 2 2 3 2" xfId="48138" xr:uid="{00000000-0005-0000-0000-000052000000}"/>
    <cellStyle name="Comma 9 3 2 3 2 2 2 4" xfId="33018" xr:uid="{00000000-0005-0000-0000-000052000000}"/>
    <cellStyle name="Comma 9 3 2 3 2 2 3" xfId="4290" xr:uid="{00000000-0005-0000-0000-000052000000}"/>
    <cellStyle name="Comma 9 3 2 3 2 2 3 2" xfId="13362" xr:uid="{00000000-0005-0000-0000-000052000000}"/>
    <cellStyle name="Comma 9 3 2 3 2 2 3 2 2" xfId="28482" xr:uid="{00000000-0005-0000-0000-000052000000}"/>
    <cellStyle name="Comma 9 3 2 3 2 2 3 2 2 2" xfId="58722" xr:uid="{00000000-0005-0000-0000-000052000000}"/>
    <cellStyle name="Comma 9 3 2 3 2 2 3 2 3" xfId="43602" xr:uid="{00000000-0005-0000-0000-000052000000}"/>
    <cellStyle name="Comma 9 3 2 3 2 2 3 3" xfId="19410" xr:uid="{00000000-0005-0000-0000-000052000000}"/>
    <cellStyle name="Comma 9 3 2 3 2 2 3 3 2" xfId="49650" xr:uid="{00000000-0005-0000-0000-000052000000}"/>
    <cellStyle name="Comma 9 3 2 3 2 2 3 4" xfId="34530" xr:uid="{00000000-0005-0000-0000-000052000000}"/>
    <cellStyle name="Comma 9 3 2 3 2 2 4" xfId="5802" xr:uid="{00000000-0005-0000-0000-000052000000}"/>
    <cellStyle name="Comma 9 3 2 3 2 2 4 2" xfId="14874" xr:uid="{00000000-0005-0000-0000-000052000000}"/>
    <cellStyle name="Comma 9 3 2 3 2 2 4 2 2" xfId="29994" xr:uid="{00000000-0005-0000-0000-000052000000}"/>
    <cellStyle name="Comma 9 3 2 3 2 2 4 2 2 2" xfId="60234" xr:uid="{00000000-0005-0000-0000-000052000000}"/>
    <cellStyle name="Comma 9 3 2 3 2 2 4 2 3" xfId="45114" xr:uid="{00000000-0005-0000-0000-000052000000}"/>
    <cellStyle name="Comma 9 3 2 3 2 2 4 3" xfId="20922" xr:uid="{00000000-0005-0000-0000-000052000000}"/>
    <cellStyle name="Comma 9 3 2 3 2 2 4 3 2" xfId="51162" xr:uid="{00000000-0005-0000-0000-000052000000}"/>
    <cellStyle name="Comma 9 3 2 3 2 2 4 4" xfId="36042" xr:uid="{00000000-0005-0000-0000-000052000000}"/>
    <cellStyle name="Comma 9 3 2 3 2 2 5" xfId="7314" xr:uid="{00000000-0005-0000-0000-000052000000}"/>
    <cellStyle name="Comma 9 3 2 3 2 2 5 2" xfId="22434" xr:uid="{00000000-0005-0000-0000-000052000000}"/>
    <cellStyle name="Comma 9 3 2 3 2 2 5 2 2" xfId="52674" xr:uid="{00000000-0005-0000-0000-000052000000}"/>
    <cellStyle name="Comma 9 3 2 3 2 2 5 3" xfId="37554" xr:uid="{00000000-0005-0000-0000-000052000000}"/>
    <cellStyle name="Comma 9 3 2 3 2 2 6" xfId="8826" xr:uid="{00000000-0005-0000-0000-000052000000}"/>
    <cellStyle name="Comma 9 3 2 3 2 2 6 2" xfId="23946" xr:uid="{00000000-0005-0000-0000-000052000000}"/>
    <cellStyle name="Comma 9 3 2 3 2 2 6 2 2" xfId="54186" xr:uid="{00000000-0005-0000-0000-000052000000}"/>
    <cellStyle name="Comma 9 3 2 3 2 2 6 3" xfId="39066" xr:uid="{00000000-0005-0000-0000-000052000000}"/>
    <cellStyle name="Comma 9 3 2 3 2 2 7" xfId="10338" xr:uid="{00000000-0005-0000-0000-000052000000}"/>
    <cellStyle name="Comma 9 3 2 3 2 2 7 2" xfId="25458" xr:uid="{00000000-0005-0000-0000-000052000000}"/>
    <cellStyle name="Comma 9 3 2 3 2 2 7 2 2" xfId="55698" xr:uid="{00000000-0005-0000-0000-000052000000}"/>
    <cellStyle name="Comma 9 3 2 3 2 2 7 3" xfId="40578" xr:uid="{00000000-0005-0000-0000-000052000000}"/>
    <cellStyle name="Comma 9 3 2 3 2 2 8" xfId="16386" xr:uid="{00000000-0005-0000-0000-000052000000}"/>
    <cellStyle name="Comma 9 3 2 3 2 2 8 2" xfId="46626" xr:uid="{00000000-0005-0000-0000-000052000000}"/>
    <cellStyle name="Comma 9 3 2 3 2 2 9" xfId="31506" xr:uid="{00000000-0005-0000-0000-000052000000}"/>
    <cellStyle name="Comma 9 3 2 3 2 3" xfId="2022" xr:uid="{00000000-0005-0000-0000-000052000000}"/>
    <cellStyle name="Comma 9 3 2 3 2 3 2" xfId="11094" xr:uid="{00000000-0005-0000-0000-000052000000}"/>
    <cellStyle name="Comma 9 3 2 3 2 3 2 2" xfId="26214" xr:uid="{00000000-0005-0000-0000-000052000000}"/>
    <cellStyle name="Comma 9 3 2 3 2 3 2 2 2" xfId="56454" xr:uid="{00000000-0005-0000-0000-000052000000}"/>
    <cellStyle name="Comma 9 3 2 3 2 3 2 3" xfId="41334" xr:uid="{00000000-0005-0000-0000-000052000000}"/>
    <cellStyle name="Comma 9 3 2 3 2 3 3" xfId="17142" xr:uid="{00000000-0005-0000-0000-000052000000}"/>
    <cellStyle name="Comma 9 3 2 3 2 3 3 2" xfId="47382" xr:uid="{00000000-0005-0000-0000-000052000000}"/>
    <cellStyle name="Comma 9 3 2 3 2 3 4" xfId="32262" xr:uid="{00000000-0005-0000-0000-000052000000}"/>
    <cellStyle name="Comma 9 3 2 3 2 4" xfId="3534" xr:uid="{00000000-0005-0000-0000-000052000000}"/>
    <cellStyle name="Comma 9 3 2 3 2 4 2" xfId="12606" xr:uid="{00000000-0005-0000-0000-000052000000}"/>
    <cellStyle name="Comma 9 3 2 3 2 4 2 2" xfId="27726" xr:uid="{00000000-0005-0000-0000-000052000000}"/>
    <cellStyle name="Comma 9 3 2 3 2 4 2 2 2" xfId="57966" xr:uid="{00000000-0005-0000-0000-000052000000}"/>
    <cellStyle name="Comma 9 3 2 3 2 4 2 3" xfId="42846" xr:uid="{00000000-0005-0000-0000-000052000000}"/>
    <cellStyle name="Comma 9 3 2 3 2 4 3" xfId="18654" xr:uid="{00000000-0005-0000-0000-000052000000}"/>
    <cellStyle name="Comma 9 3 2 3 2 4 3 2" xfId="48894" xr:uid="{00000000-0005-0000-0000-000052000000}"/>
    <cellStyle name="Comma 9 3 2 3 2 4 4" xfId="33774" xr:uid="{00000000-0005-0000-0000-000052000000}"/>
    <cellStyle name="Comma 9 3 2 3 2 5" xfId="5046" xr:uid="{00000000-0005-0000-0000-000052000000}"/>
    <cellStyle name="Comma 9 3 2 3 2 5 2" xfId="14118" xr:uid="{00000000-0005-0000-0000-000052000000}"/>
    <cellStyle name="Comma 9 3 2 3 2 5 2 2" xfId="29238" xr:uid="{00000000-0005-0000-0000-000052000000}"/>
    <cellStyle name="Comma 9 3 2 3 2 5 2 2 2" xfId="59478" xr:uid="{00000000-0005-0000-0000-000052000000}"/>
    <cellStyle name="Comma 9 3 2 3 2 5 2 3" xfId="44358" xr:uid="{00000000-0005-0000-0000-000052000000}"/>
    <cellStyle name="Comma 9 3 2 3 2 5 3" xfId="20166" xr:uid="{00000000-0005-0000-0000-000052000000}"/>
    <cellStyle name="Comma 9 3 2 3 2 5 3 2" xfId="50406" xr:uid="{00000000-0005-0000-0000-000052000000}"/>
    <cellStyle name="Comma 9 3 2 3 2 5 4" xfId="35286" xr:uid="{00000000-0005-0000-0000-000052000000}"/>
    <cellStyle name="Comma 9 3 2 3 2 6" xfId="6558" xr:uid="{00000000-0005-0000-0000-000052000000}"/>
    <cellStyle name="Comma 9 3 2 3 2 6 2" xfId="21678" xr:uid="{00000000-0005-0000-0000-000052000000}"/>
    <cellStyle name="Comma 9 3 2 3 2 6 2 2" xfId="51918" xr:uid="{00000000-0005-0000-0000-000052000000}"/>
    <cellStyle name="Comma 9 3 2 3 2 6 3" xfId="36798" xr:uid="{00000000-0005-0000-0000-000052000000}"/>
    <cellStyle name="Comma 9 3 2 3 2 7" xfId="8070" xr:uid="{00000000-0005-0000-0000-000052000000}"/>
    <cellStyle name="Comma 9 3 2 3 2 7 2" xfId="23190" xr:uid="{00000000-0005-0000-0000-000052000000}"/>
    <cellStyle name="Comma 9 3 2 3 2 7 2 2" xfId="53430" xr:uid="{00000000-0005-0000-0000-000052000000}"/>
    <cellStyle name="Comma 9 3 2 3 2 7 3" xfId="38310" xr:uid="{00000000-0005-0000-0000-000052000000}"/>
    <cellStyle name="Comma 9 3 2 3 2 8" xfId="9582" xr:uid="{00000000-0005-0000-0000-000052000000}"/>
    <cellStyle name="Comma 9 3 2 3 2 8 2" xfId="24702" xr:uid="{00000000-0005-0000-0000-000052000000}"/>
    <cellStyle name="Comma 9 3 2 3 2 8 2 2" xfId="54942" xr:uid="{00000000-0005-0000-0000-000052000000}"/>
    <cellStyle name="Comma 9 3 2 3 2 8 3" xfId="39822" xr:uid="{00000000-0005-0000-0000-000052000000}"/>
    <cellStyle name="Comma 9 3 2 3 2 9" xfId="15630" xr:uid="{00000000-0005-0000-0000-000052000000}"/>
    <cellStyle name="Comma 9 3 2 3 2 9 2" xfId="45870" xr:uid="{00000000-0005-0000-0000-000052000000}"/>
    <cellStyle name="Comma 9 3 2 3 3" xfId="762" xr:uid="{00000000-0005-0000-0000-0000F4000000}"/>
    <cellStyle name="Comma 9 3 2 3 3 10" xfId="31002" xr:uid="{00000000-0005-0000-0000-0000F4000000}"/>
    <cellStyle name="Comma 9 3 2 3 3 2" xfId="1518" xr:uid="{00000000-0005-0000-0000-0000F4000000}"/>
    <cellStyle name="Comma 9 3 2 3 3 2 2" xfId="3030" xr:uid="{00000000-0005-0000-0000-0000F4000000}"/>
    <cellStyle name="Comma 9 3 2 3 3 2 2 2" xfId="12102" xr:uid="{00000000-0005-0000-0000-0000F4000000}"/>
    <cellStyle name="Comma 9 3 2 3 3 2 2 2 2" xfId="27222" xr:uid="{00000000-0005-0000-0000-0000F4000000}"/>
    <cellStyle name="Comma 9 3 2 3 3 2 2 2 2 2" xfId="57462" xr:uid="{00000000-0005-0000-0000-0000F4000000}"/>
    <cellStyle name="Comma 9 3 2 3 3 2 2 2 3" xfId="42342" xr:uid="{00000000-0005-0000-0000-0000F4000000}"/>
    <cellStyle name="Comma 9 3 2 3 3 2 2 3" xfId="18150" xr:uid="{00000000-0005-0000-0000-0000F4000000}"/>
    <cellStyle name="Comma 9 3 2 3 3 2 2 3 2" xfId="48390" xr:uid="{00000000-0005-0000-0000-0000F4000000}"/>
    <cellStyle name="Comma 9 3 2 3 3 2 2 4" xfId="33270" xr:uid="{00000000-0005-0000-0000-0000F4000000}"/>
    <cellStyle name="Comma 9 3 2 3 3 2 3" xfId="4542" xr:uid="{00000000-0005-0000-0000-0000F4000000}"/>
    <cellStyle name="Comma 9 3 2 3 3 2 3 2" xfId="13614" xr:uid="{00000000-0005-0000-0000-0000F4000000}"/>
    <cellStyle name="Comma 9 3 2 3 3 2 3 2 2" xfId="28734" xr:uid="{00000000-0005-0000-0000-0000F4000000}"/>
    <cellStyle name="Comma 9 3 2 3 3 2 3 2 2 2" xfId="58974" xr:uid="{00000000-0005-0000-0000-0000F4000000}"/>
    <cellStyle name="Comma 9 3 2 3 3 2 3 2 3" xfId="43854" xr:uid="{00000000-0005-0000-0000-0000F4000000}"/>
    <cellStyle name="Comma 9 3 2 3 3 2 3 3" xfId="19662" xr:uid="{00000000-0005-0000-0000-0000F4000000}"/>
    <cellStyle name="Comma 9 3 2 3 3 2 3 3 2" xfId="49902" xr:uid="{00000000-0005-0000-0000-0000F4000000}"/>
    <cellStyle name="Comma 9 3 2 3 3 2 3 4" xfId="34782" xr:uid="{00000000-0005-0000-0000-0000F4000000}"/>
    <cellStyle name="Comma 9 3 2 3 3 2 4" xfId="6054" xr:uid="{00000000-0005-0000-0000-0000F4000000}"/>
    <cellStyle name="Comma 9 3 2 3 3 2 4 2" xfId="15126" xr:uid="{00000000-0005-0000-0000-0000F4000000}"/>
    <cellStyle name="Comma 9 3 2 3 3 2 4 2 2" xfId="30246" xr:uid="{00000000-0005-0000-0000-0000F4000000}"/>
    <cellStyle name="Comma 9 3 2 3 3 2 4 2 2 2" xfId="60486" xr:uid="{00000000-0005-0000-0000-0000F4000000}"/>
    <cellStyle name="Comma 9 3 2 3 3 2 4 2 3" xfId="45366" xr:uid="{00000000-0005-0000-0000-0000F4000000}"/>
    <cellStyle name="Comma 9 3 2 3 3 2 4 3" xfId="21174" xr:uid="{00000000-0005-0000-0000-0000F4000000}"/>
    <cellStyle name="Comma 9 3 2 3 3 2 4 3 2" xfId="51414" xr:uid="{00000000-0005-0000-0000-0000F4000000}"/>
    <cellStyle name="Comma 9 3 2 3 3 2 4 4" xfId="36294" xr:uid="{00000000-0005-0000-0000-0000F4000000}"/>
    <cellStyle name="Comma 9 3 2 3 3 2 5" xfId="7566" xr:uid="{00000000-0005-0000-0000-0000F4000000}"/>
    <cellStyle name="Comma 9 3 2 3 3 2 5 2" xfId="22686" xr:uid="{00000000-0005-0000-0000-0000F4000000}"/>
    <cellStyle name="Comma 9 3 2 3 3 2 5 2 2" xfId="52926" xr:uid="{00000000-0005-0000-0000-0000F4000000}"/>
    <cellStyle name="Comma 9 3 2 3 3 2 5 3" xfId="37806" xr:uid="{00000000-0005-0000-0000-0000F4000000}"/>
    <cellStyle name="Comma 9 3 2 3 3 2 6" xfId="9078" xr:uid="{00000000-0005-0000-0000-0000F4000000}"/>
    <cellStyle name="Comma 9 3 2 3 3 2 6 2" xfId="24198" xr:uid="{00000000-0005-0000-0000-0000F4000000}"/>
    <cellStyle name="Comma 9 3 2 3 3 2 6 2 2" xfId="54438" xr:uid="{00000000-0005-0000-0000-0000F4000000}"/>
    <cellStyle name="Comma 9 3 2 3 3 2 6 3" xfId="39318" xr:uid="{00000000-0005-0000-0000-0000F4000000}"/>
    <cellStyle name="Comma 9 3 2 3 3 2 7" xfId="10590" xr:uid="{00000000-0005-0000-0000-0000F4000000}"/>
    <cellStyle name="Comma 9 3 2 3 3 2 7 2" xfId="25710" xr:uid="{00000000-0005-0000-0000-0000F4000000}"/>
    <cellStyle name="Comma 9 3 2 3 3 2 7 2 2" xfId="55950" xr:uid="{00000000-0005-0000-0000-0000F4000000}"/>
    <cellStyle name="Comma 9 3 2 3 3 2 7 3" xfId="40830" xr:uid="{00000000-0005-0000-0000-0000F4000000}"/>
    <cellStyle name="Comma 9 3 2 3 3 2 8" xfId="16638" xr:uid="{00000000-0005-0000-0000-0000F4000000}"/>
    <cellStyle name="Comma 9 3 2 3 3 2 8 2" xfId="46878" xr:uid="{00000000-0005-0000-0000-0000F4000000}"/>
    <cellStyle name="Comma 9 3 2 3 3 2 9" xfId="31758" xr:uid="{00000000-0005-0000-0000-0000F4000000}"/>
    <cellStyle name="Comma 9 3 2 3 3 3" xfId="2274" xr:uid="{00000000-0005-0000-0000-0000F4000000}"/>
    <cellStyle name="Comma 9 3 2 3 3 3 2" xfId="11346" xr:uid="{00000000-0005-0000-0000-0000F4000000}"/>
    <cellStyle name="Comma 9 3 2 3 3 3 2 2" xfId="26466" xr:uid="{00000000-0005-0000-0000-0000F4000000}"/>
    <cellStyle name="Comma 9 3 2 3 3 3 2 2 2" xfId="56706" xr:uid="{00000000-0005-0000-0000-0000F4000000}"/>
    <cellStyle name="Comma 9 3 2 3 3 3 2 3" xfId="41586" xr:uid="{00000000-0005-0000-0000-0000F4000000}"/>
    <cellStyle name="Comma 9 3 2 3 3 3 3" xfId="17394" xr:uid="{00000000-0005-0000-0000-0000F4000000}"/>
    <cellStyle name="Comma 9 3 2 3 3 3 3 2" xfId="47634" xr:uid="{00000000-0005-0000-0000-0000F4000000}"/>
    <cellStyle name="Comma 9 3 2 3 3 3 4" xfId="32514" xr:uid="{00000000-0005-0000-0000-0000F4000000}"/>
    <cellStyle name="Comma 9 3 2 3 3 4" xfId="3786" xr:uid="{00000000-0005-0000-0000-0000F4000000}"/>
    <cellStyle name="Comma 9 3 2 3 3 4 2" xfId="12858" xr:uid="{00000000-0005-0000-0000-0000F4000000}"/>
    <cellStyle name="Comma 9 3 2 3 3 4 2 2" xfId="27978" xr:uid="{00000000-0005-0000-0000-0000F4000000}"/>
    <cellStyle name="Comma 9 3 2 3 3 4 2 2 2" xfId="58218" xr:uid="{00000000-0005-0000-0000-0000F4000000}"/>
    <cellStyle name="Comma 9 3 2 3 3 4 2 3" xfId="43098" xr:uid="{00000000-0005-0000-0000-0000F4000000}"/>
    <cellStyle name="Comma 9 3 2 3 3 4 3" xfId="18906" xr:uid="{00000000-0005-0000-0000-0000F4000000}"/>
    <cellStyle name="Comma 9 3 2 3 3 4 3 2" xfId="49146" xr:uid="{00000000-0005-0000-0000-0000F4000000}"/>
    <cellStyle name="Comma 9 3 2 3 3 4 4" xfId="34026" xr:uid="{00000000-0005-0000-0000-0000F4000000}"/>
    <cellStyle name="Comma 9 3 2 3 3 5" xfId="5298" xr:uid="{00000000-0005-0000-0000-0000F4000000}"/>
    <cellStyle name="Comma 9 3 2 3 3 5 2" xfId="14370" xr:uid="{00000000-0005-0000-0000-0000F4000000}"/>
    <cellStyle name="Comma 9 3 2 3 3 5 2 2" xfId="29490" xr:uid="{00000000-0005-0000-0000-0000F4000000}"/>
    <cellStyle name="Comma 9 3 2 3 3 5 2 2 2" xfId="59730" xr:uid="{00000000-0005-0000-0000-0000F4000000}"/>
    <cellStyle name="Comma 9 3 2 3 3 5 2 3" xfId="44610" xr:uid="{00000000-0005-0000-0000-0000F4000000}"/>
    <cellStyle name="Comma 9 3 2 3 3 5 3" xfId="20418" xr:uid="{00000000-0005-0000-0000-0000F4000000}"/>
    <cellStyle name="Comma 9 3 2 3 3 5 3 2" xfId="50658" xr:uid="{00000000-0005-0000-0000-0000F4000000}"/>
    <cellStyle name="Comma 9 3 2 3 3 5 4" xfId="35538" xr:uid="{00000000-0005-0000-0000-0000F4000000}"/>
    <cellStyle name="Comma 9 3 2 3 3 6" xfId="6810" xr:uid="{00000000-0005-0000-0000-0000F4000000}"/>
    <cellStyle name="Comma 9 3 2 3 3 6 2" xfId="21930" xr:uid="{00000000-0005-0000-0000-0000F4000000}"/>
    <cellStyle name="Comma 9 3 2 3 3 6 2 2" xfId="52170" xr:uid="{00000000-0005-0000-0000-0000F4000000}"/>
    <cellStyle name="Comma 9 3 2 3 3 6 3" xfId="37050" xr:uid="{00000000-0005-0000-0000-0000F4000000}"/>
    <cellStyle name="Comma 9 3 2 3 3 7" xfId="8322" xr:uid="{00000000-0005-0000-0000-0000F4000000}"/>
    <cellStyle name="Comma 9 3 2 3 3 7 2" xfId="23442" xr:uid="{00000000-0005-0000-0000-0000F4000000}"/>
    <cellStyle name="Comma 9 3 2 3 3 7 2 2" xfId="53682" xr:uid="{00000000-0005-0000-0000-0000F4000000}"/>
    <cellStyle name="Comma 9 3 2 3 3 7 3" xfId="38562" xr:uid="{00000000-0005-0000-0000-0000F4000000}"/>
    <cellStyle name="Comma 9 3 2 3 3 8" xfId="9834" xr:uid="{00000000-0005-0000-0000-0000F4000000}"/>
    <cellStyle name="Comma 9 3 2 3 3 8 2" xfId="24954" xr:uid="{00000000-0005-0000-0000-0000F4000000}"/>
    <cellStyle name="Comma 9 3 2 3 3 8 2 2" xfId="55194" xr:uid="{00000000-0005-0000-0000-0000F4000000}"/>
    <cellStyle name="Comma 9 3 2 3 3 8 3" xfId="40074" xr:uid="{00000000-0005-0000-0000-0000F4000000}"/>
    <cellStyle name="Comma 9 3 2 3 3 9" xfId="15882" xr:uid="{00000000-0005-0000-0000-0000F4000000}"/>
    <cellStyle name="Comma 9 3 2 3 3 9 2" xfId="46122" xr:uid="{00000000-0005-0000-0000-0000F4000000}"/>
    <cellStyle name="Comma 9 3 2 3 4" xfId="1014" xr:uid="{00000000-0005-0000-0000-000052000000}"/>
    <cellStyle name="Comma 9 3 2 3 4 2" xfId="2526" xr:uid="{00000000-0005-0000-0000-000052000000}"/>
    <cellStyle name="Comma 9 3 2 3 4 2 2" xfId="11598" xr:uid="{00000000-0005-0000-0000-000052000000}"/>
    <cellStyle name="Comma 9 3 2 3 4 2 2 2" xfId="26718" xr:uid="{00000000-0005-0000-0000-000052000000}"/>
    <cellStyle name="Comma 9 3 2 3 4 2 2 2 2" xfId="56958" xr:uid="{00000000-0005-0000-0000-000052000000}"/>
    <cellStyle name="Comma 9 3 2 3 4 2 2 3" xfId="41838" xr:uid="{00000000-0005-0000-0000-000052000000}"/>
    <cellStyle name="Comma 9 3 2 3 4 2 3" xfId="17646" xr:uid="{00000000-0005-0000-0000-000052000000}"/>
    <cellStyle name="Comma 9 3 2 3 4 2 3 2" xfId="47886" xr:uid="{00000000-0005-0000-0000-000052000000}"/>
    <cellStyle name="Comma 9 3 2 3 4 2 4" xfId="32766" xr:uid="{00000000-0005-0000-0000-000052000000}"/>
    <cellStyle name="Comma 9 3 2 3 4 3" xfId="4038" xr:uid="{00000000-0005-0000-0000-000052000000}"/>
    <cellStyle name="Comma 9 3 2 3 4 3 2" xfId="13110" xr:uid="{00000000-0005-0000-0000-000052000000}"/>
    <cellStyle name="Comma 9 3 2 3 4 3 2 2" xfId="28230" xr:uid="{00000000-0005-0000-0000-000052000000}"/>
    <cellStyle name="Comma 9 3 2 3 4 3 2 2 2" xfId="58470" xr:uid="{00000000-0005-0000-0000-000052000000}"/>
    <cellStyle name="Comma 9 3 2 3 4 3 2 3" xfId="43350" xr:uid="{00000000-0005-0000-0000-000052000000}"/>
    <cellStyle name="Comma 9 3 2 3 4 3 3" xfId="19158" xr:uid="{00000000-0005-0000-0000-000052000000}"/>
    <cellStyle name="Comma 9 3 2 3 4 3 3 2" xfId="49398" xr:uid="{00000000-0005-0000-0000-000052000000}"/>
    <cellStyle name="Comma 9 3 2 3 4 3 4" xfId="34278" xr:uid="{00000000-0005-0000-0000-000052000000}"/>
    <cellStyle name="Comma 9 3 2 3 4 4" xfId="5550" xr:uid="{00000000-0005-0000-0000-000052000000}"/>
    <cellStyle name="Comma 9 3 2 3 4 4 2" xfId="14622" xr:uid="{00000000-0005-0000-0000-000052000000}"/>
    <cellStyle name="Comma 9 3 2 3 4 4 2 2" xfId="29742" xr:uid="{00000000-0005-0000-0000-000052000000}"/>
    <cellStyle name="Comma 9 3 2 3 4 4 2 2 2" xfId="59982" xr:uid="{00000000-0005-0000-0000-000052000000}"/>
    <cellStyle name="Comma 9 3 2 3 4 4 2 3" xfId="44862" xr:uid="{00000000-0005-0000-0000-000052000000}"/>
    <cellStyle name="Comma 9 3 2 3 4 4 3" xfId="20670" xr:uid="{00000000-0005-0000-0000-000052000000}"/>
    <cellStyle name="Comma 9 3 2 3 4 4 3 2" xfId="50910" xr:uid="{00000000-0005-0000-0000-000052000000}"/>
    <cellStyle name="Comma 9 3 2 3 4 4 4" xfId="35790" xr:uid="{00000000-0005-0000-0000-000052000000}"/>
    <cellStyle name="Comma 9 3 2 3 4 5" xfId="7062" xr:uid="{00000000-0005-0000-0000-000052000000}"/>
    <cellStyle name="Comma 9 3 2 3 4 5 2" xfId="22182" xr:uid="{00000000-0005-0000-0000-000052000000}"/>
    <cellStyle name="Comma 9 3 2 3 4 5 2 2" xfId="52422" xr:uid="{00000000-0005-0000-0000-000052000000}"/>
    <cellStyle name="Comma 9 3 2 3 4 5 3" xfId="37302" xr:uid="{00000000-0005-0000-0000-000052000000}"/>
    <cellStyle name="Comma 9 3 2 3 4 6" xfId="8574" xr:uid="{00000000-0005-0000-0000-000052000000}"/>
    <cellStyle name="Comma 9 3 2 3 4 6 2" xfId="23694" xr:uid="{00000000-0005-0000-0000-000052000000}"/>
    <cellStyle name="Comma 9 3 2 3 4 6 2 2" xfId="53934" xr:uid="{00000000-0005-0000-0000-000052000000}"/>
    <cellStyle name="Comma 9 3 2 3 4 6 3" xfId="38814" xr:uid="{00000000-0005-0000-0000-000052000000}"/>
    <cellStyle name="Comma 9 3 2 3 4 7" xfId="10086" xr:uid="{00000000-0005-0000-0000-000052000000}"/>
    <cellStyle name="Comma 9 3 2 3 4 7 2" xfId="25206" xr:uid="{00000000-0005-0000-0000-000052000000}"/>
    <cellStyle name="Comma 9 3 2 3 4 7 2 2" xfId="55446" xr:uid="{00000000-0005-0000-0000-000052000000}"/>
    <cellStyle name="Comma 9 3 2 3 4 7 3" xfId="40326" xr:uid="{00000000-0005-0000-0000-000052000000}"/>
    <cellStyle name="Comma 9 3 2 3 4 8" xfId="16134" xr:uid="{00000000-0005-0000-0000-000052000000}"/>
    <cellStyle name="Comma 9 3 2 3 4 8 2" xfId="46374" xr:uid="{00000000-0005-0000-0000-000052000000}"/>
    <cellStyle name="Comma 9 3 2 3 4 9" xfId="31254" xr:uid="{00000000-0005-0000-0000-000052000000}"/>
    <cellStyle name="Comma 9 3 2 3 5" xfId="1770" xr:uid="{00000000-0005-0000-0000-000052000000}"/>
    <cellStyle name="Comma 9 3 2 3 5 2" xfId="10842" xr:uid="{00000000-0005-0000-0000-000052000000}"/>
    <cellStyle name="Comma 9 3 2 3 5 2 2" xfId="25962" xr:uid="{00000000-0005-0000-0000-000052000000}"/>
    <cellStyle name="Comma 9 3 2 3 5 2 2 2" xfId="56202" xr:uid="{00000000-0005-0000-0000-000052000000}"/>
    <cellStyle name="Comma 9 3 2 3 5 2 3" xfId="41082" xr:uid="{00000000-0005-0000-0000-000052000000}"/>
    <cellStyle name="Comma 9 3 2 3 5 3" xfId="16890" xr:uid="{00000000-0005-0000-0000-000052000000}"/>
    <cellStyle name="Comma 9 3 2 3 5 3 2" xfId="47130" xr:uid="{00000000-0005-0000-0000-000052000000}"/>
    <cellStyle name="Comma 9 3 2 3 5 4" xfId="32010" xr:uid="{00000000-0005-0000-0000-000052000000}"/>
    <cellStyle name="Comma 9 3 2 3 6" xfId="3282" xr:uid="{00000000-0005-0000-0000-000052000000}"/>
    <cellStyle name="Comma 9 3 2 3 6 2" xfId="12354" xr:uid="{00000000-0005-0000-0000-000052000000}"/>
    <cellStyle name="Comma 9 3 2 3 6 2 2" xfId="27474" xr:uid="{00000000-0005-0000-0000-000052000000}"/>
    <cellStyle name="Comma 9 3 2 3 6 2 2 2" xfId="57714" xr:uid="{00000000-0005-0000-0000-000052000000}"/>
    <cellStyle name="Comma 9 3 2 3 6 2 3" xfId="42594" xr:uid="{00000000-0005-0000-0000-000052000000}"/>
    <cellStyle name="Comma 9 3 2 3 6 3" xfId="18402" xr:uid="{00000000-0005-0000-0000-000052000000}"/>
    <cellStyle name="Comma 9 3 2 3 6 3 2" xfId="48642" xr:uid="{00000000-0005-0000-0000-000052000000}"/>
    <cellStyle name="Comma 9 3 2 3 6 4" xfId="33522" xr:uid="{00000000-0005-0000-0000-000052000000}"/>
    <cellStyle name="Comma 9 3 2 3 7" xfId="4794" xr:uid="{00000000-0005-0000-0000-000052000000}"/>
    <cellStyle name="Comma 9 3 2 3 7 2" xfId="13866" xr:uid="{00000000-0005-0000-0000-000052000000}"/>
    <cellStyle name="Comma 9 3 2 3 7 2 2" xfId="28986" xr:uid="{00000000-0005-0000-0000-000052000000}"/>
    <cellStyle name="Comma 9 3 2 3 7 2 2 2" xfId="59226" xr:uid="{00000000-0005-0000-0000-000052000000}"/>
    <cellStyle name="Comma 9 3 2 3 7 2 3" xfId="44106" xr:uid="{00000000-0005-0000-0000-000052000000}"/>
    <cellStyle name="Comma 9 3 2 3 7 3" xfId="19914" xr:uid="{00000000-0005-0000-0000-000052000000}"/>
    <cellStyle name="Comma 9 3 2 3 7 3 2" xfId="50154" xr:uid="{00000000-0005-0000-0000-000052000000}"/>
    <cellStyle name="Comma 9 3 2 3 7 4" xfId="35034" xr:uid="{00000000-0005-0000-0000-000052000000}"/>
    <cellStyle name="Comma 9 3 2 3 8" xfId="6306" xr:uid="{00000000-0005-0000-0000-000052000000}"/>
    <cellStyle name="Comma 9 3 2 3 8 2" xfId="21426" xr:uid="{00000000-0005-0000-0000-000052000000}"/>
    <cellStyle name="Comma 9 3 2 3 8 2 2" xfId="51666" xr:uid="{00000000-0005-0000-0000-000052000000}"/>
    <cellStyle name="Comma 9 3 2 3 8 3" xfId="36546" xr:uid="{00000000-0005-0000-0000-000052000000}"/>
    <cellStyle name="Comma 9 3 2 3 9" xfId="7818" xr:uid="{00000000-0005-0000-0000-000052000000}"/>
    <cellStyle name="Comma 9 3 2 3 9 2" xfId="22938" xr:uid="{00000000-0005-0000-0000-000052000000}"/>
    <cellStyle name="Comma 9 3 2 3 9 2 2" xfId="53178" xr:uid="{00000000-0005-0000-0000-000052000000}"/>
    <cellStyle name="Comma 9 3 2 3 9 3" xfId="38058" xr:uid="{00000000-0005-0000-0000-000052000000}"/>
    <cellStyle name="Comma 9 3 2 4" xfId="342" xr:uid="{00000000-0005-0000-0000-000029000000}"/>
    <cellStyle name="Comma 9 3 2 4 10" xfId="30582" xr:uid="{00000000-0005-0000-0000-000029000000}"/>
    <cellStyle name="Comma 9 3 2 4 2" xfId="1098" xr:uid="{00000000-0005-0000-0000-000029000000}"/>
    <cellStyle name="Comma 9 3 2 4 2 2" xfId="2610" xr:uid="{00000000-0005-0000-0000-000029000000}"/>
    <cellStyle name="Comma 9 3 2 4 2 2 2" xfId="11682" xr:uid="{00000000-0005-0000-0000-000029000000}"/>
    <cellStyle name="Comma 9 3 2 4 2 2 2 2" xfId="26802" xr:uid="{00000000-0005-0000-0000-000029000000}"/>
    <cellStyle name="Comma 9 3 2 4 2 2 2 2 2" xfId="57042" xr:uid="{00000000-0005-0000-0000-000029000000}"/>
    <cellStyle name="Comma 9 3 2 4 2 2 2 3" xfId="41922" xr:uid="{00000000-0005-0000-0000-000029000000}"/>
    <cellStyle name="Comma 9 3 2 4 2 2 3" xfId="17730" xr:uid="{00000000-0005-0000-0000-000029000000}"/>
    <cellStyle name="Comma 9 3 2 4 2 2 3 2" xfId="47970" xr:uid="{00000000-0005-0000-0000-000029000000}"/>
    <cellStyle name="Comma 9 3 2 4 2 2 4" xfId="32850" xr:uid="{00000000-0005-0000-0000-000029000000}"/>
    <cellStyle name="Comma 9 3 2 4 2 3" xfId="4122" xr:uid="{00000000-0005-0000-0000-000029000000}"/>
    <cellStyle name="Comma 9 3 2 4 2 3 2" xfId="13194" xr:uid="{00000000-0005-0000-0000-000029000000}"/>
    <cellStyle name="Comma 9 3 2 4 2 3 2 2" xfId="28314" xr:uid="{00000000-0005-0000-0000-000029000000}"/>
    <cellStyle name="Comma 9 3 2 4 2 3 2 2 2" xfId="58554" xr:uid="{00000000-0005-0000-0000-000029000000}"/>
    <cellStyle name="Comma 9 3 2 4 2 3 2 3" xfId="43434" xr:uid="{00000000-0005-0000-0000-000029000000}"/>
    <cellStyle name="Comma 9 3 2 4 2 3 3" xfId="19242" xr:uid="{00000000-0005-0000-0000-000029000000}"/>
    <cellStyle name="Comma 9 3 2 4 2 3 3 2" xfId="49482" xr:uid="{00000000-0005-0000-0000-000029000000}"/>
    <cellStyle name="Comma 9 3 2 4 2 3 4" xfId="34362" xr:uid="{00000000-0005-0000-0000-000029000000}"/>
    <cellStyle name="Comma 9 3 2 4 2 4" xfId="5634" xr:uid="{00000000-0005-0000-0000-000029000000}"/>
    <cellStyle name="Comma 9 3 2 4 2 4 2" xfId="14706" xr:uid="{00000000-0005-0000-0000-000029000000}"/>
    <cellStyle name="Comma 9 3 2 4 2 4 2 2" xfId="29826" xr:uid="{00000000-0005-0000-0000-000029000000}"/>
    <cellStyle name="Comma 9 3 2 4 2 4 2 2 2" xfId="60066" xr:uid="{00000000-0005-0000-0000-000029000000}"/>
    <cellStyle name="Comma 9 3 2 4 2 4 2 3" xfId="44946" xr:uid="{00000000-0005-0000-0000-000029000000}"/>
    <cellStyle name="Comma 9 3 2 4 2 4 3" xfId="20754" xr:uid="{00000000-0005-0000-0000-000029000000}"/>
    <cellStyle name="Comma 9 3 2 4 2 4 3 2" xfId="50994" xr:uid="{00000000-0005-0000-0000-000029000000}"/>
    <cellStyle name="Comma 9 3 2 4 2 4 4" xfId="35874" xr:uid="{00000000-0005-0000-0000-000029000000}"/>
    <cellStyle name="Comma 9 3 2 4 2 5" xfId="7146" xr:uid="{00000000-0005-0000-0000-000029000000}"/>
    <cellStyle name="Comma 9 3 2 4 2 5 2" xfId="22266" xr:uid="{00000000-0005-0000-0000-000029000000}"/>
    <cellStyle name="Comma 9 3 2 4 2 5 2 2" xfId="52506" xr:uid="{00000000-0005-0000-0000-000029000000}"/>
    <cellStyle name="Comma 9 3 2 4 2 5 3" xfId="37386" xr:uid="{00000000-0005-0000-0000-000029000000}"/>
    <cellStyle name="Comma 9 3 2 4 2 6" xfId="8658" xr:uid="{00000000-0005-0000-0000-000029000000}"/>
    <cellStyle name="Comma 9 3 2 4 2 6 2" xfId="23778" xr:uid="{00000000-0005-0000-0000-000029000000}"/>
    <cellStyle name="Comma 9 3 2 4 2 6 2 2" xfId="54018" xr:uid="{00000000-0005-0000-0000-000029000000}"/>
    <cellStyle name="Comma 9 3 2 4 2 6 3" xfId="38898" xr:uid="{00000000-0005-0000-0000-000029000000}"/>
    <cellStyle name="Comma 9 3 2 4 2 7" xfId="10170" xr:uid="{00000000-0005-0000-0000-000029000000}"/>
    <cellStyle name="Comma 9 3 2 4 2 7 2" xfId="25290" xr:uid="{00000000-0005-0000-0000-000029000000}"/>
    <cellStyle name="Comma 9 3 2 4 2 7 2 2" xfId="55530" xr:uid="{00000000-0005-0000-0000-000029000000}"/>
    <cellStyle name="Comma 9 3 2 4 2 7 3" xfId="40410" xr:uid="{00000000-0005-0000-0000-000029000000}"/>
    <cellStyle name="Comma 9 3 2 4 2 8" xfId="16218" xr:uid="{00000000-0005-0000-0000-000029000000}"/>
    <cellStyle name="Comma 9 3 2 4 2 8 2" xfId="46458" xr:uid="{00000000-0005-0000-0000-000029000000}"/>
    <cellStyle name="Comma 9 3 2 4 2 9" xfId="31338" xr:uid="{00000000-0005-0000-0000-000029000000}"/>
    <cellStyle name="Comma 9 3 2 4 3" xfId="1854" xr:uid="{00000000-0005-0000-0000-000029000000}"/>
    <cellStyle name="Comma 9 3 2 4 3 2" xfId="10926" xr:uid="{00000000-0005-0000-0000-000029000000}"/>
    <cellStyle name="Comma 9 3 2 4 3 2 2" xfId="26046" xr:uid="{00000000-0005-0000-0000-000029000000}"/>
    <cellStyle name="Comma 9 3 2 4 3 2 2 2" xfId="56286" xr:uid="{00000000-0005-0000-0000-000029000000}"/>
    <cellStyle name="Comma 9 3 2 4 3 2 3" xfId="41166" xr:uid="{00000000-0005-0000-0000-000029000000}"/>
    <cellStyle name="Comma 9 3 2 4 3 3" xfId="16974" xr:uid="{00000000-0005-0000-0000-000029000000}"/>
    <cellStyle name="Comma 9 3 2 4 3 3 2" xfId="47214" xr:uid="{00000000-0005-0000-0000-000029000000}"/>
    <cellStyle name="Comma 9 3 2 4 3 4" xfId="32094" xr:uid="{00000000-0005-0000-0000-000029000000}"/>
    <cellStyle name="Comma 9 3 2 4 4" xfId="3366" xr:uid="{00000000-0005-0000-0000-000029000000}"/>
    <cellStyle name="Comma 9 3 2 4 4 2" xfId="12438" xr:uid="{00000000-0005-0000-0000-000029000000}"/>
    <cellStyle name="Comma 9 3 2 4 4 2 2" xfId="27558" xr:uid="{00000000-0005-0000-0000-000029000000}"/>
    <cellStyle name="Comma 9 3 2 4 4 2 2 2" xfId="57798" xr:uid="{00000000-0005-0000-0000-000029000000}"/>
    <cellStyle name="Comma 9 3 2 4 4 2 3" xfId="42678" xr:uid="{00000000-0005-0000-0000-000029000000}"/>
    <cellStyle name="Comma 9 3 2 4 4 3" xfId="18486" xr:uid="{00000000-0005-0000-0000-000029000000}"/>
    <cellStyle name="Comma 9 3 2 4 4 3 2" xfId="48726" xr:uid="{00000000-0005-0000-0000-000029000000}"/>
    <cellStyle name="Comma 9 3 2 4 4 4" xfId="33606" xr:uid="{00000000-0005-0000-0000-000029000000}"/>
    <cellStyle name="Comma 9 3 2 4 5" xfId="4878" xr:uid="{00000000-0005-0000-0000-000029000000}"/>
    <cellStyle name="Comma 9 3 2 4 5 2" xfId="13950" xr:uid="{00000000-0005-0000-0000-000029000000}"/>
    <cellStyle name="Comma 9 3 2 4 5 2 2" xfId="29070" xr:uid="{00000000-0005-0000-0000-000029000000}"/>
    <cellStyle name="Comma 9 3 2 4 5 2 2 2" xfId="59310" xr:uid="{00000000-0005-0000-0000-000029000000}"/>
    <cellStyle name="Comma 9 3 2 4 5 2 3" xfId="44190" xr:uid="{00000000-0005-0000-0000-000029000000}"/>
    <cellStyle name="Comma 9 3 2 4 5 3" xfId="19998" xr:uid="{00000000-0005-0000-0000-000029000000}"/>
    <cellStyle name="Comma 9 3 2 4 5 3 2" xfId="50238" xr:uid="{00000000-0005-0000-0000-000029000000}"/>
    <cellStyle name="Comma 9 3 2 4 5 4" xfId="35118" xr:uid="{00000000-0005-0000-0000-000029000000}"/>
    <cellStyle name="Comma 9 3 2 4 6" xfId="6390" xr:uid="{00000000-0005-0000-0000-000029000000}"/>
    <cellStyle name="Comma 9 3 2 4 6 2" xfId="21510" xr:uid="{00000000-0005-0000-0000-000029000000}"/>
    <cellStyle name="Comma 9 3 2 4 6 2 2" xfId="51750" xr:uid="{00000000-0005-0000-0000-000029000000}"/>
    <cellStyle name="Comma 9 3 2 4 6 3" xfId="36630" xr:uid="{00000000-0005-0000-0000-000029000000}"/>
    <cellStyle name="Comma 9 3 2 4 7" xfId="7902" xr:uid="{00000000-0005-0000-0000-000029000000}"/>
    <cellStyle name="Comma 9 3 2 4 7 2" xfId="23022" xr:uid="{00000000-0005-0000-0000-000029000000}"/>
    <cellStyle name="Comma 9 3 2 4 7 2 2" xfId="53262" xr:uid="{00000000-0005-0000-0000-000029000000}"/>
    <cellStyle name="Comma 9 3 2 4 7 3" xfId="38142" xr:uid="{00000000-0005-0000-0000-000029000000}"/>
    <cellStyle name="Comma 9 3 2 4 8" xfId="9414" xr:uid="{00000000-0005-0000-0000-000029000000}"/>
    <cellStyle name="Comma 9 3 2 4 8 2" xfId="24534" xr:uid="{00000000-0005-0000-0000-000029000000}"/>
    <cellStyle name="Comma 9 3 2 4 8 2 2" xfId="54774" xr:uid="{00000000-0005-0000-0000-000029000000}"/>
    <cellStyle name="Comma 9 3 2 4 8 3" xfId="39654" xr:uid="{00000000-0005-0000-0000-000029000000}"/>
    <cellStyle name="Comma 9 3 2 4 9" xfId="15462" xr:uid="{00000000-0005-0000-0000-000029000000}"/>
    <cellStyle name="Comma 9 3 2 4 9 2" xfId="45702" xr:uid="{00000000-0005-0000-0000-000029000000}"/>
    <cellStyle name="Comma 9 3 2 5" xfId="594" xr:uid="{00000000-0005-0000-0000-0000F2000000}"/>
    <cellStyle name="Comma 9 3 2 5 10" xfId="30834" xr:uid="{00000000-0005-0000-0000-0000F2000000}"/>
    <cellStyle name="Comma 9 3 2 5 2" xfId="1350" xr:uid="{00000000-0005-0000-0000-0000F2000000}"/>
    <cellStyle name="Comma 9 3 2 5 2 2" xfId="2862" xr:uid="{00000000-0005-0000-0000-0000F2000000}"/>
    <cellStyle name="Comma 9 3 2 5 2 2 2" xfId="11934" xr:uid="{00000000-0005-0000-0000-0000F2000000}"/>
    <cellStyle name="Comma 9 3 2 5 2 2 2 2" xfId="27054" xr:uid="{00000000-0005-0000-0000-0000F2000000}"/>
    <cellStyle name="Comma 9 3 2 5 2 2 2 2 2" xfId="57294" xr:uid="{00000000-0005-0000-0000-0000F2000000}"/>
    <cellStyle name="Comma 9 3 2 5 2 2 2 3" xfId="42174" xr:uid="{00000000-0005-0000-0000-0000F2000000}"/>
    <cellStyle name="Comma 9 3 2 5 2 2 3" xfId="17982" xr:uid="{00000000-0005-0000-0000-0000F2000000}"/>
    <cellStyle name="Comma 9 3 2 5 2 2 3 2" xfId="48222" xr:uid="{00000000-0005-0000-0000-0000F2000000}"/>
    <cellStyle name="Comma 9 3 2 5 2 2 4" xfId="33102" xr:uid="{00000000-0005-0000-0000-0000F2000000}"/>
    <cellStyle name="Comma 9 3 2 5 2 3" xfId="4374" xr:uid="{00000000-0005-0000-0000-0000F2000000}"/>
    <cellStyle name="Comma 9 3 2 5 2 3 2" xfId="13446" xr:uid="{00000000-0005-0000-0000-0000F2000000}"/>
    <cellStyle name="Comma 9 3 2 5 2 3 2 2" xfId="28566" xr:uid="{00000000-0005-0000-0000-0000F2000000}"/>
    <cellStyle name="Comma 9 3 2 5 2 3 2 2 2" xfId="58806" xr:uid="{00000000-0005-0000-0000-0000F2000000}"/>
    <cellStyle name="Comma 9 3 2 5 2 3 2 3" xfId="43686" xr:uid="{00000000-0005-0000-0000-0000F2000000}"/>
    <cellStyle name="Comma 9 3 2 5 2 3 3" xfId="19494" xr:uid="{00000000-0005-0000-0000-0000F2000000}"/>
    <cellStyle name="Comma 9 3 2 5 2 3 3 2" xfId="49734" xr:uid="{00000000-0005-0000-0000-0000F2000000}"/>
    <cellStyle name="Comma 9 3 2 5 2 3 4" xfId="34614" xr:uid="{00000000-0005-0000-0000-0000F2000000}"/>
    <cellStyle name="Comma 9 3 2 5 2 4" xfId="5886" xr:uid="{00000000-0005-0000-0000-0000F2000000}"/>
    <cellStyle name="Comma 9 3 2 5 2 4 2" xfId="14958" xr:uid="{00000000-0005-0000-0000-0000F2000000}"/>
    <cellStyle name="Comma 9 3 2 5 2 4 2 2" xfId="30078" xr:uid="{00000000-0005-0000-0000-0000F2000000}"/>
    <cellStyle name="Comma 9 3 2 5 2 4 2 2 2" xfId="60318" xr:uid="{00000000-0005-0000-0000-0000F2000000}"/>
    <cellStyle name="Comma 9 3 2 5 2 4 2 3" xfId="45198" xr:uid="{00000000-0005-0000-0000-0000F2000000}"/>
    <cellStyle name="Comma 9 3 2 5 2 4 3" xfId="21006" xr:uid="{00000000-0005-0000-0000-0000F2000000}"/>
    <cellStyle name="Comma 9 3 2 5 2 4 3 2" xfId="51246" xr:uid="{00000000-0005-0000-0000-0000F2000000}"/>
    <cellStyle name="Comma 9 3 2 5 2 4 4" xfId="36126" xr:uid="{00000000-0005-0000-0000-0000F2000000}"/>
    <cellStyle name="Comma 9 3 2 5 2 5" xfId="7398" xr:uid="{00000000-0005-0000-0000-0000F2000000}"/>
    <cellStyle name="Comma 9 3 2 5 2 5 2" xfId="22518" xr:uid="{00000000-0005-0000-0000-0000F2000000}"/>
    <cellStyle name="Comma 9 3 2 5 2 5 2 2" xfId="52758" xr:uid="{00000000-0005-0000-0000-0000F2000000}"/>
    <cellStyle name="Comma 9 3 2 5 2 5 3" xfId="37638" xr:uid="{00000000-0005-0000-0000-0000F2000000}"/>
    <cellStyle name="Comma 9 3 2 5 2 6" xfId="8910" xr:uid="{00000000-0005-0000-0000-0000F2000000}"/>
    <cellStyle name="Comma 9 3 2 5 2 6 2" xfId="24030" xr:uid="{00000000-0005-0000-0000-0000F2000000}"/>
    <cellStyle name="Comma 9 3 2 5 2 6 2 2" xfId="54270" xr:uid="{00000000-0005-0000-0000-0000F2000000}"/>
    <cellStyle name="Comma 9 3 2 5 2 6 3" xfId="39150" xr:uid="{00000000-0005-0000-0000-0000F2000000}"/>
    <cellStyle name="Comma 9 3 2 5 2 7" xfId="10422" xr:uid="{00000000-0005-0000-0000-0000F2000000}"/>
    <cellStyle name="Comma 9 3 2 5 2 7 2" xfId="25542" xr:uid="{00000000-0005-0000-0000-0000F2000000}"/>
    <cellStyle name="Comma 9 3 2 5 2 7 2 2" xfId="55782" xr:uid="{00000000-0005-0000-0000-0000F2000000}"/>
    <cellStyle name="Comma 9 3 2 5 2 7 3" xfId="40662" xr:uid="{00000000-0005-0000-0000-0000F2000000}"/>
    <cellStyle name="Comma 9 3 2 5 2 8" xfId="16470" xr:uid="{00000000-0005-0000-0000-0000F2000000}"/>
    <cellStyle name="Comma 9 3 2 5 2 8 2" xfId="46710" xr:uid="{00000000-0005-0000-0000-0000F2000000}"/>
    <cellStyle name="Comma 9 3 2 5 2 9" xfId="31590" xr:uid="{00000000-0005-0000-0000-0000F2000000}"/>
    <cellStyle name="Comma 9 3 2 5 3" xfId="2106" xr:uid="{00000000-0005-0000-0000-0000F2000000}"/>
    <cellStyle name="Comma 9 3 2 5 3 2" xfId="11178" xr:uid="{00000000-0005-0000-0000-0000F2000000}"/>
    <cellStyle name="Comma 9 3 2 5 3 2 2" xfId="26298" xr:uid="{00000000-0005-0000-0000-0000F2000000}"/>
    <cellStyle name="Comma 9 3 2 5 3 2 2 2" xfId="56538" xr:uid="{00000000-0005-0000-0000-0000F2000000}"/>
    <cellStyle name="Comma 9 3 2 5 3 2 3" xfId="41418" xr:uid="{00000000-0005-0000-0000-0000F2000000}"/>
    <cellStyle name="Comma 9 3 2 5 3 3" xfId="17226" xr:uid="{00000000-0005-0000-0000-0000F2000000}"/>
    <cellStyle name="Comma 9 3 2 5 3 3 2" xfId="47466" xr:uid="{00000000-0005-0000-0000-0000F2000000}"/>
    <cellStyle name="Comma 9 3 2 5 3 4" xfId="32346" xr:uid="{00000000-0005-0000-0000-0000F2000000}"/>
    <cellStyle name="Comma 9 3 2 5 4" xfId="3618" xr:uid="{00000000-0005-0000-0000-0000F2000000}"/>
    <cellStyle name="Comma 9 3 2 5 4 2" xfId="12690" xr:uid="{00000000-0005-0000-0000-0000F2000000}"/>
    <cellStyle name="Comma 9 3 2 5 4 2 2" xfId="27810" xr:uid="{00000000-0005-0000-0000-0000F2000000}"/>
    <cellStyle name="Comma 9 3 2 5 4 2 2 2" xfId="58050" xr:uid="{00000000-0005-0000-0000-0000F2000000}"/>
    <cellStyle name="Comma 9 3 2 5 4 2 3" xfId="42930" xr:uid="{00000000-0005-0000-0000-0000F2000000}"/>
    <cellStyle name="Comma 9 3 2 5 4 3" xfId="18738" xr:uid="{00000000-0005-0000-0000-0000F2000000}"/>
    <cellStyle name="Comma 9 3 2 5 4 3 2" xfId="48978" xr:uid="{00000000-0005-0000-0000-0000F2000000}"/>
    <cellStyle name="Comma 9 3 2 5 4 4" xfId="33858" xr:uid="{00000000-0005-0000-0000-0000F2000000}"/>
    <cellStyle name="Comma 9 3 2 5 5" xfId="5130" xr:uid="{00000000-0005-0000-0000-0000F2000000}"/>
    <cellStyle name="Comma 9 3 2 5 5 2" xfId="14202" xr:uid="{00000000-0005-0000-0000-0000F2000000}"/>
    <cellStyle name="Comma 9 3 2 5 5 2 2" xfId="29322" xr:uid="{00000000-0005-0000-0000-0000F2000000}"/>
    <cellStyle name="Comma 9 3 2 5 5 2 2 2" xfId="59562" xr:uid="{00000000-0005-0000-0000-0000F2000000}"/>
    <cellStyle name="Comma 9 3 2 5 5 2 3" xfId="44442" xr:uid="{00000000-0005-0000-0000-0000F2000000}"/>
    <cellStyle name="Comma 9 3 2 5 5 3" xfId="20250" xr:uid="{00000000-0005-0000-0000-0000F2000000}"/>
    <cellStyle name="Comma 9 3 2 5 5 3 2" xfId="50490" xr:uid="{00000000-0005-0000-0000-0000F2000000}"/>
    <cellStyle name="Comma 9 3 2 5 5 4" xfId="35370" xr:uid="{00000000-0005-0000-0000-0000F2000000}"/>
    <cellStyle name="Comma 9 3 2 5 6" xfId="6642" xr:uid="{00000000-0005-0000-0000-0000F2000000}"/>
    <cellStyle name="Comma 9 3 2 5 6 2" xfId="21762" xr:uid="{00000000-0005-0000-0000-0000F2000000}"/>
    <cellStyle name="Comma 9 3 2 5 6 2 2" xfId="52002" xr:uid="{00000000-0005-0000-0000-0000F2000000}"/>
    <cellStyle name="Comma 9 3 2 5 6 3" xfId="36882" xr:uid="{00000000-0005-0000-0000-0000F2000000}"/>
    <cellStyle name="Comma 9 3 2 5 7" xfId="8154" xr:uid="{00000000-0005-0000-0000-0000F2000000}"/>
    <cellStyle name="Comma 9 3 2 5 7 2" xfId="23274" xr:uid="{00000000-0005-0000-0000-0000F2000000}"/>
    <cellStyle name="Comma 9 3 2 5 7 2 2" xfId="53514" xr:uid="{00000000-0005-0000-0000-0000F2000000}"/>
    <cellStyle name="Comma 9 3 2 5 7 3" xfId="38394" xr:uid="{00000000-0005-0000-0000-0000F2000000}"/>
    <cellStyle name="Comma 9 3 2 5 8" xfId="9666" xr:uid="{00000000-0005-0000-0000-0000F2000000}"/>
    <cellStyle name="Comma 9 3 2 5 8 2" xfId="24786" xr:uid="{00000000-0005-0000-0000-0000F2000000}"/>
    <cellStyle name="Comma 9 3 2 5 8 2 2" xfId="55026" xr:uid="{00000000-0005-0000-0000-0000F2000000}"/>
    <cellStyle name="Comma 9 3 2 5 8 3" xfId="39906" xr:uid="{00000000-0005-0000-0000-0000F2000000}"/>
    <cellStyle name="Comma 9 3 2 5 9" xfId="15714" xr:uid="{00000000-0005-0000-0000-0000F2000000}"/>
    <cellStyle name="Comma 9 3 2 5 9 2" xfId="45954" xr:uid="{00000000-0005-0000-0000-0000F2000000}"/>
    <cellStyle name="Comma 9 3 2 6" xfId="846" xr:uid="{00000000-0005-0000-0000-000029000000}"/>
    <cellStyle name="Comma 9 3 2 6 2" xfId="2358" xr:uid="{00000000-0005-0000-0000-000029000000}"/>
    <cellStyle name="Comma 9 3 2 6 2 2" xfId="11430" xr:uid="{00000000-0005-0000-0000-000029000000}"/>
    <cellStyle name="Comma 9 3 2 6 2 2 2" xfId="26550" xr:uid="{00000000-0005-0000-0000-000029000000}"/>
    <cellStyle name="Comma 9 3 2 6 2 2 2 2" xfId="56790" xr:uid="{00000000-0005-0000-0000-000029000000}"/>
    <cellStyle name="Comma 9 3 2 6 2 2 3" xfId="41670" xr:uid="{00000000-0005-0000-0000-000029000000}"/>
    <cellStyle name="Comma 9 3 2 6 2 3" xfId="17478" xr:uid="{00000000-0005-0000-0000-000029000000}"/>
    <cellStyle name="Comma 9 3 2 6 2 3 2" xfId="47718" xr:uid="{00000000-0005-0000-0000-000029000000}"/>
    <cellStyle name="Comma 9 3 2 6 2 4" xfId="32598" xr:uid="{00000000-0005-0000-0000-000029000000}"/>
    <cellStyle name="Comma 9 3 2 6 3" xfId="3870" xr:uid="{00000000-0005-0000-0000-000029000000}"/>
    <cellStyle name="Comma 9 3 2 6 3 2" xfId="12942" xr:uid="{00000000-0005-0000-0000-000029000000}"/>
    <cellStyle name="Comma 9 3 2 6 3 2 2" xfId="28062" xr:uid="{00000000-0005-0000-0000-000029000000}"/>
    <cellStyle name="Comma 9 3 2 6 3 2 2 2" xfId="58302" xr:uid="{00000000-0005-0000-0000-000029000000}"/>
    <cellStyle name="Comma 9 3 2 6 3 2 3" xfId="43182" xr:uid="{00000000-0005-0000-0000-000029000000}"/>
    <cellStyle name="Comma 9 3 2 6 3 3" xfId="18990" xr:uid="{00000000-0005-0000-0000-000029000000}"/>
    <cellStyle name="Comma 9 3 2 6 3 3 2" xfId="49230" xr:uid="{00000000-0005-0000-0000-000029000000}"/>
    <cellStyle name="Comma 9 3 2 6 3 4" xfId="34110" xr:uid="{00000000-0005-0000-0000-000029000000}"/>
    <cellStyle name="Comma 9 3 2 6 4" xfId="5382" xr:uid="{00000000-0005-0000-0000-000029000000}"/>
    <cellStyle name="Comma 9 3 2 6 4 2" xfId="14454" xr:uid="{00000000-0005-0000-0000-000029000000}"/>
    <cellStyle name="Comma 9 3 2 6 4 2 2" xfId="29574" xr:uid="{00000000-0005-0000-0000-000029000000}"/>
    <cellStyle name="Comma 9 3 2 6 4 2 2 2" xfId="59814" xr:uid="{00000000-0005-0000-0000-000029000000}"/>
    <cellStyle name="Comma 9 3 2 6 4 2 3" xfId="44694" xr:uid="{00000000-0005-0000-0000-000029000000}"/>
    <cellStyle name="Comma 9 3 2 6 4 3" xfId="20502" xr:uid="{00000000-0005-0000-0000-000029000000}"/>
    <cellStyle name="Comma 9 3 2 6 4 3 2" xfId="50742" xr:uid="{00000000-0005-0000-0000-000029000000}"/>
    <cellStyle name="Comma 9 3 2 6 4 4" xfId="35622" xr:uid="{00000000-0005-0000-0000-000029000000}"/>
    <cellStyle name="Comma 9 3 2 6 5" xfId="6894" xr:uid="{00000000-0005-0000-0000-000029000000}"/>
    <cellStyle name="Comma 9 3 2 6 5 2" xfId="22014" xr:uid="{00000000-0005-0000-0000-000029000000}"/>
    <cellStyle name="Comma 9 3 2 6 5 2 2" xfId="52254" xr:uid="{00000000-0005-0000-0000-000029000000}"/>
    <cellStyle name="Comma 9 3 2 6 5 3" xfId="37134" xr:uid="{00000000-0005-0000-0000-000029000000}"/>
    <cellStyle name="Comma 9 3 2 6 6" xfId="8406" xr:uid="{00000000-0005-0000-0000-000029000000}"/>
    <cellStyle name="Comma 9 3 2 6 6 2" xfId="23526" xr:uid="{00000000-0005-0000-0000-000029000000}"/>
    <cellStyle name="Comma 9 3 2 6 6 2 2" xfId="53766" xr:uid="{00000000-0005-0000-0000-000029000000}"/>
    <cellStyle name="Comma 9 3 2 6 6 3" xfId="38646" xr:uid="{00000000-0005-0000-0000-000029000000}"/>
    <cellStyle name="Comma 9 3 2 6 7" xfId="9918" xr:uid="{00000000-0005-0000-0000-000029000000}"/>
    <cellStyle name="Comma 9 3 2 6 7 2" xfId="25038" xr:uid="{00000000-0005-0000-0000-000029000000}"/>
    <cellStyle name="Comma 9 3 2 6 7 2 2" xfId="55278" xr:uid="{00000000-0005-0000-0000-000029000000}"/>
    <cellStyle name="Comma 9 3 2 6 7 3" xfId="40158" xr:uid="{00000000-0005-0000-0000-000029000000}"/>
    <cellStyle name="Comma 9 3 2 6 8" xfId="15966" xr:uid="{00000000-0005-0000-0000-000029000000}"/>
    <cellStyle name="Comma 9 3 2 6 8 2" xfId="46206" xr:uid="{00000000-0005-0000-0000-000029000000}"/>
    <cellStyle name="Comma 9 3 2 6 9" xfId="31086" xr:uid="{00000000-0005-0000-0000-000029000000}"/>
    <cellStyle name="Comma 9 3 2 7" xfId="1602" xr:uid="{00000000-0005-0000-0000-000029000000}"/>
    <cellStyle name="Comma 9 3 2 7 2" xfId="10674" xr:uid="{00000000-0005-0000-0000-000029000000}"/>
    <cellStyle name="Comma 9 3 2 7 2 2" xfId="25794" xr:uid="{00000000-0005-0000-0000-000029000000}"/>
    <cellStyle name="Comma 9 3 2 7 2 2 2" xfId="56034" xr:uid="{00000000-0005-0000-0000-000029000000}"/>
    <cellStyle name="Comma 9 3 2 7 2 3" xfId="40914" xr:uid="{00000000-0005-0000-0000-000029000000}"/>
    <cellStyle name="Comma 9 3 2 7 3" xfId="16722" xr:uid="{00000000-0005-0000-0000-000029000000}"/>
    <cellStyle name="Comma 9 3 2 7 3 2" xfId="46962" xr:uid="{00000000-0005-0000-0000-000029000000}"/>
    <cellStyle name="Comma 9 3 2 7 4" xfId="31842" xr:uid="{00000000-0005-0000-0000-000029000000}"/>
    <cellStyle name="Comma 9 3 2 8" xfId="3114" xr:uid="{00000000-0005-0000-0000-000029000000}"/>
    <cellStyle name="Comma 9 3 2 8 2" xfId="12186" xr:uid="{00000000-0005-0000-0000-000029000000}"/>
    <cellStyle name="Comma 9 3 2 8 2 2" xfId="27306" xr:uid="{00000000-0005-0000-0000-000029000000}"/>
    <cellStyle name="Comma 9 3 2 8 2 2 2" xfId="57546" xr:uid="{00000000-0005-0000-0000-000029000000}"/>
    <cellStyle name="Comma 9 3 2 8 2 3" xfId="42426" xr:uid="{00000000-0005-0000-0000-000029000000}"/>
    <cellStyle name="Comma 9 3 2 8 3" xfId="18234" xr:uid="{00000000-0005-0000-0000-000029000000}"/>
    <cellStyle name="Comma 9 3 2 8 3 2" xfId="48474" xr:uid="{00000000-0005-0000-0000-000029000000}"/>
    <cellStyle name="Comma 9 3 2 8 4" xfId="33354" xr:uid="{00000000-0005-0000-0000-000029000000}"/>
    <cellStyle name="Comma 9 3 2 9" xfId="4626" xr:uid="{00000000-0005-0000-0000-000029000000}"/>
    <cellStyle name="Comma 9 3 2 9 2" xfId="13698" xr:uid="{00000000-0005-0000-0000-000029000000}"/>
    <cellStyle name="Comma 9 3 2 9 2 2" xfId="28818" xr:uid="{00000000-0005-0000-0000-000029000000}"/>
    <cellStyle name="Comma 9 3 2 9 2 2 2" xfId="59058" xr:uid="{00000000-0005-0000-0000-000029000000}"/>
    <cellStyle name="Comma 9 3 2 9 2 3" xfId="43938" xr:uid="{00000000-0005-0000-0000-000029000000}"/>
    <cellStyle name="Comma 9 3 2 9 3" xfId="19746" xr:uid="{00000000-0005-0000-0000-000029000000}"/>
    <cellStyle name="Comma 9 3 2 9 3 2" xfId="49986" xr:uid="{00000000-0005-0000-0000-000029000000}"/>
    <cellStyle name="Comma 9 3 2 9 4" xfId="34866" xr:uid="{00000000-0005-0000-0000-000029000000}"/>
    <cellStyle name="Comma 9 3 3" xfId="132" xr:uid="{00000000-0005-0000-0000-000051000000}"/>
    <cellStyle name="Comma 9 3 3 10" xfId="9204" xr:uid="{00000000-0005-0000-0000-000051000000}"/>
    <cellStyle name="Comma 9 3 3 10 2" xfId="24324" xr:uid="{00000000-0005-0000-0000-000051000000}"/>
    <cellStyle name="Comma 9 3 3 10 2 2" xfId="54564" xr:uid="{00000000-0005-0000-0000-000051000000}"/>
    <cellStyle name="Comma 9 3 3 10 3" xfId="39444" xr:uid="{00000000-0005-0000-0000-000051000000}"/>
    <cellStyle name="Comma 9 3 3 11" xfId="15252" xr:uid="{00000000-0005-0000-0000-000051000000}"/>
    <cellStyle name="Comma 9 3 3 11 2" xfId="45492" xr:uid="{00000000-0005-0000-0000-000051000000}"/>
    <cellStyle name="Comma 9 3 3 12" xfId="30372" xr:uid="{00000000-0005-0000-0000-000051000000}"/>
    <cellStyle name="Comma 9 3 3 2" xfId="384" xr:uid="{00000000-0005-0000-0000-000051000000}"/>
    <cellStyle name="Comma 9 3 3 2 10" xfId="30624" xr:uid="{00000000-0005-0000-0000-000051000000}"/>
    <cellStyle name="Comma 9 3 3 2 2" xfId="1140" xr:uid="{00000000-0005-0000-0000-000051000000}"/>
    <cellStyle name="Comma 9 3 3 2 2 2" xfId="2652" xr:uid="{00000000-0005-0000-0000-000051000000}"/>
    <cellStyle name="Comma 9 3 3 2 2 2 2" xfId="11724" xr:uid="{00000000-0005-0000-0000-000051000000}"/>
    <cellStyle name="Comma 9 3 3 2 2 2 2 2" xfId="26844" xr:uid="{00000000-0005-0000-0000-000051000000}"/>
    <cellStyle name="Comma 9 3 3 2 2 2 2 2 2" xfId="57084" xr:uid="{00000000-0005-0000-0000-000051000000}"/>
    <cellStyle name="Comma 9 3 3 2 2 2 2 3" xfId="41964" xr:uid="{00000000-0005-0000-0000-000051000000}"/>
    <cellStyle name="Comma 9 3 3 2 2 2 3" xfId="17772" xr:uid="{00000000-0005-0000-0000-000051000000}"/>
    <cellStyle name="Comma 9 3 3 2 2 2 3 2" xfId="48012" xr:uid="{00000000-0005-0000-0000-000051000000}"/>
    <cellStyle name="Comma 9 3 3 2 2 2 4" xfId="32892" xr:uid="{00000000-0005-0000-0000-000051000000}"/>
    <cellStyle name="Comma 9 3 3 2 2 3" xfId="4164" xr:uid="{00000000-0005-0000-0000-000051000000}"/>
    <cellStyle name="Comma 9 3 3 2 2 3 2" xfId="13236" xr:uid="{00000000-0005-0000-0000-000051000000}"/>
    <cellStyle name="Comma 9 3 3 2 2 3 2 2" xfId="28356" xr:uid="{00000000-0005-0000-0000-000051000000}"/>
    <cellStyle name="Comma 9 3 3 2 2 3 2 2 2" xfId="58596" xr:uid="{00000000-0005-0000-0000-000051000000}"/>
    <cellStyle name="Comma 9 3 3 2 2 3 2 3" xfId="43476" xr:uid="{00000000-0005-0000-0000-000051000000}"/>
    <cellStyle name="Comma 9 3 3 2 2 3 3" xfId="19284" xr:uid="{00000000-0005-0000-0000-000051000000}"/>
    <cellStyle name="Comma 9 3 3 2 2 3 3 2" xfId="49524" xr:uid="{00000000-0005-0000-0000-000051000000}"/>
    <cellStyle name="Comma 9 3 3 2 2 3 4" xfId="34404" xr:uid="{00000000-0005-0000-0000-000051000000}"/>
    <cellStyle name="Comma 9 3 3 2 2 4" xfId="5676" xr:uid="{00000000-0005-0000-0000-000051000000}"/>
    <cellStyle name="Comma 9 3 3 2 2 4 2" xfId="14748" xr:uid="{00000000-0005-0000-0000-000051000000}"/>
    <cellStyle name="Comma 9 3 3 2 2 4 2 2" xfId="29868" xr:uid="{00000000-0005-0000-0000-000051000000}"/>
    <cellStyle name="Comma 9 3 3 2 2 4 2 2 2" xfId="60108" xr:uid="{00000000-0005-0000-0000-000051000000}"/>
    <cellStyle name="Comma 9 3 3 2 2 4 2 3" xfId="44988" xr:uid="{00000000-0005-0000-0000-000051000000}"/>
    <cellStyle name="Comma 9 3 3 2 2 4 3" xfId="20796" xr:uid="{00000000-0005-0000-0000-000051000000}"/>
    <cellStyle name="Comma 9 3 3 2 2 4 3 2" xfId="51036" xr:uid="{00000000-0005-0000-0000-000051000000}"/>
    <cellStyle name="Comma 9 3 3 2 2 4 4" xfId="35916" xr:uid="{00000000-0005-0000-0000-000051000000}"/>
    <cellStyle name="Comma 9 3 3 2 2 5" xfId="7188" xr:uid="{00000000-0005-0000-0000-000051000000}"/>
    <cellStyle name="Comma 9 3 3 2 2 5 2" xfId="22308" xr:uid="{00000000-0005-0000-0000-000051000000}"/>
    <cellStyle name="Comma 9 3 3 2 2 5 2 2" xfId="52548" xr:uid="{00000000-0005-0000-0000-000051000000}"/>
    <cellStyle name="Comma 9 3 3 2 2 5 3" xfId="37428" xr:uid="{00000000-0005-0000-0000-000051000000}"/>
    <cellStyle name="Comma 9 3 3 2 2 6" xfId="8700" xr:uid="{00000000-0005-0000-0000-000051000000}"/>
    <cellStyle name="Comma 9 3 3 2 2 6 2" xfId="23820" xr:uid="{00000000-0005-0000-0000-000051000000}"/>
    <cellStyle name="Comma 9 3 3 2 2 6 2 2" xfId="54060" xr:uid="{00000000-0005-0000-0000-000051000000}"/>
    <cellStyle name="Comma 9 3 3 2 2 6 3" xfId="38940" xr:uid="{00000000-0005-0000-0000-000051000000}"/>
    <cellStyle name="Comma 9 3 3 2 2 7" xfId="10212" xr:uid="{00000000-0005-0000-0000-000051000000}"/>
    <cellStyle name="Comma 9 3 3 2 2 7 2" xfId="25332" xr:uid="{00000000-0005-0000-0000-000051000000}"/>
    <cellStyle name="Comma 9 3 3 2 2 7 2 2" xfId="55572" xr:uid="{00000000-0005-0000-0000-000051000000}"/>
    <cellStyle name="Comma 9 3 3 2 2 7 3" xfId="40452" xr:uid="{00000000-0005-0000-0000-000051000000}"/>
    <cellStyle name="Comma 9 3 3 2 2 8" xfId="16260" xr:uid="{00000000-0005-0000-0000-000051000000}"/>
    <cellStyle name="Comma 9 3 3 2 2 8 2" xfId="46500" xr:uid="{00000000-0005-0000-0000-000051000000}"/>
    <cellStyle name="Comma 9 3 3 2 2 9" xfId="31380" xr:uid="{00000000-0005-0000-0000-000051000000}"/>
    <cellStyle name="Comma 9 3 3 2 3" xfId="1896" xr:uid="{00000000-0005-0000-0000-000051000000}"/>
    <cellStyle name="Comma 9 3 3 2 3 2" xfId="10968" xr:uid="{00000000-0005-0000-0000-000051000000}"/>
    <cellStyle name="Comma 9 3 3 2 3 2 2" xfId="26088" xr:uid="{00000000-0005-0000-0000-000051000000}"/>
    <cellStyle name="Comma 9 3 3 2 3 2 2 2" xfId="56328" xr:uid="{00000000-0005-0000-0000-000051000000}"/>
    <cellStyle name="Comma 9 3 3 2 3 2 3" xfId="41208" xr:uid="{00000000-0005-0000-0000-000051000000}"/>
    <cellStyle name="Comma 9 3 3 2 3 3" xfId="17016" xr:uid="{00000000-0005-0000-0000-000051000000}"/>
    <cellStyle name="Comma 9 3 3 2 3 3 2" xfId="47256" xr:uid="{00000000-0005-0000-0000-000051000000}"/>
    <cellStyle name="Comma 9 3 3 2 3 4" xfId="32136" xr:uid="{00000000-0005-0000-0000-000051000000}"/>
    <cellStyle name="Comma 9 3 3 2 4" xfId="3408" xr:uid="{00000000-0005-0000-0000-000051000000}"/>
    <cellStyle name="Comma 9 3 3 2 4 2" xfId="12480" xr:uid="{00000000-0005-0000-0000-000051000000}"/>
    <cellStyle name="Comma 9 3 3 2 4 2 2" xfId="27600" xr:uid="{00000000-0005-0000-0000-000051000000}"/>
    <cellStyle name="Comma 9 3 3 2 4 2 2 2" xfId="57840" xr:uid="{00000000-0005-0000-0000-000051000000}"/>
    <cellStyle name="Comma 9 3 3 2 4 2 3" xfId="42720" xr:uid="{00000000-0005-0000-0000-000051000000}"/>
    <cellStyle name="Comma 9 3 3 2 4 3" xfId="18528" xr:uid="{00000000-0005-0000-0000-000051000000}"/>
    <cellStyle name="Comma 9 3 3 2 4 3 2" xfId="48768" xr:uid="{00000000-0005-0000-0000-000051000000}"/>
    <cellStyle name="Comma 9 3 3 2 4 4" xfId="33648" xr:uid="{00000000-0005-0000-0000-000051000000}"/>
    <cellStyle name="Comma 9 3 3 2 5" xfId="4920" xr:uid="{00000000-0005-0000-0000-000051000000}"/>
    <cellStyle name="Comma 9 3 3 2 5 2" xfId="13992" xr:uid="{00000000-0005-0000-0000-000051000000}"/>
    <cellStyle name="Comma 9 3 3 2 5 2 2" xfId="29112" xr:uid="{00000000-0005-0000-0000-000051000000}"/>
    <cellStyle name="Comma 9 3 3 2 5 2 2 2" xfId="59352" xr:uid="{00000000-0005-0000-0000-000051000000}"/>
    <cellStyle name="Comma 9 3 3 2 5 2 3" xfId="44232" xr:uid="{00000000-0005-0000-0000-000051000000}"/>
    <cellStyle name="Comma 9 3 3 2 5 3" xfId="20040" xr:uid="{00000000-0005-0000-0000-000051000000}"/>
    <cellStyle name="Comma 9 3 3 2 5 3 2" xfId="50280" xr:uid="{00000000-0005-0000-0000-000051000000}"/>
    <cellStyle name="Comma 9 3 3 2 5 4" xfId="35160" xr:uid="{00000000-0005-0000-0000-000051000000}"/>
    <cellStyle name="Comma 9 3 3 2 6" xfId="6432" xr:uid="{00000000-0005-0000-0000-000051000000}"/>
    <cellStyle name="Comma 9 3 3 2 6 2" xfId="21552" xr:uid="{00000000-0005-0000-0000-000051000000}"/>
    <cellStyle name="Comma 9 3 3 2 6 2 2" xfId="51792" xr:uid="{00000000-0005-0000-0000-000051000000}"/>
    <cellStyle name="Comma 9 3 3 2 6 3" xfId="36672" xr:uid="{00000000-0005-0000-0000-000051000000}"/>
    <cellStyle name="Comma 9 3 3 2 7" xfId="7944" xr:uid="{00000000-0005-0000-0000-000051000000}"/>
    <cellStyle name="Comma 9 3 3 2 7 2" xfId="23064" xr:uid="{00000000-0005-0000-0000-000051000000}"/>
    <cellStyle name="Comma 9 3 3 2 7 2 2" xfId="53304" xr:uid="{00000000-0005-0000-0000-000051000000}"/>
    <cellStyle name="Comma 9 3 3 2 7 3" xfId="38184" xr:uid="{00000000-0005-0000-0000-000051000000}"/>
    <cellStyle name="Comma 9 3 3 2 8" xfId="9456" xr:uid="{00000000-0005-0000-0000-000051000000}"/>
    <cellStyle name="Comma 9 3 3 2 8 2" xfId="24576" xr:uid="{00000000-0005-0000-0000-000051000000}"/>
    <cellStyle name="Comma 9 3 3 2 8 2 2" xfId="54816" xr:uid="{00000000-0005-0000-0000-000051000000}"/>
    <cellStyle name="Comma 9 3 3 2 8 3" xfId="39696" xr:uid="{00000000-0005-0000-0000-000051000000}"/>
    <cellStyle name="Comma 9 3 3 2 9" xfId="15504" xr:uid="{00000000-0005-0000-0000-000051000000}"/>
    <cellStyle name="Comma 9 3 3 2 9 2" xfId="45744" xr:uid="{00000000-0005-0000-0000-000051000000}"/>
    <cellStyle name="Comma 9 3 3 3" xfId="636" xr:uid="{00000000-0005-0000-0000-0000F5000000}"/>
    <cellStyle name="Comma 9 3 3 3 10" xfId="30876" xr:uid="{00000000-0005-0000-0000-0000F5000000}"/>
    <cellStyle name="Comma 9 3 3 3 2" xfId="1392" xr:uid="{00000000-0005-0000-0000-0000F5000000}"/>
    <cellStyle name="Comma 9 3 3 3 2 2" xfId="2904" xr:uid="{00000000-0005-0000-0000-0000F5000000}"/>
    <cellStyle name="Comma 9 3 3 3 2 2 2" xfId="11976" xr:uid="{00000000-0005-0000-0000-0000F5000000}"/>
    <cellStyle name="Comma 9 3 3 3 2 2 2 2" xfId="27096" xr:uid="{00000000-0005-0000-0000-0000F5000000}"/>
    <cellStyle name="Comma 9 3 3 3 2 2 2 2 2" xfId="57336" xr:uid="{00000000-0005-0000-0000-0000F5000000}"/>
    <cellStyle name="Comma 9 3 3 3 2 2 2 3" xfId="42216" xr:uid="{00000000-0005-0000-0000-0000F5000000}"/>
    <cellStyle name="Comma 9 3 3 3 2 2 3" xfId="18024" xr:uid="{00000000-0005-0000-0000-0000F5000000}"/>
    <cellStyle name="Comma 9 3 3 3 2 2 3 2" xfId="48264" xr:uid="{00000000-0005-0000-0000-0000F5000000}"/>
    <cellStyle name="Comma 9 3 3 3 2 2 4" xfId="33144" xr:uid="{00000000-0005-0000-0000-0000F5000000}"/>
    <cellStyle name="Comma 9 3 3 3 2 3" xfId="4416" xr:uid="{00000000-0005-0000-0000-0000F5000000}"/>
    <cellStyle name="Comma 9 3 3 3 2 3 2" xfId="13488" xr:uid="{00000000-0005-0000-0000-0000F5000000}"/>
    <cellStyle name="Comma 9 3 3 3 2 3 2 2" xfId="28608" xr:uid="{00000000-0005-0000-0000-0000F5000000}"/>
    <cellStyle name="Comma 9 3 3 3 2 3 2 2 2" xfId="58848" xr:uid="{00000000-0005-0000-0000-0000F5000000}"/>
    <cellStyle name="Comma 9 3 3 3 2 3 2 3" xfId="43728" xr:uid="{00000000-0005-0000-0000-0000F5000000}"/>
    <cellStyle name="Comma 9 3 3 3 2 3 3" xfId="19536" xr:uid="{00000000-0005-0000-0000-0000F5000000}"/>
    <cellStyle name="Comma 9 3 3 3 2 3 3 2" xfId="49776" xr:uid="{00000000-0005-0000-0000-0000F5000000}"/>
    <cellStyle name="Comma 9 3 3 3 2 3 4" xfId="34656" xr:uid="{00000000-0005-0000-0000-0000F5000000}"/>
    <cellStyle name="Comma 9 3 3 3 2 4" xfId="5928" xr:uid="{00000000-0005-0000-0000-0000F5000000}"/>
    <cellStyle name="Comma 9 3 3 3 2 4 2" xfId="15000" xr:uid="{00000000-0005-0000-0000-0000F5000000}"/>
    <cellStyle name="Comma 9 3 3 3 2 4 2 2" xfId="30120" xr:uid="{00000000-0005-0000-0000-0000F5000000}"/>
    <cellStyle name="Comma 9 3 3 3 2 4 2 2 2" xfId="60360" xr:uid="{00000000-0005-0000-0000-0000F5000000}"/>
    <cellStyle name="Comma 9 3 3 3 2 4 2 3" xfId="45240" xr:uid="{00000000-0005-0000-0000-0000F5000000}"/>
    <cellStyle name="Comma 9 3 3 3 2 4 3" xfId="21048" xr:uid="{00000000-0005-0000-0000-0000F5000000}"/>
    <cellStyle name="Comma 9 3 3 3 2 4 3 2" xfId="51288" xr:uid="{00000000-0005-0000-0000-0000F5000000}"/>
    <cellStyle name="Comma 9 3 3 3 2 4 4" xfId="36168" xr:uid="{00000000-0005-0000-0000-0000F5000000}"/>
    <cellStyle name="Comma 9 3 3 3 2 5" xfId="7440" xr:uid="{00000000-0005-0000-0000-0000F5000000}"/>
    <cellStyle name="Comma 9 3 3 3 2 5 2" xfId="22560" xr:uid="{00000000-0005-0000-0000-0000F5000000}"/>
    <cellStyle name="Comma 9 3 3 3 2 5 2 2" xfId="52800" xr:uid="{00000000-0005-0000-0000-0000F5000000}"/>
    <cellStyle name="Comma 9 3 3 3 2 5 3" xfId="37680" xr:uid="{00000000-0005-0000-0000-0000F5000000}"/>
    <cellStyle name="Comma 9 3 3 3 2 6" xfId="8952" xr:uid="{00000000-0005-0000-0000-0000F5000000}"/>
    <cellStyle name="Comma 9 3 3 3 2 6 2" xfId="24072" xr:uid="{00000000-0005-0000-0000-0000F5000000}"/>
    <cellStyle name="Comma 9 3 3 3 2 6 2 2" xfId="54312" xr:uid="{00000000-0005-0000-0000-0000F5000000}"/>
    <cellStyle name="Comma 9 3 3 3 2 6 3" xfId="39192" xr:uid="{00000000-0005-0000-0000-0000F5000000}"/>
    <cellStyle name="Comma 9 3 3 3 2 7" xfId="10464" xr:uid="{00000000-0005-0000-0000-0000F5000000}"/>
    <cellStyle name="Comma 9 3 3 3 2 7 2" xfId="25584" xr:uid="{00000000-0005-0000-0000-0000F5000000}"/>
    <cellStyle name="Comma 9 3 3 3 2 7 2 2" xfId="55824" xr:uid="{00000000-0005-0000-0000-0000F5000000}"/>
    <cellStyle name="Comma 9 3 3 3 2 7 3" xfId="40704" xr:uid="{00000000-0005-0000-0000-0000F5000000}"/>
    <cellStyle name="Comma 9 3 3 3 2 8" xfId="16512" xr:uid="{00000000-0005-0000-0000-0000F5000000}"/>
    <cellStyle name="Comma 9 3 3 3 2 8 2" xfId="46752" xr:uid="{00000000-0005-0000-0000-0000F5000000}"/>
    <cellStyle name="Comma 9 3 3 3 2 9" xfId="31632" xr:uid="{00000000-0005-0000-0000-0000F5000000}"/>
    <cellStyle name="Comma 9 3 3 3 3" xfId="2148" xr:uid="{00000000-0005-0000-0000-0000F5000000}"/>
    <cellStyle name="Comma 9 3 3 3 3 2" xfId="11220" xr:uid="{00000000-0005-0000-0000-0000F5000000}"/>
    <cellStyle name="Comma 9 3 3 3 3 2 2" xfId="26340" xr:uid="{00000000-0005-0000-0000-0000F5000000}"/>
    <cellStyle name="Comma 9 3 3 3 3 2 2 2" xfId="56580" xr:uid="{00000000-0005-0000-0000-0000F5000000}"/>
    <cellStyle name="Comma 9 3 3 3 3 2 3" xfId="41460" xr:uid="{00000000-0005-0000-0000-0000F5000000}"/>
    <cellStyle name="Comma 9 3 3 3 3 3" xfId="17268" xr:uid="{00000000-0005-0000-0000-0000F5000000}"/>
    <cellStyle name="Comma 9 3 3 3 3 3 2" xfId="47508" xr:uid="{00000000-0005-0000-0000-0000F5000000}"/>
    <cellStyle name="Comma 9 3 3 3 3 4" xfId="32388" xr:uid="{00000000-0005-0000-0000-0000F5000000}"/>
    <cellStyle name="Comma 9 3 3 3 4" xfId="3660" xr:uid="{00000000-0005-0000-0000-0000F5000000}"/>
    <cellStyle name="Comma 9 3 3 3 4 2" xfId="12732" xr:uid="{00000000-0005-0000-0000-0000F5000000}"/>
    <cellStyle name="Comma 9 3 3 3 4 2 2" xfId="27852" xr:uid="{00000000-0005-0000-0000-0000F5000000}"/>
    <cellStyle name="Comma 9 3 3 3 4 2 2 2" xfId="58092" xr:uid="{00000000-0005-0000-0000-0000F5000000}"/>
    <cellStyle name="Comma 9 3 3 3 4 2 3" xfId="42972" xr:uid="{00000000-0005-0000-0000-0000F5000000}"/>
    <cellStyle name="Comma 9 3 3 3 4 3" xfId="18780" xr:uid="{00000000-0005-0000-0000-0000F5000000}"/>
    <cellStyle name="Comma 9 3 3 3 4 3 2" xfId="49020" xr:uid="{00000000-0005-0000-0000-0000F5000000}"/>
    <cellStyle name="Comma 9 3 3 3 4 4" xfId="33900" xr:uid="{00000000-0005-0000-0000-0000F5000000}"/>
    <cellStyle name="Comma 9 3 3 3 5" xfId="5172" xr:uid="{00000000-0005-0000-0000-0000F5000000}"/>
    <cellStyle name="Comma 9 3 3 3 5 2" xfId="14244" xr:uid="{00000000-0005-0000-0000-0000F5000000}"/>
    <cellStyle name="Comma 9 3 3 3 5 2 2" xfId="29364" xr:uid="{00000000-0005-0000-0000-0000F5000000}"/>
    <cellStyle name="Comma 9 3 3 3 5 2 2 2" xfId="59604" xr:uid="{00000000-0005-0000-0000-0000F5000000}"/>
    <cellStyle name="Comma 9 3 3 3 5 2 3" xfId="44484" xr:uid="{00000000-0005-0000-0000-0000F5000000}"/>
    <cellStyle name="Comma 9 3 3 3 5 3" xfId="20292" xr:uid="{00000000-0005-0000-0000-0000F5000000}"/>
    <cellStyle name="Comma 9 3 3 3 5 3 2" xfId="50532" xr:uid="{00000000-0005-0000-0000-0000F5000000}"/>
    <cellStyle name="Comma 9 3 3 3 5 4" xfId="35412" xr:uid="{00000000-0005-0000-0000-0000F5000000}"/>
    <cellStyle name="Comma 9 3 3 3 6" xfId="6684" xr:uid="{00000000-0005-0000-0000-0000F5000000}"/>
    <cellStyle name="Comma 9 3 3 3 6 2" xfId="21804" xr:uid="{00000000-0005-0000-0000-0000F5000000}"/>
    <cellStyle name="Comma 9 3 3 3 6 2 2" xfId="52044" xr:uid="{00000000-0005-0000-0000-0000F5000000}"/>
    <cellStyle name="Comma 9 3 3 3 6 3" xfId="36924" xr:uid="{00000000-0005-0000-0000-0000F5000000}"/>
    <cellStyle name="Comma 9 3 3 3 7" xfId="8196" xr:uid="{00000000-0005-0000-0000-0000F5000000}"/>
    <cellStyle name="Comma 9 3 3 3 7 2" xfId="23316" xr:uid="{00000000-0005-0000-0000-0000F5000000}"/>
    <cellStyle name="Comma 9 3 3 3 7 2 2" xfId="53556" xr:uid="{00000000-0005-0000-0000-0000F5000000}"/>
    <cellStyle name="Comma 9 3 3 3 7 3" xfId="38436" xr:uid="{00000000-0005-0000-0000-0000F5000000}"/>
    <cellStyle name="Comma 9 3 3 3 8" xfId="9708" xr:uid="{00000000-0005-0000-0000-0000F5000000}"/>
    <cellStyle name="Comma 9 3 3 3 8 2" xfId="24828" xr:uid="{00000000-0005-0000-0000-0000F5000000}"/>
    <cellStyle name="Comma 9 3 3 3 8 2 2" xfId="55068" xr:uid="{00000000-0005-0000-0000-0000F5000000}"/>
    <cellStyle name="Comma 9 3 3 3 8 3" xfId="39948" xr:uid="{00000000-0005-0000-0000-0000F5000000}"/>
    <cellStyle name="Comma 9 3 3 3 9" xfId="15756" xr:uid="{00000000-0005-0000-0000-0000F5000000}"/>
    <cellStyle name="Comma 9 3 3 3 9 2" xfId="45996" xr:uid="{00000000-0005-0000-0000-0000F5000000}"/>
    <cellStyle name="Comma 9 3 3 4" xfId="888" xr:uid="{00000000-0005-0000-0000-000051000000}"/>
    <cellStyle name="Comma 9 3 3 4 2" xfId="2400" xr:uid="{00000000-0005-0000-0000-000051000000}"/>
    <cellStyle name="Comma 9 3 3 4 2 2" xfId="11472" xr:uid="{00000000-0005-0000-0000-000051000000}"/>
    <cellStyle name="Comma 9 3 3 4 2 2 2" xfId="26592" xr:uid="{00000000-0005-0000-0000-000051000000}"/>
    <cellStyle name="Comma 9 3 3 4 2 2 2 2" xfId="56832" xr:uid="{00000000-0005-0000-0000-000051000000}"/>
    <cellStyle name="Comma 9 3 3 4 2 2 3" xfId="41712" xr:uid="{00000000-0005-0000-0000-000051000000}"/>
    <cellStyle name="Comma 9 3 3 4 2 3" xfId="17520" xr:uid="{00000000-0005-0000-0000-000051000000}"/>
    <cellStyle name="Comma 9 3 3 4 2 3 2" xfId="47760" xr:uid="{00000000-0005-0000-0000-000051000000}"/>
    <cellStyle name="Comma 9 3 3 4 2 4" xfId="32640" xr:uid="{00000000-0005-0000-0000-000051000000}"/>
    <cellStyle name="Comma 9 3 3 4 3" xfId="3912" xr:uid="{00000000-0005-0000-0000-000051000000}"/>
    <cellStyle name="Comma 9 3 3 4 3 2" xfId="12984" xr:uid="{00000000-0005-0000-0000-000051000000}"/>
    <cellStyle name="Comma 9 3 3 4 3 2 2" xfId="28104" xr:uid="{00000000-0005-0000-0000-000051000000}"/>
    <cellStyle name="Comma 9 3 3 4 3 2 2 2" xfId="58344" xr:uid="{00000000-0005-0000-0000-000051000000}"/>
    <cellStyle name="Comma 9 3 3 4 3 2 3" xfId="43224" xr:uid="{00000000-0005-0000-0000-000051000000}"/>
    <cellStyle name="Comma 9 3 3 4 3 3" xfId="19032" xr:uid="{00000000-0005-0000-0000-000051000000}"/>
    <cellStyle name="Comma 9 3 3 4 3 3 2" xfId="49272" xr:uid="{00000000-0005-0000-0000-000051000000}"/>
    <cellStyle name="Comma 9 3 3 4 3 4" xfId="34152" xr:uid="{00000000-0005-0000-0000-000051000000}"/>
    <cellStyle name="Comma 9 3 3 4 4" xfId="5424" xr:uid="{00000000-0005-0000-0000-000051000000}"/>
    <cellStyle name="Comma 9 3 3 4 4 2" xfId="14496" xr:uid="{00000000-0005-0000-0000-000051000000}"/>
    <cellStyle name="Comma 9 3 3 4 4 2 2" xfId="29616" xr:uid="{00000000-0005-0000-0000-000051000000}"/>
    <cellStyle name="Comma 9 3 3 4 4 2 2 2" xfId="59856" xr:uid="{00000000-0005-0000-0000-000051000000}"/>
    <cellStyle name="Comma 9 3 3 4 4 2 3" xfId="44736" xr:uid="{00000000-0005-0000-0000-000051000000}"/>
    <cellStyle name="Comma 9 3 3 4 4 3" xfId="20544" xr:uid="{00000000-0005-0000-0000-000051000000}"/>
    <cellStyle name="Comma 9 3 3 4 4 3 2" xfId="50784" xr:uid="{00000000-0005-0000-0000-000051000000}"/>
    <cellStyle name="Comma 9 3 3 4 4 4" xfId="35664" xr:uid="{00000000-0005-0000-0000-000051000000}"/>
    <cellStyle name="Comma 9 3 3 4 5" xfId="6936" xr:uid="{00000000-0005-0000-0000-000051000000}"/>
    <cellStyle name="Comma 9 3 3 4 5 2" xfId="22056" xr:uid="{00000000-0005-0000-0000-000051000000}"/>
    <cellStyle name="Comma 9 3 3 4 5 2 2" xfId="52296" xr:uid="{00000000-0005-0000-0000-000051000000}"/>
    <cellStyle name="Comma 9 3 3 4 5 3" xfId="37176" xr:uid="{00000000-0005-0000-0000-000051000000}"/>
    <cellStyle name="Comma 9 3 3 4 6" xfId="8448" xr:uid="{00000000-0005-0000-0000-000051000000}"/>
    <cellStyle name="Comma 9 3 3 4 6 2" xfId="23568" xr:uid="{00000000-0005-0000-0000-000051000000}"/>
    <cellStyle name="Comma 9 3 3 4 6 2 2" xfId="53808" xr:uid="{00000000-0005-0000-0000-000051000000}"/>
    <cellStyle name="Comma 9 3 3 4 6 3" xfId="38688" xr:uid="{00000000-0005-0000-0000-000051000000}"/>
    <cellStyle name="Comma 9 3 3 4 7" xfId="9960" xr:uid="{00000000-0005-0000-0000-000051000000}"/>
    <cellStyle name="Comma 9 3 3 4 7 2" xfId="25080" xr:uid="{00000000-0005-0000-0000-000051000000}"/>
    <cellStyle name="Comma 9 3 3 4 7 2 2" xfId="55320" xr:uid="{00000000-0005-0000-0000-000051000000}"/>
    <cellStyle name="Comma 9 3 3 4 7 3" xfId="40200" xr:uid="{00000000-0005-0000-0000-000051000000}"/>
    <cellStyle name="Comma 9 3 3 4 8" xfId="16008" xr:uid="{00000000-0005-0000-0000-000051000000}"/>
    <cellStyle name="Comma 9 3 3 4 8 2" xfId="46248" xr:uid="{00000000-0005-0000-0000-000051000000}"/>
    <cellStyle name="Comma 9 3 3 4 9" xfId="31128" xr:uid="{00000000-0005-0000-0000-000051000000}"/>
    <cellStyle name="Comma 9 3 3 5" xfId="1644" xr:uid="{00000000-0005-0000-0000-000051000000}"/>
    <cellStyle name="Comma 9 3 3 5 2" xfId="10716" xr:uid="{00000000-0005-0000-0000-000051000000}"/>
    <cellStyle name="Comma 9 3 3 5 2 2" xfId="25836" xr:uid="{00000000-0005-0000-0000-000051000000}"/>
    <cellStyle name="Comma 9 3 3 5 2 2 2" xfId="56076" xr:uid="{00000000-0005-0000-0000-000051000000}"/>
    <cellStyle name="Comma 9 3 3 5 2 3" xfId="40956" xr:uid="{00000000-0005-0000-0000-000051000000}"/>
    <cellStyle name="Comma 9 3 3 5 3" xfId="16764" xr:uid="{00000000-0005-0000-0000-000051000000}"/>
    <cellStyle name="Comma 9 3 3 5 3 2" xfId="47004" xr:uid="{00000000-0005-0000-0000-000051000000}"/>
    <cellStyle name="Comma 9 3 3 5 4" xfId="31884" xr:uid="{00000000-0005-0000-0000-000051000000}"/>
    <cellStyle name="Comma 9 3 3 6" xfId="3156" xr:uid="{00000000-0005-0000-0000-000051000000}"/>
    <cellStyle name="Comma 9 3 3 6 2" xfId="12228" xr:uid="{00000000-0005-0000-0000-000051000000}"/>
    <cellStyle name="Comma 9 3 3 6 2 2" xfId="27348" xr:uid="{00000000-0005-0000-0000-000051000000}"/>
    <cellStyle name="Comma 9 3 3 6 2 2 2" xfId="57588" xr:uid="{00000000-0005-0000-0000-000051000000}"/>
    <cellStyle name="Comma 9 3 3 6 2 3" xfId="42468" xr:uid="{00000000-0005-0000-0000-000051000000}"/>
    <cellStyle name="Comma 9 3 3 6 3" xfId="18276" xr:uid="{00000000-0005-0000-0000-000051000000}"/>
    <cellStyle name="Comma 9 3 3 6 3 2" xfId="48516" xr:uid="{00000000-0005-0000-0000-000051000000}"/>
    <cellStyle name="Comma 9 3 3 6 4" xfId="33396" xr:uid="{00000000-0005-0000-0000-000051000000}"/>
    <cellStyle name="Comma 9 3 3 7" xfId="4668" xr:uid="{00000000-0005-0000-0000-000051000000}"/>
    <cellStyle name="Comma 9 3 3 7 2" xfId="13740" xr:uid="{00000000-0005-0000-0000-000051000000}"/>
    <cellStyle name="Comma 9 3 3 7 2 2" xfId="28860" xr:uid="{00000000-0005-0000-0000-000051000000}"/>
    <cellStyle name="Comma 9 3 3 7 2 2 2" xfId="59100" xr:uid="{00000000-0005-0000-0000-000051000000}"/>
    <cellStyle name="Comma 9 3 3 7 2 3" xfId="43980" xr:uid="{00000000-0005-0000-0000-000051000000}"/>
    <cellStyle name="Comma 9 3 3 7 3" xfId="19788" xr:uid="{00000000-0005-0000-0000-000051000000}"/>
    <cellStyle name="Comma 9 3 3 7 3 2" xfId="50028" xr:uid="{00000000-0005-0000-0000-000051000000}"/>
    <cellStyle name="Comma 9 3 3 7 4" xfId="34908" xr:uid="{00000000-0005-0000-0000-000051000000}"/>
    <cellStyle name="Comma 9 3 3 8" xfId="6180" xr:uid="{00000000-0005-0000-0000-000051000000}"/>
    <cellStyle name="Comma 9 3 3 8 2" xfId="21300" xr:uid="{00000000-0005-0000-0000-000051000000}"/>
    <cellStyle name="Comma 9 3 3 8 2 2" xfId="51540" xr:uid="{00000000-0005-0000-0000-000051000000}"/>
    <cellStyle name="Comma 9 3 3 8 3" xfId="36420" xr:uid="{00000000-0005-0000-0000-000051000000}"/>
    <cellStyle name="Comma 9 3 3 9" xfId="7692" xr:uid="{00000000-0005-0000-0000-000051000000}"/>
    <cellStyle name="Comma 9 3 3 9 2" xfId="22812" xr:uid="{00000000-0005-0000-0000-000051000000}"/>
    <cellStyle name="Comma 9 3 3 9 2 2" xfId="53052" xr:uid="{00000000-0005-0000-0000-000051000000}"/>
    <cellStyle name="Comma 9 3 3 9 3" xfId="37932" xr:uid="{00000000-0005-0000-0000-000051000000}"/>
    <cellStyle name="Comma 9 3 4" xfId="216" xr:uid="{00000000-0005-0000-0000-000051000000}"/>
    <cellStyle name="Comma 9 3 4 10" xfId="9288" xr:uid="{00000000-0005-0000-0000-000051000000}"/>
    <cellStyle name="Comma 9 3 4 10 2" xfId="24408" xr:uid="{00000000-0005-0000-0000-000051000000}"/>
    <cellStyle name="Comma 9 3 4 10 2 2" xfId="54648" xr:uid="{00000000-0005-0000-0000-000051000000}"/>
    <cellStyle name="Comma 9 3 4 10 3" xfId="39528" xr:uid="{00000000-0005-0000-0000-000051000000}"/>
    <cellStyle name="Comma 9 3 4 11" xfId="15336" xr:uid="{00000000-0005-0000-0000-000051000000}"/>
    <cellStyle name="Comma 9 3 4 11 2" xfId="45576" xr:uid="{00000000-0005-0000-0000-000051000000}"/>
    <cellStyle name="Comma 9 3 4 12" xfId="30456" xr:uid="{00000000-0005-0000-0000-000051000000}"/>
    <cellStyle name="Comma 9 3 4 2" xfId="468" xr:uid="{00000000-0005-0000-0000-000051000000}"/>
    <cellStyle name="Comma 9 3 4 2 10" xfId="30708" xr:uid="{00000000-0005-0000-0000-000051000000}"/>
    <cellStyle name="Comma 9 3 4 2 2" xfId="1224" xr:uid="{00000000-0005-0000-0000-000051000000}"/>
    <cellStyle name="Comma 9 3 4 2 2 2" xfId="2736" xr:uid="{00000000-0005-0000-0000-000051000000}"/>
    <cellStyle name="Comma 9 3 4 2 2 2 2" xfId="11808" xr:uid="{00000000-0005-0000-0000-000051000000}"/>
    <cellStyle name="Comma 9 3 4 2 2 2 2 2" xfId="26928" xr:uid="{00000000-0005-0000-0000-000051000000}"/>
    <cellStyle name="Comma 9 3 4 2 2 2 2 2 2" xfId="57168" xr:uid="{00000000-0005-0000-0000-000051000000}"/>
    <cellStyle name="Comma 9 3 4 2 2 2 2 3" xfId="42048" xr:uid="{00000000-0005-0000-0000-000051000000}"/>
    <cellStyle name="Comma 9 3 4 2 2 2 3" xfId="17856" xr:uid="{00000000-0005-0000-0000-000051000000}"/>
    <cellStyle name="Comma 9 3 4 2 2 2 3 2" xfId="48096" xr:uid="{00000000-0005-0000-0000-000051000000}"/>
    <cellStyle name="Comma 9 3 4 2 2 2 4" xfId="32976" xr:uid="{00000000-0005-0000-0000-000051000000}"/>
    <cellStyle name="Comma 9 3 4 2 2 3" xfId="4248" xr:uid="{00000000-0005-0000-0000-000051000000}"/>
    <cellStyle name="Comma 9 3 4 2 2 3 2" xfId="13320" xr:uid="{00000000-0005-0000-0000-000051000000}"/>
    <cellStyle name="Comma 9 3 4 2 2 3 2 2" xfId="28440" xr:uid="{00000000-0005-0000-0000-000051000000}"/>
    <cellStyle name="Comma 9 3 4 2 2 3 2 2 2" xfId="58680" xr:uid="{00000000-0005-0000-0000-000051000000}"/>
    <cellStyle name="Comma 9 3 4 2 2 3 2 3" xfId="43560" xr:uid="{00000000-0005-0000-0000-000051000000}"/>
    <cellStyle name="Comma 9 3 4 2 2 3 3" xfId="19368" xr:uid="{00000000-0005-0000-0000-000051000000}"/>
    <cellStyle name="Comma 9 3 4 2 2 3 3 2" xfId="49608" xr:uid="{00000000-0005-0000-0000-000051000000}"/>
    <cellStyle name="Comma 9 3 4 2 2 3 4" xfId="34488" xr:uid="{00000000-0005-0000-0000-000051000000}"/>
    <cellStyle name="Comma 9 3 4 2 2 4" xfId="5760" xr:uid="{00000000-0005-0000-0000-000051000000}"/>
    <cellStyle name="Comma 9 3 4 2 2 4 2" xfId="14832" xr:uid="{00000000-0005-0000-0000-000051000000}"/>
    <cellStyle name="Comma 9 3 4 2 2 4 2 2" xfId="29952" xr:uid="{00000000-0005-0000-0000-000051000000}"/>
    <cellStyle name="Comma 9 3 4 2 2 4 2 2 2" xfId="60192" xr:uid="{00000000-0005-0000-0000-000051000000}"/>
    <cellStyle name="Comma 9 3 4 2 2 4 2 3" xfId="45072" xr:uid="{00000000-0005-0000-0000-000051000000}"/>
    <cellStyle name="Comma 9 3 4 2 2 4 3" xfId="20880" xr:uid="{00000000-0005-0000-0000-000051000000}"/>
    <cellStyle name="Comma 9 3 4 2 2 4 3 2" xfId="51120" xr:uid="{00000000-0005-0000-0000-000051000000}"/>
    <cellStyle name="Comma 9 3 4 2 2 4 4" xfId="36000" xr:uid="{00000000-0005-0000-0000-000051000000}"/>
    <cellStyle name="Comma 9 3 4 2 2 5" xfId="7272" xr:uid="{00000000-0005-0000-0000-000051000000}"/>
    <cellStyle name="Comma 9 3 4 2 2 5 2" xfId="22392" xr:uid="{00000000-0005-0000-0000-000051000000}"/>
    <cellStyle name="Comma 9 3 4 2 2 5 2 2" xfId="52632" xr:uid="{00000000-0005-0000-0000-000051000000}"/>
    <cellStyle name="Comma 9 3 4 2 2 5 3" xfId="37512" xr:uid="{00000000-0005-0000-0000-000051000000}"/>
    <cellStyle name="Comma 9 3 4 2 2 6" xfId="8784" xr:uid="{00000000-0005-0000-0000-000051000000}"/>
    <cellStyle name="Comma 9 3 4 2 2 6 2" xfId="23904" xr:uid="{00000000-0005-0000-0000-000051000000}"/>
    <cellStyle name="Comma 9 3 4 2 2 6 2 2" xfId="54144" xr:uid="{00000000-0005-0000-0000-000051000000}"/>
    <cellStyle name="Comma 9 3 4 2 2 6 3" xfId="39024" xr:uid="{00000000-0005-0000-0000-000051000000}"/>
    <cellStyle name="Comma 9 3 4 2 2 7" xfId="10296" xr:uid="{00000000-0005-0000-0000-000051000000}"/>
    <cellStyle name="Comma 9 3 4 2 2 7 2" xfId="25416" xr:uid="{00000000-0005-0000-0000-000051000000}"/>
    <cellStyle name="Comma 9 3 4 2 2 7 2 2" xfId="55656" xr:uid="{00000000-0005-0000-0000-000051000000}"/>
    <cellStyle name="Comma 9 3 4 2 2 7 3" xfId="40536" xr:uid="{00000000-0005-0000-0000-000051000000}"/>
    <cellStyle name="Comma 9 3 4 2 2 8" xfId="16344" xr:uid="{00000000-0005-0000-0000-000051000000}"/>
    <cellStyle name="Comma 9 3 4 2 2 8 2" xfId="46584" xr:uid="{00000000-0005-0000-0000-000051000000}"/>
    <cellStyle name="Comma 9 3 4 2 2 9" xfId="31464" xr:uid="{00000000-0005-0000-0000-000051000000}"/>
    <cellStyle name="Comma 9 3 4 2 3" xfId="1980" xr:uid="{00000000-0005-0000-0000-000051000000}"/>
    <cellStyle name="Comma 9 3 4 2 3 2" xfId="11052" xr:uid="{00000000-0005-0000-0000-000051000000}"/>
    <cellStyle name="Comma 9 3 4 2 3 2 2" xfId="26172" xr:uid="{00000000-0005-0000-0000-000051000000}"/>
    <cellStyle name="Comma 9 3 4 2 3 2 2 2" xfId="56412" xr:uid="{00000000-0005-0000-0000-000051000000}"/>
    <cellStyle name="Comma 9 3 4 2 3 2 3" xfId="41292" xr:uid="{00000000-0005-0000-0000-000051000000}"/>
    <cellStyle name="Comma 9 3 4 2 3 3" xfId="17100" xr:uid="{00000000-0005-0000-0000-000051000000}"/>
    <cellStyle name="Comma 9 3 4 2 3 3 2" xfId="47340" xr:uid="{00000000-0005-0000-0000-000051000000}"/>
    <cellStyle name="Comma 9 3 4 2 3 4" xfId="32220" xr:uid="{00000000-0005-0000-0000-000051000000}"/>
    <cellStyle name="Comma 9 3 4 2 4" xfId="3492" xr:uid="{00000000-0005-0000-0000-000051000000}"/>
    <cellStyle name="Comma 9 3 4 2 4 2" xfId="12564" xr:uid="{00000000-0005-0000-0000-000051000000}"/>
    <cellStyle name="Comma 9 3 4 2 4 2 2" xfId="27684" xr:uid="{00000000-0005-0000-0000-000051000000}"/>
    <cellStyle name="Comma 9 3 4 2 4 2 2 2" xfId="57924" xr:uid="{00000000-0005-0000-0000-000051000000}"/>
    <cellStyle name="Comma 9 3 4 2 4 2 3" xfId="42804" xr:uid="{00000000-0005-0000-0000-000051000000}"/>
    <cellStyle name="Comma 9 3 4 2 4 3" xfId="18612" xr:uid="{00000000-0005-0000-0000-000051000000}"/>
    <cellStyle name="Comma 9 3 4 2 4 3 2" xfId="48852" xr:uid="{00000000-0005-0000-0000-000051000000}"/>
    <cellStyle name="Comma 9 3 4 2 4 4" xfId="33732" xr:uid="{00000000-0005-0000-0000-000051000000}"/>
    <cellStyle name="Comma 9 3 4 2 5" xfId="5004" xr:uid="{00000000-0005-0000-0000-000051000000}"/>
    <cellStyle name="Comma 9 3 4 2 5 2" xfId="14076" xr:uid="{00000000-0005-0000-0000-000051000000}"/>
    <cellStyle name="Comma 9 3 4 2 5 2 2" xfId="29196" xr:uid="{00000000-0005-0000-0000-000051000000}"/>
    <cellStyle name="Comma 9 3 4 2 5 2 2 2" xfId="59436" xr:uid="{00000000-0005-0000-0000-000051000000}"/>
    <cellStyle name="Comma 9 3 4 2 5 2 3" xfId="44316" xr:uid="{00000000-0005-0000-0000-000051000000}"/>
    <cellStyle name="Comma 9 3 4 2 5 3" xfId="20124" xr:uid="{00000000-0005-0000-0000-000051000000}"/>
    <cellStyle name="Comma 9 3 4 2 5 3 2" xfId="50364" xr:uid="{00000000-0005-0000-0000-000051000000}"/>
    <cellStyle name="Comma 9 3 4 2 5 4" xfId="35244" xr:uid="{00000000-0005-0000-0000-000051000000}"/>
    <cellStyle name="Comma 9 3 4 2 6" xfId="6516" xr:uid="{00000000-0005-0000-0000-000051000000}"/>
    <cellStyle name="Comma 9 3 4 2 6 2" xfId="21636" xr:uid="{00000000-0005-0000-0000-000051000000}"/>
    <cellStyle name="Comma 9 3 4 2 6 2 2" xfId="51876" xr:uid="{00000000-0005-0000-0000-000051000000}"/>
    <cellStyle name="Comma 9 3 4 2 6 3" xfId="36756" xr:uid="{00000000-0005-0000-0000-000051000000}"/>
    <cellStyle name="Comma 9 3 4 2 7" xfId="8028" xr:uid="{00000000-0005-0000-0000-000051000000}"/>
    <cellStyle name="Comma 9 3 4 2 7 2" xfId="23148" xr:uid="{00000000-0005-0000-0000-000051000000}"/>
    <cellStyle name="Comma 9 3 4 2 7 2 2" xfId="53388" xr:uid="{00000000-0005-0000-0000-000051000000}"/>
    <cellStyle name="Comma 9 3 4 2 7 3" xfId="38268" xr:uid="{00000000-0005-0000-0000-000051000000}"/>
    <cellStyle name="Comma 9 3 4 2 8" xfId="9540" xr:uid="{00000000-0005-0000-0000-000051000000}"/>
    <cellStyle name="Comma 9 3 4 2 8 2" xfId="24660" xr:uid="{00000000-0005-0000-0000-000051000000}"/>
    <cellStyle name="Comma 9 3 4 2 8 2 2" xfId="54900" xr:uid="{00000000-0005-0000-0000-000051000000}"/>
    <cellStyle name="Comma 9 3 4 2 8 3" xfId="39780" xr:uid="{00000000-0005-0000-0000-000051000000}"/>
    <cellStyle name="Comma 9 3 4 2 9" xfId="15588" xr:uid="{00000000-0005-0000-0000-000051000000}"/>
    <cellStyle name="Comma 9 3 4 2 9 2" xfId="45828" xr:uid="{00000000-0005-0000-0000-000051000000}"/>
    <cellStyle name="Comma 9 3 4 3" xfId="720" xr:uid="{00000000-0005-0000-0000-0000F6000000}"/>
    <cellStyle name="Comma 9 3 4 3 10" xfId="30960" xr:uid="{00000000-0005-0000-0000-0000F6000000}"/>
    <cellStyle name="Comma 9 3 4 3 2" xfId="1476" xr:uid="{00000000-0005-0000-0000-0000F6000000}"/>
    <cellStyle name="Comma 9 3 4 3 2 2" xfId="2988" xr:uid="{00000000-0005-0000-0000-0000F6000000}"/>
    <cellStyle name="Comma 9 3 4 3 2 2 2" xfId="12060" xr:uid="{00000000-0005-0000-0000-0000F6000000}"/>
    <cellStyle name="Comma 9 3 4 3 2 2 2 2" xfId="27180" xr:uid="{00000000-0005-0000-0000-0000F6000000}"/>
    <cellStyle name="Comma 9 3 4 3 2 2 2 2 2" xfId="57420" xr:uid="{00000000-0005-0000-0000-0000F6000000}"/>
    <cellStyle name="Comma 9 3 4 3 2 2 2 3" xfId="42300" xr:uid="{00000000-0005-0000-0000-0000F6000000}"/>
    <cellStyle name="Comma 9 3 4 3 2 2 3" xfId="18108" xr:uid="{00000000-0005-0000-0000-0000F6000000}"/>
    <cellStyle name="Comma 9 3 4 3 2 2 3 2" xfId="48348" xr:uid="{00000000-0005-0000-0000-0000F6000000}"/>
    <cellStyle name="Comma 9 3 4 3 2 2 4" xfId="33228" xr:uid="{00000000-0005-0000-0000-0000F6000000}"/>
    <cellStyle name="Comma 9 3 4 3 2 3" xfId="4500" xr:uid="{00000000-0005-0000-0000-0000F6000000}"/>
    <cellStyle name="Comma 9 3 4 3 2 3 2" xfId="13572" xr:uid="{00000000-0005-0000-0000-0000F6000000}"/>
    <cellStyle name="Comma 9 3 4 3 2 3 2 2" xfId="28692" xr:uid="{00000000-0005-0000-0000-0000F6000000}"/>
    <cellStyle name="Comma 9 3 4 3 2 3 2 2 2" xfId="58932" xr:uid="{00000000-0005-0000-0000-0000F6000000}"/>
    <cellStyle name="Comma 9 3 4 3 2 3 2 3" xfId="43812" xr:uid="{00000000-0005-0000-0000-0000F6000000}"/>
    <cellStyle name="Comma 9 3 4 3 2 3 3" xfId="19620" xr:uid="{00000000-0005-0000-0000-0000F6000000}"/>
    <cellStyle name="Comma 9 3 4 3 2 3 3 2" xfId="49860" xr:uid="{00000000-0005-0000-0000-0000F6000000}"/>
    <cellStyle name="Comma 9 3 4 3 2 3 4" xfId="34740" xr:uid="{00000000-0005-0000-0000-0000F6000000}"/>
    <cellStyle name="Comma 9 3 4 3 2 4" xfId="6012" xr:uid="{00000000-0005-0000-0000-0000F6000000}"/>
    <cellStyle name="Comma 9 3 4 3 2 4 2" xfId="15084" xr:uid="{00000000-0005-0000-0000-0000F6000000}"/>
    <cellStyle name="Comma 9 3 4 3 2 4 2 2" xfId="30204" xr:uid="{00000000-0005-0000-0000-0000F6000000}"/>
    <cellStyle name="Comma 9 3 4 3 2 4 2 2 2" xfId="60444" xr:uid="{00000000-0005-0000-0000-0000F6000000}"/>
    <cellStyle name="Comma 9 3 4 3 2 4 2 3" xfId="45324" xr:uid="{00000000-0005-0000-0000-0000F6000000}"/>
    <cellStyle name="Comma 9 3 4 3 2 4 3" xfId="21132" xr:uid="{00000000-0005-0000-0000-0000F6000000}"/>
    <cellStyle name="Comma 9 3 4 3 2 4 3 2" xfId="51372" xr:uid="{00000000-0005-0000-0000-0000F6000000}"/>
    <cellStyle name="Comma 9 3 4 3 2 4 4" xfId="36252" xr:uid="{00000000-0005-0000-0000-0000F6000000}"/>
    <cellStyle name="Comma 9 3 4 3 2 5" xfId="7524" xr:uid="{00000000-0005-0000-0000-0000F6000000}"/>
    <cellStyle name="Comma 9 3 4 3 2 5 2" xfId="22644" xr:uid="{00000000-0005-0000-0000-0000F6000000}"/>
    <cellStyle name="Comma 9 3 4 3 2 5 2 2" xfId="52884" xr:uid="{00000000-0005-0000-0000-0000F6000000}"/>
    <cellStyle name="Comma 9 3 4 3 2 5 3" xfId="37764" xr:uid="{00000000-0005-0000-0000-0000F6000000}"/>
    <cellStyle name="Comma 9 3 4 3 2 6" xfId="9036" xr:uid="{00000000-0005-0000-0000-0000F6000000}"/>
    <cellStyle name="Comma 9 3 4 3 2 6 2" xfId="24156" xr:uid="{00000000-0005-0000-0000-0000F6000000}"/>
    <cellStyle name="Comma 9 3 4 3 2 6 2 2" xfId="54396" xr:uid="{00000000-0005-0000-0000-0000F6000000}"/>
    <cellStyle name="Comma 9 3 4 3 2 6 3" xfId="39276" xr:uid="{00000000-0005-0000-0000-0000F6000000}"/>
    <cellStyle name="Comma 9 3 4 3 2 7" xfId="10548" xr:uid="{00000000-0005-0000-0000-0000F6000000}"/>
    <cellStyle name="Comma 9 3 4 3 2 7 2" xfId="25668" xr:uid="{00000000-0005-0000-0000-0000F6000000}"/>
    <cellStyle name="Comma 9 3 4 3 2 7 2 2" xfId="55908" xr:uid="{00000000-0005-0000-0000-0000F6000000}"/>
    <cellStyle name="Comma 9 3 4 3 2 7 3" xfId="40788" xr:uid="{00000000-0005-0000-0000-0000F6000000}"/>
    <cellStyle name="Comma 9 3 4 3 2 8" xfId="16596" xr:uid="{00000000-0005-0000-0000-0000F6000000}"/>
    <cellStyle name="Comma 9 3 4 3 2 8 2" xfId="46836" xr:uid="{00000000-0005-0000-0000-0000F6000000}"/>
    <cellStyle name="Comma 9 3 4 3 2 9" xfId="31716" xr:uid="{00000000-0005-0000-0000-0000F6000000}"/>
    <cellStyle name="Comma 9 3 4 3 3" xfId="2232" xr:uid="{00000000-0005-0000-0000-0000F6000000}"/>
    <cellStyle name="Comma 9 3 4 3 3 2" xfId="11304" xr:uid="{00000000-0005-0000-0000-0000F6000000}"/>
    <cellStyle name="Comma 9 3 4 3 3 2 2" xfId="26424" xr:uid="{00000000-0005-0000-0000-0000F6000000}"/>
    <cellStyle name="Comma 9 3 4 3 3 2 2 2" xfId="56664" xr:uid="{00000000-0005-0000-0000-0000F6000000}"/>
    <cellStyle name="Comma 9 3 4 3 3 2 3" xfId="41544" xr:uid="{00000000-0005-0000-0000-0000F6000000}"/>
    <cellStyle name="Comma 9 3 4 3 3 3" xfId="17352" xr:uid="{00000000-0005-0000-0000-0000F6000000}"/>
    <cellStyle name="Comma 9 3 4 3 3 3 2" xfId="47592" xr:uid="{00000000-0005-0000-0000-0000F6000000}"/>
    <cellStyle name="Comma 9 3 4 3 3 4" xfId="32472" xr:uid="{00000000-0005-0000-0000-0000F6000000}"/>
    <cellStyle name="Comma 9 3 4 3 4" xfId="3744" xr:uid="{00000000-0005-0000-0000-0000F6000000}"/>
    <cellStyle name="Comma 9 3 4 3 4 2" xfId="12816" xr:uid="{00000000-0005-0000-0000-0000F6000000}"/>
    <cellStyle name="Comma 9 3 4 3 4 2 2" xfId="27936" xr:uid="{00000000-0005-0000-0000-0000F6000000}"/>
    <cellStyle name="Comma 9 3 4 3 4 2 2 2" xfId="58176" xr:uid="{00000000-0005-0000-0000-0000F6000000}"/>
    <cellStyle name="Comma 9 3 4 3 4 2 3" xfId="43056" xr:uid="{00000000-0005-0000-0000-0000F6000000}"/>
    <cellStyle name="Comma 9 3 4 3 4 3" xfId="18864" xr:uid="{00000000-0005-0000-0000-0000F6000000}"/>
    <cellStyle name="Comma 9 3 4 3 4 3 2" xfId="49104" xr:uid="{00000000-0005-0000-0000-0000F6000000}"/>
    <cellStyle name="Comma 9 3 4 3 4 4" xfId="33984" xr:uid="{00000000-0005-0000-0000-0000F6000000}"/>
    <cellStyle name="Comma 9 3 4 3 5" xfId="5256" xr:uid="{00000000-0005-0000-0000-0000F6000000}"/>
    <cellStyle name="Comma 9 3 4 3 5 2" xfId="14328" xr:uid="{00000000-0005-0000-0000-0000F6000000}"/>
    <cellStyle name="Comma 9 3 4 3 5 2 2" xfId="29448" xr:uid="{00000000-0005-0000-0000-0000F6000000}"/>
    <cellStyle name="Comma 9 3 4 3 5 2 2 2" xfId="59688" xr:uid="{00000000-0005-0000-0000-0000F6000000}"/>
    <cellStyle name="Comma 9 3 4 3 5 2 3" xfId="44568" xr:uid="{00000000-0005-0000-0000-0000F6000000}"/>
    <cellStyle name="Comma 9 3 4 3 5 3" xfId="20376" xr:uid="{00000000-0005-0000-0000-0000F6000000}"/>
    <cellStyle name="Comma 9 3 4 3 5 3 2" xfId="50616" xr:uid="{00000000-0005-0000-0000-0000F6000000}"/>
    <cellStyle name="Comma 9 3 4 3 5 4" xfId="35496" xr:uid="{00000000-0005-0000-0000-0000F6000000}"/>
    <cellStyle name="Comma 9 3 4 3 6" xfId="6768" xr:uid="{00000000-0005-0000-0000-0000F6000000}"/>
    <cellStyle name="Comma 9 3 4 3 6 2" xfId="21888" xr:uid="{00000000-0005-0000-0000-0000F6000000}"/>
    <cellStyle name="Comma 9 3 4 3 6 2 2" xfId="52128" xr:uid="{00000000-0005-0000-0000-0000F6000000}"/>
    <cellStyle name="Comma 9 3 4 3 6 3" xfId="37008" xr:uid="{00000000-0005-0000-0000-0000F6000000}"/>
    <cellStyle name="Comma 9 3 4 3 7" xfId="8280" xr:uid="{00000000-0005-0000-0000-0000F6000000}"/>
    <cellStyle name="Comma 9 3 4 3 7 2" xfId="23400" xr:uid="{00000000-0005-0000-0000-0000F6000000}"/>
    <cellStyle name="Comma 9 3 4 3 7 2 2" xfId="53640" xr:uid="{00000000-0005-0000-0000-0000F6000000}"/>
    <cellStyle name="Comma 9 3 4 3 7 3" xfId="38520" xr:uid="{00000000-0005-0000-0000-0000F6000000}"/>
    <cellStyle name="Comma 9 3 4 3 8" xfId="9792" xr:uid="{00000000-0005-0000-0000-0000F6000000}"/>
    <cellStyle name="Comma 9 3 4 3 8 2" xfId="24912" xr:uid="{00000000-0005-0000-0000-0000F6000000}"/>
    <cellStyle name="Comma 9 3 4 3 8 2 2" xfId="55152" xr:uid="{00000000-0005-0000-0000-0000F6000000}"/>
    <cellStyle name="Comma 9 3 4 3 8 3" xfId="40032" xr:uid="{00000000-0005-0000-0000-0000F6000000}"/>
    <cellStyle name="Comma 9 3 4 3 9" xfId="15840" xr:uid="{00000000-0005-0000-0000-0000F6000000}"/>
    <cellStyle name="Comma 9 3 4 3 9 2" xfId="46080" xr:uid="{00000000-0005-0000-0000-0000F6000000}"/>
    <cellStyle name="Comma 9 3 4 4" xfId="972" xr:uid="{00000000-0005-0000-0000-000051000000}"/>
    <cellStyle name="Comma 9 3 4 4 2" xfId="2484" xr:uid="{00000000-0005-0000-0000-000051000000}"/>
    <cellStyle name="Comma 9 3 4 4 2 2" xfId="11556" xr:uid="{00000000-0005-0000-0000-000051000000}"/>
    <cellStyle name="Comma 9 3 4 4 2 2 2" xfId="26676" xr:uid="{00000000-0005-0000-0000-000051000000}"/>
    <cellStyle name="Comma 9 3 4 4 2 2 2 2" xfId="56916" xr:uid="{00000000-0005-0000-0000-000051000000}"/>
    <cellStyle name="Comma 9 3 4 4 2 2 3" xfId="41796" xr:uid="{00000000-0005-0000-0000-000051000000}"/>
    <cellStyle name="Comma 9 3 4 4 2 3" xfId="17604" xr:uid="{00000000-0005-0000-0000-000051000000}"/>
    <cellStyle name="Comma 9 3 4 4 2 3 2" xfId="47844" xr:uid="{00000000-0005-0000-0000-000051000000}"/>
    <cellStyle name="Comma 9 3 4 4 2 4" xfId="32724" xr:uid="{00000000-0005-0000-0000-000051000000}"/>
    <cellStyle name="Comma 9 3 4 4 3" xfId="3996" xr:uid="{00000000-0005-0000-0000-000051000000}"/>
    <cellStyle name="Comma 9 3 4 4 3 2" xfId="13068" xr:uid="{00000000-0005-0000-0000-000051000000}"/>
    <cellStyle name="Comma 9 3 4 4 3 2 2" xfId="28188" xr:uid="{00000000-0005-0000-0000-000051000000}"/>
    <cellStyle name="Comma 9 3 4 4 3 2 2 2" xfId="58428" xr:uid="{00000000-0005-0000-0000-000051000000}"/>
    <cellStyle name="Comma 9 3 4 4 3 2 3" xfId="43308" xr:uid="{00000000-0005-0000-0000-000051000000}"/>
    <cellStyle name="Comma 9 3 4 4 3 3" xfId="19116" xr:uid="{00000000-0005-0000-0000-000051000000}"/>
    <cellStyle name="Comma 9 3 4 4 3 3 2" xfId="49356" xr:uid="{00000000-0005-0000-0000-000051000000}"/>
    <cellStyle name="Comma 9 3 4 4 3 4" xfId="34236" xr:uid="{00000000-0005-0000-0000-000051000000}"/>
    <cellStyle name="Comma 9 3 4 4 4" xfId="5508" xr:uid="{00000000-0005-0000-0000-000051000000}"/>
    <cellStyle name="Comma 9 3 4 4 4 2" xfId="14580" xr:uid="{00000000-0005-0000-0000-000051000000}"/>
    <cellStyle name="Comma 9 3 4 4 4 2 2" xfId="29700" xr:uid="{00000000-0005-0000-0000-000051000000}"/>
    <cellStyle name="Comma 9 3 4 4 4 2 2 2" xfId="59940" xr:uid="{00000000-0005-0000-0000-000051000000}"/>
    <cellStyle name="Comma 9 3 4 4 4 2 3" xfId="44820" xr:uid="{00000000-0005-0000-0000-000051000000}"/>
    <cellStyle name="Comma 9 3 4 4 4 3" xfId="20628" xr:uid="{00000000-0005-0000-0000-000051000000}"/>
    <cellStyle name="Comma 9 3 4 4 4 3 2" xfId="50868" xr:uid="{00000000-0005-0000-0000-000051000000}"/>
    <cellStyle name="Comma 9 3 4 4 4 4" xfId="35748" xr:uid="{00000000-0005-0000-0000-000051000000}"/>
    <cellStyle name="Comma 9 3 4 4 5" xfId="7020" xr:uid="{00000000-0005-0000-0000-000051000000}"/>
    <cellStyle name="Comma 9 3 4 4 5 2" xfId="22140" xr:uid="{00000000-0005-0000-0000-000051000000}"/>
    <cellStyle name="Comma 9 3 4 4 5 2 2" xfId="52380" xr:uid="{00000000-0005-0000-0000-000051000000}"/>
    <cellStyle name="Comma 9 3 4 4 5 3" xfId="37260" xr:uid="{00000000-0005-0000-0000-000051000000}"/>
    <cellStyle name="Comma 9 3 4 4 6" xfId="8532" xr:uid="{00000000-0005-0000-0000-000051000000}"/>
    <cellStyle name="Comma 9 3 4 4 6 2" xfId="23652" xr:uid="{00000000-0005-0000-0000-000051000000}"/>
    <cellStyle name="Comma 9 3 4 4 6 2 2" xfId="53892" xr:uid="{00000000-0005-0000-0000-000051000000}"/>
    <cellStyle name="Comma 9 3 4 4 6 3" xfId="38772" xr:uid="{00000000-0005-0000-0000-000051000000}"/>
    <cellStyle name="Comma 9 3 4 4 7" xfId="10044" xr:uid="{00000000-0005-0000-0000-000051000000}"/>
    <cellStyle name="Comma 9 3 4 4 7 2" xfId="25164" xr:uid="{00000000-0005-0000-0000-000051000000}"/>
    <cellStyle name="Comma 9 3 4 4 7 2 2" xfId="55404" xr:uid="{00000000-0005-0000-0000-000051000000}"/>
    <cellStyle name="Comma 9 3 4 4 7 3" xfId="40284" xr:uid="{00000000-0005-0000-0000-000051000000}"/>
    <cellStyle name="Comma 9 3 4 4 8" xfId="16092" xr:uid="{00000000-0005-0000-0000-000051000000}"/>
    <cellStyle name="Comma 9 3 4 4 8 2" xfId="46332" xr:uid="{00000000-0005-0000-0000-000051000000}"/>
    <cellStyle name="Comma 9 3 4 4 9" xfId="31212" xr:uid="{00000000-0005-0000-0000-000051000000}"/>
    <cellStyle name="Comma 9 3 4 5" xfId="1728" xr:uid="{00000000-0005-0000-0000-000051000000}"/>
    <cellStyle name="Comma 9 3 4 5 2" xfId="10800" xr:uid="{00000000-0005-0000-0000-000051000000}"/>
    <cellStyle name="Comma 9 3 4 5 2 2" xfId="25920" xr:uid="{00000000-0005-0000-0000-000051000000}"/>
    <cellStyle name="Comma 9 3 4 5 2 2 2" xfId="56160" xr:uid="{00000000-0005-0000-0000-000051000000}"/>
    <cellStyle name="Comma 9 3 4 5 2 3" xfId="41040" xr:uid="{00000000-0005-0000-0000-000051000000}"/>
    <cellStyle name="Comma 9 3 4 5 3" xfId="16848" xr:uid="{00000000-0005-0000-0000-000051000000}"/>
    <cellStyle name="Comma 9 3 4 5 3 2" xfId="47088" xr:uid="{00000000-0005-0000-0000-000051000000}"/>
    <cellStyle name="Comma 9 3 4 5 4" xfId="31968" xr:uid="{00000000-0005-0000-0000-000051000000}"/>
    <cellStyle name="Comma 9 3 4 6" xfId="3240" xr:uid="{00000000-0005-0000-0000-000051000000}"/>
    <cellStyle name="Comma 9 3 4 6 2" xfId="12312" xr:uid="{00000000-0005-0000-0000-000051000000}"/>
    <cellStyle name="Comma 9 3 4 6 2 2" xfId="27432" xr:uid="{00000000-0005-0000-0000-000051000000}"/>
    <cellStyle name="Comma 9 3 4 6 2 2 2" xfId="57672" xr:uid="{00000000-0005-0000-0000-000051000000}"/>
    <cellStyle name="Comma 9 3 4 6 2 3" xfId="42552" xr:uid="{00000000-0005-0000-0000-000051000000}"/>
    <cellStyle name="Comma 9 3 4 6 3" xfId="18360" xr:uid="{00000000-0005-0000-0000-000051000000}"/>
    <cellStyle name="Comma 9 3 4 6 3 2" xfId="48600" xr:uid="{00000000-0005-0000-0000-000051000000}"/>
    <cellStyle name="Comma 9 3 4 6 4" xfId="33480" xr:uid="{00000000-0005-0000-0000-000051000000}"/>
    <cellStyle name="Comma 9 3 4 7" xfId="4752" xr:uid="{00000000-0005-0000-0000-000051000000}"/>
    <cellStyle name="Comma 9 3 4 7 2" xfId="13824" xr:uid="{00000000-0005-0000-0000-000051000000}"/>
    <cellStyle name="Comma 9 3 4 7 2 2" xfId="28944" xr:uid="{00000000-0005-0000-0000-000051000000}"/>
    <cellStyle name="Comma 9 3 4 7 2 2 2" xfId="59184" xr:uid="{00000000-0005-0000-0000-000051000000}"/>
    <cellStyle name="Comma 9 3 4 7 2 3" xfId="44064" xr:uid="{00000000-0005-0000-0000-000051000000}"/>
    <cellStyle name="Comma 9 3 4 7 3" xfId="19872" xr:uid="{00000000-0005-0000-0000-000051000000}"/>
    <cellStyle name="Comma 9 3 4 7 3 2" xfId="50112" xr:uid="{00000000-0005-0000-0000-000051000000}"/>
    <cellStyle name="Comma 9 3 4 7 4" xfId="34992" xr:uid="{00000000-0005-0000-0000-000051000000}"/>
    <cellStyle name="Comma 9 3 4 8" xfId="6264" xr:uid="{00000000-0005-0000-0000-000051000000}"/>
    <cellStyle name="Comma 9 3 4 8 2" xfId="21384" xr:uid="{00000000-0005-0000-0000-000051000000}"/>
    <cellStyle name="Comma 9 3 4 8 2 2" xfId="51624" xr:uid="{00000000-0005-0000-0000-000051000000}"/>
    <cellStyle name="Comma 9 3 4 8 3" xfId="36504" xr:uid="{00000000-0005-0000-0000-000051000000}"/>
    <cellStyle name="Comma 9 3 4 9" xfId="7776" xr:uid="{00000000-0005-0000-0000-000051000000}"/>
    <cellStyle name="Comma 9 3 4 9 2" xfId="22896" xr:uid="{00000000-0005-0000-0000-000051000000}"/>
    <cellStyle name="Comma 9 3 4 9 2 2" xfId="53136" xr:uid="{00000000-0005-0000-0000-000051000000}"/>
    <cellStyle name="Comma 9 3 4 9 3" xfId="38016" xr:uid="{00000000-0005-0000-0000-000051000000}"/>
    <cellStyle name="Comma 9 3 5" xfId="300" xr:uid="{00000000-0005-0000-0000-00000D000000}"/>
    <cellStyle name="Comma 9 3 5 10" xfId="30540" xr:uid="{00000000-0005-0000-0000-00000D000000}"/>
    <cellStyle name="Comma 9 3 5 2" xfId="1056" xr:uid="{00000000-0005-0000-0000-00000D000000}"/>
    <cellStyle name="Comma 9 3 5 2 2" xfId="2568" xr:uid="{00000000-0005-0000-0000-00000D000000}"/>
    <cellStyle name="Comma 9 3 5 2 2 2" xfId="11640" xr:uid="{00000000-0005-0000-0000-00000D000000}"/>
    <cellStyle name="Comma 9 3 5 2 2 2 2" xfId="26760" xr:uid="{00000000-0005-0000-0000-00000D000000}"/>
    <cellStyle name="Comma 9 3 5 2 2 2 2 2" xfId="57000" xr:uid="{00000000-0005-0000-0000-00000D000000}"/>
    <cellStyle name="Comma 9 3 5 2 2 2 3" xfId="41880" xr:uid="{00000000-0005-0000-0000-00000D000000}"/>
    <cellStyle name="Comma 9 3 5 2 2 3" xfId="17688" xr:uid="{00000000-0005-0000-0000-00000D000000}"/>
    <cellStyle name="Comma 9 3 5 2 2 3 2" xfId="47928" xr:uid="{00000000-0005-0000-0000-00000D000000}"/>
    <cellStyle name="Comma 9 3 5 2 2 4" xfId="32808" xr:uid="{00000000-0005-0000-0000-00000D000000}"/>
    <cellStyle name="Comma 9 3 5 2 3" xfId="4080" xr:uid="{00000000-0005-0000-0000-00000D000000}"/>
    <cellStyle name="Comma 9 3 5 2 3 2" xfId="13152" xr:uid="{00000000-0005-0000-0000-00000D000000}"/>
    <cellStyle name="Comma 9 3 5 2 3 2 2" xfId="28272" xr:uid="{00000000-0005-0000-0000-00000D000000}"/>
    <cellStyle name="Comma 9 3 5 2 3 2 2 2" xfId="58512" xr:uid="{00000000-0005-0000-0000-00000D000000}"/>
    <cellStyle name="Comma 9 3 5 2 3 2 3" xfId="43392" xr:uid="{00000000-0005-0000-0000-00000D000000}"/>
    <cellStyle name="Comma 9 3 5 2 3 3" xfId="19200" xr:uid="{00000000-0005-0000-0000-00000D000000}"/>
    <cellStyle name="Comma 9 3 5 2 3 3 2" xfId="49440" xr:uid="{00000000-0005-0000-0000-00000D000000}"/>
    <cellStyle name="Comma 9 3 5 2 3 4" xfId="34320" xr:uid="{00000000-0005-0000-0000-00000D000000}"/>
    <cellStyle name="Comma 9 3 5 2 4" xfId="5592" xr:uid="{00000000-0005-0000-0000-00000D000000}"/>
    <cellStyle name="Comma 9 3 5 2 4 2" xfId="14664" xr:uid="{00000000-0005-0000-0000-00000D000000}"/>
    <cellStyle name="Comma 9 3 5 2 4 2 2" xfId="29784" xr:uid="{00000000-0005-0000-0000-00000D000000}"/>
    <cellStyle name="Comma 9 3 5 2 4 2 2 2" xfId="60024" xr:uid="{00000000-0005-0000-0000-00000D000000}"/>
    <cellStyle name="Comma 9 3 5 2 4 2 3" xfId="44904" xr:uid="{00000000-0005-0000-0000-00000D000000}"/>
    <cellStyle name="Comma 9 3 5 2 4 3" xfId="20712" xr:uid="{00000000-0005-0000-0000-00000D000000}"/>
    <cellStyle name="Comma 9 3 5 2 4 3 2" xfId="50952" xr:uid="{00000000-0005-0000-0000-00000D000000}"/>
    <cellStyle name="Comma 9 3 5 2 4 4" xfId="35832" xr:uid="{00000000-0005-0000-0000-00000D000000}"/>
    <cellStyle name="Comma 9 3 5 2 5" xfId="7104" xr:uid="{00000000-0005-0000-0000-00000D000000}"/>
    <cellStyle name="Comma 9 3 5 2 5 2" xfId="22224" xr:uid="{00000000-0005-0000-0000-00000D000000}"/>
    <cellStyle name="Comma 9 3 5 2 5 2 2" xfId="52464" xr:uid="{00000000-0005-0000-0000-00000D000000}"/>
    <cellStyle name="Comma 9 3 5 2 5 3" xfId="37344" xr:uid="{00000000-0005-0000-0000-00000D000000}"/>
    <cellStyle name="Comma 9 3 5 2 6" xfId="8616" xr:uid="{00000000-0005-0000-0000-00000D000000}"/>
    <cellStyle name="Comma 9 3 5 2 6 2" xfId="23736" xr:uid="{00000000-0005-0000-0000-00000D000000}"/>
    <cellStyle name="Comma 9 3 5 2 6 2 2" xfId="53976" xr:uid="{00000000-0005-0000-0000-00000D000000}"/>
    <cellStyle name="Comma 9 3 5 2 6 3" xfId="38856" xr:uid="{00000000-0005-0000-0000-00000D000000}"/>
    <cellStyle name="Comma 9 3 5 2 7" xfId="10128" xr:uid="{00000000-0005-0000-0000-00000D000000}"/>
    <cellStyle name="Comma 9 3 5 2 7 2" xfId="25248" xr:uid="{00000000-0005-0000-0000-00000D000000}"/>
    <cellStyle name="Comma 9 3 5 2 7 2 2" xfId="55488" xr:uid="{00000000-0005-0000-0000-00000D000000}"/>
    <cellStyle name="Comma 9 3 5 2 7 3" xfId="40368" xr:uid="{00000000-0005-0000-0000-00000D000000}"/>
    <cellStyle name="Comma 9 3 5 2 8" xfId="16176" xr:uid="{00000000-0005-0000-0000-00000D000000}"/>
    <cellStyle name="Comma 9 3 5 2 8 2" xfId="46416" xr:uid="{00000000-0005-0000-0000-00000D000000}"/>
    <cellStyle name="Comma 9 3 5 2 9" xfId="31296" xr:uid="{00000000-0005-0000-0000-00000D000000}"/>
    <cellStyle name="Comma 9 3 5 3" xfId="1812" xr:uid="{00000000-0005-0000-0000-00000D000000}"/>
    <cellStyle name="Comma 9 3 5 3 2" xfId="10884" xr:uid="{00000000-0005-0000-0000-00000D000000}"/>
    <cellStyle name="Comma 9 3 5 3 2 2" xfId="26004" xr:uid="{00000000-0005-0000-0000-00000D000000}"/>
    <cellStyle name="Comma 9 3 5 3 2 2 2" xfId="56244" xr:uid="{00000000-0005-0000-0000-00000D000000}"/>
    <cellStyle name="Comma 9 3 5 3 2 3" xfId="41124" xr:uid="{00000000-0005-0000-0000-00000D000000}"/>
    <cellStyle name="Comma 9 3 5 3 3" xfId="16932" xr:uid="{00000000-0005-0000-0000-00000D000000}"/>
    <cellStyle name="Comma 9 3 5 3 3 2" xfId="47172" xr:uid="{00000000-0005-0000-0000-00000D000000}"/>
    <cellStyle name="Comma 9 3 5 3 4" xfId="32052" xr:uid="{00000000-0005-0000-0000-00000D000000}"/>
    <cellStyle name="Comma 9 3 5 4" xfId="3324" xr:uid="{00000000-0005-0000-0000-00000D000000}"/>
    <cellStyle name="Comma 9 3 5 4 2" xfId="12396" xr:uid="{00000000-0005-0000-0000-00000D000000}"/>
    <cellStyle name="Comma 9 3 5 4 2 2" xfId="27516" xr:uid="{00000000-0005-0000-0000-00000D000000}"/>
    <cellStyle name="Comma 9 3 5 4 2 2 2" xfId="57756" xr:uid="{00000000-0005-0000-0000-00000D000000}"/>
    <cellStyle name="Comma 9 3 5 4 2 3" xfId="42636" xr:uid="{00000000-0005-0000-0000-00000D000000}"/>
    <cellStyle name="Comma 9 3 5 4 3" xfId="18444" xr:uid="{00000000-0005-0000-0000-00000D000000}"/>
    <cellStyle name="Comma 9 3 5 4 3 2" xfId="48684" xr:uid="{00000000-0005-0000-0000-00000D000000}"/>
    <cellStyle name="Comma 9 3 5 4 4" xfId="33564" xr:uid="{00000000-0005-0000-0000-00000D000000}"/>
    <cellStyle name="Comma 9 3 5 5" xfId="4836" xr:uid="{00000000-0005-0000-0000-00000D000000}"/>
    <cellStyle name="Comma 9 3 5 5 2" xfId="13908" xr:uid="{00000000-0005-0000-0000-00000D000000}"/>
    <cellStyle name="Comma 9 3 5 5 2 2" xfId="29028" xr:uid="{00000000-0005-0000-0000-00000D000000}"/>
    <cellStyle name="Comma 9 3 5 5 2 2 2" xfId="59268" xr:uid="{00000000-0005-0000-0000-00000D000000}"/>
    <cellStyle name="Comma 9 3 5 5 2 3" xfId="44148" xr:uid="{00000000-0005-0000-0000-00000D000000}"/>
    <cellStyle name="Comma 9 3 5 5 3" xfId="19956" xr:uid="{00000000-0005-0000-0000-00000D000000}"/>
    <cellStyle name="Comma 9 3 5 5 3 2" xfId="50196" xr:uid="{00000000-0005-0000-0000-00000D000000}"/>
    <cellStyle name="Comma 9 3 5 5 4" xfId="35076" xr:uid="{00000000-0005-0000-0000-00000D000000}"/>
    <cellStyle name="Comma 9 3 5 6" xfId="6348" xr:uid="{00000000-0005-0000-0000-00000D000000}"/>
    <cellStyle name="Comma 9 3 5 6 2" xfId="21468" xr:uid="{00000000-0005-0000-0000-00000D000000}"/>
    <cellStyle name="Comma 9 3 5 6 2 2" xfId="51708" xr:uid="{00000000-0005-0000-0000-00000D000000}"/>
    <cellStyle name="Comma 9 3 5 6 3" xfId="36588" xr:uid="{00000000-0005-0000-0000-00000D000000}"/>
    <cellStyle name="Comma 9 3 5 7" xfId="7860" xr:uid="{00000000-0005-0000-0000-00000D000000}"/>
    <cellStyle name="Comma 9 3 5 7 2" xfId="22980" xr:uid="{00000000-0005-0000-0000-00000D000000}"/>
    <cellStyle name="Comma 9 3 5 7 2 2" xfId="53220" xr:uid="{00000000-0005-0000-0000-00000D000000}"/>
    <cellStyle name="Comma 9 3 5 7 3" xfId="38100" xr:uid="{00000000-0005-0000-0000-00000D000000}"/>
    <cellStyle name="Comma 9 3 5 8" xfId="9372" xr:uid="{00000000-0005-0000-0000-00000D000000}"/>
    <cellStyle name="Comma 9 3 5 8 2" xfId="24492" xr:uid="{00000000-0005-0000-0000-00000D000000}"/>
    <cellStyle name="Comma 9 3 5 8 2 2" xfId="54732" xr:uid="{00000000-0005-0000-0000-00000D000000}"/>
    <cellStyle name="Comma 9 3 5 8 3" xfId="39612" xr:uid="{00000000-0005-0000-0000-00000D000000}"/>
    <cellStyle name="Comma 9 3 5 9" xfId="15420" xr:uid="{00000000-0005-0000-0000-00000D000000}"/>
    <cellStyle name="Comma 9 3 5 9 2" xfId="45660" xr:uid="{00000000-0005-0000-0000-00000D000000}"/>
    <cellStyle name="Comma 9 3 6" xfId="552" xr:uid="{00000000-0005-0000-0000-0000F1000000}"/>
    <cellStyle name="Comma 9 3 6 10" xfId="30792" xr:uid="{00000000-0005-0000-0000-0000F1000000}"/>
    <cellStyle name="Comma 9 3 6 2" xfId="1308" xr:uid="{00000000-0005-0000-0000-0000F1000000}"/>
    <cellStyle name="Comma 9 3 6 2 2" xfId="2820" xr:uid="{00000000-0005-0000-0000-0000F1000000}"/>
    <cellStyle name="Comma 9 3 6 2 2 2" xfId="11892" xr:uid="{00000000-0005-0000-0000-0000F1000000}"/>
    <cellStyle name="Comma 9 3 6 2 2 2 2" xfId="27012" xr:uid="{00000000-0005-0000-0000-0000F1000000}"/>
    <cellStyle name="Comma 9 3 6 2 2 2 2 2" xfId="57252" xr:uid="{00000000-0005-0000-0000-0000F1000000}"/>
    <cellStyle name="Comma 9 3 6 2 2 2 3" xfId="42132" xr:uid="{00000000-0005-0000-0000-0000F1000000}"/>
    <cellStyle name="Comma 9 3 6 2 2 3" xfId="17940" xr:uid="{00000000-0005-0000-0000-0000F1000000}"/>
    <cellStyle name="Comma 9 3 6 2 2 3 2" xfId="48180" xr:uid="{00000000-0005-0000-0000-0000F1000000}"/>
    <cellStyle name="Comma 9 3 6 2 2 4" xfId="33060" xr:uid="{00000000-0005-0000-0000-0000F1000000}"/>
    <cellStyle name="Comma 9 3 6 2 3" xfId="4332" xr:uid="{00000000-0005-0000-0000-0000F1000000}"/>
    <cellStyle name="Comma 9 3 6 2 3 2" xfId="13404" xr:uid="{00000000-0005-0000-0000-0000F1000000}"/>
    <cellStyle name="Comma 9 3 6 2 3 2 2" xfId="28524" xr:uid="{00000000-0005-0000-0000-0000F1000000}"/>
    <cellStyle name="Comma 9 3 6 2 3 2 2 2" xfId="58764" xr:uid="{00000000-0005-0000-0000-0000F1000000}"/>
    <cellStyle name="Comma 9 3 6 2 3 2 3" xfId="43644" xr:uid="{00000000-0005-0000-0000-0000F1000000}"/>
    <cellStyle name="Comma 9 3 6 2 3 3" xfId="19452" xr:uid="{00000000-0005-0000-0000-0000F1000000}"/>
    <cellStyle name="Comma 9 3 6 2 3 3 2" xfId="49692" xr:uid="{00000000-0005-0000-0000-0000F1000000}"/>
    <cellStyle name="Comma 9 3 6 2 3 4" xfId="34572" xr:uid="{00000000-0005-0000-0000-0000F1000000}"/>
    <cellStyle name="Comma 9 3 6 2 4" xfId="5844" xr:uid="{00000000-0005-0000-0000-0000F1000000}"/>
    <cellStyle name="Comma 9 3 6 2 4 2" xfId="14916" xr:uid="{00000000-0005-0000-0000-0000F1000000}"/>
    <cellStyle name="Comma 9 3 6 2 4 2 2" xfId="30036" xr:uid="{00000000-0005-0000-0000-0000F1000000}"/>
    <cellStyle name="Comma 9 3 6 2 4 2 2 2" xfId="60276" xr:uid="{00000000-0005-0000-0000-0000F1000000}"/>
    <cellStyle name="Comma 9 3 6 2 4 2 3" xfId="45156" xr:uid="{00000000-0005-0000-0000-0000F1000000}"/>
    <cellStyle name="Comma 9 3 6 2 4 3" xfId="20964" xr:uid="{00000000-0005-0000-0000-0000F1000000}"/>
    <cellStyle name="Comma 9 3 6 2 4 3 2" xfId="51204" xr:uid="{00000000-0005-0000-0000-0000F1000000}"/>
    <cellStyle name="Comma 9 3 6 2 4 4" xfId="36084" xr:uid="{00000000-0005-0000-0000-0000F1000000}"/>
    <cellStyle name="Comma 9 3 6 2 5" xfId="7356" xr:uid="{00000000-0005-0000-0000-0000F1000000}"/>
    <cellStyle name="Comma 9 3 6 2 5 2" xfId="22476" xr:uid="{00000000-0005-0000-0000-0000F1000000}"/>
    <cellStyle name="Comma 9 3 6 2 5 2 2" xfId="52716" xr:uid="{00000000-0005-0000-0000-0000F1000000}"/>
    <cellStyle name="Comma 9 3 6 2 5 3" xfId="37596" xr:uid="{00000000-0005-0000-0000-0000F1000000}"/>
    <cellStyle name="Comma 9 3 6 2 6" xfId="8868" xr:uid="{00000000-0005-0000-0000-0000F1000000}"/>
    <cellStyle name="Comma 9 3 6 2 6 2" xfId="23988" xr:uid="{00000000-0005-0000-0000-0000F1000000}"/>
    <cellStyle name="Comma 9 3 6 2 6 2 2" xfId="54228" xr:uid="{00000000-0005-0000-0000-0000F1000000}"/>
    <cellStyle name="Comma 9 3 6 2 6 3" xfId="39108" xr:uid="{00000000-0005-0000-0000-0000F1000000}"/>
    <cellStyle name="Comma 9 3 6 2 7" xfId="10380" xr:uid="{00000000-0005-0000-0000-0000F1000000}"/>
    <cellStyle name="Comma 9 3 6 2 7 2" xfId="25500" xr:uid="{00000000-0005-0000-0000-0000F1000000}"/>
    <cellStyle name="Comma 9 3 6 2 7 2 2" xfId="55740" xr:uid="{00000000-0005-0000-0000-0000F1000000}"/>
    <cellStyle name="Comma 9 3 6 2 7 3" xfId="40620" xr:uid="{00000000-0005-0000-0000-0000F1000000}"/>
    <cellStyle name="Comma 9 3 6 2 8" xfId="16428" xr:uid="{00000000-0005-0000-0000-0000F1000000}"/>
    <cellStyle name="Comma 9 3 6 2 8 2" xfId="46668" xr:uid="{00000000-0005-0000-0000-0000F1000000}"/>
    <cellStyle name="Comma 9 3 6 2 9" xfId="31548" xr:uid="{00000000-0005-0000-0000-0000F1000000}"/>
    <cellStyle name="Comma 9 3 6 3" xfId="2064" xr:uid="{00000000-0005-0000-0000-0000F1000000}"/>
    <cellStyle name="Comma 9 3 6 3 2" xfId="11136" xr:uid="{00000000-0005-0000-0000-0000F1000000}"/>
    <cellStyle name="Comma 9 3 6 3 2 2" xfId="26256" xr:uid="{00000000-0005-0000-0000-0000F1000000}"/>
    <cellStyle name="Comma 9 3 6 3 2 2 2" xfId="56496" xr:uid="{00000000-0005-0000-0000-0000F1000000}"/>
    <cellStyle name="Comma 9 3 6 3 2 3" xfId="41376" xr:uid="{00000000-0005-0000-0000-0000F1000000}"/>
    <cellStyle name="Comma 9 3 6 3 3" xfId="17184" xr:uid="{00000000-0005-0000-0000-0000F1000000}"/>
    <cellStyle name="Comma 9 3 6 3 3 2" xfId="47424" xr:uid="{00000000-0005-0000-0000-0000F1000000}"/>
    <cellStyle name="Comma 9 3 6 3 4" xfId="32304" xr:uid="{00000000-0005-0000-0000-0000F1000000}"/>
    <cellStyle name="Comma 9 3 6 4" xfId="3576" xr:uid="{00000000-0005-0000-0000-0000F1000000}"/>
    <cellStyle name="Comma 9 3 6 4 2" xfId="12648" xr:uid="{00000000-0005-0000-0000-0000F1000000}"/>
    <cellStyle name="Comma 9 3 6 4 2 2" xfId="27768" xr:uid="{00000000-0005-0000-0000-0000F1000000}"/>
    <cellStyle name="Comma 9 3 6 4 2 2 2" xfId="58008" xr:uid="{00000000-0005-0000-0000-0000F1000000}"/>
    <cellStyle name="Comma 9 3 6 4 2 3" xfId="42888" xr:uid="{00000000-0005-0000-0000-0000F1000000}"/>
    <cellStyle name="Comma 9 3 6 4 3" xfId="18696" xr:uid="{00000000-0005-0000-0000-0000F1000000}"/>
    <cellStyle name="Comma 9 3 6 4 3 2" xfId="48936" xr:uid="{00000000-0005-0000-0000-0000F1000000}"/>
    <cellStyle name="Comma 9 3 6 4 4" xfId="33816" xr:uid="{00000000-0005-0000-0000-0000F1000000}"/>
    <cellStyle name="Comma 9 3 6 5" xfId="5088" xr:uid="{00000000-0005-0000-0000-0000F1000000}"/>
    <cellStyle name="Comma 9 3 6 5 2" xfId="14160" xr:uid="{00000000-0005-0000-0000-0000F1000000}"/>
    <cellStyle name="Comma 9 3 6 5 2 2" xfId="29280" xr:uid="{00000000-0005-0000-0000-0000F1000000}"/>
    <cellStyle name="Comma 9 3 6 5 2 2 2" xfId="59520" xr:uid="{00000000-0005-0000-0000-0000F1000000}"/>
    <cellStyle name="Comma 9 3 6 5 2 3" xfId="44400" xr:uid="{00000000-0005-0000-0000-0000F1000000}"/>
    <cellStyle name="Comma 9 3 6 5 3" xfId="20208" xr:uid="{00000000-0005-0000-0000-0000F1000000}"/>
    <cellStyle name="Comma 9 3 6 5 3 2" xfId="50448" xr:uid="{00000000-0005-0000-0000-0000F1000000}"/>
    <cellStyle name="Comma 9 3 6 5 4" xfId="35328" xr:uid="{00000000-0005-0000-0000-0000F1000000}"/>
    <cellStyle name="Comma 9 3 6 6" xfId="6600" xr:uid="{00000000-0005-0000-0000-0000F1000000}"/>
    <cellStyle name="Comma 9 3 6 6 2" xfId="21720" xr:uid="{00000000-0005-0000-0000-0000F1000000}"/>
    <cellStyle name="Comma 9 3 6 6 2 2" xfId="51960" xr:uid="{00000000-0005-0000-0000-0000F1000000}"/>
    <cellStyle name="Comma 9 3 6 6 3" xfId="36840" xr:uid="{00000000-0005-0000-0000-0000F1000000}"/>
    <cellStyle name="Comma 9 3 6 7" xfId="8112" xr:uid="{00000000-0005-0000-0000-0000F1000000}"/>
    <cellStyle name="Comma 9 3 6 7 2" xfId="23232" xr:uid="{00000000-0005-0000-0000-0000F1000000}"/>
    <cellStyle name="Comma 9 3 6 7 2 2" xfId="53472" xr:uid="{00000000-0005-0000-0000-0000F1000000}"/>
    <cellStyle name="Comma 9 3 6 7 3" xfId="38352" xr:uid="{00000000-0005-0000-0000-0000F1000000}"/>
    <cellStyle name="Comma 9 3 6 8" xfId="9624" xr:uid="{00000000-0005-0000-0000-0000F1000000}"/>
    <cellStyle name="Comma 9 3 6 8 2" xfId="24744" xr:uid="{00000000-0005-0000-0000-0000F1000000}"/>
    <cellStyle name="Comma 9 3 6 8 2 2" xfId="54984" xr:uid="{00000000-0005-0000-0000-0000F1000000}"/>
    <cellStyle name="Comma 9 3 6 8 3" xfId="39864" xr:uid="{00000000-0005-0000-0000-0000F1000000}"/>
    <cellStyle name="Comma 9 3 6 9" xfId="15672" xr:uid="{00000000-0005-0000-0000-0000F1000000}"/>
    <cellStyle name="Comma 9 3 6 9 2" xfId="45912" xr:uid="{00000000-0005-0000-0000-0000F1000000}"/>
    <cellStyle name="Comma 9 3 7" xfId="804" xr:uid="{00000000-0005-0000-0000-00000D000000}"/>
    <cellStyle name="Comma 9 3 7 2" xfId="2316" xr:uid="{00000000-0005-0000-0000-00000D000000}"/>
    <cellStyle name="Comma 9 3 7 2 2" xfId="11388" xr:uid="{00000000-0005-0000-0000-00000D000000}"/>
    <cellStyle name="Comma 9 3 7 2 2 2" xfId="26508" xr:uid="{00000000-0005-0000-0000-00000D000000}"/>
    <cellStyle name="Comma 9 3 7 2 2 2 2" xfId="56748" xr:uid="{00000000-0005-0000-0000-00000D000000}"/>
    <cellStyle name="Comma 9 3 7 2 2 3" xfId="41628" xr:uid="{00000000-0005-0000-0000-00000D000000}"/>
    <cellStyle name="Comma 9 3 7 2 3" xfId="17436" xr:uid="{00000000-0005-0000-0000-00000D000000}"/>
    <cellStyle name="Comma 9 3 7 2 3 2" xfId="47676" xr:uid="{00000000-0005-0000-0000-00000D000000}"/>
    <cellStyle name="Comma 9 3 7 2 4" xfId="32556" xr:uid="{00000000-0005-0000-0000-00000D000000}"/>
    <cellStyle name="Comma 9 3 7 3" xfId="3828" xr:uid="{00000000-0005-0000-0000-00000D000000}"/>
    <cellStyle name="Comma 9 3 7 3 2" xfId="12900" xr:uid="{00000000-0005-0000-0000-00000D000000}"/>
    <cellStyle name="Comma 9 3 7 3 2 2" xfId="28020" xr:uid="{00000000-0005-0000-0000-00000D000000}"/>
    <cellStyle name="Comma 9 3 7 3 2 2 2" xfId="58260" xr:uid="{00000000-0005-0000-0000-00000D000000}"/>
    <cellStyle name="Comma 9 3 7 3 2 3" xfId="43140" xr:uid="{00000000-0005-0000-0000-00000D000000}"/>
    <cellStyle name="Comma 9 3 7 3 3" xfId="18948" xr:uid="{00000000-0005-0000-0000-00000D000000}"/>
    <cellStyle name="Comma 9 3 7 3 3 2" xfId="49188" xr:uid="{00000000-0005-0000-0000-00000D000000}"/>
    <cellStyle name="Comma 9 3 7 3 4" xfId="34068" xr:uid="{00000000-0005-0000-0000-00000D000000}"/>
    <cellStyle name="Comma 9 3 7 4" xfId="5340" xr:uid="{00000000-0005-0000-0000-00000D000000}"/>
    <cellStyle name="Comma 9 3 7 4 2" xfId="14412" xr:uid="{00000000-0005-0000-0000-00000D000000}"/>
    <cellStyle name="Comma 9 3 7 4 2 2" xfId="29532" xr:uid="{00000000-0005-0000-0000-00000D000000}"/>
    <cellStyle name="Comma 9 3 7 4 2 2 2" xfId="59772" xr:uid="{00000000-0005-0000-0000-00000D000000}"/>
    <cellStyle name="Comma 9 3 7 4 2 3" xfId="44652" xr:uid="{00000000-0005-0000-0000-00000D000000}"/>
    <cellStyle name="Comma 9 3 7 4 3" xfId="20460" xr:uid="{00000000-0005-0000-0000-00000D000000}"/>
    <cellStyle name="Comma 9 3 7 4 3 2" xfId="50700" xr:uid="{00000000-0005-0000-0000-00000D000000}"/>
    <cellStyle name="Comma 9 3 7 4 4" xfId="35580" xr:uid="{00000000-0005-0000-0000-00000D000000}"/>
    <cellStyle name="Comma 9 3 7 5" xfId="6852" xr:uid="{00000000-0005-0000-0000-00000D000000}"/>
    <cellStyle name="Comma 9 3 7 5 2" xfId="21972" xr:uid="{00000000-0005-0000-0000-00000D000000}"/>
    <cellStyle name="Comma 9 3 7 5 2 2" xfId="52212" xr:uid="{00000000-0005-0000-0000-00000D000000}"/>
    <cellStyle name="Comma 9 3 7 5 3" xfId="37092" xr:uid="{00000000-0005-0000-0000-00000D000000}"/>
    <cellStyle name="Comma 9 3 7 6" xfId="8364" xr:uid="{00000000-0005-0000-0000-00000D000000}"/>
    <cellStyle name="Comma 9 3 7 6 2" xfId="23484" xr:uid="{00000000-0005-0000-0000-00000D000000}"/>
    <cellStyle name="Comma 9 3 7 6 2 2" xfId="53724" xr:uid="{00000000-0005-0000-0000-00000D000000}"/>
    <cellStyle name="Comma 9 3 7 6 3" xfId="38604" xr:uid="{00000000-0005-0000-0000-00000D000000}"/>
    <cellStyle name="Comma 9 3 7 7" xfId="9876" xr:uid="{00000000-0005-0000-0000-00000D000000}"/>
    <cellStyle name="Comma 9 3 7 7 2" xfId="24996" xr:uid="{00000000-0005-0000-0000-00000D000000}"/>
    <cellStyle name="Comma 9 3 7 7 2 2" xfId="55236" xr:uid="{00000000-0005-0000-0000-00000D000000}"/>
    <cellStyle name="Comma 9 3 7 7 3" xfId="40116" xr:uid="{00000000-0005-0000-0000-00000D000000}"/>
    <cellStyle name="Comma 9 3 7 8" xfId="15924" xr:uid="{00000000-0005-0000-0000-00000D000000}"/>
    <cellStyle name="Comma 9 3 7 8 2" xfId="46164" xr:uid="{00000000-0005-0000-0000-00000D000000}"/>
    <cellStyle name="Comma 9 3 7 9" xfId="31044" xr:uid="{00000000-0005-0000-0000-00000D000000}"/>
    <cellStyle name="Comma 9 3 8" xfId="1560" xr:uid="{00000000-0005-0000-0000-00000D000000}"/>
    <cellStyle name="Comma 9 3 8 2" xfId="10632" xr:uid="{00000000-0005-0000-0000-00000D000000}"/>
    <cellStyle name="Comma 9 3 8 2 2" xfId="25752" xr:uid="{00000000-0005-0000-0000-00000D000000}"/>
    <cellStyle name="Comma 9 3 8 2 2 2" xfId="55992" xr:uid="{00000000-0005-0000-0000-00000D000000}"/>
    <cellStyle name="Comma 9 3 8 2 3" xfId="40872" xr:uid="{00000000-0005-0000-0000-00000D000000}"/>
    <cellStyle name="Comma 9 3 8 3" xfId="16680" xr:uid="{00000000-0005-0000-0000-00000D000000}"/>
    <cellStyle name="Comma 9 3 8 3 2" xfId="46920" xr:uid="{00000000-0005-0000-0000-00000D000000}"/>
    <cellStyle name="Comma 9 3 8 4" xfId="31800" xr:uid="{00000000-0005-0000-0000-00000D000000}"/>
    <cellStyle name="Comma 9 3 9" xfId="3072" xr:uid="{00000000-0005-0000-0000-00000D000000}"/>
    <cellStyle name="Comma 9 3 9 2" xfId="12144" xr:uid="{00000000-0005-0000-0000-00000D000000}"/>
    <cellStyle name="Comma 9 3 9 2 2" xfId="27264" xr:uid="{00000000-0005-0000-0000-00000D000000}"/>
    <cellStyle name="Comma 9 3 9 2 2 2" xfId="57504" xr:uid="{00000000-0005-0000-0000-00000D000000}"/>
    <cellStyle name="Comma 9 3 9 2 3" xfId="42384" xr:uid="{00000000-0005-0000-0000-00000D000000}"/>
    <cellStyle name="Comma 9 3 9 3" xfId="18192" xr:uid="{00000000-0005-0000-0000-00000D000000}"/>
    <cellStyle name="Comma 9 3 9 3 2" xfId="48432" xr:uid="{00000000-0005-0000-0000-00000D000000}"/>
    <cellStyle name="Comma 9 3 9 4" xfId="33312" xr:uid="{00000000-0005-0000-0000-00000D000000}"/>
    <cellStyle name="Comma 9 4" xfId="62" xr:uid="{00000000-0005-0000-0000-000027000000}"/>
    <cellStyle name="Comma 9 4 10" xfId="6110" xr:uid="{00000000-0005-0000-0000-000027000000}"/>
    <cellStyle name="Comma 9 4 10 2" xfId="21230" xr:uid="{00000000-0005-0000-0000-000027000000}"/>
    <cellStyle name="Comma 9 4 10 2 2" xfId="51470" xr:uid="{00000000-0005-0000-0000-000027000000}"/>
    <cellStyle name="Comma 9 4 10 3" xfId="36350" xr:uid="{00000000-0005-0000-0000-000027000000}"/>
    <cellStyle name="Comma 9 4 11" xfId="7622" xr:uid="{00000000-0005-0000-0000-000027000000}"/>
    <cellStyle name="Comma 9 4 11 2" xfId="22742" xr:uid="{00000000-0005-0000-0000-000027000000}"/>
    <cellStyle name="Comma 9 4 11 2 2" xfId="52982" xr:uid="{00000000-0005-0000-0000-000027000000}"/>
    <cellStyle name="Comma 9 4 11 3" xfId="37862" xr:uid="{00000000-0005-0000-0000-000027000000}"/>
    <cellStyle name="Comma 9 4 12" xfId="9134" xr:uid="{00000000-0005-0000-0000-000027000000}"/>
    <cellStyle name="Comma 9 4 12 2" xfId="24254" xr:uid="{00000000-0005-0000-0000-000027000000}"/>
    <cellStyle name="Comma 9 4 12 2 2" xfId="54494" xr:uid="{00000000-0005-0000-0000-000027000000}"/>
    <cellStyle name="Comma 9 4 12 3" xfId="39374" xr:uid="{00000000-0005-0000-0000-000027000000}"/>
    <cellStyle name="Comma 9 4 13" xfId="15182" xr:uid="{00000000-0005-0000-0000-000027000000}"/>
    <cellStyle name="Comma 9 4 13 2" xfId="45422" xr:uid="{00000000-0005-0000-0000-000027000000}"/>
    <cellStyle name="Comma 9 4 14" xfId="30302" xr:uid="{00000000-0005-0000-0000-000027000000}"/>
    <cellStyle name="Comma 9 4 2" xfId="146" xr:uid="{00000000-0005-0000-0000-000053000000}"/>
    <cellStyle name="Comma 9 4 2 10" xfId="9218" xr:uid="{00000000-0005-0000-0000-000053000000}"/>
    <cellStyle name="Comma 9 4 2 10 2" xfId="24338" xr:uid="{00000000-0005-0000-0000-000053000000}"/>
    <cellStyle name="Comma 9 4 2 10 2 2" xfId="54578" xr:uid="{00000000-0005-0000-0000-000053000000}"/>
    <cellStyle name="Comma 9 4 2 10 3" xfId="39458" xr:uid="{00000000-0005-0000-0000-000053000000}"/>
    <cellStyle name="Comma 9 4 2 11" xfId="15266" xr:uid="{00000000-0005-0000-0000-000053000000}"/>
    <cellStyle name="Comma 9 4 2 11 2" xfId="45506" xr:uid="{00000000-0005-0000-0000-000053000000}"/>
    <cellStyle name="Comma 9 4 2 12" xfId="30386" xr:uid="{00000000-0005-0000-0000-000053000000}"/>
    <cellStyle name="Comma 9 4 2 2" xfId="398" xr:uid="{00000000-0005-0000-0000-000053000000}"/>
    <cellStyle name="Comma 9 4 2 2 10" xfId="30638" xr:uid="{00000000-0005-0000-0000-000053000000}"/>
    <cellStyle name="Comma 9 4 2 2 2" xfId="1154" xr:uid="{00000000-0005-0000-0000-000053000000}"/>
    <cellStyle name="Comma 9 4 2 2 2 2" xfId="2666" xr:uid="{00000000-0005-0000-0000-000053000000}"/>
    <cellStyle name="Comma 9 4 2 2 2 2 2" xfId="11738" xr:uid="{00000000-0005-0000-0000-000053000000}"/>
    <cellStyle name="Comma 9 4 2 2 2 2 2 2" xfId="26858" xr:uid="{00000000-0005-0000-0000-000053000000}"/>
    <cellStyle name="Comma 9 4 2 2 2 2 2 2 2" xfId="57098" xr:uid="{00000000-0005-0000-0000-000053000000}"/>
    <cellStyle name="Comma 9 4 2 2 2 2 2 3" xfId="41978" xr:uid="{00000000-0005-0000-0000-000053000000}"/>
    <cellStyle name="Comma 9 4 2 2 2 2 3" xfId="17786" xr:uid="{00000000-0005-0000-0000-000053000000}"/>
    <cellStyle name="Comma 9 4 2 2 2 2 3 2" xfId="48026" xr:uid="{00000000-0005-0000-0000-000053000000}"/>
    <cellStyle name="Comma 9 4 2 2 2 2 4" xfId="32906" xr:uid="{00000000-0005-0000-0000-000053000000}"/>
    <cellStyle name="Comma 9 4 2 2 2 3" xfId="4178" xr:uid="{00000000-0005-0000-0000-000053000000}"/>
    <cellStyle name="Comma 9 4 2 2 2 3 2" xfId="13250" xr:uid="{00000000-0005-0000-0000-000053000000}"/>
    <cellStyle name="Comma 9 4 2 2 2 3 2 2" xfId="28370" xr:uid="{00000000-0005-0000-0000-000053000000}"/>
    <cellStyle name="Comma 9 4 2 2 2 3 2 2 2" xfId="58610" xr:uid="{00000000-0005-0000-0000-000053000000}"/>
    <cellStyle name="Comma 9 4 2 2 2 3 2 3" xfId="43490" xr:uid="{00000000-0005-0000-0000-000053000000}"/>
    <cellStyle name="Comma 9 4 2 2 2 3 3" xfId="19298" xr:uid="{00000000-0005-0000-0000-000053000000}"/>
    <cellStyle name="Comma 9 4 2 2 2 3 3 2" xfId="49538" xr:uid="{00000000-0005-0000-0000-000053000000}"/>
    <cellStyle name="Comma 9 4 2 2 2 3 4" xfId="34418" xr:uid="{00000000-0005-0000-0000-000053000000}"/>
    <cellStyle name="Comma 9 4 2 2 2 4" xfId="5690" xr:uid="{00000000-0005-0000-0000-000053000000}"/>
    <cellStyle name="Comma 9 4 2 2 2 4 2" xfId="14762" xr:uid="{00000000-0005-0000-0000-000053000000}"/>
    <cellStyle name="Comma 9 4 2 2 2 4 2 2" xfId="29882" xr:uid="{00000000-0005-0000-0000-000053000000}"/>
    <cellStyle name="Comma 9 4 2 2 2 4 2 2 2" xfId="60122" xr:uid="{00000000-0005-0000-0000-000053000000}"/>
    <cellStyle name="Comma 9 4 2 2 2 4 2 3" xfId="45002" xr:uid="{00000000-0005-0000-0000-000053000000}"/>
    <cellStyle name="Comma 9 4 2 2 2 4 3" xfId="20810" xr:uid="{00000000-0005-0000-0000-000053000000}"/>
    <cellStyle name="Comma 9 4 2 2 2 4 3 2" xfId="51050" xr:uid="{00000000-0005-0000-0000-000053000000}"/>
    <cellStyle name="Comma 9 4 2 2 2 4 4" xfId="35930" xr:uid="{00000000-0005-0000-0000-000053000000}"/>
    <cellStyle name="Comma 9 4 2 2 2 5" xfId="7202" xr:uid="{00000000-0005-0000-0000-000053000000}"/>
    <cellStyle name="Comma 9 4 2 2 2 5 2" xfId="22322" xr:uid="{00000000-0005-0000-0000-000053000000}"/>
    <cellStyle name="Comma 9 4 2 2 2 5 2 2" xfId="52562" xr:uid="{00000000-0005-0000-0000-000053000000}"/>
    <cellStyle name="Comma 9 4 2 2 2 5 3" xfId="37442" xr:uid="{00000000-0005-0000-0000-000053000000}"/>
    <cellStyle name="Comma 9 4 2 2 2 6" xfId="8714" xr:uid="{00000000-0005-0000-0000-000053000000}"/>
    <cellStyle name="Comma 9 4 2 2 2 6 2" xfId="23834" xr:uid="{00000000-0005-0000-0000-000053000000}"/>
    <cellStyle name="Comma 9 4 2 2 2 6 2 2" xfId="54074" xr:uid="{00000000-0005-0000-0000-000053000000}"/>
    <cellStyle name="Comma 9 4 2 2 2 6 3" xfId="38954" xr:uid="{00000000-0005-0000-0000-000053000000}"/>
    <cellStyle name="Comma 9 4 2 2 2 7" xfId="10226" xr:uid="{00000000-0005-0000-0000-000053000000}"/>
    <cellStyle name="Comma 9 4 2 2 2 7 2" xfId="25346" xr:uid="{00000000-0005-0000-0000-000053000000}"/>
    <cellStyle name="Comma 9 4 2 2 2 7 2 2" xfId="55586" xr:uid="{00000000-0005-0000-0000-000053000000}"/>
    <cellStyle name="Comma 9 4 2 2 2 7 3" xfId="40466" xr:uid="{00000000-0005-0000-0000-000053000000}"/>
    <cellStyle name="Comma 9 4 2 2 2 8" xfId="16274" xr:uid="{00000000-0005-0000-0000-000053000000}"/>
    <cellStyle name="Comma 9 4 2 2 2 8 2" xfId="46514" xr:uid="{00000000-0005-0000-0000-000053000000}"/>
    <cellStyle name="Comma 9 4 2 2 2 9" xfId="31394" xr:uid="{00000000-0005-0000-0000-000053000000}"/>
    <cellStyle name="Comma 9 4 2 2 3" xfId="1910" xr:uid="{00000000-0005-0000-0000-000053000000}"/>
    <cellStyle name="Comma 9 4 2 2 3 2" xfId="10982" xr:uid="{00000000-0005-0000-0000-000053000000}"/>
    <cellStyle name="Comma 9 4 2 2 3 2 2" xfId="26102" xr:uid="{00000000-0005-0000-0000-000053000000}"/>
    <cellStyle name="Comma 9 4 2 2 3 2 2 2" xfId="56342" xr:uid="{00000000-0005-0000-0000-000053000000}"/>
    <cellStyle name="Comma 9 4 2 2 3 2 3" xfId="41222" xr:uid="{00000000-0005-0000-0000-000053000000}"/>
    <cellStyle name="Comma 9 4 2 2 3 3" xfId="17030" xr:uid="{00000000-0005-0000-0000-000053000000}"/>
    <cellStyle name="Comma 9 4 2 2 3 3 2" xfId="47270" xr:uid="{00000000-0005-0000-0000-000053000000}"/>
    <cellStyle name="Comma 9 4 2 2 3 4" xfId="32150" xr:uid="{00000000-0005-0000-0000-000053000000}"/>
    <cellStyle name="Comma 9 4 2 2 4" xfId="3422" xr:uid="{00000000-0005-0000-0000-000053000000}"/>
    <cellStyle name="Comma 9 4 2 2 4 2" xfId="12494" xr:uid="{00000000-0005-0000-0000-000053000000}"/>
    <cellStyle name="Comma 9 4 2 2 4 2 2" xfId="27614" xr:uid="{00000000-0005-0000-0000-000053000000}"/>
    <cellStyle name="Comma 9 4 2 2 4 2 2 2" xfId="57854" xr:uid="{00000000-0005-0000-0000-000053000000}"/>
    <cellStyle name="Comma 9 4 2 2 4 2 3" xfId="42734" xr:uid="{00000000-0005-0000-0000-000053000000}"/>
    <cellStyle name="Comma 9 4 2 2 4 3" xfId="18542" xr:uid="{00000000-0005-0000-0000-000053000000}"/>
    <cellStyle name="Comma 9 4 2 2 4 3 2" xfId="48782" xr:uid="{00000000-0005-0000-0000-000053000000}"/>
    <cellStyle name="Comma 9 4 2 2 4 4" xfId="33662" xr:uid="{00000000-0005-0000-0000-000053000000}"/>
    <cellStyle name="Comma 9 4 2 2 5" xfId="4934" xr:uid="{00000000-0005-0000-0000-000053000000}"/>
    <cellStyle name="Comma 9 4 2 2 5 2" xfId="14006" xr:uid="{00000000-0005-0000-0000-000053000000}"/>
    <cellStyle name="Comma 9 4 2 2 5 2 2" xfId="29126" xr:uid="{00000000-0005-0000-0000-000053000000}"/>
    <cellStyle name="Comma 9 4 2 2 5 2 2 2" xfId="59366" xr:uid="{00000000-0005-0000-0000-000053000000}"/>
    <cellStyle name="Comma 9 4 2 2 5 2 3" xfId="44246" xr:uid="{00000000-0005-0000-0000-000053000000}"/>
    <cellStyle name="Comma 9 4 2 2 5 3" xfId="20054" xr:uid="{00000000-0005-0000-0000-000053000000}"/>
    <cellStyle name="Comma 9 4 2 2 5 3 2" xfId="50294" xr:uid="{00000000-0005-0000-0000-000053000000}"/>
    <cellStyle name="Comma 9 4 2 2 5 4" xfId="35174" xr:uid="{00000000-0005-0000-0000-000053000000}"/>
    <cellStyle name="Comma 9 4 2 2 6" xfId="6446" xr:uid="{00000000-0005-0000-0000-000053000000}"/>
    <cellStyle name="Comma 9 4 2 2 6 2" xfId="21566" xr:uid="{00000000-0005-0000-0000-000053000000}"/>
    <cellStyle name="Comma 9 4 2 2 6 2 2" xfId="51806" xr:uid="{00000000-0005-0000-0000-000053000000}"/>
    <cellStyle name="Comma 9 4 2 2 6 3" xfId="36686" xr:uid="{00000000-0005-0000-0000-000053000000}"/>
    <cellStyle name="Comma 9 4 2 2 7" xfId="7958" xr:uid="{00000000-0005-0000-0000-000053000000}"/>
    <cellStyle name="Comma 9 4 2 2 7 2" xfId="23078" xr:uid="{00000000-0005-0000-0000-000053000000}"/>
    <cellStyle name="Comma 9 4 2 2 7 2 2" xfId="53318" xr:uid="{00000000-0005-0000-0000-000053000000}"/>
    <cellStyle name="Comma 9 4 2 2 7 3" xfId="38198" xr:uid="{00000000-0005-0000-0000-000053000000}"/>
    <cellStyle name="Comma 9 4 2 2 8" xfId="9470" xr:uid="{00000000-0005-0000-0000-000053000000}"/>
    <cellStyle name="Comma 9 4 2 2 8 2" xfId="24590" xr:uid="{00000000-0005-0000-0000-000053000000}"/>
    <cellStyle name="Comma 9 4 2 2 8 2 2" xfId="54830" xr:uid="{00000000-0005-0000-0000-000053000000}"/>
    <cellStyle name="Comma 9 4 2 2 8 3" xfId="39710" xr:uid="{00000000-0005-0000-0000-000053000000}"/>
    <cellStyle name="Comma 9 4 2 2 9" xfId="15518" xr:uid="{00000000-0005-0000-0000-000053000000}"/>
    <cellStyle name="Comma 9 4 2 2 9 2" xfId="45758" xr:uid="{00000000-0005-0000-0000-000053000000}"/>
    <cellStyle name="Comma 9 4 2 3" xfId="650" xr:uid="{00000000-0005-0000-0000-0000F8000000}"/>
    <cellStyle name="Comma 9 4 2 3 10" xfId="30890" xr:uid="{00000000-0005-0000-0000-0000F8000000}"/>
    <cellStyle name="Comma 9 4 2 3 2" xfId="1406" xr:uid="{00000000-0005-0000-0000-0000F8000000}"/>
    <cellStyle name="Comma 9 4 2 3 2 2" xfId="2918" xr:uid="{00000000-0005-0000-0000-0000F8000000}"/>
    <cellStyle name="Comma 9 4 2 3 2 2 2" xfId="11990" xr:uid="{00000000-0005-0000-0000-0000F8000000}"/>
    <cellStyle name="Comma 9 4 2 3 2 2 2 2" xfId="27110" xr:uid="{00000000-0005-0000-0000-0000F8000000}"/>
    <cellStyle name="Comma 9 4 2 3 2 2 2 2 2" xfId="57350" xr:uid="{00000000-0005-0000-0000-0000F8000000}"/>
    <cellStyle name="Comma 9 4 2 3 2 2 2 3" xfId="42230" xr:uid="{00000000-0005-0000-0000-0000F8000000}"/>
    <cellStyle name="Comma 9 4 2 3 2 2 3" xfId="18038" xr:uid="{00000000-0005-0000-0000-0000F8000000}"/>
    <cellStyle name="Comma 9 4 2 3 2 2 3 2" xfId="48278" xr:uid="{00000000-0005-0000-0000-0000F8000000}"/>
    <cellStyle name="Comma 9 4 2 3 2 2 4" xfId="33158" xr:uid="{00000000-0005-0000-0000-0000F8000000}"/>
    <cellStyle name="Comma 9 4 2 3 2 3" xfId="4430" xr:uid="{00000000-0005-0000-0000-0000F8000000}"/>
    <cellStyle name="Comma 9 4 2 3 2 3 2" xfId="13502" xr:uid="{00000000-0005-0000-0000-0000F8000000}"/>
    <cellStyle name="Comma 9 4 2 3 2 3 2 2" xfId="28622" xr:uid="{00000000-0005-0000-0000-0000F8000000}"/>
    <cellStyle name="Comma 9 4 2 3 2 3 2 2 2" xfId="58862" xr:uid="{00000000-0005-0000-0000-0000F8000000}"/>
    <cellStyle name="Comma 9 4 2 3 2 3 2 3" xfId="43742" xr:uid="{00000000-0005-0000-0000-0000F8000000}"/>
    <cellStyle name="Comma 9 4 2 3 2 3 3" xfId="19550" xr:uid="{00000000-0005-0000-0000-0000F8000000}"/>
    <cellStyle name="Comma 9 4 2 3 2 3 3 2" xfId="49790" xr:uid="{00000000-0005-0000-0000-0000F8000000}"/>
    <cellStyle name="Comma 9 4 2 3 2 3 4" xfId="34670" xr:uid="{00000000-0005-0000-0000-0000F8000000}"/>
    <cellStyle name="Comma 9 4 2 3 2 4" xfId="5942" xr:uid="{00000000-0005-0000-0000-0000F8000000}"/>
    <cellStyle name="Comma 9 4 2 3 2 4 2" xfId="15014" xr:uid="{00000000-0005-0000-0000-0000F8000000}"/>
    <cellStyle name="Comma 9 4 2 3 2 4 2 2" xfId="30134" xr:uid="{00000000-0005-0000-0000-0000F8000000}"/>
    <cellStyle name="Comma 9 4 2 3 2 4 2 2 2" xfId="60374" xr:uid="{00000000-0005-0000-0000-0000F8000000}"/>
    <cellStyle name="Comma 9 4 2 3 2 4 2 3" xfId="45254" xr:uid="{00000000-0005-0000-0000-0000F8000000}"/>
    <cellStyle name="Comma 9 4 2 3 2 4 3" xfId="21062" xr:uid="{00000000-0005-0000-0000-0000F8000000}"/>
    <cellStyle name="Comma 9 4 2 3 2 4 3 2" xfId="51302" xr:uid="{00000000-0005-0000-0000-0000F8000000}"/>
    <cellStyle name="Comma 9 4 2 3 2 4 4" xfId="36182" xr:uid="{00000000-0005-0000-0000-0000F8000000}"/>
    <cellStyle name="Comma 9 4 2 3 2 5" xfId="7454" xr:uid="{00000000-0005-0000-0000-0000F8000000}"/>
    <cellStyle name="Comma 9 4 2 3 2 5 2" xfId="22574" xr:uid="{00000000-0005-0000-0000-0000F8000000}"/>
    <cellStyle name="Comma 9 4 2 3 2 5 2 2" xfId="52814" xr:uid="{00000000-0005-0000-0000-0000F8000000}"/>
    <cellStyle name="Comma 9 4 2 3 2 5 3" xfId="37694" xr:uid="{00000000-0005-0000-0000-0000F8000000}"/>
    <cellStyle name="Comma 9 4 2 3 2 6" xfId="8966" xr:uid="{00000000-0005-0000-0000-0000F8000000}"/>
    <cellStyle name="Comma 9 4 2 3 2 6 2" xfId="24086" xr:uid="{00000000-0005-0000-0000-0000F8000000}"/>
    <cellStyle name="Comma 9 4 2 3 2 6 2 2" xfId="54326" xr:uid="{00000000-0005-0000-0000-0000F8000000}"/>
    <cellStyle name="Comma 9 4 2 3 2 6 3" xfId="39206" xr:uid="{00000000-0005-0000-0000-0000F8000000}"/>
    <cellStyle name="Comma 9 4 2 3 2 7" xfId="10478" xr:uid="{00000000-0005-0000-0000-0000F8000000}"/>
    <cellStyle name="Comma 9 4 2 3 2 7 2" xfId="25598" xr:uid="{00000000-0005-0000-0000-0000F8000000}"/>
    <cellStyle name="Comma 9 4 2 3 2 7 2 2" xfId="55838" xr:uid="{00000000-0005-0000-0000-0000F8000000}"/>
    <cellStyle name="Comma 9 4 2 3 2 7 3" xfId="40718" xr:uid="{00000000-0005-0000-0000-0000F8000000}"/>
    <cellStyle name="Comma 9 4 2 3 2 8" xfId="16526" xr:uid="{00000000-0005-0000-0000-0000F8000000}"/>
    <cellStyle name="Comma 9 4 2 3 2 8 2" xfId="46766" xr:uid="{00000000-0005-0000-0000-0000F8000000}"/>
    <cellStyle name="Comma 9 4 2 3 2 9" xfId="31646" xr:uid="{00000000-0005-0000-0000-0000F8000000}"/>
    <cellStyle name="Comma 9 4 2 3 3" xfId="2162" xr:uid="{00000000-0005-0000-0000-0000F8000000}"/>
    <cellStyle name="Comma 9 4 2 3 3 2" xfId="11234" xr:uid="{00000000-0005-0000-0000-0000F8000000}"/>
    <cellStyle name="Comma 9 4 2 3 3 2 2" xfId="26354" xr:uid="{00000000-0005-0000-0000-0000F8000000}"/>
    <cellStyle name="Comma 9 4 2 3 3 2 2 2" xfId="56594" xr:uid="{00000000-0005-0000-0000-0000F8000000}"/>
    <cellStyle name="Comma 9 4 2 3 3 2 3" xfId="41474" xr:uid="{00000000-0005-0000-0000-0000F8000000}"/>
    <cellStyle name="Comma 9 4 2 3 3 3" xfId="17282" xr:uid="{00000000-0005-0000-0000-0000F8000000}"/>
    <cellStyle name="Comma 9 4 2 3 3 3 2" xfId="47522" xr:uid="{00000000-0005-0000-0000-0000F8000000}"/>
    <cellStyle name="Comma 9 4 2 3 3 4" xfId="32402" xr:uid="{00000000-0005-0000-0000-0000F8000000}"/>
    <cellStyle name="Comma 9 4 2 3 4" xfId="3674" xr:uid="{00000000-0005-0000-0000-0000F8000000}"/>
    <cellStyle name="Comma 9 4 2 3 4 2" xfId="12746" xr:uid="{00000000-0005-0000-0000-0000F8000000}"/>
    <cellStyle name="Comma 9 4 2 3 4 2 2" xfId="27866" xr:uid="{00000000-0005-0000-0000-0000F8000000}"/>
    <cellStyle name="Comma 9 4 2 3 4 2 2 2" xfId="58106" xr:uid="{00000000-0005-0000-0000-0000F8000000}"/>
    <cellStyle name="Comma 9 4 2 3 4 2 3" xfId="42986" xr:uid="{00000000-0005-0000-0000-0000F8000000}"/>
    <cellStyle name="Comma 9 4 2 3 4 3" xfId="18794" xr:uid="{00000000-0005-0000-0000-0000F8000000}"/>
    <cellStyle name="Comma 9 4 2 3 4 3 2" xfId="49034" xr:uid="{00000000-0005-0000-0000-0000F8000000}"/>
    <cellStyle name="Comma 9 4 2 3 4 4" xfId="33914" xr:uid="{00000000-0005-0000-0000-0000F8000000}"/>
    <cellStyle name="Comma 9 4 2 3 5" xfId="5186" xr:uid="{00000000-0005-0000-0000-0000F8000000}"/>
    <cellStyle name="Comma 9 4 2 3 5 2" xfId="14258" xr:uid="{00000000-0005-0000-0000-0000F8000000}"/>
    <cellStyle name="Comma 9 4 2 3 5 2 2" xfId="29378" xr:uid="{00000000-0005-0000-0000-0000F8000000}"/>
    <cellStyle name="Comma 9 4 2 3 5 2 2 2" xfId="59618" xr:uid="{00000000-0005-0000-0000-0000F8000000}"/>
    <cellStyle name="Comma 9 4 2 3 5 2 3" xfId="44498" xr:uid="{00000000-0005-0000-0000-0000F8000000}"/>
    <cellStyle name="Comma 9 4 2 3 5 3" xfId="20306" xr:uid="{00000000-0005-0000-0000-0000F8000000}"/>
    <cellStyle name="Comma 9 4 2 3 5 3 2" xfId="50546" xr:uid="{00000000-0005-0000-0000-0000F8000000}"/>
    <cellStyle name="Comma 9 4 2 3 5 4" xfId="35426" xr:uid="{00000000-0005-0000-0000-0000F8000000}"/>
    <cellStyle name="Comma 9 4 2 3 6" xfId="6698" xr:uid="{00000000-0005-0000-0000-0000F8000000}"/>
    <cellStyle name="Comma 9 4 2 3 6 2" xfId="21818" xr:uid="{00000000-0005-0000-0000-0000F8000000}"/>
    <cellStyle name="Comma 9 4 2 3 6 2 2" xfId="52058" xr:uid="{00000000-0005-0000-0000-0000F8000000}"/>
    <cellStyle name="Comma 9 4 2 3 6 3" xfId="36938" xr:uid="{00000000-0005-0000-0000-0000F8000000}"/>
    <cellStyle name="Comma 9 4 2 3 7" xfId="8210" xr:uid="{00000000-0005-0000-0000-0000F8000000}"/>
    <cellStyle name="Comma 9 4 2 3 7 2" xfId="23330" xr:uid="{00000000-0005-0000-0000-0000F8000000}"/>
    <cellStyle name="Comma 9 4 2 3 7 2 2" xfId="53570" xr:uid="{00000000-0005-0000-0000-0000F8000000}"/>
    <cellStyle name="Comma 9 4 2 3 7 3" xfId="38450" xr:uid="{00000000-0005-0000-0000-0000F8000000}"/>
    <cellStyle name="Comma 9 4 2 3 8" xfId="9722" xr:uid="{00000000-0005-0000-0000-0000F8000000}"/>
    <cellStyle name="Comma 9 4 2 3 8 2" xfId="24842" xr:uid="{00000000-0005-0000-0000-0000F8000000}"/>
    <cellStyle name="Comma 9 4 2 3 8 2 2" xfId="55082" xr:uid="{00000000-0005-0000-0000-0000F8000000}"/>
    <cellStyle name="Comma 9 4 2 3 8 3" xfId="39962" xr:uid="{00000000-0005-0000-0000-0000F8000000}"/>
    <cellStyle name="Comma 9 4 2 3 9" xfId="15770" xr:uid="{00000000-0005-0000-0000-0000F8000000}"/>
    <cellStyle name="Comma 9 4 2 3 9 2" xfId="46010" xr:uid="{00000000-0005-0000-0000-0000F8000000}"/>
    <cellStyle name="Comma 9 4 2 4" xfId="902" xr:uid="{00000000-0005-0000-0000-000053000000}"/>
    <cellStyle name="Comma 9 4 2 4 2" xfId="2414" xr:uid="{00000000-0005-0000-0000-000053000000}"/>
    <cellStyle name="Comma 9 4 2 4 2 2" xfId="11486" xr:uid="{00000000-0005-0000-0000-000053000000}"/>
    <cellStyle name="Comma 9 4 2 4 2 2 2" xfId="26606" xr:uid="{00000000-0005-0000-0000-000053000000}"/>
    <cellStyle name="Comma 9 4 2 4 2 2 2 2" xfId="56846" xr:uid="{00000000-0005-0000-0000-000053000000}"/>
    <cellStyle name="Comma 9 4 2 4 2 2 3" xfId="41726" xr:uid="{00000000-0005-0000-0000-000053000000}"/>
    <cellStyle name="Comma 9 4 2 4 2 3" xfId="17534" xr:uid="{00000000-0005-0000-0000-000053000000}"/>
    <cellStyle name="Comma 9 4 2 4 2 3 2" xfId="47774" xr:uid="{00000000-0005-0000-0000-000053000000}"/>
    <cellStyle name="Comma 9 4 2 4 2 4" xfId="32654" xr:uid="{00000000-0005-0000-0000-000053000000}"/>
    <cellStyle name="Comma 9 4 2 4 3" xfId="3926" xr:uid="{00000000-0005-0000-0000-000053000000}"/>
    <cellStyle name="Comma 9 4 2 4 3 2" xfId="12998" xr:uid="{00000000-0005-0000-0000-000053000000}"/>
    <cellStyle name="Comma 9 4 2 4 3 2 2" xfId="28118" xr:uid="{00000000-0005-0000-0000-000053000000}"/>
    <cellStyle name="Comma 9 4 2 4 3 2 2 2" xfId="58358" xr:uid="{00000000-0005-0000-0000-000053000000}"/>
    <cellStyle name="Comma 9 4 2 4 3 2 3" xfId="43238" xr:uid="{00000000-0005-0000-0000-000053000000}"/>
    <cellStyle name="Comma 9 4 2 4 3 3" xfId="19046" xr:uid="{00000000-0005-0000-0000-000053000000}"/>
    <cellStyle name="Comma 9 4 2 4 3 3 2" xfId="49286" xr:uid="{00000000-0005-0000-0000-000053000000}"/>
    <cellStyle name="Comma 9 4 2 4 3 4" xfId="34166" xr:uid="{00000000-0005-0000-0000-000053000000}"/>
    <cellStyle name="Comma 9 4 2 4 4" xfId="5438" xr:uid="{00000000-0005-0000-0000-000053000000}"/>
    <cellStyle name="Comma 9 4 2 4 4 2" xfId="14510" xr:uid="{00000000-0005-0000-0000-000053000000}"/>
    <cellStyle name="Comma 9 4 2 4 4 2 2" xfId="29630" xr:uid="{00000000-0005-0000-0000-000053000000}"/>
    <cellStyle name="Comma 9 4 2 4 4 2 2 2" xfId="59870" xr:uid="{00000000-0005-0000-0000-000053000000}"/>
    <cellStyle name="Comma 9 4 2 4 4 2 3" xfId="44750" xr:uid="{00000000-0005-0000-0000-000053000000}"/>
    <cellStyle name="Comma 9 4 2 4 4 3" xfId="20558" xr:uid="{00000000-0005-0000-0000-000053000000}"/>
    <cellStyle name="Comma 9 4 2 4 4 3 2" xfId="50798" xr:uid="{00000000-0005-0000-0000-000053000000}"/>
    <cellStyle name="Comma 9 4 2 4 4 4" xfId="35678" xr:uid="{00000000-0005-0000-0000-000053000000}"/>
    <cellStyle name="Comma 9 4 2 4 5" xfId="6950" xr:uid="{00000000-0005-0000-0000-000053000000}"/>
    <cellStyle name="Comma 9 4 2 4 5 2" xfId="22070" xr:uid="{00000000-0005-0000-0000-000053000000}"/>
    <cellStyle name="Comma 9 4 2 4 5 2 2" xfId="52310" xr:uid="{00000000-0005-0000-0000-000053000000}"/>
    <cellStyle name="Comma 9 4 2 4 5 3" xfId="37190" xr:uid="{00000000-0005-0000-0000-000053000000}"/>
    <cellStyle name="Comma 9 4 2 4 6" xfId="8462" xr:uid="{00000000-0005-0000-0000-000053000000}"/>
    <cellStyle name="Comma 9 4 2 4 6 2" xfId="23582" xr:uid="{00000000-0005-0000-0000-000053000000}"/>
    <cellStyle name="Comma 9 4 2 4 6 2 2" xfId="53822" xr:uid="{00000000-0005-0000-0000-000053000000}"/>
    <cellStyle name="Comma 9 4 2 4 6 3" xfId="38702" xr:uid="{00000000-0005-0000-0000-000053000000}"/>
    <cellStyle name="Comma 9 4 2 4 7" xfId="9974" xr:uid="{00000000-0005-0000-0000-000053000000}"/>
    <cellStyle name="Comma 9 4 2 4 7 2" xfId="25094" xr:uid="{00000000-0005-0000-0000-000053000000}"/>
    <cellStyle name="Comma 9 4 2 4 7 2 2" xfId="55334" xr:uid="{00000000-0005-0000-0000-000053000000}"/>
    <cellStyle name="Comma 9 4 2 4 7 3" xfId="40214" xr:uid="{00000000-0005-0000-0000-000053000000}"/>
    <cellStyle name="Comma 9 4 2 4 8" xfId="16022" xr:uid="{00000000-0005-0000-0000-000053000000}"/>
    <cellStyle name="Comma 9 4 2 4 8 2" xfId="46262" xr:uid="{00000000-0005-0000-0000-000053000000}"/>
    <cellStyle name="Comma 9 4 2 4 9" xfId="31142" xr:uid="{00000000-0005-0000-0000-000053000000}"/>
    <cellStyle name="Comma 9 4 2 5" xfId="1658" xr:uid="{00000000-0005-0000-0000-000053000000}"/>
    <cellStyle name="Comma 9 4 2 5 2" xfId="10730" xr:uid="{00000000-0005-0000-0000-000053000000}"/>
    <cellStyle name="Comma 9 4 2 5 2 2" xfId="25850" xr:uid="{00000000-0005-0000-0000-000053000000}"/>
    <cellStyle name="Comma 9 4 2 5 2 2 2" xfId="56090" xr:uid="{00000000-0005-0000-0000-000053000000}"/>
    <cellStyle name="Comma 9 4 2 5 2 3" xfId="40970" xr:uid="{00000000-0005-0000-0000-000053000000}"/>
    <cellStyle name="Comma 9 4 2 5 3" xfId="16778" xr:uid="{00000000-0005-0000-0000-000053000000}"/>
    <cellStyle name="Comma 9 4 2 5 3 2" xfId="47018" xr:uid="{00000000-0005-0000-0000-000053000000}"/>
    <cellStyle name="Comma 9 4 2 5 4" xfId="31898" xr:uid="{00000000-0005-0000-0000-000053000000}"/>
    <cellStyle name="Comma 9 4 2 6" xfId="3170" xr:uid="{00000000-0005-0000-0000-000053000000}"/>
    <cellStyle name="Comma 9 4 2 6 2" xfId="12242" xr:uid="{00000000-0005-0000-0000-000053000000}"/>
    <cellStyle name="Comma 9 4 2 6 2 2" xfId="27362" xr:uid="{00000000-0005-0000-0000-000053000000}"/>
    <cellStyle name="Comma 9 4 2 6 2 2 2" xfId="57602" xr:uid="{00000000-0005-0000-0000-000053000000}"/>
    <cellStyle name="Comma 9 4 2 6 2 3" xfId="42482" xr:uid="{00000000-0005-0000-0000-000053000000}"/>
    <cellStyle name="Comma 9 4 2 6 3" xfId="18290" xr:uid="{00000000-0005-0000-0000-000053000000}"/>
    <cellStyle name="Comma 9 4 2 6 3 2" xfId="48530" xr:uid="{00000000-0005-0000-0000-000053000000}"/>
    <cellStyle name="Comma 9 4 2 6 4" xfId="33410" xr:uid="{00000000-0005-0000-0000-000053000000}"/>
    <cellStyle name="Comma 9 4 2 7" xfId="4682" xr:uid="{00000000-0005-0000-0000-000053000000}"/>
    <cellStyle name="Comma 9 4 2 7 2" xfId="13754" xr:uid="{00000000-0005-0000-0000-000053000000}"/>
    <cellStyle name="Comma 9 4 2 7 2 2" xfId="28874" xr:uid="{00000000-0005-0000-0000-000053000000}"/>
    <cellStyle name="Comma 9 4 2 7 2 2 2" xfId="59114" xr:uid="{00000000-0005-0000-0000-000053000000}"/>
    <cellStyle name="Comma 9 4 2 7 2 3" xfId="43994" xr:uid="{00000000-0005-0000-0000-000053000000}"/>
    <cellStyle name="Comma 9 4 2 7 3" xfId="19802" xr:uid="{00000000-0005-0000-0000-000053000000}"/>
    <cellStyle name="Comma 9 4 2 7 3 2" xfId="50042" xr:uid="{00000000-0005-0000-0000-000053000000}"/>
    <cellStyle name="Comma 9 4 2 7 4" xfId="34922" xr:uid="{00000000-0005-0000-0000-000053000000}"/>
    <cellStyle name="Comma 9 4 2 8" xfId="6194" xr:uid="{00000000-0005-0000-0000-000053000000}"/>
    <cellStyle name="Comma 9 4 2 8 2" xfId="21314" xr:uid="{00000000-0005-0000-0000-000053000000}"/>
    <cellStyle name="Comma 9 4 2 8 2 2" xfId="51554" xr:uid="{00000000-0005-0000-0000-000053000000}"/>
    <cellStyle name="Comma 9 4 2 8 3" xfId="36434" xr:uid="{00000000-0005-0000-0000-000053000000}"/>
    <cellStyle name="Comma 9 4 2 9" xfId="7706" xr:uid="{00000000-0005-0000-0000-000053000000}"/>
    <cellStyle name="Comma 9 4 2 9 2" xfId="22826" xr:uid="{00000000-0005-0000-0000-000053000000}"/>
    <cellStyle name="Comma 9 4 2 9 2 2" xfId="53066" xr:uid="{00000000-0005-0000-0000-000053000000}"/>
    <cellStyle name="Comma 9 4 2 9 3" xfId="37946" xr:uid="{00000000-0005-0000-0000-000053000000}"/>
    <cellStyle name="Comma 9 4 3" xfId="230" xr:uid="{00000000-0005-0000-0000-000053000000}"/>
    <cellStyle name="Comma 9 4 3 10" xfId="9302" xr:uid="{00000000-0005-0000-0000-000053000000}"/>
    <cellStyle name="Comma 9 4 3 10 2" xfId="24422" xr:uid="{00000000-0005-0000-0000-000053000000}"/>
    <cellStyle name="Comma 9 4 3 10 2 2" xfId="54662" xr:uid="{00000000-0005-0000-0000-000053000000}"/>
    <cellStyle name="Comma 9 4 3 10 3" xfId="39542" xr:uid="{00000000-0005-0000-0000-000053000000}"/>
    <cellStyle name="Comma 9 4 3 11" xfId="15350" xr:uid="{00000000-0005-0000-0000-000053000000}"/>
    <cellStyle name="Comma 9 4 3 11 2" xfId="45590" xr:uid="{00000000-0005-0000-0000-000053000000}"/>
    <cellStyle name="Comma 9 4 3 12" xfId="30470" xr:uid="{00000000-0005-0000-0000-000053000000}"/>
    <cellStyle name="Comma 9 4 3 2" xfId="482" xr:uid="{00000000-0005-0000-0000-000053000000}"/>
    <cellStyle name="Comma 9 4 3 2 10" xfId="30722" xr:uid="{00000000-0005-0000-0000-000053000000}"/>
    <cellStyle name="Comma 9 4 3 2 2" xfId="1238" xr:uid="{00000000-0005-0000-0000-000053000000}"/>
    <cellStyle name="Comma 9 4 3 2 2 2" xfId="2750" xr:uid="{00000000-0005-0000-0000-000053000000}"/>
    <cellStyle name="Comma 9 4 3 2 2 2 2" xfId="11822" xr:uid="{00000000-0005-0000-0000-000053000000}"/>
    <cellStyle name="Comma 9 4 3 2 2 2 2 2" xfId="26942" xr:uid="{00000000-0005-0000-0000-000053000000}"/>
    <cellStyle name="Comma 9 4 3 2 2 2 2 2 2" xfId="57182" xr:uid="{00000000-0005-0000-0000-000053000000}"/>
    <cellStyle name="Comma 9 4 3 2 2 2 2 3" xfId="42062" xr:uid="{00000000-0005-0000-0000-000053000000}"/>
    <cellStyle name="Comma 9 4 3 2 2 2 3" xfId="17870" xr:uid="{00000000-0005-0000-0000-000053000000}"/>
    <cellStyle name="Comma 9 4 3 2 2 2 3 2" xfId="48110" xr:uid="{00000000-0005-0000-0000-000053000000}"/>
    <cellStyle name="Comma 9 4 3 2 2 2 4" xfId="32990" xr:uid="{00000000-0005-0000-0000-000053000000}"/>
    <cellStyle name="Comma 9 4 3 2 2 3" xfId="4262" xr:uid="{00000000-0005-0000-0000-000053000000}"/>
    <cellStyle name="Comma 9 4 3 2 2 3 2" xfId="13334" xr:uid="{00000000-0005-0000-0000-000053000000}"/>
    <cellStyle name="Comma 9 4 3 2 2 3 2 2" xfId="28454" xr:uid="{00000000-0005-0000-0000-000053000000}"/>
    <cellStyle name="Comma 9 4 3 2 2 3 2 2 2" xfId="58694" xr:uid="{00000000-0005-0000-0000-000053000000}"/>
    <cellStyle name="Comma 9 4 3 2 2 3 2 3" xfId="43574" xr:uid="{00000000-0005-0000-0000-000053000000}"/>
    <cellStyle name="Comma 9 4 3 2 2 3 3" xfId="19382" xr:uid="{00000000-0005-0000-0000-000053000000}"/>
    <cellStyle name="Comma 9 4 3 2 2 3 3 2" xfId="49622" xr:uid="{00000000-0005-0000-0000-000053000000}"/>
    <cellStyle name="Comma 9 4 3 2 2 3 4" xfId="34502" xr:uid="{00000000-0005-0000-0000-000053000000}"/>
    <cellStyle name="Comma 9 4 3 2 2 4" xfId="5774" xr:uid="{00000000-0005-0000-0000-000053000000}"/>
    <cellStyle name="Comma 9 4 3 2 2 4 2" xfId="14846" xr:uid="{00000000-0005-0000-0000-000053000000}"/>
    <cellStyle name="Comma 9 4 3 2 2 4 2 2" xfId="29966" xr:uid="{00000000-0005-0000-0000-000053000000}"/>
    <cellStyle name="Comma 9 4 3 2 2 4 2 2 2" xfId="60206" xr:uid="{00000000-0005-0000-0000-000053000000}"/>
    <cellStyle name="Comma 9 4 3 2 2 4 2 3" xfId="45086" xr:uid="{00000000-0005-0000-0000-000053000000}"/>
    <cellStyle name="Comma 9 4 3 2 2 4 3" xfId="20894" xr:uid="{00000000-0005-0000-0000-000053000000}"/>
    <cellStyle name="Comma 9 4 3 2 2 4 3 2" xfId="51134" xr:uid="{00000000-0005-0000-0000-000053000000}"/>
    <cellStyle name="Comma 9 4 3 2 2 4 4" xfId="36014" xr:uid="{00000000-0005-0000-0000-000053000000}"/>
    <cellStyle name="Comma 9 4 3 2 2 5" xfId="7286" xr:uid="{00000000-0005-0000-0000-000053000000}"/>
    <cellStyle name="Comma 9 4 3 2 2 5 2" xfId="22406" xr:uid="{00000000-0005-0000-0000-000053000000}"/>
    <cellStyle name="Comma 9 4 3 2 2 5 2 2" xfId="52646" xr:uid="{00000000-0005-0000-0000-000053000000}"/>
    <cellStyle name="Comma 9 4 3 2 2 5 3" xfId="37526" xr:uid="{00000000-0005-0000-0000-000053000000}"/>
    <cellStyle name="Comma 9 4 3 2 2 6" xfId="8798" xr:uid="{00000000-0005-0000-0000-000053000000}"/>
    <cellStyle name="Comma 9 4 3 2 2 6 2" xfId="23918" xr:uid="{00000000-0005-0000-0000-000053000000}"/>
    <cellStyle name="Comma 9 4 3 2 2 6 2 2" xfId="54158" xr:uid="{00000000-0005-0000-0000-000053000000}"/>
    <cellStyle name="Comma 9 4 3 2 2 6 3" xfId="39038" xr:uid="{00000000-0005-0000-0000-000053000000}"/>
    <cellStyle name="Comma 9 4 3 2 2 7" xfId="10310" xr:uid="{00000000-0005-0000-0000-000053000000}"/>
    <cellStyle name="Comma 9 4 3 2 2 7 2" xfId="25430" xr:uid="{00000000-0005-0000-0000-000053000000}"/>
    <cellStyle name="Comma 9 4 3 2 2 7 2 2" xfId="55670" xr:uid="{00000000-0005-0000-0000-000053000000}"/>
    <cellStyle name="Comma 9 4 3 2 2 7 3" xfId="40550" xr:uid="{00000000-0005-0000-0000-000053000000}"/>
    <cellStyle name="Comma 9 4 3 2 2 8" xfId="16358" xr:uid="{00000000-0005-0000-0000-000053000000}"/>
    <cellStyle name="Comma 9 4 3 2 2 8 2" xfId="46598" xr:uid="{00000000-0005-0000-0000-000053000000}"/>
    <cellStyle name="Comma 9 4 3 2 2 9" xfId="31478" xr:uid="{00000000-0005-0000-0000-000053000000}"/>
    <cellStyle name="Comma 9 4 3 2 3" xfId="1994" xr:uid="{00000000-0005-0000-0000-000053000000}"/>
    <cellStyle name="Comma 9 4 3 2 3 2" xfId="11066" xr:uid="{00000000-0005-0000-0000-000053000000}"/>
    <cellStyle name="Comma 9 4 3 2 3 2 2" xfId="26186" xr:uid="{00000000-0005-0000-0000-000053000000}"/>
    <cellStyle name="Comma 9 4 3 2 3 2 2 2" xfId="56426" xr:uid="{00000000-0005-0000-0000-000053000000}"/>
    <cellStyle name="Comma 9 4 3 2 3 2 3" xfId="41306" xr:uid="{00000000-0005-0000-0000-000053000000}"/>
    <cellStyle name="Comma 9 4 3 2 3 3" xfId="17114" xr:uid="{00000000-0005-0000-0000-000053000000}"/>
    <cellStyle name="Comma 9 4 3 2 3 3 2" xfId="47354" xr:uid="{00000000-0005-0000-0000-000053000000}"/>
    <cellStyle name="Comma 9 4 3 2 3 4" xfId="32234" xr:uid="{00000000-0005-0000-0000-000053000000}"/>
    <cellStyle name="Comma 9 4 3 2 4" xfId="3506" xr:uid="{00000000-0005-0000-0000-000053000000}"/>
    <cellStyle name="Comma 9 4 3 2 4 2" xfId="12578" xr:uid="{00000000-0005-0000-0000-000053000000}"/>
    <cellStyle name="Comma 9 4 3 2 4 2 2" xfId="27698" xr:uid="{00000000-0005-0000-0000-000053000000}"/>
    <cellStyle name="Comma 9 4 3 2 4 2 2 2" xfId="57938" xr:uid="{00000000-0005-0000-0000-000053000000}"/>
    <cellStyle name="Comma 9 4 3 2 4 2 3" xfId="42818" xr:uid="{00000000-0005-0000-0000-000053000000}"/>
    <cellStyle name="Comma 9 4 3 2 4 3" xfId="18626" xr:uid="{00000000-0005-0000-0000-000053000000}"/>
    <cellStyle name="Comma 9 4 3 2 4 3 2" xfId="48866" xr:uid="{00000000-0005-0000-0000-000053000000}"/>
    <cellStyle name="Comma 9 4 3 2 4 4" xfId="33746" xr:uid="{00000000-0005-0000-0000-000053000000}"/>
    <cellStyle name="Comma 9 4 3 2 5" xfId="5018" xr:uid="{00000000-0005-0000-0000-000053000000}"/>
    <cellStyle name="Comma 9 4 3 2 5 2" xfId="14090" xr:uid="{00000000-0005-0000-0000-000053000000}"/>
    <cellStyle name="Comma 9 4 3 2 5 2 2" xfId="29210" xr:uid="{00000000-0005-0000-0000-000053000000}"/>
    <cellStyle name="Comma 9 4 3 2 5 2 2 2" xfId="59450" xr:uid="{00000000-0005-0000-0000-000053000000}"/>
    <cellStyle name="Comma 9 4 3 2 5 2 3" xfId="44330" xr:uid="{00000000-0005-0000-0000-000053000000}"/>
    <cellStyle name="Comma 9 4 3 2 5 3" xfId="20138" xr:uid="{00000000-0005-0000-0000-000053000000}"/>
    <cellStyle name="Comma 9 4 3 2 5 3 2" xfId="50378" xr:uid="{00000000-0005-0000-0000-000053000000}"/>
    <cellStyle name="Comma 9 4 3 2 5 4" xfId="35258" xr:uid="{00000000-0005-0000-0000-000053000000}"/>
    <cellStyle name="Comma 9 4 3 2 6" xfId="6530" xr:uid="{00000000-0005-0000-0000-000053000000}"/>
    <cellStyle name="Comma 9 4 3 2 6 2" xfId="21650" xr:uid="{00000000-0005-0000-0000-000053000000}"/>
    <cellStyle name="Comma 9 4 3 2 6 2 2" xfId="51890" xr:uid="{00000000-0005-0000-0000-000053000000}"/>
    <cellStyle name="Comma 9 4 3 2 6 3" xfId="36770" xr:uid="{00000000-0005-0000-0000-000053000000}"/>
    <cellStyle name="Comma 9 4 3 2 7" xfId="8042" xr:uid="{00000000-0005-0000-0000-000053000000}"/>
    <cellStyle name="Comma 9 4 3 2 7 2" xfId="23162" xr:uid="{00000000-0005-0000-0000-000053000000}"/>
    <cellStyle name="Comma 9 4 3 2 7 2 2" xfId="53402" xr:uid="{00000000-0005-0000-0000-000053000000}"/>
    <cellStyle name="Comma 9 4 3 2 7 3" xfId="38282" xr:uid="{00000000-0005-0000-0000-000053000000}"/>
    <cellStyle name="Comma 9 4 3 2 8" xfId="9554" xr:uid="{00000000-0005-0000-0000-000053000000}"/>
    <cellStyle name="Comma 9 4 3 2 8 2" xfId="24674" xr:uid="{00000000-0005-0000-0000-000053000000}"/>
    <cellStyle name="Comma 9 4 3 2 8 2 2" xfId="54914" xr:uid="{00000000-0005-0000-0000-000053000000}"/>
    <cellStyle name="Comma 9 4 3 2 8 3" xfId="39794" xr:uid="{00000000-0005-0000-0000-000053000000}"/>
    <cellStyle name="Comma 9 4 3 2 9" xfId="15602" xr:uid="{00000000-0005-0000-0000-000053000000}"/>
    <cellStyle name="Comma 9 4 3 2 9 2" xfId="45842" xr:uid="{00000000-0005-0000-0000-000053000000}"/>
    <cellStyle name="Comma 9 4 3 3" xfId="734" xr:uid="{00000000-0005-0000-0000-0000F9000000}"/>
    <cellStyle name="Comma 9 4 3 3 10" xfId="30974" xr:uid="{00000000-0005-0000-0000-0000F9000000}"/>
    <cellStyle name="Comma 9 4 3 3 2" xfId="1490" xr:uid="{00000000-0005-0000-0000-0000F9000000}"/>
    <cellStyle name="Comma 9 4 3 3 2 2" xfId="3002" xr:uid="{00000000-0005-0000-0000-0000F9000000}"/>
    <cellStyle name="Comma 9 4 3 3 2 2 2" xfId="12074" xr:uid="{00000000-0005-0000-0000-0000F9000000}"/>
    <cellStyle name="Comma 9 4 3 3 2 2 2 2" xfId="27194" xr:uid="{00000000-0005-0000-0000-0000F9000000}"/>
    <cellStyle name="Comma 9 4 3 3 2 2 2 2 2" xfId="57434" xr:uid="{00000000-0005-0000-0000-0000F9000000}"/>
    <cellStyle name="Comma 9 4 3 3 2 2 2 3" xfId="42314" xr:uid="{00000000-0005-0000-0000-0000F9000000}"/>
    <cellStyle name="Comma 9 4 3 3 2 2 3" xfId="18122" xr:uid="{00000000-0005-0000-0000-0000F9000000}"/>
    <cellStyle name="Comma 9 4 3 3 2 2 3 2" xfId="48362" xr:uid="{00000000-0005-0000-0000-0000F9000000}"/>
    <cellStyle name="Comma 9 4 3 3 2 2 4" xfId="33242" xr:uid="{00000000-0005-0000-0000-0000F9000000}"/>
    <cellStyle name="Comma 9 4 3 3 2 3" xfId="4514" xr:uid="{00000000-0005-0000-0000-0000F9000000}"/>
    <cellStyle name="Comma 9 4 3 3 2 3 2" xfId="13586" xr:uid="{00000000-0005-0000-0000-0000F9000000}"/>
    <cellStyle name="Comma 9 4 3 3 2 3 2 2" xfId="28706" xr:uid="{00000000-0005-0000-0000-0000F9000000}"/>
    <cellStyle name="Comma 9 4 3 3 2 3 2 2 2" xfId="58946" xr:uid="{00000000-0005-0000-0000-0000F9000000}"/>
    <cellStyle name="Comma 9 4 3 3 2 3 2 3" xfId="43826" xr:uid="{00000000-0005-0000-0000-0000F9000000}"/>
    <cellStyle name="Comma 9 4 3 3 2 3 3" xfId="19634" xr:uid="{00000000-0005-0000-0000-0000F9000000}"/>
    <cellStyle name="Comma 9 4 3 3 2 3 3 2" xfId="49874" xr:uid="{00000000-0005-0000-0000-0000F9000000}"/>
    <cellStyle name="Comma 9 4 3 3 2 3 4" xfId="34754" xr:uid="{00000000-0005-0000-0000-0000F9000000}"/>
    <cellStyle name="Comma 9 4 3 3 2 4" xfId="6026" xr:uid="{00000000-0005-0000-0000-0000F9000000}"/>
    <cellStyle name="Comma 9 4 3 3 2 4 2" xfId="15098" xr:uid="{00000000-0005-0000-0000-0000F9000000}"/>
    <cellStyle name="Comma 9 4 3 3 2 4 2 2" xfId="30218" xr:uid="{00000000-0005-0000-0000-0000F9000000}"/>
    <cellStyle name="Comma 9 4 3 3 2 4 2 2 2" xfId="60458" xr:uid="{00000000-0005-0000-0000-0000F9000000}"/>
    <cellStyle name="Comma 9 4 3 3 2 4 2 3" xfId="45338" xr:uid="{00000000-0005-0000-0000-0000F9000000}"/>
    <cellStyle name="Comma 9 4 3 3 2 4 3" xfId="21146" xr:uid="{00000000-0005-0000-0000-0000F9000000}"/>
    <cellStyle name="Comma 9 4 3 3 2 4 3 2" xfId="51386" xr:uid="{00000000-0005-0000-0000-0000F9000000}"/>
    <cellStyle name="Comma 9 4 3 3 2 4 4" xfId="36266" xr:uid="{00000000-0005-0000-0000-0000F9000000}"/>
    <cellStyle name="Comma 9 4 3 3 2 5" xfId="7538" xr:uid="{00000000-0005-0000-0000-0000F9000000}"/>
    <cellStyle name="Comma 9 4 3 3 2 5 2" xfId="22658" xr:uid="{00000000-0005-0000-0000-0000F9000000}"/>
    <cellStyle name="Comma 9 4 3 3 2 5 2 2" xfId="52898" xr:uid="{00000000-0005-0000-0000-0000F9000000}"/>
    <cellStyle name="Comma 9 4 3 3 2 5 3" xfId="37778" xr:uid="{00000000-0005-0000-0000-0000F9000000}"/>
    <cellStyle name="Comma 9 4 3 3 2 6" xfId="9050" xr:uid="{00000000-0005-0000-0000-0000F9000000}"/>
    <cellStyle name="Comma 9 4 3 3 2 6 2" xfId="24170" xr:uid="{00000000-0005-0000-0000-0000F9000000}"/>
    <cellStyle name="Comma 9 4 3 3 2 6 2 2" xfId="54410" xr:uid="{00000000-0005-0000-0000-0000F9000000}"/>
    <cellStyle name="Comma 9 4 3 3 2 6 3" xfId="39290" xr:uid="{00000000-0005-0000-0000-0000F9000000}"/>
    <cellStyle name="Comma 9 4 3 3 2 7" xfId="10562" xr:uid="{00000000-0005-0000-0000-0000F9000000}"/>
    <cellStyle name="Comma 9 4 3 3 2 7 2" xfId="25682" xr:uid="{00000000-0005-0000-0000-0000F9000000}"/>
    <cellStyle name="Comma 9 4 3 3 2 7 2 2" xfId="55922" xr:uid="{00000000-0005-0000-0000-0000F9000000}"/>
    <cellStyle name="Comma 9 4 3 3 2 7 3" xfId="40802" xr:uid="{00000000-0005-0000-0000-0000F9000000}"/>
    <cellStyle name="Comma 9 4 3 3 2 8" xfId="16610" xr:uid="{00000000-0005-0000-0000-0000F9000000}"/>
    <cellStyle name="Comma 9 4 3 3 2 8 2" xfId="46850" xr:uid="{00000000-0005-0000-0000-0000F9000000}"/>
    <cellStyle name="Comma 9 4 3 3 2 9" xfId="31730" xr:uid="{00000000-0005-0000-0000-0000F9000000}"/>
    <cellStyle name="Comma 9 4 3 3 3" xfId="2246" xr:uid="{00000000-0005-0000-0000-0000F9000000}"/>
    <cellStyle name="Comma 9 4 3 3 3 2" xfId="11318" xr:uid="{00000000-0005-0000-0000-0000F9000000}"/>
    <cellStyle name="Comma 9 4 3 3 3 2 2" xfId="26438" xr:uid="{00000000-0005-0000-0000-0000F9000000}"/>
    <cellStyle name="Comma 9 4 3 3 3 2 2 2" xfId="56678" xr:uid="{00000000-0005-0000-0000-0000F9000000}"/>
    <cellStyle name="Comma 9 4 3 3 3 2 3" xfId="41558" xr:uid="{00000000-0005-0000-0000-0000F9000000}"/>
    <cellStyle name="Comma 9 4 3 3 3 3" xfId="17366" xr:uid="{00000000-0005-0000-0000-0000F9000000}"/>
    <cellStyle name="Comma 9 4 3 3 3 3 2" xfId="47606" xr:uid="{00000000-0005-0000-0000-0000F9000000}"/>
    <cellStyle name="Comma 9 4 3 3 3 4" xfId="32486" xr:uid="{00000000-0005-0000-0000-0000F9000000}"/>
    <cellStyle name="Comma 9 4 3 3 4" xfId="3758" xr:uid="{00000000-0005-0000-0000-0000F9000000}"/>
    <cellStyle name="Comma 9 4 3 3 4 2" xfId="12830" xr:uid="{00000000-0005-0000-0000-0000F9000000}"/>
    <cellStyle name="Comma 9 4 3 3 4 2 2" xfId="27950" xr:uid="{00000000-0005-0000-0000-0000F9000000}"/>
    <cellStyle name="Comma 9 4 3 3 4 2 2 2" xfId="58190" xr:uid="{00000000-0005-0000-0000-0000F9000000}"/>
    <cellStyle name="Comma 9 4 3 3 4 2 3" xfId="43070" xr:uid="{00000000-0005-0000-0000-0000F9000000}"/>
    <cellStyle name="Comma 9 4 3 3 4 3" xfId="18878" xr:uid="{00000000-0005-0000-0000-0000F9000000}"/>
    <cellStyle name="Comma 9 4 3 3 4 3 2" xfId="49118" xr:uid="{00000000-0005-0000-0000-0000F9000000}"/>
    <cellStyle name="Comma 9 4 3 3 4 4" xfId="33998" xr:uid="{00000000-0005-0000-0000-0000F9000000}"/>
    <cellStyle name="Comma 9 4 3 3 5" xfId="5270" xr:uid="{00000000-0005-0000-0000-0000F9000000}"/>
    <cellStyle name="Comma 9 4 3 3 5 2" xfId="14342" xr:uid="{00000000-0005-0000-0000-0000F9000000}"/>
    <cellStyle name="Comma 9 4 3 3 5 2 2" xfId="29462" xr:uid="{00000000-0005-0000-0000-0000F9000000}"/>
    <cellStyle name="Comma 9 4 3 3 5 2 2 2" xfId="59702" xr:uid="{00000000-0005-0000-0000-0000F9000000}"/>
    <cellStyle name="Comma 9 4 3 3 5 2 3" xfId="44582" xr:uid="{00000000-0005-0000-0000-0000F9000000}"/>
    <cellStyle name="Comma 9 4 3 3 5 3" xfId="20390" xr:uid="{00000000-0005-0000-0000-0000F9000000}"/>
    <cellStyle name="Comma 9 4 3 3 5 3 2" xfId="50630" xr:uid="{00000000-0005-0000-0000-0000F9000000}"/>
    <cellStyle name="Comma 9 4 3 3 5 4" xfId="35510" xr:uid="{00000000-0005-0000-0000-0000F9000000}"/>
    <cellStyle name="Comma 9 4 3 3 6" xfId="6782" xr:uid="{00000000-0005-0000-0000-0000F9000000}"/>
    <cellStyle name="Comma 9 4 3 3 6 2" xfId="21902" xr:uid="{00000000-0005-0000-0000-0000F9000000}"/>
    <cellStyle name="Comma 9 4 3 3 6 2 2" xfId="52142" xr:uid="{00000000-0005-0000-0000-0000F9000000}"/>
    <cellStyle name="Comma 9 4 3 3 6 3" xfId="37022" xr:uid="{00000000-0005-0000-0000-0000F9000000}"/>
    <cellStyle name="Comma 9 4 3 3 7" xfId="8294" xr:uid="{00000000-0005-0000-0000-0000F9000000}"/>
    <cellStyle name="Comma 9 4 3 3 7 2" xfId="23414" xr:uid="{00000000-0005-0000-0000-0000F9000000}"/>
    <cellStyle name="Comma 9 4 3 3 7 2 2" xfId="53654" xr:uid="{00000000-0005-0000-0000-0000F9000000}"/>
    <cellStyle name="Comma 9 4 3 3 7 3" xfId="38534" xr:uid="{00000000-0005-0000-0000-0000F9000000}"/>
    <cellStyle name="Comma 9 4 3 3 8" xfId="9806" xr:uid="{00000000-0005-0000-0000-0000F9000000}"/>
    <cellStyle name="Comma 9 4 3 3 8 2" xfId="24926" xr:uid="{00000000-0005-0000-0000-0000F9000000}"/>
    <cellStyle name="Comma 9 4 3 3 8 2 2" xfId="55166" xr:uid="{00000000-0005-0000-0000-0000F9000000}"/>
    <cellStyle name="Comma 9 4 3 3 8 3" xfId="40046" xr:uid="{00000000-0005-0000-0000-0000F9000000}"/>
    <cellStyle name="Comma 9 4 3 3 9" xfId="15854" xr:uid="{00000000-0005-0000-0000-0000F9000000}"/>
    <cellStyle name="Comma 9 4 3 3 9 2" xfId="46094" xr:uid="{00000000-0005-0000-0000-0000F9000000}"/>
    <cellStyle name="Comma 9 4 3 4" xfId="986" xr:uid="{00000000-0005-0000-0000-000053000000}"/>
    <cellStyle name="Comma 9 4 3 4 2" xfId="2498" xr:uid="{00000000-0005-0000-0000-000053000000}"/>
    <cellStyle name="Comma 9 4 3 4 2 2" xfId="11570" xr:uid="{00000000-0005-0000-0000-000053000000}"/>
    <cellStyle name="Comma 9 4 3 4 2 2 2" xfId="26690" xr:uid="{00000000-0005-0000-0000-000053000000}"/>
    <cellStyle name="Comma 9 4 3 4 2 2 2 2" xfId="56930" xr:uid="{00000000-0005-0000-0000-000053000000}"/>
    <cellStyle name="Comma 9 4 3 4 2 2 3" xfId="41810" xr:uid="{00000000-0005-0000-0000-000053000000}"/>
    <cellStyle name="Comma 9 4 3 4 2 3" xfId="17618" xr:uid="{00000000-0005-0000-0000-000053000000}"/>
    <cellStyle name="Comma 9 4 3 4 2 3 2" xfId="47858" xr:uid="{00000000-0005-0000-0000-000053000000}"/>
    <cellStyle name="Comma 9 4 3 4 2 4" xfId="32738" xr:uid="{00000000-0005-0000-0000-000053000000}"/>
    <cellStyle name="Comma 9 4 3 4 3" xfId="4010" xr:uid="{00000000-0005-0000-0000-000053000000}"/>
    <cellStyle name="Comma 9 4 3 4 3 2" xfId="13082" xr:uid="{00000000-0005-0000-0000-000053000000}"/>
    <cellStyle name="Comma 9 4 3 4 3 2 2" xfId="28202" xr:uid="{00000000-0005-0000-0000-000053000000}"/>
    <cellStyle name="Comma 9 4 3 4 3 2 2 2" xfId="58442" xr:uid="{00000000-0005-0000-0000-000053000000}"/>
    <cellStyle name="Comma 9 4 3 4 3 2 3" xfId="43322" xr:uid="{00000000-0005-0000-0000-000053000000}"/>
    <cellStyle name="Comma 9 4 3 4 3 3" xfId="19130" xr:uid="{00000000-0005-0000-0000-000053000000}"/>
    <cellStyle name="Comma 9 4 3 4 3 3 2" xfId="49370" xr:uid="{00000000-0005-0000-0000-000053000000}"/>
    <cellStyle name="Comma 9 4 3 4 3 4" xfId="34250" xr:uid="{00000000-0005-0000-0000-000053000000}"/>
    <cellStyle name="Comma 9 4 3 4 4" xfId="5522" xr:uid="{00000000-0005-0000-0000-000053000000}"/>
    <cellStyle name="Comma 9 4 3 4 4 2" xfId="14594" xr:uid="{00000000-0005-0000-0000-000053000000}"/>
    <cellStyle name="Comma 9 4 3 4 4 2 2" xfId="29714" xr:uid="{00000000-0005-0000-0000-000053000000}"/>
    <cellStyle name="Comma 9 4 3 4 4 2 2 2" xfId="59954" xr:uid="{00000000-0005-0000-0000-000053000000}"/>
    <cellStyle name="Comma 9 4 3 4 4 2 3" xfId="44834" xr:uid="{00000000-0005-0000-0000-000053000000}"/>
    <cellStyle name="Comma 9 4 3 4 4 3" xfId="20642" xr:uid="{00000000-0005-0000-0000-000053000000}"/>
    <cellStyle name="Comma 9 4 3 4 4 3 2" xfId="50882" xr:uid="{00000000-0005-0000-0000-000053000000}"/>
    <cellStyle name="Comma 9 4 3 4 4 4" xfId="35762" xr:uid="{00000000-0005-0000-0000-000053000000}"/>
    <cellStyle name="Comma 9 4 3 4 5" xfId="7034" xr:uid="{00000000-0005-0000-0000-000053000000}"/>
    <cellStyle name="Comma 9 4 3 4 5 2" xfId="22154" xr:uid="{00000000-0005-0000-0000-000053000000}"/>
    <cellStyle name="Comma 9 4 3 4 5 2 2" xfId="52394" xr:uid="{00000000-0005-0000-0000-000053000000}"/>
    <cellStyle name="Comma 9 4 3 4 5 3" xfId="37274" xr:uid="{00000000-0005-0000-0000-000053000000}"/>
    <cellStyle name="Comma 9 4 3 4 6" xfId="8546" xr:uid="{00000000-0005-0000-0000-000053000000}"/>
    <cellStyle name="Comma 9 4 3 4 6 2" xfId="23666" xr:uid="{00000000-0005-0000-0000-000053000000}"/>
    <cellStyle name="Comma 9 4 3 4 6 2 2" xfId="53906" xr:uid="{00000000-0005-0000-0000-000053000000}"/>
    <cellStyle name="Comma 9 4 3 4 6 3" xfId="38786" xr:uid="{00000000-0005-0000-0000-000053000000}"/>
    <cellStyle name="Comma 9 4 3 4 7" xfId="10058" xr:uid="{00000000-0005-0000-0000-000053000000}"/>
    <cellStyle name="Comma 9 4 3 4 7 2" xfId="25178" xr:uid="{00000000-0005-0000-0000-000053000000}"/>
    <cellStyle name="Comma 9 4 3 4 7 2 2" xfId="55418" xr:uid="{00000000-0005-0000-0000-000053000000}"/>
    <cellStyle name="Comma 9 4 3 4 7 3" xfId="40298" xr:uid="{00000000-0005-0000-0000-000053000000}"/>
    <cellStyle name="Comma 9 4 3 4 8" xfId="16106" xr:uid="{00000000-0005-0000-0000-000053000000}"/>
    <cellStyle name="Comma 9 4 3 4 8 2" xfId="46346" xr:uid="{00000000-0005-0000-0000-000053000000}"/>
    <cellStyle name="Comma 9 4 3 4 9" xfId="31226" xr:uid="{00000000-0005-0000-0000-000053000000}"/>
    <cellStyle name="Comma 9 4 3 5" xfId="1742" xr:uid="{00000000-0005-0000-0000-000053000000}"/>
    <cellStyle name="Comma 9 4 3 5 2" xfId="10814" xr:uid="{00000000-0005-0000-0000-000053000000}"/>
    <cellStyle name="Comma 9 4 3 5 2 2" xfId="25934" xr:uid="{00000000-0005-0000-0000-000053000000}"/>
    <cellStyle name="Comma 9 4 3 5 2 2 2" xfId="56174" xr:uid="{00000000-0005-0000-0000-000053000000}"/>
    <cellStyle name="Comma 9 4 3 5 2 3" xfId="41054" xr:uid="{00000000-0005-0000-0000-000053000000}"/>
    <cellStyle name="Comma 9 4 3 5 3" xfId="16862" xr:uid="{00000000-0005-0000-0000-000053000000}"/>
    <cellStyle name="Comma 9 4 3 5 3 2" xfId="47102" xr:uid="{00000000-0005-0000-0000-000053000000}"/>
    <cellStyle name="Comma 9 4 3 5 4" xfId="31982" xr:uid="{00000000-0005-0000-0000-000053000000}"/>
    <cellStyle name="Comma 9 4 3 6" xfId="3254" xr:uid="{00000000-0005-0000-0000-000053000000}"/>
    <cellStyle name="Comma 9 4 3 6 2" xfId="12326" xr:uid="{00000000-0005-0000-0000-000053000000}"/>
    <cellStyle name="Comma 9 4 3 6 2 2" xfId="27446" xr:uid="{00000000-0005-0000-0000-000053000000}"/>
    <cellStyle name="Comma 9 4 3 6 2 2 2" xfId="57686" xr:uid="{00000000-0005-0000-0000-000053000000}"/>
    <cellStyle name="Comma 9 4 3 6 2 3" xfId="42566" xr:uid="{00000000-0005-0000-0000-000053000000}"/>
    <cellStyle name="Comma 9 4 3 6 3" xfId="18374" xr:uid="{00000000-0005-0000-0000-000053000000}"/>
    <cellStyle name="Comma 9 4 3 6 3 2" xfId="48614" xr:uid="{00000000-0005-0000-0000-000053000000}"/>
    <cellStyle name="Comma 9 4 3 6 4" xfId="33494" xr:uid="{00000000-0005-0000-0000-000053000000}"/>
    <cellStyle name="Comma 9 4 3 7" xfId="4766" xr:uid="{00000000-0005-0000-0000-000053000000}"/>
    <cellStyle name="Comma 9 4 3 7 2" xfId="13838" xr:uid="{00000000-0005-0000-0000-000053000000}"/>
    <cellStyle name="Comma 9 4 3 7 2 2" xfId="28958" xr:uid="{00000000-0005-0000-0000-000053000000}"/>
    <cellStyle name="Comma 9 4 3 7 2 2 2" xfId="59198" xr:uid="{00000000-0005-0000-0000-000053000000}"/>
    <cellStyle name="Comma 9 4 3 7 2 3" xfId="44078" xr:uid="{00000000-0005-0000-0000-000053000000}"/>
    <cellStyle name="Comma 9 4 3 7 3" xfId="19886" xr:uid="{00000000-0005-0000-0000-000053000000}"/>
    <cellStyle name="Comma 9 4 3 7 3 2" xfId="50126" xr:uid="{00000000-0005-0000-0000-000053000000}"/>
    <cellStyle name="Comma 9 4 3 7 4" xfId="35006" xr:uid="{00000000-0005-0000-0000-000053000000}"/>
    <cellStyle name="Comma 9 4 3 8" xfId="6278" xr:uid="{00000000-0005-0000-0000-000053000000}"/>
    <cellStyle name="Comma 9 4 3 8 2" xfId="21398" xr:uid="{00000000-0005-0000-0000-000053000000}"/>
    <cellStyle name="Comma 9 4 3 8 2 2" xfId="51638" xr:uid="{00000000-0005-0000-0000-000053000000}"/>
    <cellStyle name="Comma 9 4 3 8 3" xfId="36518" xr:uid="{00000000-0005-0000-0000-000053000000}"/>
    <cellStyle name="Comma 9 4 3 9" xfId="7790" xr:uid="{00000000-0005-0000-0000-000053000000}"/>
    <cellStyle name="Comma 9 4 3 9 2" xfId="22910" xr:uid="{00000000-0005-0000-0000-000053000000}"/>
    <cellStyle name="Comma 9 4 3 9 2 2" xfId="53150" xr:uid="{00000000-0005-0000-0000-000053000000}"/>
    <cellStyle name="Comma 9 4 3 9 3" xfId="38030" xr:uid="{00000000-0005-0000-0000-000053000000}"/>
    <cellStyle name="Comma 9 4 4" xfId="314" xr:uid="{00000000-0005-0000-0000-000027000000}"/>
    <cellStyle name="Comma 9 4 4 10" xfId="30554" xr:uid="{00000000-0005-0000-0000-000027000000}"/>
    <cellStyle name="Comma 9 4 4 2" xfId="1070" xr:uid="{00000000-0005-0000-0000-000027000000}"/>
    <cellStyle name="Comma 9 4 4 2 2" xfId="2582" xr:uid="{00000000-0005-0000-0000-000027000000}"/>
    <cellStyle name="Comma 9 4 4 2 2 2" xfId="11654" xr:uid="{00000000-0005-0000-0000-000027000000}"/>
    <cellStyle name="Comma 9 4 4 2 2 2 2" xfId="26774" xr:uid="{00000000-0005-0000-0000-000027000000}"/>
    <cellStyle name="Comma 9 4 4 2 2 2 2 2" xfId="57014" xr:uid="{00000000-0005-0000-0000-000027000000}"/>
    <cellStyle name="Comma 9 4 4 2 2 2 3" xfId="41894" xr:uid="{00000000-0005-0000-0000-000027000000}"/>
    <cellStyle name="Comma 9 4 4 2 2 3" xfId="17702" xr:uid="{00000000-0005-0000-0000-000027000000}"/>
    <cellStyle name="Comma 9 4 4 2 2 3 2" xfId="47942" xr:uid="{00000000-0005-0000-0000-000027000000}"/>
    <cellStyle name="Comma 9 4 4 2 2 4" xfId="32822" xr:uid="{00000000-0005-0000-0000-000027000000}"/>
    <cellStyle name="Comma 9 4 4 2 3" xfId="4094" xr:uid="{00000000-0005-0000-0000-000027000000}"/>
    <cellStyle name="Comma 9 4 4 2 3 2" xfId="13166" xr:uid="{00000000-0005-0000-0000-000027000000}"/>
    <cellStyle name="Comma 9 4 4 2 3 2 2" xfId="28286" xr:uid="{00000000-0005-0000-0000-000027000000}"/>
    <cellStyle name="Comma 9 4 4 2 3 2 2 2" xfId="58526" xr:uid="{00000000-0005-0000-0000-000027000000}"/>
    <cellStyle name="Comma 9 4 4 2 3 2 3" xfId="43406" xr:uid="{00000000-0005-0000-0000-000027000000}"/>
    <cellStyle name="Comma 9 4 4 2 3 3" xfId="19214" xr:uid="{00000000-0005-0000-0000-000027000000}"/>
    <cellStyle name="Comma 9 4 4 2 3 3 2" xfId="49454" xr:uid="{00000000-0005-0000-0000-000027000000}"/>
    <cellStyle name="Comma 9 4 4 2 3 4" xfId="34334" xr:uid="{00000000-0005-0000-0000-000027000000}"/>
    <cellStyle name="Comma 9 4 4 2 4" xfId="5606" xr:uid="{00000000-0005-0000-0000-000027000000}"/>
    <cellStyle name="Comma 9 4 4 2 4 2" xfId="14678" xr:uid="{00000000-0005-0000-0000-000027000000}"/>
    <cellStyle name="Comma 9 4 4 2 4 2 2" xfId="29798" xr:uid="{00000000-0005-0000-0000-000027000000}"/>
    <cellStyle name="Comma 9 4 4 2 4 2 2 2" xfId="60038" xr:uid="{00000000-0005-0000-0000-000027000000}"/>
    <cellStyle name="Comma 9 4 4 2 4 2 3" xfId="44918" xr:uid="{00000000-0005-0000-0000-000027000000}"/>
    <cellStyle name="Comma 9 4 4 2 4 3" xfId="20726" xr:uid="{00000000-0005-0000-0000-000027000000}"/>
    <cellStyle name="Comma 9 4 4 2 4 3 2" xfId="50966" xr:uid="{00000000-0005-0000-0000-000027000000}"/>
    <cellStyle name="Comma 9 4 4 2 4 4" xfId="35846" xr:uid="{00000000-0005-0000-0000-000027000000}"/>
    <cellStyle name="Comma 9 4 4 2 5" xfId="7118" xr:uid="{00000000-0005-0000-0000-000027000000}"/>
    <cellStyle name="Comma 9 4 4 2 5 2" xfId="22238" xr:uid="{00000000-0005-0000-0000-000027000000}"/>
    <cellStyle name="Comma 9 4 4 2 5 2 2" xfId="52478" xr:uid="{00000000-0005-0000-0000-000027000000}"/>
    <cellStyle name="Comma 9 4 4 2 5 3" xfId="37358" xr:uid="{00000000-0005-0000-0000-000027000000}"/>
    <cellStyle name="Comma 9 4 4 2 6" xfId="8630" xr:uid="{00000000-0005-0000-0000-000027000000}"/>
    <cellStyle name="Comma 9 4 4 2 6 2" xfId="23750" xr:uid="{00000000-0005-0000-0000-000027000000}"/>
    <cellStyle name="Comma 9 4 4 2 6 2 2" xfId="53990" xr:uid="{00000000-0005-0000-0000-000027000000}"/>
    <cellStyle name="Comma 9 4 4 2 6 3" xfId="38870" xr:uid="{00000000-0005-0000-0000-000027000000}"/>
    <cellStyle name="Comma 9 4 4 2 7" xfId="10142" xr:uid="{00000000-0005-0000-0000-000027000000}"/>
    <cellStyle name="Comma 9 4 4 2 7 2" xfId="25262" xr:uid="{00000000-0005-0000-0000-000027000000}"/>
    <cellStyle name="Comma 9 4 4 2 7 2 2" xfId="55502" xr:uid="{00000000-0005-0000-0000-000027000000}"/>
    <cellStyle name="Comma 9 4 4 2 7 3" xfId="40382" xr:uid="{00000000-0005-0000-0000-000027000000}"/>
    <cellStyle name="Comma 9 4 4 2 8" xfId="16190" xr:uid="{00000000-0005-0000-0000-000027000000}"/>
    <cellStyle name="Comma 9 4 4 2 8 2" xfId="46430" xr:uid="{00000000-0005-0000-0000-000027000000}"/>
    <cellStyle name="Comma 9 4 4 2 9" xfId="31310" xr:uid="{00000000-0005-0000-0000-000027000000}"/>
    <cellStyle name="Comma 9 4 4 3" xfId="1826" xr:uid="{00000000-0005-0000-0000-000027000000}"/>
    <cellStyle name="Comma 9 4 4 3 2" xfId="10898" xr:uid="{00000000-0005-0000-0000-000027000000}"/>
    <cellStyle name="Comma 9 4 4 3 2 2" xfId="26018" xr:uid="{00000000-0005-0000-0000-000027000000}"/>
    <cellStyle name="Comma 9 4 4 3 2 2 2" xfId="56258" xr:uid="{00000000-0005-0000-0000-000027000000}"/>
    <cellStyle name="Comma 9 4 4 3 2 3" xfId="41138" xr:uid="{00000000-0005-0000-0000-000027000000}"/>
    <cellStyle name="Comma 9 4 4 3 3" xfId="16946" xr:uid="{00000000-0005-0000-0000-000027000000}"/>
    <cellStyle name="Comma 9 4 4 3 3 2" xfId="47186" xr:uid="{00000000-0005-0000-0000-000027000000}"/>
    <cellStyle name="Comma 9 4 4 3 4" xfId="32066" xr:uid="{00000000-0005-0000-0000-000027000000}"/>
    <cellStyle name="Comma 9 4 4 4" xfId="3338" xr:uid="{00000000-0005-0000-0000-000027000000}"/>
    <cellStyle name="Comma 9 4 4 4 2" xfId="12410" xr:uid="{00000000-0005-0000-0000-000027000000}"/>
    <cellStyle name="Comma 9 4 4 4 2 2" xfId="27530" xr:uid="{00000000-0005-0000-0000-000027000000}"/>
    <cellStyle name="Comma 9 4 4 4 2 2 2" xfId="57770" xr:uid="{00000000-0005-0000-0000-000027000000}"/>
    <cellStyle name="Comma 9 4 4 4 2 3" xfId="42650" xr:uid="{00000000-0005-0000-0000-000027000000}"/>
    <cellStyle name="Comma 9 4 4 4 3" xfId="18458" xr:uid="{00000000-0005-0000-0000-000027000000}"/>
    <cellStyle name="Comma 9 4 4 4 3 2" xfId="48698" xr:uid="{00000000-0005-0000-0000-000027000000}"/>
    <cellStyle name="Comma 9 4 4 4 4" xfId="33578" xr:uid="{00000000-0005-0000-0000-000027000000}"/>
    <cellStyle name="Comma 9 4 4 5" xfId="4850" xr:uid="{00000000-0005-0000-0000-000027000000}"/>
    <cellStyle name="Comma 9 4 4 5 2" xfId="13922" xr:uid="{00000000-0005-0000-0000-000027000000}"/>
    <cellStyle name="Comma 9 4 4 5 2 2" xfId="29042" xr:uid="{00000000-0005-0000-0000-000027000000}"/>
    <cellStyle name="Comma 9 4 4 5 2 2 2" xfId="59282" xr:uid="{00000000-0005-0000-0000-000027000000}"/>
    <cellStyle name="Comma 9 4 4 5 2 3" xfId="44162" xr:uid="{00000000-0005-0000-0000-000027000000}"/>
    <cellStyle name="Comma 9 4 4 5 3" xfId="19970" xr:uid="{00000000-0005-0000-0000-000027000000}"/>
    <cellStyle name="Comma 9 4 4 5 3 2" xfId="50210" xr:uid="{00000000-0005-0000-0000-000027000000}"/>
    <cellStyle name="Comma 9 4 4 5 4" xfId="35090" xr:uid="{00000000-0005-0000-0000-000027000000}"/>
    <cellStyle name="Comma 9 4 4 6" xfId="6362" xr:uid="{00000000-0005-0000-0000-000027000000}"/>
    <cellStyle name="Comma 9 4 4 6 2" xfId="21482" xr:uid="{00000000-0005-0000-0000-000027000000}"/>
    <cellStyle name="Comma 9 4 4 6 2 2" xfId="51722" xr:uid="{00000000-0005-0000-0000-000027000000}"/>
    <cellStyle name="Comma 9 4 4 6 3" xfId="36602" xr:uid="{00000000-0005-0000-0000-000027000000}"/>
    <cellStyle name="Comma 9 4 4 7" xfId="7874" xr:uid="{00000000-0005-0000-0000-000027000000}"/>
    <cellStyle name="Comma 9 4 4 7 2" xfId="22994" xr:uid="{00000000-0005-0000-0000-000027000000}"/>
    <cellStyle name="Comma 9 4 4 7 2 2" xfId="53234" xr:uid="{00000000-0005-0000-0000-000027000000}"/>
    <cellStyle name="Comma 9 4 4 7 3" xfId="38114" xr:uid="{00000000-0005-0000-0000-000027000000}"/>
    <cellStyle name="Comma 9 4 4 8" xfId="9386" xr:uid="{00000000-0005-0000-0000-000027000000}"/>
    <cellStyle name="Comma 9 4 4 8 2" xfId="24506" xr:uid="{00000000-0005-0000-0000-000027000000}"/>
    <cellStyle name="Comma 9 4 4 8 2 2" xfId="54746" xr:uid="{00000000-0005-0000-0000-000027000000}"/>
    <cellStyle name="Comma 9 4 4 8 3" xfId="39626" xr:uid="{00000000-0005-0000-0000-000027000000}"/>
    <cellStyle name="Comma 9 4 4 9" xfId="15434" xr:uid="{00000000-0005-0000-0000-000027000000}"/>
    <cellStyle name="Comma 9 4 4 9 2" xfId="45674" xr:uid="{00000000-0005-0000-0000-000027000000}"/>
    <cellStyle name="Comma 9 4 5" xfId="566" xr:uid="{00000000-0005-0000-0000-0000F7000000}"/>
    <cellStyle name="Comma 9 4 5 10" xfId="30806" xr:uid="{00000000-0005-0000-0000-0000F7000000}"/>
    <cellStyle name="Comma 9 4 5 2" xfId="1322" xr:uid="{00000000-0005-0000-0000-0000F7000000}"/>
    <cellStyle name="Comma 9 4 5 2 2" xfId="2834" xr:uid="{00000000-0005-0000-0000-0000F7000000}"/>
    <cellStyle name="Comma 9 4 5 2 2 2" xfId="11906" xr:uid="{00000000-0005-0000-0000-0000F7000000}"/>
    <cellStyle name="Comma 9 4 5 2 2 2 2" xfId="27026" xr:uid="{00000000-0005-0000-0000-0000F7000000}"/>
    <cellStyle name="Comma 9 4 5 2 2 2 2 2" xfId="57266" xr:uid="{00000000-0005-0000-0000-0000F7000000}"/>
    <cellStyle name="Comma 9 4 5 2 2 2 3" xfId="42146" xr:uid="{00000000-0005-0000-0000-0000F7000000}"/>
    <cellStyle name="Comma 9 4 5 2 2 3" xfId="17954" xr:uid="{00000000-0005-0000-0000-0000F7000000}"/>
    <cellStyle name="Comma 9 4 5 2 2 3 2" xfId="48194" xr:uid="{00000000-0005-0000-0000-0000F7000000}"/>
    <cellStyle name="Comma 9 4 5 2 2 4" xfId="33074" xr:uid="{00000000-0005-0000-0000-0000F7000000}"/>
    <cellStyle name="Comma 9 4 5 2 3" xfId="4346" xr:uid="{00000000-0005-0000-0000-0000F7000000}"/>
    <cellStyle name="Comma 9 4 5 2 3 2" xfId="13418" xr:uid="{00000000-0005-0000-0000-0000F7000000}"/>
    <cellStyle name="Comma 9 4 5 2 3 2 2" xfId="28538" xr:uid="{00000000-0005-0000-0000-0000F7000000}"/>
    <cellStyle name="Comma 9 4 5 2 3 2 2 2" xfId="58778" xr:uid="{00000000-0005-0000-0000-0000F7000000}"/>
    <cellStyle name="Comma 9 4 5 2 3 2 3" xfId="43658" xr:uid="{00000000-0005-0000-0000-0000F7000000}"/>
    <cellStyle name="Comma 9 4 5 2 3 3" xfId="19466" xr:uid="{00000000-0005-0000-0000-0000F7000000}"/>
    <cellStyle name="Comma 9 4 5 2 3 3 2" xfId="49706" xr:uid="{00000000-0005-0000-0000-0000F7000000}"/>
    <cellStyle name="Comma 9 4 5 2 3 4" xfId="34586" xr:uid="{00000000-0005-0000-0000-0000F7000000}"/>
    <cellStyle name="Comma 9 4 5 2 4" xfId="5858" xr:uid="{00000000-0005-0000-0000-0000F7000000}"/>
    <cellStyle name="Comma 9 4 5 2 4 2" xfId="14930" xr:uid="{00000000-0005-0000-0000-0000F7000000}"/>
    <cellStyle name="Comma 9 4 5 2 4 2 2" xfId="30050" xr:uid="{00000000-0005-0000-0000-0000F7000000}"/>
    <cellStyle name="Comma 9 4 5 2 4 2 2 2" xfId="60290" xr:uid="{00000000-0005-0000-0000-0000F7000000}"/>
    <cellStyle name="Comma 9 4 5 2 4 2 3" xfId="45170" xr:uid="{00000000-0005-0000-0000-0000F7000000}"/>
    <cellStyle name="Comma 9 4 5 2 4 3" xfId="20978" xr:uid="{00000000-0005-0000-0000-0000F7000000}"/>
    <cellStyle name="Comma 9 4 5 2 4 3 2" xfId="51218" xr:uid="{00000000-0005-0000-0000-0000F7000000}"/>
    <cellStyle name="Comma 9 4 5 2 4 4" xfId="36098" xr:uid="{00000000-0005-0000-0000-0000F7000000}"/>
    <cellStyle name="Comma 9 4 5 2 5" xfId="7370" xr:uid="{00000000-0005-0000-0000-0000F7000000}"/>
    <cellStyle name="Comma 9 4 5 2 5 2" xfId="22490" xr:uid="{00000000-0005-0000-0000-0000F7000000}"/>
    <cellStyle name="Comma 9 4 5 2 5 2 2" xfId="52730" xr:uid="{00000000-0005-0000-0000-0000F7000000}"/>
    <cellStyle name="Comma 9 4 5 2 5 3" xfId="37610" xr:uid="{00000000-0005-0000-0000-0000F7000000}"/>
    <cellStyle name="Comma 9 4 5 2 6" xfId="8882" xr:uid="{00000000-0005-0000-0000-0000F7000000}"/>
    <cellStyle name="Comma 9 4 5 2 6 2" xfId="24002" xr:uid="{00000000-0005-0000-0000-0000F7000000}"/>
    <cellStyle name="Comma 9 4 5 2 6 2 2" xfId="54242" xr:uid="{00000000-0005-0000-0000-0000F7000000}"/>
    <cellStyle name="Comma 9 4 5 2 6 3" xfId="39122" xr:uid="{00000000-0005-0000-0000-0000F7000000}"/>
    <cellStyle name="Comma 9 4 5 2 7" xfId="10394" xr:uid="{00000000-0005-0000-0000-0000F7000000}"/>
    <cellStyle name="Comma 9 4 5 2 7 2" xfId="25514" xr:uid="{00000000-0005-0000-0000-0000F7000000}"/>
    <cellStyle name="Comma 9 4 5 2 7 2 2" xfId="55754" xr:uid="{00000000-0005-0000-0000-0000F7000000}"/>
    <cellStyle name="Comma 9 4 5 2 7 3" xfId="40634" xr:uid="{00000000-0005-0000-0000-0000F7000000}"/>
    <cellStyle name="Comma 9 4 5 2 8" xfId="16442" xr:uid="{00000000-0005-0000-0000-0000F7000000}"/>
    <cellStyle name="Comma 9 4 5 2 8 2" xfId="46682" xr:uid="{00000000-0005-0000-0000-0000F7000000}"/>
    <cellStyle name="Comma 9 4 5 2 9" xfId="31562" xr:uid="{00000000-0005-0000-0000-0000F7000000}"/>
    <cellStyle name="Comma 9 4 5 3" xfId="2078" xr:uid="{00000000-0005-0000-0000-0000F7000000}"/>
    <cellStyle name="Comma 9 4 5 3 2" xfId="11150" xr:uid="{00000000-0005-0000-0000-0000F7000000}"/>
    <cellStyle name="Comma 9 4 5 3 2 2" xfId="26270" xr:uid="{00000000-0005-0000-0000-0000F7000000}"/>
    <cellStyle name="Comma 9 4 5 3 2 2 2" xfId="56510" xr:uid="{00000000-0005-0000-0000-0000F7000000}"/>
    <cellStyle name="Comma 9 4 5 3 2 3" xfId="41390" xr:uid="{00000000-0005-0000-0000-0000F7000000}"/>
    <cellStyle name="Comma 9 4 5 3 3" xfId="17198" xr:uid="{00000000-0005-0000-0000-0000F7000000}"/>
    <cellStyle name="Comma 9 4 5 3 3 2" xfId="47438" xr:uid="{00000000-0005-0000-0000-0000F7000000}"/>
    <cellStyle name="Comma 9 4 5 3 4" xfId="32318" xr:uid="{00000000-0005-0000-0000-0000F7000000}"/>
    <cellStyle name="Comma 9 4 5 4" xfId="3590" xr:uid="{00000000-0005-0000-0000-0000F7000000}"/>
    <cellStyle name="Comma 9 4 5 4 2" xfId="12662" xr:uid="{00000000-0005-0000-0000-0000F7000000}"/>
    <cellStyle name="Comma 9 4 5 4 2 2" xfId="27782" xr:uid="{00000000-0005-0000-0000-0000F7000000}"/>
    <cellStyle name="Comma 9 4 5 4 2 2 2" xfId="58022" xr:uid="{00000000-0005-0000-0000-0000F7000000}"/>
    <cellStyle name="Comma 9 4 5 4 2 3" xfId="42902" xr:uid="{00000000-0005-0000-0000-0000F7000000}"/>
    <cellStyle name="Comma 9 4 5 4 3" xfId="18710" xr:uid="{00000000-0005-0000-0000-0000F7000000}"/>
    <cellStyle name="Comma 9 4 5 4 3 2" xfId="48950" xr:uid="{00000000-0005-0000-0000-0000F7000000}"/>
    <cellStyle name="Comma 9 4 5 4 4" xfId="33830" xr:uid="{00000000-0005-0000-0000-0000F7000000}"/>
    <cellStyle name="Comma 9 4 5 5" xfId="5102" xr:uid="{00000000-0005-0000-0000-0000F7000000}"/>
    <cellStyle name="Comma 9 4 5 5 2" xfId="14174" xr:uid="{00000000-0005-0000-0000-0000F7000000}"/>
    <cellStyle name="Comma 9 4 5 5 2 2" xfId="29294" xr:uid="{00000000-0005-0000-0000-0000F7000000}"/>
    <cellStyle name="Comma 9 4 5 5 2 2 2" xfId="59534" xr:uid="{00000000-0005-0000-0000-0000F7000000}"/>
    <cellStyle name="Comma 9 4 5 5 2 3" xfId="44414" xr:uid="{00000000-0005-0000-0000-0000F7000000}"/>
    <cellStyle name="Comma 9 4 5 5 3" xfId="20222" xr:uid="{00000000-0005-0000-0000-0000F7000000}"/>
    <cellStyle name="Comma 9 4 5 5 3 2" xfId="50462" xr:uid="{00000000-0005-0000-0000-0000F7000000}"/>
    <cellStyle name="Comma 9 4 5 5 4" xfId="35342" xr:uid="{00000000-0005-0000-0000-0000F7000000}"/>
    <cellStyle name="Comma 9 4 5 6" xfId="6614" xr:uid="{00000000-0005-0000-0000-0000F7000000}"/>
    <cellStyle name="Comma 9 4 5 6 2" xfId="21734" xr:uid="{00000000-0005-0000-0000-0000F7000000}"/>
    <cellStyle name="Comma 9 4 5 6 2 2" xfId="51974" xr:uid="{00000000-0005-0000-0000-0000F7000000}"/>
    <cellStyle name="Comma 9 4 5 6 3" xfId="36854" xr:uid="{00000000-0005-0000-0000-0000F7000000}"/>
    <cellStyle name="Comma 9 4 5 7" xfId="8126" xr:uid="{00000000-0005-0000-0000-0000F7000000}"/>
    <cellStyle name="Comma 9 4 5 7 2" xfId="23246" xr:uid="{00000000-0005-0000-0000-0000F7000000}"/>
    <cellStyle name="Comma 9 4 5 7 2 2" xfId="53486" xr:uid="{00000000-0005-0000-0000-0000F7000000}"/>
    <cellStyle name="Comma 9 4 5 7 3" xfId="38366" xr:uid="{00000000-0005-0000-0000-0000F7000000}"/>
    <cellStyle name="Comma 9 4 5 8" xfId="9638" xr:uid="{00000000-0005-0000-0000-0000F7000000}"/>
    <cellStyle name="Comma 9 4 5 8 2" xfId="24758" xr:uid="{00000000-0005-0000-0000-0000F7000000}"/>
    <cellStyle name="Comma 9 4 5 8 2 2" xfId="54998" xr:uid="{00000000-0005-0000-0000-0000F7000000}"/>
    <cellStyle name="Comma 9 4 5 8 3" xfId="39878" xr:uid="{00000000-0005-0000-0000-0000F7000000}"/>
    <cellStyle name="Comma 9 4 5 9" xfId="15686" xr:uid="{00000000-0005-0000-0000-0000F7000000}"/>
    <cellStyle name="Comma 9 4 5 9 2" xfId="45926" xr:uid="{00000000-0005-0000-0000-0000F7000000}"/>
    <cellStyle name="Comma 9 4 6" xfId="818" xr:uid="{00000000-0005-0000-0000-000027000000}"/>
    <cellStyle name="Comma 9 4 6 2" xfId="2330" xr:uid="{00000000-0005-0000-0000-000027000000}"/>
    <cellStyle name="Comma 9 4 6 2 2" xfId="11402" xr:uid="{00000000-0005-0000-0000-000027000000}"/>
    <cellStyle name="Comma 9 4 6 2 2 2" xfId="26522" xr:uid="{00000000-0005-0000-0000-000027000000}"/>
    <cellStyle name="Comma 9 4 6 2 2 2 2" xfId="56762" xr:uid="{00000000-0005-0000-0000-000027000000}"/>
    <cellStyle name="Comma 9 4 6 2 2 3" xfId="41642" xr:uid="{00000000-0005-0000-0000-000027000000}"/>
    <cellStyle name="Comma 9 4 6 2 3" xfId="17450" xr:uid="{00000000-0005-0000-0000-000027000000}"/>
    <cellStyle name="Comma 9 4 6 2 3 2" xfId="47690" xr:uid="{00000000-0005-0000-0000-000027000000}"/>
    <cellStyle name="Comma 9 4 6 2 4" xfId="32570" xr:uid="{00000000-0005-0000-0000-000027000000}"/>
    <cellStyle name="Comma 9 4 6 3" xfId="3842" xr:uid="{00000000-0005-0000-0000-000027000000}"/>
    <cellStyle name="Comma 9 4 6 3 2" xfId="12914" xr:uid="{00000000-0005-0000-0000-000027000000}"/>
    <cellStyle name="Comma 9 4 6 3 2 2" xfId="28034" xr:uid="{00000000-0005-0000-0000-000027000000}"/>
    <cellStyle name="Comma 9 4 6 3 2 2 2" xfId="58274" xr:uid="{00000000-0005-0000-0000-000027000000}"/>
    <cellStyle name="Comma 9 4 6 3 2 3" xfId="43154" xr:uid="{00000000-0005-0000-0000-000027000000}"/>
    <cellStyle name="Comma 9 4 6 3 3" xfId="18962" xr:uid="{00000000-0005-0000-0000-000027000000}"/>
    <cellStyle name="Comma 9 4 6 3 3 2" xfId="49202" xr:uid="{00000000-0005-0000-0000-000027000000}"/>
    <cellStyle name="Comma 9 4 6 3 4" xfId="34082" xr:uid="{00000000-0005-0000-0000-000027000000}"/>
    <cellStyle name="Comma 9 4 6 4" xfId="5354" xr:uid="{00000000-0005-0000-0000-000027000000}"/>
    <cellStyle name="Comma 9 4 6 4 2" xfId="14426" xr:uid="{00000000-0005-0000-0000-000027000000}"/>
    <cellStyle name="Comma 9 4 6 4 2 2" xfId="29546" xr:uid="{00000000-0005-0000-0000-000027000000}"/>
    <cellStyle name="Comma 9 4 6 4 2 2 2" xfId="59786" xr:uid="{00000000-0005-0000-0000-000027000000}"/>
    <cellStyle name="Comma 9 4 6 4 2 3" xfId="44666" xr:uid="{00000000-0005-0000-0000-000027000000}"/>
    <cellStyle name="Comma 9 4 6 4 3" xfId="20474" xr:uid="{00000000-0005-0000-0000-000027000000}"/>
    <cellStyle name="Comma 9 4 6 4 3 2" xfId="50714" xr:uid="{00000000-0005-0000-0000-000027000000}"/>
    <cellStyle name="Comma 9 4 6 4 4" xfId="35594" xr:uid="{00000000-0005-0000-0000-000027000000}"/>
    <cellStyle name="Comma 9 4 6 5" xfId="6866" xr:uid="{00000000-0005-0000-0000-000027000000}"/>
    <cellStyle name="Comma 9 4 6 5 2" xfId="21986" xr:uid="{00000000-0005-0000-0000-000027000000}"/>
    <cellStyle name="Comma 9 4 6 5 2 2" xfId="52226" xr:uid="{00000000-0005-0000-0000-000027000000}"/>
    <cellStyle name="Comma 9 4 6 5 3" xfId="37106" xr:uid="{00000000-0005-0000-0000-000027000000}"/>
    <cellStyle name="Comma 9 4 6 6" xfId="8378" xr:uid="{00000000-0005-0000-0000-000027000000}"/>
    <cellStyle name="Comma 9 4 6 6 2" xfId="23498" xr:uid="{00000000-0005-0000-0000-000027000000}"/>
    <cellStyle name="Comma 9 4 6 6 2 2" xfId="53738" xr:uid="{00000000-0005-0000-0000-000027000000}"/>
    <cellStyle name="Comma 9 4 6 6 3" xfId="38618" xr:uid="{00000000-0005-0000-0000-000027000000}"/>
    <cellStyle name="Comma 9 4 6 7" xfId="9890" xr:uid="{00000000-0005-0000-0000-000027000000}"/>
    <cellStyle name="Comma 9 4 6 7 2" xfId="25010" xr:uid="{00000000-0005-0000-0000-000027000000}"/>
    <cellStyle name="Comma 9 4 6 7 2 2" xfId="55250" xr:uid="{00000000-0005-0000-0000-000027000000}"/>
    <cellStyle name="Comma 9 4 6 7 3" xfId="40130" xr:uid="{00000000-0005-0000-0000-000027000000}"/>
    <cellStyle name="Comma 9 4 6 8" xfId="15938" xr:uid="{00000000-0005-0000-0000-000027000000}"/>
    <cellStyle name="Comma 9 4 6 8 2" xfId="46178" xr:uid="{00000000-0005-0000-0000-000027000000}"/>
    <cellStyle name="Comma 9 4 6 9" xfId="31058" xr:uid="{00000000-0005-0000-0000-000027000000}"/>
    <cellStyle name="Comma 9 4 7" xfId="1574" xr:uid="{00000000-0005-0000-0000-000027000000}"/>
    <cellStyle name="Comma 9 4 7 2" xfId="10646" xr:uid="{00000000-0005-0000-0000-000027000000}"/>
    <cellStyle name="Comma 9 4 7 2 2" xfId="25766" xr:uid="{00000000-0005-0000-0000-000027000000}"/>
    <cellStyle name="Comma 9 4 7 2 2 2" xfId="56006" xr:uid="{00000000-0005-0000-0000-000027000000}"/>
    <cellStyle name="Comma 9 4 7 2 3" xfId="40886" xr:uid="{00000000-0005-0000-0000-000027000000}"/>
    <cellStyle name="Comma 9 4 7 3" xfId="16694" xr:uid="{00000000-0005-0000-0000-000027000000}"/>
    <cellStyle name="Comma 9 4 7 3 2" xfId="46934" xr:uid="{00000000-0005-0000-0000-000027000000}"/>
    <cellStyle name="Comma 9 4 7 4" xfId="31814" xr:uid="{00000000-0005-0000-0000-000027000000}"/>
    <cellStyle name="Comma 9 4 8" xfId="3086" xr:uid="{00000000-0005-0000-0000-000027000000}"/>
    <cellStyle name="Comma 9 4 8 2" xfId="12158" xr:uid="{00000000-0005-0000-0000-000027000000}"/>
    <cellStyle name="Comma 9 4 8 2 2" xfId="27278" xr:uid="{00000000-0005-0000-0000-000027000000}"/>
    <cellStyle name="Comma 9 4 8 2 2 2" xfId="57518" xr:uid="{00000000-0005-0000-0000-000027000000}"/>
    <cellStyle name="Comma 9 4 8 2 3" xfId="42398" xr:uid="{00000000-0005-0000-0000-000027000000}"/>
    <cellStyle name="Comma 9 4 8 3" xfId="18206" xr:uid="{00000000-0005-0000-0000-000027000000}"/>
    <cellStyle name="Comma 9 4 8 3 2" xfId="48446" xr:uid="{00000000-0005-0000-0000-000027000000}"/>
    <cellStyle name="Comma 9 4 8 4" xfId="33326" xr:uid="{00000000-0005-0000-0000-000027000000}"/>
    <cellStyle name="Comma 9 4 9" xfId="4598" xr:uid="{00000000-0005-0000-0000-000027000000}"/>
    <cellStyle name="Comma 9 4 9 2" xfId="13670" xr:uid="{00000000-0005-0000-0000-000027000000}"/>
    <cellStyle name="Comma 9 4 9 2 2" xfId="28790" xr:uid="{00000000-0005-0000-0000-000027000000}"/>
    <cellStyle name="Comma 9 4 9 2 2 2" xfId="59030" xr:uid="{00000000-0005-0000-0000-000027000000}"/>
    <cellStyle name="Comma 9 4 9 2 3" xfId="43910" xr:uid="{00000000-0005-0000-0000-000027000000}"/>
    <cellStyle name="Comma 9 4 9 3" xfId="19718" xr:uid="{00000000-0005-0000-0000-000027000000}"/>
    <cellStyle name="Comma 9 4 9 3 2" xfId="49958" xr:uid="{00000000-0005-0000-0000-000027000000}"/>
    <cellStyle name="Comma 9 4 9 4" xfId="34838" xr:uid="{00000000-0005-0000-0000-000027000000}"/>
    <cellStyle name="Comma 9 5" xfId="104" xr:uid="{00000000-0005-0000-0000-00004E000000}"/>
    <cellStyle name="Comma 9 5 10" xfId="9176" xr:uid="{00000000-0005-0000-0000-00004E000000}"/>
    <cellStyle name="Comma 9 5 10 2" xfId="24296" xr:uid="{00000000-0005-0000-0000-00004E000000}"/>
    <cellStyle name="Comma 9 5 10 2 2" xfId="54536" xr:uid="{00000000-0005-0000-0000-00004E000000}"/>
    <cellStyle name="Comma 9 5 10 3" xfId="39416" xr:uid="{00000000-0005-0000-0000-00004E000000}"/>
    <cellStyle name="Comma 9 5 11" xfId="15224" xr:uid="{00000000-0005-0000-0000-00004E000000}"/>
    <cellStyle name="Comma 9 5 11 2" xfId="45464" xr:uid="{00000000-0005-0000-0000-00004E000000}"/>
    <cellStyle name="Comma 9 5 12" xfId="30344" xr:uid="{00000000-0005-0000-0000-00004E000000}"/>
    <cellStyle name="Comma 9 5 2" xfId="356" xr:uid="{00000000-0005-0000-0000-00004E000000}"/>
    <cellStyle name="Comma 9 5 2 10" xfId="30596" xr:uid="{00000000-0005-0000-0000-00004E000000}"/>
    <cellStyle name="Comma 9 5 2 2" xfId="1112" xr:uid="{00000000-0005-0000-0000-00004E000000}"/>
    <cellStyle name="Comma 9 5 2 2 2" xfId="2624" xr:uid="{00000000-0005-0000-0000-00004E000000}"/>
    <cellStyle name="Comma 9 5 2 2 2 2" xfId="11696" xr:uid="{00000000-0005-0000-0000-00004E000000}"/>
    <cellStyle name="Comma 9 5 2 2 2 2 2" xfId="26816" xr:uid="{00000000-0005-0000-0000-00004E000000}"/>
    <cellStyle name="Comma 9 5 2 2 2 2 2 2" xfId="57056" xr:uid="{00000000-0005-0000-0000-00004E000000}"/>
    <cellStyle name="Comma 9 5 2 2 2 2 3" xfId="41936" xr:uid="{00000000-0005-0000-0000-00004E000000}"/>
    <cellStyle name="Comma 9 5 2 2 2 3" xfId="17744" xr:uid="{00000000-0005-0000-0000-00004E000000}"/>
    <cellStyle name="Comma 9 5 2 2 2 3 2" xfId="47984" xr:uid="{00000000-0005-0000-0000-00004E000000}"/>
    <cellStyle name="Comma 9 5 2 2 2 4" xfId="32864" xr:uid="{00000000-0005-0000-0000-00004E000000}"/>
    <cellStyle name="Comma 9 5 2 2 3" xfId="4136" xr:uid="{00000000-0005-0000-0000-00004E000000}"/>
    <cellStyle name="Comma 9 5 2 2 3 2" xfId="13208" xr:uid="{00000000-0005-0000-0000-00004E000000}"/>
    <cellStyle name="Comma 9 5 2 2 3 2 2" xfId="28328" xr:uid="{00000000-0005-0000-0000-00004E000000}"/>
    <cellStyle name="Comma 9 5 2 2 3 2 2 2" xfId="58568" xr:uid="{00000000-0005-0000-0000-00004E000000}"/>
    <cellStyle name="Comma 9 5 2 2 3 2 3" xfId="43448" xr:uid="{00000000-0005-0000-0000-00004E000000}"/>
    <cellStyle name="Comma 9 5 2 2 3 3" xfId="19256" xr:uid="{00000000-0005-0000-0000-00004E000000}"/>
    <cellStyle name="Comma 9 5 2 2 3 3 2" xfId="49496" xr:uid="{00000000-0005-0000-0000-00004E000000}"/>
    <cellStyle name="Comma 9 5 2 2 3 4" xfId="34376" xr:uid="{00000000-0005-0000-0000-00004E000000}"/>
    <cellStyle name="Comma 9 5 2 2 4" xfId="5648" xr:uid="{00000000-0005-0000-0000-00004E000000}"/>
    <cellStyle name="Comma 9 5 2 2 4 2" xfId="14720" xr:uid="{00000000-0005-0000-0000-00004E000000}"/>
    <cellStyle name="Comma 9 5 2 2 4 2 2" xfId="29840" xr:uid="{00000000-0005-0000-0000-00004E000000}"/>
    <cellStyle name="Comma 9 5 2 2 4 2 2 2" xfId="60080" xr:uid="{00000000-0005-0000-0000-00004E000000}"/>
    <cellStyle name="Comma 9 5 2 2 4 2 3" xfId="44960" xr:uid="{00000000-0005-0000-0000-00004E000000}"/>
    <cellStyle name="Comma 9 5 2 2 4 3" xfId="20768" xr:uid="{00000000-0005-0000-0000-00004E000000}"/>
    <cellStyle name="Comma 9 5 2 2 4 3 2" xfId="51008" xr:uid="{00000000-0005-0000-0000-00004E000000}"/>
    <cellStyle name="Comma 9 5 2 2 4 4" xfId="35888" xr:uid="{00000000-0005-0000-0000-00004E000000}"/>
    <cellStyle name="Comma 9 5 2 2 5" xfId="7160" xr:uid="{00000000-0005-0000-0000-00004E000000}"/>
    <cellStyle name="Comma 9 5 2 2 5 2" xfId="22280" xr:uid="{00000000-0005-0000-0000-00004E000000}"/>
    <cellStyle name="Comma 9 5 2 2 5 2 2" xfId="52520" xr:uid="{00000000-0005-0000-0000-00004E000000}"/>
    <cellStyle name="Comma 9 5 2 2 5 3" xfId="37400" xr:uid="{00000000-0005-0000-0000-00004E000000}"/>
    <cellStyle name="Comma 9 5 2 2 6" xfId="8672" xr:uid="{00000000-0005-0000-0000-00004E000000}"/>
    <cellStyle name="Comma 9 5 2 2 6 2" xfId="23792" xr:uid="{00000000-0005-0000-0000-00004E000000}"/>
    <cellStyle name="Comma 9 5 2 2 6 2 2" xfId="54032" xr:uid="{00000000-0005-0000-0000-00004E000000}"/>
    <cellStyle name="Comma 9 5 2 2 6 3" xfId="38912" xr:uid="{00000000-0005-0000-0000-00004E000000}"/>
    <cellStyle name="Comma 9 5 2 2 7" xfId="10184" xr:uid="{00000000-0005-0000-0000-00004E000000}"/>
    <cellStyle name="Comma 9 5 2 2 7 2" xfId="25304" xr:uid="{00000000-0005-0000-0000-00004E000000}"/>
    <cellStyle name="Comma 9 5 2 2 7 2 2" xfId="55544" xr:uid="{00000000-0005-0000-0000-00004E000000}"/>
    <cellStyle name="Comma 9 5 2 2 7 3" xfId="40424" xr:uid="{00000000-0005-0000-0000-00004E000000}"/>
    <cellStyle name="Comma 9 5 2 2 8" xfId="16232" xr:uid="{00000000-0005-0000-0000-00004E000000}"/>
    <cellStyle name="Comma 9 5 2 2 8 2" xfId="46472" xr:uid="{00000000-0005-0000-0000-00004E000000}"/>
    <cellStyle name="Comma 9 5 2 2 9" xfId="31352" xr:uid="{00000000-0005-0000-0000-00004E000000}"/>
    <cellStyle name="Comma 9 5 2 3" xfId="1868" xr:uid="{00000000-0005-0000-0000-00004E000000}"/>
    <cellStyle name="Comma 9 5 2 3 2" xfId="10940" xr:uid="{00000000-0005-0000-0000-00004E000000}"/>
    <cellStyle name="Comma 9 5 2 3 2 2" xfId="26060" xr:uid="{00000000-0005-0000-0000-00004E000000}"/>
    <cellStyle name="Comma 9 5 2 3 2 2 2" xfId="56300" xr:uid="{00000000-0005-0000-0000-00004E000000}"/>
    <cellStyle name="Comma 9 5 2 3 2 3" xfId="41180" xr:uid="{00000000-0005-0000-0000-00004E000000}"/>
    <cellStyle name="Comma 9 5 2 3 3" xfId="16988" xr:uid="{00000000-0005-0000-0000-00004E000000}"/>
    <cellStyle name="Comma 9 5 2 3 3 2" xfId="47228" xr:uid="{00000000-0005-0000-0000-00004E000000}"/>
    <cellStyle name="Comma 9 5 2 3 4" xfId="32108" xr:uid="{00000000-0005-0000-0000-00004E000000}"/>
    <cellStyle name="Comma 9 5 2 4" xfId="3380" xr:uid="{00000000-0005-0000-0000-00004E000000}"/>
    <cellStyle name="Comma 9 5 2 4 2" xfId="12452" xr:uid="{00000000-0005-0000-0000-00004E000000}"/>
    <cellStyle name="Comma 9 5 2 4 2 2" xfId="27572" xr:uid="{00000000-0005-0000-0000-00004E000000}"/>
    <cellStyle name="Comma 9 5 2 4 2 2 2" xfId="57812" xr:uid="{00000000-0005-0000-0000-00004E000000}"/>
    <cellStyle name="Comma 9 5 2 4 2 3" xfId="42692" xr:uid="{00000000-0005-0000-0000-00004E000000}"/>
    <cellStyle name="Comma 9 5 2 4 3" xfId="18500" xr:uid="{00000000-0005-0000-0000-00004E000000}"/>
    <cellStyle name="Comma 9 5 2 4 3 2" xfId="48740" xr:uid="{00000000-0005-0000-0000-00004E000000}"/>
    <cellStyle name="Comma 9 5 2 4 4" xfId="33620" xr:uid="{00000000-0005-0000-0000-00004E000000}"/>
    <cellStyle name="Comma 9 5 2 5" xfId="4892" xr:uid="{00000000-0005-0000-0000-00004E000000}"/>
    <cellStyle name="Comma 9 5 2 5 2" xfId="13964" xr:uid="{00000000-0005-0000-0000-00004E000000}"/>
    <cellStyle name="Comma 9 5 2 5 2 2" xfId="29084" xr:uid="{00000000-0005-0000-0000-00004E000000}"/>
    <cellStyle name="Comma 9 5 2 5 2 2 2" xfId="59324" xr:uid="{00000000-0005-0000-0000-00004E000000}"/>
    <cellStyle name="Comma 9 5 2 5 2 3" xfId="44204" xr:uid="{00000000-0005-0000-0000-00004E000000}"/>
    <cellStyle name="Comma 9 5 2 5 3" xfId="20012" xr:uid="{00000000-0005-0000-0000-00004E000000}"/>
    <cellStyle name="Comma 9 5 2 5 3 2" xfId="50252" xr:uid="{00000000-0005-0000-0000-00004E000000}"/>
    <cellStyle name="Comma 9 5 2 5 4" xfId="35132" xr:uid="{00000000-0005-0000-0000-00004E000000}"/>
    <cellStyle name="Comma 9 5 2 6" xfId="6404" xr:uid="{00000000-0005-0000-0000-00004E000000}"/>
    <cellStyle name="Comma 9 5 2 6 2" xfId="21524" xr:uid="{00000000-0005-0000-0000-00004E000000}"/>
    <cellStyle name="Comma 9 5 2 6 2 2" xfId="51764" xr:uid="{00000000-0005-0000-0000-00004E000000}"/>
    <cellStyle name="Comma 9 5 2 6 3" xfId="36644" xr:uid="{00000000-0005-0000-0000-00004E000000}"/>
    <cellStyle name="Comma 9 5 2 7" xfId="7916" xr:uid="{00000000-0005-0000-0000-00004E000000}"/>
    <cellStyle name="Comma 9 5 2 7 2" xfId="23036" xr:uid="{00000000-0005-0000-0000-00004E000000}"/>
    <cellStyle name="Comma 9 5 2 7 2 2" xfId="53276" xr:uid="{00000000-0005-0000-0000-00004E000000}"/>
    <cellStyle name="Comma 9 5 2 7 3" xfId="38156" xr:uid="{00000000-0005-0000-0000-00004E000000}"/>
    <cellStyle name="Comma 9 5 2 8" xfId="9428" xr:uid="{00000000-0005-0000-0000-00004E000000}"/>
    <cellStyle name="Comma 9 5 2 8 2" xfId="24548" xr:uid="{00000000-0005-0000-0000-00004E000000}"/>
    <cellStyle name="Comma 9 5 2 8 2 2" xfId="54788" xr:uid="{00000000-0005-0000-0000-00004E000000}"/>
    <cellStyle name="Comma 9 5 2 8 3" xfId="39668" xr:uid="{00000000-0005-0000-0000-00004E000000}"/>
    <cellStyle name="Comma 9 5 2 9" xfId="15476" xr:uid="{00000000-0005-0000-0000-00004E000000}"/>
    <cellStyle name="Comma 9 5 2 9 2" xfId="45716" xr:uid="{00000000-0005-0000-0000-00004E000000}"/>
    <cellStyle name="Comma 9 5 3" xfId="608" xr:uid="{00000000-0005-0000-0000-0000FA000000}"/>
    <cellStyle name="Comma 9 5 3 10" xfId="30848" xr:uid="{00000000-0005-0000-0000-0000FA000000}"/>
    <cellStyle name="Comma 9 5 3 2" xfId="1364" xr:uid="{00000000-0005-0000-0000-0000FA000000}"/>
    <cellStyle name="Comma 9 5 3 2 2" xfId="2876" xr:uid="{00000000-0005-0000-0000-0000FA000000}"/>
    <cellStyle name="Comma 9 5 3 2 2 2" xfId="11948" xr:uid="{00000000-0005-0000-0000-0000FA000000}"/>
    <cellStyle name="Comma 9 5 3 2 2 2 2" xfId="27068" xr:uid="{00000000-0005-0000-0000-0000FA000000}"/>
    <cellStyle name="Comma 9 5 3 2 2 2 2 2" xfId="57308" xr:uid="{00000000-0005-0000-0000-0000FA000000}"/>
    <cellStyle name="Comma 9 5 3 2 2 2 3" xfId="42188" xr:uid="{00000000-0005-0000-0000-0000FA000000}"/>
    <cellStyle name="Comma 9 5 3 2 2 3" xfId="17996" xr:uid="{00000000-0005-0000-0000-0000FA000000}"/>
    <cellStyle name="Comma 9 5 3 2 2 3 2" xfId="48236" xr:uid="{00000000-0005-0000-0000-0000FA000000}"/>
    <cellStyle name="Comma 9 5 3 2 2 4" xfId="33116" xr:uid="{00000000-0005-0000-0000-0000FA000000}"/>
    <cellStyle name="Comma 9 5 3 2 3" xfId="4388" xr:uid="{00000000-0005-0000-0000-0000FA000000}"/>
    <cellStyle name="Comma 9 5 3 2 3 2" xfId="13460" xr:uid="{00000000-0005-0000-0000-0000FA000000}"/>
    <cellStyle name="Comma 9 5 3 2 3 2 2" xfId="28580" xr:uid="{00000000-0005-0000-0000-0000FA000000}"/>
    <cellStyle name="Comma 9 5 3 2 3 2 2 2" xfId="58820" xr:uid="{00000000-0005-0000-0000-0000FA000000}"/>
    <cellStyle name="Comma 9 5 3 2 3 2 3" xfId="43700" xr:uid="{00000000-0005-0000-0000-0000FA000000}"/>
    <cellStyle name="Comma 9 5 3 2 3 3" xfId="19508" xr:uid="{00000000-0005-0000-0000-0000FA000000}"/>
    <cellStyle name="Comma 9 5 3 2 3 3 2" xfId="49748" xr:uid="{00000000-0005-0000-0000-0000FA000000}"/>
    <cellStyle name="Comma 9 5 3 2 3 4" xfId="34628" xr:uid="{00000000-0005-0000-0000-0000FA000000}"/>
    <cellStyle name="Comma 9 5 3 2 4" xfId="5900" xr:uid="{00000000-0005-0000-0000-0000FA000000}"/>
    <cellStyle name="Comma 9 5 3 2 4 2" xfId="14972" xr:uid="{00000000-0005-0000-0000-0000FA000000}"/>
    <cellStyle name="Comma 9 5 3 2 4 2 2" xfId="30092" xr:uid="{00000000-0005-0000-0000-0000FA000000}"/>
    <cellStyle name="Comma 9 5 3 2 4 2 2 2" xfId="60332" xr:uid="{00000000-0005-0000-0000-0000FA000000}"/>
    <cellStyle name="Comma 9 5 3 2 4 2 3" xfId="45212" xr:uid="{00000000-0005-0000-0000-0000FA000000}"/>
    <cellStyle name="Comma 9 5 3 2 4 3" xfId="21020" xr:uid="{00000000-0005-0000-0000-0000FA000000}"/>
    <cellStyle name="Comma 9 5 3 2 4 3 2" xfId="51260" xr:uid="{00000000-0005-0000-0000-0000FA000000}"/>
    <cellStyle name="Comma 9 5 3 2 4 4" xfId="36140" xr:uid="{00000000-0005-0000-0000-0000FA000000}"/>
    <cellStyle name="Comma 9 5 3 2 5" xfId="7412" xr:uid="{00000000-0005-0000-0000-0000FA000000}"/>
    <cellStyle name="Comma 9 5 3 2 5 2" xfId="22532" xr:uid="{00000000-0005-0000-0000-0000FA000000}"/>
    <cellStyle name="Comma 9 5 3 2 5 2 2" xfId="52772" xr:uid="{00000000-0005-0000-0000-0000FA000000}"/>
    <cellStyle name="Comma 9 5 3 2 5 3" xfId="37652" xr:uid="{00000000-0005-0000-0000-0000FA000000}"/>
    <cellStyle name="Comma 9 5 3 2 6" xfId="8924" xr:uid="{00000000-0005-0000-0000-0000FA000000}"/>
    <cellStyle name="Comma 9 5 3 2 6 2" xfId="24044" xr:uid="{00000000-0005-0000-0000-0000FA000000}"/>
    <cellStyle name="Comma 9 5 3 2 6 2 2" xfId="54284" xr:uid="{00000000-0005-0000-0000-0000FA000000}"/>
    <cellStyle name="Comma 9 5 3 2 6 3" xfId="39164" xr:uid="{00000000-0005-0000-0000-0000FA000000}"/>
    <cellStyle name="Comma 9 5 3 2 7" xfId="10436" xr:uid="{00000000-0005-0000-0000-0000FA000000}"/>
    <cellStyle name="Comma 9 5 3 2 7 2" xfId="25556" xr:uid="{00000000-0005-0000-0000-0000FA000000}"/>
    <cellStyle name="Comma 9 5 3 2 7 2 2" xfId="55796" xr:uid="{00000000-0005-0000-0000-0000FA000000}"/>
    <cellStyle name="Comma 9 5 3 2 7 3" xfId="40676" xr:uid="{00000000-0005-0000-0000-0000FA000000}"/>
    <cellStyle name="Comma 9 5 3 2 8" xfId="16484" xr:uid="{00000000-0005-0000-0000-0000FA000000}"/>
    <cellStyle name="Comma 9 5 3 2 8 2" xfId="46724" xr:uid="{00000000-0005-0000-0000-0000FA000000}"/>
    <cellStyle name="Comma 9 5 3 2 9" xfId="31604" xr:uid="{00000000-0005-0000-0000-0000FA000000}"/>
    <cellStyle name="Comma 9 5 3 3" xfId="2120" xr:uid="{00000000-0005-0000-0000-0000FA000000}"/>
    <cellStyle name="Comma 9 5 3 3 2" xfId="11192" xr:uid="{00000000-0005-0000-0000-0000FA000000}"/>
    <cellStyle name="Comma 9 5 3 3 2 2" xfId="26312" xr:uid="{00000000-0005-0000-0000-0000FA000000}"/>
    <cellStyle name="Comma 9 5 3 3 2 2 2" xfId="56552" xr:uid="{00000000-0005-0000-0000-0000FA000000}"/>
    <cellStyle name="Comma 9 5 3 3 2 3" xfId="41432" xr:uid="{00000000-0005-0000-0000-0000FA000000}"/>
    <cellStyle name="Comma 9 5 3 3 3" xfId="17240" xr:uid="{00000000-0005-0000-0000-0000FA000000}"/>
    <cellStyle name="Comma 9 5 3 3 3 2" xfId="47480" xr:uid="{00000000-0005-0000-0000-0000FA000000}"/>
    <cellStyle name="Comma 9 5 3 3 4" xfId="32360" xr:uid="{00000000-0005-0000-0000-0000FA000000}"/>
    <cellStyle name="Comma 9 5 3 4" xfId="3632" xr:uid="{00000000-0005-0000-0000-0000FA000000}"/>
    <cellStyle name="Comma 9 5 3 4 2" xfId="12704" xr:uid="{00000000-0005-0000-0000-0000FA000000}"/>
    <cellStyle name="Comma 9 5 3 4 2 2" xfId="27824" xr:uid="{00000000-0005-0000-0000-0000FA000000}"/>
    <cellStyle name="Comma 9 5 3 4 2 2 2" xfId="58064" xr:uid="{00000000-0005-0000-0000-0000FA000000}"/>
    <cellStyle name="Comma 9 5 3 4 2 3" xfId="42944" xr:uid="{00000000-0005-0000-0000-0000FA000000}"/>
    <cellStyle name="Comma 9 5 3 4 3" xfId="18752" xr:uid="{00000000-0005-0000-0000-0000FA000000}"/>
    <cellStyle name="Comma 9 5 3 4 3 2" xfId="48992" xr:uid="{00000000-0005-0000-0000-0000FA000000}"/>
    <cellStyle name="Comma 9 5 3 4 4" xfId="33872" xr:uid="{00000000-0005-0000-0000-0000FA000000}"/>
    <cellStyle name="Comma 9 5 3 5" xfId="5144" xr:uid="{00000000-0005-0000-0000-0000FA000000}"/>
    <cellStyle name="Comma 9 5 3 5 2" xfId="14216" xr:uid="{00000000-0005-0000-0000-0000FA000000}"/>
    <cellStyle name="Comma 9 5 3 5 2 2" xfId="29336" xr:uid="{00000000-0005-0000-0000-0000FA000000}"/>
    <cellStyle name="Comma 9 5 3 5 2 2 2" xfId="59576" xr:uid="{00000000-0005-0000-0000-0000FA000000}"/>
    <cellStyle name="Comma 9 5 3 5 2 3" xfId="44456" xr:uid="{00000000-0005-0000-0000-0000FA000000}"/>
    <cellStyle name="Comma 9 5 3 5 3" xfId="20264" xr:uid="{00000000-0005-0000-0000-0000FA000000}"/>
    <cellStyle name="Comma 9 5 3 5 3 2" xfId="50504" xr:uid="{00000000-0005-0000-0000-0000FA000000}"/>
    <cellStyle name="Comma 9 5 3 5 4" xfId="35384" xr:uid="{00000000-0005-0000-0000-0000FA000000}"/>
    <cellStyle name="Comma 9 5 3 6" xfId="6656" xr:uid="{00000000-0005-0000-0000-0000FA000000}"/>
    <cellStyle name="Comma 9 5 3 6 2" xfId="21776" xr:uid="{00000000-0005-0000-0000-0000FA000000}"/>
    <cellStyle name="Comma 9 5 3 6 2 2" xfId="52016" xr:uid="{00000000-0005-0000-0000-0000FA000000}"/>
    <cellStyle name="Comma 9 5 3 6 3" xfId="36896" xr:uid="{00000000-0005-0000-0000-0000FA000000}"/>
    <cellStyle name="Comma 9 5 3 7" xfId="8168" xr:uid="{00000000-0005-0000-0000-0000FA000000}"/>
    <cellStyle name="Comma 9 5 3 7 2" xfId="23288" xr:uid="{00000000-0005-0000-0000-0000FA000000}"/>
    <cellStyle name="Comma 9 5 3 7 2 2" xfId="53528" xr:uid="{00000000-0005-0000-0000-0000FA000000}"/>
    <cellStyle name="Comma 9 5 3 7 3" xfId="38408" xr:uid="{00000000-0005-0000-0000-0000FA000000}"/>
    <cellStyle name="Comma 9 5 3 8" xfId="9680" xr:uid="{00000000-0005-0000-0000-0000FA000000}"/>
    <cellStyle name="Comma 9 5 3 8 2" xfId="24800" xr:uid="{00000000-0005-0000-0000-0000FA000000}"/>
    <cellStyle name="Comma 9 5 3 8 2 2" xfId="55040" xr:uid="{00000000-0005-0000-0000-0000FA000000}"/>
    <cellStyle name="Comma 9 5 3 8 3" xfId="39920" xr:uid="{00000000-0005-0000-0000-0000FA000000}"/>
    <cellStyle name="Comma 9 5 3 9" xfId="15728" xr:uid="{00000000-0005-0000-0000-0000FA000000}"/>
    <cellStyle name="Comma 9 5 3 9 2" xfId="45968" xr:uid="{00000000-0005-0000-0000-0000FA000000}"/>
    <cellStyle name="Comma 9 5 4" xfId="860" xr:uid="{00000000-0005-0000-0000-00004E000000}"/>
    <cellStyle name="Comma 9 5 4 2" xfId="2372" xr:uid="{00000000-0005-0000-0000-00004E000000}"/>
    <cellStyle name="Comma 9 5 4 2 2" xfId="11444" xr:uid="{00000000-0005-0000-0000-00004E000000}"/>
    <cellStyle name="Comma 9 5 4 2 2 2" xfId="26564" xr:uid="{00000000-0005-0000-0000-00004E000000}"/>
    <cellStyle name="Comma 9 5 4 2 2 2 2" xfId="56804" xr:uid="{00000000-0005-0000-0000-00004E000000}"/>
    <cellStyle name="Comma 9 5 4 2 2 3" xfId="41684" xr:uid="{00000000-0005-0000-0000-00004E000000}"/>
    <cellStyle name="Comma 9 5 4 2 3" xfId="17492" xr:uid="{00000000-0005-0000-0000-00004E000000}"/>
    <cellStyle name="Comma 9 5 4 2 3 2" xfId="47732" xr:uid="{00000000-0005-0000-0000-00004E000000}"/>
    <cellStyle name="Comma 9 5 4 2 4" xfId="32612" xr:uid="{00000000-0005-0000-0000-00004E000000}"/>
    <cellStyle name="Comma 9 5 4 3" xfId="3884" xr:uid="{00000000-0005-0000-0000-00004E000000}"/>
    <cellStyle name="Comma 9 5 4 3 2" xfId="12956" xr:uid="{00000000-0005-0000-0000-00004E000000}"/>
    <cellStyle name="Comma 9 5 4 3 2 2" xfId="28076" xr:uid="{00000000-0005-0000-0000-00004E000000}"/>
    <cellStyle name="Comma 9 5 4 3 2 2 2" xfId="58316" xr:uid="{00000000-0005-0000-0000-00004E000000}"/>
    <cellStyle name="Comma 9 5 4 3 2 3" xfId="43196" xr:uid="{00000000-0005-0000-0000-00004E000000}"/>
    <cellStyle name="Comma 9 5 4 3 3" xfId="19004" xr:uid="{00000000-0005-0000-0000-00004E000000}"/>
    <cellStyle name="Comma 9 5 4 3 3 2" xfId="49244" xr:uid="{00000000-0005-0000-0000-00004E000000}"/>
    <cellStyle name="Comma 9 5 4 3 4" xfId="34124" xr:uid="{00000000-0005-0000-0000-00004E000000}"/>
    <cellStyle name="Comma 9 5 4 4" xfId="5396" xr:uid="{00000000-0005-0000-0000-00004E000000}"/>
    <cellStyle name="Comma 9 5 4 4 2" xfId="14468" xr:uid="{00000000-0005-0000-0000-00004E000000}"/>
    <cellStyle name="Comma 9 5 4 4 2 2" xfId="29588" xr:uid="{00000000-0005-0000-0000-00004E000000}"/>
    <cellStyle name="Comma 9 5 4 4 2 2 2" xfId="59828" xr:uid="{00000000-0005-0000-0000-00004E000000}"/>
    <cellStyle name="Comma 9 5 4 4 2 3" xfId="44708" xr:uid="{00000000-0005-0000-0000-00004E000000}"/>
    <cellStyle name="Comma 9 5 4 4 3" xfId="20516" xr:uid="{00000000-0005-0000-0000-00004E000000}"/>
    <cellStyle name="Comma 9 5 4 4 3 2" xfId="50756" xr:uid="{00000000-0005-0000-0000-00004E000000}"/>
    <cellStyle name="Comma 9 5 4 4 4" xfId="35636" xr:uid="{00000000-0005-0000-0000-00004E000000}"/>
    <cellStyle name="Comma 9 5 4 5" xfId="6908" xr:uid="{00000000-0005-0000-0000-00004E000000}"/>
    <cellStyle name="Comma 9 5 4 5 2" xfId="22028" xr:uid="{00000000-0005-0000-0000-00004E000000}"/>
    <cellStyle name="Comma 9 5 4 5 2 2" xfId="52268" xr:uid="{00000000-0005-0000-0000-00004E000000}"/>
    <cellStyle name="Comma 9 5 4 5 3" xfId="37148" xr:uid="{00000000-0005-0000-0000-00004E000000}"/>
    <cellStyle name="Comma 9 5 4 6" xfId="8420" xr:uid="{00000000-0005-0000-0000-00004E000000}"/>
    <cellStyle name="Comma 9 5 4 6 2" xfId="23540" xr:uid="{00000000-0005-0000-0000-00004E000000}"/>
    <cellStyle name="Comma 9 5 4 6 2 2" xfId="53780" xr:uid="{00000000-0005-0000-0000-00004E000000}"/>
    <cellStyle name="Comma 9 5 4 6 3" xfId="38660" xr:uid="{00000000-0005-0000-0000-00004E000000}"/>
    <cellStyle name="Comma 9 5 4 7" xfId="9932" xr:uid="{00000000-0005-0000-0000-00004E000000}"/>
    <cellStyle name="Comma 9 5 4 7 2" xfId="25052" xr:uid="{00000000-0005-0000-0000-00004E000000}"/>
    <cellStyle name="Comma 9 5 4 7 2 2" xfId="55292" xr:uid="{00000000-0005-0000-0000-00004E000000}"/>
    <cellStyle name="Comma 9 5 4 7 3" xfId="40172" xr:uid="{00000000-0005-0000-0000-00004E000000}"/>
    <cellStyle name="Comma 9 5 4 8" xfId="15980" xr:uid="{00000000-0005-0000-0000-00004E000000}"/>
    <cellStyle name="Comma 9 5 4 8 2" xfId="46220" xr:uid="{00000000-0005-0000-0000-00004E000000}"/>
    <cellStyle name="Comma 9 5 4 9" xfId="31100" xr:uid="{00000000-0005-0000-0000-00004E000000}"/>
    <cellStyle name="Comma 9 5 5" xfId="1616" xr:uid="{00000000-0005-0000-0000-00004E000000}"/>
    <cellStyle name="Comma 9 5 5 2" xfId="10688" xr:uid="{00000000-0005-0000-0000-00004E000000}"/>
    <cellStyle name="Comma 9 5 5 2 2" xfId="25808" xr:uid="{00000000-0005-0000-0000-00004E000000}"/>
    <cellStyle name="Comma 9 5 5 2 2 2" xfId="56048" xr:uid="{00000000-0005-0000-0000-00004E000000}"/>
    <cellStyle name="Comma 9 5 5 2 3" xfId="40928" xr:uid="{00000000-0005-0000-0000-00004E000000}"/>
    <cellStyle name="Comma 9 5 5 3" xfId="16736" xr:uid="{00000000-0005-0000-0000-00004E000000}"/>
    <cellStyle name="Comma 9 5 5 3 2" xfId="46976" xr:uid="{00000000-0005-0000-0000-00004E000000}"/>
    <cellStyle name="Comma 9 5 5 4" xfId="31856" xr:uid="{00000000-0005-0000-0000-00004E000000}"/>
    <cellStyle name="Comma 9 5 6" xfId="3128" xr:uid="{00000000-0005-0000-0000-00004E000000}"/>
    <cellStyle name="Comma 9 5 6 2" xfId="12200" xr:uid="{00000000-0005-0000-0000-00004E000000}"/>
    <cellStyle name="Comma 9 5 6 2 2" xfId="27320" xr:uid="{00000000-0005-0000-0000-00004E000000}"/>
    <cellStyle name="Comma 9 5 6 2 2 2" xfId="57560" xr:uid="{00000000-0005-0000-0000-00004E000000}"/>
    <cellStyle name="Comma 9 5 6 2 3" xfId="42440" xr:uid="{00000000-0005-0000-0000-00004E000000}"/>
    <cellStyle name="Comma 9 5 6 3" xfId="18248" xr:uid="{00000000-0005-0000-0000-00004E000000}"/>
    <cellStyle name="Comma 9 5 6 3 2" xfId="48488" xr:uid="{00000000-0005-0000-0000-00004E000000}"/>
    <cellStyle name="Comma 9 5 6 4" xfId="33368" xr:uid="{00000000-0005-0000-0000-00004E000000}"/>
    <cellStyle name="Comma 9 5 7" xfId="4640" xr:uid="{00000000-0005-0000-0000-00004E000000}"/>
    <cellStyle name="Comma 9 5 7 2" xfId="13712" xr:uid="{00000000-0005-0000-0000-00004E000000}"/>
    <cellStyle name="Comma 9 5 7 2 2" xfId="28832" xr:uid="{00000000-0005-0000-0000-00004E000000}"/>
    <cellStyle name="Comma 9 5 7 2 2 2" xfId="59072" xr:uid="{00000000-0005-0000-0000-00004E000000}"/>
    <cellStyle name="Comma 9 5 7 2 3" xfId="43952" xr:uid="{00000000-0005-0000-0000-00004E000000}"/>
    <cellStyle name="Comma 9 5 7 3" xfId="19760" xr:uid="{00000000-0005-0000-0000-00004E000000}"/>
    <cellStyle name="Comma 9 5 7 3 2" xfId="50000" xr:uid="{00000000-0005-0000-0000-00004E000000}"/>
    <cellStyle name="Comma 9 5 7 4" xfId="34880" xr:uid="{00000000-0005-0000-0000-00004E000000}"/>
    <cellStyle name="Comma 9 5 8" xfId="6152" xr:uid="{00000000-0005-0000-0000-00004E000000}"/>
    <cellStyle name="Comma 9 5 8 2" xfId="21272" xr:uid="{00000000-0005-0000-0000-00004E000000}"/>
    <cellStyle name="Comma 9 5 8 2 2" xfId="51512" xr:uid="{00000000-0005-0000-0000-00004E000000}"/>
    <cellStyle name="Comma 9 5 8 3" xfId="36392" xr:uid="{00000000-0005-0000-0000-00004E000000}"/>
    <cellStyle name="Comma 9 5 9" xfId="7664" xr:uid="{00000000-0005-0000-0000-00004E000000}"/>
    <cellStyle name="Comma 9 5 9 2" xfId="22784" xr:uid="{00000000-0005-0000-0000-00004E000000}"/>
    <cellStyle name="Comma 9 5 9 2 2" xfId="53024" xr:uid="{00000000-0005-0000-0000-00004E000000}"/>
    <cellStyle name="Comma 9 5 9 3" xfId="37904" xr:uid="{00000000-0005-0000-0000-00004E000000}"/>
    <cellStyle name="Comma 9 6" xfId="188" xr:uid="{00000000-0005-0000-0000-00004E000000}"/>
    <cellStyle name="Comma 9 6 10" xfId="9260" xr:uid="{00000000-0005-0000-0000-00004E000000}"/>
    <cellStyle name="Comma 9 6 10 2" xfId="24380" xr:uid="{00000000-0005-0000-0000-00004E000000}"/>
    <cellStyle name="Comma 9 6 10 2 2" xfId="54620" xr:uid="{00000000-0005-0000-0000-00004E000000}"/>
    <cellStyle name="Comma 9 6 10 3" xfId="39500" xr:uid="{00000000-0005-0000-0000-00004E000000}"/>
    <cellStyle name="Comma 9 6 11" xfId="15308" xr:uid="{00000000-0005-0000-0000-00004E000000}"/>
    <cellStyle name="Comma 9 6 11 2" xfId="45548" xr:uid="{00000000-0005-0000-0000-00004E000000}"/>
    <cellStyle name="Comma 9 6 12" xfId="30428" xr:uid="{00000000-0005-0000-0000-00004E000000}"/>
    <cellStyle name="Comma 9 6 2" xfId="440" xr:uid="{00000000-0005-0000-0000-00004E000000}"/>
    <cellStyle name="Comma 9 6 2 10" xfId="30680" xr:uid="{00000000-0005-0000-0000-00004E000000}"/>
    <cellStyle name="Comma 9 6 2 2" xfId="1196" xr:uid="{00000000-0005-0000-0000-00004E000000}"/>
    <cellStyle name="Comma 9 6 2 2 2" xfId="2708" xr:uid="{00000000-0005-0000-0000-00004E000000}"/>
    <cellStyle name="Comma 9 6 2 2 2 2" xfId="11780" xr:uid="{00000000-0005-0000-0000-00004E000000}"/>
    <cellStyle name="Comma 9 6 2 2 2 2 2" xfId="26900" xr:uid="{00000000-0005-0000-0000-00004E000000}"/>
    <cellStyle name="Comma 9 6 2 2 2 2 2 2" xfId="57140" xr:uid="{00000000-0005-0000-0000-00004E000000}"/>
    <cellStyle name="Comma 9 6 2 2 2 2 3" xfId="42020" xr:uid="{00000000-0005-0000-0000-00004E000000}"/>
    <cellStyle name="Comma 9 6 2 2 2 3" xfId="17828" xr:uid="{00000000-0005-0000-0000-00004E000000}"/>
    <cellStyle name="Comma 9 6 2 2 2 3 2" xfId="48068" xr:uid="{00000000-0005-0000-0000-00004E000000}"/>
    <cellStyle name="Comma 9 6 2 2 2 4" xfId="32948" xr:uid="{00000000-0005-0000-0000-00004E000000}"/>
    <cellStyle name="Comma 9 6 2 2 3" xfId="4220" xr:uid="{00000000-0005-0000-0000-00004E000000}"/>
    <cellStyle name="Comma 9 6 2 2 3 2" xfId="13292" xr:uid="{00000000-0005-0000-0000-00004E000000}"/>
    <cellStyle name="Comma 9 6 2 2 3 2 2" xfId="28412" xr:uid="{00000000-0005-0000-0000-00004E000000}"/>
    <cellStyle name="Comma 9 6 2 2 3 2 2 2" xfId="58652" xr:uid="{00000000-0005-0000-0000-00004E000000}"/>
    <cellStyle name="Comma 9 6 2 2 3 2 3" xfId="43532" xr:uid="{00000000-0005-0000-0000-00004E000000}"/>
    <cellStyle name="Comma 9 6 2 2 3 3" xfId="19340" xr:uid="{00000000-0005-0000-0000-00004E000000}"/>
    <cellStyle name="Comma 9 6 2 2 3 3 2" xfId="49580" xr:uid="{00000000-0005-0000-0000-00004E000000}"/>
    <cellStyle name="Comma 9 6 2 2 3 4" xfId="34460" xr:uid="{00000000-0005-0000-0000-00004E000000}"/>
    <cellStyle name="Comma 9 6 2 2 4" xfId="5732" xr:uid="{00000000-0005-0000-0000-00004E000000}"/>
    <cellStyle name="Comma 9 6 2 2 4 2" xfId="14804" xr:uid="{00000000-0005-0000-0000-00004E000000}"/>
    <cellStyle name="Comma 9 6 2 2 4 2 2" xfId="29924" xr:uid="{00000000-0005-0000-0000-00004E000000}"/>
    <cellStyle name="Comma 9 6 2 2 4 2 2 2" xfId="60164" xr:uid="{00000000-0005-0000-0000-00004E000000}"/>
    <cellStyle name="Comma 9 6 2 2 4 2 3" xfId="45044" xr:uid="{00000000-0005-0000-0000-00004E000000}"/>
    <cellStyle name="Comma 9 6 2 2 4 3" xfId="20852" xr:uid="{00000000-0005-0000-0000-00004E000000}"/>
    <cellStyle name="Comma 9 6 2 2 4 3 2" xfId="51092" xr:uid="{00000000-0005-0000-0000-00004E000000}"/>
    <cellStyle name="Comma 9 6 2 2 4 4" xfId="35972" xr:uid="{00000000-0005-0000-0000-00004E000000}"/>
    <cellStyle name="Comma 9 6 2 2 5" xfId="7244" xr:uid="{00000000-0005-0000-0000-00004E000000}"/>
    <cellStyle name="Comma 9 6 2 2 5 2" xfId="22364" xr:uid="{00000000-0005-0000-0000-00004E000000}"/>
    <cellStyle name="Comma 9 6 2 2 5 2 2" xfId="52604" xr:uid="{00000000-0005-0000-0000-00004E000000}"/>
    <cellStyle name="Comma 9 6 2 2 5 3" xfId="37484" xr:uid="{00000000-0005-0000-0000-00004E000000}"/>
    <cellStyle name="Comma 9 6 2 2 6" xfId="8756" xr:uid="{00000000-0005-0000-0000-00004E000000}"/>
    <cellStyle name="Comma 9 6 2 2 6 2" xfId="23876" xr:uid="{00000000-0005-0000-0000-00004E000000}"/>
    <cellStyle name="Comma 9 6 2 2 6 2 2" xfId="54116" xr:uid="{00000000-0005-0000-0000-00004E000000}"/>
    <cellStyle name="Comma 9 6 2 2 6 3" xfId="38996" xr:uid="{00000000-0005-0000-0000-00004E000000}"/>
    <cellStyle name="Comma 9 6 2 2 7" xfId="10268" xr:uid="{00000000-0005-0000-0000-00004E000000}"/>
    <cellStyle name="Comma 9 6 2 2 7 2" xfId="25388" xr:uid="{00000000-0005-0000-0000-00004E000000}"/>
    <cellStyle name="Comma 9 6 2 2 7 2 2" xfId="55628" xr:uid="{00000000-0005-0000-0000-00004E000000}"/>
    <cellStyle name="Comma 9 6 2 2 7 3" xfId="40508" xr:uid="{00000000-0005-0000-0000-00004E000000}"/>
    <cellStyle name="Comma 9 6 2 2 8" xfId="16316" xr:uid="{00000000-0005-0000-0000-00004E000000}"/>
    <cellStyle name="Comma 9 6 2 2 8 2" xfId="46556" xr:uid="{00000000-0005-0000-0000-00004E000000}"/>
    <cellStyle name="Comma 9 6 2 2 9" xfId="31436" xr:uid="{00000000-0005-0000-0000-00004E000000}"/>
    <cellStyle name="Comma 9 6 2 3" xfId="1952" xr:uid="{00000000-0005-0000-0000-00004E000000}"/>
    <cellStyle name="Comma 9 6 2 3 2" xfId="11024" xr:uid="{00000000-0005-0000-0000-00004E000000}"/>
    <cellStyle name="Comma 9 6 2 3 2 2" xfId="26144" xr:uid="{00000000-0005-0000-0000-00004E000000}"/>
    <cellStyle name="Comma 9 6 2 3 2 2 2" xfId="56384" xr:uid="{00000000-0005-0000-0000-00004E000000}"/>
    <cellStyle name="Comma 9 6 2 3 2 3" xfId="41264" xr:uid="{00000000-0005-0000-0000-00004E000000}"/>
    <cellStyle name="Comma 9 6 2 3 3" xfId="17072" xr:uid="{00000000-0005-0000-0000-00004E000000}"/>
    <cellStyle name="Comma 9 6 2 3 3 2" xfId="47312" xr:uid="{00000000-0005-0000-0000-00004E000000}"/>
    <cellStyle name="Comma 9 6 2 3 4" xfId="32192" xr:uid="{00000000-0005-0000-0000-00004E000000}"/>
    <cellStyle name="Comma 9 6 2 4" xfId="3464" xr:uid="{00000000-0005-0000-0000-00004E000000}"/>
    <cellStyle name="Comma 9 6 2 4 2" xfId="12536" xr:uid="{00000000-0005-0000-0000-00004E000000}"/>
    <cellStyle name="Comma 9 6 2 4 2 2" xfId="27656" xr:uid="{00000000-0005-0000-0000-00004E000000}"/>
    <cellStyle name="Comma 9 6 2 4 2 2 2" xfId="57896" xr:uid="{00000000-0005-0000-0000-00004E000000}"/>
    <cellStyle name="Comma 9 6 2 4 2 3" xfId="42776" xr:uid="{00000000-0005-0000-0000-00004E000000}"/>
    <cellStyle name="Comma 9 6 2 4 3" xfId="18584" xr:uid="{00000000-0005-0000-0000-00004E000000}"/>
    <cellStyle name="Comma 9 6 2 4 3 2" xfId="48824" xr:uid="{00000000-0005-0000-0000-00004E000000}"/>
    <cellStyle name="Comma 9 6 2 4 4" xfId="33704" xr:uid="{00000000-0005-0000-0000-00004E000000}"/>
    <cellStyle name="Comma 9 6 2 5" xfId="4976" xr:uid="{00000000-0005-0000-0000-00004E000000}"/>
    <cellStyle name="Comma 9 6 2 5 2" xfId="14048" xr:uid="{00000000-0005-0000-0000-00004E000000}"/>
    <cellStyle name="Comma 9 6 2 5 2 2" xfId="29168" xr:uid="{00000000-0005-0000-0000-00004E000000}"/>
    <cellStyle name="Comma 9 6 2 5 2 2 2" xfId="59408" xr:uid="{00000000-0005-0000-0000-00004E000000}"/>
    <cellStyle name="Comma 9 6 2 5 2 3" xfId="44288" xr:uid="{00000000-0005-0000-0000-00004E000000}"/>
    <cellStyle name="Comma 9 6 2 5 3" xfId="20096" xr:uid="{00000000-0005-0000-0000-00004E000000}"/>
    <cellStyle name="Comma 9 6 2 5 3 2" xfId="50336" xr:uid="{00000000-0005-0000-0000-00004E000000}"/>
    <cellStyle name="Comma 9 6 2 5 4" xfId="35216" xr:uid="{00000000-0005-0000-0000-00004E000000}"/>
    <cellStyle name="Comma 9 6 2 6" xfId="6488" xr:uid="{00000000-0005-0000-0000-00004E000000}"/>
    <cellStyle name="Comma 9 6 2 6 2" xfId="21608" xr:uid="{00000000-0005-0000-0000-00004E000000}"/>
    <cellStyle name="Comma 9 6 2 6 2 2" xfId="51848" xr:uid="{00000000-0005-0000-0000-00004E000000}"/>
    <cellStyle name="Comma 9 6 2 6 3" xfId="36728" xr:uid="{00000000-0005-0000-0000-00004E000000}"/>
    <cellStyle name="Comma 9 6 2 7" xfId="8000" xr:uid="{00000000-0005-0000-0000-00004E000000}"/>
    <cellStyle name="Comma 9 6 2 7 2" xfId="23120" xr:uid="{00000000-0005-0000-0000-00004E000000}"/>
    <cellStyle name="Comma 9 6 2 7 2 2" xfId="53360" xr:uid="{00000000-0005-0000-0000-00004E000000}"/>
    <cellStyle name="Comma 9 6 2 7 3" xfId="38240" xr:uid="{00000000-0005-0000-0000-00004E000000}"/>
    <cellStyle name="Comma 9 6 2 8" xfId="9512" xr:uid="{00000000-0005-0000-0000-00004E000000}"/>
    <cellStyle name="Comma 9 6 2 8 2" xfId="24632" xr:uid="{00000000-0005-0000-0000-00004E000000}"/>
    <cellStyle name="Comma 9 6 2 8 2 2" xfId="54872" xr:uid="{00000000-0005-0000-0000-00004E000000}"/>
    <cellStyle name="Comma 9 6 2 8 3" xfId="39752" xr:uid="{00000000-0005-0000-0000-00004E000000}"/>
    <cellStyle name="Comma 9 6 2 9" xfId="15560" xr:uid="{00000000-0005-0000-0000-00004E000000}"/>
    <cellStyle name="Comma 9 6 2 9 2" xfId="45800" xr:uid="{00000000-0005-0000-0000-00004E000000}"/>
    <cellStyle name="Comma 9 6 3" xfId="692" xr:uid="{00000000-0005-0000-0000-0000FB000000}"/>
    <cellStyle name="Comma 9 6 3 10" xfId="30932" xr:uid="{00000000-0005-0000-0000-0000FB000000}"/>
    <cellStyle name="Comma 9 6 3 2" xfId="1448" xr:uid="{00000000-0005-0000-0000-0000FB000000}"/>
    <cellStyle name="Comma 9 6 3 2 2" xfId="2960" xr:uid="{00000000-0005-0000-0000-0000FB000000}"/>
    <cellStyle name="Comma 9 6 3 2 2 2" xfId="12032" xr:uid="{00000000-0005-0000-0000-0000FB000000}"/>
    <cellStyle name="Comma 9 6 3 2 2 2 2" xfId="27152" xr:uid="{00000000-0005-0000-0000-0000FB000000}"/>
    <cellStyle name="Comma 9 6 3 2 2 2 2 2" xfId="57392" xr:uid="{00000000-0005-0000-0000-0000FB000000}"/>
    <cellStyle name="Comma 9 6 3 2 2 2 3" xfId="42272" xr:uid="{00000000-0005-0000-0000-0000FB000000}"/>
    <cellStyle name="Comma 9 6 3 2 2 3" xfId="18080" xr:uid="{00000000-0005-0000-0000-0000FB000000}"/>
    <cellStyle name="Comma 9 6 3 2 2 3 2" xfId="48320" xr:uid="{00000000-0005-0000-0000-0000FB000000}"/>
    <cellStyle name="Comma 9 6 3 2 2 4" xfId="33200" xr:uid="{00000000-0005-0000-0000-0000FB000000}"/>
    <cellStyle name="Comma 9 6 3 2 3" xfId="4472" xr:uid="{00000000-0005-0000-0000-0000FB000000}"/>
    <cellStyle name="Comma 9 6 3 2 3 2" xfId="13544" xr:uid="{00000000-0005-0000-0000-0000FB000000}"/>
    <cellStyle name="Comma 9 6 3 2 3 2 2" xfId="28664" xr:uid="{00000000-0005-0000-0000-0000FB000000}"/>
    <cellStyle name="Comma 9 6 3 2 3 2 2 2" xfId="58904" xr:uid="{00000000-0005-0000-0000-0000FB000000}"/>
    <cellStyle name="Comma 9 6 3 2 3 2 3" xfId="43784" xr:uid="{00000000-0005-0000-0000-0000FB000000}"/>
    <cellStyle name="Comma 9 6 3 2 3 3" xfId="19592" xr:uid="{00000000-0005-0000-0000-0000FB000000}"/>
    <cellStyle name="Comma 9 6 3 2 3 3 2" xfId="49832" xr:uid="{00000000-0005-0000-0000-0000FB000000}"/>
    <cellStyle name="Comma 9 6 3 2 3 4" xfId="34712" xr:uid="{00000000-0005-0000-0000-0000FB000000}"/>
    <cellStyle name="Comma 9 6 3 2 4" xfId="5984" xr:uid="{00000000-0005-0000-0000-0000FB000000}"/>
    <cellStyle name="Comma 9 6 3 2 4 2" xfId="15056" xr:uid="{00000000-0005-0000-0000-0000FB000000}"/>
    <cellStyle name="Comma 9 6 3 2 4 2 2" xfId="30176" xr:uid="{00000000-0005-0000-0000-0000FB000000}"/>
    <cellStyle name="Comma 9 6 3 2 4 2 2 2" xfId="60416" xr:uid="{00000000-0005-0000-0000-0000FB000000}"/>
    <cellStyle name="Comma 9 6 3 2 4 2 3" xfId="45296" xr:uid="{00000000-0005-0000-0000-0000FB000000}"/>
    <cellStyle name="Comma 9 6 3 2 4 3" xfId="21104" xr:uid="{00000000-0005-0000-0000-0000FB000000}"/>
    <cellStyle name="Comma 9 6 3 2 4 3 2" xfId="51344" xr:uid="{00000000-0005-0000-0000-0000FB000000}"/>
    <cellStyle name="Comma 9 6 3 2 4 4" xfId="36224" xr:uid="{00000000-0005-0000-0000-0000FB000000}"/>
    <cellStyle name="Comma 9 6 3 2 5" xfId="7496" xr:uid="{00000000-0005-0000-0000-0000FB000000}"/>
    <cellStyle name="Comma 9 6 3 2 5 2" xfId="22616" xr:uid="{00000000-0005-0000-0000-0000FB000000}"/>
    <cellStyle name="Comma 9 6 3 2 5 2 2" xfId="52856" xr:uid="{00000000-0005-0000-0000-0000FB000000}"/>
    <cellStyle name="Comma 9 6 3 2 5 3" xfId="37736" xr:uid="{00000000-0005-0000-0000-0000FB000000}"/>
    <cellStyle name="Comma 9 6 3 2 6" xfId="9008" xr:uid="{00000000-0005-0000-0000-0000FB000000}"/>
    <cellStyle name="Comma 9 6 3 2 6 2" xfId="24128" xr:uid="{00000000-0005-0000-0000-0000FB000000}"/>
    <cellStyle name="Comma 9 6 3 2 6 2 2" xfId="54368" xr:uid="{00000000-0005-0000-0000-0000FB000000}"/>
    <cellStyle name="Comma 9 6 3 2 6 3" xfId="39248" xr:uid="{00000000-0005-0000-0000-0000FB000000}"/>
    <cellStyle name="Comma 9 6 3 2 7" xfId="10520" xr:uid="{00000000-0005-0000-0000-0000FB000000}"/>
    <cellStyle name="Comma 9 6 3 2 7 2" xfId="25640" xr:uid="{00000000-0005-0000-0000-0000FB000000}"/>
    <cellStyle name="Comma 9 6 3 2 7 2 2" xfId="55880" xr:uid="{00000000-0005-0000-0000-0000FB000000}"/>
    <cellStyle name="Comma 9 6 3 2 7 3" xfId="40760" xr:uid="{00000000-0005-0000-0000-0000FB000000}"/>
    <cellStyle name="Comma 9 6 3 2 8" xfId="16568" xr:uid="{00000000-0005-0000-0000-0000FB000000}"/>
    <cellStyle name="Comma 9 6 3 2 8 2" xfId="46808" xr:uid="{00000000-0005-0000-0000-0000FB000000}"/>
    <cellStyle name="Comma 9 6 3 2 9" xfId="31688" xr:uid="{00000000-0005-0000-0000-0000FB000000}"/>
    <cellStyle name="Comma 9 6 3 3" xfId="2204" xr:uid="{00000000-0005-0000-0000-0000FB000000}"/>
    <cellStyle name="Comma 9 6 3 3 2" xfId="11276" xr:uid="{00000000-0005-0000-0000-0000FB000000}"/>
    <cellStyle name="Comma 9 6 3 3 2 2" xfId="26396" xr:uid="{00000000-0005-0000-0000-0000FB000000}"/>
    <cellStyle name="Comma 9 6 3 3 2 2 2" xfId="56636" xr:uid="{00000000-0005-0000-0000-0000FB000000}"/>
    <cellStyle name="Comma 9 6 3 3 2 3" xfId="41516" xr:uid="{00000000-0005-0000-0000-0000FB000000}"/>
    <cellStyle name="Comma 9 6 3 3 3" xfId="17324" xr:uid="{00000000-0005-0000-0000-0000FB000000}"/>
    <cellStyle name="Comma 9 6 3 3 3 2" xfId="47564" xr:uid="{00000000-0005-0000-0000-0000FB000000}"/>
    <cellStyle name="Comma 9 6 3 3 4" xfId="32444" xr:uid="{00000000-0005-0000-0000-0000FB000000}"/>
    <cellStyle name="Comma 9 6 3 4" xfId="3716" xr:uid="{00000000-0005-0000-0000-0000FB000000}"/>
    <cellStyle name="Comma 9 6 3 4 2" xfId="12788" xr:uid="{00000000-0005-0000-0000-0000FB000000}"/>
    <cellStyle name="Comma 9 6 3 4 2 2" xfId="27908" xr:uid="{00000000-0005-0000-0000-0000FB000000}"/>
    <cellStyle name="Comma 9 6 3 4 2 2 2" xfId="58148" xr:uid="{00000000-0005-0000-0000-0000FB000000}"/>
    <cellStyle name="Comma 9 6 3 4 2 3" xfId="43028" xr:uid="{00000000-0005-0000-0000-0000FB000000}"/>
    <cellStyle name="Comma 9 6 3 4 3" xfId="18836" xr:uid="{00000000-0005-0000-0000-0000FB000000}"/>
    <cellStyle name="Comma 9 6 3 4 3 2" xfId="49076" xr:uid="{00000000-0005-0000-0000-0000FB000000}"/>
    <cellStyle name="Comma 9 6 3 4 4" xfId="33956" xr:uid="{00000000-0005-0000-0000-0000FB000000}"/>
    <cellStyle name="Comma 9 6 3 5" xfId="5228" xr:uid="{00000000-0005-0000-0000-0000FB000000}"/>
    <cellStyle name="Comma 9 6 3 5 2" xfId="14300" xr:uid="{00000000-0005-0000-0000-0000FB000000}"/>
    <cellStyle name="Comma 9 6 3 5 2 2" xfId="29420" xr:uid="{00000000-0005-0000-0000-0000FB000000}"/>
    <cellStyle name="Comma 9 6 3 5 2 2 2" xfId="59660" xr:uid="{00000000-0005-0000-0000-0000FB000000}"/>
    <cellStyle name="Comma 9 6 3 5 2 3" xfId="44540" xr:uid="{00000000-0005-0000-0000-0000FB000000}"/>
    <cellStyle name="Comma 9 6 3 5 3" xfId="20348" xr:uid="{00000000-0005-0000-0000-0000FB000000}"/>
    <cellStyle name="Comma 9 6 3 5 3 2" xfId="50588" xr:uid="{00000000-0005-0000-0000-0000FB000000}"/>
    <cellStyle name="Comma 9 6 3 5 4" xfId="35468" xr:uid="{00000000-0005-0000-0000-0000FB000000}"/>
    <cellStyle name="Comma 9 6 3 6" xfId="6740" xr:uid="{00000000-0005-0000-0000-0000FB000000}"/>
    <cellStyle name="Comma 9 6 3 6 2" xfId="21860" xr:uid="{00000000-0005-0000-0000-0000FB000000}"/>
    <cellStyle name="Comma 9 6 3 6 2 2" xfId="52100" xr:uid="{00000000-0005-0000-0000-0000FB000000}"/>
    <cellStyle name="Comma 9 6 3 6 3" xfId="36980" xr:uid="{00000000-0005-0000-0000-0000FB000000}"/>
    <cellStyle name="Comma 9 6 3 7" xfId="8252" xr:uid="{00000000-0005-0000-0000-0000FB000000}"/>
    <cellStyle name="Comma 9 6 3 7 2" xfId="23372" xr:uid="{00000000-0005-0000-0000-0000FB000000}"/>
    <cellStyle name="Comma 9 6 3 7 2 2" xfId="53612" xr:uid="{00000000-0005-0000-0000-0000FB000000}"/>
    <cellStyle name="Comma 9 6 3 7 3" xfId="38492" xr:uid="{00000000-0005-0000-0000-0000FB000000}"/>
    <cellStyle name="Comma 9 6 3 8" xfId="9764" xr:uid="{00000000-0005-0000-0000-0000FB000000}"/>
    <cellStyle name="Comma 9 6 3 8 2" xfId="24884" xr:uid="{00000000-0005-0000-0000-0000FB000000}"/>
    <cellStyle name="Comma 9 6 3 8 2 2" xfId="55124" xr:uid="{00000000-0005-0000-0000-0000FB000000}"/>
    <cellStyle name="Comma 9 6 3 8 3" xfId="40004" xr:uid="{00000000-0005-0000-0000-0000FB000000}"/>
    <cellStyle name="Comma 9 6 3 9" xfId="15812" xr:uid="{00000000-0005-0000-0000-0000FB000000}"/>
    <cellStyle name="Comma 9 6 3 9 2" xfId="46052" xr:uid="{00000000-0005-0000-0000-0000FB000000}"/>
    <cellStyle name="Comma 9 6 4" xfId="944" xr:uid="{00000000-0005-0000-0000-00004E000000}"/>
    <cellStyle name="Comma 9 6 4 2" xfId="2456" xr:uid="{00000000-0005-0000-0000-00004E000000}"/>
    <cellStyle name="Comma 9 6 4 2 2" xfId="11528" xr:uid="{00000000-0005-0000-0000-00004E000000}"/>
    <cellStyle name="Comma 9 6 4 2 2 2" xfId="26648" xr:uid="{00000000-0005-0000-0000-00004E000000}"/>
    <cellStyle name="Comma 9 6 4 2 2 2 2" xfId="56888" xr:uid="{00000000-0005-0000-0000-00004E000000}"/>
    <cellStyle name="Comma 9 6 4 2 2 3" xfId="41768" xr:uid="{00000000-0005-0000-0000-00004E000000}"/>
    <cellStyle name="Comma 9 6 4 2 3" xfId="17576" xr:uid="{00000000-0005-0000-0000-00004E000000}"/>
    <cellStyle name="Comma 9 6 4 2 3 2" xfId="47816" xr:uid="{00000000-0005-0000-0000-00004E000000}"/>
    <cellStyle name="Comma 9 6 4 2 4" xfId="32696" xr:uid="{00000000-0005-0000-0000-00004E000000}"/>
    <cellStyle name="Comma 9 6 4 3" xfId="3968" xr:uid="{00000000-0005-0000-0000-00004E000000}"/>
    <cellStyle name="Comma 9 6 4 3 2" xfId="13040" xr:uid="{00000000-0005-0000-0000-00004E000000}"/>
    <cellStyle name="Comma 9 6 4 3 2 2" xfId="28160" xr:uid="{00000000-0005-0000-0000-00004E000000}"/>
    <cellStyle name="Comma 9 6 4 3 2 2 2" xfId="58400" xr:uid="{00000000-0005-0000-0000-00004E000000}"/>
    <cellStyle name="Comma 9 6 4 3 2 3" xfId="43280" xr:uid="{00000000-0005-0000-0000-00004E000000}"/>
    <cellStyle name="Comma 9 6 4 3 3" xfId="19088" xr:uid="{00000000-0005-0000-0000-00004E000000}"/>
    <cellStyle name="Comma 9 6 4 3 3 2" xfId="49328" xr:uid="{00000000-0005-0000-0000-00004E000000}"/>
    <cellStyle name="Comma 9 6 4 3 4" xfId="34208" xr:uid="{00000000-0005-0000-0000-00004E000000}"/>
    <cellStyle name="Comma 9 6 4 4" xfId="5480" xr:uid="{00000000-0005-0000-0000-00004E000000}"/>
    <cellStyle name="Comma 9 6 4 4 2" xfId="14552" xr:uid="{00000000-0005-0000-0000-00004E000000}"/>
    <cellStyle name="Comma 9 6 4 4 2 2" xfId="29672" xr:uid="{00000000-0005-0000-0000-00004E000000}"/>
    <cellStyle name="Comma 9 6 4 4 2 2 2" xfId="59912" xr:uid="{00000000-0005-0000-0000-00004E000000}"/>
    <cellStyle name="Comma 9 6 4 4 2 3" xfId="44792" xr:uid="{00000000-0005-0000-0000-00004E000000}"/>
    <cellStyle name="Comma 9 6 4 4 3" xfId="20600" xr:uid="{00000000-0005-0000-0000-00004E000000}"/>
    <cellStyle name="Comma 9 6 4 4 3 2" xfId="50840" xr:uid="{00000000-0005-0000-0000-00004E000000}"/>
    <cellStyle name="Comma 9 6 4 4 4" xfId="35720" xr:uid="{00000000-0005-0000-0000-00004E000000}"/>
    <cellStyle name="Comma 9 6 4 5" xfId="6992" xr:uid="{00000000-0005-0000-0000-00004E000000}"/>
    <cellStyle name="Comma 9 6 4 5 2" xfId="22112" xr:uid="{00000000-0005-0000-0000-00004E000000}"/>
    <cellStyle name="Comma 9 6 4 5 2 2" xfId="52352" xr:uid="{00000000-0005-0000-0000-00004E000000}"/>
    <cellStyle name="Comma 9 6 4 5 3" xfId="37232" xr:uid="{00000000-0005-0000-0000-00004E000000}"/>
    <cellStyle name="Comma 9 6 4 6" xfId="8504" xr:uid="{00000000-0005-0000-0000-00004E000000}"/>
    <cellStyle name="Comma 9 6 4 6 2" xfId="23624" xr:uid="{00000000-0005-0000-0000-00004E000000}"/>
    <cellStyle name="Comma 9 6 4 6 2 2" xfId="53864" xr:uid="{00000000-0005-0000-0000-00004E000000}"/>
    <cellStyle name="Comma 9 6 4 6 3" xfId="38744" xr:uid="{00000000-0005-0000-0000-00004E000000}"/>
    <cellStyle name="Comma 9 6 4 7" xfId="10016" xr:uid="{00000000-0005-0000-0000-00004E000000}"/>
    <cellStyle name="Comma 9 6 4 7 2" xfId="25136" xr:uid="{00000000-0005-0000-0000-00004E000000}"/>
    <cellStyle name="Comma 9 6 4 7 2 2" xfId="55376" xr:uid="{00000000-0005-0000-0000-00004E000000}"/>
    <cellStyle name="Comma 9 6 4 7 3" xfId="40256" xr:uid="{00000000-0005-0000-0000-00004E000000}"/>
    <cellStyle name="Comma 9 6 4 8" xfId="16064" xr:uid="{00000000-0005-0000-0000-00004E000000}"/>
    <cellStyle name="Comma 9 6 4 8 2" xfId="46304" xr:uid="{00000000-0005-0000-0000-00004E000000}"/>
    <cellStyle name="Comma 9 6 4 9" xfId="31184" xr:uid="{00000000-0005-0000-0000-00004E000000}"/>
    <cellStyle name="Comma 9 6 5" xfId="1700" xr:uid="{00000000-0005-0000-0000-00004E000000}"/>
    <cellStyle name="Comma 9 6 5 2" xfId="10772" xr:uid="{00000000-0005-0000-0000-00004E000000}"/>
    <cellStyle name="Comma 9 6 5 2 2" xfId="25892" xr:uid="{00000000-0005-0000-0000-00004E000000}"/>
    <cellStyle name="Comma 9 6 5 2 2 2" xfId="56132" xr:uid="{00000000-0005-0000-0000-00004E000000}"/>
    <cellStyle name="Comma 9 6 5 2 3" xfId="41012" xr:uid="{00000000-0005-0000-0000-00004E000000}"/>
    <cellStyle name="Comma 9 6 5 3" xfId="16820" xr:uid="{00000000-0005-0000-0000-00004E000000}"/>
    <cellStyle name="Comma 9 6 5 3 2" xfId="47060" xr:uid="{00000000-0005-0000-0000-00004E000000}"/>
    <cellStyle name="Comma 9 6 5 4" xfId="31940" xr:uid="{00000000-0005-0000-0000-00004E000000}"/>
    <cellStyle name="Comma 9 6 6" xfId="3212" xr:uid="{00000000-0005-0000-0000-00004E000000}"/>
    <cellStyle name="Comma 9 6 6 2" xfId="12284" xr:uid="{00000000-0005-0000-0000-00004E000000}"/>
    <cellStyle name="Comma 9 6 6 2 2" xfId="27404" xr:uid="{00000000-0005-0000-0000-00004E000000}"/>
    <cellStyle name="Comma 9 6 6 2 2 2" xfId="57644" xr:uid="{00000000-0005-0000-0000-00004E000000}"/>
    <cellStyle name="Comma 9 6 6 2 3" xfId="42524" xr:uid="{00000000-0005-0000-0000-00004E000000}"/>
    <cellStyle name="Comma 9 6 6 3" xfId="18332" xr:uid="{00000000-0005-0000-0000-00004E000000}"/>
    <cellStyle name="Comma 9 6 6 3 2" xfId="48572" xr:uid="{00000000-0005-0000-0000-00004E000000}"/>
    <cellStyle name="Comma 9 6 6 4" xfId="33452" xr:uid="{00000000-0005-0000-0000-00004E000000}"/>
    <cellStyle name="Comma 9 6 7" xfId="4724" xr:uid="{00000000-0005-0000-0000-00004E000000}"/>
    <cellStyle name="Comma 9 6 7 2" xfId="13796" xr:uid="{00000000-0005-0000-0000-00004E000000}"/>
    <cellStyle name="Comma 9 6 7 2 2" xfId="28916" xr:uid="{00000000-0005-0000-0000-00004E000000}"/>
    <cellStyle name="Comma 9 6 7 2 2 2" xfId="59156" xr:uid="{00000000-0005-0000-0000-00004E000000}"/>
    <cellStyle name="Comma 9 6 7 2 3" xfId="44036" xr:uid="{00000000-0005-0000-0000-00004E000000}"/>
    <cellStyle name="Comma 9 6 7 3" xfId="19844" xr:uid="{00000000-0005-0000-0000-00004E000000}"/>
    <cellStyle name="Comma 9 6 7 3 2" xfId="50084" xr:uid="{00000000-0005-0000-0000-00004E000000}"/>
    <cellStyle name="Comma 9 6 7 4" xfId="34964" xr:uid="{00000000-0005-0000-0000-00004E000000}"/>
    <cellStyle name="Comma 9 6 8" xfId="6236" xr:uid="{00000000-0005-0000-0000-00004E000000}"/>
    <cellStyle name="Comma 9 6 8 2" xfId="21356" xr:uid="{00000000-0005-0000-0000-00004E000000}"/>
    <cellStyle name="Comma 9 6 8 2 2" xfId="51596" xr:uid="{00000000-0005-0000-0000-00004E000000}"/>
    <cellStyle name="Comma 9 6 8 3" xfId="36476" xr:uid="{00000000-0005-0000-0000-00004E000000}"/>
    <cellStyle name="Comma 9 6 9" xfId="7748" xr:uid="{00000000-0005-0000-0000-00004E000000}"/>
    <cellStyle name="Comma 9 6 9 2" xfId="22868" xr:uid="{00000000-0005-0000-0000-00004E000000}"/>
    <cellStyle name="Comma 9 6 9 2 2" xfId="53108" xr:uid="{00000000-0005-0000-0000-00004E000000}"/>
    <cellStyle name="Comma 9 6 9 3" xfId="37988" xr:uid="{00000000-0005-0000-0000-00004E000000}"/>
    <cellStyle name="Comma 9 7" xfId="272" xr:uid="{00000000-0005-0000-0000-00003A000000}"/>
    <cellStyle name="Comma 9 7 10" xfId="30512" xr:uid="{00000000-0005-0000-0000-00003A000000}"/>
    <cellStyle name="Comma 9 7 2" xfId="1028" xr:uid="{00000000-0005-0000-0000-00003A000000}"/>
    <cellStyle name="Comma 9 7 2 2" xfId="2540" xr:uid="{00000000-0005-0000-0000-00003A000000}"/>
    <cellStyle name="Comma 9 7 2 2 2" xfId="11612" xr:uid="{00000000-0005-0000-0000-00003A000000}"/>
    <cellStyle name="Comma 9 7 2 2 2 2" xfId="26732" xr:uid="{00000000-0005-0000-0000-00003A000000}"/>
    <cellStyle name="Comma 9 7 2 2 2 2 2" xfId="56972" xr:uid="{00000000-0005-0000-0000-00003A000000}"/>
    <cellStyle name="Comma 9 7 2 2 2 3" xfId="41852" xr:uid="{00000000-0005-0000-0000-00003A000000}"/>
    <cellStyle name="Comma 9 7 2 2 3" xfId="17660" xr:uid="{00000000-0005-0000-0000-00003A000000}"/>
    <cellStyle name="Comma 9 7 2 2 3 2" xfId="47900" xr:uid="{00000000-0005-0000-0000-00003A000000}"/>
    <cellStyle name="Comma 9 7 2 2 4" xfId="32780" xr:uid="{00000000-0005-0000-0000-00003A000000}"/>
    <cellStyle name="Comma 9 7 2 3" xfId="4052" xr:uid="{00000000-0005-0000-0000-00003A000000}"/>
    <cellStyle name="Comma 9 7 2 3 2" xfId="13124" xr:uid="{00000000-0005-0000-0000-00003A000000}"/>
    <cellStyle name="Comma 9 7 2 3 2 2" xfId="28244" xr:uid="{00000000-0005-0000-0000-00003A000000}"/>
    <cellStyle name="Comma 9 7 2 3 2 2 2" xfId="58484" xr:uid="{00000000-0005-0000-0000-00003A000000}"/>
    <cellStyle name="Comma 9 7 2 3 2 3" xfId="43364" xr:uid="{00000000-0005-0000-0000-00003A000000}"/>
    <cellStyle name="Comma 9 7 2 3 3" xfId="19172" xr:uid="{00000000-0005-0000-0000-00003A000000}"/>
    <cellStyle name="Comma 9 7 2 3 3 2" xfId="49412" xr:uid="{00000000-0005-0000-0000-00003A000000}"/>
    <cellStyle name="Comma 9 7 2 3 4" xfId="34292" xr:uid="{00000000-0005-0000-0000-00003A000000}"/>
    <cellStyle name="Comma 9 7 2 4" xfId="5564" xr:uid="{00000000-0005-0000-0000-00003A000000}"/>
    <cellStyle name="Comma 9 7 2 4 2" xfId="14636" xr:uid="{00000000-0005-0000-0000-00003A000000}"/>
    <cellStyle name="Comma 9 7 2 4 2 2" xfId="29756" xr:uid="{00000000-0005-0000-0000-00003A000000}"/>
    <cellStyle name="Comma 9 7 2 4 2 2 2" xfId="59996" xr:uid="{00000000-0005-0000-0000-00003A000000}"/>
    <cellStyle name="Comma 9 7 2 4 2 3" xfId="44876" xr:uid="{00000000-0005-0000-0000-00003A000000}"/>
    <cellStyle name="Comma 9 7 2 4 3" xfId="20684" xr:uid="{00000000-0005-0000-0000-00003A000000}"/>
    <cellStyle name="Comma 9 7 2 4 3 2" xfId="50924" xr:uid="{00000000-0005-0000-0000-00003A000000}"/>
    <cellStyle name="Comma 9 7 2 4 4" xfId="35804" xr:uid="{00000000-0005-0000-0000-00003A000000}"/>
    <cellStyle name="Comma 9 7 2 5" xfId="7076" xr:uid="{00000000-0005-0000-0000-00003A000000}"/>
    <cellStyle name="Comma 9 7 2 5 2" xfId="22196" xr:uid="{00000000-0005-0000-0000-00003A000000}"/>
    <cellStyle name="Comma 9 7 2 5 2 2" xfId="52436" xr:uid="{00000000-0005-0000-0000-00003A000000}"/>
    <cellStyle name="Comma 9 7 2 5 3" xfId="37316" xr:uid="{00000000-0005-0000-0000-00003A000000}"/>
    <cellStyle name="Comma 9 7 2 6" xfId="8588" xr:uid="{00000000-0005-0000-0000-00003A000000}"/>
    <cellStyle name="Comma 9 7 2 6 2" xfId="23708" xr:uid="{00000000-0005-0000-0000-00003A000000}"/>
    <cellStyle name="Comma 9 7 2 6 2 2" xfId="53948" xr:uid="{00000000-0005-0000-0000-00003A000000}"/>
    <cellStyle name="Comma 9 7 2 6 3" xfId="38828" xr:uid="{00000000-0005-0000-0000-00003A000000}"/>
    <cellStyle name="Comma 9 7 2 7" xfId="10100" xr:uid="{00000000-0005-0000-0000-00003A000000}"/>
    <cellStyle name="Comma 9 7 2 7 2" xfId="25220" xr:uid="{00000000-0005-0000-0000-00003A000000}"/>
    <cellStyle name="Comma 9 7 2 7 2 2" xfId="55460" xr:uid="{00000000-0005-0000-0000-00003A000000}"/>
    <cellStyle name="Comma 9 7 2 7 3" xfId="40340" xr:uid="{00000000-0005-0000-0000-00003A000000}"/>
    <cellStyle name="Comma 9 7 2 8" xfId="16148" xr:uid="{00000000-0005-0000-0000-00003A000000}"/>
    <cellStyle name="Comma 9 7 2 8 2" xfId="46388" xr:uid="{00000000-0005-0000-0000-00003A000000}"/>
    <cellStyle name="Comma 9 7 2 9" xfId="31268" xr:uid="{00000000-0005-0000-0000-00003A000000}"/>
    <cellStyle name="Comma 9 7 3" xfId="1784" xr:uid="{00000000-0005-0000-0000-00003A000000}"/>
    <cellStyle name="Comma 9 7 3 2" xfId="10856" xr:uid="{00000000-0005-0000-0000-00003A000000}"/>
    <cellStyle name="Comma 9 7 3 2 2" xfId="25976" xr:uid="{00000000-0005-0000-0000-00003A000000}"/>
    <cellStyle name="Comma 9 7 3 2 2 2" xfId="56216" xr:uid="{00000000-0005-0000-0000-00003A000000}"/>
    <cellStyle name="Comma 9 7 3 2 3" xfId="41096" xr:uid="{00000000-0005-0000-0000-00003A000000}"/>
    <cellStyle name="Comma 9 7 3 3" xfId="16904" xr:uid="{00000000-0005-0000-0000-00003A000000}"/>
    <cellStyle name="Comma 9 7 3 3 2" xfId="47144" xr:uid="{00000000-0005-0000-0000-00003A000000}"/>
    <cellStyle name="Comma 9 7 3 4" xfId="32024" xr:uid="{00000000-0005-0000-0000-00003A000000}"/>
    <cellStyle name="Comma 9 7 4" xfId="3296" xr:uid="{00000000-0005-0000-0000-00003A000000}"/>
    <cellStyle name="Comma 9 7 4 2" xfId="12368" xr:uid="{00000000-0005-0000-0000-00003A000000}"/>
    <cellStyle name="Comma 9 7 4 2 2" xfId="27488" xr:uid="{00000000-0005-0000-0000-00003A000000}"/>
    <cellStyle name="Comma 9 7 4 2 2 2" xfId="57728" xr:uid="{00000000-0005-0000-0000-00003A000000}"/>
    <cellStyle name="Comma 9 7 4 2 3" xfId="42608" xr:uid="{00000000-0005-0000-0000-00003A000000}"/>
    <cellStyle name="Comma 9 7 4 3" xfId="18416" xr:uid="{00000000-0005-0000-0000-00003A000000}"/>
    <cellStyle name="Comma 9 7 4 3 2" xfId="48656" xr:uid="{00000000-0005-0000-0000-00003A000000}"/>
    <cellStyle name="Comma 9 7 4 4" xfId="33536" xr:uid="{00000000-0005-0000-0000-00003A000000}"/>
    <cellStyle name="Comma 9 7 5" xfId="4808" xr:uid="{00000000-0005-0000-0000-00003A000000}"/>
    <cellStyle name="Comma 9 7 5 2" xfId="13880" xr:uid="{00000000-0005-0000-0000-00003A000000}"/>
    <cellStyle name="Comma 9 7 5 2 2" xfId="29000" xr:uid="{00000000-0005-0000-0000-00003A000000}"/>
    <cellStyle name="Comma 9 7 5 2 2 2" xfId="59240" xr:uid="{00000000-0005-0000-0000-00003A000000}"/>
    <cellStyle name="Comma 9 7 5 2 3" xfId="44120" xr:uid="{00000000-0005-0000-0000-00003A000000}"/>
    <cellStyle name="Comma 9 7 5 3" xfId="19928" xr:uid="{00000000-0005-0000-0000-00003A000000}"/>
    <cellStyle name="Comma 9 7 5 3 2" xfId="50168" xr:uid="{00000000-0005-0000-0000-00003A000000}"/>
    <cellStyle name="Comma 9 7 5 4" xfId="35048" xr:uid="{00000000-0005-0000-0000-00003A000000}"/>
    <cellStyle name="Comma 9 7 6" xfId="6320" xr:uid="{00000000-0005-0000-0000-00003A000000}"/>
    <cellStyle name="Comma 9 7 6 2" xfId="21440" xr:uid="{00000000-0005-0000-0000-00003A000000}"/>
    <cellStyle name="Comma 9 7 6 2 2" xfId="51680" xr:uid="{00000000-0005-0000-0000-00003A000000}"/>
    <cellStyle name="Comma 9 7 6 3" xfId="36560" xr:uid="{00000000-0005-0000-0000-00003A000000}"/>
    <cellStyle name="Comma 9 7 7" xfId="7832" xr:uid="{00000000-0005-0000-0000-00003A000000}"/>
    <cellStyle name="Comma 9 7 7 2" xfId="22952" xr:uid="{00000000-0005-0000-0000-00003A000000}"/>
    <cellStyle name="Comma 9 7 7 2 2" xfId="53192" xr:uid="{00000000-0005-0000-0000-00003A000000}"/>
    <cellStyle name="Comma 9 7 7 3" xfId="38072" xr:uid="{00000000-0005-0000-0000-00003A000000}"/>
    <cellStyle name="Comma 9 7 8" xfId="9344" xr:uid="{00000000-0005-0000-0000-00003A000000}"/>
    <cellStyle name="Comma 9 7 8 2" xfId="24464" xr:uid="{00000000-0005-0000-0000-00003A000000}"/>
    <cellStyle name="Comma 9 7 8 2 2" xfId="54704" xr:uid="{00000000-0005-0000-0000-00003A000000}"/>
    <cellStyle name="Comma 9 7 8 3" xfId="39584" xr:uid="{00000000-0005-0000-0000-00003A000000}"/>
    <cellStyle name="Comma 9 7 9" xfId="15392" xr:uid="{00000000-0005-0000-0000-00003A000000}"/>
    <cellStyle name="Comma 9 7 9 2" xfId="45632" xr:uid="{00000000-0005-0000-0000-00003A000000}"/>
    <cellStyle name="Comma 9 8" xfId="524" xr:uid="{00000000-0005-0000-0000-0000EA000000}"/>
    <cellStyle name="Comma 9 8 10" xfId="30764" xr:uid="{00000000-0005-0000-0000-0000EA000000}"/>
    <cellStyle name="Comma 9 8 2" xfId="1280" xr:uid="{00000000-0005-0000-0000-0000EA000000}"/>
    <cellStyle name="Comma 9 8 2 2" xfId="2792" xr:uid="{00000000-0005-0000-0000-0000EA000000}"/>
    <cellStyle name="Comma 9 8 2 2 2" xfId="11864" xr:uid="{00000000-0005-0000-0000-0000EA000000}"/>
    <cellStyle name="Comma 9 8 2 2 2 2" xfId="26984" xr:uid="{00000000-0005-0000-0000-0000EA000000}"/>
    <cellStyle name="Comma 9 8 2 2 2 2 2" xfId="57224" xr:uid="{00000000-0005-0000-0000-0000EA000000}"/>
    <cellStyle name="Comma 9 8 2 2 2 3" xfId="42104" xr:uid="{00000000-0005-0000-0000-0000EA000000}"/>
    <cellStyle name="Comma 9 8 2 2 3" xfId="17912" xr:uid="{00000000-0005-0000-0000-0000EA000000}"/>
    <cellStyle name="Comma 9 8 2 2 3 2" xfId="48152" xr:uid="{00000000-0005-0000-0000-0000EA000000}"/>
    <cellStyle name="Comma 9 8 2 2 4" xfId="33032" xr:uid="{00000000-0005-0000-0000-0000EA000000}"/>
    <cellStyle name="Comma 9 8 2 3" xfId="4304" xr:uid="{00000000-0005-0000-0000-0000EA000000}"/>
    <cellStyle name="Comma 9 8 2 3 2" xfId="13376" xr:uid="{00000000-0005-0000-0000-0000EA000000}"/>
    <cellStyle name="Comma 9 8 2 3 2 2" xfId="28496" xr:uid="{00000000-0005-0000-0000-0000EA000000}"/>
    <cellStyle name="Comma 9 8 2 3 2 2 2" xfId="58736" xr:uid="{00000000-0005-0000-0000-0000EA000000}"/>
    <cellStyle name="Comma 9 8 2 3 2 3" xfId="43616" xr:uid="{00000000-0005-0000-0000-0000EA000000}"/>
    <cellStyle name="Comma 9 8 2 3 3" xfId="19424" xr:uid="{00000000-0005-0000-0000-0000EA000000}"/>
    <cellStyle name="Comma 9 8 2 3 3 2" xfId="49664" xr:uid="{00000000-0005-0000-0000-0000EA000000}"/>
    <cellStyle name="Comma 9 8 2 3 4" xfId="34544" xr:uid="{00000000-0005-0000-0000-0000EA000000}"/>
    <cellStyle name="Comma 9 8 2 4" xfId="5816" xr:uid="{00000000-0005-0000-0000-0000EA000000}"/>
    <cellStyle name="Comma 9 8 2 4 2" xfId="14888" xr:uid="{00000000-0005-0000-0000-0000EA000000}"/>
    <cellStyle name="Comma 9 8 2 4 2 2" xfId="30008" xr:uid="{00000000-0005-0000-0000-0000EA000000}"/>
    <cellStyle name="Comma 9 8 2 4 2 2 2" xfId="60248" xr:uid="{00000000-0005-0000-0000-0000EA000000}"/>
    <cellStyle name="Comma 9 8 2 4 2 3" xfId="45128" xr:uid="{00000000-0005-0000-0000-0000EA000000}"/>
    <cellStyle name="Comma 9 8 2 4 3" xfId="20936" xr:uid="{00000000-0005-0000-0000-0000EA000000}"/>
    <cellStyle name="Comma 9 8 2 4 3 2" xfId="51176" xr:uid="{00000000-0005-0000-0000-0000EA000000}"/>
    <cellStyle name="Comma 9 8 2 4 4" xfId="36056" xr:uid="{00000000-0005-0000-0000-0000EA000000}"/>
    <cellStyle name="Comma 9 8 2 5" xfId="7328" xr:uid="{00000000-0005-0000-0000-0000EA000000}"/>
    <cellStyle name="Comma 9 8 2 5 2" xfId="22448" xr:uid="{00000000-0005-0000-0000-0000EA000000}"/>
    <cellStyle name="Comma 9 8 2 5 2 2" xfId="52688" xr:uid="{00000000-0005-0000-0000-0000EA000000}"/>
    <cellStyle name="Comma 9 8 2 5 3" xfId="37568" xr:uid="{00000000-0005-0000-0000-0000EA000000}"/>
    <cellStyle name="Comma 9 8 2 6" xfId="8840" xr:uid="{00000000-0005-0000-0000-0000EA000000}"/>
    <cellStyle name="Comma 9 8 2 6 2" xfId="23960" xr:uid="{00000000-0005-0000-0000-0000EA000000}"/>
    <cellStyle name="Comma 9 8 2 6 2 2" xfId="54200" xr:uid="{00000000-0005-0000-0000-0000EA000000}"/>
    <cellStyle name="Comma 9 8 2 6 3" xfId="39080" xr:uid="{00000000-0005-0000-0000-0000EA000000}"/>
    <cellStyle name="Comma 9 8 2 7" xfId="10352" xr:uid="{00000000-0005-0000-0000-0000EA000000}"/>
    <cellStyle name="Comma 9 8 2 7 2" xfId="25472" xr:uid="{00000000-0005-0000-0000-0000EA000000}"/>
    <cellStyle name="Comma 9 8 2 7 2 2" xfId="55712" xr:uid="{00000000-0005-0000-0000-0000EA000000}"/>
    <cellStyle name="Comma 9 8 2 7 3" xfId="40592" xr:uid="{00000000-0005-0000-0000-0000EA000000}"/>
    <cellStyle name="Comma 9 8 2 8" xfId="16400" xr:uid="{00000000-0005-0000-0000-0000EA000000}"/>
    <cellStyle name="Comma 9 8 2 8 2" xfId="46640" xr:uid="{00000000-0005-0000-0000-0000EA000000}"/>
    <cellStyle name="Comma 9 8 2 9" xfId="31520" xr:uid="{00000000-0005-0000-0000-0000EA000000}"/>
    <cellStyle name="Comma 9 8 3" xfId="2036" xr:uid="{00000000-0005-0000-0000-0000EA000000}"/>
    <cellStyle name="Comma 9 8 3 2" xfId="11108" xr:uid="{00000000-0005-0000-0000-0000EA000000}"/>
    <cellStyle name="Comma 9 8 3 2 2" xfId="26228" xr:uid="{00000000-0005-0000-0000-0000EA000000}"/>
    <cellStyle name="Comma 9 8 3 2 2 2" xfId="56468" xr:uid="{00000000-0005-0000-0000-0000EA000000}"/>
    <cellStyle name="Comma 9 8 3 2 3" xfId="41348" xr:uid="{00000000-0005-0000-0000-0000EA000000}"/>
    <cellStyle name="Comma 9 8 3 3" xfId="17156" xr:uid="{00000000-0005-0000-0000-0000EA000000}"/>
    <cellStyle name="Comma 9 8 3 3 2" xfId="47396" xr:uid="{00000000-0005-0000-0000-0000EA000000}"/>
    <cellStyle name="Comma 9 8 3 4" xfId="32276" xr:uid="{00000000-0005-0000-0000-0000EA000000}"/>
    <cellStyle name="Comma 9 8 4" xfId="3548" xr:uid="{00000000-0005-0000-0000-0000EA000000}"/>
    <cellStyle name="Comma 9 8 4 2" xfId="12620" xr:uid="{00000000-0005-0000-0000-0000EA000000}"/>
    <cellStyle name="Comma 9 8 4 2 2" xfId="27740" xr:uid="{00000000-0005-0000-0000-0000EA000000}"/>
    <cellStyle name="Comma 9 8 4 2 2 2" xfId="57980" xr:uid="{00000000-0005-0000-0000-0000EA000000}"/>
    <cellStyle name="Comma 9 8 4 2 3" xfId="42860" xr:uid="{00000000-0005-0000-0000-0000EA000000}"/>
    <cellStyle name="Comma 9 8 4 3" xfId="18668" xr:uid="{00000000-0005-0000-0000-0000EA000000}"/>
    <cellStyle name="Comma 9 8 4 3 2" xfId="48908" xr:uid="{00000000-0005-0000-0000-0000EA000000}"/>
    <cellStyle name="Comma 9 8 4 4" xfId="33788" xr:uid="{00000000-0005-0000-0000-0000EA000000}"/>
    <cellStyle name="Comma 9 8 5" xfId="5060" xr:uid="{00000000-0005-0000-0000-0000EA000000}"/>
    <cellStyle name="Comma 9 8 5 2" xfId="14132" xr:uid="{00000000-0005-0000-0000-0000EA000000}"/>
    <cellStyle name="Comma 9 8 5 2 2" xfId="29252" xr:uid="{00000000-0005-0000-0000-0000EA000000}"/>
    <cellStyle name="Comma 9 8 5 2 2 2" xfId="59492" xr:uid="{00000000-0005-0000-0000-0000EA000000}"/>
    <cellStyle name="Comma 9 8 5 2 3" xfId="44372" xr:uid="{00000000-0005-0000-0000-0000EA000000}"/>
    <cellStyle name="Comma 9 8 5 3" xfId="20180" xr:uid="{00000000-0005-0000-0000-0000EA000000}"/>
    <cellStyle name="Comma 9 8 5 3 2" xfId="50420" xr:uid="{00000000-0005-0000-0000-0000EA000000}"/>
    <cellStyle name="Comma 9 8 5 4" xfId="35300" xr:uid="{00000000-0005-0000-0000-0000EA000000}"/>
    <cellStyle name="Comma 9 8 6" xfId="6572" xr:uid="{00000000-0005-0000-0000-0000EA000000}"/>
    <cellStyle name="Comma 9 8 6 2" xfId="21692" xr:uid="{00000000-0005-0000-0000-0000EA000000}"/>
    <cellStyle name="Comma 9 8 6 2 2" xfId="51932" xr:uid="{00000000-0005-0000-0000-0000EA000000}"/>
    <cellStyle name="Comma 9 8 6 3" xfId="36812" xr:uid="{00000000-0005-0000-0000-0000EA000000}"/>
    <cellStyle name="Comma 9 8 7" xfId="8084" xr:uid="{00000000-0005-0000-0000-0000EA000000}"/>
    <cellStyle name="Comma 9 8 7 2" xfId="23204" xr:uid="{00000000-0005-0000-0000-0000EA000000}"/>
    <cellStyle name="Comma 9 8 7 2 2" xfId="53444" xr:uid="{00000000-0005-0000-0000-0000EA000000}"/>
    <cellStyle name="Comma 9 8 7 3" xfId="38324" xr:uid="{00000000-0005-0000-0000-0000EA000000}"/>
    <cellStyle name="Comma 9 8 8" xfId="9596" xr:uid="{00000000-0005-0000-0000-0000EA000000}"/>
    <cellStyle name="Comma 9 8 8 2" xfId="24716" xr:uid="{00000000-0005-0000-0000-0000EA000000}"/>
    <cellStyle name="Comma 9 8 8 2 2" xfId="54956" xr:uid="{00000000-0005-0000-0000-0000EA000000}"/>
    <cellStyle name="Comma 9 8 8 3" xfId="39836" xr:uid="{00000000-0005-0000-0000-0000EA000000}"/>
    <cellStyle name="Comma 9 8 9" xfId="15644" xr:uid="{00000000-0005-0000-0000-0000EA000000}"/>
    <cellStyle name="Comma 9 8 9 2" xfId="45884" xr:uid="{00000000-0005-0000-0000-0000EA000000}"/>
    <cellStyle name="Comma 9 9" xfId="776" xr:uid="{00000000-0005-0000-0000-00003A000000}"/>
    <cellStyle name="Comma 9 9 2" xfId="2288" xr:uid="{00000000-0005-0000-0000-00003A000000}"/>
    <cellStyle name="Comma 9 9 2 2" xfId="11360" xr:uid="{00000000-0005-0000-0000-00003A000000}"/>
    <cellStyle name="Comma 9 9 2 2 2" xfId="26480" xr:uid="{00000000-0005-0000-0000-00003A000000}"/>
    <cellStyle name="Comma 9 9 2 2 2 2" xfId="56720" xr:uid="{00000000-0005-0000-0000-00003A000000}"/>
    <cellStyle name="Comma 9 9 2 2 3" xfId="41600" xr:uid="{00000000-0005-0000-0000-00003A000000}"/>
    <cellStyle name="Comma 9 9 2 3" xfId="17408" xr:uid="{00000000-0005-0000-0000-00003A000000}"/>
    <cellStyle name="Comma 9 9 2 3 2" xfId="47648" xr:uid="{00000000-0005-0000-0000-00003A000000}"/>
    <cellStyle name="Comma 9 9 2 4" xfId="32528" xr:uid="{00000000-0005-0000-0000-00003A000000}"/>
    <cellStyle name="Comma 9 9 3" xfId="3800" xr:uid="{00000000-0005-0000-0000-00003A000000}"/>
    <cellStyle name="Comma 9 9 3 2" xfId="12872" xr:uid="{00000000-0005-0000-0000-00003A000000}"/>
    <cellStyle name="Comma 9 9 3 2 2" xfId="27992" xr:uid="{00000000-0005-0000-0000-00003A000000}"/>
    <cellStyle name="Comma 9 9 3 2 2 2" xfId="58232" xr:uid="{00000000-0005-0000-0000-00003A000000}"/>
    <cellStyle name="Comma 9 9 3 2 3" xfId="43112" xr:uid="{00000000-0005-0000-0000-00003A000000}"/>
    <cellStyle name="Comma 9 9 3 3" xfId="18920" xr:uid="{00000000-0005-0000-0000-00003A000000}"/>
    <cellStyle name="Comma 9 9 3 3 2" xfId="49160" xr:uid="{00000000-0005-0000-0000-00003A000000}"/>
    <cellStyle name="Comma 9 9 3 4" xfId="34040" xr:uid="{00000000-0005-0000-0000-00003A000000}"/>
    <cellStyle name="Comma 9 9 4" xfId="5312" xr:uid="{00000000-0005-0000-0000-00003A000000}"/>
    <cellStyle name="Comma 9 9 4 2" xfId="14384" xr:uid="{00000000-0005-0000-0000-00003A000000}"/>
    <cellStyle name="Comma 9 9 4 2 2" xfId="29504" xr:uid="{00000000-0005-0000-0000-00003A000000}"/>
    <cellStyle name="Comma 9 9 4 2 2 2" xfId="59744" xr:uid="{00000000-0005-0000-0000-00003A000000}"/>
    <cellStyle name="Comma 9 9 4 2 3" xfId="44624" xr:uid="{00000000-0005-0000-0000-00003A000000}"/>
    <cellStyle name="Comma 9 9 4 3" xfId="20432" xr:uid="{00000000-0005-0000-0000-00003A000000}"/>
    <cellStyle name="Comma 9 9 4 3 2" xfId="50672" xr:uid="{00000000-0005-0000-0000-00003A000000}"/>
    <cellStyle name="Comma 9 9 4 4" xfId="35552" xr:uid="{00000000-0005-0000-0000-00003A000000}"/>
    <cellStyle name="Comma 9 9 5" xfId="6824" xr:uid="{00000000-0005-0000-0000-00003A000000}"/>
    <cellStyle name="Comma 9 9 5 2" xfId="21944" xr:uid="{00000000-0005-0000-0000-00003A000000}"/>
    <cellStyle name="Comma 9 9 5 2 2" xfId="52184" xr:uid="{00000000-0005-0000-0000-00003A000000}"/>
    <cellStyle name="Comma 9 9 5 3" xfId="37064" xr:uid="{00000000-0005-0000-0000-00003A000000}"/>
    <cellStyle name="Comma 9 9 6" xfId="8336" xr:uid="{00000000-0005-0000-0000-00003A000000}"/>
    <cellStyle name="Comma 9 9 6 2" xfId="23456" xr:uid="{00000000-0005-0000-0000-00003A000000}"/>
    <cellStyle name="Comma 9 9 6 2 2" xfId="53696" xr:uid="{00000000-0005-0000-0000-00003A000000}"/>
    <cellStyle name="Comma 9 9 6 3" xfId="38576" xr:uid="{00000000-0005-0000-0000-00003A000000}"/>
    <cellStyle name="Comma 9 9 7" xfId="9848" xr:uid="{00000000-0005-0000-0000-00003A000000}"/>
    <cellStyle name="Comma 9 9 7 2" xfId="24968" xr:uid="{00000000-0005-0000-0000-00003A000000}"/>
    <cellStyle name="Comma 9 9 7 2 2" xfId="55208" xr:uid="{00000000-0005-0000-0000-00003A000000}"/>
    <cellStyle name="Comma 9 9 7 3" xfId="40088" xr:uid="{00000000-0005-0000-0000-00003A000000}"/>
    <cellStyle name="Comma 9 9 8" xfId="15896" xr:uid="{00000000-0005-0000-0000-00003A000000}"/>
    <cellStyle name="Comma 9 9 8 2" xfId="46136" xr:uid="{00000000-0005-0000-0000-00003A000000}"/>
    <cellStyle name="Comma 9 9 9" xfId="31016" xr:uid="{00000000-0005-0000-0000-00003A000000}"/>
    <cellStyle name="Milliers 2" xfId="2" xr:uid="{00000000-0005-0000-0000-000000000000}"/>
    <cellStyle name="Normal" xfId="0" builtinId="0"/>
    <cellStyle name="Normal 2" xfId="5" xr:uid="{00000000-0005-0000-0000-000006000000}"/>
    <cellStyle name="Normal 2 2" xfId="15" xr:uid="{00000000-0005-0000-0000-000030000000}"/>
    <cellStyle name="Percent" xfId="1" builtinId="5"/>
    <cellStyle name="Style 1" xfId="6" xr:uid="{00000000-0005-0000-0000-000008000000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BC12D-F207-4548-9BF7-6F263BE7F414}" name="Table1" displayName="Table1" ref="X2:AQ467" totalsRowShown="0" headerRowDxfId="47" dataDxfId="45" headerRowBorderDxfId="46" tableBorderDxfId="44" dataCellStyle="Percent">
  <autoFilter ref="X2:AQ467" xr:uid="{CD1BC12D-F207-4548-9BF7-6F263BE7F414}"/>
  <tableColumns count="20">
    <tableColumn id="1" xr3:uid="{59E5F0B5-7A25-4D4E-8525-F59EBAA16A19}" name="Plant" dataDxfId="43"/>
    <tableColumn id="2" xr3:uid="{D309850F-A8C3-4EB6-AFE6-77AAF5F81509}" name="SPV" dataDxfId="42"/>
    <tableColumn id="3" xr3:uid="{2D3C8227-FE7A-4752-818E-954B41BD35D6}" name="AC Capacity (MW)" dataDxfId="41"/>
    <tableColumn id="4" xr3:uid="{247E3E5D-F7A0-476B-8908-0C59CA01054E}" name="Connected DC Capacity (MWp)" dataDxfId="40">
      <calculatedColumnFormula>+(118*24*460/10^6)+23.99</calculatedColumnFormula>
    </tableColumn>
    <tableColumn id="5" xr3:uid="{322DC6D4-DA7C-4834-8B6E-0F622D34C2AA}" name="Months" dataDxfId="39">
      <calculatedColumnFormula>EOMONTH(AB2,1)</calculatedColumnFormula>
    </tableColumn>
    <tableColumn id="6" xr3:uid="{6ACCA6D3-D884-442E-9B20-62E33D8B8958}" name="Budget  Gen_x000a_(MWHr)" dataDxfId="38">
      <calculatedColumnFormula>Performance!D228</calculatedColumnFormula>
    </tableColumn>
    <tableColumn id="7" xr3:uid="{50A90A41-7EF6-4FD4-ACF9-E9A1DBA19C10}" name="Actual  Gen_x000a_(MWHr)" dataDxfId="37">
      <calculatedColumnFormula>Performance!E228</calculatedColumnFormula>
    </tableColumn>
    <tableColumn id="8" xr3:uid="{F8032254-C3FC-4D44-A7FF-1E18EEB2C5EB}" name="Budget GHI_x000a_(KWHr/m2)" dataDxfId="36"/>
    <tableColumn id="9" xr3:uid="{CD5DFA66-CB1A-4B83-96E9-00E0C04F834B}" name="Actual GHI_x000a_(KWHr/m2)" dataDxfId="35">
      <calculatedColumnFormula>Performance!G228</calculatedColumnFormula>
    </tableColumn>
    <tableColumn id="10" xr3:uid="{24A6FC31-49F9-4EC1-AC49-A195D9CC6941}" name="Budget GTI_x000a_(KWHr/m2)" dataDxfId="34">
      <calculatedColumnFormula>Performance!H228</calculatedColumnFormula>
    </tableColumn>
    <tableColumn id="11" xr3:uid="{BDE37E1F-50C3-4AB5-8A7A-F4A51B742BD1}" name="Actual GTI_x000a_(KWHr/m2)" dataDxfId="33">
      <calculatedColumnFormula>Performance!I228</calculatedColumnFormula>
    </tableColumn>
    <tableColumn id="12" xr3:uid="{84B4B9ED-5A51-4E8D-8024-EC66C03F0A54}" name="PR Budgeted(%)" dataDxfId="32" dataCellStyle="Percent">
      <calculatedColumnFormula>AC3/AA3/AG3/DAY(AB3)/AM3</calculatedColumnFormula>
    </tableColumn>
    <tableColumn id="13" xr3:uid="{80DB3BBA-BBD9-4AA6-A290-E80536C96838}" name="PR Achieved(%)" dataDxfId="31" dataCellStyle="Percent">
      <calculatedColumnFormula>AD3/AA3/AH3/DAY(AB3)/AN3</calculatedColumnFormula>
    </tableColumn>
    <tableColumn id="14" xr3:uid="{8BE4984F-70F0-44E3-972B-868A04F8B4FB}" name="CUF Budgeted_x000a_(%)" dataDxfId="30" dataCellStyle="Percent">
      <calculatedColumnFormula>AC3/Z3/24/DAY(AB3)</calculatedColumnFormula>
    </tableColumn>
    <tableColumn id="15" xr3:uid="{6EA45BE7-0929-4F7F-9A7D-6A345B322B1B}" name="CUF Achieved_x000a_(%)" dataDxfId="29" dataCellStyle="Percent">
      <calculatedColumnFormula>AD3/Z3/24/DAY(AB3)</calculatedColumnFormula>
    </tableColumn>
    <tableColumn id="16" xr3:uid="{89CDF597-5499-4E22-BC33-221116975D66}" name="Budgeted Plant Av(%)" dataDxfId="28" dataCellStyle="Percent">
      <calculatedColumnFormula>Performance!N228</calculatedColumnFormula>
    </tableColumn>
    <tableColumn id="17" xr3:uid="{2E66E8EB-0F88-44EC-8BA6-0E778F7E03ED}" name="Actual Plant Av(%)" dataDxfId="27" dataCellStyle="Percent">
      <calculatedColumnFormula>Performance!O228</calculatedColumnFormula>
    </tableColumn>
    <tableColumn id="18" xr3:uid="{579F5A35-9479-4572-9374-32B518C9F340}" name="Budgeted Grid Av(%)" dataDxfId="26" dataCellStyle="Percent">
      <calculatedColumnFormula>Performance!P228</calculatedColumnFormula>
    </tableColumn>
    <tableColumn id="19" xr3:uid="{99107932-1843-4032-8B91-735C8CAEF22F}" name="Actual Grid Av(%)" dataDxfId="25" dataCellStyle="Percent">
      <calculatedColumnFormula>Performance!Q228</calculatedColumnFormula>
    </tableColumn>
    <tableColumn id="20" xr3:uid="{3CDB2A90-9E47-44DE-A7FC-356FF745E623}" name="Soil Loss(%)" dataDxfId="24" dataCellStyle="Percent">
      <calculatedColumnFormula>Performance!X228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C6CBE7-2CE4-44B8-9CDC-4C78BD79EA3A}" name="Data" displayName="Data" ref="A1:T466" totalsRowShown="0" headerRowDxfId="23" dataDxfId="22" headerRowBorderDxfId="20" tableBorderDxfId="21" dataCellStyle="Percent">
  <autoFilter ref="A1:T466" xr:uid="{C4C6CBE7-2CE4-44B8-9CDC-4C78BD79EA3A}"/>
  <tableColumns count="20">
    <tableColumn id="1" xr3:uid="{1FE3223B-6542-4AF2-B2EE-BFD0DF28FD8C}" name="Plant" dataDxfId="19"/>
    <tableColumn id="2" xr3:uid="{A5528771-E98A-4432-BEAA-B1EBE6D95124}" name="SPV" dataDxfId="18"/>
    <tableColumn id="3" xr3:uid="{C6A34E43-F2C9-4815-95CA-C8609339D183}" name="AC Capacity (MW)" dataDxfId="17"/>
    <tableColumn id="4" xr3:uid="{A62CA6B9-D271-439F-9C18-ECC1A9CF0B3E}" name="Connected DC Capacity (MWp)" dataDxfId="16">
      <calculatedColumnFormula>+(118*24*460/10^6)+23.99</calculatedColumnFormula>
    </tableColumn>
    <tableColumn id="5" xr3:uid="{49E982DE-D628-40F6-BEDA-A0C4BA053F79}" name="Months" dataDxfId="15">
      <calculatedColumnFormula>EOMONTH(E1,1)</calculatedColumnFormula>
    </tableColumn>
    <tableColumn id="6" xr3:uid="{AF42694A-198B-4447-9144-2874DED0A9F8}" name="Budget  Gen_x000a_(MWHr)" dataDxfId="14">
      <calculatedColumnFormula>Performance!#REF!</calculatedColumnFormula>
    </tableColumn>
    <tableColumn id="7" xr3:uid="{9E0A381F-A2FC-4D03-A12E-90A383433933}" name="Actual  Gen_x000a_(MWHr)" dataDxfId="13">
      <calculatedColumnFormula>Performance!#REF!</calculatedColumnFormula>
    </tableColumn>
    <tableColumn id="8" xr3:uid="{8B37D058-83E5-41C5-8851-E8AA324E4315}" name="Budget GHI_x000a_(KWHr/m2)" dataDxfId="12"/>
    <tableColumn id="9" xr3:uid="{55DA3E23-1439-41EC-854B-F1E915CA8885}" name="Actual GHI_x000a_(KWHr/m2)" dataDxfId="11">
      <calculatedColumnFormula>Performance!#REF!</calculatedColumnFormula>
    </tableColumn>
    <tableColumn id="10" xr3:uid="{D9025321-13D3-4CCC-B15C-2873B55EB144}" name="Budget GTI_x000a_(KWHr/m2)" dataDxfId="10">
      <calculatedColumnFormula>Performance!#REF!</calculatedColumnFormula>
    </tableColumn>
    <tableColumn id="11" xr3:uid="{79C9D345-48B2-4C3A-AB2D-FD3580203709}" name="Actual GTI_x000a_(KWHr/m2)" dataDxfId="9">
      <calculatedColumnFormula>Performance!#REF!</calculatedColumnFormula>
    </tableColumn>
    <tableColumn id="12" xr3:uid="{EFD7955C-6D53-4A30-9577-FF198D9D3BDD}" name="PR Budgeted(%)" dataDxfId="8" dataCellStyle="Percent">
      <calculatedColumnFormula>F2/D2/J2/DAY(E2)/P2</calculatedColumnFormula>
    </tableColumn>
    <tableColumn id="13" xr3:uid="{8E1681E0-42B5-4F67-9C54-61D3B739033D}" name="PR Achieved(%)" dataDxfId="7" dataCellStyle="Percent">
      <calculatedColumnFormula>G2/D2/K2/DAY(E2)/Q2</calculatedColumnFormula>
    </tableColumn>
    <tableColumn id="14" xr3:uid="{74229C13-3B58-4B93-BABC-B016973BB196}" name="CUF Budgeted_x000a_(%)" dataDxfId="6" dataCellStyle="Percent">
      <calculatedColumnFormula>F2/C2/24/DAY(E2)</calculatedColumnFormula>
    </tableColumn>
    <tableColumn id="15" xr3:uid="{4015FE2B-90D1-4DF0-BB30-2FE58E5DE935}" name="CUF Achieved_x000a_(%)" dataDxfId="5" dataCellStyle="Percent">
      <calculatedColumnFormula>G2/C2/24/DAY(E2)</calculatedColumnFormula>
    </tableColumn>
    <tableColumn id="16" xr3:uid="{A5FAB1EF-D3CF-457A-B732-D7A599C7BE7D}" name="Budgeted Plant Av(%)" dataDxfId="4" dataCellStyle="Percent">
      <calculatedColumnFormula>Performance!#REF!</calculatedColumnFormula>
    </tableColumn>
    <tableColumn id="17" xr3:uid="{25148BCE-2BA7-402C-B831-CDD38A93433A}" name="Actual Plant Av(%)" dataDxfId="3" dataCellStyle="Percent">
      <calculatedColumnFormula>Performance!#REF!</calculatedColumnFormula>
    </tableColumn>
    <tableColumn id="18" xr3:uid="{C0B2990B-EC71-4919-98B7-8728DCA1815E}" name="Budgeted Grid Av(%)" dataDxfId="2" dataCellStyle="Percent">
      <calculatedColumnFormula>Performance!#REF!</calculatedColumnFormula>
    </tableColumn>
    <tableColumn id="19" xr3:uid="{EF71CC97-D11C-4616-ACC5-6F1C76AB371B}" name="Actual Grid Av(%)" dataDxfId="1" dataCellStyle="Percent">
      <calculatedColumnFormula>Performance!#REF!</calculatedColumnFormula>
    </tableColumn>
    <tableColumn id="20" xr3:uid="{E9585C21-36F9-493B-9C14-AE67C5158421}" name="Soil Loss(%)" dataDxfId="0" dataCellStyle="Percent">
      <calculatedColumnFormula>Performance!A227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2AA-1D0C-4C66-B2B6-9E5CFA8763E0}">
  <dimension ref="A1:AE715"/>
  <sheetViews>
    <sheetView zoomScale="70" zoomScaleNormal="70" workbookViewId="0">
      <pane xSplit="2" ySplit="2" topLeftCell="E359" activePane="bottomRight" state="frozen"/>
      <selection pane="topRight" activeCell="C1" sqref="C1"/>
      <selection pane="bottomLeft" activeCell="A3" sqref="A3"/>
      <selection pane="bottomRight" activeCell="A108" sqref="A108:XFD115"/>
    </sheetView>
  </sheetViews>
  <sheetFormatPr defaultColWidth="9.140625" defaultRowHeight="15"/>
  <cols>
    <col min="1" max="1" width="8.85546875" customWidth="1"/>
    <col min="2" max="2" width="11.140625" bestFit="1" customWidth="1"/>
    <col min="3" max="3" width="14.140625" hidden="1" customWidth="1"/>
    <col min="4" max="4" width="16.5703125" customWidth="1"/>
    <col min="5" max="5" width="13.85546875" customWidth="1"/>
    <col min="6" max="6" width="11.140625" customWidth="1"/>
    <col min="7" max="8" width="10.85546875" customWidth="1"/>
    <col min="9" max="9" width="10.5703125" customWidth="1"/>
    <col min="10" max="10" width="11.140625" customWidth="1"/>
    <col min="11" max="11" width="11.5703125" customWidth="1"/>
    <col min="12" max="16" width="10.5703125" customWidth="1"/>
    <col min="17" max="17" width="11.140625" bestFit="1" customWidth="1"/>
    <col min="18" max="18" width="9.140625" bestFit="1" customWidth="1"/>
    <col min="19" max="19" width="11.140625" bestFit="1" customWidth="1"/>
    <col min="20" max="20" width="11.85546875" bestFit="1" customWidth="1"/>
    <col min="21" max="23" width="11.140625" bestFit="1" customWidth="1"/>
    <col min="24" max="24" width="11.140625" style="57" bestFit="1" customWidth="1"/>
    <col min="25" max="25" width="11.85546875" bestFit="1" customWidth="1"/>
    <col min="26" max="27" width="8.85546875" hidden="1" customWidth="1"/>
    <col min="28" max="28" width="7.5703125" customWidth="1"/>
  </cols>
  <sheetData>
    <row r="1" spans="1:27">
      <c r="B1" s="166" t="s">
        <v>17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  <c r="S1" s="169" t="s">
        <v>27</v>
      </c>
      <c r="T1" s="170"/>
      <c r="U1" s="170"/>
      <c r="V1" s="170"/>
      <c r="W1" s="170"/>
      <c r="X1" s="171"/>
    </row>
    <row r="2" spans="1:27" ht="60">
      <c r="B2" s="4" t="s">
        <v>5</v>
      </c>
      <c r="C2" s="5" t="s">
        <v>6</v>
      </c>
      <c r="D2" s="5" t="s">
        <v>35</v>
      </c>
      <c r="E2" s="5" t="s">
        <v>7</v>
      </c>
      <c r="F2" s="5" t="s">
        <v>8</v>
      </c>
      <c r="G2" s="5" t="s">
        <v>9</v>
      </c>
      <c r="H2" s="5" t="s">
        <v>29</v>
      </c>
      <c r="I2" s="5" t="s">
        <v>10</v>
      </c>
      <c r="J2" s="5" t="s">
        <v>32</v>
      </c>
      <c r="K2" s="5" t="s">
        <v>11</v>
      </c>
      <c r="L2" s="16" t="s">
        <v>33</v>
      </c>
      <c r="M2" s="16" t="s">
        <v>16</v>
      </c>
      <c r="N2" s="5" t="s">
        <v>12</v>
      </c>
      <c r="O2" s="5" t="s">
        <v>13</v>
      </c>
      <c r="P2" s="5" t="s">
        <v>14</v>
      </c>
      <c r="Q2" s="6" t="s">
        <v>15</v>
      </c>
      <c r="S2" s="4" t="s">
        <v>5</v>
      </c>
      <c r="T2" s="5" t="s">
        <v>18</v>
      </c>
      <c r="U2" s="5" t="s">
        <v>19</v>
      </c>
      <c r="V2" s="5" t="s">
        <v>21</v>
      </c>
      <c r="W2" s="5" t="s">
        <v>20</v>
      </c>
      <c r="X2" s="56" t="s">
        <v>28</v>
      </c>
      <c r="Z2" s="5" t="s">
        <v>32</v>
      </c>
      <c r="AA2" s="16" t="s">
        <v>33</v>
      </c>
    </row>
    <row r="3" spans="1:27" hidden="1">
      <c r="A3" s="41"/>
      <c r="B3" s="42">
        <v>42855</v>
      </c>
      <c r="C3" s="36">
        <f t="shared" ref="C3:C34" si="0">SUM(C128,C246,C364,C482,C600)</f>
        <v>19414.000000000004</v>
      </c>
      <c r="D3" s="36"/>
      <c r="E3" s="36">
        <f t="shared" ref="E3:E15" si="1">SUM(E128,E246,E364,E482,E600)</f>
        <v>19551.804790299535</v>
      </c>
      <c r="F3" s="36">
        <v>6.87</v>
      </c>
      <c r="G3" s="49">
        <f t="shared" ref="G3:G15" si="2">AVERAGE(G128,G246,G364,G482,G600)</f>
        <v>6.9090882586666664</v>
      </c>
      <c r="H3" s="49"/>
      <c r="I3" s="49">
        <f t="shared" ref="I3:M15" si="3">AVERAGE(I128,I246,I364,I482,I600)</f>
        <v>7.0590018672607417</v>
      </c>
      <c r="J3" s="48">
        <f t="shared" si="3"/>
        <v>0.77373999999999987</v>
      </c>
      <c r="K3" s="48">
        <f t="shared" si="3"/>
        <v>0.77373999999999987</v>
      </c>
      <c r="L3" s="48">
        <f t="shared" si="3"/>
        <v>0.2737</v>
      </c>
      <c r="M3" s="48">
        <f t="shared" si="3"/>
        <v>0.2737</v>
      </c>
      <c r="N3" s="40">
        <v>0.99</v>
      </c>
      <c r="O3" s="48">
        <f t="shared" ref="O3:O34" si="4">AVERAGE(O128,O246,O364,O482,O600)</f>
        <v>0.99868647715979486</v>
      </c>
      <c r="P3" s="40">
        <v>0.99</v>
      </c>
      <c r="Q3" s="52">
        <f t="shared" ref="Q3:Q34" si="5">AVERAGE(Q128,Q246,Q364,Q482,Q600)</f>
        <v>1</v>
      </c>
      <c r="R3" s="41"/>
      <c r="S3" s="42">
        <v>42855</v>
      </c>
      <c r="T3" s="39">
        <f>E3/C3-1</f>
        <v>7.0982172813192079E-3</v>
      </c>
      <c r="U3" s="43">
        <f>G3/F3-1</f>
        <v>5.6897028626878843E-3</v>
      </c>
      <c r="V3" s="44">
        <f>O3-N3</f>
        <v>8.6864771597948698E-3</v>
      </c>
      <c r="W3" s="44">
        <f>Q3-P3</f>
        <v>1.0000000000000009E-2</v>
      </c>
      <c r="X3" s="61"/>
      <c r="Y3" s="41"/>
      <c r="Z3" s="41"/>
      <c r="AA3" s="41"/>
    </row>
    <row r="4" spans="1:27" hidden="1">
      <c r="B4" s="7">
        <v>42886</v>
      </c>
      <c r="C4" s="3">
        <f t="shared" si="0"/>
        <v>19221.000000000004</v>
      </c>
      <c r="D4" s="3"/>
      <c r="E4" s="3">
        <f t="shared" si="1"/>
        <v>18840.132000000016</v>
      </c>
      <c r="F4" s="3">
        <v>6.9</v>
      </c>
      <c r="G4" s="2">
        <f t="shared" si="2"/>
        <v>6.880590804516129</v>
      </c>
      <c r="H4" s="2"/>
      <c r="I4" s="2">
        <f t="shared" si="3"/>
        <v>6.8091979448689512</v>
      </c>
      <c r="J4" s="10">
        <f t="shared" si="3"/>
        <v>0.75401999999999991</v>
      </c>
      <c r="K4" s="10">
        <f t="shared" si="3"/>
        <v>0.75401999999999991</v>
      </c>
      <c r="L4" s="10">
        <f t="shared" si="3"/>
        <v>0.25461999999999996</v>
      </c>
      <c r="M4" s="10">
        <f t="shared" si="3"/>
        <v>0.25461999999999996</v>
      </c>
      <c r="N4" s="9">
        <v>0.99</v>
      </c>
      <c r="O4" s="10">
        <f t="shared" si="4"/>
        <v>0.99378951164608931</v>
      </c>
      <c r="P4" s="9">
        <v>0.99</v>
      </c>
      <c r="Q4" s="17">
        <f t="shared" si="5"/>
        <v>0.99612903225806471</v>
      </c>
      <c r="S4" s="7">
        <v>42886</v>
      </c>
      <c r="T4" s="8">
        <f t="shared" ref="T4:T15" si="6">E4/C4-1</f>
        <v>-1.9815202122677622E-2</v>
      </c>
      <c r="U4" s="26">
        <f t="shared" ref="U4:U14" si="7">G4/F4-1</f>
        <v>-2.8129268817205233E-3</v>
      </c>
      <c r="V4" s="27">
        <f t="shared" ref="V4:V15" si="8">O4-N4</f>
        <v>3.7895116460893163E-3</v>
      </c>
      <c r="W4" s="27">
        <f t="shared" ref="W4:W15" si="9">Q4-P4</f>
        <v>6.129032258064715E-3</v>
      </c>
      <c r="X4" s="53"/>
    </row>
    <row r="5" spans="1:27" hidden="1">
      <c r="B5" s="7">
        <v>42916</v>
      </c>
      <c r="C5" s="3">
        <f t="shared" si="0"/>
        <v>17366.000000000004</v>
      </c>
      <c r="D5" s="3"/>
      <c r="E5" s="3">
        <f t="shared" si="1"/>
        <v>18302.724000000006</v>
      </c>
      <c r="F5" s="3">
        <v>6.5</v>
      </c>
      <c r="G5" s="2">
        <f t="shared" si="2"/>
        <v>6.7390925139333344</v>
      </c>
      <c r="H5" s="2"/>
      <c r="I5" s="2">
        <f t="shared" si="3"/>
        <v>6.590922174690462</v>
      </c>
      <c r="J5" s="10">
        <f t="shared" si="3"/>
        <v>0.79675999999999991</v>
      </c>
      <c r="K5" s="10">
        <f t="shared" si="3"/>
        <v>0.79675999999999991</v>
      </c>
      <c r="L5" s="10">
        <f t="shared" si="3"/>
        <v>0.25414000000000003</v>
      </c>
      <c r="M5" s="10">
        <f t="shared" si="3"/>
        <v>0.25414000000000003</v>
      </c>
      <c r="N5" s="9">
        <v>0.99</v>
      </c>
      <c r="O5" s="10">
        <f t="shared" si="4"/>
        <v>0.97766251346928601</v>
      </c>
      <c r="P5" s="9">
        <v>0.99</v>
      </c>
      <c r="Q5" s="17">
        <f t="shared" si="5"/>
        <v>0.97299983966650638</v>
      </c>
      <c r="S5" s="7">
        <v>42916</v>
      </c>
      <c r="T5" s="8">
        <f t="shared" si="6"/>
        <v>5.3940112864217626E-2</v>
      </c>
      <c r="U5" s="26">
        <f t="shared" si="7"/>
        <v>3.6783463682051432E-2</v>
      </c>
      <c r="V5" s="27">
        <f t="shared" si="8"/>
        <v>-1.2337486530713981E-2</v>
      </c>
      <c r="W5" s="27">
        <f t="shared" si="9"/>
        <v>-1.7000160333493608E-2</v>
      </c>
      <c r="X5" s="53"/>
    </row>
    <row r="6" spans="1:27" hidden="1">
      <c r="B6" s="7">
        <v>42947</v>
      </c>
      <c r="C6" s="3">
        <f t="shared" si="0"/>
        <v>16090</v>
      </c>
      <c r="D6" s="3"/>
      <c r="E6" s="3">
        <f t="shared" si="1"/>
        <v>17314.487999999987</v>
      </c>
      <c r="F6" s="3">
        <v>5.74</v>
      </c>
      <c r="G6" s="2">
        <f t="shared" si="2"/>
        <v>5.9767509024932668</v>
      </c>
      <c r="H6" s="2"/>
      <c r="I6" s="2">
        <f t="shared" si="3"/>
        <v>5.8954536019634913</v>
      </c>
      <c r="J6" s="10">
        <f t="shared" si="3"/>
        <v>0.78893999999999997</v>
      </c>
      <c r="K6" s="10">
        <f t="shared" si="3"/>
        <v>0.78893999999999997</v>
      </c>
      <c r="L6" s="10">
        <f t="shared" si="3"/>
        <v>0.23161999999999999</v>
      </c>
      <c r="M6" s="10">
        <f t="shared" si="3"/>
        <v>0.23161999999999999</v>
      </c>
      <c r="N6" s="9">
        <v>0.99</v>
      </c>
      <c r="O6" s="10">
        <f t="shared" si="4"/>
        <v>0.99593427152309988</v>
      </c>
      <c r="P6" s="9">
        <v>0.99</v>
      </c>
      <c r="Q6" s="17">
        <f t="shared" si="5"/>
        <v>0.99522102747909202</v>
      </c>
      <c r="S6" s="7">
        <v>42947</v>
      </c>
      <c r="T6" s="8">
        <f t="shared" si="6"/>
        <v>7.6102423865754387E-2</v>
      </c>
      <c r="U6" s="26">
        <f t="shared" si="7"/>
        <v>4.124580182809523E-2</v>
      </c>
      <c r="V6" s="27">
        <f t="shared" si="8"/>
        <v>5.9342715230998877E-3</v>
      </c>
      <c r="W6" s="27">
        <f t="shared" si="9"/>
        <v>5.221027479092033E-3</v>
      </c>
      <c r="X6" s="53"/>
    </row>
    <row r="7" spans="1:27" hidden="1">
      <c r="B7" s="7">
        <v>42978</v>
      </c>
      <c r="C7" s="3">
        <f t="shared" si="0"/>
        <v>16365</v>
      </c>
      <c r="D7" s="3"/>
      <c r="E7" s="3">
        <f t="shared" si="1"/>
        <v>17510.148000000008</v>
      </c>
      <c r="F7" s="3">
        <v>5.71</v>
      </c>
      <c r="G7" s="2">
        <f t="shared" si="2"/>
        <v>6.0605586093802399</v>
      </c>
      <c r="H7" s="2"/>
      <c r="I7" s="2">
        <f t="shared" si="3"/>
        <v>6.1280108699683726</v>
      </c>
      <c r="J7" s="10">
        <f t="shared" si="3"/>
        <v>0.77648000000000006</v>
      </c>
      <c r="K7" s="10">
        <f t="shared" si="3"/>
        <v>0.77648000000000006</v>
      </c>
      <c r="L7" s="10">
        <f t="shared" si="3"/>
        <v>0.23746</v>
      </c>
      <c r="M7" s="10">
        <f t="shared" si="3"/>
        <v>0.23746</v>
      </c>
      <c r="N7" s="9">
        <v>0.99</v>
      </c>
      <c r="O7" s="10">
        <f t="shared" si="4"/>
        <v>0.99977764976958527</v>
      </c>
      <c r="P7" s="9">
        <v>0.99</v>
      </c>
      <c r="Q7" s="17">
        <f t="shared" si="5"/>
        <v>1</v>
      </c>
      <c r="S7" s="7">
        <v>42978</v>
      </c>
      <c r="T7" s="8">
        <f t="shared" si="6"/>
        <v>6.997543538038542E-2</v>
      </c>
      <c r="U7" s="26">
        <f t="shared" si="7"/>
        <v>6.1393801993036679E-2</v>
      </c>
      <c r="V7" s="27">
        <f t="shared" si="8"/>
        <v>9.7776497695852838E-3</v>
      </c>
      <c r="W7" s="27">
        <f t="shared" si="9"/>
        <v>1.0000000000000009E-2</v>
      </c>
      <c r="X7" s="53"/>
    </row>
    <row r="8" spans="1:27" hidden="1">
      <c r="B8" s="7">
        <v>43008</v>
      </c>
      <c r="C8" s="3">
        <f t="shared" si="0"/>
        <v>17589</v>
      </c>
      <c r="D8" s="3"/>
      <c r="E8" s="3">
        <f t="shared" si="1"/>
        <v>17394.876000000026</v>
      </c>
      <c r="F8" s="3">
        <v>5.93</v>
      </c>
      <c r="G8" s="2">
        <f t="shared" si="2"/>
        <v>5.9059228370186663</v>
      </c>
      <c r="H8" s="2"/>
      <c r="I8" s="2">
        <f t="shared" si="3"/>
        <v>6.3167816012374853</v>
      </c>
      <c r="J8" s="10">
        <f t="shared" si="3"/>
        <v>0.78586</v>
      </c>
      <c r="K8" s="10">
        <f t="shared" si="3"/>
        <v>0.78586</v>
      </c>
      <c r="L8" s="10">
        <f t="shared" si="3"/>
        <v>0.24370000000000003</v>
      </c>
      <c r="M8" s="10">
        <f t="shared" si="3"/>
        <v>0.24370000000000003</v>
      </c>
      <c r="N8" s="9">
        <v>0.99</v>
      </c>
      <c r="O8" s="10">
        <f t="shared" si="4"/>
        <v>0.98459974530048699</v>
      </c>
      <c r="P8" s="9">
        <v>0.99</v>
      </c>
      <c r="Q8" s="17">
        <f t="shared" si="5"/>
        <v>0.98791208791208773</v>
      </c>
      <c r="S8" s="7">
        <v>43008</v>
      </c>
      <c r="T8" s="8">
        <f t="shared" si="6"/>
        <v>-1.1036670646425328E-2</v>
      </c>
      <c r="U8" s="26">
        <f t="shared" si="7"/>
        <v>-4.0602298450814756E-3</v>
      </c>
      <c r="V8" s="27">
        <f t="shared" si="8"/>
        <v>-5.4002546995129963E-3</v>
      </c>
      <c r="W8" s="27">
        <f t="shared" si="9"/>
        <v>-2.0879120879122581E-3</v>
      </c>
      <c r="X8" s="53"/>
    </row>
    <row r="9" spans="1:27" hidden="1">
      <c r="B9" s="7">
        <v>43039</v>
      </c>
      <c r="C9" s="3">
        <f t="shared" si="0"/>
        <v>18543</v>
      </c>
      <c r="D9" s="3"/>
      <c r="E9" s="3">
        <f t="shared" si="1"/>
        <v>18741.275999999987</v>
      </c>
      <c r="F9" s="3">
        <v>5.39</v>
      </c>
      <c r="G9" s="2">
        <f t="shared" si="2"/>
        <v>5.5645956062114053</v>
      </c>
      <c r="H9" s="2"/>
      <c r="I9" s="2">
        <f t="shared" si="3"/>
        <v>6.8091027832897355</v>
      </c>
      <c r="J9" s="10">
        <f t="shared" si="3"/>
        <v>0.74641999999999997</v>
      </c>
      <c r="K9" s="10">
        <f t="shared" si="3"/>
        <v>0.74641999999999997</v>
      </c>
      <c r="L9" s="10">
        <f t="shared" si="3"/>
        <v>0.25403999999999999</v>
      </c>
      <c r="M9" s="10">
        <f t="shared" si="3"/>
        <v>0.25403999999999999</v>
      </c>
      <c r="N9" s="9">
        <v>0.99</v>
      </c>
      <c r="O9" s="10">
        <f t="shared" si="4"/>
        <v>0.99864846980976019</v>
      </c>
      <c r="P9" s="9">
        <v>0.99</v>
      </c>
      <c r="Q9" s="17">
        <f t="shared" si="5"/>
        <v>1</v>
      </c>
      <c r="S9" s="7">
        <v>43039</v>
      </c>
      <c r="T9" s="8">
        <f t="shared" si="6"/>
        <v>1.069276816049114E-2</v>
      </c>
      <c r="U9" s="26">
        <f t="shared" si="7"/>
        <v>3.2392505790613368E-2</v>
      </c>
      <c r="V9" s="27">
        <f t="shared" si="8"/>
        <v>8.6484698097601953E-3</v>
      </c>
      <c r="W9" s="27">
        <f t="shared" si="9"/>
        <v>1.0000000000000009E-2</v>
      </c>
      <c r="X9" s="53"/>
    </row>
    <row r="10" spans="1:27" hidden="1">
      <c r="B10" s="7">
        <v>43069</v>
      </c>
      <c r="C10" s="3">
        <f t="shared" si="0"/>
        <v>15930.000000000002</v>
      </c>
      <c r="D10" s="3"/>
      <c r="E10" s="3">
        <f t="shared" si="1"/>
        <v>15401.268000000002</v>
      </c>
      <c r="F10" s="3">
        <v>4.2699999999999996</v>
      </c>
      <c r="G10" s="2">
        <f t="shared" si="2"/>
        <v>4.2443754231148469</v>
      </c>
      <c r="H10" s="2"/>
      <c r="I10" s="2">
        <f t="shared" si="3"/>
        <v>5.6694361642878262</v>
      </c>
      <c r="J10" s="10">
        <f t="shared" si="3"/>
        <v>0.76397999999999988</v>
      </c>
      <c r="K10" s="10">
        <f t="shared" si="3"/>
        <v>0.76397999999999988</v>
      </c>
      <c r="L10" s="10">
        <f t="shared" si="3"/>
        <v>0.21567999999999996</v>
      </c>
      <c r="M10" s="10">
        <f t="shared" si="3"/>
        <v>0.21567999999999996</v>
      </c>
      <c r="N10" s="9">
        <v>0.99</v>
      </c>
      <c r="O10" s="10">
        <f t="shared" si="4"/>
        <v>0.99822020202020201</v>
      </c>
      <c r="P10" s="9">
        <v>0.99</v>
      </c>
      <c r="Q10" s="17">
        <f t="shared" si="5"/>
        <v>1</v>
      </c>
      <c r="R10" s="88">
        <f>T10-U10</f>
        <v>-2.7189888581918287E-2</v>
      </c>
      <c r="S10" s="7">
        <v>43069</v>
      </c>
      <c r="T10" s="8">
        <f t="shared" si="6"/>
        <v>-3.3190960451977447E-2</v>
      </c>
      <c r="U10" s="26">
        <f t="shared" si="7"/>
        <v>-6.0010718700591603E-3</v>
      </c>
      <c r="V10" s="27">
        <f t="shared" si="8"/>
        <v>8.2202020202020165E-3</v>
      </c>
      <c r="W10" s="27">
        <f t="shared" si="9"/>
        <v>1.0000000000000009E-2</v>
      </c>
      <c r="X10" s="53"/>
    </row>
    <row r="11" spans="1:27" hidden="1">
      <c r="B11" s="7">
        <v>43100</v>
      </c>
      <c r="C11" s="3">
        <f t="shared" si="0"/>
        <v>15813</v>
      </c>
      <c r="D11" s="3"/>
      <c r="E11" s="3">
        <f t="shared" si="1"/>
        <v>14720.40000000002</v>
      </c>
      <c r="F11" s="3">
        <v>3.77</v>
      </c>
      <c r="G11" s="2">
        <f t="shared" si="2"/>
        <v>3.6487027259422575</v>
      </c>
      <c r="H11" s="2"/>
      <c r="I11" s="2">
        <f t="shared" si="3"/>
        <v>5.0766439732830007</v>
      </c>
      <c r="J11" s="10">
        <f t="shared" si="3"/>
        <v>0.79631999999999992</v>
      </c>
      <c r="K11" s="10">
        <f t="shared" si="3"/>
        <v>0.79631999999999992</v>
      </c>
      <c r="L11" s="10">
        <f t="shared" si="3"/>
        <v>0.19949999999999998</v>
      </c>
      <c r="M11" s="10">
        <f t="shared" si="3"/>
        <v>0.19949999999999998</v>
      </c>
      <c r="N11" s="9">
        <v>0.99</v>
      </c>
      <c r="O11" s="10">
        <f t="shared" si="4"/>
        <v>0.99746692617141941</v>
      </c>
      <c r="P11" s="9">
        <v>0.99</v>
      </c>
      <c r="Q11" s="17">
        <f t="shared" si="5"/>
        <v>0.99706744868035191</v>
      </c>
      <c r="S11" s="7">
        <v>43100</v>
      </c>
      <c r="T11" s="8">
        <f t="shared" si="6"/>
        <v>-6.9095048377915691E-2</v>
      </c>
      <c r="U11" s="26">
        <f t="shared" si="7"/>
        <v>-3.2174343251390569E-2</v>
      </c>
      <c r="V11" s="27">
        <f t="shared" si="8"/>
        <v>7.4669261714194191E-3</v>
      </c>
      <c r="W11" s="27">
        <f t="shared" si="9"/>
        <v>7.0674486803519176E-3</v>
      </c>
      <c r="X11" s="53"/>
    </row>
    <row r="12" spans="1:27" hidden="1">
      <c r="B12" s="7">
        <v>43131</v>
      </c>
      <c r="C12" s="3">
        <f t="shared" si="0"/>
        <v>16556</v>
      </c>
      <c r="D12" s="3"/>
      <c r="E12" s="3">
        <f t="shared" si="1"/>
        <v>16637.507999999965</v>
      </c>
      <c r="F12" s="3">
        <v>4.03</v>
      </c>
      <c r="G12" s="2">
        <f t="shared" si="2"/>
        <v>4.2372803383343811</v>
      </c>
      <c r="H12" s="2"/>
      <c r="I12" s="2">
        <f t="shared" si="3"/>
        <v>5.8619252814551315</v>
      </c>
      <c r="J12" s="10">
        <f t="shared" si="3"/>
        <v>0.77844000000000013</v>
      </c>
      <c r="K12" s="10">
        <f t="shared" si="3"/>
        <v>0.77844000000000013</v>
      </c>
      <c r="L12" s="10">
        <f t="shared" si="3"/>
        <v>0.22545999999999999</v>
      </c>
      <c r="M12" s="10">
        <f t="shared" si="3"/>
        <v>0.22545999999999999</v>
      </c>
      <c r="N12" s="9">
        <v>0.99</v>
      </c>
      <c r="O12" s="10">
        <f t="shared" si="4"/>
        <v>0.99570486191192431</v>
      </c>
      <c r="P12" s="9">
        <v>0.99</v>
      </c>
      <c r="Q12" s="17">
        <f t="shared" si="5"/>
        <v>0.99529569892473124</v>
      </c>
      <c r="S12" s="7">
        <v>43131</v>
      </c>
      <c r="T12" s="8">
        <f t="shared" si="6"/>
        <v>4.9231698477871788E-3</v>
      </c>
      <c r="U12" s="26">
        <f t="shared" si="7"/>
        <v>5.1434327130119417E-2</v>
      </c>
      <c r="V12" s="27">
        <f t="shared" si="8"/>
        <v>5.7048619119243194E-3</v>
      </c>
      <c r="W12" s="27">
        <f t="shared" si="9"/>
        <v>5.2956989247312514E-3</v>
      </c>
      <c r="X12" s="53"/>
    </row>
    <row r="13" spans="1:27" hidden="1">
      <c r="B13" s="7">
        <v>43159</v>
      </c>
      <c r="C13" s="3">
        <f t="shared" si="0"/>
        <v>16766.000000000004</v>
      </c>
      <c r="D13" s="3"/>
      <c r="E13" s="3">
        <f t="shared" si="1"/>
        <v>15608.303999999984</v>
      </c>
      <c r="F13" s="3">
        <v>4.79</v>
      </c>
      <c r="G13" s="2">
        <f t="shared" si="2"/>
        <v>4.8759999999999994</v>
      </c>
      <c r="H13" s="2"/>
      <c r="I13" s="2">
        <f t="shared" si="3"/>
        <v>6.0780000000000003</v>
      </c>
      <c r="J13" s="10">
        <f t="shared" si="3"/>
        <v>0.78158000000000005</v>
      </c>
      <c r="K13" s="10">
        <f t="shared" si="3"/>
        <v>0.78158000000000005</v>
      </c>
      <c r="L13" s="10">
        <f t="shared" si="3"/>
        <v>0.23415999999999998</v>
      </c>
      <c r="M13" s="10">
        <f t="shared" si="3"/>
        <v>0.23415999999999998</v>
      </c>
      <c r="N13" s="9">
        <v>0.99</v>
      </c>
      <c r="O13" s="10">
        <f t="shared" si="4"/>
        <v>0.99460104454677012</v>
      </c>
      <c r="P13" s="9">
        <v>0.99</v>
      </c>
      <c r="Q13" s="17">
        <f t="shared" si="5"/>
        <v>0.99375000000000002</v>
      </c>
      <c r="S13" s="7">
        <v>43159</v>
      </c>
      <c r="T13" s="8">
        <f t="shared" si="6"/>
        <v>-6.905022068472022E-2</v>
      </c>
      <c r="U13" s="26">
        <f t="shared" si="7"/>
        <v>1.7954070981210712E-2</v>
      </c>
      <c r="V13" s="27">
        <f t="shared" si="8"/>
        <v>4.6010445467701278E-3</v>
      </c>
      <c r="W13" s="27">
        <f t="shared" si="9"/>
        <v>3.7500000000000311E-3</v>
      </c>
      <c r="X13" s="53"/>
    </row>
    <row r="14" spans="1:27" hidden="1">
      <c r="B14" s="7">
        <v>43190</v>
      </c>
      <c r="C14" s="3">
        <f t="shared" si="0"/>
        <v>20185.000000000004</v>
      </c>
      <c r="D14" s="3"/>
      <c r="E14" s="3">
        <f t="shared" si="1"/>
        <v>19853.784</v>
      </c>
      <c r="F14" s="3">
        <v>6.16</v>
      </c>
      <c r="G14" s="2">
        <f t="shared" si="2"/>
        <v>6.2702</v>
      </c>
      <c r="H14" s="2"/>
      <c r="I14" s="2">
        <f t="shared" si="3"/>
        <v>7.1084000000000005</v>
      </c>
      <c r="J14" s="10">
        <f t="shared" si="3"/>
        <v>0.76530000000000009</v>
      </c>
      <c r="K14" s="10">
        <f t="shared" si="3"/>
        <v>0.76530000000000009</v>
      </c>
      <c r="L14" s="10">
        <f t="shared" si="3"/>
        <v>0.26902000000000004</v>
      </c>
      <c r="M14" s="10">
        <f t="shared" si="3"/>
        <v>0.26902000000000004</v>
      </c>
      <c r="N14" s="9">
        <v>0.99</v>
      </c>
      <c r="O14" s="10">
        <f t="shared" si="4"/>
        <v>0.99402122399999993</v>
      </c>
      <c r="P14" s="9">
        <v>0.99</v>
      </c>
      <c r="Q14" s="17">
        <f t="shared" si="5"/>
        <v>0.99320000000000008</v>
      </c>
      <c r="S14" s="7">
        <v>43190</v>
      </c>
      <c r="T14" s="8">
        <f t="shared" si="6"/>
        <v>-1.6409016596482751E-2</v>
      </c>
      <c r="U14" s="26">
        <f t="shared" si="7"/>
        <v>1.7889610389610455E-2</v>
      </c>
      <c r="V14" s="27">
        <f t="shared" si="8"/>
        <v>4.0212239999999344E-3</v>
      </c>
      <c r="W14" s="27">
        <f t="shared" si="9"/>
        <v>3.2000000000000917E-3</v>
      </c>
      <c r="X14" s="53"/>
    </row>
    <row r="15" spans="1:27" hidden="1">
      <c r="A15" s="41"/>
      <c r="B15" s="42">
        <v>43220</v>
      </c>
      <c r="C15" s="36">
        <f t="shared" si="0"/>
        <v>19438.338210096343</v>
      </c>
      <c r="D15" s="36"/>
      <c r="E15" s="36">
        <f t="shared" si="1"/>
        <v>18484.776000000002</v>
      </c>
      <c r="F15" s="49">
        <v>6.8135005767540262</v>
      </c>
      <c r="G15" s="49">
        <f t="shared" si="2"/>
        <v>6.8</v>
      </c>
      <c r="H15" s="49">
        <v>6.9937496109730475</v>
      </c>
      <c r="I15" s="49">
        <f t="shared" si="3"/>
        <v>6.9600000000000009</v>
      </c>
      <c r="J15" s="48">
        <f t="shared" si="3"/>
        <v>0.7478800000000001</v>
      </c>
      <c r="K15" s="48">
        <f t="shared" si="3"/>
        <v>0.7478800000000001</v>
      </c>
      <c r="L15" s="48">
        <f t="shared" si="3"/>
        <v>0.25894</v>
      </c>
      <c r="M15" s="48">
        <f t="shared" si="3"/>
        <v>0.25894</v>
      </c>
      <c r="N15" s="40">
        <v>0.99</v>
      </c>
      <c r="O15" s="48">
        <f t="shared" si="4"/>
        <v>0.99668279999999998</v>
      </c>
      <c r="P15" s="40">
        <v>0.99</v>
      </c>
      <c r="Q15" s="52">
        <f t="shared" si="5"/>
        <v>0.99719999999999998</v>
      </c>
      <c r="R15" s="41"/>
      <c r="S15" s="42">
        <v>43220</v>
      </c>
      <c r="T15" s="39">
        <f t="shared" si="6"/>
        <v>-4.9055747450728937E-2</v>
      </c>
      <c r="U15" s="43">
        <f>G15/F15-1</f>
        <v>-1.9814450152226826E-3</v>
      </c>
      <c r="V15" s="44">
        <f t="shared" si="8"/>
        <v>6.6827999999999887E-3</v>
      </c>
      <c r="W15" s="44">
        <f t="shared" si="9"/>
        <v>7.1999999999999842E-3</v>
      </c>
      <c r="X15" s="61"/>
      <c r="Y15" s="41"/>
      <c r="Z15" s="65"/>
      <c r="AA15" s="41"/>
    </row>
    <row r="16" spans="1:27" hidden="1">
      <c r="B16" s="7">
        <v>43251</v>
      </c>
      <c r="C16" s="3">
        <f t="shared" si="0"/>
        <v>18778.443867092858</v>
      </c>
      <c r="D16" s="3"/>
      <c r="E16" s="3">
        <v>18982.511999999999</v>
      </c>
      <c r="F16" s="2">
        <v>6.8057770661735573</v>
      </c>
      <c r="G16" s="2">
        <v>7.03</v>
      </c>
      <c r="H16" s="2">
        <v>6.7314236322156251</v>
      </c>
      <c r="I16" s="2">
        <v>7.06</v>
      </c>
      <c r="J16" s="10">
        <v>0.73699999999999999</v>
      </c>
      <c r="K16" s="10">
        <v>0.73699999999999999</v>
      </c>
      <c r="L16" s="10">
        <f t="shared" ref="L16:M35" si="10">AVERAGE(L141,L259,L377,L495,L613)</f>
        <v>0.25739999999999996</v>
      </c>
      <c r="M16" s="10">
        <f t="shared" si="10"/>
        <v>0.25739999999999996</v>
      </c>
      <c r="N16" s="9">
        <v>0.99</v>
      </c>
      <c r="O16" s="10">
        <f t="shared" si="4"/>
        <v>0.99017999999999995</v>
      </c>
      <c r="P16" s="9">
        <v>0.99</v>
      </c>
      <c r="Q16" s="17">
        <f t="shared" si="5"/>
        <v>0.99439999999999995</v>
      </c>
      <c r="S16" s="7">
        <v>43251</v>
      </c>
      <c r="T16" s="8">
        <f t="shared" ref="T16:T24" si="11">E16/C16-1</f>
        <v>1.0867148223328016E-2</v>
      </c>
      <c r="U16" s="26">
        <f>G16/F16-1</f>
        <v>3.2945970995859941E-2</v>
      </c>
      <c r="V16" s="27">
        <f t="shared" ref="V16:V24" si="12">O16-N16</f>
        <v>1.7999999999995797E-4</v>
      </c>
      <c r="W16" s="27">
        <f t="shared" ref="W16:W24" si="13">Q16-P16</f>
        <v>4.3999999999999595E-3</v>
      </c>
      <c r="X16" s="53">
        <f>AVERAGE(X141,X259,X377,X495,X613)</f>
        <v>-3.0759999999999999E-2</v>
      </c>
      <c r="Z16" s="58"/>
    </row>
    <row r="17" spans="1:27" hidden="1">
      <c r="B17" s="7">
        <v>43281</v>
      </c>
      <c r="C17" s="3">
        <f t="shared" si="0"/>
        <v>18320.538924023695</v>
      </c>
      <c r="D17" s="3"/>
      <c r="E17" s="3">
        <f t="shared" ref="E17:E48" si="14">SUM(E142,E260,E378,E496,E614)</f>
        <v>16037.028</v>
      </c>
      <c r="F17" s="2">
        <v>6.7514519642696857</v>
      </c>
      <c r="G17" s="2">
        <f t="shared" ref="G17:G48" si="15">AVERAGE(G142,G260,G378,G496,G614)</f>
        <v>6.2639999999999985</v>
      </c>
      <c r="H17" s="2">
        <v>6.5965613394668097</v>
      </c>
      <c r="I17" s="2">
        <f t="shared" ref="I17:K36" si="16">AVERAGE(I142,I260,I378,I496,I614)</f>
        <v>6.1719999999999997</v>
      </c>
      <c r="J17" s="10">
        <f t="shared" si="16"/>
        <v>0.7242599999999999</v>
      </c>
      <c r="K17" s="10">
        <f t="shared" si="16"/>
        <v>0.7242599999999999</v>
      </c>
      <c r="L17" s="10">
        <f t="shared" si="10"/>
        <v>0.22923999999999997</v>
      </c>
      <c r="M17" s="10">
        <f t="shared" si="10"/>
        <v>0.22923999999999997</v>
      </c>
      <c r="N17" s="9">
        <v>0.99</v>
      </c>
      <c r="O17" s="10">
        <f t="shared" si="4"/>
        <v>0.99836000000000014</v>
      </c>
      <c r="P17" s="9">
        <v>0.99</v>
      </c>
      <c r="Q17" s="17">
        <f t="shared" si="5"/>
        <v>0.99909999999999999</v>
      </c>
      <c r="S17" s="7">
        <v>43281</v>
      </c>
      <c r="T17" s="8">
        <f t="shared" si="11"/>
        <v>-0.12464212616744208</v>
      </c>
      <c r="U17" s="26">
        <f t="shared" ref="U17:U22" si="17">G17/F17-1</f>
        <v>-7.2199575269053407E-2</v>
      </c>
      <c r="V17" s="27">
        <f t="shared" si="12"/>
        <v>8.3600000000001451E-3</v>
      </c>
      <c r="W17" s="27">
        <f t="shared" si="13"/>
        <v>9.099999999999997E-3</v>
      </c>
      <c r="X17" s="15">
        <f>AVERAGE(X142,X260,X378,X496,X614)</f>
        <v>-7.0720000000000005E-2</v>
      </c>
      <c r="Z17" s="58"/>
    </row>
    <row r="18" spans="1:27" hidden="1">
      <c r="B18" s="7">
        <v>43312</v>
      </c>
      <c r="C18" s="3">
        <f t="shared" si="0"/>
        <v>17718.433464345439</v>
      </c>
      <c r="D18" s="3"/>
      <c r="E18" s="3">
        <f t="shared" si="14"/>
        <v>17552.303</v>
      </c>
      <c r="F18" s="2">
        <v>6.1641625490566909</v>
      </c>
      <c r="G18" s="2">
        <f t="shared" si="15"/>
        <v>6.1779999999999999</v>
      </c>
      <c r="H18" s="2">
        <v>6.0845757098486075</v>
      </c>
      <c r="I18" s="2">
        <f t="shared" si="16"/>
        <v>6.1</v>
      </c>
      <c r="J18" s="10">
        <f t="shared" si="16"/>
        <v>0.77554000000000001</v>
      </c>
      <c r="K18" s="10">
        <f t="shared" si="16"/>
        <v>0.77554000000000001</v>
      </c>
      <c r="L18" s="10">
        <f t="shared" si="10"/>
        <v>0.23591999999999999</v>
      </c>
      <c r="M18" s="10">
        <f t="shared" si="10"/>
        <v>0.23591999999999999</v>
      </c>
      <c r="N18" s="9">
        <v>0.99</v>
      </c>
      <c r="O18" s="10">
        <f t="shared" si="4"/>
        <v>0.99860000000000004</v>
      </c>
      <c r="P18" s="9">
        <v>0.99</v>
      </c>
      <c r="Q18" s="17">
        <f t="shared" si="5"/>
        <v>1</v>
      </c>
      <c r="S18" s="7">
        <v>43312</v>
      </c>
      <c r="T18" s="8">
        <f t="shared" si="11"/>
        <v>-9.3761372685536859E-3</v>
      </c>
      <c r="U18" s="26">
        <f t="shared" si="17"/>
        <v>2.2448225258802079E-3</v>
      </c>
      <c r="V18" s="27">
        <f t="shared" si="12"/>
        <v>8.600000000000052E-3</v>
      </c>
      <c r="W18" s="27">
        <f t="shared" si="13"/>
        <v>1.0000000000000009E-2</v>
      </c>
      <c r="X18" s="53">
        <v>-2.4199999999999999E-2</v>
      </c>
      <c r="Z18" s="58"/>
    </row>
    <row r="19" spans="1:27" hidden="1">
      <c r="B19" s="7">
        <v>43343</v>
      </c>
      <c r="C19" s="3">
        <f t="shared" si="0"/>
        <v>17051.728628356264</v>
      </c>
      <c r="D19" s="3"/>
      <c r="E19" s="3">
        <f t="shared" si="14"/>
        <v>17618.579000000002</v>
      </c>
      <c r="F19" s="2">
        <v>5.8286036891538586</v>
      </c>
      <c r="G19" s="2">
        <f t="shared" si="15"/>
        <v>6.0679999999999996</v>
      </c>
      <c r="H19" s="2">
        <v>5.8919248332395036</v>
      </c>
      <c r="I19" s="2">
        <f t="shared" si="16"/>
        <v>6.1379999999999999</v>
      </c>
      <c r="J19" s="10">
        <f t="shared" si="16"/>
        <v>0.77223999999999993</v>
      </c>
      <c r="K19" s="10">
        <f t="shared" si="16"/>
        <v>0.77223999999999993</v>
      </c>
      <c r="L19" s="10">
        <f t="shared" si="10"/>
        <v>0.23679999999999998</v>
      </c>
      <c r="M19" s="10">
        <f t="shared" si="10"/>
        <v>0.23679999999999998</v>
      </c>
      <c r="N19" s="9">
        <v>0.99</v>
      </c>
      <c r="O19" s="10">
        <f t="shared" si="4"/>
        <v>0.99956</v>
      </c>
      <c r="P19" s="9">
        <v>0.99</v>
      </c>
      <c r="Q19" s="17">
        <f t="shared" si="5"/>
        <v>1</v>
      </c>
      <c r="S19" s="7">
        <v>43343</v>
      </c>
      <c r="T19" s="8">
        <f t="shared" si="11"/>
        <v>3.3242985740524311E-2</v>
      </c>
      <c r="U19" s="26">
        <f t="shared" si="17"/>
        <v>4.1072669135426176E-2</v>
      </c>
      <c r="V19" s="27">
        <f t="shared" si="12"/>
        <v>9.5600000000000129E-3</v>
      </c>
      <c r="W19" s="27">
        <f t="shared" si="13"/>
        <v>1.0000000000000009E-2</v>
      </c>
      <c r="X19" s="53">
        <f>AVERAGE(X144,X262,X380,X498,X616)</f>
        <v>-2.4919999999999998E-2</v>
      </c>
      <c r="Z19" s="58"/>
    </row>
    <row r="20" spans="1:27" hidden="1">
      <c r="B20" s="7">
        <v>43373</v>
      </c>
      <c r="C20" s="3">
        <f t="shared" si="0"/>
        <v>18062.484400107533</v>
      </c>
      <c r="D20" s="3"/>
      <c r="E20" s="3">
        <f t="shared" si="14"/>
        <v>17820</v>
      </c>
      <c r="F20" s="2">
        <v>6.1477492517544281</v>
      </c>
      <c r="G20" s="2">
        <f t="shared" si="15"/>
        <v>6.0419999999999998</v>
      </c>
      <c r="H20" s="2">
        <v>6.5370059389968382</v>
      </c>
      <c r="I20" s="2">
        <f t="shared" si="16"/>
        <v>6.5540000000000003</v>
      </c>
      <c r="J20" s="10">
        <f t="shared" si="16"/>
        <v>0.75956000000000001</v>
      </c>
      <c r="K20" s="10">
        <f t="shared" si="16"/>
        <v>0.75956000000000001</v>
      </c>
      <c r="L20" s="10">
        <f t="shared" si="10"/>
        <v>0.24752000000000002</v>
      </c>
      <c r="M20" s="10">
        <f t="shared" si="10"/>
        <v>0.24752000000000002</v>
      </c>
      <c r="N20" s="9">
        <v>0.99</v>
      </c>
      <c r="O20" s="10">
        <f t="shared" si="4"/>
        <v>0.99419999999999997</v>
      </c>
      <c r="P20" s="9">
        <v>0.99</v>
      </c>
      <c r="Q20" s="17">
        <f t="shared" si="5"/>
        <v>0.99539999999999984</v>
      </c>
      <c r="S20" s="7">
        <v>43373</v>
      </c>
      <c r="T20" s="8">
        <f t="shared" si="11"/>
        <v>-1.3424753468913142E-2</v>
      </c>
      <c r="U20" s="26">
        <f t="shared" si="17"/>
        <v>-1.7201295534987837E-2</v>
      </c>
      <c r="V20" s="27">
        <f t="shared" si="12"/>
        <v>4.1999999999999815E-3</v>
      </c>
      <c r="W20" s="27">
        <f t="shared" si="13"/>
        <v>5.3999999999998494E-3</v>
      </c>
      <c r="X20" s="53">
        <f>AVERAGE(X145,X263,X381,X499,X617)</f>
        <v>-2.368E-2</v>
      </c>
      <c r="Z20" s="58"/>
    </row>
    <row r="21" spans="1:27" hidden="1">
      <c r="B21" s="7">
        <v>43404</v>
      </c>
      <c r="C21" s="3">
        <f t="shared" si="0"/>
        <v>18407.782479829075</v>
      </c>
      <c r="D21" s="3"/>
      <c r="E21" s="3">
        <f t="shared" si="14"/>
        <v>17708</v>
      </c>
      <c r="F21" s="2">
        <v>5.3742892009143528</v>
      </c>
      <c r="G21" s="2">
        <f t="shared" si="15"/>
        <v>5.26</v>
      </c>
      <c r="H21" s="2">
        <v>6.538008358625274</v>
      </c>
      <c r="I21" s="2">
        <f t="shared" si="16"/>
        <v>6.3680000000000003</v>
      </c>
      <c r="J21" s="10">
        <f t="shared" si="16"/>
        <v>0.74791999999999992</v>
      </c>
      <c r="K21" s="10">
        <f t="shared" si="16"/>
        <v>0.74791999999999992</v>
      </c>
      <c r="L21" s="10">
        <f t="shared" si="10"/>
        <v>0.23801999999999998</v>
      </c>
      <c r="M21" s="10">
        <f t="shared" si="10"/>
        <v>0.23801999999999998</v>
      </c>
      <c r="N21" s="9">
        <v>0.99</v>
      </c>
      <c r="O21" s="10">
        <f t="shared" si="4"/>
        <v>0.99970000000000003</v>
      </c>
      <c r="P21" s="9">
        <v>0.99</v>
      </c>
      <c r="Q21" s="17">
        <f t="shared" si="5"/>
        <v>1</v>
      </c>
      <c r="S21" s="7">
        <v>43404</v>
      </c>
      <c r="T21" s="8">
        <f t="shared" si="11"/>
        <v>-3.8015577411124046E-2</v>
      </c>
      <c r="U21" s="26">
        <f t="shared" si="17"/>
        <v>-2.1265919387983168E-2</v>
      </c>
      <c r="V21" s="27">
        <f t="shared" si="12"/>
        <v>9.7000000000000419E-3</v>
      </c>
      <c r="W21" s="27">
        <f t="shared" si="13"/>
        <v>1.0000000000000009E-2</v>
      </c>
      <c r="X21" s="53">
        <v>-1.8499999999999999E-2</v>
      </c>
      <c r="Z21" s="58"/>
    </row>
    <row r="22" spans="1:27" hidden="1">
      <c r="B22" s="7">
        <v>43434</v>
      </c>
      <c r="C22" s="3">
        <f t="shared" si="0"/>
        <v>15495.688821563992</v>
      </c>
      <c r="D22" s="3"/>
      <c r="E22" s="3">
        <f t="shared" si="14"/>
        <v>15391.944000000001</v>
      </c>
      <c r="F22" s="2">
        <v>4.3914047170898627</v>
      </c>
      <c r="G22" s="2">
        <f t="shared" si="15"/>
        <v>4.258</v>
      </c>
      <c r="H22" s="2">
        <v>5.7131993242556023</v>
      </c>
      <c r="I22" s="2">
        <f t="shared" si="16"/>
        <v>5.6899999999999995</v>
      </c>
      <c r="J22" s="10">
        <f t="shared" si="16"/>
        <v>0.75195999999999996</v>
      </c>
      <c r="K22" s="10">
        <f t="shared" si="16"/>
        <v>0.75195999999999996</v>
      </c>
      <c r="L22" s="10">
        <f t="shared" si="10"/>
        <v>0.21378</v>
      </c>
      <c r="M22" s="10">
        <f t="shared" si="10"/>
        <v>0.21378</v>
      </c>
      <c r="N22" s="9">
        <v>0.99</v>
      </c>
      <c r="O22" s="10">
        <f t="shared" si="4"/>
        <v>0.9978999999999999</v>
      </c>
      <c r="P22" s="9">
        <v>0.99</v>
      </c>
      <c r="Q22" s="17">
        <f t="shared" si="5"/>
        <v>1</v>
      </c>
      <c r="R22" s="88">
        <f>T22-U22</f>
        <v>2.3683521199522328E-2</v>
      </c>
      <c r="S22" s="7">
        <v>43434</v>
      </c>
      <c r="T22" s="8">
        <f t="shared" si="11"/>
        <v>-6.6950764666633411E-3</v>
      </c>
      <c r="U22" s="26">
        <f t="shared" si="17"/>
        <v>-3.0378597666185669E-2</v>
      </c>
      <c r="V22" s="27">
        <f t="shared" si="12"/>
        <v>7.8999999999999071E-3</v>
      </c>
      <c r="W22" s="27">
        <f t="shared" si="13"/>
        <v>1.0000000000000009E-2</v>
      </c>
      <c r="X22" s="53">
        <v>-1.8499999999999999E-2</v>
      </c>
      <c r="Z22" s="58"/>
    </row>
    <row r="23" spans="1:27" hidden="1">
      <c r="B23" s="7">
        <v>43465</v>
      </c>
      <c r="C23" s="3">
        <f t="shared" si="0"/>
        <v>15036.519031385556</v>
      </c>
      <c r="D23" s="3"/>
      <c r="E23" s="3">
        <f t="shared" si="14"/>
        <v>16012.93909993148</v>
      </c>
      <c r="F23" s="2">
        <v>3.739425777104957</v>
      </c>
      <c r="G23" s="2">
        <f t="shared" si="15"/>
        <v>3.9560000000000004</v>
      </c>
      <c r="H23" s="2">
        <v>5.2566497903916733</v>
      </c>
      <c r="I23" s="2">
        <f t="shared" si="16"/>
        <v>5.6619999999999999</v>
      </c>
      <c r="J23" s="10">
        <f t="shared" si="16"/>
        <v>0.7696599999999999</v>
      </c>
      <c r="K23" s="10">
        <f t="shared" si="16"/>
        <v>0.7696599999999999</v>
      </c>
      <c r="L23" s="10">
        <f t="shared" si="10"/>
        <v>0.21661999999999998</v>
      </c>
      <c r="M23" s="10">
        <f t="shared" si="10"/>
        <v>0.21661999999999998</v>
      </c>
      <c r="N23" s="9">
        <v>0.99</v>
      </c>
      <c r="O23" s="10">
        <f t="shared" si="4"/>
        <v>0.99612000000000001</v>
      </c>
      <c r="P23" s="9">
        <v>0.99</v>
      </c>
      <c r="Q23" s="17">
        <f t="shared" si="5"/>
        <v>0.999</v>
      </c>
      <c r="S23" s="7">
        <v>43465</v>
      </c>
      <c r="T23" s="8">
        <f t="shared" si="11"/>
        <v>6.4936576511348987E-2</v>
      </c>
      <c r="U23" s="26">
        <f>G23/F23-1</f>
        <v>5.7916438459894692E-2</v>
      </c>
      <c r="V23" s="27">
        <f t="shared" si="12"/>
        <v>6.1200000000000143E-3</v>
      </c>
      <c r="W23" s="27">
        <f t="shared" si="13"/>
        <v>9.000000000000008E-3</v>
      </c>
      <c r="X23" s="53">
        <v>-1.7600000000000001E-2</v>
      </c>
      <c r="Z23" s="58"/>
    </row>
    <row r="24" spans="1:27" hidden="1">
      <c r="A24" s="75"/>
      <c r="B24" s="7">
        <v>43496</v>
      </c>
      <c r="C24" s="70">
        <f t="shared" si="0"/>
        <v>14678.669283574556</v>
      </c>
      <c r="D24" s="70"/>
      <c r="E24" s="70">
        <f t="shared" si="14"/>
        <v>14492.736000000001</v>
      </c>
      <c r="F24" s="71">
        <v>3.721011819637309</v>
      </c>
      <c r="G24" s="71">
        <f t="shared" si="15"/>
        <v>3.7340000000000004</v>
      </c>
      <c r="H24" s="71">
        <v>4.9514246116276013</v>
      </c>
      <c r="I24" s="71">
        <f t="shared" si="16"/>
        <v>4.9820000000000002</v>
      </c>
      <c r="J24" s="72">
        <f t="shared" si="16"/>
        <v>0.80514482037126012</v>
      </c>
      <c r="K24" s="72">
        <f t="shared" si="16"/>
        <v>0.78394595532079259</v>
      </c>
      <c r="L24" s="72">
        <f t="shared" si="10"/>
        <v>0.19729394198352898</v>
      </c>
      <c r="M24" s="72">
        <f t="shared" si="10"/>
        <v>0.19479483870967745</v>
      </c>
      <c r="N24" s="73">
        <v>0.99</v>
      </c>
      <c r="O24" s="72">
        <f t="shared" si="4"/>
        <v>0.99780000000000002</v>
      </c>
      <c r="P24" s="73">
        <v>0.99</v>
      </c>
      <c r="Q24" s="74">
        <f t="shared" si="5"/>
        <v>1</v>
      </c>
      <c r="R24" s="75"/>
      <c r="S24" s="7">
        <v>43496</v>
      </c>
      <c r="T24" s="76">
        <f t="shared" si="11"/>
        <v>-1.2666903244602401E-2</v>
      </c>
      <c r="U24" s="77">
        <f>G24/F24-1</f>
        <v>3.4904969379960793E-3</v>
      </c>
      <c r="V24" s="78">
        <f t="shared" si="12"/>
        <v>7.8000000000000291E-3</v>
      </c>
      <c r="W24" s="78">
        <f t="shared" si="13"/>
        <v>1.0000000000000009E-2</v>
      </c>
      <c r="X24" s="79">
        <f t="shared" ref="X24:X55" si="18">AVERAGE(X149,X267,X385,X503,X621)</f>
        <v>-1.746E-2</v>
      </c>
      <c r="Y24" s="75"/>
      <c r="Z24" s="80"/>
      <c r="AA24" s="75"/>
    </row>
    <row r="25" spans="1:27" hidden="1">
      <c r="B25" s="7">
        <v>43524</v>
      </c>
      <c r="C25" s="3">
        <f t="shared" si="0"/>
        <v>16857.600627837553</v>
      </c>
      <c r="D25" s="3"/>
      <c r="E25" s="3">
        <f t="shared" si="14"/>
        <v>15640</v>
      </c>
      <c r="F25" s="2">
        <v>4.9825934308579534</v>
      </c>
      <c r="G25" s="2">
        <f t="shared" si="15"/>
        <v>4.7840000000000007</v>
      </c>
      <c r="H25" s="2">
        <v>6.2899593819917472</v>
      </c>
      <c r="I25" s="2">
        <f t="shared" si="16"/>
        <v>5.9339999999999993</v>
      </c>
      <c r="J25" s="10">
        <f t="shared" si="16"/>
        <v>0.80687126495590566</v>
      </c>
      <c r="K25" s="10">
        <f t="shared" si="16"/>
        <v>0.78548785942610233</v>
      </c>
      <c r="L25" s="10">
        <f t="shared" si="10"/>
        <v>0.25085715219996357</v>
      </c>
      <c r="M25" s="10">
        <f t="shared" si="10"/>
        <v>0.23273809523809524</v>
      </c>
      <c r="N25" s="9">
        <v>0.99</v>
      </c>
      <c r="O25" s="10">
        <f t="shared" si="4"/>
        <v>0.99887999999999999</v>
      </c>
      <c r="P25" s="9">
        <v>0.99</v>
      </c>
      <c r="Q25" s="17">
        <f t="shared" si="5"/>
        <v>1</v>
      </c>
      <c r="S25" s="7">
        <v>43524</v>
      </c>
      <c r="T25" s="8">
        <f t="shared" ref="T25" si="19">E25/C25-1</f>
        <v>-7.2228584287783337E-2</v>
      </c>
      <c r="U25" s="26">
        <f>G25/F25-1</f>
        <v>-3.9857442437111867E-2</v>
      </c>
      <c r="V25" s="27">
        <f t="shared" ref="V25" si="20">O25-N25</f>
        <v>8.879999999999999E-3</v>
      </c>
      <c r="W25" s="27">
        <f t="shared" ref="W25" si="21">Q25-P25</f>
        <v>1.0000000000000009E-2</v>
      </c>
      <c r="X25" s="15">
        <f t="shared" si="18"/>
        <v>-1.6720000000000002E-2</v>
      </c>
      <c r="Z25" s="58"/>
    </row>
    <row r="26" spans="1:27" hidden="1">
      <c r="B26" s="7">
        <v>43555</v>
      </c>
      <c r="C26" s="3">
        <f t="shared" si="0"/>
        <v>18845.975191866128</v>
      </c>
      <c r="D26" s="3"/>
      <c r="E26" s="3">
        <f t="shared" si="14"/>
        <v>19008</v>
      </c>
      <c r="F26" s="2">
        <v>5.8989269237156021</v>
      </c>
      <c r="G26" s="2">
        <f t="shared" si="15"/>
        <v>5.9440000000000008</v>
      </c>
      <c r="H26" s="2">
        <v>6.5507605264037467</v>
      </c>
      <c r="I26" s="2">
        <f t="shared" si="16"/>
        <v>6.65</v>
      </c>
      <c r="J26" s="10">
        <f t="shared" si="16"/>
        <v>0.78125375676516884</v>
      </c>
      <c r="K26" s="10">
        <f t="shared" si="16"/>
        <v>0.77174091735799588</v>
      </c>
      <c r="L26" s="10">
        <f t="shared" si="10"/>
        <v>0.25330611817024362</v>
      </c>
      <c r="M26" s="10">
        <f t="shared" si="10"/>
        <v>0.25548387096774194</v>
      </c>
      <c r="N26" s="9">
        <v>0.99</v>
      </c>
      <c r="O26" s="10">
        <f t="shared" si="4"/>
        <v>0.99586000000000008</v>
      </c>
      <c r="P26" s="9">
        <v>0.99</v>
      </c>
      <c r="Q26" s="17">
        <f t="shared" si="5"/>
        <v>0.99629999999999996</v>
      </c>
      <c r="S26" s="7">
        <v>43555</v>
      </c>
      <c r="T26" s="8">
        <f t="shared" ref="T26:T32" si="22">E26/C26-1</f>
        <v>8.5973162165575712E-3</v>
      </c>
      <c r="U26" s="26">
        <f t="shared" ref="U26" si="23">G26/F26-1</f>
        <v>7.6408941604599878E-3</v>
      </c>
      <c r="V26" s="27">
        <f t="shared" ref="V26:V31" si="24">O26-N26</f>
        <v>5.8600000000000874E-3</v>
      </c>
      <c r="W26" s="27">
        <f t="shared" ref="W26:W31" si="25">Q26-P26</f>
        <v>6.2999999999999723E-3</v>
      </c>
      <c r="X26" s="15">
        <f t="shared" si="18"/>
        <v>-1.728E-2</v>
      </c>
      <c r="Z26" s="58"/>
    </row>
    <row r="27" spans="1:27" hidden="1">
      <c r="A27" s="41"/>
      <c r="B27" s="42">
        <v>43585</v>
      </c>
      <c r="C27" s="36">
        <f t="shared" si="0"/>
        <v>19053.916939340379</v>
      </c>
      <c r="D27" s="36"/>
      <c r="E27" s="36">
        <f t="shared" si="14"/>
        <v>18494</v>
      </c>
      <c r="F27" s="49">
        <f t="shared" ref="F27:F58" si="26">AVERAGE(F152,F270,F388,F506,F624)</f>
        <v>6.7996759904459649</v>
      </c>
      <c r="G27" s="49">
        <f t="shared" si="15"/>
        <v>6.8739999999999997</v>
      </c>
      <c r="H27" s="49">
        <f t="shared" ref="H27:H58" si="27">AVERAGE(H152,H270,H388,H506,H624)</f>
        <v>6.9941466451967003</v>
      </c>
      <c r="I27" s="49">
        <f t="shared" si="16"/>
        <v>7.0620000000000003</v>
      </c>
      <c r="J27" s="48">
        <f t="shared" si="16"/>
        <v>0.76434563562199931</v>
      </c>
      <c r="K27" s="48">
        <f t="shared" si="16"/>
        <v>0.72895738779575003</v>
      </c>
      <c r="L27" s="48">
        <f t="shared" si="10"/>
        <v>0.26463773526861634</v>
      </c>
      <c r="M27" s="48">
        <f t="shared" si="10"/>
        <v>0.2568611111111111</v>
      </c>
      <c r="N27" s="40">
        <v>0.99</v>
      </c>
      <c r="O27" s="48">
        <f t="shared" si="4"/>
        <v>0.99787999999999999</v>
      </c>
      <c r="P27" s="40">
        <v>0.99</v>
      </c>
      <c r="Q27" s="52">
        <f t="shared" si="5"/>
        <v>1</v>
      </c>
      <c r="R27" s="41"/>
      <c r="S27" s="42">
        <v>43585</v>
      </c>
      <c r="T27" s="39">
        <f>E27/C27-1</f>
        <v>-2.9385923173850137E-2</v>
      </c>
      <c r="U27" s="39">
        <f>G27/F27-1</f>
        <v>1.0930522227598161E-2</v>
      </c>
      <c r="V27" s="40">
        <f t="shared" si="24"/>
        <v>7.8799999999999981E-3</v>
      </c>
      <c r="W27" s="40">
        <f t="shared" si="25"/>
        <v>1.0000000000000009E-2</v>
      </c>
      <c r="X27" s="45">
        <f t="shared" si="18"/>
        <v>-3.712E-2</v>
      </c>
      <c r="Y27" s="41"/>
      <c r="Z27" s="58"/>
    </row>
    <row r="28" spans="1:27" hidden="1">
      <c r="B28" s="7">
        <v>43616</v>
      </c>
      <c r="C28" s="3">
        <f t="shared" si="0"/>
        <v>18782.076392844083</v>
      </c>
      <c r="D28" s="3"/>
      <c r="E28" s="3">
        <f t="shared" si="14"/>
        <v>19518.948000000033</v>
      </c>
      <c r="F28" s="2">
        <f t="shared" si="26"/>
        <v>6.8806060133834794</v>
      </c>
      <c r="G28" s="2">
        <f t="shared" si="15"/>
        <v>7.3043870967741942</v>
      </c>
      <c r="H28" s="2">
        <f t="shared" si="27"/>
        <v>6.8287673971446008</v>
      </c>
      <c r="I28" s="2">
        <f t="shared" si="16"/>
        <v>7.2097806451612909</v>
      </c>
      <c r="J28" s="10">
        <f t="shared" si="16"/>
        <v>0.74731101977582282</v>
      </c>
      <c r="K28" s="10">
        <f t="shared" si="16"/>
        <v>0.72896712561077415</v>
      </c>
      <c r="L28" s="10">
        <f t="shared" si="10"/>
        <v>0.25244726334467849</v>
      </c>
      <c r="M28" s="10">
        <f t="shared" si="10"/>
        <v>0.26235145161290363</v>
      </c>
      <c r="N28" s="9">
        <v>0.99</v>
      </c>
      <c r="O28" s="10">
        <f t="shared" si="4"/>
        <v>0.99952000000000008</v>
      </c>
      <c r="P28" s="9">
        <v>0.99</v>
      </c>
      <c r="Q28" s="17">
        <f t="shared" si="5"/>
        <v>1</v>
      </c>
      <c r="S28" s="7">
        <v>43616</v>
      </c>
      <c r="T28" s="8">
        <f t="shared" si="22"/>
        <v>3.9232702058261015E-2</v>
      </c>
      <c r="U28" s="8">
        <f>G28/F28-1</f>
        <v>6.1590662590826684E-2</v>
      </c>
      <c r="V28" s="9">
        <f t="shared" si="24"/>
        <v>9.520000000000084E-3</v>
      </c>
      <c r="W28" s="9">
        <f t="shared" si="25"/>
        <v>1.0000000000000009E-2</v>
      </c>
      <c r="X28" s="15">
        <f t="shared" si="18"/>
        <v>-3.8731391765721823E-2</v>
      </c>
      <c r="Z28" s="58"/>
    </row>
    <row r="29" spans="1:27" hidden="1">
      <c r="B29" s="7">
        <v>43646</v>
      </c>
      <c r="C29" s="3">
        <f t="shared" si="0"/>
        <v>17496.783365469102</v>
      </c>
      <c r="D29" s="3"/>
      <c r="E29" s="3">
        <f t="shared" si="14"/>
        <v>18510.732</v>
      </c>
      <c r="F29" s="2">
        <f t="shared" si="26"/>
        <v>6.5873112107641107</v>
      </c>
      <c r="G29" s="2">
        <f t="shared" si="15"/>
        <v>7.2279999999999989</v>
      </c>
      <c r="H29" s="2">
        <f t="shared" si="27"/>
        <v>6.4389391042065469</v>
      </c>
      <c r="I29" s="2">
        <f t="shared" si="16"/>
        <v>7.0340000000000007</v>
      </c>
      <c r="J29" s="10">
        <f t="shared" si="16"/>
        <v>0.76324133140097961</v>
      </c>
      <c r="K29" s="10">
        <f t="shared" si="16"/>
        <v>0.73445972483683997</v>
      </c>
      <c r="L29" s="10">
        <f t="shared" si="10"/>
        <v>0.24301088007595975</v>
      </c>
      <c r="M29" s="10">
        <f t="shared" si="10"/>
        <v>0.25709350000000003</v>
      </c>
      <c r="N29" s="9">
        <v>0.99</v>
      </c>
      <c r="O29" s="10">
        <f t="shared" si="4"/>
        <v>0.9966799999999999</v>
      </c>
      <c r="P29" s="9">
        <v>0.99</v>
      </c>
      <c r="Q29" s="17">
        <f t="shared" si="5"/>
        <v>0.99740000000000006</v>
      </c>
      <c r="S29" s="7">
        <v>43646</v>
      </c>
      <c r="T29" s="8">
        <f t="shared" si="22"/>
        <v>5.7950573734140365E-2</v>
      </c>
      <c r="U29" s="8">
        <f t="shared" ref="U29:U30" si="28">G29/F29-1</f>
        <v>9.7261047601479467E-2</v>
      </c>
      <c r="V29" s="9">
        <f t="shared" si="24"/>
        <v>6.6799999999999082E-3</v>
      </c>
      <c r="W29" s="9">
        <f t="shared" si="25"/>
        <v>7.4000000000000732E-3</v>
      </c>
      <c r="X29" s="15">
        <f t="shared" si="18"/>
        <v>-3.0059999999999996E-2</v>
      </c>
    </row>
    <row r="30" spans="1:27" hidden="1">
      <c r="B30" s="7">
        <v>43677</v>
      </c>
      <c r="C30" s="3">
        <f t="shared" si="0"/>
        <v>17602.335095333401</v>
      </c>
      <c r="D30" s="3"/>
      <c r="E30" s="3">
        <f t="shared" si="14"/>
        <v>16964.819999999985</v>
      </c>
      <c r="F30" s="2">
        <f t="shared" si="26"/>
        <v>6.169395002354924</v>
      </c>
      <c r="G30" s="2">
        <f t="shared" si="15"/>
        <v>6.1726580645161295</v>
      </c>
      <c r="H30" s="2">
        <f t="shared" si="27"/>
        <v>6.079887445340745</v>
      </c>
      <c r="I30" s="2">
        <f t="shared" si="16"/>
        <v>6.0671870967741937</v>
      </c>
      <c r="J30" s="10">
        <f t="shared" si="16"/>
        <v>0.78678352816868502</v>
      </c>
      <c r="K30" s="10">
        <f t="shared" si="16"/>
        <v>0.7536315492240766</v>
      </c>
      <c r="L30" s="10">
        <f t="shared" si="10"/>
        <v>0.2365905254749113</v>
      </c>
      <c r="M30" s="10">
        <f t="shared" si="10"/>
        <v>0.22802177419354819</v>
      </c>
      <c r="N30" s="9">
        <v>0.99</v>
      </c>
      <c r="O30" s="10">
        <f t="shared" si="4"/>
        <v>0.99827999999999995</v>
      </c>
      <c r="P30" s="9">
        <v>0.99</v>
      </c>
      <c r="Q30" s="17">
        <f t="shared" si="5"/>
        <v>1</v>
      </c>
      <c r="S30" s="7">
        <v>43677</v>
      </c>
      <c r="T30" s="8">
        <f t="shared" si="22"/>
        <v>-3.621764339109923E-2</v>
      </c>
      <c r="U30" s="8">
        <f t="shared" si="28"/>
        <v>5.2891120765652389E-4</v>
      </c>
      <c r="V30" s="9">
        <f t="shared" si="24"/>
        <v>8.2799999999999541E-3</v>
      </c>
      <c r="W30" s="9">
        <f t="shared" si="25"/>
        <v>1.0000000000000009E-2</v>
      </c>
      <c r="X30" s="15">
        <f t="shared" si="18"/>
        <v>-2.8549443782905536E-2</v>
      </c>
    </row>
    <row r="31" spans="1:27" hidden="1">
      <c r="B31" s="7">
        <v>43708</v>
      </c>
      <c r="C31" s="3">
        <f t="shared" si="0"/>
        <v>17182.173285721023</v>
      </c>
      <c r="D31" s="3"/>
      <c r="E31" s="3">
        <f t="shared" si="14"/>
        <v>16446.566669798325</v>
      </c>
      <c r="F31" s="2">
        <f t="shared" si="26"/>
        <v>5.9086948630323199</v>
      </c>
      <c r="G31" s="2">
        <f t="shared" si="15"/>
        <v>5.6563387096774189</v>
      </c>
      <c r="H31" s="2">
        <f t="shared" si="27"/>
        <v>5.9696044398268837</v>
      </c>
      <c r="I31" s="2">
        <f t="shared" si="16"/>
        <v>5.6721064516129029</v>
      </c>
      <c r="J31" s="10">
        <f t="shared" si="16"/>
        <v>0.78165372794713961</v>
      </c>
      <c r="K31" s="10">
        <f t="shared" si="16"/>
        <v>0.78203617365912981</v>
      </c>
      <c r="L31" s="10">
        <f t="shared" si="10"/>
        <v>0.23094318932420727</v>
      </c>
      <c r="M31" s="10">
        <f t="shared" si="10"/>
        <v>0.22105600362632155</v>
      </c>
      <c r="N31" s="9">
        <v>0.99</v>
      </c>
      <c r="O31" s="10">
        <f t="shared" si="4"/>
        <v>0.99708000000000008</v>
      </c>
      <c r="P31" s="9">
        <v>0.99</v>
      </c>
      <c r="Q31" s="17">
        <f t="shared" si="5"/>
        <v>1</v>
      </c>
      <c r="S31" s="7">
        <v>43708</v>
      </c>
      <c r="T31" s="8">
        <f t="shared" si="22"/>
        <v>-4.2812198648584876E-2</v>
      </c>
      <c r="U31" s="8">
        <f t="shared" ref="U31:U37" si="29">G31/F31-1</f>
        <v>-4.2709288464659823E-2</v>
      </c>
      <c r="V31" s="9">
        <f t="shared" si="24"/>
        <v>7.0800000000000862E-3</v>
      </c>
      <c r="W31" s="9">
        <f t="shared" si="25"/>
        <v>1.0000000000000009E-2</v>
      </c>
      <c r="X31" s="15">
        <f t="shared" si="18"/>
        <v>-1.2838814298845961E-2</v>
      </c>
    </row>
    <row r="32" spans="1:27" hidden="1">
      <c r="B32" s="7">
        <v>43738</v>
      </c>
      <c r="C32" s="3">
        <f t="shared" si="0"/>
        <v>17919.762563850549</v>
      </c>
      <c r="D32" s="3"/>
      <c r="E32" s="3">
        <f t="shared" si="14"/>
        <v>17587.152000000002</v>
      </c>
      <c r="F32" s="2">
        <f t="shared" si="26"/>
        <v>6.1129588487170299</v>
      </c>
      <c r="G32" s="2">
        <f t="shared" si="15"/>
        <v>6.0449066666666669</v>
      </c>
      <c r="H32" s="2">
        <f t="shared" si="27"/>
        <v>6.5576100225423062</v>
      </c>
      <c r="I32" s="2">
        <f t="shared" si="16"/>
        <v>6.5119066666666665</v>
      </c>
      <c r="J32" s="10">
        <f t="shared" si="16"/>
        <v>0.7667134271939815</v>
      </c>
      <c r="K32" s="10">
        <f t="shared" si="16"/>
        <v>0.75694187342075148</v>
      </c>
      <c r="L32" s="10">
        <f t="shared" si="10"/>
        <v>0.248885591164591</v>
      </c>
      <c r="M32" s="10">
        <f t="shared" si="10"/>
        <v>0.24426600000000001</v>
      </c>
      <c r="N32" s="9">
        <v>0.99</v>
      </c>
      <c r="O32" s="10">
        <f t="shared" si="4"/>
        <v>0.99114000000000002</v>
      </c>
      <c r="P32" s="9">
        <v>0.99</v>
      </c>
      <c r="Q32" s="17">
        <f t="shared" si="5"/>
        <v>0.9962399999999999</v>
      </c>
      <c r="S32" s="7">
        <v>43738</v>
      </c>
      <c r="T32" s="8">
        <f t="shared" si="22"/>
        <v>-1.8561103288361691E-2</v>
      </c>
      <c r="U32" s="8">
        <f t="shared" si="29"/>
        <v>-1.1132445634677524E-2</v>
      </c>
      <c r="V32" s="9">
        <f t="shared" ref="V32" si="30">O32-N32</f>
        <v>1.1400000000000299E-3</v>
      </c>
      <c r="W32" s="9">
        <f t="shared" ref="W32" si="31">Q32-P32</f>
        <v>6.2399999999999123E-3</v>
      </c>
      <c r="X32" s="15">
        <f t="shared" si="18"/>
        <v>-1.5980000000000001E-2</v>
      </c>
    </row>
    <row r="33" spans="1:27" hidden="1">
      <c r="B33" s="7">
        <v>43769</v>
      </c>
      <c r="C33" s="3">
        <f t="shared" si="0"/>
        <v>18111.487549729929</v>
      </c>
      <c r="D33" s="3"/>
      <c r="E33" s="3">
        <f t="shared" si="14"/>
        <v>17708.652000000002</v>
      </c>
      <c r="F33" s="2">
        <f t="shared" si="26"/>
        <v>5.3354267093547545</v>
      </c>
      <c r="G33" s="2">
        <f t="shared" si="15"/>
        <v>5.2125032258064508</v>
      </c>
      <c r="H33" s="2">
        <f t="shared" si="27"/>
        <v>6.4800633292610854</v>
      </c>
      <c r="I33" s="2">
        <f t="shared" si="16"/>
        <v>6.2462999999999997</v>
      </c>
      <c r="J33" s="10">
        <f t="shared" si="16"/>
        <v>0.75896745218845596</v>
      </c>
      <c r="K33" s="10">
        <f t="shared" si="16"/>
        <v>0.76422171080855006</v>
      </c>
      <c r="L33" s="10">
        <f t="shared" si="10"/>
        <v>0.24343397244260653</v>
      </c>
      <c r="M33" s="10">
        <f t="shared" si="10"/>
        <v>0.23801951612903224</v>
      </c>
      <c r="N33" s="9">
        <v>0.99</v>
      </c>
      <c r="O33" s="10">
        <f t="shared" si="4"/>
        <v>0.99734</v>
      </c>
      <c r="P33" s="9">
        <v>0.99</v>
      </c>
      <c r="Q33" s="17">
        <f t="shared" si="5"/>
        <v>1</v>
      </c>
      <c r="S33" s="7">
        <v>43769</v>
      </c>
      <c r="T33" s="8">
        <f t="shared" ref="T33" si="32">E33/C33-1</f>
        <v>-2.224199136729299E-2</v>
      </c>
      <c r="U33" s="8">
        <f t="shared" si="29"/>
        <v>-2.3039110130175455E-2</v>
      </c>
      <c r="V33" s="9">
        <f>O33-N33</f>
        <v>7.3400000000000132E-3</v>
      </c>
      <c r="W33" s="9">
        <f t="shared" ref="W33" si="33">Q33-P33</f>
        <v>1.0000000000000009E-2</v>
      </c>
      <c r="X33" s="15">
        <f t="shared" si="18"/>
        <v>-1.5040000000000001E-2</v>
      </c>
      <c r="Z33" s="59"/>
      <c r="AA33" s="59"/>
    </row>
    <row r="34" spans="1:27" hidden="1">
      <c r="B34" s="7">
        <v>43799</v>
      </c>
      <c r="C34" s="3">
        <f t="shared" si="0"/>
        <v>15407.999143097755</v>
      </c>
      <c r="D34" s="3"/>
      <c r="E34" s="3">
        <f t="shared" si="14"/>
        <v>12544.344000000019</v>
      </c>
      <c r="F34" s="2">
        <f t="shared" si="26"/>
        <v>4.3643063217465867</v>
      </c>
      <c r="G34" s="2">
        <f t="shared" si="15"/>
        <v>3.5520000000000005</v>
      </c>
      <c r="H34" s="2">
        <f t="shared" si="27"/>
        <v>5.7000102724126638</v>
      </c>
      <c r="I34" s="2">
        <f t="shared" si="16"/>
        <v>4.5599999999999996</v>
      </c>
      <c r="J34" s="10">
        <f t="shared" si="16"/>
        <v>0.75877822400018402</v>
      </c>
      <c r="K34" s="10">
        <f t="shared" si="16"/>
        <v>0.77674447804300661</v>
      </c>
      <c r="L34" s="10">
        <f t="shared" si="10"/>
        <v>0.2139999880985799</v>
      </c>
      <c r="M34" s="10">
        <f t="shared" si="10"/>
        <v>0.17422700000000024</v>
      </c>
      <c r="N34" s="9">
        <v>0.99</v>
      </c>
      <c r="O34" s="10">
        <f t="shared" si="4"/>
        <v>0.98384000000000005</v>
      </c>
      <c r="P34" s="9">
        <v>0.99</v>
      </c>
      <c r="Q34" s="17">
        <f t="shared" si="5"/>
        <v>1</v>
      </c>
      <c r="R34" s="88">
        <f>T34-U34</f>
        <v>2.6986100876913444E-4</v>
      </c>
      <c r="S34" s="7">
        <v>43799</v>
      </c>
      <c r="T34" s="8">
        <f t="shared" ref="T34" si="34">E34/C34-1</f>
        <v>-0.18585509490896834</v>
      </c>
      <c r="U34" s="8">
        <f t="shared" si="29"/>
        <v>-0.18612495591773748</v>
      </c>
      <c r="V34" s="9">
        <f t="shared" ref="V34" si="35">O34-N34</f>
        <v>-6.1599999999999433E-3</v>
      </c>
      <c r="W34" s="9">
        <f t="shared" ref="W34" si="36">Q34-P34</f>
        <v>1.0000000000000009E-2</v>
      </c>
      <c r="X34" s="15">
        <f t="shared" si="18"/>
        <v>-1.1259999999999999E-2</v>
      </c>
    </row>
    <row r="35" spans="1:27" hidden="1">
      <c r="A35" s="75"/>
      <c r="B35" s="7">
        <v>43830</v>
      </c>
      <c r="C35" s="70">
        <f t="shared" ref="C35:C66" si="37">SUM(C160,C278,C396,C514,C632)</f>
        <v>15310.35614833251</v>
      </c>
      <c r="D35" s="70"/>
      <c r="E35" s="70">
        <f t="shared" si="14"/>
        <v>15034.319999999998</v>
      </c>
      <c r="F35" s="71">
        <f t="shared" si="26"/>
        <v>3.8126763377395356</v>
      </c>
      <c r="G35" s="71">
        <f t="shared" si="15"/>
        <v>3.7585000000000002</v>
      </c>
      <c r="H35" s="71">
        <f t="shared" si="27"/>
        <v>5.3900072163801784</v>
      </c>
      <c r="I35" s="71">
        <f t="shared" si="16"/>
        <v>5.2317096774193548</v>
      </c>
      <c r="J35" s="72">
        <f t="shared" si="16"/>
        <v>0.77173404729673689</v>
      </c>
      <c r="K35" s="72">
        <f t="shared" si="16"/>
        <v>0.77719557710416676</v>
      </c>
      <c r="L35" s="72">
        <f t="shared" si="10"/>
        <v>0.20578435683242619</v>
      </c>
      <c r="M35" s="72">
        <f t="shared" si="10"/>
        <v>0.2020741935483871</v>
      </c>
      <c r="N35" s="73">
        <v>0.99</v>
      </c>
      <c r="O35" s="72">
        <f t="shared" ref="O35:O66" si="38">AVERAGE(O160,O278,O396,O514,O632)</f>
        <v>0.9942399999999999</v>
      </c>
      <c r="P35" s="73">
        <v>0.99</v>
      </c>
      <c r="Q35" s="74">
        <f t="shared" ref="Q35:Q66" si="39">AVERAGE(Q160,Q278,Q396,Q514,Q632)</f>
        <v>0.99490000000000001</v>
      </c>
      <c r="R35" s="88"/>
      <c r="S35" s="7">
        <v>43830</v>
      </c>
      <c r="T35" s="76">
        <f t="shared" ref="T35" si="40">E35/C35-1</f>
        <v>-1.8029374735516912E-2</v>
      </c>
      <c r="U35" s="76">
        <f t="shared" si="29"/>
        <v>-1.4209529721491032E-2</v>
      </c>
      <c r="V35" s="73">
        <f t="shared" ref="V35" si="41">O35-N35</f>
        <v>4.2399999999999105E-3</v>
      </c>
      <c r="W35" s="73">
        <f t="shared" ref="W35" si="42">Q35-P35</f>
        <v>4.9000000000000155E-3</v>
      </c>
      <c r="X35" s="79">
        <f t="shared" si="18"/>
        <v>-1.4879999999999999E-2</v>
      </c>
      <c r="Y35" s="75"/>
      <c r="Z35" s="75"/>
      <c r="AA35" s="75"/>
    </row>
    <row r="36" spans="1:27" hidden="1">
      <c r="B36" s="7">
        <v>43861</v>
      </c>
      <c r="C36" s="3">
        <f t="shared" si="37"/>
        <v>15281.113043705453</v>
      </c>
      <c r="D36" s="3"/>
      <c r="E36" s="3">
        <f t="shared" si="14"/>
        <v>15128.892</v>
      </c>
      <c r="F36" s="2">
        <f t="shared" si="26"/>
        <v>3.8495620316867809</v>
      </c>
      <c r="G36" s="2">
        <f t="shared" si="15"/>
        <v>3.8586741935483864</v>
      </c>
      <c r="H36" s="2">
        <f t="shared" si="27"/>
        <v>5.1882153128965811</v>
      </c>
      <c r="I36" s="2">
        <f t="shared" si="16"/>
        <v>5.1613096774193554</v>
      </c>
      <c r="J36" s="10">
        <f t="shared" si="16"/>
        <v>0.80011704607133249</v>
      </c>
      <c r="K36" s="10">
        <f t="shared" si="16"/>
        <v>0.78856516408742905</v>
      </c>
      <c r="L36" s="10">
        <f t="shared" ref="L36:M55" si="43">AVERAGE(L161,L279,L397,L515,L633)</f>
        <v>0.20539130435087977</v>
      </c>
      <c r="M36" s="10">
        <f t="shared" si="43"/>
        <v>0.20334532258064514</v>
      </c>
      <c r="N36" s="9">
        <v>0.99</v>
      </c>
      <c r="O36" s="10">
        <f t="shared" si="38"/>
        <v>0.99941999999999998</v>
      </c>
      <c r="P36" s="9">
        <v>0.99</v>
      </c>
      <c r="Q36" s="17">
        <f t="shared" si="39"/>
        <v>1</v>
      </c>
      <c r="S36" s="7">
        <v>43861</v>
      </c>
      <c r="T36" s="8">
        <f t="shared" ref="T36" si="44">E36/C36-1</f>
        <v>-9.9613845712734905E-3</v>
      </c>
      <c r="U36" s="8">
        <f t="shared" si="29"/>
        <v>2.3670645612672292E-3</v>
      </c>
      <c r="V36" s="9">
        <f t="shared" ref="V36" si="45">O36-N36</f>
        <v>9.4199999999999839E-3</v>
      </c>
      <c r="W36" s="9">
        <f t="shared" ref="W36" si="46">Q36-P36</f>
        <v>1.0000000000000009E-2</v>
      </c>
      <c r="X36" s="15">
        <f t="shared" si="18"/>
        <v>-1.6999999999999998E-2</v>
      </c>
    </row>
    <row r="37" spans="1:27" hidden="1">
      <c r="B37" s="7">
        <v>43890</v>
      </c>
      <c r="C37" s="3">
        <f t="shared" si="37"/>
        <v>16383.500177858125</v>
      </c>
      <c r="D37" s="3"/>
      <c r="E37" s="3">
        <f t="shared" si="14"/>
        <v>17241.696</v>
      </c>
      <c r="F37" s="2">
        <f t="shared" si="26"/>
        <v>4.9193359915296302</v>
      </c>
      <c r="G37" s="2">
        <f t="shared" si="15"/>
        <v>5.1743172413793106</v>
      </c>
      <c r="H37" s="2">
        <f t="shared" si="27"/>
        <v>6.1421294494185394</v>
      </c>
      <c r="I37" s="2">
        <f t="shared" ref="I37:K56" si="47">AVERAGE(I162,I280,I398,I516,I634)</f>
        <v>6.5000551724137932</v>
      </c>
      <c r="J37" s="10">
        <f t="shared" si="47"/>
        <v>0.77445901332305489</v>
      </c>
      <c r="K37" s="10">
        <f t="shared" si="47"/>
        <v>0.7628790606276088</v>
      </c>
      <c r="L37" s="10">
        <f t="shared" si="43"/>
        <v>0.23539511749796152</v>
      </c>
      <c r="M37" s="10">
        <f t="shared" si="43"/>
        <v>0.24772551724137931</v>
      </c>
      <c r="N37" s="9">
        <v>0.99</v>
      </c>
      <c r="O37" s="10">
        <f t="shared" si="38"/>
        <v>0.99931999999999999</v>
      </c>
      <c r="P37" s="9">
        <v>0.99</v>
      </c>
      <c r="Q37" s="17">
        <f t="shared" si="39"/>
        <v>1</v>
      </c>
      <c r="S37" s="7">
        <v>43890</v>
      </c>
      <c r="T37" s="8">
        <f t="shared" ref="T37" si="48">E37/C37-1</f>
        <v>5.238171409194381E-2</v>
      </c>
      <c r="U37" s="8">
        <f t="shared" si="29"/>
        <v>5.18324526498537E-2</v>
      </c>
      <c r="V37" s="9">
        <f t="shared" ref="V37" si="49">O37-N37</f>
        <v>9.319999999999995E-3</v>
      </c>
      <c r="W37" s="9">
        <f t="shared" ref="W37" si="50">Q37-P37</f>
        <v>1.0000000000000009E-2</v>
      </c>
      <c r="X37" s="15">
        <f t="shared" si="18"/>
        <v>-1.5639999999999998E-2</v>
      </c>
    </row>
    <row r="38" spans="1:27" hidden="1">
      <c r="B38" s="7">
        <v>43921</v>
      </c>
      <c r="C38" s="3">
        <f t="shared" si="37"/>
        <v>19117.213766413493</v>
      </c>
      <c r="D38" s="3"/>
      <c r="E38" s="3">
        <f t="shared" si="14"/>
        <v>18186.407999999967</v>
      </c>
      <c r="F38" s="2">
        <f t="shared" si="26"/>
        <v>6.0183828812520996</v>
      </c>
      <c r="G38" s="2">
        <f t="shared" si="15"/>
        <v>5.78</v>
      </c>
      <c r="H38" s="2">
        <f t="shared" si="27"/>
        <v>6.7391893093300324</v>
      </c>
      <c r="I38" s="2">
        <f t="shared" si="47"/>
        <v>6.4539999999999988</v>
      </c>
      <c r="J38" s="10">
        <f t="shared" si="47"/>
        <v>0.77036518391606701</v>
      </c>
      <c r="K38" s="10">
        <f t="shared" si="47"/>
        <v>0.76980567554170387</v>
      </c>
      <c r="L38" s="10">
        <f t="shared" si="43"/>
        <v>0.25695179793566525</v>
      </c>
      <c r="M38" s="10">
        <f t="shared" si="43"/>
        <v>0.24444096774193502</v>
      </c>
      <c r="N38" s="9">
        <v>0.99</v>
      </c>
      <c r="O38" s="10">
        <f t="shared" si="38"/>
        <v>0.98375999999999986</v>
      </c>
      <c r="P38" s="9">
        <v>0.99</v>
      </c>
      <c r="Q38" s="17">
        <f t="shared" si="39"/>
        <v>0.99499999999999988</v>
      </c>
      <c r="S38" s="7">
        <v>43921</v>
      </c>
      <c r="T38" s="8">
        <f t="shared" ref="T38:T39" si="51">E38/C38-1</f>
        <v>-4.868940515007647E-2</v>
      </c>
      <c r="U38" s="8">
        <f t="shared" ref="U38" si="52">G38/F38-1</f>
        <v>-3.9609125234402631E-2</v>
      </c>
      <c r="V38" s="9">
        <f t="shared" ref="V38:V39" si="53">O38-N38</f>
        <v>-6.2400000000001343E-3</v>
      </c>
      <c r="W38" s="9">
        <f t="shared" ref="W38:W39" si="54">Q38-P38</f>
        <v>4.9999999999998934E-3</v>
      </c>
      <c r="X38" s="15">
        <f t="shared" si="18"/>
        <v>-1.4319999999999999E-2</v>
      </c>
    </row>
    <row r="39" spans="1:27" hidden="1">
      <c r="A39" s="41"/>
      <c r="B39" s="42">
        <v>43951</v>
      </c>
      <c r="C39" s="36">
        <f t="shared" si="37"/>
        <v>19028.540238432503</v>
      </c>
      <c r="D39" s="36"/>
      <c r="E39" s="36">
        <f t="shared" si="14"/>
        <v>18257.330000000002</v>
      </c>
      <c r="F39" s="36">
        <f t="shared" si="26"/>
        <v>6.8666666666666654</v>
      </c>
      <c r="G39" s="36">
        <f t="shared" si="15"/>
        <v>6.6650000000000009</v>
      </c>
      <c r="H39" s="36">
        <f t="shared" si="27"/>
        <v>7.0373333333333337</v>
      </c>
      <c r="I39" s="36">
        <f t="shared" si="47"/>
        <v>6.8230000000000004</v>
      </c>
      <c r="J39" s="39">
        <f t="shared" si="47"/>
        <v>0.75853003554617993</v>
      </c>
      <c r="K39" s="39">
        <f t="shared" si="47"/>
        <v>0.74596933075457694</v>
      </c>
      <c r="L39" s="39">
        <f t="shared" si="43"/>
        <v>0.26428528108934024</v>
      </c>
      <c r="M39" s="39">
        <f t="shared" si="43"/>
        <v>0.25357402777777777</v>
      </c>
      <c r="N39" s="39">
        <f t="shared" ref="N39:N70" si="55">AVERAGE(N164,N282,N400,N518,N636)</f>
        <v>0.99</v>
      </c>
      <c r="O39" s="39">
        <f t="shared" si="38"/>
        <v>0.99626000000000003</v>
      </c>
      <c r="P39" s="39">
        <f t="shared" ref="P39:P70" si="56">AVERAGE(P164,P282,P400,P518,P636)</f>
        <v>0.99499999999999988</v>
      </c>
      <c r="Q39" s="45">
        <f t="shared" si="39"/>
        <v>1</v>
      </c>
      <c r="R39" s="41"/>
      <c r="S39" s="42">
        <v>43951</v>
      </c>
      <c r="T39" s="39">
        <f t="shared" si="51"/>
        <v>-4.0529133016460439E-2</v>
      </c>
      <c r="U39" s="39">
        <f t="shared" ref="U39:U44" si="57">I39/H39-1</f>
        <v>-3.0456612353164103E-2</v>
      </c>
      <c r="V39" s="40">
        <f t="shared" si="53"/>
        <v>6.2600000000000433E-3</v>
      </c>
      <c r="W39" s="40">
        <f t="shared" si="54"/>
        <v>5.0000000000001155E-3</v>
      </c>
      <c r="X39" s="45">
        <f t="shared" si="18"/>
        <v>-1.9939999999999999E-2</v>
      </c>
      <c r="Y39" s="41"/>
      <c r="Z39" s="41"/>
      <c r="AA39" s="41"/>
    </row>
    <row r="40" spans="1:27" hidden="1">
      <c r="B40" s="7">
        <v>43982</v>
      </c>
      <c r="C40" s="3">
        <f t="shared" si="37"/>
        <v>18934.047836363203</v>
      </c>
      <c r="D40" s="3"/>
      <c r="E40" s="3">
        <f t="shared" si="14"/>
        <v>19482.047999999984</v>
      </c>
      <c r="F40" s="3">
        <f t="shared" si="26"/>
        <v>6.903225806451613</v>
      </c>
      <c r="G40" s="3">
        <f t="shared" si="15"/>
        <v>7.3884806451612901</v>
      </c>
      <c r="H40" s="3">
        <f t="shared" si="27"/>
        <v>6.8245161290322587</v>
      </c>
      <c r="I40" s="3">
        <f t="shared" si="47"/>
        <v>7.2713935483870973</v>
      </c>
      <c r="J40" s="63">
        <f t="shared" si="47"/>
        <v>0.75398647512203754</v>
      </c>
      <c r="K40" s="63">
        <f t="shared" si="47"/>
        <v>0.72195902443027427</v>
      </c>
      <c r="L40" s="63">
        <f t="shared" si="43"/>
        <v>0.25448989027369895</v>
      </c>
      <c r="M40" s="63">
        <f t="shared" si="43"/>
        <v>0.26185548387096758</v>
      </c>
      <c r="N40" s="63">
        <f t="shared" si="55"/>
        <v>0.99</v>
      </c>
      <c r="O40" s="63">
        <f t="shared" si="38"/>
        <v>0.99868000000000001</v>
      </c>
      <c r="P40" s="63">
        <f t="shared" si="56"/>
        <v>0.99499999999999988</v>
      </c>
      <c r="Q40" s="64">
        <f t="shared" si="39"/>
        <v>1</v>
      </c>
      <c r="S40" s="7">
        <v>43982</v>
      </c>
      <c r="T40" s="63">
        <f t="shared" ref="T40" si="58">E40/C40-1</f>
        <v>2.8942578384339779E-2</v>
      </c>
      <c r="U40" s="63">
        <f t="shared" si="57"/>
        <v>6.5481187370013183E-2</v>
      </c>
      <c r="V40" s="63">
        <f t="shared" ref="V40" si="59">O40-N40</f>
        <v>8.680000000000021E-3</v>
      </c>
      <c r="W40" s="63">
        <f t="shared" ref="W40" si="60">Q40-P40</f>
        <v>5.0000000000001155E-3</v>
      </c>
      <c r="X40" s="64">
        <f t="shared" si="18"/>
        <v>-3.6140363320873926E-2</v>
      </c>
    </row>
    <row r="41" spans="1:27" hidden="1">
      <c r="B41" s="7">
        <v>44012</v>
      </c>
      <c r="C41" s="3">
        <f t="shared" si="37"/>
        <v>17107.134514892201</v>
      </c>
      <c r="D41" s="3"/>
      <c r="E41" s="3">
        <f t="shared" si="14"/>
        <v>18717.300000000036</v>
      </c>
      <c r="F41" s="3">
        <f t="shared" si="26"/>
        <v>6.5</v>
      </c>
      <c r="G41" s="3">
        <f t="shared" si="15"/>
        <v>7.2664600000000004</v>
      </c>
      <c r="H41" s="3">
        <f t="shared" si="27"/>
        <v>6.3353333333333328</v>
      </c>
      <c r="I41" s="3">
        <f t="shared" si="47"/>
        <v>7.0574566666666652</v>
      </c>
      <c r="J41" s="63">
        <f t="shared" si="47"/>
        <v>0.7586106859390469</v>
      </c>
      <c r="K41" s="63">
        <f t="shared" si="47"/>
        <v>0.74333326294501478</v>
      </c>
      <c r="L41" s="63">
        <f t="shared" si="43"/>
        <v>0.23759909048461392</v>
      </c>
      <c r="M41" s="63">
        <f t="shared" si="43"/>
        <v>0.25996250000000043</v>
      </c>
      <c r="N41" s="63">
        <f t="shared" si="55"/>
        <v>0.99</v>
      </c>
      <c r="O41" s="63">
        <f t="shared" si="38"/>
        <v>0.99243999999999999</v>
      </c>
      <c r="P41" s="63">
        <f t="shared" si="56"/>
        <v>0.99499999999999988</v>
      </c>
      <c r="Q41" s="64">
        <f t="shared" si="39"/>
        <v>0.99550000000000005</v>
      </c>
      <c r="S41" s="7">
        <v>44012</v>
      </c>
      <c r="T41" s="63">
        <f t="shared" ref="T41" si="61">E41/C41-1</f>
        <v>9.4122454213833695E-2</v>
      </c>
      <c r="U41" s="63">
        <f t="shared" si="57"/>
        <v>0.11398347890139937</v>
      </c>
      <c r="V41" s="63">
        <f t="shared" ref="V41" si="62">O41-N41</f>
        <v>2.4399999999999977E-3</v>
      </c>
      <c r="W41" s="63">
        <f t="shared" ref="W41" si="63">Q41-P41</f>
        <v>5.0000000000016698E-4</v>
      </c>
      <c r="X41" s="64">
        <f t="shared" si="18"/>
        <v>-2.384E-2</v>
      </c>
    </row>
    <row r="42" spans="1:27" hidden="1">
      <c r="B42" s="7">
        <v>44043</v>
      </c>
      <c r="C42" s="3">
        <f t="shared" si="37"/>
        <v>15849.420700699699</v>
      </c>
      <c r="D42" s="3"/>
      <c r="E42" s="3">
        <f t="shared" si="14"/>
        <v>18304.632000000001</v>
      </c>
      <c r="F42" s="3">
        <f t="shared" si="26"/>
        <v>5.741935483870968</v>
      </c>
      <c r="G42" s="3">
        <f t="shared" si="15"/>
        <v>6.7459999999999996</v>
      </c>
      <c r="H42" s="3">
        <f t="shared" si="27"/>
        <v>5.6309677419354838</v>
      </c>
      <c r="I42" s="3">
        <f t="shared" si="47"/>
        <v>6.5579999999999998</v>
      </c>
      <c r="J42" s="63">
        <f t="shared" si="47"/>
        <v>0.76507964739617074</v>
      </c>
      <c r="K42" s="63">
        <f t="shared" si="47"/>
        <v>0.75498312819213298</v>
      </c>
      <c r="L42" s="63">
        <f t="shared" si="43"/>
        <v>0.21302984812768413</v>
      </c>
      <c r="M42" s="63">
        <f t="shared" si="43"/>
        <v>0.24603000000000003</v>
      </c>
      <c r="N42" s="63">
        <f t="shared" si="55"/>
        <v>0.99</v>
      </c>
      <c r="O42" s="63">
        <f t="shared" si="38"/>
        <v>0.99512</v>
      </c>
      <c r="P42" s="63">
        <f t="shared" si="56"/>
        <v>0.99499999999999988</v>
      </c>
      <c r="Q42" s="64">
        <f t="shared" si="39"/>
        <v>0.99629999999999996</v>
      </c>
      <c r="S42" s="7">
        <v>44043</v>
      </c>
      <c r="T42" s="63">
        <f t="shared" ref="T42" si="64">E42/C42-1</f>
        <v>0.15490858282233066</v>
      </c>
      <c r="U42" s="63">
        <f t="shared" si="57"/>
        <v>0.16463107241063235</v>
      </c>
      <c r="V42" s="63">
        <f t="shared" ref="V42" si="65">O42-N42</f>
        <v>5.1200000000000134E-3</v>
      </c>
      <c r="W42" s="63">
        <f t="shared" ref="W42" si="66">Q42-P42</f>
        <v>1.3000000000000789E-3</v>
      </c>
      <c r="X42" s="64">
        <f t="shared" si="18"/>
        <v>-1.6039999999999999E-2</v>
      </c>
    </row>
    <row r="43" spans="1:27" hidden="1">
      <c r="B43" s="7">
        <v>44074</v>
      </c>
      <c r="C43" s="3">
        <f t="shared" si="37"/>
        <v>16120.841319250696</v>
      </c>
      <c r="D43" s="3"/>
      <c r="E43" s="3">
        <f t="shared" si="14"/>
        <v>16484.867999999999</v>
      </c>
      <c r="F43" s="3">
        <f t="shared" si="26"/>
        <v>5.709677419354839</v>
      </c>
      <c r="G43" s="3">
        <f t="shared" si="15"/>
        <v>5.7042000000000002</v>
      </c>
      <c r="H43" s="3">
        <f t="shared" si="27"/>
        <v>5.7406451612903222</v>
      </c>
      <c r="I43" s="3">
        <f t="shared" si="47"/>
        <v>5.6879999999999997</v>
      </c>
      <c r="J43" s="63">
        <f t="shared" si="47"/>
        <v>0.76266462534309332</v>
      </c>
      <c r="K43" s="63">
        <f t="shared" si="47"/>
        <v>0.78084340013756814</v>
      </c>
      <c r="L43" s="63">
        <f t="shared" si="43"/>
        <v>0.21667797472111153</v>
      </c>
      <c r="M43" s="63">
        <f t="shared" si="43"/>
        <v>0.22157080645161287</v>
      </c>
      <c r="N43" s="63">
        <f t="shared" si="55"/>
        <v>0.99</v>
      </c>
      <c r="O43" s="63">
        <f t="shared" si="38"/>
        <v>0.99806000000000006</v>
      </c>
      <c r="P43" s="63">
        <f t="shared" si="56"/>
        <v>0.99499999999999988</v>
      </c>
      <c r="Q43" s="64">
        <f t="shared" si="39"/>
        <v>0.99879999999999991</v>
      </c>
      <c r="S43" s="7">
        <v>44074</v>
      </c>
      <c r="T43" s="63">
        <f t="shared" ref="T43" si="67">E43/C43-1</f>
        <v>2.2581121762832668E-2</v>
      </c>
      <c r="U43" s="63">
        <f t="shared" si="57"/>
        <v>-9.1706001348617061E-3</v>
      </c>
      <c r="V43" s="63">
        <f t="shared" ref="V43" si="68">O43-N43</f>
        <v>8.0600000000000671E-3</v>
      </c>
      <c r="W43" s="63">
        <f t="shared" ref="W43" si="69">Q43-P43</f>
        <v>3.8000000000000256E-3</v>
      </c>
      <c r="X43" s="64">
        <f t="shared" si="18"/>
        <v>-6.1200000000000004E-3</v>
      </c>
    </row>
    <row r="44" spans="1:27" hidden="1">
      <c r="B44" s="7">
        <v>44104</v>
      </c>
      <c r="C44" s="3">
        <f t="shared" si="37"/>
        <v>17326.7961932051</v>
      </c>
      <c r="D44" s="3"/>
      <c r="E44" s="3">
        <f t="shared" si="14"/>
        <v>16918.272000000015</v>
      </c>
      <c r="F44" s="3">
        <f t="shared" si="26"/>
        <v>5.9333333333333336</v>
      </c>
      <c r="G44" s="3">
        <f t="shared" si="15"/>
        <v>5.8951933333333333</v>
      </c>
      <c r="H44" s="3">
        <f t="shared" si="27"/>
        <v>6.4486666666666661</v>
      </c>
      <c r="I44" s="3">
        <f t="shared" si="47"/>
        <v>6.3650333333333338</v>
      </c>
      <c r="J44" s="63">
        <f t="shared" si="47"/>
        <v>0.75393694444564063</v>
      </c>
      <c r="K44" s="63">
        <f t="shared" si="47"/>
        <v>0.75141429779844382</v>
      </c>
      <c r="L44" s="63">
        <f t="shared" si="43"/>
        <v>0.24064994712784862</v>
      </c>
      <c r="M44" s="63">
        <f t="shared" si="43"/>
        <v>0.23497600000000021</v>
      </c>
      <c r="N44" s="63">
        <f t="shared" si="55"/>
        <v>0.99</v>
      </c>
      <c r="O44" s="63">
        <f t="shared" si="38"/>
        <v>0.98268</v>
      </c>
      <c r="P44" s="63">
        <f t="shared" si="56"/>
        <v>0.99499999999999988</v>
      </c>
      <c r="Q44" s="64">
        <f t="shared" si="39"/>
        <v>0.98680000000000001</v>
      </c>
      <c r="S44" s="7">
        <v>44104</v>
      </c>
      <c r="T44" s="63">
        <f t="shared" ref="T44" si="70">E44/C44-1</f>
        <v>-2.3577595572186194E-2</v>
      </c>
      <c r="U44" s="63">
        <f t="shared" si="57"/>
        <v>-1.2969089217409135E-2</v>
      </c>
      <c r="V44" s="63">
        <f t="shared" ref="V44" si="71">O44-N44</f>
        <v>-7.3199999999999932E-3</v>
      </c>
      <c r="W44" s="63">
        <f t="shared" ref="W44" si="72">Q44-P44</f>
        <v>-8.1999999999998741E-3</v>
      </c>
      <c r="X44" s="64">
        <f t="shared" si="18"/>
        <v>-1.7300000000000003E-2</v>
      </c>
    </row>
    <row r="45" spans="1:27" hidden="1">
      <c r="B45" s="7">
        <v>44135</v>
      </c>
      <c r="C45" s="3">
        <f t="shared" si="37"/>
        <v>18266.039341453205</v>
      </c>
      <c r="D45" s="3"/>
      <c r="E45" s="3">
        <f t="shared" si="14"/>
        <v>17530.308000000034</v>
      </c>
      <c r="F45" s="3">
        <f t="shared" si="26"/>
        <v>5.387096774193548</v>
      </c>
      <c r="G45" s="3">
        <f t="shared" si="15"/>
        <v>5.2813999999999997</v>
      </c>
      <c r="H45" s="3">
        <f t="shared" si="27"/>
        <v>6.4877419354838706</v>
      </c>
      <c r="I45" s="3">
        <f t="shared" si="47"/>
        <v>6.3737483870967742</v>
      </c>
      <c r="J45" s="63">
        <f t="shared" si="47"/>
        <v>0.76469965377129034</v>
      </c>
      <c r="K45" s="63">
        <f t="shared" si="47"/>
        <v>0.74049532307635668</v>
      </c>
      <c r="L45" s="63">
        <f t="shared" si="43"/>
        <v>0.24551128147114518</v>
      </c>
      <c r="M45" s="63">
        <f t="shared" si="43"/>
        <v>0.23562241935483921</v>
      </c>
      <c r="N45" s="63">
        <f t="shared" si="55"/>
        <v>0.99</v>
      </c>
      <c r="O45" s="63">
        <f t="shared" si="38"/>
        <v>0.99862000000000006</v>
      </c>
      <c r="P45" s="63">
        <f t="shared" si="56"/>
        <v>0.99499999999999988</v>
      </c>
      <c r="Q45" s="64">
        <f t="shared" si="39"/>
        <v>1</v>
      </c>
      <c r="S45" s="7">
        <v>44135</v>
      </c>
      <c r="T45" s="63">
        <f t="shared" ref="T45" si="73">E45/C45-1</f>
        <v>-4.0278646492537207E-2</v>
      </c>
      <c r="U45" s="63">
        <f t="shared" ref="U45" si="74">I45/H45-1</f>
        <v>-1.7570604614160601E-2</v>
      </c>
      <c r="V45" s="63">
        <f t="shared" ref="V45" si="75">O45-N45</f>
        <v>8.620000000000072E-3</v>
      </c>
      <c r="W45" s="63">
        <f t="shared" ref="W45" si="76">Q45-P45</f>
        <v>5.0000000000001155E-3</v>
      </c>
      <c r="X45" s="64">
        <f t="shared" si="18"/>
        <v>-2.4500000000000001E-2</v>
      </c>
    </row>
    <row r="46" spans="1:27" hidden="1">
      <c r="B46" s="7">
        <v>44165</v>
      </c>
      <c r="C46" s="3">
        <f t="shared" si="37"/>
        <v>15692.2143320417</v>
      </c>
      <c r="D46" s="3"/>
      <c r="E46" s="3">
        <f t="shared" si="14"/>
        <v>15401.592000000001</v>
      </c>
      <c r="F46" s="3">
        <f t="shared" si="26"/>
        <v>4.2666666666666666</v>
      </c>
      <c r="G46" s="3">
        <f t="shared" si="15"/>
        <v>4.2860400000000007</v>
      </c>
      <c r="H46" s="3">
        <f t="shared" si="27"/>
        <v>5.4919999999999991</v>
      </c>
      <c r="I46" s="3">
        <f t="shared" si="47"/>
        <v>5.7304000000000004</v>
      </c>
      <c r="J46" s="63">
        <f t="shared" si="47"/>
        <v>0.80192093105490625</v>
      </c>
      <c r="K46" s="63">
        <f t="shared" si="47"/>
        <v>0.74993894226405244</v>
      </c>
      <c r="L46" s="63">
        <f t="shared" si="43"/>
        <v>0.21794742127835692</v>
      </c>
      <c r="M46" s="63">
        <f t="shared" si="43"/>
        <v>0.21391100000000002</v>
      </c>
      <c r="N46" s="63">
        <f t="shared" si="55"/>
        <v>0.99</v>
      </c>
      <c r="O46" s="63">
        <f t="shared" si="38"/>
        <v>0.99575999999999998</v>
      </c>
      <c r="P46" s="63">
        <f t="shared" si="56"/>
        <v>0.99499999999999988</v>
      </c>
      <c r="Q46" s="64">
        <f t="shared" si="39"/>
        <v>0.99809999999999999</v>
      </c>
      <c r="R46" s="88">
        <f>T46-U46</f>
        <v>-6.1928755074670661E-2</v>
      </c>
      <c r="S46" s="7">
        <v>44165</v>
      </c>
      <c r="T46" s="63">
        <f t="shared" ref="T46" si="77">E46/C46-1</f>
        <v>-1.8520160755660986E-2</v>
      </c>
      <c r="U46" s="63">
        <f t="shared" ref="U46" si="78">I46/H46-1</f>
        <v>4.3408594319009675E-2</v>
      </c>
      <c r="V46" s="63">
        <f t="shared" ref="V46" si="79">O46-N46</f>
        <v>5.7599999999999874E-3</v>
      </c>
      <c r="W46" s="63">
        <f t="shared" ref="W46" si="80">Q46-P46</f>
        <v>3.1000000000001027E-3</v>
      </c>
      <c r="X46" s="64">
        <f t="shared" si="18"/>
        <v>-1.762E-2</v>
      </c>
    </row>
    <row r="47" spans="1:27" hidden="1">
      <c r="B47" s="7">
        <v>44196</v>
      </c>
      <c r="C47" s="3">
        <f t="shared" si="37"/>
        <v>15576.630465099999</v>
      </c>
      <c r="D47" s="3"/>
      <c r="E47" s="3">
        <f t="shared" si="14"/>
        <v>15828.984000000002</v>
      </c>
      <c r="F47" s="3">
        <f t="shared" si="26"/>
        <v>3.774193548387097</v>
      </c>
      <c r="G47" s="3">
        <f t="shared" si="15"/>
        <v>3.9752147497265087</v>
      </c>
      <c r="H47" s="3">
        <f t="shared" si="27"/>
        <v>5.1322580645161304</v>
      </c>
      <c r="I47" s="3">
        <f t="shared" si="47"/>
        <v>5.6525807242888577</v>
      </c>
      <c r="J47" s="63">
        <f t="shared" si="47"/>
        <v>0.82442027587430233</v>
      </c>
      <c r="K47" s="63">
        <f t="shared" si="47"/>
        <v>0.76097917105226676</v>
      </c>
      <c r="L47" s="63">
        <f t="shared" si="43"/>
        <v>0.20936331270295697</v>
      </c>
      <c r="M47" s="63">
        <f t="shared" si="43"/>
        <v>0.21275516129032263</v>
      </c>
      <c r="N47" s="63">
        <f t="shared" si="55"/>
        <v>0.99</v>
      </c>
      <c r="O47" s="63">
        <f t="shared" si="38"/>
        <v>0.98946000000000001</v>
      </c>
      <c r="P47" s="63">
        <f t="shared" si="56"/>
        <v>0.99499999999999988</v>
      </c>
      <c r="Q47" s="64">
        <f t="shared" si="39"/>
        <v>0.99099999999999999</v>
      </c>
      <c r="R47" s="88">
        <f>T47-U47</f>
        <v>-8.5182015368308273E-2</v>
      </c>
      <c r="S47" s="7">
        <v>44196</v>
      </c>
      <c r="T47" s="63">
        <f t="shared" ref="T47" si="81">E47/C47-1</f>
        <v>1.6200778176346242E-2</v>
      </c>
      <c r="U47" s="63">
        <f t="shared" ref="U47" si="82">I47/H47-1</f>
        <v>0.10138279354465451</v>
      </c>
      <c r="V47" s="63">
        <f t="shared" ref="V47" si="83">O47-N47</f>
        <v>-5.3999999999998494E-4</v>
      </c>
      <c r="W47" s="63">
        <f t="shared" ref="W47" si="84">Q47-P47</f>
        <v>-3.9999999999998925E-3</v>
      </c>
      <c r="X47" s="64">
        <f t="shared" si="18"/>
        <v>-1.984E-2</v>
      </c>
    </row>
    <row r="48" spans="1:27" hidden="1">
      <c r="B48" s="7">
        <v>44227</v>
      </c>
      <c r="C48" s="3">
        <f t="shared" si="37"/>
        <v>16309.0352086884</v>
      </c>
      <c r="D48" s="3"/>
      <c r="E48" s="3">
        <f t="shared" si="14"/>
        <v>15382.620000000003</v>
      </c>
      <c r="F48" s="3">
        <f t="shared" si="26"/>
        <v>4.032258064516129</v>
      </c>
      <c r="G48" s="3">
        <f t="shared" si="15"/>
        <v>4.0584831480219261</v>
      </c>
      <c r="H48" s="3">
        <f t="shared" si="27"/>
        <v>5.403225806451613</v>
      </c>
      <c r="I48" s="3">
        <f t="shared" si="47"/>
        <v>5.4785572112387371</v>
      </c>
      <c r="J48" s="63">
        <f t="shared" si="47"/>
        <v>0.81985587384445802</v>
      </c>
      <c r="K48" s="63">
        <f t="shared" si="47"/>
        <v>0.75982997842375088</v>
      </c>
      <c r="L48" s="63">
        <f t="shared" si="43"/>
        <v>0.219207462482371</v>
      </c>
      <c r="M48" s="63">
        <f t="shared" si="43"/>
        <v>0.20675564516129033</v>
      </c>
      <c r="N48" s="63">
        <f t="shared" si="55"/>
        <v>0.99</v>
      </c>
      <c r="O48" s="63">
        <f t="shared" si="38"/>
        <v>0.99348000000000014</v>
      </c>
      <c r="P48" s="63">
        <f t="shared" si="56"/>
        <v>0.99499999999999988</v>
      </c>
      <c r="Q48" s="64">
        <f t="shared" si="39"/>
        <v>0.99729999999999985</v>
      </c>
      <c r="S48" s="7">
        <v>44227</v>
      </c>
      <c r="T48" s="63">
        <f t="shared" ref="T48:T49" si="85">E48/C48-1</f>
        <v>-5.6803802115459434E-2</v>
      </c>
      <c r="U48" s="63">
        <f t="shared" ref="U48:U49" si="86">I48/H48-1</f>
        <v>1.3941931632243776E-2</v>
      </c>
      <c r="V48" s="63">
        <f t="shared" ref="V48:V49" si="87">O48-N48</f>
        <v>3.4800000000001496E-3</v>
      </c>
      <c r="W48" s="63">
        <f t="shared" ref="W48:W49" si="88">Q48-P48</f>
        <v>2.2999999999999687E-3</v>
      </c>
      <c r="X48" s="64">
        <f t="shared" si="18"/>
        <v>-1.822E-2</v>
      </c>
    </row>
    <row r="49" spans="1:28" hidden="1">
      <c r="B49" s="7">
        <v>44255</v>
      </c>
      <c r="C49" s="3">
        <f t="shared" si="37"/>
        <v>16515.9096499017</v>
      </c>
      <c r="D49" s="3"/>
      <c r="E49" s="3">
        <f t="shared" ref="E49:E80" si="89">SUM(E174,E292,E410,E528,E646)</f>
        <v>16357.464</v>
      </c>
      <c r="F49" s="3">
        <f t="shared" si="26"/>
        <v>4.9642857142857144</v>
      </c>
      <c r="G49" s="3">
        <f t="shared" ref="G49:G80" si="90">AVERAGE(G174,G292,G410,G528,G646)</f>
        <v>5.2050108344641508</v>
      </c>
      <c r="H49" s="3">
        <f t="shared" si="27"/>
        <v>6.1728571428571435</v>
      </c>
      <c r="I49" s="3">
        <f t="shared" si="47"/>
        <v>6.5398811271961792</v>
      </c>
      <c r="J49" s="63">
        <f t="shared" si="47"/>
        <v>0.80449700791337908</v>
      </c>
      <c r="K49" s="63">
        <f t="shared" si="47"/>
        <v>0.74955684148040214</v>
      </c>
      <c r="L49" s="63">
        <f t="shared" si="43"/>
        <v>0.24577246502829914</v>
      </c>
      <c r="M49" s="63">
        <f t="shared" si="43"/>
        <v>0.24341464285714287</v>
      </c>
      <c r="N49" s="63">
        <f t="shared" si="55"/>
        <v>0.99</v>
      </c>
      <c r="O49" s="63">
        <f t="shared" si="38"/>
        <v>0.99342000000000008</v>
      </c>
      <c r="P49" s="63">
        <f t="shared" si="56"/>
        <v>0.99499999999999988</v>
      </c>
      <c r="Q49" s="64">
        <f t="shared" si="39"/>
        <v>0.99600000000000011</v>
      </c>
      <c r="S49" s="7">
        <v>44255</v>
      </c>
      <c r="T49" s="63">
        <f t="shared" si="85"/>
        <v>-9.5935163887653774E-3</v>
      </c>
      <c r="U49" s="63">
        <f t="shared" si="86"/>
        <v>5.9457715583736359E-2</v>
      </c>
      <c r="V49" s="63">
        <f t="shared" si="87"/>
        <v>3.4200000000000896E-3</v>
      </c>
      <c r="W49" s="63">
        <f t="shared" si="88"/>
        <v>1.0000000000002229E-3</v>
      </c>
      <c r="X49" s="64">
        <f t="shared" si="18"/>
        <v>-1.9520000000000003E-2</v>
      </c>
    </row>
    <row r="50" spans="1:28" hidden="1">
      <c r="B50" s="7">
        <v>44286</v>
      </c>
      <c r="C50" s="3">
        <f t="shared" si="37"/>
        <v>19883.888405822698</v>
      </c>
      <c r="D50" s="3"/>
      <c r="E50" s="3">
        <f t="shared" si="89"/>
        <v>18345.492000000002</v>
      </c>
      <c r="F50" s="3">
        <f t="shared" si="26"/>
        <v>6.161290322580645</v>
      </c>
      <c r="G50" s="90">
        <f t="shared" si="90"/>
        <v>5.9826861282770851</v>
      </c>
      <c r="H50" s="3">
        <f t="shared" si="27"/>
        <v>6.9496774193548392</v>
      </c>
      <c r="I50" s="89">
        <f t="shared" si="47"/>
        <v>6.7084329838779073</v>
      </c>
      <c r="J50" s="63">
        <f t="shared" si="47"/>
        <v>0.77699488497388813</v>
      </c>
      <c r="K50" s="63">
        <f t="shared" si="47"/>
        <v>0.73799020175364516</v>
      </c>
      <c r="L50" s="63">
        <f t="shared" si="43"/>
        <v>0.26725656459439107</v>
      </c>
      <c r="M50" s="63">
        <f t="shared" si="43"/>
        <v>0.24657919354838712</v>
      </c>
      <c r="N50" s="63">
        <f t="shared" si="55"/>
        <v>0.99</v>
      </c>
      <c r="O50" s="63">
        <f t="shared" si="38"/>
        <v>0.99616000000000005</v>
      </c>
      <c r="P50" s="63">
        <f t="shared" si="56"/>
        <v>0.99499999999999988</v>
      </c>
      <c r="Q50" s="64">
        <f t="shared" si="39"/>
        <v>0.99650000000000005</v>
      </c>
      <c r="S50" s="7">
        <v>44286</v>
      </c>
      <c r="T50" s="63">
        <f t="shared" ref="T50" si="91">E50/C50-1</f>
        <v>-7.7368992142009763E-2</v>
      </c>
      <c r="U50" s="63">
        <f t="shared" ref="U50:U56" si="92">I50/H50-1</f>
        <v>-3.4713040752807678E-2</v>
      </c>
      <c r="V50" s="63">
        <f t="shared" ref="V50" si="93">O50-N50</f>
        <v>6.1600000000000543E-3</v>
      </c>
      <c r="W50" s="63">
        <f t="shared" ref="W50" si="94">Q50-P50</f>
        <v>1.5000000000001679E-3</v>
      </c>
      <c r="X50" s="64">
        <f t="shared" si="18"/>
        <v>-3.6520000000000004E-2</v>
      </c>
    </row>
    <row r="51" spans="1:28" hidden="1">
      <c r="A51" s="41"/>
      <c r="B51" s="42">
        <v>44316</v>
      </c>
      <c r="C51" s="36">
        <f t="shared" si="37"/>
        <v>18933.397537240398</v>
      </c>
      <c r="D51" s="36"/>
      <c r="E51" s="36">
        <f t="shared" si="89"/>
        <v>18967.428</v>
      </c>
      <c r="F51" s="36">
        <f t="shared" si="26"/>
        <v>6.8666666666666654</v>
      </c>
      <c r="G51" s="36">
        <f t="shared" si="90"/>
        <v>7.0846224504366573</v>
      </c>
      <c r="H51" s="36">
        <f t="shared" si="27"/>
        <v>7.0373333333333337</v>
      </c>
      <c r="I51" s="36">
        <f t="shared" si="47"/>
        <v>7.3015133250953284</v>
      </c>
      <c r="J51" s="39">
        <f t="shared" si="47"/>
        <v>0.75472546822239117</v>
      </c>
      <c r="K51" s="39">
        <f t="shared" si="47"/>
        <v>0.7228011845680492</v>
      </c>
      <c r="L51" s="39">
        <f t="shared" si="43"/>
        <v>0.26296385468389438</v>
      </c>
      <c r="M51" s="39">
        <f t="shared" si="43"/>
        <v>0.26343650000000002</v>
      </c>
      <c r="N51" s="39">
        <f t="shared" si="55"/>
        <v>0.99</v>
      </c>
      <c r="O51" s="39">
        <f t="shared" si="38"/>
        <v>0.99834000000000001</v>
      </c>
      <c r="P51" s="39">
        <f t="shared" si="56"/>
        <v>0.99499999999999988</v>
      </c>
      <c r="Q51" s="45">
        <f t="shared" si="39"/>
        <v>1</v>
      </c>
      <c r="R51" s="88"/>
      <c r="S51" s="42">
        <v>44316</v>
      </c>
      <c r="T51" s="39">
        <f t="shared" ref="T51" si="95">E51/C51-1</f>
        <v>1.7973775014583637E-3</v>
      </c>
      <c r="U51" s="39">
        <f t="shared" si="92"/>
        <v>3.7539786627793781E-2</v>
      </c>
      <c r="V51" s="39">
        <f t="shared" ref="V51" si="96">O51-N51</f>
        <v>8.3400000000000141E-3</v>
      </c>
      <c r="W51" s="39">
        <f t="shared" ref="W51" si="97">Q51-P51</f>
        <v>5.0000000000001155E-3</v>
      </c>
      <c r="X51" s="45">
        <f t="shared" si="18"/>
        <v>-3.2680000000000001E-2</v>
      </c>
      <c r="Z51" s="41"/>
      <c r="AA51" s="41"/>
      <c r="AB51" s="81"/>
    </row>
    <row r="52" spans="1:28" hidden="1">
      <c r="B52" s="7">
        <v>44347</v>
      </c>
      <c r="C52" s="3">
        <f t="shared" si="37"/>
        <v>18839.377597181399</v>
      </c>
      <c r="D52" s="3"/>
      <c r="E52" s="3">
        <f t="shared" si="89"/>
        <v>18292.931999999964</v>
      </c>
      <c r="F52" s="3">
        <f t="shared" si="26"/>
        <v>6.903225806451613</v>
      </c>
      <c r="G52" s="3">
        <f t="shared" si="90"/>
        <v>6.8183999999999996</v>
      </c>
      <c r="H52" s="3">
        <f t="shared" si="27"/>
        <v>6.8245161290322587</v>
      </c>
      <c r="I52" s="3">
        <f t="shared" si="47"/>
        <v>6.7362000000000011</v>
      </c>
      <c r="J52" s="63">
        <f t="shared" si="47"/>
        <v>0.75021628874873514</v>
      </c>
      <c r="K52" s="63">
        <f t="shared" si="47"/>
        <v>0.73138763381806271</v>
      </c>
      <c r="L52" s="63">
        <f t="shared" si="43"/>
        <v>0.25321744082233066</v>
      </c>
      <c r="M52" s="63">
        <f t="shared" si="43"/>
        <v>0.24587274193548342</v>
      </c>
      <c r="N52" s="63">
        <f t="shared" si="55"/>
        <v>0.99</v>
      </c>
      <c r="O52" s="63">
        <f t="shared" si="38"/>
        <v>0.99917999999999996</v>
      </c>
      <c r="P52" s="63">
        <f t="shared" si="56"/>
        <v>0.99499999999999988</v>
      </c>
      <c r="Q52" s="64">
        <f t="shared" si="39"/>
        <v>1</v>
      </c>
      <c r="R52" s="88"/>
      <c r="S52" s="7">
        <v>44347</v>
      </c>
      <c r="T52" s="63">
        <f t="shared" ref="T52:T56" si="98">E52/C52-1</f>
        <v>-2.9005501607610951E-2</v>
      </c>
      <c r="U52" s="63">
        <f t="shared" si="92"/>
        <v>-1.2941009642654544E-2</v>
      </c>
      <c r="V52" s="63">
        <f t="shared" ref="V52:V56" si="99">O52-N52</f>
        <v>9.179999999999966E-3</v>
      </c>
      <c r="W52" s="63">
        <f t="shared" ref="W52:W56" si="100">Q52-P52</f>
        <v>5.0000000000001155E-3</v>
      </c>
      <c r="X52" s="64">
        <f t="shared" si="18"/>
        <v>-2.5840000000000002E-2</v>
      </c>
      <c r="AB52" s="81"/>
    </row>
    <row r="53" spans="1:28" hidden="1">
      <c r="B53" s="7">
        <v>44377</v>
      </c>
      <c r="C53" s="3">
        <f t="shared" si="37"/>
        <v>17021.5988423177</v>
      </c>
      <c r="D53" s="3"/>
      <c r="E53" s="3">
        <f t="shared" si="89"/>
        <v>18707.652000000002</v>
      </c>
      <c r="F53" s="3">
        <f t="shared" si="26"/>
        <v>6.5</v>
      </c>
      <c r="G53" s="3">
        <f t="shared" si="90"/>
        <v>7.2301088116156151</v>
      </c>
      <c r="H53" s="3">
        <f t="shared" si="27"/>
        <v>6.3353333333333328</v>
      </c>
      <c r="I53" s="3">
        <f t="shared" si="47"/>
        <v>7.0444958297822353</v>
      </c>
      <c r="J53" s="63">
        <f t="shared" si="47"/>
        <v>0.75480502853763198</v>
      </c>
      <c r="K53" s="63">
        <f t="shared" si="47"/>
        <v>0.7408157539207848</v>
      </c>
      <c r="L53" s="63">
        <f t="shared" si="43"/>
        <v>0.23641109503219027</v>
      </c>
      <c r="M53" s="63">
        <f t="shared" si="43"/>
        <v>0.25982850000000002</v>
      </c>
      <c r="N53" s="63">
        <f t="shared" si="55"/>
        <v>0.99</v>
      </c>
      <c r="O53" s="63">
        <f t="shared" si="38"/>
        <v>0.99707999999999986</v>
      </c>
      <c r="P53" s="63">
        <f t="shared" si="56"/>
        <v>0.99499999999999988</v>
      </c>
      <c r="Q53" s="64">
        <f t="shared" si="39"/>
        <v>0.998</v>
      </c>
      <c r="R53" s="88"/>
      <c r="S53" s="7">
        <v>44377</v>
      </c>
      <c r="T53" s="63">
        <f t="shared" si="98"/>
        <v>9.9053747729653585E-2</v>
      </c>
      <c r="U53" s="63">
        <f t="shared" si="92"/>
        <v>0.11193767701497981</v>
      </c>
      <c r="V53" s="63">
        <f t="shared" si="99"/>
        <v>7.0799999999998642E-3</v>
      </c>
      <c r="W53" s="63">
        <f t="shared" si="100"/>
        <v>3.0000000000001137E-3</v>
      </c>
      <c r="X53" s="64">
        <f t="shared" si="18"/>
        <v>-2.0379999999999999E-2</v>
      </c>
      <c r="AB53" s="81"/>
    </row>
    <row r="54" spans="1:28" hidden="1">
      <c r="B54" s="7">
        <v>44408</v>
      </c>
      <c r="C54" s="3">
        <f t="shared" si="37"/>
        <v>15770.173597196201</v>
      </c>
      <c r="D54" s="3"/>
      <c r="E54" s="3">
        <f t="shared" si="89"/>
        <v>17413.991999999947</v>
      </c>
      <c r="F54" s="3">
        <f t="shared" si="26"/>
        <v>5.741935483870968</v>
      </c>
      <c r="G54" s="3">
        <f t="shared" si="90"/>
        <v>6.3707489001269408</v>
      </c>
      <c r="H54" s="3">
        <f t="shared" si="27"/>
        <v>5.6309677419354838</v>
      </c>
      <c r="I54" s="3">
        <f t="shared" si="47"/>
        <v>6.2622655372201663</v>
      </c>
      <c r="J54" s="63">
        <f t="shared" si="47"/>
        <v>0.76125642525179982</v>
      </c>
      <c r="K54" s="63">
        <f t="shared" si="47"/>
        <v>0.7491858397469755</v>
      </c>
      <c r="L54" s="63">
        <f t="shared" si="43"/>
        <v>0.21196469888704569</v>
      </c>
      <c r="M54" s="63">
        <f t="shared" si="43"/>
        <v>0.23405903225806385</v>
      </c>
      <c r="N54" s="63">
        <f t="shared" si="55"/>
        <v>0.99</v>
      </c>
      <c r="O54" s="63">
        <f t="shared" si="38"/>
        <v>0.99887999999999999</v>
      </c>
      <c r="P54" s="63">
        <f t="shared" si="56"/>
        <v>0.99499999999999988</v>
      </c>
      <c r="Q54" s="64">
        <f t="shared" si="39"/>
        <v>1</v>
      </c>
      <c r="R54" s="88"/>
      <c r="S54" s="7">
        <v>44408</v>
      </c>
      <c r="T54" s="63">
        <f t="shared" si="98"/>
        <v>0.1042359104465409</v>
      </c>
      <c r="U54" s="63">
        <f t="shared" si="92"/>
        <v>0.11211177620202317</v>
      </c>
      <c r="V54" s="63">
        <f t="shared" si="99"/>
        <v>8.879999999999999E-3</v>
      </c>
      <c r="W54" s="63">
        <f t="shared" si="100"/>
        <v>5.0000000000001155E-3</v>
      </c>
      <c r="X54" s="64">
        <f t="shared" si="18"/>
        <v>-1.3940000000000003E-2</v>
      </c>
      <c r="AB54" s="81"/>
    </row>
    <row r="55" spans="1:28" hidden="1">
      <c r="B55" s="7">
        <v>44439</v>
      </c>
      <c r="C55" s="3">
        <f t="shared" si="37"/>
        <v>16040.237112654499</v>
      </c>
      <c r="D55" s="3"/>
      <c r="E55" s="3">
        <f t="shared" si="89"/>
        <v>18707.472000000002</v>
      </c>
      <c r="F55" s="3">
        <f t="shared" si="26"/>
        <v>5.709677419354839</v>
      </c>
      <c r="G55" s="3">
        <f t="shared" si="90"/>
        <v>6.6611589548889443</v>
      </c>
      <c r="H55" s="3">
        <f t="shared" si="27"/>
        <v>5.7406451612903222</v>
      </c>
      <c r="I55" s="3">
        <f t="shared" si="47"/>
        <v>6.7212865313274053</v>
      </c>
      <c r="J55" s="63">
        <f t="shared" si="47"/>
        <v>0.76381567792828631</v>
      </c>
      <c r="K55" s="63">
        <f t="shared" si="47"/>
        <v>0.75384611225880627</v>
      </c>
      <c r="L55" s="63">
        <f t="shared" si="43"/>
        <v>0.21559458484750665</v>
      </c>
      <c r="M55" s="63">
        <f t="shared" si="43"/>
        <v>0.25144451612903229</v>
      </c>
      <c r="N55" s="63">
        <f t="shared" si="55"/>
        <v>0.99</v>
      </c>
      <c r="O55" s="63">
        <f t="shared" si="38"/>
        <v>0.99919999999999987</v>
      </c>
      <c r="P55" s="63">
        <f t="shared" si="56"/>
        <v>0.99499999999999988</v>
      </c>
      <c r="Q55" s="64">
        <f t="shared" si="39"/>
        <v>1</v>
      </c>
      <c r="R55" s="88"/>
      <c r="S55" s="7">
        <v>44439</v>
      </c>
      <c r="T55" s="63">
        <f t="shared" si="98"/>
        <v>0.16628400619098471</v>
      </c>
      <c r="U55" s="63">
        <f t="shared" si="92"/>
        <v>0.17082424405006513</v>
      </c>
      <c r="V55" s="63">
        <f t="shared" si="99"/>
        <v>9.1999999999998749E-3</v>
      </c>
      <c r="W55" s="63">
        <f t="shared" si="100"/>
        <v>5.0000000000001155E-3</v>
      </c>
      <c r="X55" s="64">
        <f t="shared" si="18"/>
        <v>-1.966E-2</v>
      </c>
      <c r="AB55" s="81"/>
    </row>
    <row r="56" spans="1:28" hidden="1">
      <c r="B56" s="7">
        <v>44469</v>
      </c>
      <c r="C56" s="3">
        <f t="shared" si="37"/>
        <v>17240.162212239196</v>
      </c>
      <c r="D56" s="3"/>
      <c r="E56" s="3">
        <f t="shared" si="89"/>
        <v>14946.948000000019</v>
      </c>
      <c r="F56" s="3">
        <f t="shared" si="26"/>
        <v>5.9333333333333336</v>
      </c>
      <c r="G56" s="3">
        <f t="shared" si="90"/>
        <v>5.0803136537577656</v>
      </c>
      <c r="H56" s="3">
        <f t="shared" si="27"/>
        <v>6.4486666666666661</v>
      </c>
      <c r="I56" s="3">
        <f t="shared" si="47"/>
        <v>5.417696394647594</v>
      </c>
      <c r="J56" s="63">
        <f t="shared" si="47"/>
        <v>0.75016278493752164</v>
      </c>
      <c r="K56" s="63">
        <f t="shared" si="47"/>
        <v>0.77018242984255603</v>
      </c>
      <c r="L56" s="63">
        <f t="shared" ref="L56:M75" si="101">AVERAGE(L181,L299,L417,L535,L653)</f>
        <v>0.23944669739221108</v>
      </c>
      <c r="M56" s="63">
        <f t="shared" si="101"/>
        <v>0.20759650000000024</v>
      </c>
      <c r="N56" s="63">
        <f t="shared" si="55"/>
        <v>0.99</v>
      </c>
      <c r="O56" s="63">
        <f t="shared" si="38"/>
        <v>0.99495</v>
      </c>
      <c r="P56" s="63">
        <f t="shared" si="56"/>
        <v>0.99499999999999988</v>
      </c>
      <c r="Q56" s="64">
        <f t="shared" si="39"/>
        <v>0.99560700000000002</v>
      </c>
      <c r="R56" s="88"/>
      <c r="S56" s="7">
        <v>44469</v>
      </c>
      <c r="T56" s="63">
        <f t="shared" si="98"/>
        <v>-0.13301581412100472</v>
      </c>
      <c r="U56" s="63">
        <f t="shared" si="92"/>
        <v>-0.15987340101608682</v>
      </c>
      <c r="V56" s="63">
        <f t="shared" si="99"/>
        <v>4.9500000000000099E-3</v>
      </c>
      <c r="W56" s="63">
        <f t="shared" si="100"/>
        <v>6.0700000000013521E-4</v>
      </c>
      <c r="X56" s="64">
        <f t="shared" ref="X56:X87" si="102">AVERAGE(X181,X299,X417,X535,X653)</f>
        <v>-4.3400000000000001E-3</v>
      </c>
      <c r="AB56" s="81"/>
    </row>
    <row r="57" spans="1:28" hidden="1">
      <c r="B57" s="7">
        <v>44500</v>
      </c>
      <c r="C57" s="3">
        <f t="shared" si="37"/>
        <v>18174.709144745899</v>
      </c>
      <c r="D57" s="3"/>
      <c r="E57" s="3">
        <f t="shared" si="89"/>
        <v>18352.187999999998</v>
      </c>
      <c r="F57" s="3">
        <f t="shared" si="26"/>
        <v>5.387096774193548</v>
      </c>
      <c r="G57" s="3">
        <f t="shared" si="90"/>
        <v>5.4125685104287173</v>
      </c>
      <c r="H57" s="3">
        <f t="shared" si="27"/>
        <v>6.4877419354838706</v>
      </c>
      <c r="I57" s="3">
        <f t="shared" ref="I57:K76" si="103">AVERAGE(I182,I300,I418,I536,I654)</f>
        <v>6.5443943620617393</v>
      </c>
      <c r="J57" s="63">
        <f t="shared" si="103"/>
        <v>0.76086635755671739</v>
      </c>
      <c r="K57" s="63">
        <f t="shared" si="103"/>
        <v>0.75586398672803412</v>
      </c>
      <c r="L57" s="63">
        <f t="shared" si="101"/>
        <v>0.24428372506378895</v>
      </c>
      <c r="M57" s="63">
        <f t="shared" si="101"/>
        <v>0.24666919354838707</v>
      </c>
      <c r="N57" s="63">
        <f t="shared" si="55"/>
        <v>0.99</v>
      </c>
      <c r="O57" s="63">
        <f t="shared" si="38"/>
        <v>0.99744339999999987</v>
      </c>
      <c r="P57" s="63">
        <f t="shared" si="56"/>
        <v>0.99499999999999988</v>
      </c>
      <c r="Q57" s="64">
        <f t="shared" si="39"/>
        <v>0.99834599999999996</v>
      </c>
      <c r="R57" s="88"/>
      <c r="S57" s="7">
        <v>44500</v>
      </c>
      <c r="T57" s="63">
        <f t="shared" ref="T57" si="104">E57/C57-1</f>
        <v>9.7651551857382834E-3</v>
      </c>
      <c r="U57" s="63">
        <f t="shared" ref="U57" si="105">I57/H57-1</f>
        <v>8.7322256558965972E-3</v>
      </c>
      <c r="V57" s="63">
        <f t="shared" ref="V57" si="106">O57-N57</f>
        <v>7.4433999999998779E-3</v>
      </c>
      <c r="W57" s="63">
        <f t="shared" ref="W57" si="107">Q57-P57</f>
        <v>3.3460000000000711E-3</v>
      </c>
      <c r="X57" s="64">
        <f t="shared" si="102"/>
        <v>-9.9400000000000009E-3</v>
      </c>
      <c r="AB57" s="81"/>
    </row>
    <row r="58" spans="1:28" hidden="1">
      <c r="B58" s="7">
        <v>44530</v>
      </c>
      <c r="C58" s="3">
        <f t="shared" si="37"/>
        <v>15613.7532603815</v>
      </c>
      <c r="D58" s="3"/>
      <c r="E58" s="3">
        <f t="shared" si="89"/>
        <v>14587.632000000001</v>
      </c>
      <c r="F58" s="3">
        <f t="shared" si="26"/>
        <v>4.2666666666666666</v>
      </c>
      <c r="G58" s="3">
        <f t="shared" si="90"/>
        <v>4.300460084172923</v>
      </c>
      <c r="H58" s="3">
        <f t="shared" si="27"/>
        <v>5.4919999999999991</v>
      </c>
      <c r="I58" s="3">
        <f t="shared" si="103"/>
        <v>5.6909805891452461</v>
      </c>
      <c r="J58" s="63">
        <f t="shared" si="103"/>
        <v>0.79790934045272421</v>
      </c>
      <c r="K58" s="63">
        <f t="shared" si="103"/>
        <v>0.73744231397353566</v>
      </c>
      <c r="L58" s="63">
        <f t="shared" si="101"/>
        <v>0.2168576841719653</v>
      </c>
      <c r="M58" s="63">
        <f t="shared" si="101"/>
        <v>0.20260600000000001</v>
      </c>
      <c r="N58" s="63">
        <f t="shared" si="55"/>
        <v>0.99</v>
      </c>
      <c r="O58" s="63">
        <f t="shared" si="38"/>
        <v>0.9654836</v>
      </c>
      <c r="P58" s="63">
        <f t="shared" si="56"/>
        <v>0.99499999999999988</v>
      </c>
      <c r="Q58" s="64">
        <f t="shared" si="39"/>
        <v>1</v>
      </c>
      <c r="R58" s="88"/>
      <c r="S58" s="7">
        <v>44530</v>
      </c>
      <c r="T58" s="63">
        <f t="shared" ref="T58" si="108">E58/C58-1</f>
        <v>-6.571906467775368E-2</v>
      </c>
      <c r="U58" s="63">
        <f t="shared" ref="U58" si="109">I58/H58-1</f>
        <v>3.6230988555216115E-2</v>
      </c>
      <c r="V58" s="63">
        <f t="shared" ref="V58" si="110">O58-N58</f>
        <v>-2.4516399999999994E-2</v>
      </c>
      <c r="W58" s="63">
        <f t="shared" ref="W58" si="111">Q58-P58</f>
        <v>5.0000000000001155E-3</v>
      </c>
      <c r="X58" s="64">
        <f t="shared" si="102"/>
        <v>-1.7619999999999997E-2</v>
      </c>
      <c r="AB58" s="81"/>
    </row>
    <row r="59" spans="1:28" hidden="1">
      <c r="B59" s="7">
        <v>44561</v>
      </c>
      <c r="C59" s="3">
        <f t="shared" si="37"/>
        <v>15498.747312774502</v>
      </c>
      <c r="D59" s="3"/>
      <c r="E59" s="3">
        <f t="shared" si="89"/>
        <v>12631.572</v>
      </c>
      <c r="F59" s="3">
        <f t="shared" ref="F59:F90" si="112">AVERAGE(F184,F302,F420,F538,F656)</f>
        <v>3.774193548387097</v>
      </c>
      <c r="G59" s="3">
        <f t="shared" si="90"/>
        <v>3.458192773312645</v>
      </c>
      <c r="H59" s="3">
        <f t="shared" ref="H59:H90" si="113">AVERAGE(H184,H302,H420,H538,H656)</f>
        <v>5.1322580645161304</v>
      </c>
      <c r="I59" s="3">
        <f t="shared" si="103"/>
        <v>4.7093559465844503</v>
      </c>
      <c r="J59" s="63">
        <f t="shared" si="103"/>
        <v>0.82028538630331482</v>
      </c>
      <c r="K59" s="63">
        <f t="shared" si="103"/>
        <v>0.75217213215026646</v>
      </c>
      <c r="L59" s="63">
        <f t="shared" si="101"/>
        <v>0.2083164961394422</v>
      </c>
      <c r="M59" s="63">
        <f t="shared" si="101"/>
        <v>0.16977919354838711</v>
      </c>
      <c r="N59" s="63">
        <f t="shared" si="55"/>
        <v>0.99</v>
      </c>
      <c r="O59" s="63">
        <f t="shared" si="38"/>
        <v>0.95953999999999995</v>
      </c>
      <c r="P59" s="63">
        <f t="shared" si="56"/>
        <v>0.99499999999999988</v>
      </c>
      <c r="Q59" s="64">
        <f t="shared" si="39"/>
        <v>1</v>
      </c>
      <c r="R59" s="88"/>
      <c r="S59" s="7">
        <v>44561</v>
      </c>
      <c r="T59" s="63">
        <f t="shared" ref="T59" si="114">E59/C59-1</f>
        <v>-0.1849940033806019</v>
      </c>
      <c r="U59" s="63">
        <f t="shared" ref="U59" si="115">I59/H59-1</f>
        <v>-8.2400789791842066E-2</v>
      </c>
      <c r="V59" s="63">
        <f t="shared" ref="V59" si="116">O59-N59</f>
        <v>-3.0460000000000043E-2</v>
      </c>
      <c r="W59" s="63">
        <f t="shared" ref="W59" si="117">Q59-P59</f>
        <v>5.0000000000001155E-3</v>
      </c>
      <c r="X59" s="64">
        <f t="shared" si="102"/>
        <v>-1.7859999999999997E-2</v>
      </c>
      <c r="AB59" s="81"/>
    </row>
    <row r="60" spans="1:28" hidden="1">
      <c r="B60" s="7">
        <v>44592</v>
      </c>
      <c r="C60" s="3">
        <f t="shared" si="37"/>
        <v>16227.490032644902</v>
      </c>
      <c r="D60" s="3"/>
      <c r="E60" s="3">
        <f t="shared" si="89"/>
        <v>14845.932000000001</v>
      </c>
      <c r="F60" s="3">
        <f t="shared" si="112"/>
        <v>4.032258064516129</v>
      </c>
      <c r="G60" s="3">
        <f t="shared" si="90"/>
        <v>3.841230208611131</v>
      </c>
      <c r="H60" s="3">
        <f t="shared" si="113"/>
        <v>5.403225806451613</v>
      </c>
      <c r="I60" s="3">
        <f t="shared" si="103"/>
        <v>5.1707415171270501</v>
      </c>
      <c r="J60" s="63">
        <f t="shared" si="103"/>
        <v>0.81575659447523319</v>
      </c>
      <c r="K60" s="63">
        <f t="shared" si="103"/>
        <v>0.77706364570512465</v>
      </c>
      <c r="L60" s="63">
        <f t="shared" si="101"/>
        <v>0.21811142516995838</v>
      </c>
      <c r="M60" s="63">
        <f t="shared" si="101"/>
        <v>0.19954209677419354</v>
      </c>
      <c r="N60" s="63">
        <f t="shared" si="55"/>
        <v>0.99</v>
      </c>
      <c r="O60" s="63">
        <f t="shared" si="38"/>
        <v>0.99349659999999995</v>
      </c>
      <c r="P60" s="63">
        <f t="shared" si="56"/>
        <v>0.99499999999999988</v>
      </c>
      <c r="Q60" s="64">
        <f t="shared" si="39"/>
        <v>1</v>
      </c>
      <c r="R60" s="88"/>
      <c r="S60" s="7">
        <v>44592</v>
      </c>
      <c r="T60" s="63">
        <f t="shared" ref="T60" si="118">E60/C60-1</f>
        <v>-8.5136889923556613E-2</v>
      </c>
      <c r="U60" s="63">
        <f t="shared" ref="U60" si="119">I60/H60-1</f>
        <v>-4.3026943098874337E-2</v>
      </c>
      <c r="V60" s="63">
        <f t="shared" ref="V60" si="120">O60-N60</f>
        <v>3.4965999999999609E-3</v>
      </c>
      <c r="W60" s="63">
        <f t="shared" ref="W60" si="121">Q60-P60</f>
        <v>5.0000000000001155E-3</v>
      </c>
      <c r="X60" s="64">
        <f t="shared" si="102"/>
        <v>-1.086E-2</v>
      </c>
      <c r="AB60" s="81"/>
    </row>
    <row r="61" spans="1:28" hidden="1">
      <c r="B61" s="7">
        <v>44620</v>
      </c>
      <c r="C61" s="3">
        <f t="shared" si="37"/>
        <v>16433.3301016523</v>
      </c>
      <c r="D61" s="3"/>
      <c r="E61" s="3">
        <f t="shared" si="89"/>
        <v>16861.356</v>
      </c>
      <c r="F61" s="3">
        <f t="shared" si="112"/>
        <v>4.9642857142857144</v>
      </c>
      <c r="G61" s="3">
        <f t="shared" si="90"/>
        <v>5.2563702860875843</v>
      </c>
      <c r="H61" s="3">
        <f t="shared" si="113"/>
        <v>6.1728571428571435</v>
      </c>
      <c r="I61" s="3">
        <f t="shared" si="103"/>
        <v>6.6044656159933073</v>
      </c>
      <c r="J61" s="63">
        <f t="shared" si="103"/>
        <v>0.80047452287381748</v>
      </c>
      <c r="K61" s="63">
        <f t="shared" si="103"/>
        <v>0.7632895330434778</v>
      </c>
      <c r="L61" s="63">
        <f t="shared" si="101"/>
        <v>0.24454360270315925</v>
      </c>
      <c r="M61" s="63">
        <f t="shared" si="101"/>
        <v>0.25091303571428575</v>
      </c>
      <c r="N61" s="63">
        <f t="shared" si="55"/>
        <v>0.99</v>
      </c>
      <c r="O61" s="63">
        <f t="shared" si="38"/>
        <v>0.99563460000000004</v>
      </c>
      <c r="P61" s="63">
        <f t="shared" si="56"/>
        <v>0.99499999999999988</v>
      </c>
      <c r="Q61" s="64">
        <f t="shared" si="39"/>
        <v>1</v>
      </c>
      <c r="S61" s="7">
        <v>44620</v>
      </c>
      <c r="T61" s="63">
        <f t="shared" ref="T61:T64" si="122">E61/C61-1</f>
        <v>2.6046205832904512E-2</v>
      </c>
      <c r="U61" s="63">
        <f t="shared" ref="U61:U72" si="123">I61/H61-1</f>
        <v>6.9920372875564629E-2</v>
      </c>
      <c r="V61" s="63">
        <f t="shared" ref="V61:V72" si="124">O61-N61</f>
        <v>5.6346000000000451E-3</v>
      </c>
      <c r="W61" s="63">
        <f t="shared" ref="W61:W72" si="125">Q61-P61</f>
        <v>5.0000000000001155E-3</v>
      </c>
      <c r="X61" s="64">
        <f t="shared" si="102"/>
        <v>-1.278E-2</v>
      </c>
      <c r="AB61" s="81"/>
    </row>
    <row r="62" spans="1:28" hidden="1">
      <c r="B62" s="7">
        <v>44651</v>
      </c>
      <c r="C62" s="3">
        <f t="shared" si="37"/>
        <v>19784.468963793595</v>
      </c>
      <c r="D62" s="3"/>
      <c r="E62" s="3">
        <f t="shared" si="89"/>
        <v>19406.808000000001</v>
      </c>
      <c r="F62" s="3">
        <f t="shared" si="112"/>
        <v>6.161290322580645</v>
      </c>
      <c r="G62" s="3">
        <f t="shared" si="90"/>
        <v>6.3748819738968967</v>
      </c>
      <c r="H62" s="3">
        <f t="shared" si="113"/>
        <v>6.9496774193548392</v>
      </c>
      <c r="I62" s="3">
        <f t="shared" si="103"/>
        <v>7.2112362286727603</v>
      </c>
      <c r="J62" s="63">
        <f t="shared" si="103"/>
        <v>0.77310991054901901</v>
      </c>
      <c r="K62" s="63">
        <f t="shared" si="103"/>
        <v>0.72783272711277591</v>
      </c>
      <c r="L62" s="63">
        <f t="shared" si="101"/>
        <v>0.2659202817714193</v>
      </c>
      <c r="M62" s="63">
        <f t="shared" si="101"/>
        <v>0.26084419354838712</v>
      </c>
      <c r="N62" s="63">
        <f t="shared" si="55"/>
        <v>0.99</v>
      </c>
      <c r="O62" s="63">
        <f t="shared" si="38"/>
        <v>0.99399819999999983</v>
      </c>
      <c r="P62" s="63">
        <f t="shared" si="56"/>
        <v>0.99499999999999988</v>
      </c>
      <c r="Q62" s="64">
        <f t="shared" si="39"/>
        <v>0.99582400000000004</v>
      </c>
      <c r="S62" s="7">
        <v>44651</v>
      </c>
      <c r="T62" s="63">
        <f t="shared" si="122"/>
        <v>-1.9088759192108173E-2</v>
      </c>
      <c r="U62" s="63">
        <f t="shared" si="123"/>
        <v>3.7636107913366024E-2</v>
      </c>
      <c r="V62" s="63">
        <f t="shared" si="124"/>
        <v>3.9981999999998408E-3</v>
      </c>
      <c r="W62" s="63">
        <f t="shared" si="125"/>
        <v>8.2400000000015794E-4</v>
      </c>
      <c r="X62" s="64">
        <f t="shared" si="102"/>
        <v>-1.652E-2</v>
      </c>
      <c r="AB62" s="81"/>
    </row>
    <row r="63" spans="1:28" hidden="1">
      <c r="A63" s="41"/>
      <c r="B63" s="42">
        <v>44681</v>
      </c>
      <c r="C63" s="36">
        <f t="shared" si="37"/>
        <v>18838.730549554199</v>
      </c>
      <c r="D63" s="36"/>
      <c r="E63" s="36">
        <f t="shared" si="89"/>
        <v>18937.152000000002</v>
      </c>
      <c r="F63" s="36">
        <f t="shared" si="112"/>
        <v>6.8666666666666654</v>
      </c>
      <c r="G63" s="36">
        <f t="shared" si="90"/>
        <v>7.1958085226535449</v>
      </c>
      <c r="H63" s="36">
        <f t="shared" si="113"/>
        <v>7.0373333333333337</v>
      </c>
      <c r="I63" s="36">
        <f t="shared" si="103"/>
        <v>7.4209869820594578</v>
      </c>
      <c r="J63" s="39">
        <f t="shared" si="103"/>
        <v>0.75094898913952668</v>
      </c>
      <c r="K63" s="39">
        <f t="shared" si="103"/>
        <v>0.71015481675084069</v>
      </c>
      <c r="L63" s="39">
        <f t="shared" si="101"/>
        <v>0.26164903541047496</v>
      </c>
      <c r="M63" s="39">
        <f t="shared" si="101"/>
        <v>0.26301600000000003</v>
      </c>
      <c r="N63" s="39">
        <f t="shared" si="55"/>
        <v>0.99</v>
      </c>
      <c r="O63" s="39">
        <f t="shared" si="38"/>
        <v>0.99792799999999993</v>
      </c>
      <c r="P63" s="39">
        <f t="shared" si="56"/>
        <v>0.99499999999999988</v>
      </c>
      <c r="Q63" s="45">
        <f t="shared" si="39"/>
        <v>1</v>
      </c>
      <c r="R63" s="88">
        <f t="shared" ref="R63:R69" si="126">T63-U63</f>
        <v>-4.929248674541209E-2</v>
      </c>
      <c r="S63" s="42">
        <v>44681</v>
      </c>
      <c r="T63" s="39">
        <f t="shared" si="122"/>
        <v>5.2244205195732807E-3</v>
      </c>
      <c r="U63" s="39">
        <f t="shared" si="123"/>
        <v>5.451690726498537E-2</v>
      </c>
      <c r="V63" s="39">
        <f t="shared" si="124"/>
        <v>7.9279999999999351E-3</v>
      </c>
      <c r="W63" s="39">
        <f t="shared" si="125"/>
        <v>5.0000000000001155E-3</v>
      </c>
      <c r="X63" s="45">
        <f t="shared" si="102"/>
        <v>-1.8499999999999999E-2</v>
      </c>
      <c r="Z63" s="41"/>
      <c r="AA63" s="41"/>
      <c r="AB63" s="81"/>
    </row>
    <row r="64" spans="1:28" hidden="1">
      <c r="B64" s="7">
        <v>44712</v>
      </c>
      <c r="C64" s="3">
        <f t="shared" si="37"/>
        <v>18745.180709195502</v>
      </c>
      <c r="D64" s="3"/>
      <c r="E64" s="3">
        <f t="shared" si="89"/>
        <v>19156.031999999999</v>
      </c>
      <c r="F64" s="3">
        <f t="shared" si="112"/>
        <v>6.903225806451613</v>
      </c>
      <c r="G64" s="3">
        <f t="shared" si="90"/>
        <v>7.2885965589554527</v>
      </c>
      <c r="H64" s="3">
        <f t="shared" si="113"/>
        <v>6.8245161290322587</v>
      </c>
      <c r="I64" s="3">
        <f t="shared" si="103"/>
        <v>7.2106231496158157</v>
      </c>
      <c r="J64" s="63">
        <f t="shared" si="103"/>
        <v>0.74646081080678683</v>
      </c>
      <c r="K64" s="63">
        <f t="shared" si="103"/>
        <v>0.71567964620418389</v>
      </c>
      <c r="L64" s="63">
        <f t="shared" si="101"/>
        <v>0.25195135361821913</v>
      </c>
      <c r="M64" s="63">
        <f t="shared" si="101"/>
        <v>0.2574735483870968</v>
      </c>
      <c r="N64" s="63">
        <f t="shared" si="55"/>
        <v>0.99</v>
      </c>
      <c r="O64" s="63">
        <f t="shared" si="38"/>
        <v>0.99857219999999991</v>
      </c>
      <c r="P64" s="63">
        <f t="shared" si="56"/>
        <v>0.99499999999999988</v>
      </c>
      <c r="Q64" s="64">
        <f t="shared" si="39"/>
        <v>1</v>
      </c>
      <c r="R64" s="88">
        <f t="shared" si="126"/>
        <v>-3.4658765996896213E-2</v>
      </c>
      <c r="S64" s="7">
        <v>44712</v>
      </c>
      <c r="T64" s="63">
        <f t="shared" si="122"/>
        <v>2.191770232457424E-2</v>
      </c>
      <c r="U64" s="63">
        <f t="shared" si="123"/>
        <v>5.6576468321470452E-2</v>
      </c>
      <c r="V64" s="63">
        <f t="shared" si="124"/>
        <v>8.5721999999999188E-3</v>
      </c>
      <c r="W64" s="63">
        <f t="shared" si="125"/>
        <v>5.0000000000001155E-3</v>
      </c>
      <c r="X64" s="64">
        <f t="shared" si="102"/>
        <v>-2.138E-2</v>
      </c>
      <c r="AB64" s="81"/>
    </row>
    <row r="65" spans="2:28" hidden="1">
      <c r="B65" s="7">
        <v>44742</v>
      </c>
      <c r="C65" s="3">
        <f t="shared" si="37"/>
        <v>16936.490848106103</v>
      </c>
      <c r="D65" s="3">
        <f t="shared" ref="D65:D96" si="127">SUM(D190,D308,D426,D544,D662)</f>
        <v>17443.8878947095</v>
      </c>
      <c r="E65" s="3">
        <f t="shared" si="89"/>
        <v>18722.016</v>
      </c>
      <c r="F65" s="3">
        <f t="shared" si="112"/>
        <v>6.5</v>
      </c>
      <c r="G65" s="3">
        <f t="shared" si="90"/>
        <v>7.0337948985490346</v>
      </c>
      <c r="H65" s="3">
        <f t="shared" si="113"/>
        <v>6.3353333333333328</v>
      </c>
      <c r="I65" s="3">
        <f t="shared" si="103"/>
        <v>6.8614919658974856</v>
      </c>
      <c r="J65" s="63">
        <f t="shared" si="103"/>
        <v>0.73723336236429604</v>
      </c>
      <c r="K65" s="63">
        <f t="shared" si="103"/>
        <v>0.72459289251945846</v>
      </c>
      <c r="L65" s="63">
        <f t="shared" si="101"/>
        <v>0.24227622075985417</v>
      </c>
      <c r="M65" s="63">
        <f t="shared" si="101"/>
        <v>0.26002800000000004</v>
      </c>
      <c r="N65" s="63">
        <f t="shared" si="55"/>
        <v>0.99</v>
      </c>
      <c r="O65" s="63">
        <f t="shared" si="38"/>
        <v>0.99800040000000012</v>
      </c>
      <c r="P65" s="63">
        <f t="shared" si="56"/>
        <v>0.99499999999999988</v>
      </c>
      <c r="Q65" s="64">
        <f t="shared" si="39"/>
        <v>1</v>
      </c>
      <c r="R65" s="88">
        <f t="shared" si="126"/>
        <v>-9.7806242977500624E-3</v>
      </c>
      <c r="S65" s="7">
        <v>44742</v>
      </c>
      <c r="T65" s="63">
        <f>E65/D65-1</f>
        <v>7.3270827753836754E-2</v>
      </c>
      <c r="U65" s="63">
        <f>I65/H65-1</f>
        <v>8.3051452051586816E-2</v>
      </c>
      <c r="V65" s="63">
        <f t="shared" si="124"/>
        <v>8.0004000000001296E-3</v>
      </c>
      <c r="W65" s="63">
        <f t="shared" si="125"/>
        <v>5.0000000000001155E-3</v>
      </c>
      <c r="X65" s="64">
        <f t="shared" si="102"/>
        <v>-1.506E-2</v>
      </c>
      <c r="AB65" s="81"/>
    </row>
    <row r="66" spans="2:28" hidden="1">
      <c r="B66" s="7">
        <v>44773</v>
      </c>
      <c r="C66" s="3">
        <f t="shared" si="37"/>
        <v>15691.3227292102</v>
      </c>
      <c r="D66" s="3">
        <f t="shared" si="127"/>
        <v>16160.874271289178</v>
      </c>
      <c r="E66" s="3">
        <f t="shared" si="89"/>
        <v>16224.335999999998</v>
      </c>
      <c r="F66" s="3">
        <f t="shared" si="112"/>
        <v>5.741935483870968</v>
      </c>
      <c r="G66" s="3">
        <f t="shared" si="90"/>
        <v>5.5239923572455449</v>
      </c>
      <c r="H66" s="3">
        <f t="shared" si="113"/>
        <v>5.6309677419354838</v>
      </c>
      <c r="I66" s="3">
        <f t="shared" si="103"/>
        <v>5.4237094643652668</v>
      </c>
      <c r="J66" s="63">
        <f t="shared" si="103"/>
        <v>0.74355061261664379</v>
      </c>
      <c r="K66" s="63">
        <f t="shared" si="103"/>
        <v>0.76811044296552278</v>
      </c>
      <c r="L66" s="63">
        <f t="shared" si="101"/>
        <v>0.21721605203345673</v>
      </c>
      <c r="M66" s="63">
        <f t="shared" si="101"/>
        <v>0.21806903225806451</v>
      </c>
      <c r="N66" s="63">
        <f t="shared" si="55"/>
        <v>0.99</v>
      </c>
      <c r="O66" s="63">
        <f t="shared" si="38"/>
        <v>0.99892740000000002</v>
      </c>
      <c r="P66" s="63">
        <f t="shared" si="56"/>
        <v>0.99499999999999988</v>
      </c>
      <c r="Q66" s="64">
        <f t="shared" si="39"/>
        <v>1</v>
      </c>
      <c r="R66" s="88">
        <f t="shared" si="126"/>
        <v>4.0733741158819003E-2</v>
      </c>
      <c r="S66" s="7">
        <v>44773</v>
      </c>
      <c r="T66" s="63">
        <f>E66/D66-1</f>
        <v>3.9268747250613689E-3</v>
      </c>
      <c r="U66" s="63">
        <f t="shared" si="123"/>
        <v>-3.6806866433757635E-2</v>
      </c>
      <c r="V66" s="63">
        <f t="shared" si="124"/>
        <v>8.9274000000000298E-3</v>
      </c>
      <c r="W66" s="63">
        <f t="shared" si="125"/>
        <v>5.0000000000001155E-3</v>
      </c>
      <c r="X66" s="64">
        <f t="shared" si="102"/>
        <v>-2.6199999999999999E-3</v>
      </c>
      <c r="AB66" s="81"/>
    </row>
    <row r="67" spans="2:28" hidden="1">
      <c r="B67" s="7">
        <v>44804</v>
      </c>
      <c r="C67" s="3">
        <f t="shared" ref="C67:C95" si="128">SUM(C192,C310,C428,C546,C664)</f>
        <v>15960.035927091199</v>
      </c>
      <c r="D67" s="3">
        <f t="shared" si="127"/>
        <v>16436.728039590635</v>
      </c>
      <c r="E67" s="3">
        <f t="shared" si="89"/>
        <v>16350.191999999999</v>
      </c>
      <c r="F67" s="3">
        <f t="shared" si="112"/>
        <v>5.709677419354839</v>
      </c>
      <c r="G67" s="3">
        <f t="shared" si="90"/>
        <v>5.4663951300286495</v>
      </c>
      <c r="H67" s="3">
        <f t="shared" si="113"/>
        <v>5.7406451612903222</v>
      </c>
      <c r="I67" s="3">
        <f t="shared" si="103"/>
        <v>5.4852438999962603</v>
      </c>
      <c r="J67" s="63">
        <f t="shared" si="103"/>
        <v>0.74119770903499183</v>
      </c>
      <c r="K67" s="63">
        <f t="shared" si="103"/>
        <v>0.7653638327461989</v>
      </c>
      <c r="L67" s="63">
        <f t="shared" si="101"/>
        <v>0.2209237639729924</v>
      </c>
      <c r="M67" s="63">
        <f t="shared" si="101"/>
        <v>0.21976064516129029</v>
      </c>
      <c r="N67" s="63">
        <f t="shared" si="55"/>
        <v>0.99</v>
      </c>
      <c r="O67" s="63">
        <f t="shared" ref="O67:O96" si="129">AVERAGE(O192,O310,O428,O546,O664)</f>
        <v>0.99807539999999995</v>
      </c>
      <c r="P67" s="63">
        <f t="shared" si="56"/>
        <v>0.99499999999999988</v>
      </c>
      <c r="Q67" s="64">
        <f t="shared" ref="Q67:Q96" si="130">AVERAGE(Q192,Q310,Q428,Q546,Q664)</f>
        <v>1</v>
      </c>
      <c r="R67" s="88">
        <f t="shared" si="126"/>
        <v>3.9225195505942945E-2</v>
      </c>
      <c r="S67" s="7">
        <v>44804</v>
      </c>
      <c r="T67" s="63">
        <f>E67/D67-1</f>
        <v>-5.2647971896960799E-3</v>
      </c>
      <c r="U67" s="63">
        <f t="shared" si="123"/>
        <v>-4.4489992695639025E-2</v>
      </c>
      <c r="V67" s="63">
        <f t="shared" si="124"/>
        <v>8.0753999999999548E-3</v>
      </c>
      <c r="W67" s="63">
        <f t="shared" si="125"/>
        <v>5.0000000000001155E-3</v>
      </c>
      <c r="X67" s="64">
        <f t="shared" si="102"/>
        <v>-2.5399999999999997E-3</v>
      </c>
      <c r="AB67" s="81"/>
    </row>
    <row r="68" spans="2:28" hidden="1">
      <c r="B68" s="7">
        <v>44834</v>
      </c>
      <c r="C68" s="3">
        <f t="shared" si="128"/>
        <v>17153.961401178</v>
      </c>
      <c r="D68" s="3">
        <f t="shared" si="127"/>
        <v>17664.883571662423</v>
      </c>
      <c r="E68" s="3">
        <f t="shared" si="89"/>
        <v>18777.887999999999</v>
      </c>
      <c r="F68" s="3">
        <f t="shared" si="112"/>
        <v>5.9333333333333336</v>
      </c>
      <c r="G68" s="3">
        <f t="shared" si="90"/>
        <v>6.2359034159763072</v>
      </c>
      <c r="H68" s="3">
        <f t="shared" si="113"/>
        <v>6.4486666666666661</v>
      </c>
      <c r="I68" s="3">
        <f t="shared" si="103"/>
        <v>6.739292794031944</v>
      </c>
      <c r="J68" s="63">
        <f t="shared" si="103"/>
        <v>0.73271772001967395</v>
      </c>
      <c r="K68" s="63">
        <f t="shared" si="103"/>
        <v>0.7391135525857051</v>
      </c>
      <c r="L68" s="63">
        <f t="shared" si="101"/>
        <v>0.24534560516197806</v>
      </c>
      <c r="M68" s="63">
        <f t="shared" si="101"/>
        <v>0.26080399999999998</v>
      </c>
      <c r="N68" s="63">
        <f t="shared" si="55"/>
        <v>0.99</v>
      </c>
      <c r="O68" s="63">
        <f t="shared" si="129"/>
        <v>0.99787139999999996</v>
      </c>
      <c r="P68" s="63">
        <f t="shared" si="56"/>
        <v>0.99499999999999988</v>
      </c>
      <c r="Q68" s="64">
        <f t="shared" si="130"/>
        <v>1</v>
      </c>
      <c r="R68" s="88">
        <f t="shared" si="126"/>
        <v>1.7938979285556211E-2</v>
      </c>
      <c r="S68" s="7">
        <v>44834</v>
      </c>
      <c r="T68" s="63">
        <f t="shared" ref="T68:T74" si="131">E68/D68-1</f>
        <v>6.3006609911826938E-2</v>
      </c>
      <c r="U68" s="63">
        <f t="shared" si="123"/>
        <v>4.5067630626270727E-2</v>
      </c>
      <c r="V68" s="63">
        <f t="shared" si="124"/>
        <v>7.8713999999999729E-3</v>
      </c>
      <c r="W68" s="63">
        <f t="shared" si="125"/>
        <v>5.0000000000001155E-3</v>
      </c>
      <c r="X68" s="64">
        <f t="shared" si="102"/>
        <v>-1.5939999999999999E-2</v>
      </c>
      <c r="AB68" s="81"/>
    </row>
    <row r="69" spans="2:28" hidden="1">
      <c r="B69" s="7">
        <v>44865</v>
      </c>
      <c r="C69" s="3">
        <f t="shared" si="128"/>
        <v>18083.835599022204</v>
      </c>
      <c r="D69" s="3">
        <f t="shared" si="127"/>
        <v>18717.477317093282</v>
      </c>
      <c r="E69" s="3">
        <f t="shared" si="89"/>
        <v>19320.84</v>
      </c>
      <c r="F69" s="3">
        <f t="shared" si="112"/>
        <v>5.387096774193548</v>
      </c>
      <c r="G69" s="3">
        <f t="shared" si="90"/>
        <v>5.5251595827058022</v>
      </c>
      <c r="H69" s="3">
        <f t="shared" si="113"/>
        <v>6.4877419354838706</v>
      </c>
      <c r="I69" s="3">
        <f t="shared" si="103"/>
        <v>6.715839638684395</v>
      </c>
      <c r="J69" s="63">
        <f t="shared" si="103"/>
        <v>0.74317351841984058</v>
      </c>
      <c r="K69" s="63">
        <f t="shared" si="103"/>
        <v>0.73411885573806712</v>
      </c>
      <c r="L69" s="63">
        <f t="shared" si="101"/>
        <v>0.2515789961974903</v>
      </c>
      <c r="M69" s="63">
        <f t="shared" si="101"/>
        <v>0.2596887096774193</v>
      </c>
      <c r="N69" s="63">
        <f t="shared" si="55"/>
        <v>0.99</v>
      </c>
      <c r="O69" s="63">
        <f t="shared" si="129"/>
        <v>0.99906379999999984</v>
      </c>
      <c r="P69" s="63">
        <f t="shared" si="56"/>
        <v>0.99499999999999988</v>
      </c>
      <c r="Q69" s="64">
        <f t="shared" si="130"/>
        <v>1</v>
      </c>
      <c r="R69" s="88">
        <f t="shared" si="126"/>
        <v>-2.923001222892907E-3</v>
      </c>
      <c r="S69" s="7">
        <v>44865</v>
      </c>
      <c r="T69" s="63">
        <f t="shared" si="131"/>
        <v>3.2235256529773437E-2</v>
      </c>
      <c r="U69" s="63">
        <f t="shared" si="123"/>
        <v>3.5158257752666344E-2</v>
      </c>
      <c r="V69" s="63">
        <f t="shared" si="124"/>
        <v>9.0637999999998442E-3</v>
      </c>
      <c r="W69" s="63">
        <f t="shared" si="125"/>
        <v>5.0000000000001155E-3</v>
      </c>
      <c r="X69" s="64">
        <f t="shared" si="102"/>
        <v>-1.7319999999999995E-2</v>
      </c>
      <c r="AB69" s="81"/>
    </row>
    <row r="70" spans="2:28" hidden="1">
      <c r="B70" s="7">
        <v>44895</v>
      </c>
      <c r="C70" s="3">
        <f t="shared" si="128"/>
        <v>15535.684494079598</v>
      </c>
      <c r="D70" s="3">
        <f t="shared" si="127"/>
        <v>16080.0412352331</v>
      </c>
      <c r="E70" s="3">
        <f t="shared" si="89"/>
        <v>16188.156000000003</v>
      </c>
      <c r="F70" s="3">
        <f t="shared" si="112"/>
        <v>4.2666666666666666</v>
      </c>
      <c r="G70" s="3">
        <f t="shared" si="90"/>
        <v>4.3241662951663882</v>
      </c>
      <c r="H70" s="3">
        <f t="shared" si="113"/>
        <v>5.4919999999999991</v>
      </c>
      <c r="I70" s="3">
        <f t="shared" si="103"/>
        <v>5.8336354530235237</v>
      </c>
      <c r="J70" s="63">
        <f t="shared" si="103"/>
        <v>0.77946172500507294</v>
      </c>
      <c r="K70" s="63">
        <f t="shared" si="103"/>
        <v>0.73482849217278345</v>
      </c>
      <c r="L70" s="63">
        <f t="shared" si="101"/>
        <v>0.22333390604490416</v>
      </c>
      <c r="M70" s="63">
        <f t="shared" si="101"/>
        <v>0.22483550000000002</v>
      </c>
      <c r="N70" s="63">
        <f t="shared" si="55"/>
        <v>0.99</v>
      </c>
      <c r="O70" s="63">
        <f t="shared" si="129"/>
        <v>0.99534020000000001</v>
      </c>
      <c r="P70" s="63">
        <f t="shared" si="56"/>
        <v>0.99499999999999988</v>
      </c>
      <c r="Q70" s="64">
        <f t="shared" si="130"/>
        <v>1</v>
      </c>
      <c r="R70" s="88">
        <f t="shared" ref="R70:R83" si="132">T70-U70</f>
        <v>-5.5482480613559204E-2</v>
      </c>
      <c r="S70" s="7">
        <v>44895</v>
      </c>
      <c r="T70" s="63">
        <f t="shared" si="131"/>
        <v>6.7235377811103447E-3</v>
      </c>
      <c r="U70" s="63">
        <f t="shared" si="123"/>
        <v>6.2206018394669549E-2</v>
      </c>
      <c r="V70" s="63">
        <f t="shared" si="124"/>
        <v>5.3402000000000172E-3</v>
      </c>
      <c r="W70" s="63">
        <f t="shared" si="125"/>
        <v>5.0000000000001155E-3</v>
      </c>
      <c r="X70" s="64">
        <f t="shared" si="102"/>
        <v>-1.984E-2</v>
      </c>
      <c r="AB70" s="81"/>
    </row>
    <row r="71" spans="2:28" hidden="1">
      <c r="B71" s="7">
        <v>44926</v>
      </c>
      <c r="C71" s="3">
        <f t="shared" si="128"/>
        <v>15421.2535762107</v>
      </c>
      <c r="D71" s="3">
        <f t="shared" si="127"/>
        <v>15961.600758495839</v>
      </c>
      <c r="E71" s="3">
        <f t="shared" si="89"/>
        <v>16636.248</v>
      </c>
      <c r="F71" s="3">
        <f t="shared" si="112"/>
        <v>3.774193548387097</v>
      </c>
      <c r="G71" s="3">
        <f t="shared" si="90"/>
        <v>4.0010273424122547</v>
      </c>
      <c r="H71" s="3">
        <f t="shared" si="113"/>
        <v>5.1322580645161304</v>
      </c>
      <c r="I71" s="3">
        <f t="shared" si="103"/>
        <v>5.6977343163733272</v>
      </c>
      <c r="J71" s="63">
        <f t="shared" si="103"/>
        <v>0.80131540788122213</v>
      </c>
      <c r="K71" s="63">
        <f t="shared" si="103"/>
        <v>0.74564821257652836</v>
      </c>
      <c r="L71" s="63">
        <f t="shared" si="101"/>
        <v>0.21453764460343869</v>
      </c>
      <c r="M71" s="63">
        <f t="shared" si="101"/>
        <v>0.22360548387096774</v>
      </c>
      <c r="N71" s="63">
        <f t="shared" ref="N71:N96" si="133">AVERAGE(N196,N314,N432,N550,N668)</f>
        <v>0.99</v>
      </c>
      <c r="O71" s="63">
        <f t="shared" si="129"/>
        <v>0.99896879999999988</v>
      </c>
      <c r="P71" s="63">
        <f t="shared" ref="P71:P96" si="134">AVERAGE(P196,P314,P432,P550,P668)</f>
        <v>0.99499999999999988</v>
      </c>
      <c r="Q71" s="64">
        <f t="shared" si="130"/>
        <v>1</v>
      </c>
      <c r="R71" s="88">
        <f t="shared" si="132"/>
        <v>-6.7913899616258266E-2</v>
      </c>
      <c r="S71" s="7">
        <v>44926</v>
      </c>
      <c r="T71" s="63">
        <f t="shared" si="131"/>
        <v>4.2266891129015827E-2</v>
      </c>
      <c r="U71" s="63">
        <f t="shared" si="123"/>
        <v>0.11018079074527409</v>
      </c>
      <c r="V71" s="63">
        <f t="shared" si="124"/>
        <v>8.968799999999888E-3</v>
      </c>
      <c r="W71" s="63">
        <f t="shared" si="125"/>
        <v>5.0000000000001155E-3</v>
      </c>
      <c r="X71" s="64">
        <f t="shared" si="102"/>
        <v>-2.2199999999999998E-2</v>
      </c>
      <c r="AB71" s="81"/>
    </row>
    <row r="72" spans="2:28" hidden="1">
      <c r="B72" s="7">
        <v>44957</v>
      </c>
      <c r="C72" s="3">
        <f t="shared" si="128"/>
        <v>16146.352582481699</v>
      </c>
      <c r="D72" s="3">
        <f t="shared" si="127"/>
        <v>16712.106597160913</v>
      </c>
      <c r="E72" s="3">
        <f t="shared" si="89"/>
        <v>16552.871999999999</v>
      </c>
      <c r="F72" s="3">
        <f t="shared" si="112"/>
        <v>4.032258064516129</v>
      </c>
      <c r="G72" s="3">
        <f t="shared" si="90"/>
        <v>4.0847185546363063</v>
      </c>
      <c r="H72" s="3">
        <f t="shared" si="113"/>
        <v>5.403225806451613</v>
      </c>
      <c r="I72" s="3">
        <f t="shared" si="103"/>
        <v>5.551898389983668</v>
      </c>
      <c r="J72" s="63">
        <f t="shared" si="103"/>
        <v>0.79677571491371868</v>
      </c>
      <c r="K72" s="63">
        <f t="shared" si="103"/>
        <v>0.76122060992858798</v>
      </c>
      <c r="L72" s="63">
        <f t="shared" si="101"/>
        <v>0.22462508867151762</v>
      </c>
      <c r="M72" s="63">
        <f t="shared" si="101"/>
        <v>0.22248483870967739</v>
      </c>
      <c r="N72" s="63">
        <f t="shared" si="133"/>
        <v>0.99</v>
      </c>
      <c r="O72" s="63">
        <f t="shared" si="129"/>
        <v>0.99892140000000007</v>
      </c>
      <c r="P72" s="63">
        <f t="shared" si="134"/>
        <v>0.99499999999999988</v>
      </c>
      <c r="Q72" s="64">
        <f t="shared" si="130"/>
        <v>1</v>
      </c>
      <c r="R72" s="88">
        <f t="shared" si="132"/>
        <v>-3.7043621384094672E-2</v>
      </c>
      <c r="S72" s="7">
        <v>44957</v>
      </c>
      <c r="T72" s="63">
        <f t="shared" si="131"/>
        <v>-9.5280984617441833E-3</v>
      </c>
      <c r="U72" s="63">
        <f t="shared" si="123"/>
        <v>2.7515522922350488E-2</v>
      </c>
      <c r="V72" s="63">
        <f t="shared" si="124"/>
        <v>8.9214000000000793E-3</v>
      </c>
      <c r="W72" s="63">
        <f t="shared" si="125"/>
        <v>5.0000000000001155E-3</v>
      </c>
      <c r="X72" s="64">
        <f t="shared" si="102"/>
        <v>-1.8499999999999999E-2</v>
      </c>
      <c r="AB72" s="81"/>
    </row>
    <row r="73" spans="2:28" hidden="1">
      <c r="B73" s="7">
        <v>44985</v>
      </c>
      <c r="C73" s="3">
        <f t="shared" si="128"/>
        <v>16351.163451143999</v>
      </c>
      <c r="D73" s="3">
        <f t="shared" si="127"/>
        <v>16924.093858795139</v>
      </c>
      <c r="E73" s="3">
        <f t="shared" si="89"/>
        <v>17227.8</v>
      </c>
      <c r="F73" s="3">
        <f t="shared" si="112"/>
        <v>4.9642857142857144</v>
      </c>
      <c r="G73" s="3">
        <f t="shared" si="90"/>
        <v>5.140648804257415</v>
      </c>
      <c r="H73" s="3">
        <f t="shared" si="113"/>
        <v>6.1728571428571435</v>
      </c>
      <c r="I73" s="3">
        <f t="shared" si="103"/>
        <v>6.4915810097839444</v>
      </c>
      <c r="J73" s="63">
        <f t="shared" si="103"/>
        <v>0.78186774937169923</v>
      </c>
      <c r="K73" s="63">
        <f t="shared" si="103"/>
        <v>0.75140149754809193</v>
      </c>
      <c r="L73" s="63">
        <f t="shared" si="101"/>
        <v>0.25184663480349906</v>
      </c>
      <c r="M73" s="63">
        <f t="shared" si="101"/>
        <v>0.25636607142857148</v>
      </c>
      <c r="N73" s="63">
        <f t="shared" si="133"/>
        <v>0.99</v>
      </c>
      <c r="O73" s="63">
        <f t="shared" si="129"/>
        <v>0.99723200000000001</v>
      </c>
      <c r="P73" s="63">
        <f t="shared" si="134"/>
        <v>0.99499999999999988</v>
      </c>
      <c r="Q73" s="64">
        <f t="shared" si="130"/>
        <v>1</v>
      </c>
      <c r="R73" s="88">
        <f t="shared" si="132"/>
        <v>-3.3687925295061039E-2</v>
      </c>
      <c r="S73" s="7">
        <v>44985</v>
      </c>
      <c r="T73" s="63">
        <f t="shared" si="131"/>
        <v>1.7945193623883693E-2</v>
      </c>
      <c r="U73" s="63">
        <f t="shared" ref="U73:U74" si="135">I73/H73-1</f>
        <v>5.1633118918944731E-2</v>
      </c>
      <c r="V73" s="63">
        <f t="shared" ref="V73:V74" si="136">O73-N73</f>
        <v>7.2320000000000162E-3</v>
      </c>
      <c r="W73" s="63">
        <f t="shared" ref="W73:W74" si="137">Q73-P73</f>
        <v>5.0000000000001155E-3</v>
      </c>
      <c r="X73" s="64">
        <f t="shared" si="102"/>
        <v>-1.7299999999999999E-2</v>
      </c>
      <c r="AB73" s="81"/>
    </row>
    <row r="74" spans="2:28" hidden="1">
      <c r="B74" s="7">
        <v>45016</v>
      </c>
      <c r="C74" s="3">
        <f t="shared" si="128"/>
        <v>19685.546618974695</v>
      </c>
      <c r="D74" s="3">
        <f t="shared" si="127"/>
        <v>20375.310884553925</v>
      </c>
      <c r="E74" s="3">
        <f t="shared" si="89"/>
        <v>17964.504000000001</v>
      </c>
      <c r="F74" s="3">
        <f t="shared" si="112"/>
        <v>6.161290322580645</v>
      </c>
      <c r="G74" s="3">
        <f t="shared" si="90"/>
        <v>5.4286264612811879</v>
      </c>
      <c r="H74" s="3">
        <f t="shared" si="113"/>
        <v>6.9496774193548392</v>
      </c>
      <c r="I74" s="3">
        <f t="shared" si="103"/>
        <v>6.0697827402429123</v>
      </c>
      <c r="J74" s="63">
        <f t="shared" si="103"/>
        <v>0.75512712901075096</v>
      </c>
      <c r="K74" s="63">
        <f t="shared" si="103"/>
        <v>0.75950211281897506</v>
      </c>
      <c r="L74" s="63">
        <f t="shared" si="101"/>
        <v>0.27386170543755278</v>
      </c>
      <c r="M74" s="63">
        <f t="shared" si="101"/>
        <v>0.2414583870967742</v>
      </c>
      <c r="N74" s="63">
        <f t="shared" si="133"/>
        <v>0.99</v>
      </c>
      <c r="O74" s="63">
        <f t="shared" si="129"/>
        <v>0.99351079999999992</v>
      </c>
      <c r="P74" s="63">
        <f t="shared" si="134"/>
        <v>0.99499999999999988</v>
      </c>
      <c r="Q74" s="64">
        <f t="shared" si="130"/>
        <v>0.99542199999999992</v>
      </c>
      <c r="R74" s="88">
        <f t="shared" si="132"/>
        <v>8.2894225203249405E-3</v>
      </c>
      <c r="S74" s="7">
        <f t="shared" ref="S74:S114" si="138">B74</f>
        <v>45016</v>
      </c>
      <c r="T74" s="63">
        <f t="shared" si="131"/>
        <v>-0.11832000494193706</v>
      </c>
      <c r="U74" s="63">
        <f t="shared" si="135"/>
        <v>-0.126609427462262</v>
      </c>
      <c r="V74" s="63">
        <f t="shared" si="136"/>
        <v>3.5107999999999251E-3</v>
      </c>
      <c r="W74" s="63">
        <f t="shared" si="137"/>
        <v>4.2200000000003346E-4</v>
      </c>
      <c r="X74" s="64">
        <f t="shared" si="102"/>
        <v>-1.06E-2</v>
      </c>
      <c r="AB74" s="81"/>
    </row>
    <row r="75" spans="2:28" hidden="1">
      <c r="B75" s="7">
        <f>EOMONTH(B74,1)</f>
        <v>45046</v>
      </c>
      <c r="C75" s="3">
        <f t="shared" si="128"/>
        <v>18744.536896806399</v>
      </c>
      <c r="D75" s="3">
        <f t="shared" si="127"/>
        <v>19362.331361872999</v>
      </c>
      <c r="E75" s="3">
        <f t="shared" si="89"/>
        <v>19229.544000000002</v>
      </c>
      <c r="F75" s="3">
        <f t="shared" si="112"/>
        <v>6.8666666666666654</v>
      </c>
      <c r="G75" s="3">
        <f t="shared" si="90"/>
        <v>6.6457253498227944</v>
      </c>
      <c r="H75" s="3">
        <f t="shared" si="113"/>
        <v>7.0373333333333337</v>
      </c>
      <c r="I75" s="3">
        <f t="shared" si="103"/>
        <v>6.8437671270416347</v>
      </c>
      <c r="J75" s="63">
        <f t="shared" si="103"/>
        <v>0.7320018752840205</v>
      </c>
      <c r="K75" s="63">
        <f t="shared" si="103"/>
        <v>0.74121789210707789</v>
      </c>
      <c r="L75" s="63">
        <f t="shared" si="101"/>
        <v>0.2689212689149027</v>
      </c>
      <c r="M75" s="63">
        <f t="shared" si="101"/>
        <v>0.26707700000000001</v>
      </c>
      <c r="N75" s="63">
        <f t="shared" si="133"/>
        <v>0.99</v>
      </c>
      <c r="O75" s="63">
        <f t="shared" si="129"/>
        <v>0.99856119999999993</v>
      </c>
      <c r="P75" s="63">
        <f t="shared" si="134"/>
        <v>0.99499999999999988</v>
      </c>
      <c r="Q75" s="64">
        <f t="shared" si="130"/>
        <v>1</v>
      </c>
      <c r="R75" s="88">
        <f t="shared" si="132"/>
        <v>2.0647593070128645E-2</v>
      </c>
      <c r="S75" s="7">
        <f t="shared" si="138"/>
        <v>45046</v>
      </c>
      <c r="T75" s="63">
        <f t="shared" ref="T75:T81" si="139">E75/D75-1</f>
        <v>-6.8580254821211106E-3</v>
      </c>
      <c r="U75" s="63">
        <f t="shared" ref="U75:U81" si="140">I75/H75-1</f>
        <v>-2.7505618552249755E-2</v>
      </c>
      <c r="V75" s="63">
        <f t="shared" ref="V75:V81" si="141">O75-N75</f>
        <v>8.5611999999999355E-3</v>
      </c>
      <c r="W75" s="63">
        <f t="shared" ref="W75:W81" si="142">Q75-P75</f>
        <v>5.0000000000001155E-3</v>
      </c>
      <c r="X75" s="64">
        <f t="shared" si="102"/>
        <v>-1.924E-2</v>
      </c>
      <c r="AB75" s="81"/>
    </row>
    <row r="76" spans="2:28" hidden="1">
      <c r="B76" s="7">
        <f t="shared" ref="B76:B81" si="143">EOMONTH(B75,1)</f>
        <v>45077</v>
      </c>
      <c r="C76" s="3">
        <f t="shared" si="128"/>
        <v>18651.454805649504</v>
      </c>
      <c r="D76" s="3">
        <f t="shared" si="127"/>
        <v>19266.181411476402</v>
      </c>
      <c r="E76" s="3">
        <f t="shared" si="89"/>
        <v>19946.951999999997</v>
      </c>
      <c r="F76" s="3">
        <f t="shared" si="112"/>
        <v>6.903225806451613</v>
      </c>
      <c r="G76" s="3">
        <f t="shared" si="90"/>
        <v>7.0638898239736587</v>
      </c>
      <c r="H76" s="3">
        <f t="shared" si="113"/>
        <v>6.8245161290322587</v>
      </c>
      <c r="I76" s="3">
        <f t="shared" si="103"/>
        <v>7.0011509995587939</v>
      </c>
      <c r="J76" s="63">
        <f t="shared" si="103"/>
        <v>0.7276181051271845</v>
      </c>
      <c r="K76" s="63">
        <f t="shared" si="103"/>
        <v>0.72852295903077224</v>
      </c>
      <c r="L76" s="63">
        <f t="shared" ref="L76:M95" si="144">AVERAGE(L201,L319,L437,L555,L673)</f>
        <v>0.25895405122952153</v>
      </c>
      <c r="M76" s="63">
        <f t="shared" si="144"/>
        <v>0.2681041935483871</v>
      </c>
      <c r="N76" s="63">
        <f t="shared" si="133"/>
        <v>0.99</v>
      </c>
      <c r="O76" s="63">
        <f t="shared" si="129"/>
        <v>0.99764520000000001</v>
      </c>
      <c r="P76" s="63">
        <f t="shared" si="134"/>
        <v>0.99499999999999988</v>
      </c>
      <c r="Q76" s="64">
        <f t="shared" si="130"/>
        <v>1</v>
      </c>
      <c r="R76" s="88">
        <f t="shared" si="132"/>
        <v>9.4526014568525607E-3</v>
      </c>
      <c r="S76" s="7">
        <f t="shared" si="138"/>
        <v>45077</v>
      </c>
      <c r="T76" s="63">
        <f t="shared" si="139"/>
        <v>3.5335003547619204E-2</v>
      </c>
      <c r="U76" s="63">
        <f t="shared" si="140"/>
        <v>2.5882402090766643E-2</v>
      </c>
      <c r="V76" s="63">
        <f t="shared" si="141"/>
        <v>7.6452000000000186E-3</v>
      </c>
      <c r="W76" s="63">
        <f t="shared" si="142"/>
        <v>5.0000000000001155E-3</v>
      </c>
      <c r="X76" s="64">
        <f t="shared" si="102"/>
        <v>-1.9216E-2</v>
      </c>
      <c r="AB76" s="81"/>
    </row>
    <row r="77" spans="2:28" hidden="1">
      <c r="B77" s="7">
        <f t="shared" si="143"/>
        <v>45107</v>
      </c>
      <c r="C77" s="3">
        <f t="shared" si="128"/>
        <v>16851.808393865598</v>
      </c>
      <c r="D77" s="3">
        <f t="shared" si="127"/>
        <v>17407.221099413298</v>
      </c>
      <c r="E77" s="3">
        <f t="shared" si="89"/>
        <v>14964.624000000002</v>
      </c>
      <c r="F77" s="3">
        <f t="shared" si="112"/>
        <v>6.5</v>
      </c>
      <c r="G77" s="3">
        <f t="shared" si="90"/>
        <v>6.920993329825075</v>
      </c>
      <c r="H77" s="3">
        <f t="shared" si="113"/>
        <v>6.3353333333333328</v>
      </c>
      <c r="I77" s="3">
        <f t="shared" ref="I77:K96" si="145">AVERAGE(I202,I320,I438,I556,I674)</f>
        <v>6.7536318819677863</v>
      </c>
      <c r="J77" s="63">
        <f t="shared" si="145"/>
        <v>0.73201819932484091</v>
      </c>
      <c r="K77" s="63">
        <f t="shared" si="145"/>
        <v>0.78379215818882719</v>
      </c>
      <c r="L77" s="63">
        <f t="shared" si="144"/>
        <v>0.24176695971407361</v>
      </c>
      <c r="M77" s="63">
        <f t="shared" si="144"/>
        <v>0.207842</v>
      </c>
      <c r="N77" s="63">
        <f t="shared" si="133"/>
        <v>0.99</v>
      </c>
      <c r="O77" s="63">
        <f t="shared" si="129"/>
        <v>0.74549860000000001</v>
      </c>
      <c r="P77" s="63">
        <f t="shared" si="134"/>
        <v>0.99499999999999988</v>
      </c>
      <c r="Q77" s="64">
        <f t="shared" si="130"/>
        <v>1</v>
      </c>
      <c r="R77" s="88">
        <f t="shared" si="132"/>
        <v>-0.2063471985162868</v>
      </c>
      <c r="S77" s="7">
        <f t="shared" si="138"/>
        <v>45107</v>
      </c>
      <c r="T77" s="63">
        <f t="shared" si="139"/>
        <v>-0.14032090966522071</v>
      </c>
      <c r="U77" s="63">
        <f t="shared" si="140"/>
        <v>6.6026288851066095E-2</v>
      </c>
      <c r="V77" s="63">
        <f t="shared" si="141"/>
        <v>-0.24450139999999998</v>
      </c>
      <c r="W77" s="63">
        <f t="shared" si="142"/>
        <v>5.0000000000001155E-3</v>
      </c>
      <c r="X77" s="64">
        <f t="shared" si="102"/>
        <v>-1.1080000000000001E-2</v>
      </c>
      <c r="AB77" s="81"/>
    </row>
    <row r="78" spans="2:28" hidden="1">
      <c r="B78" s="7">
        <f t="shared" si="143"/>
        <v>45138</v>
      </c>
      <c r="C78" s="3">
        <f t="shared" si="128"/>
        <v>15612.8661155642</v>
      </c>
      <c r="D78" s="3">
        <f t="shared" si="127"/>
        <v>16127.444967158301</v>
      </c>
      <c r="E78" s="3">
        <f t="shared" si="89"/>
        <v>14523.516</v>
      </c>
      <c r="F78" s="3">
        <f t="shared" si="112"/>
        <v>5.741935483870968</v>
      </c>
      <c r="G78" s="3">
        <f t="shared" si="90"/>
        <v>5.992271695559368</v>
      </c>
      <c r="H78" s="3">
        <f t="shared" si="113"/>
        <v>5.6309677419354838</v>
      </c>
      <c r="I78" s="3">
        <f t="shared" si="145"/>
        <v>5.8849815280813473</v>
      </c>
      <c r="J78" s="63">
        <f t="shared" si="145"/>
        <v>0.73829788198323121</v>
      </c>
      <c r="K78" s="63">
        <f t="shared" si="145"/>
        <v>0.78387216952970762</v>
      </c>
      <c r="L78" s="63">
        <f t="shared" si="144"/>
        <v>0.21676673342954703</v>
      </c>
      <c r="M78" s="63">
        <f t="shared" si="144"/>
        <v>0.19520854838709678</v>
      </c>
      <c r="N78" s="63">
        <f t="shared" si="133"/>
        <v>0.99</v>
      </c>
      <c r="O78" s="63">
        <f t="shared" si="129"/>
        <v>0.8039828</v>
      </c>
      <c r="P78" s="63">
        <f t="shared" si="134"/>
        <v>0.99499999999999988</v>
      </c>
      <c r="Q78" s="64">
        <f t="shared" si="130"/>
        <v>1</v>
      </c>
      <c r="R78" s="88">
        <f t="shared" si="132"/>
        <v>-0.14456353100508956</v>
      </c>
      <c r="S78" s="7">
        <f t="shared" si="138"/>
        <v>45138</v>
      </c>
      <c r="T78" s="63">
        <f t="shared" si="139"/>
        <v>-9.9453383373777959E-2</v>
      </c>
      <c r="U78" s="63">
        <f t="shared" si="140"/>
        <v>4.5110147631311603E-2</v>
      </c>
      <c r="V78" s="63">
        <f t="shared" si="141"/>
        <v>-0.18601719999999999</v>
      </c>
      <c r="W78" s="63">
        <f t="shared" si="142"/>
        <v>5.0000000000001155E-3</v>
      </c>
      <c r="X78" s="64">
        <f t="shared" si="102"/>
        <v>-8.6999999999999994E-3</v>
      </c>
      <c r="AB78" s="81"/>
    </row>
    <row r="79" spans="2:28" hidden="1">
      <c r="B79" s="7">
        <f t="shared" si="143"/>
        <v>45169</v>
      </c>
      <c r="C79" s="3">
        <f t="shared" si="128"/>
        <v>15880.235747455798</v>
      </c>
      <c r="D79" s="3">
        <f t="shared" si="127"/>
        <v>16403.6267388013</v>
      </c>
      <c r="E79" s="3">
        <f t="shared" si="89"/>
        <v>17622.396000000001</v>
      </c>
      <c r="F79" s="3">
        <f t="shared" si="112"/>
        <v>5.709677419354839</v>
      </c>
      <c r="G79" s="3">
        <f t="shared" si="90"/>
        <v>6.3016780161026578</v>
      </c>
      <c r="H79" s="3">
        <f t="shared" si="113"/>
        <v>5.7406451612903222</v>
      </c>
      <c r="I79" s="3">
        <f t="shared" si="145"/>
        <v>6.4047907619978544</v>
      </c>
      <c r="J79" s="63">
        <f t="shared" si="145"/>
        <v>0.73598082267744558</v>
      </c>
      <c r="K79" s="63">
        <f t="shared" si="145"/>
        <v>0.73804131228221159</v>
      </c>
      <c r="L79" s="63">
        <f t="shared" si="144"/>
        <v>0.22047885401614647</v>
      </c>
      <c r="M79" s="63">
        <f t="shared" si="144"/>
        <v>0.23686016129032259</v>
      </c>
      <c r="N79" s="63">
        <f t="shared" si="133"/>
        <v>0.99</v>
      </c>
      <c r="O79" s="63">
        <f t="shared" si="129"/>
        <v>0.94936360000000009</v>
      </c>
      <c r="P79" s="63">
        <f t="shared" si="134"/>
        <v>0.99499999999999988</v>
      </c>
      <c r="Q79" s="64">
        <f t="shared" si="130"/>
        <v>1</v>
      </c>
      <c r="R79" s="88">
        <f t="shared" si="132"/>
        <v>-4.1393036793161864E-2</v>
      </c>
      <c r="S79" s="7">
        <f t="shared" si="138"/>
        <v>45169</v>
      </c>
      <c r="T79" s="63">
        <f t="shared" si="139"/>
        <v>7.4298768230065315E-2</v>
      </c>
      <c r="U79" s="63">
        <f t="shared" si="140"/>
        <v>0.11569180502322718</v>
      </c>
      <c r="V79" s="63">
        <f t="shared" si="141"/>
        <v>-4.0636399999999906E-2</v>
      </c>
      <c r="W79" s="63">
        <f t="shared" si="142"/>
        <v>5.0000000000001155E-3</v>
      </c>
      <c r="X79" s="64">
        <f t="shared" si="102"/>
        <v>-1.6579999999999998E-2</v>
      </c>
      <c r="AB79" s="81"/>
    </row>
    <row r="80" spans="2:28" hidden="1">
      <c r="B80" s="7">
        <f t="shared" si="143"/>
        <v>45199</v>
      </c>
      <c r="C80" s="3">
        <f t="shared" si="128"/>
        <v>17068.191594172102</v>
      </c>
      <c r="D80" s="3">
        <f t="shared" si="127"/>
        <v>17630.735995969098</v>
      </c>
      <c r="E80" s="3">
        <f t="shared" si="89"/>
        <v>16837.596000000001</v>
      </c>
      <c r="F80" s="3">
        <f t="shared" si="112"/>
        <v>5.9333333333333336</v>
      </c>
      <c r="G80" s="3">
        <f t="shared" si="90"/>
        <v>5.8809048556947578</v>
      </c>
      <c r="H80" s="3">
        <f t="shared" si="113"/>
        <v>6.4486666666666661</v>
      </c>
      <c r="I80" s="3">
        <f t="shared" si="145"/>
        <v>6.3245331598865917</v>
      </c>
      <c r="J80" s="63">
        <f t="shared" si="145"/>
        <v>0.72757543164490357</v>
      </c>
      <c r="K80" s="63">
        <f t="shared" si="145"/>
        <v>0.73095928606148541</v>
      </c>
      <c r="L80" s="63">
        <f t="shared" si="144"/>
        <v>0.24487133327734859</v>
      </c>
      <c r="M80" s="63">
        <f t="shared" si="144"/>
        <v>0.23385550000000005</v>
      </c>
      <c r="N80" s="63">
        <f t="shared" si="133"/>
        <v>0.99</v>
      </c>
      <c r="O80" s="63">
        <f t="shared" si="129"/>
        <v>0.95727860000000009</v>
      </c>
      <c r="P80" s="63">
        <f t="shared" si="134"/>
        <v>0.99499999999999988</v>
      </c>
      <c r="Q80" s="64">
        <f t="shared" si="130"/>
        <v>1</v>
      </c>
      <c r="R80" s="88">
        <f t="shared" si="132"/>
        <v>-2.5736726078196437E-2</v>
      </c>
      <c r="S80" s="7">
        <f t="shared" si="138"/>
        <v>45199</v>
      </c>
      <c r="T80" s="63">
        <f t="shared" si="139"/>
        <v>-4.4986210226869217E-2</v>
      </c>
      <c r="U80" s="63">
        <f t="shared" si="140"/>
        <v>-1.924948414867278E-2</v>
      </c>
      <c r="V80" s="63">
        <f t="shared" si="141"/>
        <v>-3.2721399999999901E-2</v>
      </c>
      <c r="W80" s="63">
        <f t="shared" si="142"/>
        <v>5.0000000000001155E-3</v>
      </c>
      <c r="X80" s="64">
        <f t="shared" si="102"/>
        <v>-1.308E-2</v>
      </c>
      <c r="AB80" s="81"/>
    </row>
    <row r="81" spans="2:28" hidden="1">
      <c r="B81" s="7">
        <f t="shared" si="143"/>
        <v>45230</v>
      </c>
      <c r="C81" s="3">
        <f t="shared" si="128"/>
        <v>17993.416421027105</v>
      </c>
      <c r="D81" s="3">
        <f t="shared" si="127"/>
        <v>18586.454975873603</v>
      </c>
      <c r="E81" s="3">
        <f t="shared" ref="E81:E96" si="146">SUM(E206,E324,E442,E560,E678)</f>
        <v>16353.251999999999</v>
      </c>
      <c r="F81" s="3">
        <f t="shared" si="112"/>
        <v>5.387096774193548</v>
      </c>
      <c r="G81" s="3">
        <f t="shared" ref="G81:G96" si="147">AVERAGE(G206,G324,G442,G560,G678)</f>
        <v>5.1881735721026843</v>
      </c>
      <c r="H81" s="3">
        <f t="shared" si="113"/>
        <v>6.4877419354838706</v>
      </c>
      <c r="I81" s="3">
        <f t="shared" si="145"/>
        <v>6.2296733847025978</v>
      </c>
      <c r="J81" s="63">
        <f t="shared" si="145"/>
        <v>0.73796385311018509</v>
      </c>
      <c r="K81" s="63">
        <f t="shared" si="145"/>
        <v>0.73922674716466852</v>
      </c>
      <c r="L81" s="63">
        <f t="shared" si="144"/>
        <v>0.24981794322410758</v>
      </c>
      <c r="M81" s="63">
        <f t="shared" si="144"/>
        <v>0.21980177419354838</v>
      </c>
      <c r="N81" s="63">
        <f t="shared" si="133"/>
        <v>0.99</v>
      </c>
      <c r="O81" s="63">
        <f t="shared" si="129"/>
        <v>0.90436060000000007</v>
      </c>
      <c r="P81" s="63">
        <f t="shared" si="134"/>
        <v>0.99499999999999988</v>
      </c>
      <c r="Q81" s="64">
        <f t="shared" si="130"/>
        <v>1</v>
      </c>
      <c r="R81" s="88">
        <f t="shared" si="132"/>
        <v>-8.0374304889035741E-2</v>
      </c>
      <c r="S81" s="7">
        <f t="shared" si="138"/>
        <v>45230</v>
      </c>
      <c r="T81" s="63">
        <f t="shared" si="139"/>
        <v>-0.12015217419203628</v>
      </c>
      <c r="U81" s="63">
        <f t="shared" si="140"/>
        <v>-3.9777869303000535E-2</v>
      </c>
      <c r="V81" s="63">
        <f t="shared" si="141"/>
        <v>-8.5639399999999921E-2</v>
      </c>
      <c r="W81" s="63">
        <f t="shared" si="142"/>
        <v>5.0000000000001155E-3</v>
      </c>
      <c r="X81" s="64">
        <f t="shared" si="102"/>
        <v>-1.3680000000000001E-2</v>
      </c>
      <c r="AB81" s="81"/>
    </row>
    <row r="82" spans="2:28" hidden="1">
      <c r="B82" s="7">
        <f t="shared" ref="B82" si="148">EOMONTH(B81,1)</f>
        <v>45260</v>
      </c>
      <c r="C82" s="3">
        <f t="shared" si="128"/>
        <v>15458.006071609198</v>
      </c>
      <c r="D82" s="3">
        <f t="shared" si="127"/>
        <v>15967.4809465865</v>
      </c>
      <c r="E82" s="3">
        <f t="shared" si="146"/>
        <v>12577.392000000003</v>
      </c>
      <c r="F82" s="3">
        <f t="shared" si="112"/>
        <v>4.2666666666666666</v>
      </c>
      <c r="G82" s="3">
        <f t="shared" si="147"/>
        <v>3.5995339982645462</v>
      </c>
      <c r="H82" s="3">
        <f t="shared" si="113"/>
        <v>5.4919999999999991</v>
      </c>
      <c r="I82" s="3">
        <f t="shared" si="145"/>
        <v>4.5604265884640132</v>
      </c>
      <c r="J82" s="63">
        <f t="shared" si="145"/>
        <v>0.77398776837154704</v>
      </c>
      <c r="K82" s="63">
        <f t="shared" si="145"/>
        <v>0.72792196318239433</v>
      </c>
      <c r="L82" s="63">
        <f t="shared" si="144"/>
        <v>0.22177056870259029</v>
      </c>
      <c r="M82" s="63">
        <f t="shared" si="144"/>
        <v>0.17468600000000001</v>
      </c>
      <c r="N82" s="63">
        <f t="shared" si="133"/>
        <v>0.99</v>
      </c>
      <c r="O82" s="63">
        <f t="shared" si="129"/>
        <v>0.99838140000000009</v>
      </c>
      <c r="P82" s="63">
        <f t="shared" si="134"/>
        <v>0.99499999999999988</v>
      </c>
      <c r="Q82" s="64">
        <f t="shared" si="130"/>
        <v>1</v>
      </c>
      <c r="R82" s="88">
        <f t="shared" si="132"/>
        <v>-4.2688361574000799E-2</v>
      </c>
      <c r="S82" s="7">
        <f t="shared" si="138"/>
        <v>45260</v>
      </c>
      <c r="T82" s="63">
        <f t="shared" ref="T82" si="149">E82/D82-1</f>
        <v>-0.21231207088499604</v>
      </c>
      <c r="U82" s="63">
        <f t="shared" ref="U82" si="150">I82/H82-1</f>
        <v>-0.16962370931099524</v>
      </c>
      <c r="V82" s="63">
        <f t="shared" ref="V82" si="151">O82-N82</f>
        <v>8.3814000000000943E-3</v>
      </c>
      <c r="W82" s="63">
        <f t="shared" ref="W82" si="152">Q82-P82</f>
        <v>5.0000000000001155E-3</v>
      </c>
      <c r="X82" s="64">
        <f t="shared" si="102"/>
        <v>-1.6060000000000001E-2</v>
      </c>
      <c r="AB82" s="81"/>
    </row>
    <row r="83" spans="2:28" hidden="1">
      <c r="B83" s="7">
        <f t="shared" ref="B83:B107" si="153">EOMONTH(B82,1)</f>
        <v>45291</v>
      </c>
      <c r="C83" s="3">
        <f t="shared" si="128"/>
        <v>15344.147308329602</v>
      </c>
      <c r="D83" s="3">
        <f t="shared" si="127"/>
        <v>15849.8695531864</v>
      </c>
      <c r="E83" s="3">
        <f t="shared" si="146"/>
        <v>15236.387999999999</v>
      </c>
      <c r="F83" s="3">
        <f t="shared" si="112"/>
        <v>3.774193548387097</v>
      </c>
      <c r="G83" s="3">
        <f t="shared" si="147"/>
        <v>3.7966626049717802</v>
      </c>
      <c r="H83" s="3">
        <f t="shared" si="113"/>
        <v>5.1322580645161304</v>
      </c>
      <c r="I83" s="3">
        <f t="shared" si="145"/>
        <v>5.3086674325408385</v>
      </c>
      <c r="J83" s="63">
        <f t="shared" si="145"/>
        <v>0.79567582742386667</v>
      </c>
      <c r="K83" s="63">
        <f t="shared" si="145"/>
        <v>0.73855362741376296</v>
      </c>
      <c r="L83" s="63">
        <f t="shared" si="144"/>
        <v>0.21303588109121505</v>
      </c>
      <c r="M83" s="63">
        <f t="shared" si="144"/>
        <v>0.2047901612903226</v>
      </c>
      <c r="N83" s="63">
        <f t="shared" si="133"/>
        <v>0.99</v>
      </c>
      <c r="O83" s="63">
        <f t="shared" si="129"/>
        <v>0.99134064628800012</v>
      </c>
      <c r="P83" s="63">
        <f t="shared" si="134"/>
        <v>0.99499999999999988</v>
      </c>
      <c r="Q83" s="64">
        <f t="shared" si="130"/>
        <v>0.99433000000000005</v>
      </c>
      <c r="R83" s="88">
        <f t="shared" si="132"/>
        <v>-7.3078440595085614E-2</v>
      </c>
      <c r="S83" s="7">
        <f t="shared" si="138"/>
        <v>45291</v>
      </c>
      <c r="T83" s="63">
        <f t="shared" ref="T83" si="154">E83/D83-1</f>
        <v>-3.8705779320629685E-2</v>
      </c>
      <c r="U83" s="63">
        <f t="shared" ref="U83" si="155">I83/H83-1</f>
        <v>3.4372661274455929E-2</v>
      </c>
      <c r="V83" s="63">
        <f t="shared" ref="V83:V114" si="156">O83-N83</f>
        <v>1.3406462880001246E-3</v>
      </c>
      <c r="W83" s="63">
        <f t="shared" ref="W83:W114" si="157">Q83-P83</f>
        <v>-6.6999999999983739E-4</v>
      </c>
      <c r="X83" s="64">
        <f t="shared" si="102"/>
        <v>-1.5040000000000001E-2</v>
      </c>
      <c r="AB83" s="81"/>
    </row>
    <row r="84" spans="2:28" hidden="1">
      <c r="B84" s="7">
        <f t="shared" si="153"/>
        <v>45322</v>
      </c>
      <c r="C84" s="3">
        <f t="shared" si="128"/>
        <v>0</v>
      </c>
      <c r="D84" s="3">
        <f t="shared" si="127"/>
        <v>16595.121850980799</v>
      </c>
      <c r="E84" s="3">
        <f t="shared" si="146"/>
        <v>13608.828</v>
      </c>
      <c r="F84" s="3">
        <f t="shared" si="112"/>
        <v>4.032258064516129</v>
      </c>
      <c r="G84" s="3">
        <f t="shared" si="147"/>
        <v>3.5631451390694395</v>
      </c>
      <c r="H84" s="3">
        <f t="shared" si="113"/>
        <v>5.403225806451613</v>
      </c>
      <c r="I84" s="3">
        <f t="shared" si="145"/>
        <v>4.6723214849764529</v>
      </c>
      <c r="J84" s="63">
        <f t="shared" si="145"/>
        <v>0.79119935907087346</v>
      </c>
      <c r="K84" s="63">
        <f t="shared" si="145"/>
        <v>0.75685132655822751</v>
      </c>
      <c r="L84" s="63">
        <f t="shared" si="144"/>
        <v>0.22305271305081717</v>
      </c>
      <c r="M84" s="63">
        <f t="shared" si="144"/>
        <v>0.18291435483870969</v>
      </c>
      <c r="N84" s="63">
        <f t="shared" si="133"/>
        <v>0.99</v>
      </c>
      <c r="O84" s="63">
        <f t="shared" si="129"/>
        <v>0.98162000000000005</v>
      </c>
      <c r="P84" s="63">
        <f t="shared" si="134"/>
        <v>0.99499999999999988</v>
      </c>
      <c r="Q84" s="64">
        <f t="shared" si="130"/>
        <v>0.98629999999999995</v>
      </c>
      <c r="R84" s="88">
        <f t="shared" ref="R84:R95" si="158">T84-U84</f>
        <v>-4.4678256295275887E-2</v>
      </c>
      <c r="S84" s="7">
        <f t="shared" ref="S84:S95" si="159">B84</f>
        <v>45322</v>
      </c>
      <c r="T84" s="63">
        <f t="shared" ref="T84:T95" si="160">E84/D84-1</f>
        <v>-0.17995010086679808</v>
      </c>
      <c r="U84" s="63">
        <f t="shared" ref="U84:U95" si="161">I84/H84-1</f>
        <v>-0.13527184457152219</v>
      </c>
      <c r="V84" s="63">
        <f t="shared" ref="V84:V95" si="162">O84-N84</f>
        <v>-8.379999999999943E-3</v>
      </c>
      <c r="W84" s="63">
        <f t="shared" ref="W84:W95" si="163">Q84-P84</f>
        <v>-8.69999999999993E-3</v>
      </c>
      <c r="X84" s="64">
        <f t="shared" si="102"/>
        <v>-1.8319999999999999E-2</v>
      </c>
      <c r="AB84" s="81"/>
    </row>
    <row r="85" spans="2:28" hidden="1">
      <c r="B85" s="7">
        <f t="shared" si="153"/>
        <v>45351</v>
      </c>
      <c r="C85" s="3">
        <f t="shared" si="128"/>
        <v>0</v>
      </c>
      <c r="D85" s="3">
        <f t="shared" si="127"/>
        <v>16805.625201783601</v>
      </c>
      <c r="E85" s="3">
        <f t="shared" si="146"/>
        <v>16229.124</v>
      </c>
      <c r="F85" s="3">
        <f t="shared" si="112"/>
        <v>4.9642857142857144</v>
      </c>
      <c r="G85" s="3">
        <f t="shared" si="147"/>
        <v>4.778127242231001</v>
      </c>
      <c r="H85" s="3">
        <f t="shared" si="113"/>
        <v>6.1728571428571435</v>
      </c>
      <c r="I85" s="3">
        <f t="shared" si="145"/>
        <v>5.8760843297640761</v>
      </c>
      <c r="J85" s="63">
        <f t="shared" si="145"/>
        <v>0.7496156645136427</v>
      </c>
      <c r="K85" s="63">
        <f t="shared" si="145"/>
        <v>0.75385603475266105</v>
      </c>
      <c r="L85" s="63">
        <f t="shared" si="144"/>
        <v>0.24146013220953452</v>
      </c>
      <c r="M85" s="63">
        <f t="shared" si="144"/>
        <v>0.23317706896551726</v>
      </c>
      <c r="N85" s="63">
        <f t="shared" si="133"/>
        <v>0.99</v>
      </c>
      <c r="O85" s="63">
        <f t="shared" si="129"/>
        <v>0.99865179999999998</v>
      </c>
      <c r="P85" s="63">
        <f t="shared" si="134"/>
        <v>0.99499999999999988</v>
      </c>
      <c r="Q85" s="64">
        <f t="shared" si="130"/>
        <v>1</v>
      </c>
      <c r="R85" s="88">
        <f t="shared" si="158"/>
        <v>1.3772996779765734E-2</v>
      </c>
      <c r="S85" s="7">
        <f t="shared" si="159"/>
        <v>45351</v>
      </c>
      <c r="T85" s="63">
        <f t="shared" si="160"/>
        <v>-3.4304061578287248E-2</v>
      </c>
      <c r="U85" s="63">
        <f t="shared" si="161"/>
        <v>-4.8077058358052982E-2</v>
      </c>
      <c r="V85" s="63">
        <f t="shared" si="162"/>
        <v>8.6517999999999873E-3</v>
      </c>
      <c r="W85" s="63">
        <f t="shared" si="163"/>
        <v>5.0000000000001155E-3</v>
      </c>
      <c r="X85" s="64">
        <f t="shared" si="102"/>
        <v>-1.2379999999999999E-2</v>
      </c>
      <c r="AB85" s="81"/>
    </row>
    <row r="86" spans="2:28" hidden="1">
      <c r="B86" s="7">
        <f t="shared" si="153"/>
        <v>45382</v>
      </c>
      <c r="C86" s="3">
        <f t="shared" si="128"/>
        <v>0</v>
      </c>
      <c r="D86" s="3">
        <f t="shared" si="127"/>
        <v>20232.683708362099</v>
      </c>
      <c r="E86" s="3">
        <f t="shared" si="146"/>
        <v>19691.82</v>
      </c>
      <c r="F86" s="3">
        <f t="shared" si="112"/>
        <v>6.161290322580645</v>
      </c>
      <c r="G86" s="3">
        <f t="shared" si="147"/>
        <v>6.071908837443627</v>
      </c>
      <c r="H86" s="3">
        <f t="shared" si="113"/>
        <v>6.9496774193548392</v>
      </c>
      <c r="I86" s="3">
        <f t="shared" si="145"/>
        <v>6.8221097908860413</v>
      </c>
      <c r="J86" s="63">
        <f t="shared" si="145"/>
        <v>0.7498326563727663</v>
      </c>
      <c r="K86" s="63">
        <f t="shared" si="145"/>
        <v>0.73865013068347651</v>
      </c>
      <c r="L86" s="63">
        <f t="shared" si="144"/>
        <v>0.27194467349949053</v>
      </c>
      <c r="M86" s="63">
        <f t="shared" si="144"/>
        <v>0.26467499999999999</v>
      </c>
      <c r="N86" s="63">
        <f t="shared" si="133"/>
        <v>0.99</v>
      </c>
      <c r="O86" s="63">
        <f t="shared" si="129"/>
        <v>0.99624000000000001</v>
      </c>
      <c r="P86" s="63">
        <f t="shared" si="134"/>
        <v>0.99499999999999988</v>
      </c>
      <c r="Q86" s="64">
        <f t="shared" si="130"/>
        <v>1</v>
      </c>
      <c r="R86" s="88">
        <f t="shared" si="158"/>
        <v>-8.3762718633243471E-3</v>
      </c>
      <c r="S86" s="7">
        <f t="shared" si="159"/>
        <v>45382</v>
      </c>
      <c r="T86" s="63">
        <f t="shared" si="160"/>
        <v>-2.6732178299142872E-2</v>
      </c>
      <c r="U86" s="63">
        <f t="shared" si="161"/>
        <v>-1.8355906435818525E-2</v>
      </c>
      <c r="V86" s="63">
        <f t="shared" si="162"/>
        <v>6.2400000000000233E-3</v>
      </c>
      <c r="W86" s="63">
        <f t="shared" si="163"/>
        <v>5.0000000000001155E-3</v>
      </c>
      <c r="X86" s="64">
        <f t="shared" si="102"/>
        <v>-1.6739999999999998E-2</v>
      </c>
      <c r="AB86" s="81"/>
    </row>
    <row r="87" spans="2:28" hidden="1">
      <c r="B87" s="7">
        <f t="shared" si="153"/>
        <v>45412</v>
      </c>
      <c r="C87" s="3">
        <f t="shared" si="128"/>
        <v>0</v>
      </c>
      <c r="D87" s="3">
        <f t="shared" si="127"/>
        <v>19226.795042339902</v>
      </c>
      <c r="E87" s="3">
        <f t="shared" si="146"/>
        <v>17752.284000000003</v>
      </c>
      <c r="F87" s="3">
        <f t="shared" si="112"/>
        <v>6.8666666666666654</v>
      </c>
      <c r="G87" s="3">
        <f t="shared" si="147"/>
        <v>6.3607854045943215</v>
      </c>
      <c r="H87" s="3">
        <f t="shared" si="113"/>
        <v>7.0373333333333337</v>
      </c>
      <c r="I87" s="3">
        <f t="shared" si="145"/>
        <v>6.501911616923242</v>
      </c>
      <c r="J87" s="63">
        <f t="shared" si="145"/>
        <v>0.72687786215703298</v>
      </c>
      <c r="K87" s="63">
        <f t="shared" si="145"/>
        <v>0.72167677958564747</v>
      </c>
      <c r="L87" s="63">
        <f t="shared" si="144"/>
        <v>0.26703882003249857</v>
      </c>
      <c r="M87" s="63">
        <f t="shared" si="144"/>
        <v>0.24655950000000004</v>
      </c>
      <c r="N87" s="63">
        <f t="shared" si="133"/>
        <v>0.99</v>
      </c>
      <c r="O87" s="63">
        <f t="shared" si="129"/>
        <v>0.99654000000000009</v>
      </c>
      <c r="P87" s="63">
        <f t="shared" si="134"/>
        <v>0.99499999999999988</v>
      </c>
      <c r="Q87" s="64">
        <f t="shared" si="130"/>
        <v>1</v>
      </c>
      <c r="R87" s="88">
        <f t="shared" si="158"/>
        <v>-6.0738246114955263E-4</v>
      </c>
      <c r="S87" s="7">
        <f t="shared" si="159"/>
        <v>45412</v>
      </c>
      <c r="T87" s="63">
        <f t="shared" si="160"/>
        <v>-7.669042287561878E-2</v>
      </c>
      <c r="U87" s="63">
        <f t="shared" si="161"/>
        <v>-7.6083040414469227E-2</v>
      </c>
      <c r="V87" s="63">
        <f t="shared" si="162"/>
        <v>6.5400000000001013E-3</v>
      </c>
      <c r="W87" s="63">
        <f t="shared" si="163"/>
        <v>5.0000000000001155E-3</v>
      </c>
      <c r="X87" s="64">
        <f t="shared" si="102"/>
        <v>-1.704E-2</v>
      </c>
      <c r="AB87" s="81"/>
    </row>
    <row r="88" spans="2:28" hidden="1">
      <c r="B88" s="7">
        <f t="shared" si="153"/>
        <v>45443</v>
      </c>
      <c r="C88" s="3">
        <f t="shared" si="128"/>
        <v>0</v>
      </c>
      <c r="D88" s="3">
        <f t="shared" si="127"/>
        <v>19131.318141596104</v>
      </c>
      <c r="E88" s="3">
        <f t="shared" si="146"/>
        <v>19616.867999999999</v>
      </c>
      <c r="F88" s="3">
        <f t="shared" si="112"/>
        <v>6.903225806451613</v>
      </c>
      <c r="G88" s="3">
        <f t="shared" si="147"/>
        <v>7.3447700414238115</v>
      </c>
      <c r="H88" s="3">
        <f t="shared" si="113"/>
        <v>6.8245161290322587</v>
      </c>
      <c r="I88" s="3">
        <f t="shared" si="145"/>
        <v>7.2561772543676852</v>
      </c>
      <c r="J88" s="63">
        <f t="shared" si="145"/>
        <v>0.7225247783912957</v>
      </c>
      <c r="K88" s="63">
        <f t="shared" si="145"/>
        <v>0.69490481379428459</v>
      </c>
      <c r="L88" s="63">
        <f t="shared" si="144"/>
        <v>0.25714137287091537</v>
      </c>
      <c r="M88" s="63">
        <f t="shared" si="144"/>
        <v>0.26366758064516127</v>
      </c>
      <c r="N88" s="63">
        <f t="shared" si="133"/>
        <v>0.99</v>
      </c>
      <c r="O88" s="63">
        <f t="shared" si="129"/>
        <v>0.99260000000000004</v>
      </c>
      <c r="P88" s="63">
        <f t="shared" si="134"/>
        <v>0.99499999999999988</v>
      </c>
      <c r="Q88" s="64">
        <f t="shared" si="130"/>
        <v>1</v>
      </c>
      <c r="R88" s="88">
        <f t="shared" si="158"/>
        <v>-3.7871692268941937E-2</v>
      </c>
      <c r="S88" s="7">
        <f t="shared" si="159"/>
        <v>45443</v>
      </c>
      <c r="T88" s="63">
        <f t="shared" si="160"/>
        <v>2.5379843396581947E-2</v>
      </c>
      <c r="U88" s="63">
        <f t="shared" si="161"/>
        <v>6.3251535665523884E-2</v>
      </c>
      <c r="V88" s="63">
        <f t="shared" si="162"/>
        <v>2.6000000000000467E-3</v>
      </c>
      <c r="W88" s="63">
        <f t="shared" si="163"/>
        <v>5.0000000000001155E-3</v>
      </c>
      <c r="X88" s="64">
        <f t="shared" ref="X88:X96" si="164">AVERAGE(X213,X331,X449,X567,X685)</f>
        <v>-1.8120000000000001E-2</v>
      </c>
      <c r="AB88" s="81"/>
    </row>
    <row r="89" spans="2:28" hidden="1">
      <c r="B89" s="7">
        <f t="shared" si="153"/>
        <v>45473</v>
      </c>
      <c r="C89" s="3">
        <f t="shared" si="128"/>
        <v>0</v>
      </c>
      <c r="D89" s="3">
        <f t="shared" si="127"/>
        <v>17285.370551717398</v>
      </c>
      <c r="E89" s="3">
        <f t="shared" si="146"/>
        <v>18408.636000000002</v>
      </c>
      <c r="F89" s="3">
        <f t="shared" si="112"/>
        <v>6.5</v>
      </c>
      <c r="G89" s="3">
        <f t="shared" si="147"/>
        <v>7.0506048273429744</v>
      </c>
      <c r="H89" s="3">
        <f t="shared" si="113"/>
        <v>6.3353333333333328</v>
      </c>
      <c r="I89" s="3">
        <f t="shared" si="145"/>
        <v>6.8622907119551924</v>
      </c>
      <c r="J89" s="63">
        <f t="shared" si="145"/>
        <v>0.72689407192956645</v>
      </c>
      <c r="K89" s="63">
        <f t="shared" si="145"/>
        <v>0.70969394644381101</v>
      </c>
      <c r="L89" s="63">
        <f t="shared" si="144"/>
        <v>0.24007459099607495</v>
      </c>
      <c r="M89" s="63">
        <f t="shared" si="144"/>
        <v>0.2556755</v>
      </c>
      <c r="N89" s="63">
        <f t="shared" si="133"/>
        <v>0.99</v>
      </c>
      <c r="O89" s="63">
        <f t="shared" si="129"/>
        <v>0.99709999999999999</v>
      </c>
      <c r="P89" s="63">
        <f t="shared" si="134"/>
        <v>0.99499999999999988</v>
      </c>
      <c r="Q89" s="64">
        <f t="shared" si="130"/>
        <v>1</v>
      </c>
      <c r="R89" s="88">
        <f t="shared" si="158"/>
        <v>-1.8193939147937765E-2</v>
      </c>
      <c r="S89" s="7">
        <f t="shared" si="159"/>
        <v>45473</v>
      </c>
      <c r="T89" s="63">
        <f t="shared" si="160"/>
        <v>6.4983590888133991E-2</v>
      </c>
      <c r="U89" s="63">
        <f t="shared" si="161"/>
        <v>8.3177530036071756E-2</v>
      </c>
      <c r="V89" s="63">
        <f t="shared" si="162"/>
        <v>7.0999999999999952E-3</v>
      </c>
      <c r="W89" s="63">
        <f t="shared" si="163"/>
        <v>5.0000000000001155E-3</v>
      </c>
      <c r="X89" s="64">
        <f t="shared" si="164"/>
        <v>-1.8959999999999998E-2</v>
      </c>
      <c r="AB89" s="81"/>
    </row>
    <row r="90" spans="2:28" hidden="1">
      <c r="B90" s="7">
        <f t="shared" si="153"/>
        <v>45504</v>
      </c>
      <c r="C90" s="3">
        <f t="shared" si="128"/>
        <v>0</v>
      </c>
      <c r="D90" s="3">
        <f t="shared" si="127"/>
        <v>16014.552852388199</v>
      </c>
      <c r="E90" s="3">
        <f t="shared" si="146"/>
        <v>17873.028000000002</v>
      </c>
      <c r="F90" s="3">
        <f t="shared" si="112"/>
        <v>5.741935483870968</v>
      </c>
      <c r="G90" s="3">
        <f t="shared" si="147"/>
        <v>6.376069663725084</v>
      </c>
      <c r="H90" s="3">
        <f t="shared" si="113"/>
        <v>5.6309677419354838</v>
      </c>
      <c r="I90" s="3">
        <f t="shared" si="145"/>
        <v>6.2648940143026497</v>
      </c>
      <c r="J90" s="63">
        <f t="shared" si="145"/>
        <v>0.73312979680934887</v>
      </c>
      <c r="K90" s="63">
        <f t="shared" si="145"/>
        <v>0.72975129663221006</v>
      </c>
      <c r="L90" s="63">
        <f t="shared" si="144"/>
        <v>0.21524936629554028</v>
      </c>
      <c r="M90" s="63">
        <f t="shared" si="144"/>
        <v>0.24022887096774195</v>
      </c>
      <c r="N90" s="63">
        <f t="shared" si="133"/>
        <v>0.99</v>
      </c>
      <c r="O90" s="63">
        <f t="shared" si="129"/>
        <v>0.99748000000000003</v>
      </c>
      <c r="P90" s="63">
        <f t="shared" si="134"/>
        <v>0.99499999999999988</v>
      </c>
      <c r="Q90" s="64">
        <f t="shared" si="130"/>
        <v>0.99939999999999996</v>
      </c>
      <c r="R90" s="88">
        <f t="shared" si="158"/>
        <v>3.470578062248153E-3</v>
      </c>
      <c r="S90" s="7">
        <f t="shared" si="159"/>
        <v>45504</v>
      </c>
      <c r="T90" s="63">
        <f t="shared" si="160"/>
        <v>0.1160491438469764</v>
      </c>
      <c r="U90" s="63">
        <f t="shared" si="161"/>
        <v>0.11257856578472825</v>
      </c>
      <c r="V90" s="63">
        <f t="shared" si="162"/>
        <v>7.4800000000000422E-3</v>
      </c>
      <c r="W90" s="63">
        <f t="shared" si="163"/>
        <v>4.4000000000000705E-3</v>
      </c>
      <c r="X90" s="64">
        <f t="shared" si="164"/>
        <v>-1.4019999999999999E-2</v>
      </c>
      <c r="AB90" s="81"/>
    </row>
    <row r="91" spans="2:28" hidden="1">
      <c r="B91" s="7">
        <f t="shared" si="153"/>
        <v>45535</v>
      </c>
      <c r="C91" s="3">
        <f t="shared" si="128"/>
        <v>0</v>
      </c>
      <c r="D91" s="3">
        <f t="shared" si="127"/>
        <v>16288.801351629698</v>
      </c>
      <c r="E91" s="3">
        <f t="shared" si="146"/>
        <v>13997.555999999997</v>
      </c>
      <c r="F91" s="3">
        <f t="shared" ref="F91:F96" si="165">AVERAGE(F216,F334,F452,F570,F688)</f>
        <v>5.709677419354839</v>
      </c>
      <c r="G91" s="3">
        <f t="shared" si="147"/>
        <v>4.7610868147174381</v>
      </c>
      <c r="H91" s="3">
        <f t="shared" ref="H91:H96" si="166">AVERAGE(H216,H334,H452,H570,H688)</f>
        <v>5.7406451612903222</v>
      </c>
      <c r="I91" s="3">
        <f t="shared" si="145"/>
        <v>4.7866012821101274</v>
      </c>
      <c r="J91" s="63">
        <f t="shared" si="145"/>
        <v>0.73082895691870398</v>
      </c>
      <c r="K91" s="63">
        <f t="shared" si="145"/>
        <v>0.75422235616993161</v>
      </c>
      <c r="L91" s="63">
        <f t="shared" si="144"/>
        <v>0.21893550203803361</v>
      </c>
      <c r="M91" s="63">
        <f t="shared" si="144"/>
        <v>0.18813919354838707</v>
      </c>
      <c r="N91" s="63">
        <f t="shared" si="133"/>
        <v>0.99</v>
      </c>
      <c r="O91" s="63">
        <f t="shared" si="129"/>
        <v>0.98820000000000019</v>
      </c>
      <c r="P91" s="63">
        <f t="shared" si="134"/>
        <v>0.99499999999999988</v>
      </c>
      <c r="Q91" s="64">
        <f t="shared" si="130"/>
        <v>1</v>
      </c>
      <c r="R91" s="88">
        <f t="shared" si="158"/>
        <v>2.5527215323039254E-2</v>
      </c>
      <c r="S91" s="7">
        <f t="shared" si="159"/>
        <v>45535</v>
      </c>
      <c r="T91" s="63">
        <f t="shared" si="160"/>
        <v>-0.14066384027701717</v>
      </c>
      <c r="U91" s="63">
        <f t="shared" si="161"/>
        <v>-0.16619105560005643</v>
      </c>
      <c r="V91" s="63">
        <f t="shared" si="162"/>
        <v>-1.7999999999998018E-3</v>
      </c>
      <c r="W91" s="63">
        <f t="shared" si="163"/>
        <v>5.0000000000001155E-3</v>
      </c>
      <c r="X91" s="64">
        <f t="shared" si="164"/>
        <v>-6.3400000000000001E-3</v>
      </c>
      <c r="AB91" s="81"/>
    </row>
    <row r="92" spans="2:28" hidden="1">
      <c r="B92" s="7">
        <f t="shared" si="153"/>
        <v>45565</v>
      </c>
      <c r="C92" s="3">
        <f t="shared" si="128"/>
        <v>0</v>
      </c>
      <c r="D92" s="3">
        <f t="shared" si="127"/>
        <v>17507.320843997302</v>
      </c>
      <c r="E92" s="3">
        <f t="shared" si="146"/>
        <v>17181.072</v>
      </c>
      <c r="F92" s="3">
        <f t="shared" si="165"/>
        <v>5.9333333333333336</v>
      </c>
      <c r="G92" s="3">
        <f t="shared" si="147"/>
        <v>5.7771603636059634</v>
      </c>
      <c r="H92" s="3">
        <f t="shared" si="166"/>
        <v>6.4486666666666661</v>
      </c>
      <c r="I92" s="3">
        <f t="shared" si="145"/>
        <v>6.2354806323443244</v>
      </c>
      <c r="J92" s="63">
        <f t="shared" si="145"/>
        <v>0.72248240362338856</v>
      </c>
      <c r="K92" s="63">
        <f t="shared" si="145"/>
        <v>0.72943856642461236</v>
      </c>
      <c r="L92" s="63">
        <f t="shared" si="144"/>
        <v>0.24315723394440694</v>
      </c>
      <c r="M92" s="63">
        <f t="shared" si="144"/>
        <v>0.238626</v>
      </c>
      <c r="N92" s="63">
        <f t="shared" si="133"/>
        <v>0.99</v>
      </c>
      <c r="O92" s="63">
        <f t="shared" si="129"/>
        <v>0.99437999999999993</v>
      </c>
      <c r="P92" s="63">
        <f t="shared" si="134"/>
        <v>0.99499999999999988</v>
      </c>
      <c r="Q92" s="64">
        <f t="shared" si="130"/>
        <v>0.99660000000000015</v>
      </c>
      <c r="R92" s="88">
        <f t="shared" si="158"/>
        <v>1.4423936797901327E-2</v>
      </c>
      <c r="S92" s="7">
        <f t="shared" si="159"/>
        <v>45565</v>
      </c>
      <c r="T92" s="63">
        <f t="shared" si="160"/>
        <v>-1.8634995434447799E-2</v>
      </c>
      <c r="U92" s="63">
        <f t="shared" si="161"/>
        <v>-3.3058932232349125E-2</v>
      </c>
      <c r="V92" s="63">
        <f t="shared" si="162"/>
        <v>4.3799999999999395E-3</v>
      </c>
      <c r="W92" s="63">
        <f t="shared" si="163"/>
        <v>1.6000000000002679E-3</v>
      </c>
      <c r="X92" s="64">
        <f t="shared" si="164"/>
        <v>-1.584E-2</v>
      </c>
      <c r="AB92" s="81"/>
    </row>
    <row r="93" spans="2:28" hidden="1">
      <c r="B93" s="7">
        <f t="shared" si="153"/>
        <v>45596</v>
      </c>
      <c r="C93" s="3">
        <f t="shared" si="128"/>
        <v>0</v>
      </c>
      <c r="D93" s="3">
        <f t="shared" si="127"/>
        <v>18456.349791042503</v>
      </c>
      <c r="E93" s="3">
        <f t="shared" si="146"/>
        <v>17425.223999999998</v>
      </c>
      <c r="F93" s="3">
        <f t="shared" si="165"/>
        <v>5.387096774193548</v>
      </c>
      <c r="G93" s="3">
        <f t="shared" si="147"/>
        <v>5.1780169405512533</v>
      </c>
      <c r="H93" s="3">
        <f t="shared" si="166"/>
        <v>6.4877419354838706</v>
      </c>
      <c r="I93" s="3">
        <f t="shared" si="145"/>
        <v>6.2345547842712925</v>
      </c>
      <c r="J93" s="63">
        <f t="shared" si="145"/>
        <v>0.73279810613841434</v>
      </c>
      <c r="K93" s="63">
        <f t="shared" si="145"/>
        <v>0.7151215049565639</v>
      </c>
      <c r="L93" s="63">
        <f t="shared" si="144"/>
        <v>0.24806921762153897</v>
      </c>
      <c r="M93" s="63">
        <f t="shared" si="144"/>
        <v>0.23420999999999997</v>
      </c>
      <c r="N93" s="63">
        <f t="shared" si="133"/>
        <v>0.99</v>
      </c>
      <c r="O93" s="63">
        <f t="shared" si="129"/>
        <v>0.99658000000000002</v>
      </c>
      <c r="P93" s="63">
        <f t="shared" si="134"/>
        <v>0.99499999999999988</v>
      </c>
      <c r="Q93" s="64">
        <f t="shared" si="130"/>
        <v>1</v>
      </c>
      <c r="R93" s="88">
        <f t="shared" si="158"/>
        <v>-1.6842883151756083E-2</v>
      </c>
      <c r="S93" s="7">
        <f t="shared" si="159"/>
        <v>45596</v>
      </c>
      <c r="T93" s="63">
        <f t="shared" si="160"/>
        <v>-5.5868348981061522E-2</v>
      </c>
      <c r="U93" s="63">
        <f t="shared" si="161"/>
        <v>-3.9025465829305439E-2</v>
      </c>
      <c r="V93" s="63">
        <f t="shared" si="162"/>
        <v>6.5800000000000303E-3</v>
      </c>
      <c r="W93" s="63">
        <f t="shared" si="163"/>
        <v>5.0000000000001155E-3</v>
      </c>
      <c r="X93" s="64">
        <f t="shared" si="164"/>
        <v>-2.0219999999999998E-2</v>
      </c>
      <c r="AB93" s="81"/>
    </row>
    <row r="94" spans="2:28" hidden="1">
      <c r="B94" s="7">
        <f t="shared" si="153"/>
        <v>45626</v>
      </c>
      <c r="C94" s="3">
        <f t="shared" si="128"/>
        <v>0</v>
      </c>
      <c r="D94" s="3">
        <f t="shared" si="127"/>
        <v>15855.708579960397</v>
      </c>
      <c r="E94" s="3">
        <f t="shared" si="146"/>
        <v>15180.84</v>
      </c>
      <c r="F94" s="3">
        <f t="shared" si="165"/>
        <v>4.2666666666666666</v>
      </c>
      <c r="G94" s="3">
        <f t="shared" si="147"/>
        <v>4.2335931716081472</v>
      </c>
      <c r="H94" s="3">
        <f t="shared" si="166"/>
        <v>5.4919999999999991</v>
      </c>
      <c r="I94" s="3">
        <f t="shared" si="145"/>
        <v>5.6006091637674302</v>
      </c>
      <c r="J94" s="63">
        <f t="shared" si="145"/>
        <v>0.76856985399294631</v>
      </c>
      <c r="K94" s="63">
        <f t="shared" si="145"/>
        <v>0.71583577352477368</v>
      </c>
      <c r="L94" s="63">
        <f t="shared" si="144"/>
        <v>0.22021817472167221</v>
      </c>
      <c r="M94" s="63">
        <f t="shared" si="144"/>
        <v>0.210845</v>
      </c>
      <c r="N94" s="63">
        <f t="shared" si="133"/>
        <v>0.99</v>
      </c>
      <c r="O94" s="63">
        <f t="shared" si="129"/>
        <v>0.99784000000000006</v>
      </c>
      <c r="P94" s="63">
        <f t="shared" si="134"/>
        <v>0.99499999999999988</v>
      </c>
      <c r="Q94" s="64">
        <f t="shared" si="130"/>
        <v>1</v>
      </c>
      <c r="R94" s="88">
        <f t="shared" si="158"/>
        <v>-6.2339015258181307E-2</v>
      </c>
      <c r="S94" s="7">
        <f t="shared" si="159"/>
        <v>45626</v>
      </c>
      <c r="T94" s="63">
        <f t="shared" si="160"/>
        <v>-4.2563129648670817E-2</v>
      </c>
      <c r="U94" s="63">
        <f t="shared" si="161"/>
        <v>1.9775885609510491E-2</v>
      </c>
      <c r="V94" s="63">
        <f t="shared" si="162"/>
        <v>7.8400000000000691E-3</v>
      </c>
      <c r="W94" s="63">
        <f t="shared" si="163"/>
        <v>5.0000000000001155E-3</v>
      </c>
      <c r="X94" s="64">
        <f t="shared" si="164"/>
        <v>-1.9220000000000001E-2</v>
      </c>
      <c r="AB94" s="81"/>
    </row>
    <row r="95" spans="2:28" hidden="1">
      <c r="B95" s="7">
        <f t="shared" si="153"/>
        <v>45657</v>
      </c>
      <c r="C95" s="3">
        <f t="shared" si="128"/>
        <v>0</v>
      </c>
      <c r="D95" s="3">
        <f t="shared" si="127"/>
        <v>15738.920466314103</v>
      </c>
      <c r="E95" s="3">
        <f t="shared" si="146"/>
        <v>14150.34</v>
      </c>
      <c r="F95" s="3">
        <f t="shared" si="165"/>
        <v>3.774193548387097</v>
      </c>
      <c r="G95" s="3">
        <f t="shared" si="147"/>
        <v>3.6331738682218635</v>
      </c>
      <c r="H95" s="3">
        <f t="shared" si="166"/>
        <v>5.1322580645161304</v>
      </c>
      <c r="I95" s="3">
        <f t="shared" si="145"/>
        <v>4.9999381569068095</v>
      </c>
      <c r="J95" s="63">
        <f t="shared" si="145"/>
        <v>0.79010609663189979</v>
      </c>
      <c r="K95" s="63">
        <f t="shared" si="145"/>
        <v>0.7256487906431115</v>
      </c>
      <c r="L95" s="63">
        <f t="shared" si="144"/>
        <v>0.21154462992357664</v>
      </c>
      <c r="M95" s="63">
        <f t="shared" si="144"/>
        <v>0.19019274193548386</v>
      </c>
      <c r="N95" s="63">
        <f t="shared" si="133"/>
        <v>0.99</v>
      </c>
      <c r="O95" s="63">
        <f t="shared" si="129"/>
        <v>0.99455024355999999</v>
      </c>
      <c r="P95" s="63">
        <f t="shared" si="134"/>
        <v>0.99499999999999988</v>
      </c>
      <c r="Q95" s="64">
        <f t="shared" si="130"/>
        <v>0.99682300000000001</v>
      </c>
      <c r="R95" s="88">
        <f t="shared" si="158"/>
        <v>-7.5151248702259532E-2</v>
      </c>
      <c r="S95" s="7">
        <f t="shared" si="159"/>
        <v>45657</v>
      </c>
      <c r="T95" s="63">
        <f t="shared" si="160"/>
        <v>-0.10093325458465396</v>
      </c>
      <c r="U95" s="63">
        <f t="shared" si="161"/>
        <v>-2.5782005882394432E-2</v>
      </c>
      <c r="V95" s="63">
        <f t="shared" si="162"/>
        <v>4.5502435600000002E-3</v>
      </c>
      <c r="W95" s="63">
        <f t="shared" si="163"/>
        <v>1.8230000000001301E-3</v>
      </c>
      <c r="X95" s="64">
        <f t="shared" si="164"/>
        <v>-1.9439999999999999E-2</v>
      </c>
      <c r="AB95" s="81"/>
    </row>
    <row r="96" spans="2:28">
      <c r="B96" s="7">
        <f t="shared" si="153"/>
        <v>45688</v>
      </c>
      <c r="C96" s="122"/>
      <c r="D96" s="3">
        <f t="shared" si="127"/>
        <v>16478.955998023899</v>
      </c>
      <c r="E96" s="3">
        <f t="shared" si="146"/>
        <v>16065.648000000034</v>
      </c>
      <c r="F96" s="3">
        <f t="shared" si="165"/>
        <v>4.032258064516129</v>
      </c>
      <c r="G96" s="3">
        <f t="shared" si="147"/>
        <v>4.0573761180333339</v>
      </c>
      <c r="H96" s="3">
        <f t="shared" si="166"/>
        <v>5.403225806451613</v>
      </c>
      <c r="I96" s="3">
        <f t="shared" si="145"/>
        <v>5.497180947116667</v>
      </c>
      <c r="J96" s="63">
        <f t="shared" si="145"/>
        <v>0.78566096355737591</v>
      </c>
      <c r="K96" s="63">
        <f t="shared" si="145"/>
        <v>0.74726054012703758</v>
      </c>
      <c r="L96" s="63">
        <f t="shared" ref="L96:M96" si="167">AVERAGE(L221,L339,L457,L575,L693)</f>
        <v>0.22149134405946103</v>
      </c>
      <c r="M96" s="63">
        <f t="shared" si="167"/>
        <v>0.21593612903225851</v>
      </c>
      <c r="N96" s="63">
        <f t="shared" si="133"/>
        <v>0.99</v>
      </c>
      <c r="O96" s="63">
        <f t="shared" si="129"/>
        <v>0.99722000000000011</v>
      </c>
      <c r="P96" s="63">
        <f t="shared" si="134"/>
        <v>0.99499999999999988</v>
      </c>
      <c r="Q96" s="64">
        <f t="shared" si="130"/>
        <v>1</v>
      </c>
      <c r="R96" s="88">
        <f t="shared" ref="R96" si="168">T96-U96</f>
        <v>-4.2469670282325733E-2</v>
      </c>
      <c r="S96" s="7">
        <f t="shared" ref="S96" si="169">B96</f>
        <v>45688</v>
      </c>
      <c r="T96" s="63">
        <f t="shared" ref="T96" si="170">E96/D96-1</f>
        <v>-2.5080957681629101E-2</v>
      </c>
      <c r="U96" s="63">
        <f t="shared" ref="U96" si="171">I96/H96-1</f>
        <v>1.7388712600696632E-2</v>
      </c>
      <c r="V96" s="63">
        <f t="shared" ref="V96" si="172">O96-N96</f>
        <v>7.2200000000001152E-3</v>
      </c>
      <c r="W96" s="63">
        <f t="shared" ref="W96" si="173">Q96-P96</f>
        <v>5.0000000000001155E-3</v>
      </c>
      <c r="X96" s="64">
        <f t="shared" si="164"/>
        <v>-1.1899999999999999E-2</v>
      </c>
      <c r="AB96" s="81"/>
    </row>
    <row r="97" spans="2:29">
      <c r="B97" s="7">
        <f t="shared" si="153"/>
        <v>45716</v>
      </c>
      <c r="C97" s="122"/>
      <c r="D97" s="3"/>
      <c r="E97" s="3"/>
      <c r="F97" s="3"/>
      <c r="G97" s="3"/>
      <c r="H97" s="3"/>
      <c r="I97" s="3"/>
      <c r="J97" s="63"/>
      <c r="K97" s="63"/>
      <c r="L97" s="63"/>
      <c r="M97" s="63"/>
      <c r="N97" s="63"/>
      <c r="O97" s="63"/>
      <c r="P97" s="63"/>
      <c r="Q97" s="64"/>
      <c r="R97" s="88"/>
      <c r="S97" s="7"/>
      <c r="T97" s="63"/>
      <c r="U97" s="63"/>
      <c r="V97" s="63"/>
      <c r="W97" s="63"/>
      <c r="X97" s="64"/>
      <c r="AB97" s="81"/>
    </row>
    <row r="98" spans="2:29">
      <c r="B98" s="7">
        <f t="shared" si="153"/>
        <v>45747</v>
      </c>
      <c r="C98" s="122"/>
      <c r="D98" s="3"/>
      <c r="E98" s="3"/>
      <c r="F98" s="3"/>
      <c r="G98" s="3"/>
      <c r="H98" s="3"/>
      <c r="I98" s="3"/>
      <c r="J98" s="63"/>
      <c r="K98" s="63"/>
      <c r="L98" s="63"/>
      <c r="M98" s="63"/>
      <c r="N98" s="63"/>
      <c r="O98" s="63"/>
      <c r="P98" s="63"/>
      <c r="Q98" s="64"/>
      <c r="R98" s="88"/>
      <c r="S98" s="7"/>
      <c r="T98" s="63"/>
      <c r="U98" s="63"/>
      <c r="V98" s="63"/>
      <c r="W98" s="63"/>
      <c r="X98" s="64"/>
      <c r="AB98" s="81"/>
    </row>
    <row r="99" spans="2:29">
      <c r="B99" s="7">
        <f t="shared" si="153"/>
        <v>45777</v>
      </c>
      <c r="C99" s="122"/>
      <c r="D99" s="3"/>
      <c r="E99" s="3"/>
      <c r="F99" s="3"/>
      <c r="G99" s="3"/>
      <c r="H99" s="3"/>
      <c r="I99" s="3"/>
      <c r="J99" s="63"/>
      <c r="K99" s="63"/>
      <c r="L99" s="63"/>
      <c r="M99" s="63"/>
      <c r="N99" s="63"/>
      <c r="O99" s="63"/>
      <c r="P99" s="63"/>
      <c r="Q99" s="64"/>
      <c r="R99" s="88"/>
      <c r="S99" s="7"/>
      <c r="T99" s="63"/>
      <c r="U99" s="63"/>
      <c r="V99" s="63"/>
      <c r="W99" s="63"/>
      <c r="X99" s="64"/>
      <c r="AB99" s="81"/>
    </row>
    <row r="100" spans="2:29">
      <c r="B100" s="7">
        <f t="shared" si="153"/>
        <v>45808</v>
      </c>
      <c r="C100" s="122"/>
      <c r="D100" s="3"/>
      <c r="E100" s="3"/>
      <c r="F100" s="3"/>
      <c r="G100" s="3"/>
      <c r="H100" s="3"/>
      <c r="I100" s="3"/>
      <c r="J100" s="63"/>
      <c r="K100" s="63"/>
      <c r="L100" s="63"/>
      <c r="M100" s="63"/>
      <c r="N100" s="63"/>
      <c r="O100" s="63"/>
      <c r="P100" s="63"/>
      <c r="Q100" s="64"/>
      <c r="R100" s="88"/>
      <c r="S100" s="7"/>
      <c r="T100" s="63"/>
      <c r="U100" s="63"/>
      <c r="V100" s="63"/>
      <c r="W100" s="63"/>
      <c r="X100" s="64"/>
      <c r="AB100" s="81"/>
    </row>
    <row r="101" spans="2:29">
      <c r="B101" s="7">
        <f t="shared" si="153"/>
        <v>45838</v>
      </c>
      <c r="C101" s="122"/>
      <c r="D101" s="3"/>
      <c r="E101" s="3"/>
      <c r="F101" s="3"/>
      <c r="G101" s="3"/>
      <c r="H101" s="3"/>
      <c r="I101" s="3"/>
      <c r="J101" s="63"/>
      <c r="K101" s="63"/>
      <c r="L101" s="63"/>
      <c r="M101" s="63"/>
      <c r="N101" s="63"/>
      <c r="O101" s="63"/>
      <c r="P101" s="63"/>
      <c r="Q101" s="64"/>
      <c r="R101" s="88"/>
      <c r="S101" s="7"/>
      <c r="T101" s="63"/>
      <c r="U101" s="63"/>
      <c r="V101" s="63"/>
      <c r="W101" s="63"/>
      <c r="X101" s="64"/>
      <c r="AB101" s="81"/>
    </row>
    <row r="102" spans="2:29">
      <c r="B102" s="7">
        <f t="shared" si="153"/>
        <v>45869</v>
      </c>
      <c r="C102" s="122"/>
      <c r="D102" s="3"/>
      <c r="E102" s="3"/>
      <c r="F102" s="3"/>
      <c r="G102" s="3"/>
      <c r="H102" s="3"/>
      <c r="I102" s="3"/>
      <c r="J102" s="63"/>
      <c r="K102" s="63"/>
      <c r="L102" s="63"/>
      <c r="M102" s="63"/>
      <c r="N102" s="63"/>
      <c r="O102" s="63"/>
      <c r="P102" s="63"/>
      <c r="Q102" s="64"/>
      <c r="R102" s="88"/>
      <c r="S102" s="7"/>
      <c r="T102" s="63"/>
      <c r="U102" s="63"/>
      <c r="V102" s="63"/>
      <c r="W102" s="63"/>
      <c r="X102" s="64"/>
      <c r="AB102" s="81"/>
    </row>
    <row r="103" spans="2:29">
      <c r="B103" s="7">
        <f t="shared" si="153"/>
        <v>45900</v>
      </c>
      <c r="C103" s="122"/>
      <c r="D103" s="3"/>
      <c r="E103" s="3"/>
      <c r="F103" s="3"/>
      <c r="G103" s="3"/>
      <c r="H103" s="3"/>
      <c r="I103" s="3"/>
      <c r="J103" s="63"/>
      <c r="K103" s="63"/>
      <c r="L103" s="63"/>
      <c r="M103" s="63"/>
      <c r="N103" s="63"/>
      <c r="O103" s="63"/>
      <c r="P103" s="63"/>
      <c r="Q103" s="64"/>
      <c r="R103" s="88"/>
      <c r="S103" s="7"/>
      <c r="T103" s="63"/>
      <c r="U103" s="63"/>
      <c r="V103" s="63"/>
      <c r="W103" s="63"/>
      <c r="X103" s="64"/>
      <c r="AB103" s="81"/>
    </row>
    <row r="104" spans="2:29">
      <c r="B104" s="7">
        <f t="shared" si="153"/>
        <v>45930</v>
      </c>
      <c r="C104" s="122"/>
      <c r="D104" s="3"/>
      <c r="E104" s="3"/>
      <c r="F104" s="3"/>
      <c r="G104" s="3"/>
      <c r="H104" s="3"/>
      <c r="I104" s="3"/>
      <c r="J104" s="63"/>
      <c r="K104" s="63"/>
      <c r="L104" s="63"/>
      <c r="M104" s="63"/>
      <c r="N104" s="63"/>
      <c r="O104" s="63"/>
      <c r="P104" s="63"/>
      <c r="Q104" s="64"/>
      <c r="R104" s="88"/>
      <c r="S104" s="7"/>
      <c r="T104" s="63"/>
      <c r="U104" s="63"/>
      <c r="V104" s="63"/>
      <c r="W104" s="63"/>
      <c r="X104" s="64"/>
      <c r="AB104" s="81"/>
    </row>
    <row r="105" spans="2:29">
      <c r="B105" s="7">
        <f t="shared" si="153"/>
        <v>45961</v>
      </c>
      <c r="C105" s="122"/>
      <c r="D105" s="3"/>
      <c r="E105" s="3"/>
      <c r="F105" s="3"/>
      <c r="G105" s="3"/>
      <c r="H105" s="3"/>
      <c r="I105" s="3"/>
      <c r="J105" s="63"/>
      <c r="K105" s="63"/>
      <c r="L105" s="63"/>
      <c r="M105" s="63"/>
      <c r="N105" s="63"/>
      <c r="O105" s="63"/>
      <c r="P105" s="63"/>
      <c r="Q105" s="64"/>
      <c r="R105" s="88"/>
      <c r="S105" s="7"/>
      <c r="T105" s="63"/>
      <c r="U105" s="63"/>
      <c r="V105" s="63"/>
      <c r="W105" s="63"/>
      <c r="X105" s="64"/>
      <c r="AB105" s="81"/>
    </row>
    <row r="106" spans="2:29">
      <c r="B106" s="7">
        <f t="shared" si="153"/>
        <v>45991</v>
      </c>
      <c r="C106" s="122"/>
      <c r="D106" s="3"/>
      <c r="E106" s="3"/>
      <c r="F106" s="3"/>
      <c r="G106" s="3"/>
      <c r="H106" s="3"/>
      <c r="I106" s="3"/>
      <c r="J106" s="63"/>
      <c r="K106" s="63"/>
      <c r="L106" s="63"/>
      <c r="M106" s="63"/>
      <c r="N106" s="63"/>
      <c r="O106" s="63"/>
      <c r="P106" s="63"/>
      <c r="Q106" s="64"/>
      <c r="R106" s="88"/>
      <c r="S106" s="7"/>
      <c r="T106" s="63"/>
      <c r="U106" s="63"/>
      <c r="V106" s="63"/>
      <c r="W106" s="63"/>
      <c r="X106" s="64"/>
      <c r="AB106" s="81"/>
    </row>
    <row r="107" spans="2:29" ht="15.75" thickBot="1">
      <c r="B107" s="7">
        <f t="shared" si="153"/>
        <v>46022</v>
      </c>
      <c r="C107" s="122"/>
      <c r="D107" s="3"/>
      <c r="E107" s="3"/>
      <c r="F107" s="3"/>
      <c r="G107" s="3"/>
      <c r="H107" s="3"/>
      <c r="I107" s="3"/>
      <c r="J107" s="63"/>
      <c r="K107" s="63"/>
      <c r="L107" s="63"/>
      <c r="M107" s="63"/>
      <c r="N107" s="63"/>
      <c r="O107" s="63"/>
      <c r="P107" s="63"/>
      <c r="Q107" s="64"/>
      <c r="R107" s="88"/>
      <c r="S107" s="7"/>
      <c r="T107" s="63"/>
      <c r="U107" s="63"/>
      <c r="V107" s="63"/>
      <c r="W107" s="63"/>
      <c r="X107" s="64"/>
      <c r="AB107" s="81"/>
    </row>
    <row r="108" spans="2:29" ht="15.75" hidden="1" thickBot="1">
      <c r="B108" s="94" t="s">
        <v>42</v>
      </c>
      <c r="C108" s="95">
        <f>SUM(C3:C11)</f>
        <v>156331.00000000003</v>
      </c>
      <c r="D108" s="95"/>
      <c r="E108" s="95">
        <f>SUM(E3:E11)</f>
        <v>157777.11679029959</v>
      </c>
      <c r="F108" s="95">
        <f t="shared" ref="F108:Q108" si="174">AVERAGE(F3:F11)</f>
        <v>5.6755555555555564</v>
      </c>
      <c r="G108" s="95">
        <f t="shared" si="174"/>
        <v>5.7699641868085338</v>
      </c>
      <c r="H108" s="95" t="e">
        <f t="shared" si="174"/>
        <v>#DIV/0!</v>
      </c>
      <c r="I108" s="95">
        <f t="shared" si="174"/>
        <v>6.2616167756500074</v>
      </c>
      <c r="J108" s="96">
        <f t="shared" si="174"/>
        <v>0.77583555555555561</v>
      </c>
      <c r="K108" s="96">
        <f t="shared" si="174"/>
        <v>0.77583555555555561</v>
      </c>
      <c r="L108" s="96">
        <f t="shared" si="174"/>
        <v>0.24049555555555552</v>
      </c>
      <c r="M108" s="96">
        <f t="shared" si="174"/>
        <v>0.24049555555555552</v>
      </c>
      <c r="N108" s="96">
        <f t="shared" si="174"/>
        <v>0.99</v>
      </c>
      <c r="O108" s="96">
        <f t="shared" si="174"/>
        <v>0.99386508520774719</v>
      </c>
      <c r="P108" s="96">
        <f t="shared" si="174"/>
        <v>0.99</v>
      </c>
      <c r="Q108" s="96">
        <f t="shared" si="174"/>
        <v>0.99436993733290024</v>
      </c>
      <c r="R108" s="88">
        <f>T108-U108</f>
        <v>-7.3839016692502923E-3</v>
      </c>
      <c r="S108" s="94" t="str">
        <f t="shared" si="138"/>
        <v>CY-17</v>
      </c>
      <c r="T108" s="18">
        <f t="shared" ref="T108:T112" si="175">E108/C108-1</f>
        <v>9.250352075401258E-3</v>
      </c>
      <c r="U108" s="18">
        <f t="shared" ref="U108:U113" si="176">G108/F108-1</f>
        <v>1.663425374465155E-2</v>
      </c>
      <c r="V108" s="18">
        <f t="shared" si="156"/>
        <v>3.8650852077471987E-3</v>
      </c>
      <c r="W108" s="18">
        <f t="shared" si="157"/>
        <v>4.3699373329002533E-3</v>
      </c>
      <c r="X108" s="96" t="e">
        <f>AVERAGE(X3:X11)</f>
        <v>#DIV/0!</v>
      </c>
      <c r="AB108" s="81"/>
    </row>
    <row r="109" spans="2:29" ht="15.75" hidden="1" thickBot="1">
      <c r="B109" s="94" t="s">
        <v>36</v>
      </c>
      <c r="C109" s="95">
        <f>SUM(C12:C23)</f>
        <v>211816.95782680076</v>
      </c>
      <c r="D109" s="95"/>
      <c r="E109" s="95">
        <f>SUM(E12:E23)</f>
        <v>207707.67709993143</v>
      </c>
      <c r="F109" s="95">
        <f t="shared" ref="F109:Q109" si="177">AVERAGE(F12:F23)</f>
        <v>5.5830303993559518</v>
      </c>
      <c r="G109" s="95">
        <f t="shared" si="177"/>
        <v>5.6032900281945315</v>
      </c>
      <c r="H109" s="95">
        <f t="shared" si="177"/>
        <v>6.2603442820014426</v>
      </c>
      <c r="I109" s="95">
        <f t="shared" si="177"/>
        <v>6.312693773454594</v>
      </c>
      <c r="J109" s="96">
        <f t="shared" si="177"/>
        <v>0.75927833333333339</v>
      </c>
      <c r="K109" s="96">
        <f t="shared" si="177"/>
        <v>0.75927833333333339</v>
      </c>
      <c r="L109" s="96">
        <f t="shared" si="177"/>
        <v>0.2385733333333333</v>
      </c>
      <c r="M109" s="96">
        <f t="shared" si="177"/>
        <v>0.2385733333333333</v>
      </c>
      <c r="N109" s="96">
        <f t="shared" si="177"/>
        <v>0.9900000000000001</v>
      </c>
      <c r="O109" s="96">
        <f t="shared" si="177"/>
        <v>0.99630249420489114</v>
      </c>
      <c r="P109" s="96">
        <f t="shared" si="177"/>
        <v>0.9900000000000001</v>
      </c>
      <c r="Q109" s="96">
        <f t="shared" si="177"/>
        <v>0.99727880824372761</v>
      </c>
      <c r="R109" s="88">
        <f>T109-U109</f>
        <v>-2.3028936996341676E-2</v>
      </c>
      <c r="S109" s="94" t="str">
        <f t="shared" si="138"/>
        <v>CY-18</v>
      </c>
      <c r="T109" s="18">
        <f t="shared" si="175"/>
        <v>-1.9400149870103522E-2</v>
      </c>
      <c r="U109" s="18">
        <f t="shared" si="176"/>
        <v>3.6287871262381532E-3</v>
      </c>
      <c r="V109" s="18">
        <f t="shared" si="156"/>
        <v>6.3024942048910404E-3</v>
      </c>
      <c r="W109" s="18">
        <f t="shared" si="157"/>
        <v>7.2788082437275081E-3</v>
      </c>
      <c r="X109" s="96">
        <f>AVERAGE(X12:X23)</f>
        <v>-2.861E-2</v>
      </c>
      <c r="AB109" s="81"/>
    </row>
    <row r="110" spans="2:29" ht="15.75" hidden="1" thickBot="1">
      <c r="B110" s="94" t="s">
        <v>37</v>
      </c>
      <c r="C110" s="95">
        <f>SUM(C24:C35)</f>
        <v>207249.13558699697</v>
      </c>
      <c r="D110" s="95"/>
      <c r="E110" s="95">
        <f>SUM(E24:E35)</f>
        <v>201950.2706697984</v>
      </c>
      <c r="F110" s="95">
        <f t="shared" ref="F110:Q110" si="178">AVERAGE(F24:F35)</f>
        <v>5.5477986226457974</v>
      </c>
      <c r="G110" s="95">
        <f t="shared" si="178"/>
        <v>5.5221078136200719</v>
      </c>
      <c r="H110" s="95">
        <f t="shared" si="178"/>
        <v>6.1859316993612339</v>
      </c>
      <c r="I110" s="95">
        <f t="shared" si="178"/>
        <v>6.0967492114695352</v>
      </c>
      <c r="J110" s="96">
        <f t="shared" si="178"/>
        <v>0.77439985297385994</v>
      </c>
      <c r="K110" s="96">
        <f t="shared" si="178"/>
        <v>0.76202752771732785</v>
      </c>
      <c r="L110" s="96">
        <f t="shared" si="178"/>
        <v>0.23676589286502611</v>
      </c>
      <c r="M110" s="96">
        <f t="shared" si="178"/>
        <v>0.2305822795947349</v>
      </c>
      <c r="N110" s="96">
        <f t="shared" si="178"/>
        <v>0.9900000000000001</v>
      </c>
      <c r="O110" s="96">
        <f t="shared" si="178"/>
        <v>0.99571166666666666</v>
      </c>
      <c r="P110" s="96">
        <f t="shared" si="178"/>
        <v>0.9900000000000001</v>
      </c>
      <c r="Q110" s="96">
        <f t="shared" si="178"/>
        <v>0.99873666666666649</v>
      </c>
      <c r="R110" s="88">
        <f t="shared" ref="R110:R114" si="179">T110-U110</f>
        <v>-2.0936797869942958E-2</v>
      </c>
      <c r="S110" s="94" t="str">
        <f t="shared" si="138"/>
        <v>CY-19</v>
      </c>
      <c r="T110" s="18">
        <f t="shared" si="175"/>
        <v>-2.5567609255355728E-2</v>
      </c>
      <c r="U110" s="18">
        <f t="shared" si="176"/>
        <v>-4.6308113854127697E-3</v>
      </c>
      <c r="V110" s="18">
        <f t="shared" si="156"/>
        <v>5.7116666666665594E-3</v>
      </c>
      <c r="W110" s="18">
        <f t="shared" si="157"/>
        <v>8.7366666666663928E-3</v>
      </c>
      <c r="X110" s="96">
        <f>AVERAGE(X24:X35)</f>
        <v>-2.132663748728944E-2</v>
      </c>
      <c r="Y110" s="88"/>
      <c r="AB110" s="81"/>
    </row>
    <row r="111" spans="2:29" ht="15.75" hidden="1" thickBot="1">
      <c r="B111" s="94" t="s">
        <v>38</v>
      </c>
      <c r="C111" s="95">
        <f>SUM(C36:C47)</f>
        <v>204683.49192941538</v>
      </c>
      <c r="D111" s="95"/>
      <c r="E111" s="95">
        <f>SUM(E36:E47)</f>
        <v>207482.33000000002</v>
      </c>
      <c r="F111" s="95">
        <f t="shared" ref="F111:Q111" si="180">AVERAGE(F36:F47)</f>
        <v>5.4891730502827718</v>
      </c>
      <c r="G111" s="95">
        <f t="shared" si="180"/>
        <v>5.6684150135957347</v>
      </c>
      <c r="H111" s="95">
        <f t="shared" si="180"/>
        <v>6.099916369769713</v>
      </c>
      <c r="I111" s="95">
        <f t="shared" si="180"/>
        <v>6.3029147924671562</v>
      </c>
      <c r="J111" s="96">
        <f t="shared" si="180"/>
        <v>0.7740658764835936</v>
      </c>
      <c r="K111" s="96">
        <f t="shared" si="180"/>
        <v>0.75593048174228572</v>
      </c>
      <c r="L111" s="96">
        <f t="shared" si="180"/>
        <v>0.23310768892177192</v>
      </c>
      <c r="M111" s="96">
        <f t="shared" si="180"/>
        <v>0.23631410052578997</v>
      </c>
      <c r="N111" s="96">
        <f t="shared" si="180"/>
        <v>0.9900000000000001</v>
      </c>
      <c r="O111" s="96">
        <f t="shared" si="180"/>
        <v>0.99413166666666664</v>
      </c>
      <c r="P111" s="96">
        <f t="shared" si="180"/>
        <v>0.9937499999999998</v>
      </c>
      <c r="Q111" s="96">
        <f t="shared" si="180"/>
        <v>0.99679166666666674</v>
      </c>
      <c r="R111" s="88">
        <f t="shared" si="179"/>
        <v>-1.897974745711295E-2</v>
      </c>
      <c r="S111" s="94" t="str">
        <f t="shared" si="138"/>
        <v>CY-20</v>
      </c>
      <c r="T111" s="18">
        <f t="shared" si="175"/>
        <v>1.367398046711954E-2</v>
      </c>
      <c r="U111" s="18">
        <f t="shared" si="176"/>
        <v>3.265372792423249E-2</v>
      </c>
      <c r="V111" s="18">
        <f t="shared" si="156"/>
        <v>4.1316666666665336E-3</v>
      </c>
      <c r="W111" s="18">
        <f t="shared" si="157"/>
        <v>3.0416666666669423E-3</v>
      </c>
      <c r="X111" s="96">
        <f>AVERAGE(X36:X47)</f>
        <v>-1.9025030276739491E-2</v>
      </c>
      <c r="Y111" s="88"/>
      <c r="AB111" s="81"/>
    </row>
    <row r="112" spans="2:29" ht="15.75" hidden="1" thickBot="1">
      <c r="B112" s="94" t="s">
        <v>39</v>
      </c>
      <c r="C112" s="95">
        <f>SUM(C48:C59)</f>
        <v>205840.98988114408</v>
      </c>
      <c r="D112" s="95"/>
      <c r="E112" s="95">
        <f>SUM(E48:E59)</f>
        <v>202693.39199999993</v>
      </c>
      <c r="F112" s="95">
        <f t="shared" ref="F112:Q112" si="181">AVERAGE(F48:F59)</f>
        <v>5.5200524833589357</v>
      </c>
      <c r="G112" s="95">
        <f t="shared" si="181"/>
        <v>5.6385628541252819</v>
      </c>
      <c r="H112" s="95">
        <f t="shared" si="181"/>
        <v>6.1379352278545838</v>
      </c>
      <c r="I112" s="95">
        <f t="shared" si="181"/>
        <v>6.262921653181416</v>
      </c>
      <c r="J112" s="96">
        <f t="shared" si="181"/>
        <v>0.77628254372257055</v>
      </c>
      <c r="K112" s="96">
        <f t="shared" si="181"/>
        <v>0.74675620072207238</v>
      </c>
      <c r="L112" s="96">
        <f t="shared" si="181"/>
        <v>0.23510773076211969</v>
      </c>
      <c r="M112" s="96">
        <f t="shared" si="181"/>
        <v>0.23150347158218118</v>
      </c>
      <c r="N112" s="96">
        <f t="shared" si="181"/>
        <v>0.9900000000000001</v>
      </c>
      <c r="O112" s="96">
        <f t="shared" si="181"/>
        <v>0.9910964166666667</v>
      </c>
      <c r="P112" s="96">
        <f t="shared" si="181"/>
        <v>0.99499999999999977</v>
      </c>
      <c r="Q112" s="96">
        <f t="shared" si="181"/>
        <v>0.99847941666666673</v>
      </c>
      <c r="R112" s="88">
        <f t="shared" si="179"/>
        <v>-3.6760470646573395E-2</v>
      </c>
      <c r="S112" s="94" t="str">
        <f t="shared" si="138"/>
        <v>CY-21</v>
      </c>
      <c r="T112" s="18">
        <f t="shared" si="175"/>
        <v>-1.5291404704969702E-2</v>
      </c>
      <c r="U112" s="18">
        <f t="shared" si="176"/>
        <v>2.1469065941603693E-2</v>
      </c>
      <c r="V112" s="18">
        <f t="shared" si="156"/>
        <v>1.0964166666665998E-3</v>
      </c>
      <c r="W112" s="18">
        <f t="shared" si="157"/>
        <v>3.4794166666669568E-3</v>
      </c>
      <c r="X112" s="96">
        <f>AVERAGE(X48:X59)</f>
        <v>-1.9710000000000002E-2</v>
      </c>
      <c r="Y112" s="88"/>
      <c r="AB112" s="81"/>
      <c r="AC112" s="58"/>
    </row>
    <row r="113" spans="2:31" ht="15.75" hidden="1" thickBot="1">
      <c r="B113" s="94" t="s">
        <v>40</v>
      </c>
      <c r="C113" s="95">
        <f>SUM(C60:C71)</f>
        <v>204811.78493173848</v>
      </c>
      <c r="D113" s="95">
        <f>SUM(C60:C64,D65:D71)</f>
        <v>208494.69344491445</v>
      </c>
      <c r="E113" s="95">
        <f>SUM(E60:E71)</f>
        <v>211426.95599999998</v>
      </c>
      <c r="F113" s="95">
        <f t="shared" ref="F113:Q113" si="182">AVERAGE(F60:F71)</f>
        <v>5.5200524833589357</v>
      </c>
      <c r="G113" s="95">
        <f t="shared" si="182"/>
        <v>5.6722772143573836</v>
      </c>
      <c r="H113" s="95">
        <f t="shared" si="182"/>
        <v>6.1379352278545838</v>
      </c>
      <c r="I113" s="95">
        <f t="shared" si="182"/>
        <v>6.3645834188200494</v>
      </c>
      <c r="J113" s="96">
        <f t="shared" si="182"/>
        <v>0.76378340693217706</v>
      </c>
      <c r="K113" s="96">
        <f t="shared" si="182"/>
        <v>0.74214972084338893</v>
      </c>
      <c r="L113" s="96">
        <f t="shared" si="182"/>
        <v>0.23811565728727879</v>
      </c>
      <c r="M113" s="96">
        <f t="shared" si="182"/>
        <v>0.24154835378264214</v>
      </c>
      <c r="N113" s="96">
        <f t="shared" si="182"/>
        <v>0.9900000000000001</v>
      </c>
      <c r="O113" s="96">
        <f t="shared" si="182"/>
        <v>0.99715641666666677</v>
      </c>
      <c r="P113" s="96">
        <f t="shared" si="182"/>
        <v>0.99499999999999977</v>
      </c>
      <c r="Q113" s="96">
        <f t="shared" si="182"/>
        <v>0.99965199999999987</v>
      </c>
      <c r="R113" s="88">
        <f t="shared" si="179"/>
        <v>-1.3512714505971912E-2</v>
      </c>
      <c r="S113" s="94" t="str">
        <f t="shared" si="138"/>
        <v>CY-22</v>
      </c>
      <c r="T113" s="18">
        <f>E113/D113-1</f>
        <v>1.4063967320397275E-2</v>
      </c>
      <c r="U113" s="18">
        <f t="shared" si="176"/>
        <v>2.7576681826369187E-2</v>
      </c>
      <c r="V113" s="18">
        <f t="shared" si="156"/>
        <v>7.1564166666666651E-3</v>
      </c>
      <c r="W113" s="18">
        <f t="shared" si="157"/>
        <v>4.6520000000001005E-3</v>
      </c>
      <c r="X113" s="96">
        <f>AVERAGE(X60:X71)</f>
        <v>-1.4629999999999999E-2</v>
      </c>
      <c r="Y113" s="88"/>
      <c r="AB113" s="88"/>
    </row>
    <row r="114" spans="2:31" ht="15.75" hidden="1" thickBot="1">
      <c r="B114" s="94" t="s">
        <v>41</v>
      </c>
      <c r="C114" s="95">
        <f>SUM(C72:C83)</f>
        <v>203787.72600707991</v>
      </c>
      <c r="D114" s="95">
        <f>SUM(D72:D83)</f>
        <v>210612.85839084786</v>
      </c>
      <c r="E114" s="95">
        <f>SUM(E72:E83)</f>
        <v>199036.83599999998</v>
      </c>
      <c r="F114" s="95">
        <f t="shared" ref="F114:Q114" si="183">AVERAGE(F72:F83)</f>
        <v>5.5200524833589357</v>
      </c>
      <c r="G114" s="95">
        <f t="shared" si="183"/>
        <v>5.5036522555410192</v>
      </c>
      <c r="H114" s="95">
        <f t="shared" si="183"/>
        <v>6.1379352278545838</v>
      </c>
      <c r="I114" s="95">
        <f t="shared" si="183"/>
        <v>6.1187404170209989</v>
      </c>
      <c r="J114" s="96">
        <f t="shared" si="183"/>
        <v>0.7529075298536162</v>
      </c>
      <c r="K114" s="96">
        <f t="shared" si="183"/>
        <v>0.74868602793804684</v>
      </c>
      <c r="L114" s="96">
        <f t="shared" si="183"/>
        <v>0.24055975187600184</v>
      </c>
      <c r="M114" s="96">
        <f t="shared" si="183"/>
        <v>0.22737788632872505</v>
      </c>
      <c r="N114" s="96">
        <f t="shared" si="183"/>
        <v>0.9900000000000001</v>
      </c>
      <c r="O114" s="96">
        <f t="shared" si="183"/>
        <v>0.94467307052399996</v>
      </c>
      <c r="P114" s="96">
        <f t="shared" si="183"/>
        <v>0.99499999999999977</v>
      </c>
      <c r="Q114" s="96">
        <f t="shared" si="183"/>
        <v>0.99914599999999998</v>
      </c>
      <c r="R114" s="88">
        <f t="shared" si="179"/>
        <v>-5.1836269776115995E-2</v>
      </c>
      <c r="S114" s="94" t="str">
        <f t="shared" si="138"/>
        <v>CY-23</v>
      </c>
      <c r="T114" s="18">
        <f>E114/D114-1</f>
        <v>-5.4963512101267376E-2</v>
      </c>
      <c r="U114" s="18">
        <f>I114/H114-1</f>
        <v>-3.1272423251513803E-3</v>
      </c>
      <c r="V114" s="18">
        <f t="shared" si="156"/>
        <v>-4.5326929476000144E-2</v>
      </c>
      <c r="W114" s="18">
        <f t="shared" si="157"/>
        <v>4.1460000000002051E-3</v>
      </c>
      <c r="X114" s="96">
        <f>AVERAGE(X72:X83)</f>
        <v>-1.4922999999999999E-2</v>
      </c>
      <c r="Y114" s="88"/>
      <c r="AB114" s="88"/>
    </row>
    <row r="115" spans="2:31" ht="15.75" hidden="1" thickBot="1">
      <c r="B115" s="94" t="s">
        <v>47</v>
      </c>
      <c r="C115" s="95">
        <f>SUM(C84:C84)</f>
        <v>0</v>
      </c>
      <c r="D115" s="95">
        <f>SUM(D84:D95)</f>
        <v>209138.56838211208</v>
      </c>
      <c r="E115" s="95">
        <f>SUM(E84:E95)</f>
        <v>201115.62</v>
      </c>
      <c r="F115" s="95">
        <f t="shared" ref="F115:Q115" si="184">AVERAGE(F84:F95)</f>
        <v>5.5200524833589357</v>
      </c>
      <c r="G115" s="95">
        <f t="shared" si="184"/>
        <v>5.4273701928779099</v>
      </c>
      <c r="H115" s="95">
        <f t="shared" si="184"/>
        <v>6.1379352278545838</v>
      </c>
      <c r="I115" s="95">
        <f t="shared" si="184"/>
        <v>6.0094144352146097</v>
      </c>
      <c r="J115" s="96">
        <f t="shared" si="184"/>
        <v>0.74540496721248994</v>
      </c>
      <c r="K115" s="96">
        <f t="shared" si="184"/>
        <v>0.72880427668077585</v>
      </c>
      <c r="L115" s="96">
        <f t="shared" si="184"/>
        <v>0.23815720226700834</v>
      </c>
      <c r="M115" s="96">
        <f t="shared" si="184"/>
        <v>0.22907590090841679</v>
      </c>
      <c r="N115" s="96">
        <f t="shared" si="184"/>
        <v>0.9900000000000001</v>
      </c>
      <c r="O115" s="96">
        <f t="shared" si="184"/>
        <v>0.9943151702966665</v>
      </c>
      <c r="P115" s="96">
        <f t="shared" si="184"/>
        <v>0.99499999999999977</v>
      </c>
      <c r="Q115" s="96">
        <f t="shared" si="184"/>
        <v>0.99826025000000007</v>
      </c>
      <c r="R115" s="88">
        <f t="shared" ref="R115" si="185">T115-U115</f>
        <v>-1.742311213562342E-2</v>
      </c>
      <c r="S115" s="94" t="str">
        <f t="shared" ref="S115" si="186">B115</f>
        <v>CY-24</v>
      </c>
      <c r="T115" s="18">
        <f>E115/D115-1</f>
        <v>-3.8361878653838444E-2</v>
      </c>
      <c r="U115" s="18">
        <f>I115/H115-1</f>
        <v>-2.0938766518215024E-2</v>
      </c>
      <c r="V115" s="18">
        <f t="shared" ref="V115" si="187">O115-N115</f>
        <v>4.315170296666393E-3</v>
      </c>
      <c r="W115" s="18">
        <f t="shared" ref="W115" si="188">Q115-P115</f>
        <v>3.2602500000002976E-3</v>
      </c>
      <c r="X115" s="96">
        <f>AVERAGE(X84:X84)</f>
        <v>-1.8319999999999999E-2</v>
      </c>
      <c r="Y115" s="88"/>
      <c r="AB115" s="88"/>
    </row>
    <row r="116" spans="2:31" ht="15.75" thickBot="1">
      <c r="B116" s="94" t="s">
        <v>56</v>
      </c>
      <c r="C116" s="95">
        <f>SUM(C96:C96)</f>
        <v>0</v>
      </c>
      <c r="D116" s="95">
        <f>SUM(D96:D96)</f>
        <v>16478.955998023899</v>
      </c>
      <c r="E116" s="95">
        <f>SUM(E96:E96)</f>
        <v>16065.648000000034</v>
      </c>
      <c r="F116" s="95">
        <f t="shared" ref="F116:Q116" si="189">AVERAGE(F96:F96)</f>
        <v>4.032258064516129</v>
      </c>
      <c r="G116" s="95">
        <f t="shared" si="189"/>
        <v>4.0573761180333339</v>
      </c>
      <c r="H116" s="95">
        <f t="shared" si="189"/>
        <v>5.403225806451613</v>
      </c>
      <c r="I116" s="95">
        <f t="shared" si="189"/>
        <v>5.497180947116667</v>
      </c>
      <c r="J116" s="96">
        <f t="shared" si="189"/>
        <v>0.78566096355737591</v>
      </c>
      <c r="K116" s="96">
        <f t="shared" si="189"/>
        <v>0.74726054012703758</v>
      </c>
      <c r="L116" s="96">
        <f t="shared" si="189"/>
        <v>0.22149134405946103</v>
      </c>
      <c r="M116" s="96">
        <f t="shared" si="189"/>
        <v>0.21593612903225851</v>
      </c>
      <c r="N116" s="96">
        <f t="shared" si="189"/>
        <v>0.99</v>
      </c>
      <c r="O116" s="96">
        <f t="shared" si="189"/>
        <v>0.99722000000000011</v>
      </c>
      <c r="P116" s="96">
        <f t="shared" si="189"/>
        <v>0.99499999999999988</v>
      </c>
      <c r="Q116" s="96">
        <f t="shared" si="189"/>
        <v>1</v>
      </c>
      <c r="R116" s="88">
        <f t="shared" ref="R116" si="190">T116-U116</f>
        <v>-4.2469670282325733E-2</v>
      </c>
      <c r="S116" s="94" t="str">
        <f t="shared" ref="S116" si="191">B116</f>
        <v>CY-25</v>
      </c>
      <c r="T116" s="18">
        <f>E116/D116-1</f>
        <v>-2.5080957681629101E-2</v>
      </c>
      <c r="U116" s="18">
        <f>I116/H116-1</f>
        <v>1.7388712600696632E-2</v>
      </c>
      <c r="V116" s="18">
        <f t="shared" ref="V116" si="192">O116-N116</f>
        <v>7.2200000000001152E-3</v>
      </c>
      <c r="W116" s="18">
        <f t="shared" ref="W116" si="193">Q116-P116</f>
        <v>5.0000000000001155E-3</v>
      </c>
      <c r="X116" s="96">
        <f>AVERAGE(X96:X96)</f>
        <v>-1.1899999999999999E-2</v>
      </c>
      <c r="Y116" s="88"/>
      <c r="AB116" s="88"/>
    </row>
    <row r="117" spans="2:31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8"/>
      <c r="AB117" s="88"/>
    </row>
    <row r="118" spans="2:31" hidden="1">
      <c r="B118" s="119" t="s">
        <v>54</v>
      </c>
      <c r="C118" s="120">
        <f>SUM(C3:C14)</f>
        <v>209838.00000000003</v>
      </c>
      <c r="D118" s="120">
        <f>SUM(D3:D14)</f>
        <v>0</v>
      </c>
      <c r="E118" s="120">
        <f>SUM(E3:E14)</f>
        <v>209876.71279029956</v>
      </c>
      <c r="F118" s="120">
        <f t="shared" ref="F118:Q118" si="194">AVERAGE(F3:F14)</f>
        <v>5.5049999999999999</v>
      </c>
      <c r="G118" s="120">
        <f t="shared" si="194"/>
        <v>5.6094298349675986</v>
      </c>
      <c r="H118" s="120" t="e">
        <f t="shared" si="194"/>
        <v>#DIV/0!</v>
      </c>
      <c r="I118" s="120">
        <f t="shared" si="194"/>
        <v>6.2835730218587669</v>
      </c>
      <c r="J118" s="118">
        <f t="shared" si="194"/>
        <v>0.77565333333333342</v>
      </c>
      <c r="K118" s="118">
        <f t="shared" si="194"/>
        <v>0.77565333333333342</v>
      </c>
      <c r="L118" s="118">
        <f t="shared" si="194"/>
        <v>0.24109166666666662</v>
      </c>
      <c r="M118" s="118">
        <f t="shared" si="194"/>
        <v>0.24109166666666662</v>
      </c>
      <c r="N118" s="118">
        <f t="shared" si="194"/>
        <v>0.9900000000000001</v>
      </c>
      <c r="O118" s="118">
        <f t="shared" si="194"/>
        <v>0.99409274144403492</v>
      </c>
      <c r="P118" s="118">
        <f t="shared" si="194"/>
        <v>0.9900000000000001</v>
      </c>
      <c r="Q118" s="118">
        <f t="shared" si="194"/>
        <v>0.99429792791006955</v>
      </c>
      <c r="R118" s="11" t="e">
        <f t="shared" ref="R118:R123" si="195">T118-U118</f>
        <v>#DIV/0!</v>
      </c>
      <c r="S118" s="121" t="str">
        <f t="shared" ref="S118:S123" si="196">B118</f>
        <v>FY17-18</v>
      </c>
      <c r="T118" s="118">
        <f>E118/C118-1</f>
        <v>1.8448894051381615E-4</v>
      </c>
      <c r="U118" s="118" t="e">
        <f t="shared" ref="U118:U124" si="197">I118/H118-1</f>
        <v>#DIV/0!</v>
      </c>
      <c r="V118" s="118">
        <f t="shared" ref="V118:V123" si="198">O118-N118</f>
        <v>4.0927414440348198E-3</v>
      </c>
      <c r="W118" s="118">
        <f t="shared" ref="W118:W123" si="199">Q118-P118</f>
        <v>4.2979279100694434E-3</v>
      </c>
      <c r="X118" s="118">
        <f>AVERAGE(X14:X67)</f>
        <v>-2.0190000253237441E-2</v>
      </c>
      <c r="Y118" s="81"/>
      <c r="AB118" s="81"/>
      <c r="AD118" s="81"/>
      <c r="AE118" s="81"/>
    </row>
    <row r="119" spans="2:31" hidden="1">
      <c r="B119" s="119" t="s">
        <v>53</v>
      </c>
      <c r="C119" s="120">
        <f>SUM(C15:C26)</f>
        <v>208692.20293007902</v>
      </c>
      <c r="D119" s="120">
        <f>SUM(D15:D26)</f>
        <v>0</v>
      </c>
      <c r="E119" s="120">
        <f>SUM(E15:E26)</f>
        <v>204748.81709993148</v>
      </c>
      <c r="F119" s="120">
        <f t="shared" ref="F119:Q119" si="200">AVERAGE(F15:F26)</f>
        <v>5.5515747472068568</v>
      </c>
      <c r="G119" s="120">
        <f t="shared" si="200"/>
        <v>5.5264999999999995</v>
      </c>
      <c r="H119" s="120">
        <f t="shared" si="200"/>
        <v>6.1779369215030071</v>
      </c>
      <c r="I119" s="120">
        <f t="shared" si="200"/>
        <v>6.1891666666666678</v>
      </c>
      <c r="J119" s="118">
        <f t="shared" si="200"/>
        <v>0.76494082017436116</v>
      </c>
      <c r="K119" s="118">
        <f t="shared" si="200"/>
        <v>0.76059956100874071</v>
      </c>
      <c r="L119" s="118">
        <f t="shared" si="200"/>
        <v>0.236308101029478</v>
      </c>
      <c r="M119" s="118">
        <f t="shared" si="200"/>
        <v>0.23477140040962619</v>
      </c>
      <c r="N119" s="118">
        <f t="shared" si="200"/>
        <v>0.9900000000000001</v>
      </c>
      <c r="O119" s="118">
        <f t="shared" si="200"/>
        <v>0.99698690000000001</v>
      </c>
      <c r="P119" s="118">
        <f t="shared" si="200"/>
        <v>0.9900000000000001</v>
      </c>
      <c r="Q119" s="118">
        <f t="shared" si="200"/>
        <v>0.99845000000000006</v>
      </c>
      <c r="R119" s="11">
        <f t="shared" si="195"/>
        <v>-2.071342041651969E-2</v>
      </c>
      <c r="S119" s="121" t="str">
        <f t="shared" si="196"/>
        <v>FY18-19</v>
      </c>
      <c r="T119" s="118">
        <f>E119/C119-1</f>
        <v>-1.8895702737244835E-2</v>
      </c>
      <c r="U119" s="118">
        <f t="shared" si="197"/>
        <v>1.8177176792748551E-3</v>
      </c>
      <c r="V119" s="118">
        <f t="shared" si="198"/>
        <v>6.9868999999999071E-3</v>
      </c>
      <c r="W119" s="118">
        <f t="shared" si="199"/>
        <v>8.4499999999999575E-3</v>
      </c>
      <c r="X119" s="118">
        <f>AVERAGE(X26:X68)</f>
        <v>-1.8668837515542949E-2</v>
      </c>
      <c r="Y119" s="81"/>
      <c r="AB119" s="81"/>
      <c r="AD119" s="81"/>
      <c r="AE119" s="81"/>
    </row>
    <row r="120" spans="2:31" hidden="1">
      <c r="B120" s="119" t="s">
        <v>52</v>
      </c>
      <c r="C120" s="120">
        <f>SUM(C27:C38)</f>
        <v>207648.7174716958</v>
      </c>
      <c r="D120" s="120">
        <f>SUM(D27:D38)</f>
        <v>0</v>
      </c>
      <c r="E120" s="120">
        <f>SUM(E27:E38)</f>
        <v>203366.53066979835</v>
      </c>
      <c r="F120" s="120">
        <f t="shared" ref="F120:Q120" si="201">AVERAGE(F27:F38)</f>
        <v>5.5631943501672678</v>
      </c>
      <c r="G120" s="120">
        <f t="shared" si="201"/>
        <v>5.5513570998640462</v>
      </c>
      <c r="H120" s="120">
        <f t="shared" si="201"/>
        <v>6.2090474953297381</v>
      </c>
      <c r="I120" s="120">
        <f t="shared" si="201"/>
        <v>6.142529615622295</v>
      </c>
      <c r="J120" s="118">
        <f t="shared" si="201"/>
        <v>0.77037246974203655</v>
      </c>
      <c r="K120" s="118">
        <f t="shared" si="201"/>
        <v>0.76036712506331572</v>
      </c>
      <c r="L120" s="118">
        <f t="shared" si="201"/>
        <v>0.23645597681759031</v>
      </c>
      <c r="M120" s="118">
        <f t="shared" si="201"/>
        <v>0.23162352981543866</v>
      </c>
      <c r="N120" s="118">
        <f t="shared" si="201"/>
        <v>0.9900000000000001</v>
      </c>
      <c r="O120" s="118">
        <f t="shared" si="201"/>
        <v>0.99487500000000006</v>
      </c>
      <c r="P120" s="118">
        <f t="shared" si="201"/>
        <v>0.9900000000000001</v>
      </c>
      <c r="Q120" s="118">
        <f t="shared" si="201"/>
        <v>0.99862833333333334</v>
      </c>
      <c r="R120" s="11">
        <f t="shared" si="195"/>
        <v>-9.9092076347030433E-3</v>
      </c>
      <c r="S120" s="121" t="str">
        <f t="shared" si="196"/>
        <v>FY19-20</v>
      </c>
      <c r="T120" s="118">
        <f>E120/C120-1</f>
        <v>-2.0622264630558829E-2</v>
      </c>
      <c r="U120" s="118">
        <f t="shared" si="197"/>
        <v>-1.0713056995855785E-2</v>
      </c>
      <c r="V120" s="118">
        <f t="shared" si="198"/>
        <v>4.8749999999999627E-3</v>
      </c>
      <c r="W120" s="118">
        <f t="shared" si="199"/>
        <v>8.6283333333332379E-3</v>
      </c>
      <c r="X120" s="118">
        <f>AVERAGE(X38:X69)</f>
        <v>-1.7678136353777307E-2</v>
      </c>
      <c r="Y120" s="81"/>
      <c r="AB120" s="81"/>
      <c r="AD120" s="81"/>
      <c r="AE120" s="81"/>
    </row>
    <row r="121" spans="2:31" hidden="1">
      <c r="B121" s="119" t="s">
        <v>51</v>
      </c>
      <c r="C121" s="120">
        <f>SUM(C39:C50)</f>
        <v>206610.49820585112</v>
      </c>
      <c r="D121" s="120">
        <f>SUM(D39:D50)</f>
        <v>0</v>
      </c>
      <c r="E121" s="120">
        <f>SUM(E39:E50)</f>
        <v>207010.91000000006</v>
      </c>
      <c r="F121" s="120">
        <f t="shared" ref="F121:Q121" si="202">AVERAGE(F39:F50)</f>
        <v>5.5200524833589348</v>
      </c>
      <c r="G121" s="120">
        <f t="shared" si="202"/>
        <v>5.7045140699153576</v>
      </c>
      <c r="H121" s="120">
        <f t="shared" si="202"/>
        <v>6.1379352278545829</v>
      </c>
      <c r="I121" s="120">
        <f t="shared" si="202"/>
        <v>6.353873665173797</v>
      </c>
      <c r="J121" s="118">
        <f t="shared" si="202"/>
        <v>0.77876642010203279</v>
      </c>
      <c r="K121" s="118">
        <f t="shared" si="202"/>
        <v>0.74977440852570709</v>
      </c>
      <c r="L121" s="118">
        <f t="shared" si="202"/>
        <v>0.23598254494848481</v>
      </c>
      <c r="M121" s="118">
        <f t="shared" si="202"/>
        <v>0.23641724002602846</v>
      </c>
      <c r="N121" s="118">
        <f t="shared" si="202"/>
        <v>0.9900000000000001</v>
      </c>
      <c r="O121" s="118">
        <f t="shared" si="202"/>
        <v>0.99417833333333328</v>
      </c>
      <c r="P121" s="118">
        <f t="shared" si="202"/>
        <v>0.99499999999999977</v>
      </c>
      <c r="Q121" s="118">
        <f t="shared" si="202"/>
        <v>0.99635833333333323</v>
      </c>
      <c r="R121" s="11">
        <f t="shared" si="195"/>
        <v>-3.3242954186358586E-2</v>
      </c>
      <c r="S121" s="121" t="str">
        <f t="shared" si="196"/>
        <v>FY20-21</v>
      </c>
      <c r="T121" s="118">
        <f>E121/C121-1</f>
        <v>1.9380031393660957E-3</v>
      </c>
      <c r="U121" s="118">
        <f t="shared" si="197"/>
        <v>3.5180957325724682E-2</v>
      </c>
      <c r="V121" s="118">
        <f t="shared" si="198"/>
        <v>4.1783333333331729E-3</v>
      </c>
      <c r="W121" s="118">
        <f t="shared" si="199"/>
        <v>1.3583333333334613E-3</v>
      </c>
      <c r="X121" s="118">
        <f>AVERAGE(X50:X70)</f>
        <v>-1.6768571428571431E-2</v>
      </c>
      <c r="Y121" s="81"/>
      <c r="AB121" s="81"/>
      <c r="AD121" s="81"/>
      <c r="AE121" s="81"/>
    </row>
    <row r="122" spans="2:31" hidden="1">
      <c r="B122" s="119" t="s">
        <v>48</v>
      </c>
      <c r="C122" s="120">
        <f>SUM(C51:C62)</f>
        <v>205577.44571482213</v>
      </c>
      <c r="D122" s="120">
        <f>SUM(D51:D62)</f>
        <v>0</v>
      </c>
      <c r="E122" s="120">
        <f>SUM(E51:E62)</f>
        <v>203721.91199999992</v>
      </c>
      <c r="F122" s="120">
        <f t="shared" ref="F122:Q122" si="203">AVERAGE(F51:F62)</f>
        <v>5.5200524833589348</v>
      </c>
      <c r="G122" s="120">
        <f t="shared" si="203"/>
        <v>5.6574213839446514</v>
      </c>
      <c r="H122" s="120">
        <f t="shared" si="203"/>
        <v>6.1379352278545829</v>
      </c>
      <c r="I122" s="120">
        <f t="shared" si="203"/>
        <v>6.2845526564714405</v>
      </c>
      <c r="J122" s="118">
        <f t="shared" si="203"/>
        <v>0.7752819821530994</v>
      </c>
      <c r="K122" s="118">
        <f t="shared" si="203"/>
        <v>0.74849027440570426</v>
      </c>
      <c r="L122" s="118">
        <f t="shared" si="203"/>
        <v>0.23480263222374267</v>
      </c>
      <c r="M122" s="118">
        <f t="shared" si="203"/>
        <v>0.23271595862135175</v>
      </c>
      <c r="N122" s="118">
        <f t="shared" si="203"/>
        <v>0.9900000000000001</v>
      </c>
      <c r="O122" s="118">
        <f t="shared" si="203"/>
        <v>0.99110220000000016</v>
      </c>
      <c r="P122" s="118">
        <f t="shared" si="203"/>
        <v>0.99499999999999977</v>
      </c>
      <c r="Q122" s="118">
        <f t="shared" si="203"/>
        <v>0.99898141666666662</v>
      </c>
      <c r="R122" s="11">
        <f t="shared" si="195"/>
        <v>-3.2913052413566901E-2</v>
      </c>
      <c r="S122" s="121" t="str">
        <f t="shared" si="196"/>
        <v>FY21-22</v>
      </c>
      <c r="T122" s="118">
        <f>E122/C122-1</f>
        <v>-9.0259595763059197E-3</v>
      </c>
      <c r="U122" s="118">
        <f t="shared" si="197"/>
        <v>2.3887092837260981E-2</v>
      </c>
      <c r="V122" s="118">
        <f t="shared" si="198"/>
        <v>1.1022000000000531E-3</v>
      </c>
      <c r="W122" s="118">
        <f t="shared" si="199"/>
        <v>3.9814166666668482E-3</v>
      </c>
      <c r="X122" s="118">
        <f>AVERAGE(X62:X71)</f>
        <v>-1.5191999999999997E-2</v>
      </c>
      <c r="Y122" s="81"/>
      <c r="AB122" s="81"/>
      <c r="AD122" s="81"/>
      <c r="AE122" s="81"/>
    </row>
    <row r="123" spans="2:31" hidden="1">
      <c r="B123" s="119" t="s">
        <v>49</v>
      </c>
      <c r="C123" s="120">
        <f>SUM(C63:C74)</f>
        <v>204549.55848624808</v>
      </c>
      <c r="D123" s="120">
        <f>SUM(D63:D74)+SUM(C63:C64)</f>
        <v>210060.91568733365</v>
      </c>
      <c r="E123" s="120">
        <f>SUM(E63:E74)</f>
        <v>212058.03599999996</v>
      </c>
      <c r="F123" s="120">
        <f t="shared" ref="F123:Q123" si="204">AVERAGE(F63:F74)</f>
        <v>5.5200524833589348</v>
      </c>
      <c r="G123" s="120">
        <f t="shared" si="204"/>
        <v>5.604069826988991</v>
      </c>
      <c r="H123" s="120">
        <f t="shared" si="204"/>
        <v>6.1379352278545829</v>
      </c>
      <c r="I123" s="120">
        <f t="shared" si="204"/>
        <v>6.291818317004835</v>
      </c>
      <c r="J123" s="118">
        <f t="shared" si="204"/>
        <v>0.7591525373820186</v>
      </c>
      <c r="K123" s="118">
        <f t="shared" si="204"/>
        <v>0.74247791371291194</v>
      </c>
      <c r="L123" s="118">
        <f t="shared" si="204"/>
        <v>0.2399288338929482</v>
      </c>
      <c r="M123" s="118">
        <f t="shared" si="204"/>
        <v>0.24229918471582179</v>
      </c>
      <c r="N123" s="118">
        <f t="shared" si="204"/>
        <v>0.9900000000000001</v>
      </c>
      <c r="O123" s="118">
        <f t="shared" si="204"/>
        <v>0.99770098333333335</v>
      </c>
      <c r="P123" s="118">
        <f t="shared" si="204"/>
        <v>0.99499999999999977</v>
      </c>
      <c r="Q123" s="118">
        <f t="shared" si="204"/>
        <v>0.99961849999999997</v>
      </c>
      <c r="R123" s="11">
        <f t="shared" si="195"/>
        <v>-1.556348435055388E-2</v>
      </c>
      <c r="S123" s="121" t="str">
        <f t="shared" si="196"/>
        <v>FY22-23</v>
      </c>
      <c r="T123" s="118">
        <f t="shared" ref="T123:T124" si="205">E123/D123-1</f>
        <v>9.5073388884914234E-3</v>
      </c>
      <c r="U123" s="118">
        <f t="shared" si="197"/>
        <v>2.5070823239045303E-2</v>
      </c>
      <c r="V123" s="118">
        <f t="shared" si="198"/>
        <v>7.7009833333332445E-3</v>
      </c>
      <c r="W123" s="118">
        <f t="shared" si="199"/>
        <v>4.6185000000001919E-3</v>
      </c>
      <c r="X123" s="118">
        <f>AVERAGE(X63:X72)</f>
        <v>-1.5389999999999997E-2</v>
      </c>
      <c r="Y123" s="88"/>
      <c r="AB123" s="88"/>
    </row>
    <row r="124" spans="2:31" hidden="1">
      <c r="B124" s="119" t="s">
        <v>50</v>
      </c>
      <c r="C124" s="120">
        <f>SUM(C75:C85)</f>
        <v>151604.6633544795</v>
      </c>
      <c r="D124" s="120">
        <f>SUM(D75:D86)</f>
        <v>210234.77781146442</v>
      </c>
      <c r="E124" s="120">
        <f>SUM(E75:E86)</f>
        <v>196821.43200000003</v>
      </c>
      <c r="F124" s="120">
        <f t="shared" ref="F124:Q124" si="206">AVERAGE(F75:F86)</f>
        <v>5.5200524833589348</v>
      </c>
      <c r="G124" s="120">
        <f t="shared" si="206"/>
        <v>5.4835845387551165</v>
      </c>
      <c r="H124" s="120">
        <f t="shared" si="206"/>
        <v>6.1379352278545829</v>
      </c>
      <c r="I124" s="120">
        <f t="shared" si="206"/>
        <v>6.0568448724890027</v>
      </c>
      <c r="J124" s="118">
        <f t="shared" si="206"/>
        <v>0.74931395374204213</v>
      </c>
      <c r="K124" s="118">
        <f t="shared" si="206"/>
        <v>0.74678880057960617</v>
      </c>
      <c r="L124" s="118">
        <f t="shared" si="206"/>
        <v>0.23940342602994125</v>
      </c>
      <c r="M124" s="118">
        <f t="shared" si="206"/>
        <v>0.22408264687615867</v>
      </c>
      <c r="N124" s="118">
        <f t="shared" si="206"/>
        <v>0.9900000000000001</v>
      </c>
      <c r="O124" s="118">
        <f t="shared" si="206"/>
        <v>0.94357703719066677</v>
      </c>
      <c r="P124" s="118">
        <f t="shared" si="206"/>
        <v>0.99499999999999977</v>
      </c>
      <c r="Q124" s="118">
        <f t="shared" si="206"/>
        <v>0.99838583333333331</v>
      </c>
      <c r="R124" s="11">
        <f t="shared" ref="R124" si="207">T124-U124</f>
        <v>-5.0590404600398542E-2</v>
      </c>
      <c r="S124" s="121" t="str">
        <f t="shared" ref="S124" si="208">B124</f>
        <v>FY23-24</v>
      </c>
      <c r="T124" s="118">
        <f t="shared" si="205"/>
        <v>-6.3801745606016147E-2</v>
      </c>
      <c r="U124" s="118">
        <f t="shared" si="197"/>
        <v>-1.3211341005617605E-2</v>
      </c>
      <c r="V124" s="118">
        <f t="shared" ref="V124" si="209">O124-N124</f>
        <v>-4.6422962809333335E-2</v>
      </c>
      <c r="W124" s="118">
        <f t="shared" ref="W124" si="210">Q124-P124</f>
        <v>3.3858333333335322E-3</v>
      </c>
      <c r="X124" s="118">
        <f>AVERAGE(X73:X86)</f>
        <v>-1.4858285714285714E-2</v>
      </c>
      <c r="Y124" s="88"/>
      <c r="AB124" s="88"/>
    </row>
    <row r="125" spans="2:31">
      <c r="B125" s="119" t="s">
        <v>55</v>
      </c>
      <c r="C125" s="120">
        <f>SUM(C86:C91)</f>
        <v>0</v>
      </c>
      <c r="D125" s="120">
        <f>SUM(D87:D96)</f>
        <v>171984.09361900948</v>
      </c>
      <c r="E125" s="120">
        <f>SUM(E87:E96)</f>
        <v>167651.49600000004</v>
      </c>
      <c r="F125" s="120">
        <f t="shared" ref="F125:Q125" si="211">AVERAGE(F87:F96)</f>
        <v>5.5115053763440862</v>
      </c>
      <c r="G125" s="120">
        <f t="shared" si="211"/>
        <v>5.4772637213824185</v>
      </c>
      <c r="H125" s="120">
        <f t="shared" si="211"/>
        <v>6.0532688172043008</v>
      </c>
      <c r="I125" s="120">
        <f t="shared" si="211"/>
        <v>6.0239638564065423</v>
      </c>
      <c r="J125" s="118">
        <f t="shared" si="211"/>
        <v>0.74398728901499722</v>
      </c>
      <c r="K125" s="118">
        <f t="shared" si="211"/>
        <v>0.72435543683019843</v>
      </c>
      <c r="L125" s="118">
        <f t="shared" si="211"/>
        <v>0.23429202525037188</v>
      </c>
      <c r="M125" s="118">
        <f t="shared" si="211"/>
        <v>0.22840805161290328</v>
      </c>
      <c r="N125" s="118">
        <f t="shared" si="211"/>
        <v>0.99</v>
      </c>
      <c r="O125" s="118">
        <f t="shared" si="211"/>
        <v>0.99524902435599993</v>
      </c>
      <c r="P125" s="118">
        <f t="shared" si="211"/>
        <v>0.99499999999999988</v>
      </c>
      <c r="Q125" s="118">
        <f t="shared" si="211"/>
        <v>0.99928229999999996</v>
      </c>
      <c r="R125" s="11">
        <f t="shared" ref="R125" si="212">T125-U125</f>
        <v>-2.0350671274746879E-2</v>
      </c>
      <c r="S125" s="121" t="str">
        <f t="shared" ref="S125" si="213">B125</f>
        <v>FY24-25</v>
      </c>
      <c r="T125" s="118">
        <f t="shared" ref="T125" si="214">E125/D125-1</f>
        <v>-2.5191850756892009E-2</v>
      </c>
      <c r="U125" s="118">
        <f t="shared" ref="U125" si="215">I125/H125-1</f>
        <v>-4.8411794821451304E-3</v>
      </c>
      <c r="V125" s="118">
        <f t="shared" ref="V125" si="216">O125-N125</f>
        <v>5.2490243559999428E-3</v>
      </c>
      <c r="W125" s="118">
        <f t="shared" ref="W125" si="217">Q125-P125</f>
        <v>4.2823000000000722E-3</v>
      </c>
      <c r="X125" s="118">
        <f>AVERAGE(X74:X87)</f>
        <v>-1.4839714285714286E-2</v>
      </c>
      <c r="Y125" s="88"/>
      <c r="AB125" s="88"/>
    </row>
    <row r="126" spans="2:31">
      <c r="B126" s="175" t="s">
        <v>0</v>
      </c>
      <c r="C126" s="176"/>
      <c r="D126" s="176"/>
      <c r="E126" s="176"/>
      <c r="F126" s="176"/>
      <c r="G126" s="176"/>
      <c r="H126" s="176"/>
      <c r="I126" s="177"/>
      <c r="J126" s="113"/>
      <c r="K126" s="178" t="s">
        <v>30</v>
      </c>
      <c r="L126" s="179"/>
      <c r="M126" s="180"/>
      <c r="N126" s="114">
        <v>20</v>
      </c>
      <c r="O126" s="115" t="s">
        <v>31</v>
      </c>
      <c r="P126" s="116">
        <f>23.49+(195*20*335/10^6)</f>
        <v>24.796499999999998</v>
      </c>
      <c r="Q126" s="117">
        <f>23.49</f>
        <v>23.49</v>
      </c>
      <c r="S126" s="172" t="s">
        <v>26</v>
      </c>
      <c r="T126" s="173"/>
      <c r="U126" s="173"/>
      <c r="V126" s="173"/>
      <c r="W126" s="173"/>
      <c r="X126" s="174"/>
    </row>
    <row r="127" spans="2:31" ht="45">
      <c r="B127" s="4" t="s">
        <v>5</v>
      </c>
      <c r="C127" s="5" t="s">
        <v>6</v>
      </c>
      <c r="D127" s="5" t="s">
        <v>35</v>
      </c>
      <c r="E127" s="5" t="s">
        <v>7</v>
      </c>
      <c r="F127" s="5" t="s">
        <v>8</v>
      </c>
      <c r="G127" s="5" t="s">
        <v>9</v>
      </c>
      <c r="H127" s="5" t="s">
        <v>29</v>
      </c>
      <c r="I127" s="5" t="s">
        <v>10</v>
      </c>
      <c r="J127" s="5" t="s">
        <v>32</v>
      </c>
      <c r="K127" s="5" t="s">
        <v>11</v>
      </c>
      <c r="L127" s="16" t="s">
        <v>33</v>
      </c>
      <c r="M127" s="16" t="s">
        <v>16</v>
      </c>
      <c r="N127" s="5" t="s">
        <v>12</v>
      </c>
      <c r="O127" s="5" t="s">
        <v>13</v>
      </c>
      <c r="P127" s="5" t="s">
        <v>14</v>
      </c>
      <c r="Q127" s="6" t="s">
        <v>15</v>
      </c>
      <c r="S127" s="4" t="s">
        <v>5</v>
      </c>
      <c r="T127" s="5" t="s">
        <v>18</v>
      </c>
      <c r="U127" s="5" t="s">
        <v>19</v>
      </c>
      <c r="V127" s="5" t="s">
        <v>21</v>
      </c>
      <c r="W127" s="5" t="s">
        <v>20</v>
      </c>
      <c r="X127" s="56" t="s">
        <v>28</v>
      </c>
    </row>
    <row r="128" spans="2:31" hidden="1">
      <c r="B128" s="42">
        <v>42855</v>
      </c>
      <c r="C128" s="3">
        <v>3752.6849774077309</v>
      </c>
      <c r="D128" s="3"/>
      <c r="E128" s="3">
        <v>3699.5558942768307</v>
      </c>
      <c r="F128" s="3">
        <v>6.87</v>
      </c>
      <c r="G128" s="2">
        <v>6.9169739466666673</v>
      </c>
      <c r="H128" s="2">
        <v>6.9933333333333341</v>
      </c>
      <c r="I128" s="2">
        <v>7.0241078366666665</v>
      </c>
      <c r="J128" s="14">
        <v>0.75269999999999992</v>
      </c>
      <c r="K128" s="14">
        <v>0.75269999999999992</v>
      </c>
      <c r="L128" s="8">
        <v>0.25800000000000001</v>
      </c>
      <c r="M128" s="8">
        <v>0.25800000000000001</v>
      </c>
      <c r="N128" s="9">
        <v>0.99</v>
      </c>
      <c r="O128" s="14">
        <v>0.99826851841357078</v>
      </c>
      <c r="P128" s="9">
        <v>0.99</v>
      </c>
      <c r="Q128" s="15">
        <v>1</v>
      </c>
      <c r="R128" s="13"/>
      <c r="S128" s="42">
        <v>42855</v>
      </c>
      <c r="T128" s="8">
        <f>E128/C128-1</f>
        <v>-1.4157618731855393E-2</v>
      </c>
      <c r="U128" s="26">
        <f>G128/F128-1</f>
        <v>6.8375468219312729E-3</v>
      </c>
      <c r="V128" s="27">
        <f>O128-N128</f>
        <v>8.2685184135707912E-3</v>
      </c>
      <c r="W128" s="27">
        <f>Q128-P128</f>
        <v>1.0000000000000009E-2</v>
      </c>
      <c r="X128" s="53"/>
    </row>
    <row r="129" spans="2:26" hidden="1">
      <c r="B129" s="7">
        <v>42886</v>
      </c>
      <c r="C129" s="3">
        <v>3715.3784872130423</v>
      </c>
      <c r="D129" s="3"/>
      <c r="E129" s="3">
        <v>3596.0383697139241</v>
      </c>
      <c r="F129" s="3">
        <v>6.9</v>
      </c>
      <c r="G129" s="2">
        <v>6.9201347858064519</v>
      </c>
      <c r="H129" s="2">
        <v>6.9161290322580644</v>
      </c>
      <c r="I129" s="2">
        <v>6.8798109904832412</v>
      </c>
      <c r="J129" s="14">
        <v>0.72680000000000011</v>
      </c>
      <c r="K129" s="14">
        <v>0.72680000000000011</v>
      </c>
      <c r="L129" s="8">
        <v>0.24299999999999999</v>
      </c>
      <c r="M129" s="8">
        <v>0.24299999999999999</v>
      </c>
      <c r="N129" s="9">
        <v>0.99</v>
      </c>
      <c r="O129" s="14">
        <v>0.99391931062800598</v>
      </c>
      <c r="P129" s="9">
        <v>0.99</v>
      </c>
      <c r="Q129" s="15">
        <v>0.9961290322580646</v>
      </c>
      <c r="R129" s="13"/>
      <c r="S129" s="7">
        <v>42886</v>
      </c>
      <c r="T129" s="8">
        <f t="shared" ref="T129:T140" si="218">E129/C129-1</f>
        <v>-3.2120581499258449E-2</v>
      </c>
      <c r="U129" s="26">
        <f t="shared" ref="U129:U140" si="219">G129/F129-1</f>
        <v>2.9180848994856401E-3</v>
      </c>
      <c r="V129" s="27">
        <f t="shared" ref="V129:V140" si="220">O129-N129</f>
        <v>3.9193106280059897E-3</v>
      </c>
      <c r="W129" s="27">
        <f t="shared" ref="W129:W140" si="221">Q129-P129</f>
        <v>6.1290322580646039E-3</v>
      </c>
      <c r="X129" s="53"/>
    </row>
    <row r="130" spans="2:26" hidden="1">
      <c r="B130" s="7">
        <v>42916</v>
      </c>
      <c r="C130" s="3">
        <v>3356.8109260153838</v>
      </c>
      <c r="D130" s="3"/>
      <c r="E130" s="3">
        <v>3506.5105068573484</v>
      </c>
      <c r="F130" s="3">
        <v>6.5</v>
      </c>
      <c r="G130" s="2">
        <v>6.7493589333333315</v>
      </c>
      <c r="H130" s="2">
        <v>6.47</v>
      </c>
      <c r="I130" s="2">
        <v>6.7419942466666667</v>
      </c>
      <c r="J130" s="14">
        <v>0.7641</v>
      </c>
      <c r="K130" s="14">
        <v>0.7641</v>
      </c>
      <c r="L130" s="8">
        <v>0.2437</v>
      </c>
      <c r="M130" s="8">
        <v>0.2437</v>
      </c>
      <c r="N130" s="9">
        <v>0.99</v>
      </c>
      <c r="O130" s="14">
        <v>0.97182606208214695</v>
      </c>
      <c r="P130" s="9">
        <v>0.99</v>
      </c>
      <c r="Q130" s="15">
        <v>0.97299983966650638</v>
      </c>
      <c r="R130" s="13"/>
      <c r="S130" s="7">
        <v>42916</v>
      </c>
      <c r="T130" s="8">
        <f t="shared" si="218"/>
        <v>4.4595773828602692E-2</v>
      </c>
      <c r="U130" s="26">
        <f t="shared" si="219"/>
        <v>3.8362912820512518E-2</v>
      </c>
      <c r="V130" s="27">
        <f t="shared" si="220"/>
        <v>-1.8173937917853045E-2</v>
      </c>
      <c r="W130" s="27">
        <f t="shared" si="221"/>
        <v>-1.7000160333493608E-2</v>
      </c>
      <c r="X130" s="53"/>
    </row>
    <row r="131" spans="2:26" hidden="1">
      <c r="B131" s="7">
        <v>42947</v>
      </c>
      <c r="C131" s="3">
        <v>3110.1628354017921</v>
      </c>
      <c r="D131" s="3"/>
      <c r="E131" s="3">
        <v>3299.8424916767822</v>
      </c>
      <c r="F131" s="3">
        <v>5.74</v>
      </c>
      <c r="G131" s="2">
        <v>5.9885157024032258</v>
      </c>
      <c r="H131" s="2">
        <v>5.7290322580645157</v>
      </c>
      <c r="I131" s="2">
        <v>5.9940425863590328</v>
      </c>
      <c r="J131" s="14">
        <v>0.75829999999999997</v>
      </c>
      <c r="K131" s="14">
        <v>0.75829999999999997</v>
      </c>
      <c r="L131" s="8">
        <v>0.22089999999999999</v>
      </c>
      <c r="M131" s="8">
        <v>0.22089999999999999</v>
      </c>
      <c r="N131" s="9">
        <v>0.99</v>
      </c>
      <c r="O131" s="14">
        <v>0.99482468298387927</v>
      </c>
      <c r="P131" s="9">
        <v>0.99</v>
      </c>
      <c r="Q131" s="15">
        <v>0.99522102747909202</v>
      </c>
      <c r="R131" s="13"/>
      <c r="S131" s="7">
        <v>42947</v>
      </c>
      <c r="T131" s="8">
        <f t="shared" si="218"/>
        <v>6.0987049975627983E-2</v>
      </c>
      <c r="U131" s="26">
        <f t="shared" si="219"/>
        <v>4.3295418537147246E-2</v>
      </c>
      <c r="V131" s="27">
        <f t="shared" si="220"/>
        <v>4.8246829838792804E-3</v>
      </c>
      <c r="W131" s="27">
        <f t="shared" si="221"/>
        <v>5.221027479092033E-3</v>
      </c>
      <c r="X131" s="53"/>
    </row>
    <row r="132" spans="2:26" hidden="1">
      <c r="B132" s="7">
        <v>42978</v>
      </c>
      <c r="C132" s="3">
        <v>3163.3197514823078</v>
      </c>
      <c r="D132" s="3"/>
      <c r="E132" s="3">
        <v>3310.0704858836721</v>
      </c>
      <c r="F132" s="3">
        <v>5.71</v>
      </c>
      <c r="G132" s="2">
        <v>6.0826664216379838</v>
      </c>
      <c r="H132" s="2">
        <v>5.7612903225806447</v>
      </c>
      <c r="I132" s="2">
        <v>6.1358565138179806</v>
      </c>
      <c r="J132" s="14">
        <v>0.75190000000000001</v>
      </c>
      <c r="K132" s="14">
        <v>0.75190000000000001</v>
      </c>
      <c r="L132" s="8">
        <v>0.22440000000000002</v>
      </c>
      <c r="M132" s="8">
        <v>0.22440000000000002</v>
      </c>
      <c r="N132" s="9">
        <v>0.99</v>
      </c>
      <c r="O132" s="14">
        <v>0.99929531490015355</v>
      </c>
      <c r="P132" s="9">
        <v>0.99</v>
      </c>
      <c r="Q132" s="15">
        <v>1</v>
      </c>
      <c r="R132" s="13"/>
      <c r="S132" s="7">
        <v>42978</v>
      </c>
      <c r="T132" s="8">
        <f t="shared" si="218"/>
        <v>4.6391369172401165E-2</v>
      </c>
      <c r="U132" s="26">
        <f t="shared" si="219"/>
        <v>6.5265572966372032E-2</v>
      </c>
      <c r="V132" s="27">
        <f t="shared" si="220"/>
        <v>9.2953149001535618E-3</v>
      </c>
      <c r="W132" s="27">
        <f t="shared" si="221"/>
        <v>1.0000000000000009E-2</v>
      </c>
      <c r="X132" s="53"/>
    </row>
    <row r="133" spans="2:26" hidden="1">
      <c r="B133" s="7">
        <v>43008</v>
      </c>
      <c r="C133" s="3">
        <v>3399.9163525097651</v>
      </c>
      <c r="D133" s="3"/>
      <c r="E133" s="3">
        <v>3099.6728278801929</v>
      </c>
      <c r="F133" s="3">
        <v>5.93</v>
      </c>
      <c r="G133" s="2">
        <v>5.9032415044236668</v>
      </c>
      <c r="H133" s="2">
        <v>6.4566666666666661</v>
      </c>
      <c r="I133" s="2">
        <v>6.1841183954173324</v>
      </c>
      <c r="J133" s="14">
        <v>0.76269999999999993</v>
      </c>
      <c r="K133" s="14">
        <v>0.76269999999999993</v>
      </c>
      <c r="L133" s="8">
        <v>0.217</v>
      </c>
      <c r="M133" s="8">
        <v>0.217</v>
      </c>
      <c r="N133" s="9">
        <v>0.99</v>
      </c>
      <c r="O133" s="14">
        <v>0.95962616850487703</v>
      </c>
      <c r="P133" s="9">
        <v>0.99</v>
      </c>
      <c r="Q133" s="15">
        <v>0.98791208791208773</v>
      </c>
      <c r="R133" s="13"/>
      <c r="S133" s="7">
        <v>43008</v>
      </c>
      <c r="T133" s="8">
        <f t="shared" si="218"/>
        <v>-8.8309091606897039E-2</v>
      </c>
      <c r="U133" s="26">
        <f t="shared" si="219"/>
        <v>-4.5123938577289469E-3</v>
      </c>
      <c r="V133" s="27">
        <f t="shared" si="220"/>
        <v>-3.037383149512296E-2</v>
      </c>
      <c r="W133" s="27">
        <f t="shared" si="221"/>
        <v>-2.0879120879122581E-3</v>
      </c>
      <c r="X133" s="53"/>
    </row>
    <row r="134" spans="2:26" hidden="1">
      <c r="B134" s="7">
        <v>43039</v>
      </c>
      <c r="C134" s="3">
        <v>3584.3225268399897</v>
      </c>
      <c r="D134" s="3"/>
      <c r="E134" s="3">
        <v>3535.4744691082778</v>
      </c>
      <c r="F134" s="3">
        <v>5.39</v>
      </c>
      <c r="G134" s="2">
        <v>5.5560666393513216</v>
      </c>
      <c r="H134" s="2">
        <v>6.5354838709677416</v>
      </c>
      <c r="I134" s="2">
        <v>6.7995897506580656</v>
      </c>
      <c r="J134" s="14">
        <v>0.72819999999999996</v>
      </c>
      <c r="K134" s="14">
        <v>0.72819999999999996</v>
      </c>
      <c r="L134" s="8">
        <v>0.23949999999999999</v>
      </c>
      <c r="M134" s="8">
        <v>0.23949999999999999</v>
      </c>
      <c r="N134" s="9">
        <v>0.99</v>
      </c>
      <c r="O134" s="14">
        <v>0.99392886683209258</v>
      </c>
      <c r="P134" s="9">
        <v>0.99</v>
      </c>
      <c r="Q134" s="15">
        <v>1</v>
      </c>
      <c r="R134" s="13"/>
      <c r="S134" s="7">
        <v>43039</v>
      </c>
      <c r="T134" s="8">
        <f t="shared" si="218"/>
        <v>-1.3628253977126636E-2</v>
      </c>
      <c r="U134" s="26">
        <f t="shared" si="219"/>
        <v>3.0810137170931728E-2</v>
      </c>
      <c r="V134" s="27">
        <f t="shared" si="220"/>
        <v>3.9288668320925924E-3</v>
      </c>
      <c r="W134" s="27">
        <f t="shared" si="221"/>
        <v>1.0000000000000009E-2</v>
      </c>
      <c r="X134" s="53"/>
    </row>
    <row r="135" spans="2:26" hidden="1">
      <c r="B135" s="7">
        <v>43069</v>
      </c>
      <c r="C135" s="3">
        <v>3079.2351751367651</v>
      </c>
      <c r="D135" s="3"/>
      <c r="E135" s="3">
        <v>2913.735408517683</v>
      </c>
      <c r="F135" s="3">
        <v>4.2699999999999996</v>
      </c>
      <c r="G135" s="2">
        <v>4.2421328659090163</v>
      </c>
      <c r="H135" s="2">
        <v>5.5533333333333328</v>
      </c>
      <c r="I135" s="2">
        <v>5.7459731849949662</v>
      </c>
      <c r="J135" s="14">
        <v>0.73730000000000007</v>
      </c>
      <c r="K135" s="14">
        <v>0.73730000000000007</v>
      </c>
      <c r="L135" s="8">
        <v>0.20399999999999999</v>
      </c>
      <c r="M135" s="8">
        <v>0.20399999999999999</v>
      </c>
      <c r="N135" s="9">
        <v>0.99</v>
      </c>
      <c r="O135" s="14">
        <v>0.99150904882154867</v>
      </c>
      <c r="P135" s="9">
        <v>0.99</v>
      </c>
      <c r="Q135" s="15">
        <v>1</v>
      </c>
      <c r="R135" s="13"/>
      <c r="S135" s="7">
        <v>43069</v>
      </c>
      <c r="T135" s="8">
        <f t="shared" si="218"/>
        <v>-5.3747036912090151E-2</v>
      </c>
      <c r="U135" s="26">
        <f t="shared" si="219"/>
        <v>-6.5262609112373138E-3</v>
      </c>
      <c r="V135" s="27">
        <f t="shared" si="220"/>
        <v>1.5090488215486753E-3</v>
      </c>
      <c r="W135" s="27">
        <f t="shared" si="221"/>
        <v>1.0000000000000009E-2</v>
      </c>
      <c r="X135" s="53"/>
    </row>
    <row r="136" spans="2:26" hidden="1">
      <c r="B136" s="7">
        <v>43100</v>
      </c>
      <c r="C136" s="3">
        <v>3056.6193235679639</v>
      </c>
      <c r="D136" s="3"/>
      <c r="E136" s="3">
        <v>2805.7674302511818</v>
      </c>
      <c r="F136" s="3">
        <v>3.77</v>
      </c>
      <c r="G136" s="2">
        <v>3.6525249507366135</v>
      </c>
      <c r="H136" s="2">
        <v>5.2032258064516137</v>
      </c>
      <c r="I136" s="2">
        <v>5.1475187803158873</v>
      </c>
      <c r="J136" s="14">
        <v>0.76849999999999996</v>
      </c>
      <c r="K136" s="14">
        <v>0.76849999999999996</v>
      </c>
      <c r="L136" s="8">
        <v>0.19010000000000002</v>
      </c>
      <c r="M136" s="8">
        <v>0.19010000000000002</v>
      </c>
      <c r="N136" s="9">
        <v>0.99</v>
      </c>
      <c r="O136" s="14">
        <v>0.99667893094436921</v>
      </c>
      <c r="P136" s="9">
        <v>0.99</v>
      </c>
      <c r="Q136" s="15">
        <v>0.99706744868035191</v>
      </c>
      <c r="R136" s="13"/>
      <c r="S136" s="7">
        <v>43100</v>
      </c>
      <c r="T136" s="8">
        <f t="shared" si="218"/>
        <v>-8.2068411785071405E-2</v>
      </c>
      <c r="U136" s="26">
        <f t="shared" si="219"/>
        <v>-3.1160490520792172E-2</v>
      </c>
      <c r="V136" s="27">
        <f t="shared" si="220"/>
        <v>6.6789309443692213E-3</v>
      </c>
      <c r="W136" s="27">
        <f t="shared" si="221"/>
        <v>7.0674486803519176E-3</v>
      </c>
      <c r="X136" s="53"/>
    </row>
    <row r="137" spans="2:26" hidden="1">
      <c r="B137" s="7">
        <v>43131</v>
      </c>
      <c r="C137" s="3">
        <v>3200.2396459236838</v>
      </c>
      <c r="D137" s="3"/>
      <c r="E137" s="3">
        <v>3231.2315514169982</v>
      </c>
      <c r="F137" s="3">
        <v>4.03</v>
      </c>
      <c r="G137" s="2">
        <v>4.2415513388687955</v>
      </c>
      <c r="H137" s="2">
        <v>5.4741935483870963</v>
      </c>
      <c r="I137" s="2">
        <v>5.9272615902358874</v>
      </c>
      <c r="J137" s="14">
        <v>0.76560000000000006</v>
      </c>
      <c r="K137" s="14">
        <v>0.76560000000000006</v>
      </c>
      <c r="L137" s="8">
        <v>0.21890000000000001</v>
      </c>
      <c r="M137" s="8">
        <v>0.21890000000000001</v>
      </c>
      <c r="N137" s="9">
        <v>0.99</v>
      </c>
      <c r="O137" s="14">
        <v>0.99474255417840385</v>
      </c>
      <c r="P137" s="9">
        <v>0.99</v>
      </c>
      <c r="Q137" s="15">
        <v>0.99529569892473124</v>
      </c>
      <c r="R137" s="13"/>
      <c r="S137" s="7">
        <v>43131</v>
      </c>
      <c r="T137" s="8">
        <f t="shared" si="218"/>
        <v>9.6842452198198092E-3</v>
      </c>
      <c r="U137" s="26">
        <f t="shared" si="219"/>
        <v>5.2494128751562119E-2</v>
      </c>
      <c r="V137" s="27">
        <f t="shared" si="220"/>
        <v>4.7425541784038572E-3</v>
      </c>
      <c r="W137" s="27">
        <f t="shared" si="221"/>
        <v>5.2956989247312514E-3</v>
      </c>
      <c r="X137" s="53"/>
    </row>
    <row r="138" spans="2:26" hidden="1">
      <c r="B138" s="7">
        <v>43159</v>
      </c>
      <c r="C138" s="3">
        <v>3240.8322000215317</v>
      </c>
      <c r="D138" s="3"/>
      <c r="E138" s="3">
        <v>3013.2942975459205</v>
      </c>
      <c r="F138" s="3">
        <v>4.79</v>
      </c>
      <c r="G138" s="2">
        <v>4.87</v>
      </c>
      <c r="H138" s="2">
        <v>6.2285714285714286</v>
      </c>
      <c r="I138" s="2">
        <v>6.14</v>
      </c>
      <c r="J138" s="14">
        <v>0.76219999999999999</v>
      </c>
      <c r="K138" s="14">
        <v>0.76219999999999999</v>
      </c>
      <c r="L138" s="8">
        <v>0.22600000000000001</v>
      </c>
      <c r="M138" s="8">
        <v>0.22600000000000001</v>
      </c>
      <c r="N138" s="9">
        <v>0.99</v>
      </c>
      <c r="O138" s="14">
        <v>0.99303771391369045</v>
      </c>
      <c r="P138" s="9">
        <v>0.99</v>
      </c>
      <c r="Q138" s="15">
        <v>0.99375000000000002</v>
      </c>
      <c r="R138" s="13"/>
      <c r="S138" s="7">
        <v>43159</v>
      </c>
      <c r="T138" s="8">
        <f t="shared" si="218"/>
        <v>-7.0209714182085547E-2</v>
      </c>
      <c r="U138" s="26">
        <f t="shared" si="219"/>
        <v>1.6701461377870652E-2</v>
      </c>
      <c r="V138" s="27">
        <f t="shared" si="220"/>
        <v>3.0377139136904541E-3</v>
      </c>
      <c r="W138" s="27">
        <f t="shared" si="221"/>
        <v>3.7500000000000311E-3</v>
      </c>
      <c r="X138" s="53"/>
    </row>
    <row r="139" spans="2:26" hidden="1">
      <c r="B139" s="7">
        <v>43190</v>
      </c>
      <c r="C139" s="19">
        <v>3901.7176403098306</v>
      </c>
      <c r="D139" s="19"/>
      <c r="E139" s="19">
        <v>3775.258479165389</v>
      </c>
      <c r="F139" s="19">
        <v>6.16</v>
      </c>
      <c r="G139" s="20">
        <v>6.2569999999999997</v>
      </c>
      <c r="H139" s="20">
        <v>6.9741935483870963</v>
      </c>
      <c r="I139" s="20">
        <v>7.1710000000000003</v>
      </c>
      <c r="J139" s="21">
        <v>0.73950000000000005</v>
      </c>
      <c r="K139" s="21">
        <v>0.73950000000000005</v>
      </c>
      <c r="L139" s="22">
        <v>0.25569999999999998</v>
      </c>
      <c r="M139" s="22">
        <v>0.25569999999999998</v>
      </c>
      <c r="N139" s="23">
        <v>0.99</v>
      </c>
      <c r="O139" s="21">
        <v>0.99230611999999996</v>
      </c>
      <c r="P139" s="23">
        <v>0.99</v>
      </c>
      <c r="Q139" s="24">
        <v>0.99319999999999997</v>
      </c>
      <c r="R139" s="13"/>
      <c r="S139" s="7">
        <v>43190</v>
      </c>
      <c r="T139" s="8">
        <f t="shared" si="218"/>
        <v>-3.2411151395978388E-2</v>
      </c>
      <c r="U139" s="26">
        <f t="shared" si="219"/>
        <v>1.5746753246753231E-2</v>
      </c>
      <c r="V139" s="27">
        <f t="shared" si="220"/>
        <v>2.3061199999999671E-3</v>
      </c>
      <c r="W139" s="27">
        <f t="shared" si="221"/>
        <v>3.1999999999999806E-3</v>
      </c>
      <c r="X139" s="53"/>
    </row>
    <row r="140" spans="2:26" hidden="1">
      <c r="B140" s="42">
        <v>43220</v>
      </c>
      <c r="C140" s="3">
        <v>3703.486091176605</v>
      </c>
      <c r="D140" s="3"/>
      <c r="E140" s="3">
        <v>3454.5671854445286</v>
      </c>
      <c r="F140" s="2">
        <v>6.8834335321794198</v>
      </c>
      <c r="G140" s="2">
        <v>6.8</v>
      </c>
      <c r="H140" s="2">
        <v>6.9670377256557172</v>
      </c>
      <c r="I140" s="2">
        <v>6.98</v>
      </c>
      <c r="J140" s="14">
        <v>0.71650000000000003</v>
      </c>
      <c r="K140" s="14">
        <v>0.71650000000000003</v>
      </c>
      <c r="L140" s="8">
        <v>0.2419</v>
      </c>
      <c r="M140" s="8">
        <v>0.2419</v>
      </c>
      <c r="N140" s="9">
        <v>0.99</v>
      </c>
      <c r="O140" s="8">
        <v>0.99221400000000004</v>
      </c>
      <c r="P140" s="9">
        <v>0.99</v>
      </c>
      <c r="Q140" s="15">
        <v>0.99719999999999998</v>
      </c>
      <c r="R140" s="13"/>
      <c r="S140" s="42">
        <v>43220</v>
      </c>
      <c r="T140" s="8">
        <f t="shared" si="218"/>
        <v>-6.7212053617567213E-2</v>
      </c>
      <c r="U140" s="26">
        <f t="shared" si="219"/>
        <v>-1.2120917822388444E-2</v>
      </c>
      <c r="V140" s="27">
        <f t="shared" si="220"/>
        <v>2.2140000000000493E-3</v>
      </c>
      <c r="W140" s="27">
        <f t="shared" si="221"/>
        <v>7.1999999999999842E-3</v>
      </c>
      <c r="X140" s="53"/>
      <c r="Z140" s="58"/>
    </row>
    <row r="141" spans="2:26" hidden="1">
      <c r="B141" s="7">
        <v>43251</v>
      </c>
      <c r="C141" s="3">
        <v>3577.7598333790038</v>
      </c>
      <c r="D141" s="3"/>
      <c r="E141" s="3">
        <v>3608</v>
      </c>
      <c r="F141" s="2">
        <v>6.8101172966652506</v>
      </c>
      <c r="G141" s="2">
        <v>7.02</v>
      </c>
      <c r="H141" s="2">
        <v>6.7673655967943223</v>
      </c>
      <c r="I141" s="2">
        <v>7.19</v>
      </c>
      <c r="J141" s="14">
        <v>0.70550000000000002</v>
      </c>
      <c r="K141" s="14">
        <v>0.70550000000000002</v>
      </c>
      <c r="L141" s="8">
        <v>0.24249999999999999</v>
      </c>
      <c r="M141" s="8">
        <v>0.24249999999999999</v>
      </c>
      <c r="N141" s="9">
        <v>0.99</v>
      </c>
      <c r="O141" s="8">
        <v>0.97660000000000002</v>
      </c>
      <c r="P141" s="9">
        <v>0.99</v>
      </c>
      <c r="Q141" s="15">
        <v>0.99439999999999995</v>
      </c>
      <c r="R141" s="13"/>
      <c r="S141" s="7">
        <v>43251</v>
      </c>
      <c r="T141" s="8">
        <f>E141/C141-1</f>
        <v>8.4522628765821839E-3</v>
      </c>
      <c r="U141" s="26">
        <f>G141/F141-1</f>
        <v>3.0819249389070436E-2</v>
      </c>
      <c r="V141" s="27">
        <f>O141-N141</f>
        <v>-1.3399999999999967E-2</v>
      </c>
      <c r="W141" s="27">
        <f>Q141-P141</f>
        <v>4.3999999999999595E-3</v>
      </c>
      <c r="X141" s="53">
        <v>-2.98E-2</v>
      </c>
      <c r="Z141" s="58"/>
    </row>
    <row r="142" spans="2:26" hidden="1">
      <c r="B142" s="7">
        <v>43281</v>
      </c>
      <c r="C142" s="3">
        <v>3490.5175717510615</v>
      </c>
      <c r="D142" s="3"/>
      <c r="E142" s="3">
        <f>3059942/1000</f>
        <v>3059.942</v>
      </c>
      <c r="F142" s="2">
        <v>6.7603777048872811</v>
      </c>
      <c r="G142" s="2">
        <v>6.27</v>
      </c>
      <c r="H142" s="2">
        <v>6.6414254972115927</v>
      </c>
      <c r="I142" s="2">
        <v>6.37</v>
      </c>
      <c r="J142" s="14">
        <v>0.68279999999999996</v>
      </c>
      <c r="K142" s="14">
        <v>0.68279999999999996</v>
      </c>
      <c r="L142" s="8">
        <v>0.215</v>
      </c>
      <c r="M142" s="8">
        <v>0.215</v>
      </c>
      <c r="N142" s="9">
        <v>0.99</v>
      </c>
      <c r="O142" s="8">
        <v>0.99839999999999995</v>
      </c>
      <c r="P142" s="9">
        <v>0.99</v>
      </c>
      <c r="Q142" s="15">
        <v>0.99909999999999999</v>
      </c>
      <c r="R142" s="13"/>
      <c r="S142" s="7">
        <v>43281</v>
      </c>
      <c r="T142" s="8">
        <f>E142/C142-1</f>
        <v>-0.12335579549455122</v>
      </c>
      <c r="U142" s="26">
        <f>G142/F142-1</f>
        <v>-7.2537027706717105E-2</v>
      </c>
      <c r="V142" s="27">
        <f>O142-N142</f>
        <v>8.3999999999999631E-3</v>
      </c>
      <c r="W142" s="27">
        <f>Q142-P142</f>
        <v>9.099999999999997E-3</v>
      </c>
      <c r="X142" s="53">
        <v>-8.1199999999999994E-2</v>
      </c>
      <c r="Z142" s="58"/>
    </row>
    <row r="143" spans="2:26" hidden="1">
      <c r="B143" s="7">
        <v>43312</v>
      </c>
      <c r="C143" s="3">
        <v>3375.8015311493136</v>
      </c>
      <c r="D143" s="3"/>
      <c r="E143" s="3">
        <f>3361761/1000</f>
        <v>3361.761</v>
      </c>
      <c r="F143" s="2">
        <v>6.1545127766782199</v>
      </c>
      <c r="G143" s="2">
        <v>6.18</v>
      </c>
      <c r="H143" s="2">
        <v>6.1276062930586086</v>
      </c>
      <c r="I143" s="2">
        <v>6.26</v>
      </c>
      <c r="J143" s="14">
        <v>0.73770000000000002</v>
      </c>
      <c r="K143" s="14">
        <v>0.73770000000000002</v>
      </c>
      <c r="L143" s="8">
        <v>0.22589999999999999</v>
      </c>
      <c r="M143" s="8">
        <v>0.22589999999999999</v>
      </c>
      <c r="N143" s="9">
        <v>0.99</v>
      </c>
      <c r="O143" s="8">
        <v>0.99970000000000003</v>
      </c>
      <c r="P143" s="9">
        <v>0.99</v>
      </c>
      <c r="Q143" s="15">
        <v>1</v>
      </c>
      <c r="R143" s="13"/>
      <c r="S143" s="7">
        <v>43312</v>
      </c>
      <c r="T143" s="8">
        <f t="shared" ref="T143:T148" si="222">E143/C143-1</f>
        <v>-4.1591696134261058E-3</v>
      </c>
      <c r="U143" s="26">
        <f t="shared" ref="U143:U148" si="223">G143/F143-1</f>
        <v>4.1412251865591276E-3</v>
      </c>
      <c r="V143" s="27">
        <f t="shared" ref="V143:V148" si="224">O143-N143</f>
        <v>9.7000000000000419E-3</v>
      </c>
      <c r="W143" s="27">
        <f t="shared" ref="W143:W148" si="225">Q143-P143</f>
        <v>1.0000000000000009E-2</v>
      </c>
      <c r="X143" s="53">
        <v>-2.3199999999999998E-2</v>
      </c>
      <c r="Z143" s="58"/>
    </row>
    <row r="144" spans="2:26" hidden="1">
      <c r="B144" s="7">
        <v>43343</v>
      </c>
      <c r="C144" s="3">
        <v>3248.7777053305203</v>
      </c>
      <c r="D144" s="3"/>
      <c r="E144" s="3">
        <f>3348403/1000</f>
        <v>3348.4029999999998</v>
      </c>
      <c r="F144" s="2">
        <v>5.8264106621807557</v>
      </c>
      <c r="G144" s="2">
        <v>6.08</v>
      </c>
      <c r="H144" s="2">
        <v>5.8806096030149417</v>
      </c>
      <c r="I144" s="2">
        <v>6.23</v>
      </c>
      <c r="J144" s="14">
        <v>0.73829999999999996</v>
      </c>
      <c r="K144" s="14">
        <v>0.73829999999999996</v>
      </c>
      <c r="L144" s="8">
        <v>0.22500000000000001</v>
      </c>
      <c r="M144" s="8">
        <v>0.22500000000000001</v>
      </c>
      <c r="N144" s="9">
        <v>0.99</v>
      </c>
      <c r="O144" s="8">
        <v>0.99970000000000003</v>
      </c>
      <c r="P144" s="9">
        <v>0.99</v>
      </c>
      <c r="Q144" s="15">
        <v>1</v>
      </c>
      <c r="R144" s="13"/>
      <c r="S144" s="7">
        <v>43343</v>
      </c>
      <c r="T144" s="8">
        <f t="shared" si="222"/>
        <v>3.0665469818392577E-2</v>
      </c>
      <c r="U144" s="26">
        <f t="shared" si="223"/>
        <v>4.3524109871845074E-2</v>
      </c>
      <c r="V144" s="27">
        <f t="shared" si="224"/>
        <v>9.7000000000000419E-3</v>
      </c>
      <c r="W144" s="27">
        <f t="shared" si="225"/>
        <v>1.0000000000000009E-2</v>
      </c>
      <c r="X144" s="53">
        <v>-2.8799999999999999E-2</v>
      </c>
      <c r="Z144" s="58"/>
    </row>
    <row r="145" spans="1:27" hidden="1">
      <c r="B145" s="7">
        <v>43373</v>
      </c>
      <c r="C145" s="3">
        <v>3441.3517773421386</v>
      </c>
      <c r="D145" s="3"/>
      <c r="E145" s="3">
        <v>3336</v>
      </c>
      <c r="F145" s="2">
        <v>6.1443041451488449</v>
      </c>
      <c r="G145" s="2">
        <v>6.03</v>
      </c>
      <c r="H145" s="2">
        <v>6.4082386235235749</v>
      </c>
      <c r="I145" s="2">
        <v>6.57</v>
      </c>
      <c r="J145" s="14">
        <v>0.72740000000000005</v>
      </c>
      <c r="K145" s="14">
        <v>0.72740000000000005</v>
      </c>
      <c r="L145" s="8">
        <v>0.23169999999999999</v>
      </c>
      <c r="M145" s="8">
        <v>0.23169999999999999</v>
      </c>
      <c r="N145" s="9">
        <v>0.99</v>
      </c>
      <c r="O145" s="8">
        <v>0.99050000000000005</v>
      </c>
      <c r="P145" s="9">
        <v>0.99</v>
      </c>
      <c r="Q145" s="15">
        <v>0.99539999999999995</v>
      </c>
      <c r="R145" s="13"/>
      <c r="S145" s="7">
        <v>43373</v>
      </c>
      <c r="T145" s="8">
        <f t="shared" si="222"/>
        <v>-3.0613486838449555E-2</v>
      </c>
      <c r="U145" s="26">
        <f t="shared" si="223"/>
        <v>-1.8603269377394316E-2</v>
      </c>
      <c r="V145" s="27">
        <f t="shared" si="224"/>
        <v>5.0000000000005596E-4</v>
      </c>
      <c r="W145" s="27">
        <f t="shared" si="225"/>
        <v>5.3999999999999604E-3</v>
      </c>
      <c r="X145" s="53">
        <v>-2.0500000000000001E-2</v>
      </c>
      <c r="Z145" s="58"/>
    </row>
    <row r="146" spans="1:27" hidden="1">
      <c r="B146" s="7">
        <v>43404</v>
      </c>
      <c r="C146" s="3">
        <v>3507.1396354263497</v>
      </c>
      <c r="D146" s="3"/>
      <c r="E146" s="3">
        <v>3360</v>
      </c>
      <c r="F146" s="2">
        <v>5.3800348853254611</v>
      </c>
      <c r="G146" s="2">
        <v>5.26</v>
      </c>
      <c r="H146" s="2">
        <v>6.5136454765370919</v>
      </c>
      <c r="I146" s="2">
        <v>6.43</v>
      </c>
      <c r="J146" s="14">
        <v>0.71799999999999997</v>
      </c>
      <c r="K146" s="14">
        <v>0.71799999999999997</v>
      </c>
      <c r="L146" s="8">
        <v>0.2258</v>
      </c>
      <c r="M146" s="8">
        <v>0.2258</v>
      </c>
      <c r="N146" s="9">
        <v>0.99</v>
      </c>
      <c r="O146" s="8">
        <v>0.99939999999999996</v>
      </c>
      <c r="P146" s="9">
        <v>0.99</v>
      </c>
      <c r="Q146" s="15">
        <v>1</v>
      </c>
      <c r="R146" s="13"/>
      <c r="S146" s="7">
        <v>43404</v>
      </c>
      <c r="T146" s="8">
        <f t="shared" si="222"/>
        <v>-4.1954313406874832E-2</v>
      </c>
      <c r="U146" s="26">
        <f t="shared" si="223"/>
        <v>-2.2311172303523086E-2</v>
      </c>
      <c r="V146" s="27">
        <f t="shared" si="224"/>
        <v>9.3999999999999639E-3</v>
      </c>
      <c r="W146" s="27">
        <f t="shared" si="225"/>
        <v>1.0000000000000009E-2</v>
      </c>
      <c r="X146" s="53">
        <v>-2.3699999999999999E-2</v>
      </c>
      <c r="Z146" s="58"/>
    </row>
    <row r="147" spans="1:27" hidden="1">
      <c r="B147" s="7">
        <v>43434</v>
      </c>
      <c r="C147" s="3">
        <v>2952.3134850105384</v>
      </c>
      <c r="D147" s="3"/>
      <c r="E147" s="3">
        <v>2958.05</v>
      </c>
      <c r="F147" s="2">
        <v>4.2666308894397771</v>
      </c>
      <c r="G147" s="2">
        <v>4.2699999999999996</v>
      </c>
      <c r="H147" s="2">
        <v>5.7422803337394068</v>
      </c>
      <c r="I147" s="2">
        <v>5.81</v>
      </c>
      <c r="J147" s="14">
        <v>0.72289999999999999</v>
      </c>
      <c r="K147" s="14">
        <v>0.72289999999999999</v>
      </c>
      <c r="L147" s="8">
        <v>0.2054</v>
      </c>
      <c r="M147" s="8">
        <v>0.2054</v>
      </c>
      <c r="N147" s="9">
        <v>0.99</v>
      </c>
      <c r="O147" s="8">
        <v>0.99970000000000003</v>
      </c>
      <c r="P147" s="9">
        <v>0.99</v>
      </c>
      <c r="Q147" s="15">
        <v>1</v>
      </c>
      <c r="R147" s="13"/>
      <c r="S147" s="7">
        <v>43434</v>
      </c>
      <c r="T147" s="8">
        <f t="shared" si="222"/>
        <v>1.9430575440539943E-3</v>
      </c>
      <c r="U147" s="26">
        <f t="shared" si="223"/>
        <v>7.8964190892660824E-4</v>
      </c>
      <c r="V147" s="27">
        <f t="shared" si="224"/>
        <v>9.7000000000000419E-3</v>
      </c>
      <c r="W147" s="27">
        <f t="shared" si="225"/>
        <v>1.0000000000000009E-2</v>
      </c>
      <c r="X147" s="53">
        <v>-0.02</v>
      </c>
      <c r="Z147" s="58"/>
    </row>
    <row r="148" spans="1:27" hidden="1">
      <c r="B148" s="7">
        <v>43465</v>
      </c>
      <c r="C148" s="3">
        <v>2864.8302386015907</v>
      </c>
      <c r="D148" s="3"/>
      <c r="E148" s="3">
        <v>3074.53</v>
      </c>
      <c r="F148" s="3">
        <v>3.737594065067098</v>
      </c>
      <c r="G148" s="3">
        <v>3.98</v>
      </c>
      <c r="H148" s="3">
        <v>5.3208430800016941</v>
      </c>
      <c r="I148" s="3">
        <v>5.74</v>
      </c>
      <c r="J148" s="26">
        <v>0.73599999999999999</v>
      </c>
      <c r="K148" s="26">
        <v>0.73599999999999999</v>
      </c>
      <c r="L148" s="8">
        <v>0.20660000000000001</v>
      </c>
      <c r="M148" s="8">
        <v>0.20660000000000001</v>
      </c>
      <c r="N148" s="9">
        <v>0.99</v>
      </c>
      <c r="O148" s="8">
        <v>0.99880000000000002</v>
      </c>
      <c r="P148" s="9">
        <v>0.99</v>
      </c>
      <c r="Q148" s="15">
        <v>0.999</v>
      </c>
      <c r="R148" s="13"/>
      <c r="S148" s="7">
        <v>43465</v>
      </c>
      <c r="T148" s="8">
        <f t="shared" si="222"/>
        <v>7.3197971235032133E-2</v>
      </c>
      <c r="U148" s="26">
        <f t="shared" si="223"/>
        <v>6.485614293925468E-2</v>
      </c>
      <c r="V148" s="27">
        <f t="shared" si="224"/>
        <v>8.80000000000003E-3</v>
      </c>
      <c r="W148" s="27">
        <f t="shared" si="225"/>
        <v>9.000000000000008E-3</v>
      </c>
      <c r="X148" s="53">
        <v>-1.6400000000000001E-2</v>
      </c>
      <c r="Z148" s="58"/>
    </row>
    <row r="149" spans="1:27" hidden="1">
      <c r="B149" s="7">
        <v>43496</v>
      </c>
      <c r="C149" s="3">
        <v>2796.6509760831141</v>
      </c>
      <c r="D149" s="3"/>
      <c r="E149" s="3">
        <v>2788.3221658708844</v>
      </c>
      <c r="F149" s="3">
        <v>3.6951781624786548</v>
      </c>
      <c r="G149" s="3">
        <v>3.77</v>
      </c>
      <c r="H149" s="3">
        <v>4.9436676539579052</v>
      </c>
      <c r="I149" s="3">
        <v>5.04</v>
      </c>
      <c r="J149" s="34">
        <f>C149/$Q$126/H149/31/N149</f>
        <v>0.78470983789633786</v>
      </c>
      <c r="K149" s="34">
        <f>E149/$Q$126/I149/31/O149</f>
        <v>0.76035302620264256</v>
      </c>
      <c r="L149" s="8">
        <f>C149/$N$126/24/31</f>
        <v>0.187946974199134</v>
      </c>
      <c r="M149" s="8">
        <f>E149/$N$126/24/31</f>
        <v>0.18738724233003257</v>
      </c>
      <c r="N149" s="9">
        <v>0.99</v>
      </c>
      <c r="O149" s="8">
        <v>0.99919999999999998</v>
      </c>
      <c r="P149" s="9">
        <v>0.99</v>
      </c>
      <c r="Q149" s="15">
        <v>1</v>
      </c>
      <c r="R149" s="13"/>
      <c r="S149" s="7">
        <v>43496</v>
      </c>
      <c r="T149" s="8">
        <f>E149/C149-1</f>
        <v>-2.9781371660094758E-3</v>
      </c>
      <c r="U149" s="26">
        <f t="shared" ref="U149:U154" si="226">G149/F149-1</f>
        <v>2.0248506088582197E-2</v>
      </c>
      <c r="V149" s="27">
        <f>O149-N149</f>
        <v>9.199999999999986E-3</v>
      </c>
      <c r="W149" s="27">
        <f>Q149-P149</f>
        <v>1.0000000000000009E-2</v>
      </c>
      <c r="X149" s="53">
        <v>-1.8200000000000001E-2</v>
      </c>
      <c r="Z149" s="58"/>
    </row>
    <row r="150" spans="1:27" hidden="1">
      <c r="B150" s="7">
        <v>43524</v>
      </c>
      <c r="C150" s="3">
        <v>3211.7915009514054</v>
      </c>
      <c r="D150" s="3"/>
      <c r="E150" s="3">
        <v>3023</v>
      </c>
      <c r="F150" s="2">
        <v>4.972802219567118</v>
      </c>
      <c r="G150" s="2">
        <v>4.82</v>
      </c>
      <c r="H150" s="2">
        <v>6.2735643190902435</v>
      </c>
      <c r="I150" s="2">
        <v>6.01</v>
      </c>
      <c r="J150" s="34">
        <f>C150/$Q$126/H150/28/N150</f>
        <v>0.78624291854069206</v>
      </c>
      <c r="K150" s="34">
        <f>E150/$Q$126/I150/28/O150</f>
        <v>0.76506155633734918</v>
      </c>
      <c r="L150" s="8">
        <f>C150/$N$126/24/28</f>
        <v>0.23897258191602716</v>
      </c>
      <c r="M150" s="8">
        <f>E150/$N$126/24/28</f>
        <v>0.22492559523809524</v>
      </c>
      <c r="N150" s="9">
        <v>0.99</v>
      </c>
      <c r="O150" s="8">
        <v>0.99960000000000004</v>
      </c>
      <c r="P150" s="9">
        <v>0.99</v>
      </c>
      <c r="Q150" s="15">
        <v>1</v>
      </c>
      <c r="R150" s="13"/>
      <c r="S150" s="7">
        <v>43524</v>
      </c>
      <c r="T150" s="8">
        <f>E150/C150-1</f>
        <v>-5.8780746164712405E-2</v>
      </c>
      <c r="U150" s="26">
        <f t="shared" si="226"/>
        <v>-3.0727588353678614E-2</v>
      </c>
      <c r="V150" s="27">
        <f>O150-N150</f>
        <v>9.6000000000000529E-3</v>
      </c>
      <c r="W150" s="27">
        <f>Q150-P150</f>
        <v>1.0000000000000009E-2</v>
      </c>
      <c r="X150" s="53">
        <v>-1.84E-2</v>
      </c>
      <c r="Z150" s="58"/>
    </row>
    <row r="151" spans="1:27" hidden="1">
      <c r="B151" s="7">
        <v>43555</v>
      </c>
      <c r="C151" s="3">
        <v>3590.626227579648</v>
      </c>
      <c r="D151" s="3"/>
      <c r="E151" s="3">
        <v>3613</v>
      </c>
      <c r="F151" s="2">
        <v>5.903126532847657</v>
      </c>
      <c r="G151" s="2">
        <v>5.95</v>
      </c>
      <c r="H151" s="2">
        <v>6.5286860018525097</v>
      </c>
      <c r="I151" s="2">
        <v>6.72</v>
      </c>
      <c r="J151" s="34">
        <f>C151/$Q$126/H151/31/N151</f>
        <v>0.76289454932515333</v>
      </c>
      <c r="K151" s="34">
        <f>E151/$Q$126/I151/31/O151</f>
        <v>0.7414499768606273</v>
      </c>
      <c r="L151" s="8">
        <f>C151/$N$126/24/31</f>
        <v>0.24130552604701933</v>
      </c>
      <c r="M151" s="8">
        <f>E151/$N$126/24/31</f>
        <v>0.24280913978494625</v>
      </c>
      <c r="N151" s="9">
        <v>0.99</v>
      </c>
      <c r="O151" s="8">
        <v>0.99580000000000002</v>
      </c>
      <c r="P151" s="9">
        <v>0.99</v>
      </c>
      <c r="Q151" s="15">
        <v>0.99629999999999996</v>
      </c>
      <c r="R151" s="13"/>
      <c r="S151" s="7">
        <v>43555</v>
      </c>
      <c r="T151" s="8">
        <f t="shared" ref="T151:T153" si="227">E151/C151-1</f>
        <v>6.2311616420831495E-3</v>
      </c>
      <c r="U151" s="26">
        <f t="shared" si="226"/>
        <v>7.9404476410116498E-3</v>
      </c>
      <c r="V151" s="27">
        <f>O151-N151</f>
        <v>5.8000000000000274E-3</v>
      </c>
      <c r="W151" s="27">
        <f>Q151-P151</f>
        <v>6.2999999999999723E-3</v>
      </c>
      <c r="X151" s="53">
        <v>-1.8100000000000002E-2</v>
      </c>
    </row>
    <row r="152" spans="1:27" hidden="1">
      <c r="A152" s="41"/>
      <c r="B152" s="42">
        <v>43585</v>
      </c>
      <c r="C152" s="35">
        <v>3630.2489508930939</v>
      </c>
      <c r="D152" s="35"/>
      <c r="E152" s="36">
        <v>3428</v>
      </c>
      <c r="F152" s="36">
        <v>6.8556223547862798</v>
      </c>
      <c r="G152" s="37">
        <v>6.85</v>
      </c>
      <c r="H152" s="36">
        <v>6.9713584837704774</v>
      </c>
      <c r="I152" s="37">
        <v>7.13</v>
      </c>
      <c r="J152" s="38">
        <f>C152/$Q$126/H152/30/N152</f>
        <v>0.74641357056681312</v>
      </c>
      <c r="K152" s="38">
        <f>E152/$Q$126/I152/30/O152</f>
        <v>0.6887990382090059</v>
      </c>
      <c r="L152" s="39">
        <f>C152/$N$126/24/30</f>
        <v>0.25210062158979818</v>
      </c>
      <c r="M152" s="39">
        <f>E152/$N$126/24/30</f>
        <v>0.23805555555555555</v>
      </c>
      <c r="N152" s="40">
        <v>0.99</v>
      </c>
      <c r="O152" s="39">
        <v>0.99050000000000005</v>
      </c>
      <c r="P152" s="40">
        <v>0.99</v>
      </c>
      <c r="Q152" s="45">
        <v>1</v>
      </c>
      <c r="R152" s="41"/>
      <c r="S152" s="42">
        <v>43585</v>
      </c>
      <c r="T152" s="39">
        <f t="shared" si="227"/>
        <v>-5.5712143610244125E-2</v>
      </c>
      <c r="U152" s="43">
        <f t="shared" si="226"/>
        <v>-8.2010859048486928E-4</v>
      </c>
      <c r="V152" s="44">
        <f>O152-N152</f>
        <v>5.0000000000005596E-4</v>
      </c>
      <c r="W152" s="44">
        <f>Q152-P152</f>
        <v>1.0000000000000009E-2</v>
      </c>
      <c r="X152" s="61">
        <v>-4.0099999999999997E-2</v>
      </c>
      <c r="Y152" s="41"/>
    </row>
    <row r="153" spans="1:27" hidden="1">
      <c r="B153" s="7">
        <v>43616</v>
      </c>
      <c r="C153" s="28">
        <v>3578.4519197317622</v>
      </c>
      <c r="D153" s="28"/>
      <c r="E153" s="3">
        <v>3729.045714795006</v>
      </c>
      <c r="F153" s="2">
        <v>6.8800781977768333</v>
      </c>
      <c r="G153" s="2">
        <v>7.2861935483870965</v>
      </c>
      <c r="H153" s="2">
        <v>6.9082437311962153</v>
      </c>
      <c r="I153" s="2">
        <v>7.3832741935483872</v>
      </c>
      <c r="J153" s="34">
        <f>C153/$Q$126/H153/31/N153</f>
        <v>0.71853450697812504</v>
      </c>
      <c r="K153" s="34">
        <f>E153/$Q$126/I153/31/O153</f>
        <v>0.69380001927326163</v>
      </c>
      <c r="L153" s="8">
        <f>C153/$N$126/24/31</f>
        <v>0.24048736019702702</v>
      </c>
      <c r="M153" s="8">
        <f>E153/$N$126/24/31</f>
        <v>0.25060791094052459</v>
      </c>
      <c r="N153" s="9">
        <v>0.99</v>
      </c>
      <c r="O153" s="8">
        <v>0.99970000000000003</v>
      </c>
      <c r="P153" s="9">
        <v>0.99</v>
      </c>
      <c r="Q153" s="15">
        <v>1</v>
      </c>
      <c r="S153" s="7">
        <v>43616</v>
      </c>
      <c r="T153" s="8">
        <f t="shared" si="227"/>
        <v>4.208350382825099E-2</v>
      </c>
      <c r="U153" s="26">
        <f t="shared" si="226"/>
        <v>5.9027723077550442E-2</v>
      </c>
      <c r="V153" s="27">
        <f>O153-N153</f>
        <v>9.7000000000000419E-3</v>
      </c>
      <c r="W153" s="27">
        <f>Q153-P153</f>
        <v>1.0000000000000009E-2</v>
      </c>
      <c r="X153" s="53">
        <v>-3.30317501865309E-2</v>
      </c>
    </row>
    <row r="154" spans="1:27" hidden="1">
      <c r="B154" s="7">
        <v>43646</v>
      </c>
      <c r="C154" s="28">
        <v>3333.5716836477372</v>
      </c>
      <c r="D154" s="28"/>
      <c r="E154" s="3">
        <v>3540.8295345612455</v>
      </c>
      <c r="F154" s="2">
        <v>6.5982518032581874</v>
      </c>
      <c r="G154" s="2">
        <v>7.18</v>
      </c>
      <c r="H154" s="2">
        <v>6.5502836648077292</v>
      </c>
      <c r="I154" s="2">
        <v>7.25</v>
      </c>
      <c r="J154" s="34">
        <f>C154/$Q$126/H154/30/N154</f>
        <v>0.7294746839239572</v>
      </c>
      <c r="K154" s="34">
        <f>E154/$Q$126/I154/30/O154</f>
        <v>0.6949233778785201</v>
      </c>
      <c r="L154" s="8">
        <f>C154/$N$126/24/30</f>
        <v>0.23149803358664842</v>
      </c>
      <c r="M154" s="8">
        <f>E154/$N$126/24/30</f>
        <v>0.24589093990008648</v>
      </c>
      <c r="N154" s="9">
        <v>0.99</v>
      </c>
      <c r="O154" s="9">
        <v>0.99729999999999996</v>
      </c>
      <c r="P154" s="9">
        <v>0.99</v>
      </c>
      <c r="Q154" s="53">
        <v>0.99739999999999995</v>
      </c>
      <c r="S154" s="7">
        <v>43646</v>
      </c>
      <c r="T154" s="8">
        <f t="shared" ref="T154:T156" si="228">E154/C154-1</f>
        <v>6.2172909594287784E-2</v>
      </c>
      <c r="U154" s="26">
        <f t="shared" si="226"/>
        <v>8.816701970278662E-2</v>
      </c>
      <c r="V154" s="27">
        <f t="shared" ref="V154:V156" si="229">O154-N154</f>
        <v>7.2999999999999732E-3</v>
      </c>
      <c r="W154" s="27">
        <f t="shared" ref="W154:W156" si="230">Q154-P154</f>
        <v>7.3999999999999622E-3</v>
      </c>
      <c r="X154" s="53">
        <v>-3.5000000000000003E-2</v>
      </c>
    </row>
    <row r="155" spans="1:27" hidden="1">
      <c r="B155" s="7">
        <v>43677</v>
      </c>
      <c r="C155" s="28">
        <v>3353.6819090809495</v>
      </c>
      <c r="D155" s="28"/>
      <c r="E155" s="3">
        <v>3248.2612738960074</v>
      </c>
      <c r="F155" s="2">
        <v>6.1596751844521469</v>
      </c>
      <c r="G155" s="2">
        <v>6.1466451612903228</v>
      </c>
      <c r="H155" s="2">
        <v>6.1880641416089643</v>
      </c>
      <c r="I155" s="2">
        <v>6.24</v>
      </c>
      <c r="J155" s="34">
        <f>C155/$Q$126/H155/31/N155</f>
        <v>0.75177374837133448</v>
      </c>
      <c r="K155" s="34">
        <f>E155/$Q$126/I155/31/O155</f>
        <v>0.7152902561920409</v>
      </c>
      <c r="L155" s="8">
        <f>C155/$N$126/24/31</f>
        <v>0.22538184872855843</v>
      </c>
      <c r="M155" s="8">
        <f>E155/$N$126/24/31</f>
        <v>0.21829712862204351</v>
      </c>
      <c r="N155" s="9">
        <v>0.99</v>
      </c>
      <c r="O155" s="9">
        <v>0.99939999999999996</v>
      </c>
      <c r="P155" s="9">
        <v>0.99</v>
      </c>
      <c r="Q155" s="53">
        <v>1</v>
      </c>
      <c r="S155" s="7">
        <v>43677</v>
      </c>
      <c r="T155" s="8">
        <f t="shared" si="228"/>
        <v>-3.143429759974814E-2</v>
      </c>
      <c r="U155" s="26">
        <f t="shared" ref="U155:U156" si="231">G155/F155-1</f>
        <v>-2.1153750435921603E-3</v>
      </c>
      <c r="V155" s="27">
        <f t="shared" si="229"/>
        <v>9.3999999999999639E-3</v>
      </c>
      <c r="W155" s="27">
        <f t="shared" si="230"/>
        <v>1.0000000000000009E-2</v>
      </c>
      <c r="X155" s="15">
        <v>-2.4848190660644202E-2</v>
      </c>
    </row>
    <row r="156" spans="1:27" hidden="1">
      <c r="B156" s="7">
        <v>43708</v>
      </c>
      <c r="C156" s="28">
        <v>3273.6306515544798</v>
      </c>
      <c r="D156" s="28"/>
      <c r="E156" s="3">
        <v>3092</v>
      </c>
      <c r="F156" s="2">
        <v>5.9109404414538362</v>
      </c>
      <c r="G156" s="2">
        <v>5.6261935483870964</v>
      </c>
      <c r="H156" s="2">
        <v>5.9966065095368428</v>
      </c>
      <c r="I156" s="2">
        <v>5.7680967741935483</v>
      </c>
      <c r="J156" s="34">
        <f>C156/$Q$126/H156/31/N156</f>
        <v>0.75725861244948767</v>
      </c>
      <c r="K156" s="34">
        <f>E156/$Q$126/I156/31/O156</f>
        <v>0.73791407813786969</v>
      </c>
      <c r="L156" s="8">
        <f>C156/$N$126/24/31</f>
        <v>0.22000205991629571</v>
      </c>
      <c r="M156" s="8">
        <f>E156/$N$126/24/31</f>
        <v>0.20779569892473118</v>
      </c>
      <c r="N156" s="9">
        <v>0.99</v>
      </c>
      <c r="O156" s="9">
        <v>0.99760000000000004</v>
      </c>
      <c r="P156" s="9">
        <v>0.99</v>
      </c>
      <c r="Q156" s="53">
        <v>1</v>
      </c>
      <c r="S156" s="7">
        <v>43708</v>
      </c>
      <c r="T156" s="8">
        <f t="shared" si="228"/>
        <v>-5.5482939551605437E-2</v>
      </c>
      <c r="U156" s="26">
        <f t="shared" si="231"/>
        <v>-4.8172857752006748E-2</v>
      </c>
      <c r="V156" s="27">
        <f t="shared" si="229"/>
        <v>7.6000000000000512E-3</v>
      </c>
      <c r="W156" s="27">
        <f t="shared" si="230"/>
        <v>1.0000000000000009E-2</v>
      </c>
      <c r="X156" s="53">
        <v>-1.0999999999999999E-2</v>
      </c>
    </row>
    <row r="157" spans="1:27" hidden="1">
      <c r="B157" s="7">
        <v>43738</v>
      </c>
      <c r="C157" s="28">
        <v>3414.1597236916682</v>
      </c>
      <c r="D157" s="28"/>
      <c r="E157" s="3">
        <v>3286.2049308628752</v>
      </c>
      <c r="F157" s="2">
        <v>6.1062027634325631</v>
      </c>
      <c r="G157" s="2">
        <v>6.0374333333333334</v>
      </c>
      <c r="H157" s="2">
        <v>6.4609730823490494</v>
      </c>
      <c r="I157" s="2">
        <v>6.5378500000000006</v>
      </c>
      <c r="J157" s="34">
        <f>C157/$Q$126/H157/30/N157</f>
        <v>0.75743686189957737</v>
      </c>
      <c r="K157" s="34">
        <f>E157/$Q$126/I157/30/O157</f>
        <v>0.71975015118951302</v>
      </c>
      <c r="L157" s="8">
        <f>C157/$N$126/24/30</f>
        <v>0.23709442525636584</v>
      </c>
      <c r="M157" s="8">
        <f>E157/$N$126/24/30</f>
        <v>0.22820867575436632</v>
      </c>
      <c r="N157" s="9">
        <v>0.99</v>
      </c>
      <c r="O157" s="8">
        <v>0.99099999999999999</v>
      </c>
      <c r="P157" s="9">
        <v>0.99</v>
      </c>
      <c r="Q157" s="53">
        <v>0.99529999999999996</v>
      </c>
      <c r="S157" s="7">
        <v>43738</v>
      </c>
      <c r="T157" s="8">
        <f t="shared" ref="T157" si="232">E157/C157-1</f>
        <v>-3.7477682119229527E-2</v>
      </c>
      <c r="U157" s="26">
        <f t="shared" ref="U157" si="233">G157/F157-1</f>
        <v>-1.1262225111661972E-2</v>
      </c>
      <c r="V157" s="27">
        <f t="shared" ref="V157" si="234">O157-N157</f>
        <v>1.0000000000000009E-3</v>
      </c>
      <c r="W157" s="27">
        <f t="shared" ref="W157" si="235">Q157-P157</f>
        <v>5.2999999999999714E-3</v>
      </c>
      <c r="X157" s="53">
        <v>-1.47E-2</v>
      </c>
    </row>
    <row r="158" spans="1:27" hidden="1">
      <c r="B158" s="7">
        <v>43769</v>
      </c>
      <c r="C158" s="28">
        <v>3450.6880941141208</v>
      </c>
      <c r="D158" s="28"/>
      <c r="E158" s="3">
        <v>3407.5639999999999</v>
      </c>
      <c r="F158" s="2">
        <v>5.3400232568836401</v>
      </c>
      <c r="G158" s="2">
        <v>5.2035483870967738</v>
      </c>
      <c r="H158" s="2">
        <v>6.4861625757559098</v>
      </c>
      <c r="I158" s="2">
        <v>6.3079354838709669</v>
      </c>
      <c r="J158" s="34">
        <f>C158/$Q$126/H158/31/N158</f>
        <v>0.73796874752307628</v>
      </c>
      <c r="K158" s="34">
        <f>E158/$Q$126/I158/31/O158</f>
        <v>0.74370236678963753</v>
      </c>
      <c r="L158" s="8">
        <f>C158/$N$126/24/31</f>
        <v>0.23190108159369091</v>
      </c>
      <c r="M158" s="8">
        <f>E158/$N$126/24/31</f>
        <v>0.2290029569892473</v>
      </c>
      <c r="N158" s="9">
        <v>0.99</v>
      </c>
      <c r="O158" s="8">
        <v>0.99750000000000005</v>
      </c>
      <c r="P158" s="9">
        <v>0.99</v>
      </c>
      <c r="Q158" s="53">
        <v>1</v>
      </c>
      <c r="S158" s="7">
        <v>43769</v>
      </c>
      <c r="T158" s="8">
        <f t="shared" ref="T158" si="236">E158/C158-1</f>
        <v>-1.2497244879268621E-2</v>
      </c>
      <c r="U158" s="26">
        <f t="shared" ref="U158" si="237">G158/F158-1</f>
        <v>-2.5556980414072394E-2</v>
      </c>
      <c r="V158" s="27">
        <f t="shared" ref="V158" si="238">O158-N158</f>
        <v>7.5000000000000622E-3</v>
      </c>
      <c r="W158" s="27">
        <f t="shared" ref="W158" si="239">Q158-P158</f>
        <v>1.0000000000000009E-2</v>
      </c>
      <c r="X158" s="53">
        <v>-1.34E-2</v>
      </c>
      <c r="Z158" s="58"/>
      <c r="AA158" s="58"/>
    </row>
    <row r="159" spans="1:27" hidden="1">
      <c r="B159" s="7">
        <v>43799</v>
      </c>
      <c r="C159" s="28">
        <v>2935.6064238909421</v>
      </c>
      <c r="D159" s="28"/>
      <c r="E159" s="3">
        <v>2414.8532851613077</v>
      </c>
      <c r="F159" s="2">
        <v>4.2690872596265175</v>
      </c>
      <c r="G159" s="2">
        <v>3.54</v>
      </c>
      <c r="H159" s="2">
        <v>5.7645202224929379</v>
      </c>
      <c r="I159" s="2">
        <v>4.59</v>
      </c>
      <c r="J159" s="34">
        <f>C159/$Q$126/H159/30/N159</f>
        <v>0.72995350158117178</v>
      </c>
      <c r="K159" s="34">
        <f>E159/$Q$126/I159/30/O159</f>
        <v>0.75648556302193171</v>
      </c>
      <c r="L159" s="8">
        <f>C159/$N$126/24/30</f>
        <v>0.20386155721464877</v>
      </c>
      <c r="M159" s="8">
        <f>E159/$N$126/24/30</f>
        <v>0.1676981448028686</v>
      </c>
      <c r="N159" s="9">
        <v>0.99</v>
      </c>
      <c r="O159" s="9">
        <v>0.9869</v>
      </c>
      <c r="P159" s="9">
        <v>0.99</v>
      </c>
      <c r="Q159" s="53">
        <v>1</v>
      </c>
      <c r="S159" s="7">
        <v>43799</v>
      </c>
      <c r="T159" s="8">
        <f t="shared" ref="T159" si="240">E159/C159-1</f>
        <v>-0.17739201498251678</v>
      </c>
      <c r="U159" s="26">
        <f t="shared" ref="U159" si="241">G159/F159-1</f>
        <v>-0.1707829367934498</v>
      </c>
      <c r="V159" s="27">
        <f t="shared" ref="V159" si="242">O159-N159</f>
        <v>-3.0999999999999917E-3</v>
      </c>
      <c r="W159" s="27">
        <f t="shared" ref="W159" si="243">Q159-P159</f>
        <v>1.0000000000000009E-2</v>
      </c>
      <c r="X159" s="53">
        <v>-8.9999999999999993E-3</v>
      </c>
    </row>
    <row r="160" spans="1:27" hidden="1">
      <c r="B160" s="7">
        <v>43830</v>
      </c>
      <c r="C160" s="28">
        <v>2917.0030088713347</v>
      </c>
      <c r="D160" s="28"/>
      <c r="E160" s="3">
        <v>2865.8392265210791</v>
      </c>
      <c r="F160" s="2">
        <v>3.8192598068189256</v>
      </c>
      <c r="G160" s="2">
        <v>3.782548387096774</v>
      </c>
      <c r="H160" s="2">
        <v>5.459291408173172</v>
      </c>
      <c r="I160" s="2">
        <v>5.2809677419354841</v>
      </c>
      <c r="J160" s="34">
        <f>C160/$Q$126/H160/31/N160</f>
        <v>0.74117488561865086</v>
      </c>
      <c r="K160" s="34">
        <f>E160/$Q$126/I160/31/O160</f>
        <v>0.74943242938912369</v>
      </c>
      <c r="L160" s="8">
        <f>C160/$N$126/24/31</f>
        <v>0.19603514844565423</v>
      </c>
      <c r="M160" s="8">
        <f>E160/$N$126/24/31</f>
        <v>0.19259672221243812</v>
      </c>
      <c r="N160" s="9">
        <v>0.99</v>
      </c>
      <c r="O160" s="9">
        <v>0.99439999999999995</v>
      </c>
      <c r="P160" s="9">
        <v>0.99</v>
      </c>
      <c r="Q160" s="53">
        <v>0.99490000000000001</v>
      </c>
      <c r="S160" s="7">
        <v>43830</v>
      </c>
      <c r="T160" s="8">
        <f t="shared" ref="T160" si="244">E160/C160-1</f>
        <v>-1.7539845586258873E-2</v>
      </c>
      <c r="U160" s="26">
        <f t="shared" ref="U160" si="245">G160/F160-1</f>
        <v>-9.6121818307848272E-3</v>
      </c>
      <c r="V160" s="27">
        <f t="shared" ref="V160" si="246">O160-N160</f>
        <v>4.3999999999999595E-3</v>
      </c>
      <c r="W160" s="27">
        <f t="shared" ref="W160" si="247">Q160-P160</f>
        <v>4.9000000000000155E-3</v>
      </c>
      <c r="X160" s="53">
        <v>-1.44E-2</v>
      </c>
    </row>
    <row r="161" spans="1:27" hidden="1">
      <c r="B161" s="7">
        <v>43861</v>
      </c>
      <c r="C161" s="28">
        <v>2911.4314713212329</v>
      </c>
      <c r="D161" s="28"/>
      <c r="E161" s="3">
        <v>2894.8612971456059</v>
      </c>
      <c r="F161" s="2">
        <v>3.8685260213962178</v>
      </c>
      <c r="G161" s="2">
        <v>3.874806451612903</v>
      </c>
      <c r="H161" s="2">
        <v>5.2417563779365119</v>
      </c>
      <c r="I161" s="2">
        <v>5.1995645161290325</v>
      </c>
      <c r="J161" s="34">
        <f>C161/$Q$126/H161/31/N161</f>
        <v>0.77045953584998594</v>
      </c>
      <c r="K161" s="34">
        <f>E161/$Q$126/I161/31/O161</f>
        <v>0.7651035035569772</v>
      </c>
      <c r="L161" s="8">
        <f>C161/$N$126/24/31</f>
        <v>0.19566071715868502</v>
      </c>
      <c r="M161" s="8">
        <f>E161/$N$126/24/31</f>
        <v>0.19454713018451653</v>
      </c>
      <c r="N161" s="9">
        <v>0.99</v>
      </c>
      <c r="O161" s="9">
        <v>0.99929999999999997</v>
      </c>
      <c r="P161" s="9">
        <v>0.99</v>
      </c>
      <c r="Q161" s="53">
        <v>1</v>
      </c>
      <c r="S161" s="7">
        <v>43861</v>
      </c>
      <c r="T161" s="8">
        <f t="shared" ref="T161" si="248">E161/C161-1</f>
        <v>-5.6914182383648315E-3</v>
      </c>
      <c r="U161" s="26">
        <f t="shared" ref="U161" si="249">G161/F161-1</f>
        <v>1.6234685205551713E-3</v>
      </c>
      <c r="V161" s="27">
        <f t="shared" ref="V161" si="250">O161-N161</f>
        <v>9.299999999999975E-3</v>
      </c>
      <c r="W161" s="27">
        <f t="shared" ref="W161" si="251">Q161-P161</f>
        <v>1.0000000000000009E-2</v>
      </c>
      <c r="X161" s="53">
        <v>-1.6199999999999999E-2</v>
      </c>
    </row>
    <row r="162" spans="1:27" hidden="1">
      <c r="B162" s="7">
        <v>43890</v>
      </c>
      <c r="C162" s="28">
        <v>3121.4635931157754</v>
      </c>
      <c r="D162" s="28"/>
      <c r="E162" s="3">
        <v>3310.2210881315027</v>
      </c>
      <c r="F162" s="2">
        <v>4.9341890214880948</v>
      </c>
      <c r="G162" s="2">
        <v>5.184310344827586</v>
      </c>
      <c r="H162" s="2">
        <v>6.1902783413915463</v>
      </c>
      <c r="I162" s="2">
        <v>6.5557931034482753</v>
      </c>
      <c r="J162" s="34">
        <f>C162/$Q$126/H162/29/N162</f>
        <v>0.74770775918917376</v>
      </c>
      <c r="K162" s="34">
        <f>E162/$Q$126/I162/29/O162</f>
        <v>0.74159697370015998</v>
      </c>
      <c r="L162" s="8">
        <f>C162/$N$126/24/29</f>
        <v>0.22424307421808731</v>
      </c>
      <c r="M162" s="8">
        <f>E162/$N$126/24/29</f>
        <v>0.2378032390899068</v>
      </c>
      <c r="N162" s="9">
        <v>0.99</v>
      </c>
      <c r="O162" s="8">
        <v>0.99950000000000006</v>
      </c>
      <c r="P162" s="9">
        <v>0.99</v>
      </c>
      <c r="Q162" s="53">
        <v>1</v>
      </c>
      <c r="S162" s="7">
        <v>43890</v>
      </c>
      <c r="T162" s="8">
        <f t="shared" ref="T162" si="252">E162/C162-1</f>
        <v>6.0470830232337791E-2</v>
      </c>
      <c r="U162" s="26">
        <f t="shared" ref="U162" si="253">G162/F162-1</f>
        <v>5.0691475792724594E-2</v>
      </c>
      <c r="V162" s="27">
        <f t="shared" ref="V162" si="254">O162-N162</f>
        <v>9.5000000000000639E-3</v>
      </c>
      <c r="W162" s="27">
        <f t="shared" ref="W162" si="255">Q162-P162</f>
        <v>1.0000000000000009E-2</v>
      </c>
      <c r="X162" s="53">
        <v>-1.35E-2</v>
      </c>
    </row>
    <row r="163" spans="1:27" ht="15.75" hidden="1" thickBot="1">
      <c r="B163" s="7">
        <v>43921</v>
      </c>
      <c r="C163" s="29">
        <v>3642.3039109993642</v>
      </c>
      <c r="D163" s="100"/>
      <c r="E163" s="3">
        <v>3343.4564870751947</v>
      </c>
      <c r="F163" s="2">
        <v>6.0168174692592826</v>
      </c>
      <c r="G163" s="2">
        <v>5.78</v>
      </c>
      <c r="H163" s="2">
        <v>6.7703695397804848</v>
      </c>
      <c r="I163" s="2">
        <v>6.49</v>
      </c>
      <c r="J163" s="34">
        <f>C163/$Q$126/H163/31/N163</f>
        <v>0.74624923854675862</v>
      </c>
      <c r="K163" s="34">
        <f>E163/$Q$126/I163/31/O163</f>
        <v>0.74002838107444879</v>
      </c>
      <c r="L163" s="8">
        <f>C163/$N$126/24/31</f>
        <v>0.2447784886424304</v>
      </c>
      <c r="M163" s="8">
        <f>E163/$N$126/24/31</f>
        <v>0.22469465638946201</v>
      </c>
      <c r="N163" s="9">
        <v>0.99</v>
      </c>
      <c r="O163" s="9">
        <v>0.95599999999999996</v>
      </c>
      <c r="P163" s="9">
        <v>0.99</v>
      </c>
      <c r="Q163" s="53">
        <v>0.995</v>
      </c>
      <c r="S163" s="7">
        <v>43921</v>
      </c>
      <c r="T163" s="8">
        <f t="shared" ref="T163:T164" si="256">E163/C163-1</f>
        <v>-8.2049008327306994E-2</v>
      </c>
      <c r="U163" s="26">
        <f t="shared" ref="U163" si="257">G163/F163-1</f>
        <v>-3.9359257692162752E-2</v>
      </c>
      <c r="V163" s="27">
        <f t="shared" ref="V163:V164" si="258">O163-N163</f>
        <v>-3.400000000000003E-2</v>
      </c>
      <c r="W163" s="27">
        <f t="shared" ref="W163:W164" si="259">Q163-P163</f>
        <v>5.0000000000000044E-3</v>
      </c>
      <c r="X163" s="53">
        <v>-1.35E-2</v>
      </c>
    </row>
    <row r="164" spans="1:27" hidden="1">
      <c r="A164" s="41"/>
      <c r="B164" s="42">
        <v>43951</v>
      </c>
      <c r="C164" s="35">
        <v>3581.6545583623729</v>
      </c>
      <c r="D164" s="35"/>
      <c r="E164" s="36">
        <v>3382.05</v>
      </c>
      <c r="F164" s="49">
        <v>6.8666666666666663</v>
      </c>
      <c r="G164" s="49">
        <v>6.62</v>
      </c>
      <c r="H164" s="49">
        <v>6.9933333333333341</v>
      </c>
      <c r="I164" s="49">
        <v>6.883</v>
      </c>
      <c r="J164" s="39">
        <f>C164/$Q$126/H164/30/N164</f>
        <v>0.73410807577179682</v>
      </c>
      <c r="K164" s="39">
        <f>E164/$Q$126/I164/30/O164</f>
        <v>0.70802720128195196</v>
      </c>
      <c r="L164" s="39">
        <f>C164/$N$126/24/30</f>
        <v>0.248726010997387</v>
      </c>
      <c r="M164" s="39">
        <f>E164/$N$126/24/30</f>
        <v>0.23486458333333335</v>
      </c>
      <c r="N164" s="40">
        <v>0.99</v>
      </c>
      <c r="O164" s="48">
        <v>0.98480000000000001</v>
      </c>
      <c r="P164" s="40">
        <v>0.995</v>
      </c>
      <c r="Q164" s="52">
        <v>1</v>
      </c>
      <c r="R164" s="41"/>
      <c r="S164" s="42">
        <v>43951</v>
      </c>
      <c r="T164" s="39">
        <f t="shared" si="256"/>
        <v>-5.5729706790494382E-2</v>
      </c>
      <c r="U164" s="39">
        <f t="shared" ref="U164:U169" si="260">I164/H164-1</f>
        <v>-1.5776930409914347E-2</v>
      </c>
      <c r="V164" s="40">
        <f t="shared" si="258"/>
        <v>-5.1999999999999824E-3</v>
      </c>
      <c r="W164" s="40">
        <f t="shared" si="259"/>
        <v>5.0000000000000044E-3</v>
      </c>
      <c r="X164" s="61">
        <v>-2.01E-2</v>
      </c>
      <c r="Y164" s="41"/>
      <c r="Z164" s="41"/>
      <c r="AA164" s="41"/>
    </row>
    <row r="165" spans="1:27" hidden="1">
      <c r="B165" s="7">
        <v>43982</v>
      </c>
      <c r="C165" s="3">
        <v>3622.1528899287418</v>
      </c>
      <c r="D165" s="3"/>
      <c r="E165" s="3">
        <v>3711.7572105005697</v>
      </c>
      <c r="F165" s="2">
        <v>6.903225806451613</v>
      </c>
      <c r="G165" s="2">
        <v>7.3438387096774189</v>
      </c>
      <c r="H165" s="2">
        <v>6.9161290322580644</v>
      </c>
      <c r="I165" s="2">
        <v>7.4370645161290323</v>
      </c>
      <c r="J165" s="63">
        <f>C165/$Q$126/H165/31/N165</f>
        <v>0.72648020530674273</v>
      </c>
      <c r="K165" s="63">
        <f>E165/$Q$126/I165/31/O165</f>
        <v>0.6882045964454282</v>
      </c>
      <c r="L165" s="9">
        <f>C165/$N$126/24/31</f>
        <v>0.24342425335542622</v>
      </c>
      <c r="M165" s="9">
        <f>E165/$N$126/24/31</f>
        <v>0.2494460490927802</v>
      </c>
      <c r="N165" s="9">
        <v>0.99</v>
      </c>
      <c r="O165" s="10">
        <v>0.99590000000000001</v>
      </c>
      <c r="P165" s="9">
        <v>0.995</v>
      </c>
      <c r="Q165" s="17">
        <v>1</v>
      </c>
      <c r="S165" s="7">
        <v>43982</v>
      </c>
      <c r="T165" s="63">
        <f t="shared" ref="T165" si="261">E165/C165-1</f>
        <v>2.473786261782851E-2</v>
      </c>
      <c r="U165" s="63">
        <f t="shared" si="260"/>
        <v>7.5321828358208887E-2</v>
      </c>
      <c r="V165" s="9">
        <f t="shared" ref="V165:V166" si="262">O165-N165</f>
        <v>5.9000000000000163E-3</v>
      </c>
      <c r="W165" s="9">
        <f t="shared" ref="W165:W166" si="263">Q165-P165</f>
        <v>5.0000000000000044E-3</v>
      </c>
      <c r="X165" s="54">
        <v>-3.9899999999999998E-2</v>
      </c>
    </row>
    <row r="166" spans="1:27" hidden="1">
      <c r="B166" s="7">
        <v>44012</v>
      </c>
      <c r="C166" s="3">
        <v>3289.9791862307125</v>
      </c>
      <c r="D166" s="3"/>
      <c r="E166" s="3">
        <v>3581.257062105502</v>
      </c>
      <c r="F166" s="2">
        <v>6.5</v>
      </c>
      <c r="G166" s="2">
        <v>7.2283999999999997</v>
      </c>
      <c r="H166" s="2">
        <v>6.47</v>
      </c>
      <c r="I166" s="2">
        <v>7.2591666666666663</v>
      </c>
      <c r="J166" s="63">
        <f>C166/$Q$126/H166/30/N166</f>
        <v>0.72886887296641778</v>
      </c>
      <c r="K166" s="63">
        <f>E166/$Q$126/I166/30/O166</f>
        <v>0.70636143536640539</v>
      </c>
      <c r="L166" s="9">
        <f>C166/$N$126/24/30</f>
        <v>0.22847077682157726</v>
      </c>
      <c r="M166" s="9">
        <f>E166/$N$126/24/30</f>
        <v>0.24869840709065988</v>
      </c>
      <c r="N166" s="9">
        <v>0.99</v>
      </c>
      <c r="O166" s="10">
        <v>0.99109999999999998</v>
      </c>
      <c r="P166" s="9">
        <v>0.995</v>
      </c>
      <c r="Q166" s="17">
        <v>0.99550000000000005</v>
      </c>
      <c r="S166" s="7">
        <v>44012</v>
      </c>
      <c r="T166" s="63">
        <f t="shared" ref="T166" si="264">E166/C166-1</f>
        <v>8.8534868881192885E-2</v>
      </c>
      <c r="U166" s="63">
        <f t="shared" si="260"/>
        <v>0.12197320968572889</v>
      </c>
      <c r="V166" s="9">
        <f t="shared" si="262"/>
        <v>1.0999999999999899E-3</v>
      </c>
      <c r="W166" s="9">
        <f t="shared" si="263"/>
        <v>5.0000000000005596E-4</v>
      </c>
      <c r="X166" s="54">
        <v>-2.3599999999999999E-2</v>
      </c>
    </row>
    <row r="167" spans="1:27" hidden="1">
      <c r="B167" s="7">
        <v>44043</v>
      </c>
      <c r="C167" s="3">
        <v>3038.2051500528464</v>
      </c>
      <c r="D167" s="3"/>
      <c r="E167" s="3">
        <v>3512.7868301312251</v>
      </c>
      <c r="F167" s="2">
        <v>5.741935483870968</v>
      </c>
      <c r="G167" s="87">
        <v>6.68</v>
      </c>
      <c r="H167" s="2">
        <v>5.7290322580645157</v>
      </c>
      <c r="I167" s="2">
        <v>6.74</v>
      </c>
      <c r="J167" s="63">
        <f>C167/$Q$126/H167/31/N167</f>
        <v>0.73562405579968659</v>
      </c>
      <c r="K167" s="63">
        <f>E167/$Q$126/I167/31/O167</f>
        <v>0.71932326684261449</v>
      </c>
      <c r="L167" s="9">
        <f>C167/$N$126/24/31</f>
        <v>0.20418045363258375</v>
      </c>
      <c r="M167" s="9">
        <f>E167/$N$126/24/31</f>
        <v>0.23607438374537804</v>
      </c>
      <c r="N167" s="9">
        <v>0.99</v>
      </c>
      <c r="O167" s="10">
        <v>0.995</v>
      </c>
      <c r="P167" s="9">
        <v>0.995</v>
      </c>
      <c r="Q167" s="17">
        <v>0.99629999999999996</v>
      </c>
      <c r="S167" s="7">
        <v>44043</v>
      </c>
      <c r="T167" s="63">
        <f t="shared" ref="T167" si="265">E167/C167-1</f>
        <v>0.15620461971441379</v>
      </c>
      <c r="U167" s="63">
        <f t="shared" si="260"/>
        <v>0.17646396396396402</v>
      </c>
      <c r="V167" s="9">
        <f t="shared" ref="V167:V168" si="266">O167-N167</f>
        <v>5.0000000000000044E-3</v>
      </c>
      <c r="W167" s="9">
        <f t="shared" ref="W167:W168" si="267">Q167-P167</f>
        <v>1.2999999999999678E-3</v>
      </c>
      <c r="X167" s="15">
        <v>-1.0999999999999999E-2</v>
      </c>
    </row>
    <row r="168" spans="1:27" hidden="1">
      <c r="B168" s="7">
        <v>44074</v>
      </c>
      <c r="C168" s="3">
        <v>3046.3305058460646</v>
      </c>
      <c r="D168" s="3"/>
      <c r="E168" s="3">
        <v>3086.4506674674949</v>
      </c>
      <c r="F168" s="2">
        <v>5.709677419354839</v>
      </c>
      <c r="G168" s="2">
        <v>5.6580000000000004</v>
      </c>
      <c r="H168" s="2">
        <v>5.7612903225806447</v>
      </c>
      <c r="I168" s="2">
        <v>5.74</v>
      </c>
      <c r="J168" s="63">
        <f>C168/$Q$126/H168/31/N168</f>
        <v>0.73346155283171444</v>
      </c>
      <c r="K168" s="63">
        <f>E168/$Q$126/I168/31/O168</f>
        <v>0.74004688879781821</v>
      </c>
      <c r="L168" s="9">
        <f>C168/$N$126/24/31</f>
        <v>0.20472651248965487</v>
      </c>
      <c r="M168" s="9">
        <f>E168/$N$126/24/31</f>
        <v>0.20742275991044992</v>
      </c>
      <c r="N168" s="9">
        <v>0.99</v>
      </c>
      <c r="O168" s="10">
        <v>0.99780000000000002</v>
      </c>
      <c r="P168" s="9">
        <v>0.995</v>
      </c>
      <c r="Q168" s="17">
        <v>0.99880000000000002</v>
      </c>
      <c r="S168" s="7">
        <v>44074</v>
      </c>
      <c r="T168" s="63">
        <f t="shared" ref="T168" si="268">E168/C168-1</f>
        <v>1.3169996342956791E-2</v>
      </c>
      <c r="U168" s="63">
        <f t="shared" si="260"/>
        <v>-3.6954087346023901E-3</v>
      </c>
      <c r="V168" s="9">
        <f t="shared" si="266"/>
        <v>7.8000000000000291E-3</v>
      </c>
      <c r="W168" s="9">
        <f t="shared" si="267"/>
        <v>3.8000000000000256E-3</v>
      </c>
      <c r="X168" s="15">
        <v>-6.0000000000000001E-3</v>
      </c>
    </row>
    <row r="169" spans="1:27" hidden="1">
      <c r="B169" s="7">
        <v>44104</v>
      </c>
      <c r="C169" s="3">
        <v>3198.5044307642352</v>
      </c>
      <c r="D169" s="3"/>
      <c r="E169" s="3">
        <v>3135.9626004761417</v>
      </c>
      <c r="F169" s="2">
        <v>5.9333333333333336</v>
      </c>
      <c r="G169" s="2">
        <v>5.8611333333333331</v>
      </c>
      <c r="H169" s="2">
        <v>6.4566666666666661</v>
      </c>
      <c r="I169" s="2">
        <v>6.3944666666666663</v>
      </c>
      <c r="J169" s="63">
        <f>C169/$Q$126/H169/30/N169</f>
        <v>0.71006666493645421</v>
      </c>
      <c r="K169" s="63">
        <f>E169/$Q$126/I169/30/O169</f>
        <v>0.70673782794031481</v>
      </c>
      <c r="L169" s="9">
        <f>C169/$N$126/24/30</f>
        <v>0.22211836324751635</v>
      </c>
      <c r="M169" s="9">
        <f>E169/$N$126/24/30</f>
        <v>0.21777518058862097</v>
      </c>
      <c r="N169" s="9">
        <v>0.99</v>
      </c>
      <c r="O169" s="10">
        <v>0.98470000000000002</v>
      </c>
      <c r="P169" s="9">
        <v>0.995</v>
      </c>
      <c r="Q169" s="17">
        <v>0.98680000000000001</v>
      </c>
      <c r="S169" s="7">
        <v>44104</v>
      </c>
      <c r="T169" s="63">
        <f t="shared" ref="T169" si="269">E169/C169-1</f>
        <v>-1.9553460575682302E-2</v>
      </c>
      <c r="U169" s="63">
        <f t="shared" si="260"/>
        <v>-9.6334537945276244E-3</v>
      </c>
      <c r="V169" s="9">
        <f t="shared" ref="V169" si="270">O169-N169</f>
        <v>-5.2999999999999714E-3</v>
      </c>
      <c r="W169" s="9">
        <f t="shared" ref="W169" si="271">Q169-P169</f>
        <v>-8.1999999999999851E-3</v>
      </c>
      <c r="X169" s="15">
        <v>-1.14E-2</v>
      </c>
    </row>
    <row r="170" spans="1:27" hidden="1">
      <c r="B170" s="7">
        <v>44135</v>
      </c>
      <c r="C170" s="3">
        <v>3475.8120991265109</v>
      </c>
      <c r="D170" s="3"/>
      <c r="E170" s="3">
        <v>3302.5534630566294</v>
      </c>
      <c r="F170" s="2">
        <v>5.387096774193548</v>
      </c>
      <c r="G170" s="2">
        <v>5.278806451612903</v>
      </c>
      <c r="H170" s="2">
        <v>6.5354838709677416</v>
      </c>
      <c r="I170" s="2">
        <v>6.4293225806451613</v>
      </c>
      <c r="J170" s="63">
        <f>C170/$Q$126/H170/31/N170</f>
        <v>0.73773202775350877</v>
      </c>
      <c r="K170" s="63">
        <f>E170/$Q$126/I170/31/O170</f>
        <v>0.70767181772055099</v>
      </c>
      <c r="L170" s="9">
        <f>C170/$N$126/24/31</f>
        <v>0.23358952279076015</v>
      </c>
      <c r="M170" s="9">
        <f>E170/$N$126/24/31</f>
        <v>0.22194579724842942</v>
      </c>
      <c r="N170" s="9">
        <v>0.99</v>
      </c>
      <c r="O170" s="10">
        <v>0.99680000000000002</v>
      </c>
      <c r="P170" s="9">
        <v>0.995</v>
      </c>
      <c r="Q170" s="17">
        <v>1</v>
      </c>
      <c r="S170" s="7">
        <v>44135</v>
      </c>
      <c r="T170" s="63">
        <f t="shared" ref="T170" si="272">E170/C170-1</f>
        <v>-4.9846951195498201E-2</v>
      </c>
      <c r="U170" s="63">
        <f t="shared" ref="U170" si="273">I170/H170-1</f>
        <v>-1.6243830207305021E-2</v>
      </c>
      <c r="V170" s="9">
        <f t="shared" ref="V170" si="274">O170-N170</f>
        <v>6.8000000000000282E-3</v>
      </c>
      <c r="W170" s="9">
        <f t="shared" ref="W170" si="275">Q170-P170</f>
        <v>5.0000000000000044E-3</v>
      </c>
      <c r="X170" s="15">
        <v>-2.3699999999999999E-2</v>
      </c>
    </row>
    <row r="171" spans="1:27" hidden="1">
      <c r="B171" s="7">
        <v>44165</v>
      </c>
      <c r="C171" s="3">
        <v>2991.7396084428874</v>
      </c>
      <c r="D171" s="3"/>
      <c r="E171" s="3">
        <v>2938.1315585079169</v>
      </c>
      <c r="F171" s="2">
        <v>4.2666666666666666</v>
      </c>
      <c r="G171" s="2">
        <v>4.2995999999999999</v>
      </c>
      <c r="H171" s="2">
        <v>5.5533333333333328</v>
      </c>
      <c r="I171" s="2">
        <v>5.798</v>
      </c>
      <c r="J171" s="63">
        <f>C171/$Q$126/H171/30/N171</f>
        <v>0.77220139663716358</v>
      </c>
      <c r="K171" s="63">
        <f>E171/$Q$126/I171/30/O171</f>
        <v>0.72068462313516346</v>
      </c>
      <c r="L171" s="9">
        <f>C171/$N$126/24/30</f>
        <v>0.20775969503075606</v>
      </c>
      <c r="M171" s="9">
        <f>E171/$N$126/24/30</f>
        <v>0.20403691378527203</v>
      </c>
      <c r="N171" s="9">
        <v>0.99</v>
      </c>
      <c r="O171" s="10">
        <v>0.99780000000000002</v>
      </c>
      <c r="P171" s="9">
        <v>0.995</v>
      </c>
      <c r="Q171" s="17">
        <v>0.99809999999999999</v>
      </c>
      <c r="S171" s="7">
        <v>44165</v>
      </c>
      <c r="T171" s="63">
        <f t="shared" ref="T171" si="276">E171/C171-1</f>
        <v>-1.7918688439222841E-2</v>
      </c>
      <c r="U171" s="63">
        <f t="shared" ref="U171" si="277">I171/H171-1</f>
        <v>4.4057623049219785E-2</v>
      </c>
      <c r="V171" s="9">
        <f t="shared" ref="V171" si="278">O171-N171</f>
        <v>7.8000000000000291E-3</v>
      </c>
      <c r="W171" s="9">
        <f t="shared" ref="W171" si="279">Q171-P171</f>
        <v>3.0999999999999917E-3</v>
      </c>
      <c r="X171" s="15">
        <v>-1.6199999999999999E-2</v>
      </c>
    </row>
    <row r="172" spans="1:27" hidden="1">
      <c r="B172" s="7">
        <v>44196</v>
      </c>
      <c r="C172" s="3">
        <v>2974.9965001358269</v>
      </c>
      <c r="D172" s="3"/>
      <c r="E172" s="3">
        <v>3000.143563261382</v>
      </c>
      <c r="F172" s="2">
        <v>3.774193548387097</v>
      </c>
      <c r="G172" s="2">
        <v>3.9980368743162709</v>
      </c>
      <c r="H172" s="2">
        <v>5.2032258064516137</v>
      </c>
      <c r="I172" s="2">
        <v>5.7264518107221427</v>
      </c>
      <c r="J172" s="63">
        <f>C172/$Q$126/H172/31/N172</f>
        <v>0.79311083024979534</v>
      </c>
      <c r="K172" s="63">
        <f>E172/$Q$126/I172/31/O172</f>
        <v>0.72629556543187124</v>
      </c>
      <c r="L172" s="9">
        <f>C172/$N$126/24/31</f>
        <v>0.19993256049299912</v>
      </c>
      <c r="M172" s="9">
        <f>E172/$N$126/24/31</f>
        <v>0.20162255129444773</v>
      </c>
      <c r="N172" s="9">
        <v>0.99</v>
      </c>
      <c r="O172" s="10">
        <v>0.99060000000000004</v>
      </c>
      <c r="P172" s="9">
        <v>0.995</v>
      </c>
      <c r="Q172" s="17">
        <v>0.99099999999999999</v>
      </c>
      <c r="S172" s="7">
        <v>44196</v>
      </c>
      <c r="T172" s="63">
        <f t="shared" ref="T172" si="280">E172/C172-1</f>
        <v>8.4528042720073415E-3</v>
      </c>
      <c r="U172" s="63">
        <f t="shared" ref="U172" si="281">I172/H172-1</f>
        <v>0.10055800454052322</v>
      </c>
      <c r="V172" s="9">
        <f t="shared" ref="V172" si="282">O172-N172</f>
        <v>6.0000000000004494E-4</v>
      </c>
      <c r="W172" s="9">
        <f t="shared" ref="W172" si="283">Q172-P172</f>
        <v>-4.0000000000000036E-3</v>
      </c>
      <c r="X172" s="15">
        <v>-1.6299999999999999E-2</v>
      </c>
    </row>
    <row r="173" spans="1:27" hidden="1">
      <c r="B173" s="7">
        <v>44227</v>
      </c>
      <c r="C173" s="3">
        <v>3149.2712925741007</v>
      </c>
      <c r="D173" s="3"/>
      <c r="E173" s="3">
        <v>2932.8567865266214</v>
      </c>
      <c r="F173" s="2">
        <v>4.032258064516129</v>
      </c>
      <c r="G173" s="2">
        <v>4.0978207732806231</v>
      </c>
      <c r="H173" s="2">
        <v>5.4741935483870963</v>
      </c>
      <c r="I173" s="2">
        <v>5.5695797158913871</v>
      </c>
      <c r="J173" s="63">
        <f>C173/$Q$126/H173/31/N173</f>
        <v>0.79801309994905334</v>
      </c>
      <c r="K173" s="63">
        <f>E173/$Q$126/I173/31/O173</f>
        <v>0.7269953010087955</v>
      </c>
      <c r="L173" s="9">
        <f>C173/$N$126/24/31</f>
        <v>0.21164457611385085</v>
      </c>
      <c r="M173" s="9">
        <f>E173/$N$126/24/31</f>
        <v>0.19710059049238043</v>
      </c>
      <c r="N173" s="9">
        <v>0.99</v>
      </c>
      <c r="O173" s="10">
        <v>0.99470000000000003</v>
      </c>
      <c r="P173" s="9">
        <v>0.995</v>
      </c>
      <c r="Q173" s="17">
        <v>0.99729999999999996</v>
      </c>
      <c r="S173" s="7">
        <v>44227</v>
      </c>
      <c r="T173" s="63">
        <f t="shared" ref="T173" si="284">E173/C173-1</f>
        <v>-6.8718914930504416E-2</v>
      </c>
      <c r="U173" s="63">
        <f t="shared" ref="U173" si="285">I173/H173-1</f>
        <v>1.7424697658414923E-2</v>
      </c>
      <c r="V173" s="9">
        <f t="shared" ref="V173" si="286">O173-N173</f>
        <v>4.7000000000000375E-3</v>
      </c>
      <c r="W173" s="9">
        <f t="shared" ref="W173" si="287">Q173-P173</f>
        <v>2.2999999999999687E-3</v>
      </c>
      <c r="X173" s="15">
        <v>-1.6500000000000001E-2</v>
      </c>
    </row>
    <row r="174" spans="1:27" hidden="1">
      <c r="B174" s="7">
        <v>44255</v>
      </c>
      <c r="C174" s="3">
        <v>3194.2451721693042</v>
      </c>
      <c r="D174" s="3"/>
      <c r="E174" s="3">
        <v>3124.3653367705988</v>
      </c>
      <c r="F174" s="2">
        <v>4.9642857142857144</v>
      </c>
      <c r="G174" s="2">
        <v>5.2484723468508037</v>
      </c>
      <c r="H174" s="2">
        <v>6.2285714285714286</v>
      </c>
      <c r="I174" s="2">
        <v>6.6445724769523977</v>
      </c>
      <c r="J174" s="63">
        <f>C174/$Q$126/H174/28/N174</f>
        <v>0.78759609665016761</v>
      </c>
      <c r="K174" s="63">
        <f>E174/$Q$126/I174/28/O174</f>
        <v>0.71814551983948804</v>
      </c>
      <c r="L174" s="9">
        <f>C174/$N$126/24/28</f>
        <v>0.23766705150069228</v>
      </c>
      <c r="M174" s="9">
        <f>E174/$N$126/24/28</f>
        <v>0.23246765898590763</v>
      </c>
      <c r="N174" s="9">
        <v>0.99</v>
      </c>
      <c r="O174" s="10">
        <v>0.99550000000000005</v>
      </c>
      <c r="P174" s="9">
        <v>0.995</v>
      </c>
      <c r="Q174" s="17">
        <v>0.996</v>
      </c>
      <c r="S174" s="7">
        <v>44255</v>
      </c>
      <c r="T174" s="63">
        <f t="shared" ref="T174" si="288">E174/C174-1</f>
        <v>-2.1876791427142717E-2</v>
      </c>
      <c r="U174" s="63">
        <f t="shared" ref="U174" si="289">I174/H174-1</f>
        <v>6.6789159143733512E-2</v>
      </c>
      <c r="V174" s="9">
        <f t="shared" ref="V174" si="290">O174-N174</f>
        <v>5.5000000000000604E-3</v>
      </c>
      <c r="W174" s="9">
        <f t="shared" ref="W174" si="291">Q174-P174</f>
        <v>1.0000000000000009E-3</v>
      </c>
      <c r="X174" s="15">
        <v>-1.7100000000000001E-2</v>
      </c>
    </row>
    <row r="175" spans="1:27" hidden="1">
      <c r="B175" s="7">
        <v>44286</v>
      </c>
      <c r="C175" s="19">
        <v>3752.4073644590608</v>
      </c>
      <c r="D175" s="19"/>
      <c r="E175" s="3">
        <v>3448.1594701724598</v>
      </c>
      <c r="F175" s="20">
        <v>6.161290322580645</v>
      </c>
      <c r="G175" s="2">
        <v>6.0175766372091344</v>
      </c>
      <c r="H175" s="20">
        <v>6.9741935483870963</v>
      </c>
      <c r="I175" s="2">
        <v>6.7543366649933967</v>
      </c>
      <c r="J175" s="63">
        <f>C175/$Q$126/H175/31/N175</f>
        <v>0.74633890091017674</v>
      </c>
      <c r="K175" s="63">
        <f>E175/$Q$126/I175/31/O175</f>
        <v>0.70430746556253399</v>
      </c>
      <c r="L175" s="9">
        <f>C175/$N$126/24/31</f>
        <v>0.25217791427816266</v>
      </c>
      <c r="M175" s="9">
        <f>E175/$N$126/24/31</f>
        <v>0.23173114718900942</v>
      </c>
      <c r="N175" s="9">
        <v>0.99</v>
      </c>
      <c r="O175" s="10">
        <v>0.99539999999999995</v>
      </c>
      <c r="P175" s="9">
        <v>0.995</v>
      </c>
      <c r="Q175" s="17">
        <v>0.99650000000000005</v>
      </c>
      <c r="S175" s="7">
        <v>44286</v>
      </c>
      <c r="T175" s="63">
        <f t="shared" ref="T175" si="292">E175/C175-1</f>
        <v>-8.1080720917533045E-2</v>
      </c>
      <c r="U175" s="63">
        <f t="shared" ref="U175" si="293">I175/H175-1</f>
        <v>-3.1524344982445385E-2</v>
      </c>
      <c r="V175" s="9">
        <f t="shared" ref="V175" si="294">O175-N175</f>
        <v>5.3999999999999604E-3</v>
      </c>
      <c r="W175" s="9">
        <f t="shared" ref="W175" si="295">Q175-P175</f>
        <v>1.5000000000000568E-3</v>
      </c>
      <c r="X175" s="15">
        <v>-3.5200000000000002E-2</v>
      </c>
    </row>
    <row r="176" spans="1:27" hidden="1">
      <c r="A176" s="41"/>
      <c r="B176" s="42">
        <v>44316</v>
      </c>
      <c r="C176" s="35">
        <v>3552.7968177971243</v>
      </c>
      <c r="D176" s="35"/>
      <c r="E176" s="36">
        <v>3545.5719814989498</v>
      </c>
      <c r="F176" s="36">
        <v>6.8666666666666663</v>
      </c>
      <c r="G176" s="36">
        <v>7.1206661938595266</v>
      </c>
      <c r="H176" s="36">
        <v>6.9933333333333341</v>
      </c>
      <c r="I176" s="36">
        <v>7.3304307704991265</v>
      </c>
      <c r="J176" s="39">
        <f>C176/$Q$126/H176/30/N176</f>
        <v>0.72819329531146038</v>
      </c>
      <c r="K176" s="39">
        <f>E176/$Q$126/I176/30/O176</f>
        <v>0.68780529689085457</v>
      </c>
      <c r="L176" s="39">
        <f>C176/$N$126/24/30</f>
        <v>0.2467220012359114</v>
      </c>
      <c r="M176" s="39">
        <f>E176/$N$126/24/30</f>
        <v>0.24622027649298264</v>
      </c>
      <c r="N176" s="39">
        <v>0.99</v>
      </c>
      <c r="O176" s="39">
        <v>0.99790000000000001</v>
      </c>
      <c r="P176" s="39">
        <v>0.995</v>
      </c>
      <c r="Q176" s="45">
        <v>1</v>
      </c>
      <c r="R176" s="41"/>
      <c r="S176" s="42">
        <v>44316</v>
      </c>
      <c r="T176" s="39">
        <f t="shared" ref="T176" si="296">E176/C176-1</f>
        <v>-2.0335630402456006E-3</v>
      </c>
      <c r="U176" s="39">
        <f t="shared" ref="U176" si="297">I176/H176-1</f>
        <v>4.8202684056118938E-2</v>
      </c>
      <c r="V176" s="40">
        <f t="shared" ref="V176" si="298">O176-N176</f>
        <v>7.9000000000000181E-3</v>
      </c>
      <c r="W176" s="40">
        <f t="shared" ref="W176" si="299">Q176-P176</f>
        <v>5.0000000000000044E-3</v>
      </c>
      <c r="X176" s="45">
        <v>-3.1099999999999999E-2</v>
      </c>
      <c r="Y176" s="41"/>
      <c r="Z176" s="41"/>
      <c r="AA176" s="41"/>
    </row>
    <row r="177" spans="1:27" hidden="1">
      <c r="B177" s="7">
        <v>44347</v>
      </c>
      <c r="C177" s="3">
        <v>3601.0398103494158</v>
      </c>
      <c r="D177" s="3"/>
      <c r="E177" s="3">
        <v>3480.3728666293518</v>
      </c>
      <c r="F177" s="2">
        <v>6.903225806451613</v>
      </c>
      <c r="G177" s="3">
        <v>6.8419999999999996</v>
      </c>
      <c r="H177" s="2">
        <v>6.9161290322580644</v>
      </c>
      <c r="I177" s="3">
        <v>6.875</v>
      </c>
      <c r="J177" s="63">
        <f>C177/$Q$126/H177/31/N177</f>
        <v>0.72224564236764277</v>
      </c>
      <c r="K177" s="63">
        <f>E177/$Q$126/I177/31/O177</f>
        <v>0.695545527921139</v>
      </c>
      <c r="L177" s="63">
        <f>C177/$N$126/24/31</f>
        <v>0.24200536359875105</v>
      </c>
      <c r="M177" s="63">
        <f>E177/$N$126/24/31</f>
        <v>0.23389602598315537</v>
      </c>
      <c r="N177" s="63">
        <v>0.99</v>
      </c>
      <c r="O177" s="63">
        <v>0.99950000000000006</v>
      </c>
      <c r="P177" s="63">
        <v>0.995</v>
      </c>
      <c r="Q177" s="64">
        <v>1</v>
      </c>
      <c r="S177" s="7">
        <v>44347</v>
      </c>
      <c r="T177" s="63">
        <f t="shared" ref="T177:T181" si="300">E177/C177-1</f>
        <v>-3.3508916889301354E-2</v>
      </c>
      <c r="U177" s="63">
        <f t="shared" ref="U177:U181" si="301">I177/H177-1</f>
        <v>-5.9468283582089221E-3</v>
      </c>
      <c r="V177" s="9">
        <f t="shared" ref="V177:V181" si="302">O177-N177</f>
        <v>9.5000000000000639E-3</v>
      </c>
      <c r="W177" s="9">
        <f t="shared" ref="W177:W181" si="303">Q177-P177</f>
        <v>5.0000000000000044E-3</v>
      </c>
      <c r="X177" s="64">
        <v>-2.2100000000000002E-2</v>
      </c>
    </row>
    <row r="178" spans="1:27" hidden="1">
      <c r="B178" s="7">
        <v>44377</v>
      </c>
      <c r="C178" s="3">
        <v>3270.0499966849134</v>
      </c>
      <c r="D178" s="3"/>
      <c r="E178" s="3">
        <v>3557.0779483529132</v>
      </c>
      <c r="F178" s="2">
        <v>6.5</v>
      </c>
      <c r="G178" s="2">
        <v>7.2613180549159653</v>
      </c>
      <c r="H178" s="2">
        <v>6.47</v>
      </c>
      <c r="I178" s="2">
        <v>7.245073713900732</v>
      </c>
      <c r="J178" s="63">
        <f>C178/$Q$126/H178/30/N178</f>
        <v>0.7244537186140213</v>
      </c>
      <c r="K178" s="63">
        <f>E178/$Q$126/I178/30/O178</f>
        <v>0.69865702849844891</v>
      </c>
      <c r="L178" s="63">
        <f>C178/$N$126/24/30</f>
        <v>0.22708680532534123</v>
      </c>
      <c r="M178" s="63">
        <f>E178/$N$126/24/30</f>
        <v>0.24701930196895233</v>
      </c>
      <c r="N178" s="63">
        <v>0.99</v>
      </c>
      <c r="O178" s="63">
        <v>0.99719999999999998</v>
      </c>
      <c r="P178" s="63">
        <v>0.995</v>
      </c>
      <c r="Q178" s="64">
        <v>0.998</v>
      </c>
      <c r="S178" s="7">
        <v>44377</v>
      </c>
      <c r="T178" s="63">
        <f t="shared" si="300"/>
        <v>8.7774789975376688E-2</v>
      </c>
      <c r="U178" s="63">
        <f t="shared" si="301"/>
        <v>0.11979500987646552</v>
      </c>
      <c r="V178" s="63">
        <f t="shared" si="302"/>
        <v>7.1999999999999842E-3</v>
      </c>
      <c r="W178" s="63">
        <f t="shared" si="303"/>
        <v>3.0000000000000027E-3</v>
      </c>
      <c r="X178" s="64">
        <v>-2.0799999999999999E-2</v>
      </c>
    </row>
    <row r="179" spans="1:27" hidden="1">
      <c r="B179" s="7">
        <v>44408</v>
      </c>
      <c r="C179" s="3">
        <v>3023.7174372539671</v>
      </c>
      <c r="D179" s="3"/>
      <c r="E179" s="3">
        <v>3300.2007058339436</v>
      </c>
      <c r="F179" s="2">
        <v>5.741935483870968</v>
      </c>
      <c r="G179" s="3">
        <v>6.3981885152669395</v>
      </c>
      <c r="H179" s="2">
        <v>5.7290322580645157</v>
      </c>
      <c r="I179" s="3">
        <v>6.393950027591889</v>
      </c>
      <c r="J179" s="63">
        <f>C179/$Q$126/H179/31/N179</f>
        <v>0.73211622485279115</v>
      </c>
      <c r="K179" s="63">
        <f>E179/$Q$126/I179/31/O179</f>
        <v>0.70986920333941006</v>
      </c>
      <c r="L179" s="63">
        <f>C179/$N$126/24/31</f>
        <v>0.20320681701975585</v>
      </c>
      <c r="M179" s="63">
        <f>E179/$N$126/24/31</f>
        <v>0.22178768184367903</v>
      </c>
      <c r="N179" s="63">
        <v>0.99</v>
      </c>
      <c r="O179" s="63">
        <v>0.99850000000000005</v>
      </c>
      <c r="P179" s="63">
        <v>0.995</v>
      </c>
      <c r="Q179" s="64">
        <v>1</v>
      </c>
      <c r="S179" s="7">
        <v>44408</v>
      </c>
      <c r="T179" s="63">
        <f t="shared" si="300"/>
        <v>9.1438196298880614E-2</v>
      </c>
      <c r="U179" s="63">
        <f t="shared" si="301"/>
        <v>0.11606109715849433</v>
      </c>
      <c r="V179" s="63">
        <f t="shared" si="302"/>
        <v>8.5000000000000631E-3</v>
      </c>
      <c r="W179" s="63">
        <f t="shared" si="303"/>
        <v>5.0000000000000044E-3</v>
      </c>
      <c r="X179" s="64">
        <v>-1.3599999999999999E-2</v>
      </c>
    </row>
    <row r="180" spans="1:27" hidden="1">
      <c r="B180" s="7">
        <v>44439</v>
      </c>
      <c r="C180" s="3">
        <v>3025.6677596054242</v>
      </c>
      <c r="D180" s="3"/>
      <c r="E180" s="3">
        <v>3490.3355105421319</v>
      </c>
      <c r="F180" s="2">
        <v>5.709677419354839</v>
      </c>
      <c r="G180" s="2">
        <v>6.6778498923019054</v>
      </c>
      <c r="H180" s="2">
        <v>5.7612903225806447</v>
      </c>
      <c r="I180" s="2">
        <v>6.7672303610333229</v>
      </c>
      <c r="J180" s="63">
        <f>C180/$Q$126/H180/31/N180</f>
        <v>0.72848660677305677</v>
      </c>
      <c r="K180" s="63">
        <f>E180/$Q$126/I180/31/O180</f>
        <v>0.70857407302820197</v>
      </c>
      <c r="L180" s="63">
        <f>C180/$N$126/24/31</f>
        <v>0.20333788707025699</v>
      </c>
      <c r="M180" s="63">
        <f>E180/$N$126/24/31</f>
        <v>0.23456555850417554</v>
      </c>
      <c r="N180" s="63">
        <v>0.99</v>
      </c>
      <c r="O180" s="63">
        <v>0.99960000000000004</v>
      </c>
      <c r="P180" s="63">
        <v>0.995</v>
      </c>
      <c r="Q180" s="64">
        <v>1</v>
      </c>
      <c r="S180" s="7">
        <v>44439</v>
      </c>
      <c r="T180" s="63">
        <f t="shared" si="300"/>
        <v>0.15357527258620918</v>
      </c>
      <c r="U180" s="63">
        <f t="shared" si="301"/>
        <v>0.17460325415472022</v>
      </c>
      <c r="V180" s="63">
        <f t="shared" si="302"/>
        <v>9.6000000000000529E-3</v>
      </c>
      <c r="W180" s="63">
        <f t="shared" si="303"/>
        <v>5.0000000000000044E-3</v>
      </c>
      <c r="X180" s="64">
        <v>-1.89E-2</v>
      </c>
    </row>
    <row r="181" spans="1:27" hidden="1">
      <c r="B181" s="7">
        <v>44469</v>
      </c>
      <c r="C181" s="3">
        <v>3185.0195953660714</v>
      </c>
      <c r="D181" s="3"/>
      <c r="E181" s="3">
        <v>2738.9851072138854</v>
      </c>
      <c r="F181" s="2">
        <v>5.9333333333333336</v>
      </c>
      <c r="G181" s="3">
        <v>5.1104525555744882</v>
      </c>
      <c r="H181" s="2">
        <v>6.4566666666666661</v>
      </c>
      <c r="I181" s="3">
        <v>5.4574891115184725</v>
      </c>
      <c r="J181" s="63">
        <f>C181/$Q$126/H181/30/N181</f>
        <v>0.7070730370376479</v>
      </c>
      <c r="K181" s="63">
        <f>E181/$Q$126/I181/30/O181</f>
        <v>0.71556195902239539</v>
      </c>
      <c r="L181" s="63">
        <f>C181/$N$126/24/30</f>
        <v>0.22118191634486609</v>
      </c>
      <c r="M181" s="63">
        <f>E181/$N$126/24/30</f>
        <v>0.1902072991120754</v>
      </c>
      <c r="N181" s="63">
        <v>0.99</v>
      </c>
      <c r="O181" s="63">
        <v>0.99528000000000005</v>
      </c>
      <c r="P181" s="63">
        <v>0.995</v>
      </c>
      <c r="Q181" s="64">
        <v>0.99563500000000005</v>
      </c>
      <c r="S181" s="7">
        <v>44469</v>
      </c>
      <c r="T181" s="63">
        <f t="shared" si="300"/>
        <v>-0.14004136389023403</v>
      </c>
      <c r="U181" s="63">
        <f t="shared" si="301"/>
        <v>-0.15475129919693242</v>
      </c>
      <c r="V181" s="63">
        <f t="shared" si="302"/>
        <v>5.2800000000000624E-3</v>
      </c>
      <c r="W181" s="63">
        <f t="shared" si="303"/>
        <v>6.3500000000005219E-4</v>
      </c>
      <c r="X181" s="64">
        <v>-4.1000000000000003E-3</v>
      </c>
    </row>
    <row r="182" spans="1:27" hidden="1">
      <c r="B182" s="7">
        <v>44500</v>
      </c>
      <c r="C182" s="3">
        <v>3451.7009109591859</v>
      </c>
      <c r="D182" s="3"/>
      <c r="E182" s="3">
        <v>3413.5682952914108</v>
      </c>
      <c r="F182" s="2">
        <v>5.387096774193548</v>
      </c>
      <c r="G182" s="3">
        <v>5.4350562044815618</v>
      </c>
      <c r="H182" s="2">
        <v>6.5354838709677416</v>
      </c>
      <c r="I182" s="3">
        <v>6.590125211648159</v>
      </c>
      <c r="J182" s="63">
        <f>C182/$Q$126/H182/31/N182</f>
        <v>0.73261449112294763</v>
      </c>
      <c r="K182" s="63">
        <f>E182/$Q$126/I182/31/O182</f>
        <v>0.71297548966393998</v>
      </c>
      <c r="L182" s="63">
        <f>C182/$N$126/24/31</f>
        <v>0.23196914724188075</v>
      </c>
      <c r="M182" s="63">
        <f>E182/$N$126/24/31</f>
        <v>0.22940647145775611</v>
      </c>
      <c r="N182" s="63">
        <v>0.99</v>
      </c>
      <c r="O182" s="63">
        <v>0.99768999999999997</v>
      </c>
      <c r="P182" s="63">
        <v>0.995</v>
      </c>
      <c r="Q182" s="64">
        <v>0.99834599999999996</v>
      </c>
      <c r="S182" s="7">
        <v>44500</v>
      </c>
      <c r="T182" s="63">
        <f t="shared" ref="T182" si="304">E182/C182-1</f>
        <v>-1.1047485472076568E-2</v>
      </c>
      <c r="U182" s="63">
        <f t="shared" ref="U182" si="305">I182/H182-1</f>
        <v>8.3607184654141964E-3</v>
      </c>
      <c r="V182" s="63">
        <f t="shared" ref="V182" si="306">O182-N182</f>
        <v>7.6899999999999746E-3</v>
      </c>
      <c r="W182" s="63">
        <f t="shared" ref="W182" si="307">Q182-P182</f>
        <v>3.3459999999999601E-3</v>
      </c>
      <c r="X182" s="64">
        <v>-1.11E-2</v>
      </c>
    </row>
    <row r="183" spans="1:27" hidden="1">
      <c r="B183" s="7">
        <v>44530</v>
      </c>
      <c r="C183" s="3">
        <v>2977.1587776374222</v>
      </c>
      <c r="D183" s="3"/>
      <c r="E183" s="3">
        <v>2877.9891803252672</v>
      </c>
      <c r="F183" s="2">
        <v>4.2666666666666666</v>
      </c>
      <c r="G183" s="3">
        <v>4.3329750606383381</v>
      </c>
      <c r="H183" s="2">
        <v>5.5533333333333328</v>
      </c>
      <c r="I183" s="3">
        <v>5.751456558755808</v>
      </c>
      <c r="J183" s="63">
        <f>C183/$Q$126/H183/30/N183</f>
        <v>0.76843792140678735</v>
      </c>
      <c r="K183" s="63">
        <f>E183/$Q$126/I183/30/O183</f>
        <v>0.71050875646536915</v>
      </c>
      <c r="L183" s="63">
        <f>C183/$N$126/24/30</f>
        <v>0.20674713733593211</v>
      </c>
      <c r="M183" s="63">
        <f>E183/$N$126/24/30</f>
        <v>0.19986035974481023</v>
      </c>
      <c r="N183" s="63">
        <v>0.99</v>
      </c>
      <c r="O183" s="63">
        <v>0.99939599999999995</v>
      </c>
      <c r="P183" s="63">
        <v>0.995</v>
      </c>
      <c r="Q183" s="64">
        <v>1</v>
      </c>
      <c r="S183" s="7">
        <v>44530</v>
      </c>
      <c r="T183" s="63">
        <f t="shared" ref="T183:T184" si="308">E183/C183-1</f>
        <v>-3.3310147264249301E-2</v>
      </c>
      <c r="U183" s="63">
        <f t="shared" ref="U183:U184" si="309">I183/H183-1</f>
        <v>3.5676451156508193E-2</v>
      </c>
      <c r="V183" s="63">
        <f t="shared" ref="V183:V184" si="310">O183-N183</f>
        <v>9.3959999999999599E-3</v>
      </c>
      <c r="W183" s="63">
        <f t="shared" ref="W183:W184" si="311">Q183-P183</f>
        <v>5.0000000000000044E-3</v>
      </c>
      <c r="X183" s="64">
        <v>-1.6299999999999999E-2</v>
      </c>
    </row>
    <row r="184" spans="1:27" hidden="1">
      <c r="B184" s="7">
        <v>44561</v>
      </c>
      <c r="C184" s="3">
        <v>2955.4805532828968</v>
      </c>
      <c r="D184" s="3"/>
      <c r="E184" s="3">
        <v>2483.4857594807959</v>
      </c>
      <c r="F184" s="2">
        <v>3.774193548387097</v>
      </c>
      <c r="G184" s="3">
        <v>3.4917872044814087</v>
      </c>
      <c r="H184" s="2">
        <v>5.2032258064516137</v>
      </c>
      <c r="I184" s="3">
        <v>4.7630846622368468</v>
      </c>
      <c r="J184" s="63">
        <f>C184/$Q$126/H184/31/N184</f>
        <v>0.7879080312512311</v>
      </c>
      <c r="K184" s="63">
        <f>E184/$Q$126/I184/31/O184</f>
        <v>0.71667078926914585</v>
      </c>
      <c r="L184" s="63">
        <f>C184/$N$126/24/31</f>
        <v>0.19862100492492588</v>
      </c>
      <c r="M184" s="63">
        <f>E184/$N$126/24/31</f>
        <v>0.16690092469629006</v>
      </c>
      <c r="N184" s="63">
        <v>0.99</v>
      </c>
      <c r="O184" s="63">
        <v>0.99909999999999999</v>
      </c>
      <c r="P184" s="63">
        <v>0.995</v>
      </c>
      <c r="Q184" s="64">
        <v>1</v>
      </c>
      <c r="S184" s="7">
        <v>44561</v>
      </c>
      <c r="T184" s="63">
        <f t="shared" si="308"/>
        <v>-0.15970153932422848</v>
      </c>
      <c r="U184" s="63">
        <f t="shared" si="309"/>
        <v>-8.4590052514927239E-2</v>
      </c>
      <c r="V184" s="63">
        <f t="shared" si="310"/>
        <v>9.099999999999997E-3</v>
      </c>
      <c r="W184" s="63">
        <f t="shared" si="311"/>
        <v>5.0000000000000044E-3</v>
      </c>
      <c r="X184" s="64">
        <v>-1.7100000000000001E-2</v>
      </c>
    </row>
    <row r="185" spans="1:27" hidden="1">
      <c r="B185" s="7">
        <v>44592</v>
      </c>
      <c r="C185" s="3">
        <v>3133.5249361112196</v>
      </c>
      <c r="D185" s="3"/>
      <c r="E185" s="2">
        <v>2802.7532298595897</v>
      </c>
      <c r="F185" s="2">
        <v>4.032258064516129</v>
      </c>
      <c r="G185" s="2">
        <v>3.871054774421975</v>
      </c>
      <c r="H185" s="2">
        <v>5.4741935483870963</v>
      </c>
      <c r="I185" s="2">
        <v>5.2388626294440979</v>
      </c>
      <c r="J185" s="63">
        <f>C185/$Q$126/H185/31/N185</f>
        <v>0.79402303444930533</v>
      </c>
      <c r="K185" s="63">
        <f>E185/$Q$126/I185/31/O185</f>
        <v>0.73610311832694297</v>
      </c>
      <c r="L185" s="63">
        <f>C185/$N$126/24/31</f>
        <v>0.2105863532332809</v>
      </c>
      <c r="M185" s="63">
        <f>E185/$N$126/24/31</f>
        <v>0.18835707189916595</v>
      </c>
      <c r="N185" s="63">
        <v>0.99</v>
      </c>
      <c r="O185" s="63">
        <v>0.99807800000000002</v>
      </c>
      <c r="P185" s="63">
        <v>0.995</v>
      </c>
      <c r="Q185" s="64">
        <v>1</v>
      </c>
      <c r="S185" s="7">
        <v>44592</v>
      </c>
      <c r="T185" s="63">
        <f t="shared" ref="T185" si="312">E185/C185-1</f>
        <v>-0.1055589832523004</v>
      </c>
      <c r="U185" s="63">
        <f t="shared" ref="U185" si="313">I185/H185-1</f>
        <v>-4.2989148422115209E-2</v>
      </c>
      <c r="V185" s="63">
        <f t="shared" ref="V185" si="314">O185-N185</f>
        <v>8.0780000000000296E-3</v>
      </c>
      <c r="W185" s="63">
        <f t="shared" ref="W185" si="315">Q185-P185</f>
        <v>5.0000000000000044E-3</v>
      </c>
      <c r="X185" s="64">
        <v>-0.01</v>
      </c>
    </row>
    <row r="186" spans="1:27" hidden="1">
      <c r="B186" s="7">
        <v>44620</v>
      </c>
      <c r="C186" s="3">
        <v>3178.2739463084786</v>
      </c>
      <c r="D186" s="3"/>
      <c r="E186" s="3">
        <v>3192.6841593280651</v>
      </c>
      <c r="F186" s="2">
        <v>4.9642857142857144</v>
      </c>
      <c r="G186" s="3">
        <v>5.2993286501424652</v>
      </c>
      <c r="H186" s="2">
        <v>6.2285714285714286</v>
      </c>
      <c r="I186" s="3">
        <v>6.6719539854642758</v>
      </c>
      <c r="J186" s="63">
        <f>C186/$Q$126/H186/28/N186</f>
        <v>0.78365811616692194</v>
      </c>
      <c r="K186" s="63">
        <f>E186/$Q$126/I186/28/O186</f>
        <v>0.72825695542582214</v>
      </c>
      <c r="L186" s="63">
        <f>C186/$N$126/24/28</f>
        <v>0.23647871624319033</v>
      </c>
      <c r="M186" s="63">
        <f>E186/$N$126/24/28</f>
        <v>0.23755090471190962</v>
      </c>
      <c r="N186" s="63">
        <v>0.99</v>
      </c>
      <c r="O186" s="63">
        <v>0.999027</v>
      </c>
      <c r="P186" s="63">
        <v>0.995</v>
      </c>
      <c r="Q186" s="64">
        <v>1</v>
      </c>
      <c r="S186" s="7">
        <v>44620</v>
      </c>
      <c r="T186" s="63">
        <f t="shared" ref="T186:T189" si="316">E186/C186-1</f>
        <v>4.5339744978005747E-3</v>
      </c>
      <c r="U186" s="63">
        <f t="shared" ref="U186:U197" si="317">I186/H186-1</f>
        <v>7.1185272895640583E-2</v>
      </c>
      <c r="V186" s="63">
        <f t="shared" ref="V186:V197" si="318">O186-N186</f>
        <v>9.0270000000000072E-3</v>
      </c>
      <c r="W186" s="63">
        <f t="shared" ref="W186:W197" si="319">Q186-P186</f>
        <v>5.0000000000000044E-3</v>
      </c>
      <c r="X186" s="64">
        <v>-1.0999999999999999E-2</v>
      </c>
    </row>
    <row r="187" spans="1:27" hidden="1">
      <c r="B187" s="7">
        <v>44651</v>
      </c>
      <c r="C187" s="19">
        <v>3733.645327636767</v>
      </c>
      <c r="D187" s="19"/>
      <c r="E187" s="19">
        <v>3626.9503850687734</v>
      </c>
      <c r="F187" s="20">
        <v>6.161290322580645</v>
      </c>
      <c r="G187" s="19">
        <v>6.4021990927318697</v>
      </c>
      <c r="H187" s="20">
        <v>6.9741935483870963</v>
      </c>
      <c r="I187" s="19">
        <v>7.2564831848561697</v>
      </c>
      <c r="J187" s="63">
        <f>C187/$Q$126/H187/31/N187</f>
        <v>0.74260720640562616</v>
      </c>
      <c r="K187" s="63">
        <f>E187/$Q$126/I187/31/O187</f>
        <v>0.68995878249977893</v>
      </c>
      <c r="L187" s="63">
        <f>C187/$N$126/24/31</f>
        <v>0.25091702470677196</v>
      </c>
      <c r="M187" s="63">
        <f>E187/$N$126/24/31</f>
        <v>0.243746665663224</v>
      </c>
      <c r="N187" s="63">
        <v>0.99</v>
      </c>
      <c r="O187" s="92">
        <v>0.99482700000000002</v>
      </c>
      <c r="P187" s="63">
        <v>0.995</v>
      </c>
      <c r="Q187" s="93">
        <v>0.99582400000000004</v>
      </c>
      <c r="S187" s="7">
        <v>44651</v>
      </c>
      <c r="T187" s="63">
        <f t="shared" si="316"/>
        <v>-2.857661432869063E-2</v>
      </c>
      <c r="U187" s="63">
        <f t="shared" si="317"/>
        <v>4.0476312352179855E-2</v>
      </c>
      <c r="V187" s="92">
        <f t="shared" si="318"/>
        <v>4.8270000000000257E-3</v>
      </c>
      <c r="W187" s="92">
        <f t="shared" si="319"/>
        <v>8.2400000000004692E-4</v>
      </c>
      <c r="X187" s="64">
        <v>-1.49E-2</v>
      </c>
    </row>
    <row r="188" spans="1:27" hidden="1">
      <c r="A188" s="41"/>
      <c r="B188" s="42">
        <v>44681</v>
      </c>
      <c r="C188" s="35">
        <v>3532.7659350516874</v>
      </c>
      <c r="D188" s="35"/>
      <c r="E188" s="36">
        <v>3476.5110521175311</v>
      </c>
      <c r="F188" s="36">
        <v>6.8666666666666663</v>
      </c>
      <c r="G188" s="36">
        <v>7.2154228685120421</v>
      </c>
      <c r="H188" s="36">
        <v>6.9933333333333341</v>
      </c>
      <c r="I188" s="36">
        <v>7.4265060193600725</v>
      </c>
      <c r="J188" s="39">
        <f>C188/$Q126/H188/30/N188</f>
        <v>0.72408769759156566</v>
      </c>
      <c r="K188" s="39">
        <f>E188/$Q$126/I188/30/O188</f>
        <v>0.66814072199951713</v>
      </c>
      <c r="L188" s="39">
        <f>C188/$N126/24/30</f>
        <v>0.24533096771192275</v>
      </c>
      <c r="M188" s="39">
        <f>E188/$N$126/24/30</f>
        <v>0.24142437861927302</v>
      </c>
      <c r="N188" s="39">
        <v>0.99</v>
      </c>
      <c r="O188" s="39">
        <v>0.99422999999999995</v>
      </c>
      <c r="P188" s="39">
        <v>0.995</v>
      </c>
      <c r="Q188" s="45">
        <v>1</v>
      </c>
      <c r="R188" s="41"/>
      <c r="S188" s="42">
        <v>44681</v>
      </c>
      <c r="T188" s="39">
        <f t="shared" si="316"/>
        <v>-1.5923750389461699E-2</v>
      </c>
      <c r="U188" s="39">
        <f t="shared" si="317"/>
        <v>6.1940803530992072E-2</v>
      </c>
      <c r="V188" s="40">
        <f t="shared" si="318"/>
        <v>4.229999999999956E-3</v>
      </c>
      <c r="W188" s="40">
        <f t="shared" si="319"/>
        <v>5.0000000000000044E-3</v>
      </c>
      <c r="X188" s="45">
        <v>-1.6899999999999998E-2</v>
      </c>
      <c r="Z188" s="41"/>
      <c r="AA188" s="41"/>
    </row>
    <row r="189" spans="1:27" hidden="1">
      <c r="B189" s="7">
        <v>44712</v>
      </c>
      <c r="C189" s="3">
        <v>3580.3647800606391</v>
      </c>
      <c r="D189" s="3"/>
      <c r="E189" s="3">
        <v>3654.2021514860708</v>
      </c>
      <c r="F189" s="2">
        <v>6.903225806451613</v>
      </c>
      <c r="G189" s="3">
        <v>7.3007844575892209</v>
      </c>
      <c r="H189" s="2">
        <v>6.9161290322580644</v>
      </c>
      <c r="I189" s="3">
        <v>7.3604518852836023</v>
      </c>
      <c r="J189" s="63">
        <f>C189/$Q126/H189/31/N189</f>
        <v>0.7180989371607267</v>
      </c>
      <c r="K189" s="99">
        <f>E189/$Q$126/I189/31/O189</f>
        <v>0.68249387714123333</v>
      </c>
      <c r="L189" s="63">
        <f>C189/$N126/24/31</f>
        <v>0.24061591263848384</v>
      </c>
      <c r="M189" s="63">
        <f>E189/$N$126/24/31</f>
        <v>0.24557810157836499</v>
      </c>
      <c r="N189" s="63">
        <v>0.99</v>
      </c>
      <c r="O189" s="63">
        <v>0.99895199999999995</v>
      </c>
      <c r="P189" s="63">
        <v>0.995</v>
      </c>
      <c r="Q189" s="64">
        <v>1</v>
      </c>
      <c r="S189" s="7">
        <v>44317</v>
      </c>
      <c r="T189" s="63">
        <f t="shared" si="316"/>
        <v>2.0622862741985992E-2</v>
      </c>
      <c r="U189" s="63">
        <f t="shared" si="317"/>
        <v>6.4244442368431409E-2</v>
      </c>
      <c r="V189" s="9">
        <f t="shared" si="318"/>
        <v>8.95199999999996E-3</v>
      </c>
      <c r="W189" s="9">
        <f t="shared" si="319"/>
        <v>5.0000000000000044E-3</v>
      </c>
      <c r="X189" s="64">
        <v>-2.23E-2</v>
      </c>
    </row>
    <row r="190" spans="1:27" hidden="1">
      <c r="B190" s="7">
        <v>44742</v>
      </c>
      <c r="C190" s="3">
        <v>3247.9500065889679</v>
      </c>
      <c r="D190" s="3">
        <v>3361.7553224532326</v>
      </c>
      <c r="E190" s="3">
        <v>3585.7868899714604</v>
      </c>
      <c r="F190" s="2">
        <v>6.5</v>
      </c>
      <c r="G190" s="2">
        <v>7.0444722476222941</v>
      </c>
      <c r="H190" s="2">
        <v>6.47</v>
      </c>
      <c r="I190" s="2">
        <v>7.0835405684948034</v>
      </c>
      <c r="J190" s="63">
        <f>D190/$P$126/H190/30/N190</f>
        <v>0.70552918934728537</v>
      </c>
      <c r="K190" s="99">
        <f>E190/$P$126/I190/30/O190</f>
        <v>0.6819258725866898</v>
      </c>
      <c r="L190" s="63">
        <f>D190/$N126/24/30</f>
        <v>0.23345523072591895</v>
      </c>
      <c r="M190" s="63">
        <f>E190/$N$126/24/30</f>
        <v>0.24901297847024031</v>
      </c>
      <c r="N190" s="63">
        <v>0.99</v>
      </c>
      <c r="O190" s="63">
        <v>0.99789600000000001</v>
      </c>
      <c r="P190" s="63">
        <v>0.995</v>
      </c>
      <c r="Q190" s="64">
        <v>1</v>
      </c>
      <c r="S190" s="7">
        <v>44742</v>
      </c>
      <c r="T190" s="63">
        <f>E190/D190-1</f>
        <v>6.6641247214488386E-2</v>
      </c>
      <c r="U190" s="63">
        <f t="shared" si="317"/>
        <v>9.4828526815271097E-2</v>
      </c>
      <c r="V190" s="63">
        <f t="shared" si="318"/>
        <v>7.8960000000000141E-3</v>
      </c>
      <c r="W190" s="63">
        <f t="shared" si="319"/>
        <v>5.0000000000000044E-3</v>
      </c>
      <c r="X190" s="64">
        <v>-1.54E-2</v>
      </c>
    </row>
    <row r="191" spans="1:27" hidden="1">
      <c r="B191" s="7">
        <v>44773</v>
      </c>
      <c r="C191" s="3">
        <v>3002.85460773554</v>
      </c>
      <c r="D191" s="3">
        <v>3108.0719960680367</v>
      </c>
      <c r="E191" s="3">
        <v>3045.7794383424994</v>
      </c>
      <c r="F191" s="2">
        <v>5.741935483870968</v>
      </c>
      <c r="G191" s="3">
        <v>5.5271021754389826</v>
      </c>
      <c r="H191" s="2">
        <v>5.7290322580645157</v>
      </c>
      <c r="I191" s="3">
        <v>5.6008658757549803</v>
      </c>
      <c r="J191" s="63">
        <f>D191/$P126/H191/31/N191</f>
        <v>0.71289001088113713</v>
      </c>
      <c r="K191" s="99">
        <f>E191/$P$126/I191/31/O191</f>
        <v>0.70857417806811285</v>
      </c>
      <c r="L191" s="63">
        <f>D191/$N126/24/31</f>
        <v>0.20887580618736809</v>
      </c>
      <c r="M191" s="63">
        <f>E191/$N$126/24/31</f>
        <v>0.20468947838323248</v>
      </c>
      <c r="N191" s="63">
        <v>0.99</v>
      </c>
      <c r="O191" s="63">
        <v>0.99840300000000004</v>
      </c>
      <c r="P191" s="63">
        <v>0.995</v>
      </c>
      <c r="Q191" s="64">
        <v>1</v>
      </c>
      <c r="S191" s="7">
        <v>44773</v>
      </c>
      <c r="T191" s="63">
        <f>E191/D191-1</f>
        <v>-2.0042186218447444E-2</v>
      </c>
      <c r="U191" s="63">
        <f t="shared" si="317"/>
        <v>-2.2371384299524788E-2</v>
      </c>
      <c r="V191" s="63">
        <f t="shared" si="318"/>
        <v>8.4030000000000493E-3</v>
      </c>
      <c r="W191" s="63">
        <f t="shared" si="319"/>
        <v>5.0000000000000044E-3</v>
      </c>
      <c r="X191" s="64">
        <v>-2.8E-3</v>
      </c>
    </row>
    <row r="192" spans="1:27" hidden="1">
      <c r="B192" s="7">
        <v>44804</v>
      </c>
      <c r="C192" s="3">
        <v>3004.6030471945719</v>
      </c>
      <c r="D192" s="3">
        <v>3109.8816993102223</v>
      </c>
      <c r="E192" s="3">
        <v>2982.9956031131396</v>
      </c>
      <c r="F192" s="2">
        <v>5.709677419354839</v>
      </c>
      <c r="G192" s="2">
        <v>5.4933010896670416</v>
      </c>
      <c r="H192" s="2">
        <v>5.7612903225806447</v>
      </c>
      <c r="I192" s="2">
        <v>5.5622436579386134</v>
      </c>
      <c r="J192" s="63">
        <f>D192/$P126/H192/31/N192</f>
        <v>0.70931122805886326</v>
      </c>
      <c r="K192" s="99">
        <f>E192/$P$126/I192/31/O192</f>
        <v>0.7012936481832901</v>
      </c>
      <c r="L192" s="63">
        <f>D192/$N126/24/31</f>
        <v>0.2089974260289128</v>
      </c>
      <c r="M192" s="63">
        <f>E192/$N$126/24/31</f>
        <v>0.20047013461781851</v>
      </c>
      <c r="N192" s="63">
        <v>0.99</v>
      </c>
      <c r="O192" s="63">
        <v>0.994834</v>
      </c>
      <c r="P192" s="63">
        <v>0.995</v>
      </c>
      <c r="Q192" s="64">
        <v>1</v>
      </c>
      <c r="S192" s="7">
        <v>44804</v>
      </c>
      <c r="T192" s="63">
        <f>E192/D192-1</f>
        <v>-4.0800939863798069E-2</v>
      </c>
      <c r="U192" s="63">
        <f t="shared" si="317"/>
        <v>-3.4548973146153239E-2</v>
      </c>
      <c r="V192" s="63">
        <f t="shared" si="318"/>
        <v>4.834000000000005E-3</v>
      </c>
      <c r="W192" s="63">
        <f t="shared" si="319"/>
        <v>5.0000000000000044E-3</v>
      </c>
      <c r="X192" s="64">
        <v>-2.7000000000000001E-3</v>
      </c>
    </row>
    <row r="193" spans="2:24" hidden="1">
      <c r="B193" s="7">
        <v>44834</v>
      </c>
      <c r="C193" s="3">
        <v>3165.3835326260582</v>
      </c>
      <c r="D193" s="3">
        <v>3276.2957917529557</v>
      </c>
      <c r="E193" s="3">
        <v>3414.1080171788226</v>
      </c>
      <c r="F193" s="2">
        <v>5.9333333333333336</v>
      </c>
      <c r="G193" s="3">
        <v>6.2439826257228086</v>
      </c>
      <c r="H193" s="2">
        <v>6.4566666666666661</v>
      </c>
      <c r="I193" s="3">
        <v>6.7193049139081555</v>
      </c>
      <c r="J193" s="63">
        <f>D193/$P126/H193/30/N193</f>
        <v>0.68901377369544414</v>
      </c>
      <c r="K193" s="63">
        <f>E193/$P$126/I193/30/O193</f>
        <v>0.6837092144046546</v>
      </c>
      <c r="L193" s="63">
        <f>D193/$N126/24/30</f>
        <v>0.22752054109395525</v>
      </c>
      <c r="M193" s="63">
        <f>E193/$N$126/24/30</f>
        <v>0.23709083452630711</v>
      </c>
      <c r="N193" s="63">
        <v>0.99</v>
      </c>
      <c r="O193" s="63">
        <v>0.99900999999999995</v>
      </c>
      <c r="P193" s="63">
        <v>0.995</v>
      </c>
      <c r="Q193" s="64">
        <v>1</v>
      </c>
      <c r="S193" s="7">
        <v>44834</v>
      </c>
      <c r="T193" s="63">
        <f t="shared" ref="T193:T203" si="320">E193/D193-1</f>
        <v>4.2063425949746547E-2</v>
      </c>
      <c r="U193" s="63">
        <f t="shared" si="317"/>
        <v>4.0677064621810421E-2</v>
      </c>
      <c r="V193" s="63">
        <f t="shared" si="318"/>
        <v>9.0099999999999625E-3</v>
      </c>
      <c r="W193" s="63">
        <f t="shared" si="319"/>
        <v>5.0000000000000044E-3</v>
      </c>
      <c r="X193" s="64">
        <v>-1.9300000000000001E-2</v>
      </c>
    </row>
    <row r="194" spans="2:24" hidden="1">
      <c r="B194" s="7">
        <v>44865</v>
      </c>
      <c r="C194" s="3">
        <v>3422.4287933258906</v>
      </c>
      <c r="D194" s="3">
        <v>3542.347692649229</v>
      </c>
      <c r="E194" s="3">
        <v>3587.0537438343081</v>
      </c>
      <c r="F194" s="2">
        <v>5.387096774193548</v>
      </c>
      <c r="G194" s="3">
        <v>5.5414864043355312</v>
      </c>
      <c r="H194" s="2">
        <v>6.5354838709677416</v>
      </c>
      <c r="I194" s="3">
        <v>6.7435004119246074</v>
      </c>
      <c r="J194" s="63">
        <f>D194/$P126/H194/31/N194</f>
        <v>0.71223968084889555</v>
      </c>
      <c r="K194" s="63">
        <f>E194/$P$126/I194/31/O194</f>
        <v>0.69328045450261333</v>
      </c>
      <c r="L194" s="63">
        <f>D194/$N126/24/31</f>
        <v>0.23806100085008258</v>
      </c>
      <c r="M194" s="63">
        <f>E194/$N$126/24/31</f>
        <v>0.24106543977381104</v>
      </c>
      <c r="N194" s="63">
        <v>0.99</v>
      </c>
      <c r="O194" s="63">
        <v>0.99814000000000003</v>
      </c>
      <c r="P194" s="63">
        <v>0.995</v>
      </c>
      <c r="Q194" s="64">
        <v>1</v>
      </c>
      <c r="S194" s="7">
        <v>44865</v>
      </c>
      <c r="T194" s="63">
        <f t="shared" si="320"/>
        <v>1.2620458256497269E-2</v>
      </c>
      <c r="U194" s="63">
        <f t="shared" si="317"/>
        <v>3.1828789583725703E-2</v>
      </c>
      <c r="V194" s="63">
        <f t="shared" si="318"/>
        <v>8.1400000000000361E-3</v>
      </c>
      <c r="W194" s="63">
        <f t="shared" si="319"/>
        <v>5.0000000000000044E-3</v>
      </c>
      <c r="X194" s="64">
        <v>-1.7899999999999999E-2</v>
      </c>
    </row>
    <row r="195" spans="2:24" hidden="1">
      <c r="B195" s="7">
        <v>44895</v>
      </c>
      <c r="C195" s="3">
        <v>2979.1264473893175</v>
      </c>
      <c r="D195" s="3">
        <v>3083.5124218214751</v>
      </c>
      <c r="E195" s="3">
        <v>3036.3172619968373</v>
      </c>
      <c r="F195" s="2">
        <v>4.2666666666666666</v>
      </c>
      <c r="G195" s="3">
        <v>4.3067760541741134</v>
      </c>
      <c r="H195" s="2">
        <v>5.5533333333333328</v>
      </c>
      <c r="I195" s="3">
        <v>5.965014569499167</v>
      </c>
      <c r="J195" s="63">
        <f>D195/$P126/H195/30/N195</f>
        <v>0.75395447924276104</v>
      </c>
      <c r="K195" s="63">
        <f>E195/$P$126/I195/30/O195</f>
        <v>0.68473352835028689</v>
      </c>
      <c r="L195" s="63">
        <f>D195/$N126/24/30</f>
        <v>0.21413280707093577</v>
      </c>
      <c r="M195" s="63">
        <f>E195/$N$126/24/30</f>
        <v>0.21085536541644703</v>
      </c>
      <c r="N195" s="63">
        <v>0.99</v>
      </c>
      <c r="O195" s="63">
        <v>0.99931499999999995</v>
      </c>
      <c r="P195" s="63">
        <v>0.995</v>
      </c>
      <c r="Q195" s="64">
        <v>1</v>
      </c>
      <c r="S195" s="7">
        <v>44895</v>
      </c>
      <c r="T195" s="63">
        <f t="shared" si="320"/>
        <v>-1.5305649327256088E-2</v>
      </c>
      <c r="U195" s="63">
        <f t="shared" si="317"/>
        <v>7.4132275420018212E-2</v>
      </c>
      <c r="V195" s="63">
        <f t="shared" si="318"/>
        <v>9.3149999999999622E-3</v>
      </c>
      <c r="W195" s="63">
        <f t="shared" si="319"/>
        <v>5.0000000000000044E-3</v>
      </c>
      <c r="X195" s="64">
        <v>-2.0400000000000001E-2</v>
      </c>
    </row>
    <row r="196" spans="2:24" hidden="1">
      <c r="B196" s="7">
        <v>44926</v>
      </c>
      <c r="C196" s="3">
        <v>2953.5674949129962</v>
      </c>
      <c r="D196" s="3">
        <v>3057.057906096376</v>
      </c>
      <c r="E196" s="3">
        <v>3093.3715690373924</v>
      </c>
      <c r="F196" s="2">
        <v>3.774193548387097</v>
      </c>
      <c r="G196" s="3">
        <v>3.9913760935730873</v>
      </c>
      <c r="H196" s="2">
        <v>5.2032258064516137</v>
      </c>
      <c r="I196" s="3">
        <v>5.8563882121772828</v>
      </c>
      <c r="J196" s="63">
        <f>D196/$P126/H196/31/N196</f>
        <v>0.77204696168166043</v>
      </c>
      <c r="K196" s="63">
        <f>E196/$P$126/I196/31/O196</f>
        <v>0.68777366244977756</v>
      </c>
      <c r="L196" s="63">
        <f>D196/$N126/24/31</f>
        <v>0.20544743992583173</v>
      </c>
      <c r="M196" s="63">
        <f>E196/$N$126/24/31</f>
        <v>0.20788787426326563</v>
      </c>
      <c r="N196" s="63">
        <v>0.99</v>
      </c>
      <c r="O196" s="63">
        <v>0.99909000000000003</v>
      </c>
      <c r="P196" s="63">
        <v>0.995</v>
      </c>
      <c r="Q196" s="64">
        <v>1</v>
      </c>
      <c r="S196" s="7">
        <v>44926</v>
      </c>
      <c r="T196" s="63">
        <f t="shared" si="320"/>
        <v>1.1878631042153254E-2</v>
      </c>
      <c r="U196" s="63">
        <f t="shared" si="317"/>
        <v>0.12553028256351983</v>
      </c>
      <c r="V196" s="63">
        <f t="shared" si="318"/>
        <v>9.0900000000000425E-3</v>
      </c>
      <c r="W196" s="63">
        <f t="shared" si="319"/>
        <v>5.0000000000000044E-3</v>
      </c>
      <c r="X196" s="64">
        <v>-2.1600000000000001E-2</v>
      </c>
    </row>
    <row r="197" spans="2:24" hidden="1">
      <c r="B197" s="7">
        <v>44957</v>
      </c>
      <c r="C197" s="3">
        <v>3111.2017966340127</v>
      </c>
      <c r="D197" s="3">
        <v>3220.2155753144448</v>
      </c>
      <c r="E197" s="2">
        <v>3101.4018709951793</v>
      </c>
      <c r="F197" s="2">
        <v>4.032258064516129</v>
      </c>
      <c r="G197" s="2">
        <v>4.0833114326281317</v>
      </c>
      <c r="H197" s="2">
        <v>5.4741935483870963</v>
      </c>
      <c r="I197" s="2">
        <v>5.6697417529081386</v>
      </c>
      <c r="J197" s="63">
        <f>D197/$P126/H197/31/N197</f>
        <v>0.77299649443895257</v>
      </c>
      <c r="K197" s="63">
        <f>E197/$P$126/I197/31/O197</f>
        <v>0.71216654736909191</v>
      </c>
      <c r="L197" s="63">
        <f>D197/$N126/24/31</f>
        <v>0.21641233705070195</v>
      </c>
      <c r="M197" s="63">
        <f>E197/$N$126/24/31</f>
        <v>0.20842754509376202</v>
      </c>
      <c r="N197" s="63">
        <v>0.99</v>
      </c>
      <c r="O197" s="63">
        <v>0.99922</v>
      </c>
      <c r="P197" s="63">
        <v>0.995</v>
      </c>
      <c r="Q197" s="64">
        <v>1</v>
      </c>
      <c r="R197" s="88">
        <f t="shared" ref="R197:R203" si="321">T197-U197</f>
        <v>-7.2618024537110304E-2</v>
      </c>
      <c r="S197" s="7">
        <v>44957</v>
      </c>
      <c r="T197" s="63">
        <f t="shared" si="320"/>
        <v>-3.6896195779583363E-2</v>
      </c>
      <c r="U197" s="63">
        <f t="shared" si="317"/>
        <v>3.5721828757526941E-2</v>
      </c>
      <c r="V197" s="63">
        <f t="shared" si="318"/>
        <v>9.220000000000006E-3</v>
      </c>
      <c r="W197" s="63">
        <f t="shared" si="319"/>
        <v>5.0000000000000044E-3</v>
      </c>
      <c r="X197" s="64">
        <v>-1.7899999999999999E-2</v>
      </c>
    </row>
    <row r="198" spans="2:24" hidden="1">
      <c r="B198" s="7">
        <v>44985</v>
      </c>
      <c r="C198" s="3">
        <v>3155.8752594839793</v>
      </c>
      <c r="D198" s="3">
        <v>3266.4543570702003</v>
      </c>
      <c r="E198" s="3">
        <v>3252.3850015267667</v>
      </c>
      <c r="F198" s="2">
        <v>4.9642857142857144</v>
      </c>
      <c r="G198" s="3">
        <v>5.117502760821429</v>
      </c>
      <c r="H198" s="2">
        <v>6.2285714285714286</v>
      </c>
      <c r="I198" s="3">
        <v>6.5990893295076782</v>
      </c>
      <c r="J198" s="63">
        <f t="shared" ref="J198:J208" si="322">D198/$P$126/H198/DAY(B198)/N198</f>
        <v>0.76296485629849331</v>
      </c>
      <c r="K198" s="63">
        <f t="shared" ref="K198:K208" si="323">E198/$P$126/I198/DAY(B198)/O198</f>
        <v>0.70995490806318728</v>
      </c>
      <c r="L198" s="63">
        <f t="shared" ref="L198:L208" si="324">D198/$N$126/24/DAY(B198)</f>
        <v>0.24303975871058039</v>
      </c>
      <c r="M198" s="63">
        <f t="shared" ref="M198:M208" si="325">E198/$N$126/24/DAY(B198)</f>
        <v>0.24199293166121777</v>
      </c>
      <c r="N198" s="63">
        <v>0.99</v>
      </c>
      <c r="O198" s="63">
        <v>0.99985900000000005</v>
      </c>
      <c r="P198" s="63">
        <v>0.995</v>
      </c>
      <c r="Q198" s="64">
        <v>1</v>
      </c>
      <c r="R198" s="88">
        <f t="shared" si="321"/>
        <v>-6.3794044470535605E-2</v>
      </c>
      <c r="S198" s="7">
        <v>44985</v>
      </c>
      <c r="T198" s="63">
        <f t="shared" si="320"/>
        <v>-4.3072255128808745E-3</v>
      </c>
      <c r="U198" s="63">
        <f t="shared" ref="U198:U203" si="326">I198/H198-1</f>
        <v>5.948681895765473E-2</v>
      </c>
      <c r="V198" s="63">
        <f t="shared" ref="V198:V203" si="327">O198-N198</f>
        <v>9.8590000000000622E-3</v>
      </c>
      <c r="W198" s="63">
        <f t="shared" ref="W198:W203" si="328">Q198-P198</f>
        <v>5.0000000000000044E-3</v>
      </c>
      <c r="X198" s="64">
        <v>-1.8700000000000001E-2</v>
      </c>
    </row>
    <row r="199" spans="2:24" hidden="1">
      <c r="B199" s="7">
        <v>45016</v>
      </c>
      <c r="C199" s="3">
        <v>3712.553240646173</v>
      </c>
      <c r="D199" s="3">
        <v>3842.6378458148092</v>
      </c>
      <c r="E199" s="2">
        <v>3350.8010340333917</v>
      </c>
      <c r="F199" s="2">
        <v>6.161290322580645</v>
      </c>
      <c r="G199" s="2">
        <v>5.400617825896032</v>
      </c>
      <c r="H199" s="2">
        <v>6.9741935483870963</v>
      </c>
      <c r="I199" s="2">
        <v>6.1054670013284538</v>
      </c>
      <c r="J199" s="63">
        <f t="shared" si="322"/>
        <v>0.72401603810053772</v>
      </c>
      <c r="K199" s="63">
        <f t="shared" si="323"/>
        <v>0.71764704695655235</v>
      </c>
      <c r="L199" s="63">
        <f t="shared" si="324"/>
        <v>0.25824179071336084</v>
      </c>
      <c r="M199" s="63">
        <f t="shared" si="325"/>
        <v>0.22518824153450215</v>
      </c>
      <c r="N199" s="63">
        <v>0.99</v>
      </c>
      <c r="O199" s="63">
        <v>0.99487099999999995</v>
      </c>
      <c r="P199" s="63">
        <v>0.995</v>
      </c>
      <c r="Q199" s="64">
        <v>0.99542200000000003</v>
      </c>
      <c r="R199" s="88">
        <f t="shared" si="321"/>
        <v>-3.4315676880716239E-3</v>
      </c>
      <c r="S199" s="7">
        <v>45016</v>
      </c>
      <c r="T199" s="63">
        <f t="shared" si="320"/>
        <v>-0.12799457859842278</v>
      </c>
      <c r="U199" s="63">
        <f t="shared" si="326"/>
        <v>-0.12456301091035116</v>
      </c>
      <c r="V199" s="63">
        <f t="shared" si="327"/>
        <v>4.8709999999999587E-3</v>
      </c>
      <c r="W199" s="63">
        <f t="shared" si="328"/>
        <v>4.2200000000003346E-4</v>
      </c>
      <c r="X199" s="64">
        <v>-1.04E-2</v>
      </c>
    </row>
    <row r="200" spans="2:24" hidden="1">
      <c r="B200" s="7">
        <f t="shared" ref="B200:B232" si="329">EOMONTH(B199,1)</f>
        <v>45046</v>
      </c>
      <c r="C200" s="3">
        <v>3515.1021053764239</v>
      </c>
      <c r="D200" s="3">
        <v>3619.9998728567784</v>
      </c>
      <c r="E200" s="2">
        <v>3577.353046525508</v>
      </c>
      <c r="F200" s="2">
        <v>6.8666666666666663</v>
      </c>
      <c r="G200" s="2">
        <v>6.5898692509556325</v>
      </c>
      <c r="H200" s="2">
        <v>6.9933333333333341</v>
      </c>
      <c r="I200" s="2">
        <v>6.8524274621397048</v>
      </c>
      <c r="J200" s="63">
        <f t="shared" si="322"/>
        <v>0.70287402144363798</v>
      </c>
      <c r="K200" s="63">
        <f t="shared" si="323"/>
        <v>0.70250982143956908</v>
      </c>
      <c r="L200" s="63">
        <f t="shared" si="324"/>
        <v>0.2513888800594985</v>
      </c>
      <c r="M200" s="63">
        <f t="shared" si="325"/>
        <v>0.24842729489760471</v>
      </c>
      <c r="N200" s="63">
        <v>0.99</v>
      </c>
      <c r="O200" s="63">
        <v>0.99897199999999997</v>
      </c>
      <c r="P200" s="63">
        <v>0.995</v>
      </c>
      <c r="Q200" s="64">
        <v>1</v>
      </c>
      <c r="R200" s="88">
        <f t="shared" si="321"/>
        <v>8.3677076472152834E-3</v>
      </c>
      <c r="S200" s="7">
        <f t="shared" ref="S200:S207" si="330">B200</f>
        <v>45046</v>
      </c>
      <c r="T200" s="63">
        <f t="shared" si="320"/>
        <v>-1.1780891665505777E-2</v>
      </c>
      <c r="U200" s="63">
        <f t="shared" si="326"/>
        <v>-2.0148599312721061E-2</v>
      </c>
      <c r="V200" s="63">
        <f t="shared" si="327"/>
        <v>8.97199999999998E-3</v>
      </c>
      <c r="W200" s="63">
        <f t="shared" si="328"/>
        <v>5.0000000000000044E-3</v>
      </c>
      <c r="X200" s="64">
        <v>-1.7999999999999999E-2</v>
      </c>
    </row>
    <row r="201" spans="2:24" hidden="1">
      <c r="B201" s="7">
        <f t="shared" si="329"/>
        <v>45077</v>
      </c>
      <c r="C201" s="3">
        <v>3562.462956160331</v>
      </c>
      <c r="D201" s="3">
        <v>3679.20541756084</v>
      </c>
      <c r="E201" s="2">
        <v>3747.1573392228579</v>
      </c>
      <c r="F201" s="2">
        <v>6.903225806451613</v>
      </c>
      <c r="G201" s="2">
        <v>7.0183190318403881</v>
      </c>
      <c r="H201" s="2">
        <v>6.9161290322580644</v>
      </c>
      <c r="I201" s="2">
        <v>7.0980648988440258</v>
      </c>
      <c r="J201" s="63">
        <f t="shared" si="322"/>
        <v>0.69904265283725076</v>
      </c>
      <c r="K201" s="63">
        <f t="shared" si="323"/>
        <v>0.68862150569391067</v>
      </c>
      <c r="L201" s="63">
        <f t="shared" si="324"/>
        <v>0.24725842859951883</v>
      </c>
      <c r="M201" s="63">
        <f t="shared" si="325"/>
        <v>0.25182509000153613</v>
      </c>
      <c r="N201" s="63">
        <v>0.99</v>
      </c>
      <c r="O201" s="63">
        <v>0.99730799999999997</v>
      </c>
      <c r="P201" s="63">
        <v>0.995</v>
      </c>
      <c r="Q201" s="64">
        <v>1</v>
      </c>
      <c r="R201" s="88">
        <f t="shared" si="321"/>
        <v>-7.8368415316985018E-3</v>
      </c>
      <c r="S201" s="7">
        <f t="shared" si="330"/>
        <v>45077</v>
      </c>
      <c r="T201" s="63">
        <f t="shared" si="320"/>
        <v>1.8469183954144874E-2</v>
      </c>
      <c r="U201" s="63">
        <f t="shared" si="326"/>
        <v>2.6306025485843376E-2</v>
      </c>
      <c r="V201" s="63">
        <f t="shared" si="327"/>
        <v>7.3079999999999812E-3</v>
      </c>
      <c r="W201" s="63">
        <f t="shared" si="328"/>
        <v>5.0000000000000044E-3</v>
      </c>
      <c r="X201" s="64">
        <v>-1.5779999999999999E-2</v>
      </c>
    </row>
    <row r="202" spans="2:24" hidden="1">
      <c r="B202" s="7">
        <f t="shared" si="329"/>
        <v>45107</v>
      </c>
      <c r="C202" s="3">
        <v>3231.7102565560281</v>
      </c>
      <c r="D202" s="3">
        <v>3337.597428840354</v>
      </c>
      <c r="E202" s="2">
        <v>2939.2810862197625</v>
      </c>
      <c r="F202" s="2">
        <v>6.5</v>
      </c>
      <c r="G202" s="2">
        <v>6.8581582376999517</v>
      </c>
      <c r="H202" s="2">
        <v>6.47</v>
      </c>
      <c r="I202" s="2">
        <v>6.8918417578590327</v>
      </c>
      <c r="J202" s="63">
        <f t="shared" si="322"/>
        <v>0.70045918946264352</v>
      </c>
      <c r="K202" s="63">
        <f t="shared" si="323"/>
        <v>0.76705920739171596</v>
      </c>
      <c r="L202" s="63">
        <f t="shared" si="324"/>
        <v>0.23177759922502458</v>
      </c>
      <c r="M202" s="63">
        <f t="shared" si="325"/>
        <v>0.20411674209859462</v>
      </c>
      <c r="N202" s="63">
        <v>0.99</v>
      </c>
      <c r="O202" s="63">
        <v>0.747421</v>
      </c>
      <c r="P202" s="63">
        <v>0.995</v>
      </c>
      <c r="Q202" s="64">
        <v>1</v>
      </c>
      <c r="R202" s="88">
        <f t="shared" si="321"/>
        <v>-0.18454189023328627</v>
      </c>
      <c r="S202" s="7">
        <f t="shared" si="330"/>
        <v>45107</v>
      </c>
      <c r="T202" s="63">
        <f t="shared" si="320"/>
        <v>-0.11934223677748523</v>
      </c>
      <c r="U202" s="63">
        <f t="shared" si="326"/>
        <v>6.5199653455801032E-2</v>
      </c>
      <c r="V202" s="63">
        <f t="shared" si="327"/>
        <v>-0.24257899999999999</v>
      </c>
      <c r="W202" s="63">
        <f t="shared" si="328"/>
        <v>5.0000000000000044E-3</v>
      </c>
      <c r="X202" s="64">
        <v>-1.03E-2</v>
      </c>
    </row>
    <row r="203" spans="2:24" hidden="1">
      <c r="B203" s="7">
        <f t="shared" si="329"/>
        <v>45138</v>
      </c>
      <c r="C203" s="3">
        <v>2987.8403346968721</v>
      </c>
      <c r="D203" s="3">
        <v>3078.5013759863518</v>
      </c>
      <c r="E203" s="2">
        <v>2732.7220984609621</v>
      </c>
      <c r="F203" s="2">
        <v>5.741935483870968</v>
      </c>
      <c r="G203" s="2">
        <v>5.9319436198809683</v>
      </c>
      <c r="H203" s="2">
        <v>5.7290322580645157</v>
      </c>
      <c r="I203" s="2">
        <v>6.0098721558808554</v>
      </c>
      <c r="J203" s="63">
        <f t="shared" si="322"/>
        <v>0.7061074782697746</v>
      </c>
      <c r="K203" s="63">
        <f t="shared" si="323"/>
        <v>0.74008740599879874</v>
      </c>
      <c r="L203" s="63">
        <f t="shared" si="324"/>
        <v>0.20688853333241611</v>
      </c>
      <c r="M203" s="63">
        <f t="shared" si="325"/>
        <v>0.18365067866001089</v>
      </c>
      <c r="N203" s="63">
        <v>0.99</v>
      </c>
      <c r="O203" s="63">
        <v>0.79927300000000001</v>
      </c>
      <c r="P203" s="63">
        <v>0.995</v>
      </c>
      <c r="Q203" s="64">
        <v>1</v>
      </c>
      <c r="R203" s="88">
        <f t="shared" si="321"/>
        <v>-0.16134112829238911</v>
      </c>
      <c r="S203" s="7">
        <f t="shared" si="330"/>
        <v>45138</v>
      </c>
      <c r="T203" s="63">
        <f t="shared" si="320"/>
        <v>-0.11232065063300545</v>
      </c>
      <c r="U203" s="63">
        <f t="shared" si="326"/>
        <v>4.9020477659383666E-2</v>
      </c>
      <c r="V203" s="63">
        <f t="shared" si="327"/>
        <v>-0.19072699999999998</v>
      </c>
      <c r="W203" s="63">
        <f t="shared" si="328"/>
        <v>5.0000000000000044E-3</v>
      </c>
      <c r="X203" s="64">
        <v>-8.8999999999999999E-3</v>
      </c>
    </row>
    <row r="204" spans="2:24" hidden="1">
      <c r="B204" s="7">
        <f t="shared" si="329"/>
        <v>45169</v>
      </c>
      <c r="C204" s="3">
        <v>2989.5800319586092</v>
      </c>
      <c r="D204" s="3">
        <v>3075.0891835013867</v>
      </c>
      <c r="E204" s="2">
        <v>3090.3843027065486</v>
      </c>
      <c r="F204" s="2">
        <v>5.709677419354839</v>
      </c>
      <c r="G204" s="2">
        <v>6.3206275230161291</v>
      </c>
      <c r="H204" s="2">
        <v>5.7612903225806447</v>
      </c>
      <c r="I204" s="2">
        <v>6.4763097254795312</v>
      </c>
      <c r="J204" s="63">
        <f>D204/$P$126/H204/DAY(B204)/N204</f>
        <v>0.7013756457757504</v>
      </c>
      <c r="K204" s="63">
        <f t="shared" si="323"/>
        <v>0.68251911119904918</v>
      </c>
      <c r="L204" s="63">
        <f t="shared" si="324"/>
        <v>0.20665921932132977</v>
      </c>
      <c r="M204" s="63">
        <f t="shared" si="325"/>
        <v>0.20768711711737559</v>
      </c>
      <c r="N204" s="63">
        <v>0.99</v>
      </c>
      <c r="O204" s="63">
        <v>0.90953200000000001</v>
      </c>
      <c r="P204" s="63">
        <v>0.995</v>
      </c>
      <c r="Q204" s="64">
        <v>1</v>
      </c>
      <c r="R204" s="88">
        <f t="shared" ref="R204:R207" si="331">T204-U204</f>
        <v>-0.11913363289194079</v>
      </c>
      <c r="S204" s="7">
        <f t="shared" si="330"/>
        <v>45169</v>
      </c>
      <c r="T204" s="63">
        <f t="shared" ref="T204:T206" si="332">E204/D204-1</f>
        <v>4.9738782495232226E-3</v>
      </c>
      <c r="U204" s="63">
        <f t="shared" ref="U204:U206" si="333">I204/H204-1</f>
        <v>0.12410751114146401</v>
      </c>
      <c r="V204" s="63">
        <f t="shared" ref="V204:V206" si="334">O204-N204</f>
        <v>-8.0467999999999984E-2</v>
      </c>
      <c r="W204" s="63">
        <f t="shared" ref="W204:W206" si="335">Q204-P204</f>
        <v>5.0000000000000044E-3</v>
      </c>
      <c r="X204" s="64">
        <v>-1.6299999999999999E-2</v>
      </c>
    </row>
    <row r="205" spans="2:24" hidden="1">
      <c r="B205" s="7">
        <f t="shared" si="329"/>
        <v>45199</v>
      </c>
      <c r="C205" s="3">
        <v>3149.5566149629271</v>
      </c>
      <c r="D205" s="3">
        <v>3246.0137193176997</v>
      </c>
      <c r="E205" s="2">
        <v>2901.702738524089</v>
      </c>
      <c r="F205" s="2">
        <v>5.9333333333333336</v>
      </c>
      <c r="G205" s="2">
        <v>5.8484534784162783</v>
      </c>
      <c r="H205" s="2">
        <v>6.4566666666666661</v>
      </c>
      <c r="I205" s="2">
        <v>6.2840880937219392</v>
      </c>
      <c r="J205" s="63">
        <f t="shared" si="322"/>
        <v>0.68264537281526261</v>
      </c>
      <c r="K205" s="63">
        <f t="shared" si="323"/>
        <v>0.67678627399010405</v>
      </c>
      <c r="L205" s="63">
        <f t="shared" si="324"/>
        <v>0.22541761939706245</v>
      </c>
      <c r="M205" s="63">
        <f t="shared" si="325"/>
        <v>0.20150713461972841</v>
      </c>
      <c r="N205" s="63">
        <v>0.99</v>
      </c>
      <c r="O205" s="63">
        <v>0.91716500000000001</v>
      </c>
      <c r="P205" s="63">
        <v>0.995</v>
      </c>
      <c r="Q205" s="64">
        <v>1</v>
      </c>
      <c r="R205" s="88">
        <f t="shared" si="331"/>
        <v>-7.9343201270405173E-2</v>
      </c>
      <c r="S205" s="7">
        <f t="shared" si="330"/>
        <v>45199</v>
      </c>
      <c r="T205" s="63">
        <f t="shared" si="332"/>
        <v>-0.10607194256282548</v>
      </c>
      <c r="U205" s="63">
        <f t="shared" si="333"/>
        <v>-2.672874129242031E-2</v>
      </c>
      <c r="V205" s="63">
        <f t="shared" si="334"/>
        <v>-7.2834999999999983E-2</v>
      </c>
      <c r="W205" s="63">
        <f t="shared" si="335"/>
        <v>5.0000000000000044E-3</v>
      </c>
      <c r="X205" s="64">
        <v>-1.4500000000000001E-2</v>
      </c>
    </row>
    <row r="206" spans="2:24" hidden="1">
      <c r="B206" s="7">
        <f t="shared" si="329"/>
        <v>45230</v>
      </c>
      <c r="C206" s="3">
        <v>3405.3166493592635</v>
      </c>
      <c r="D206" s="3">
        <v>3507.4190868554028</v>
      </c>
      <c r="E206" s="2">
        <v>2878.0953874228517</v>
      </c>
      <c r="F206" s="2">
        <v>5.387096774193548</v>
      </c>
      <c r="G206" s="2">
        <v>5.1536204165306687</v>
      </c>
      <c r="H206" s="2">
        <v>6.5354838709677416</v>
      </c>
      <c r="I206" s="2">
        <v>6.3068766755161283</v>
      </c>
      <c r="J206" s="63">
        <f t="shared" si="322"/>
        <v>0.70521678496131368</v>
      </c>
      <c r="K206" s="63">
        <f t="shared" si="323"/>
        <v>0.68318053154423553</v>
      </c>
      <c r="L206" s="63">
        <f t="shared" si="324"/>
        <v>0.23571364831017494</v>
      </c>
      <c r="M206" s="63">
        <f t="shared" si="325"/>
        <v>0.19342038893970775</v>
      </c>
      <c r="N206" s="63">
        <v>0.99</v>
      </c>
      <c r="O206" s="63">
        <v>0.86896700000000004</v>
      </c>
      <c r="P206" s="63">
        <v>0.995</v>
      </c>
      <c r="Q206" s="64">
        <v>1</v>
      </c>
      <c r="R206" s="88">
        <f t="shared" si="331"/>
        <v>-0.14444705072641673</v>
      </c>
      <c r="S206" s="7">
        <f t="shared" si="330"/>
        <v>45230</v>
      </c>
      <c r="T206" s="63">
        <f t="shared" si="332"/>
        <v>-0.17942643403836156</v>
      </c>
      <c r="U206" s="63">
        <f t="shared" si="333"/>
        <v>-3.4979383311944834E-2</v>
      </c>
      <c r="V206" s="63">
        <f t="shared" si="334"/>
        <v>-0.12103299999999995</v>
      </c>
      <c r="W206" s="63">
        <f t="shared" si="335"/>
        <v>5.0000000000000044E-3</v>
      </c>
      <c r="X206" s="64">
        <v>-1.34E-2</v>
      </c>
    </row>
    <row r="207" spans="2:24" hidden="1">
      <c r="B207" s="7">
        <f t="shared" si="329"/>
        <v>45260</v>
      </c>
      <c r="C207" s="3">
        <v>2964.2308151523703</v>
      </c>
      <c r="D207" s="3">
        <v>3051.6108558146934</v>
      </c>
      <c r="E207" s="2">
        <v>2326.3708075614009</v>
      </c>
      <c r="F207" s="2">
        <v>4.2666666666666666</v>
      </c>
      <c r="G207" s="2">
        <v>3.5922033837618672</v>
      </c>
      <c r="H207" s="2">
        <v>5.5533333333333328</v>
      </c>
      <c r="I207" s="2">
        <v>4.6439797801458669</v>
      </c>
      <c r="J207" s="63">
        <f t="shared" si="322"/>
        <v>0.74615417708880916</v>
      </c>
      <c r="K207" s="63">
        <f t="shared" si="323"/>
        <v>0.67386017874444182</v>
      </c>
      <c r="L207" s="63">
        <f t="shared" si="324"/>
        <v>0.21191742054268706</v>
      </c>
      <c r="M207" s="63">
        <f t="shared" si="325"/>
        <v>0.16155352830287503</v>
      </c>
      <c r="N207" s="63">
        <v>0.99</v>
      </c>
      <c r="O207" s="63">
        <v>0.99932600000000005</v>
      </c>
      <c r="P207" s="63">
        <v>0.995</v>
      </c>
      <c r="Q207" s="64">
        <v>1</v>
      </c>
      <c r="R207" s="88">
        <f t="shared" si="331"/>
        <v>-7.3908964152711976E-2</v>
      </c>
      <c r="S207" s="7">
        <f t="shared" si="330"/>
        <v>45260</v>
      </c>
      <c r="T207" s="63">
        <f t="shared" ref="T207" si="336">E207/D207-1</f>
        <v>-0.23765810338214766</v>
      </c>
      <c r="U207" s="63">
        <f t="shared" ref="U207" si="337">I207/H207-1</f>
        <v>-0.16374913922943568</v>
      </c>
      <c r="V207" s="63">
        <f t="shared" ref="V207" si="338">O207-N207</f>
        <v>9.3260000000000565E-3</v>
      </c>
      <c r="W207" s="63">
        <f t="shared" ref="W207" si="339">Q207-P207</f>
        <v>5.0000000000000044E-3</v>
      </c>
      <c r="X207" s="64">
        <v>-1.84E-2</v>
      </c>
    </row>
    <row r="208" spans="2:24" hidden="1">
      <c r="B208" s="7">
        <f t="shared" si="329"/>
        <v>45291</v>
      </c>
      <c r="C208" s="3">
        <v>2938.7996574384224</v>
      </c>
      <c r="D208" s="3">
        <v>3021.7996893827312</v>
      </c>
      <c r="E208" s="2">
        <v>2797.3835505226798</v>
      </c>
      <c r="F208" s="2">
        <v>3.774193548387097</v>
      </c>
      <c r="G208" s="2">
        <v>3.7879722232197737</v>
      </c>
      <c r="H208" s="2">
        <v>5.2032258064516137</v>
      </c>
      <c r="I208" s="2">
        <v>5.4508848333150741</v>
      </c>
      <c r="J208" s="63">
        <f t="shared" si="322"/>
        <v>0.76314264912879748</v>
      </c>
      <c r="K208" s="63">
        <f t="shared" si="323"/>
        <v>0.67284417335079338</v>
      </c>
      <c r="L208" s="63">
        <f t="shared" si="324"/>
        <v>0.20307793611443087</v>
      </c>
      <c r="M208" s="63">
        <f t="shared" si="325"/>
        <v>0.18799620635233064</v>
      </c>
      <c r="N208" s="63">
        <v>0.99</v>
      </c>
      <c r="O208" s="63">
        <v>0.99224389566000004</v>
      </c>
      <c r="P208" s="63">
        <v>0.995</v>
      </c>
      <c r="Q208" s="64">
        <v>0.99433000000000005</v>
      </c>
      <c r="R208" s="88">
        <f>T208-U208</f>
        <v>-0.12186293218583044</v>
      </c>
      <c r="S208" s="7">
        <f t="shared" ref="S208" si="340">B208</f>
        <v>45291</v>
      </c>
      <c r="T208" s="63">
        <f t="shared" ref="T208" si="341">E208/D208-1</f>
        <v>-7.4265723055221278E-2</v>
      </c>
      <c r="U208" s="63">
        <f t="shared" ref="U208" si="342">I208/H208-1</f>
        <v>4.7597209130609164E-2</v>
      </c>
      <c r="V208" s="63">
        <f t="shared" ref="V208" si="343">O208-N208</f>
        <v>2.2438956600000504E-3</v>
      </c>
      <c r="W208" s="63">
        <f t="shared" ref="W208" si="344">Q208-P208</f>
        <v>-6.6999999999994841E-4</v>
      </c>
      <c r="X208" s="64">
        <v>-1.61E-2</v>
      </c>
    </row>
    <row r="209" spans="1:28" hidden="1">
      <c r="A209" s="13"/>
      <c r="B209" s="7">
        <f t="shared" si="329"/>
        <v>45322</v>
      </c>
      <c r="C209" s="3"/>
      <c r="D209" s="3">
        <v>3188.6031750312668</v>
      </c>
      <c r="E209" s="2">
        <v>2551.001785251387</v>
      </c>
      <c r="F209" s="2">
        <v>4.032258064516129</v>
      </c>
      <c r="G209" s="2">
        <v>3.579947625352065</v>
      </c>
      <c r="H209" s="2">
        <v>5.4741935483870963</v>
      </c>
      <c r="I209" s="2">
        <v>4.7901727833977104</v>
      </c>
      <c r="J209" s="63">
        <f t="shared" ref="J209:J220" si="345">D209/$P$126/H209/DAY(B209)/N209</f>
        <v>0.76540809731826875</v>
      </c>
      <c r="K209" s="63">
        <f t="shared" ref="K209:K220" si="346">E209/$P$126/I209/DAY(B209)/O209</f>
        <v>0.70306413964215309</v>
      </c>
      <c r="L209" s="63">
        <f t="shared" ref="L209:L220" si="347">D209/$N$126/24/DAY(B209)</f>
        <v>0.21428784778435933</v>
      </c>
      <c r="M209" s="63">
        <f t="shared" ref="M209:M220" si="348">E209/$N$126/24/DAY(B209)</f>
        <v>0.17143829201958244</v>
      </c>
      <c r="N209" s="63">
        <v>0.99</v>
      </c>
      <c r="O209" s="63">
        <v>0.98540000000000005</v>
      </c>
      <c r="P209" s="63">
        <v>0.995</v>
      </c>
      <c r="Q209" s="64">
        <v>0.98629999999999995</v>
      </c>
      <c r="R209" s="88">
        <f t="shared" ref="R209:R221" si="349">T209-U209</f>
        <v>-7.5008897816315256E-2</v>
      </c>
      <c r="S209" s="7">
        <f t="shared" ref="S209:S220" si="350">B209</f>
        <v>45322</v>
      </c>
      <c r="T209" s="63">
        <f t="shared" ref="T209:T220" si="351">E209/D209-1</f>
        <v>-0.19996260267589672</v>
      </c>
      <c r="U209" s="63">
        <f t="shared" ref="U209:U220" si="352">I209/H209-1</f>
        <v>-0.12495370485958146</v>
      </c>
      <c r="V209" s="63">
        <f t="shared" ref="V209:V220" si="353">O209-N209</f>
        <v>-4.5999999999999375E-3</v>
      </c>
      <c r="W209" s="63">
        <f t="shared" ref="W209:W221" si="354">Q209-P209</f>
        <v>-8.700000000000041E-3</v>
      </c>
      <c r="X209" s="64">
        <v>-1.95E-2</v>
      </c>
      <c r="AB209" s="81"/>
    </row>
    <row r="210" spans="1:28" hidden="1">
      <c r="A210" s="13"/>
      <c r="B210" s="7">
        <f t="shared" si="329"/>
        <v>45351</v>
      </c>
      <c r="C210" s="3"/>
      <c r="D210" s="3">
        <v>3234.6133954466527</v>
      </c>
      <c r="E210" s="2">
        <v>3034.1289905212066</v>
      </c>
      <c r="F210" s="2">
        <v>4.9642857142857144</v>
      </c>
      <c r="G210" s="2">
        <v>4.7626035748414681</v>
      </c>
      <c r="H210" s="2">
        <v>6.2285714285714286</v>
      </c>
      <c r="I210" s="2">
        <v>5.9750641713059816</v>
      </c>
      <c r="J210" s="63">
        <f t="shared" si="345"/>
        <v>0.72947490153488925</v>
      </c>
      <c r="K210" s="63">
        <f t="shared" si="346"/>
        <v>0.70681163116506684</v>
      </c>
      <c r="L210" s="63">
        <f t="shared" si="347"/>
        <v>0.23237165197174231</v>
      </c>
      <c r="M210" s="63">
        <f t="shared" si="348"/>
        <v>0.21796903667537404</v>
      </c>
      <c r="N210" s="63">
        <v>0.99</v>
      </c>
      <c r="O210" s="63">
        <v>0.99907800000000002</v>
      </c>
      <c r="P210" s="63">
        <v>0.995</v>
      </c>
      <c r="Q210" s="64">
        <v>1</v>
      </c>
      <c r="R210" s="88">
        <f t="shared" si="349"/>
        <v>-2.1280241639349273E-2</v>
      </c>
      <c r="S210" s="7">
        <f t="shared" si="350"/>
        <v>45351</v>
      </c>
      <c r="T210" s="63">
        <f t="shared" si="351"/>
        <v>-6.1980948081049481E-2</v>
      </c>
      <c r="U210" s="63">
        <f t="shared" si="352"/>
        <v>-4.0700706441700207E-2</v>
      </c>
      <c r="V210" s="63">
        <f t="shared" si="353"/>
        <v>9.0780000000000305E-3</v>
      </c>
      <c r="W210" s="63">
        <f t="shared" si="354"/>
        <v>5.0000000000000044E-3</v>
      </c>
      <c r="X210" s="64">
        <v>-1.24E-2</v>
      </c>
      <c r="AB210" s="81"/>
    </row>
    <row r="211" spans="1:28" hidden="1">
      <c r="A211" s="13"/>
      <c r="B211" s="7">
        <f t="shared" si="329"/>
        <v>45382</v>
      </c>
      <c r="C211" s="3"/>
      <c r="D211" s="3">
        <v>3810.6958802107006</v>
      </c>
      <c r="E211" s="2">
        <v>3635.6347765544829</v>
      </c>
      <c r="F211" s="2">
        <v>6.161290322580645</v>
      </c>
      <c r="G211" s="2">
        <v>6.054189453658906</v>
      </c>
      <c r="H211" s="2">
        <v>6.9741935483870963</v>
      </c>
      <c r="I211" s="2">
        <v>6.8770139371998367</v>
      </c>
      <c r="J211" s="63">
        <f t="shared" si="345"/>
        <v>0.71799764752776551</v>
      </c>
      <c r="K211" s="63">
        <f t="shared" si="346"/>
        <v>0.69217623282436602</v>
      </c>
      <c r="L211" s="63">
        <f t="shared" si="347"/>
        <v>0.2560951532399664</v>
      </c>
      <c r="M211" s="63">
        <f t="shared" si="348"/>
        <v>0.24433029412328516</v>
      </c>
      <c r="N211" s="63">
        <v>0.99</v>
      </c>
      <c r="O211" s="63">
        <v>0.99360000000000004</v>
      </c>
      <c r="P211" s="63">
        <v>0.995</v>
      </c>
      <c r="Q211" s="64">
        <v>1</v>
      </c>
      <c r="R211" s="88">
        <f t="shared" si="349"/>
        <v>-3.2005233782345099E-2</v>
      </c>
      <c r="S211" s="7">
        <f t="shared" si="350"/>
        <v>45382</v>
      </c>
      <c r="T211" s="63">
        <f t="shared" si="351"/>
        <v>-4.593940559920473E-2</v>
      </c>
      <c r="U211" s="63">
        <f t="shared" si="352"/>
        <v>-1.3934171816859631E-2</v>
      </c>
      <c r="V211" s="63">
        <f t="shared" si="353"/>
        <v>3.6000000000000476E-3</v>
      </c>
      <c r="W211" s="63">
        <f t="shared" si="354"/>
        <v>5.0000000000000044E-3</v>
      </c>
      <c r="X211" s="64">
        <v>-1.6899999999999998E-2</v>
      </c>
      <c r="AB211" s="81"/>
    </row>
    <row r="212" spans="1:28" hidden="1">
      <c r="A212" s="13"/>
      <c r="B212" s="7">
        <f t="shared" si="329"/>
        <v>45412</v>
      </c>
      <c r="C212" s="3"/>
      <c r="D212" s="3">
        <v>3594.6598737467843</v>
      </c>
      <c r="E212" s="2">
        <v>3249.6064430704891</v>
      </c>
      <c r="F212" s="2">
        <v>6.8666666666666663</v>
      </c>
      <c r="G212" s="2">
        <v>6.3073767553838342</v>
      </c>
      <c r="H212" s="2">
        <v>6.9933333333333341</v>
      </c>
      <c r="I212" s="2">
        <v>6.5378972219652995</v>
      </c>
      <c r="J212" s="63">
        <f t="shared" si="345"/>
        <v>0.69795390329353313</v>
      </c>
      <c r="K212" s="63">
        <f t="shared" si="346"/>
        <v>0.67131605594430943</v>
      </c>
      <c r="L212" s="63">
        <f t="shared" si="347"/>
        <v>0.24962915789908224</v>
      </c>
      <c r="M212" s="63">
        <f t="shared" si="348"/>
        <v>0.22566711410211732</v>
      </c>
      <c r="N212" s="63">
        <v>0.99</v>
      </c>
      <c r="O212" s="63">
        <v>0.99529999999999996</v>
      </c>
      <c r="P212" s="63">
        <v>0.995</v>
      </c>
      <c r="Q212" s="64">
        <v>1</v>
      </c>
      <c r="R212" s="88">
        <f t="shared" si="349"/>
        <v>-3.0866239767904147E-2</v>
      </c>
      <c r="S212" s="7">
        <f t="shared" si="350"/>
        <v>45412</v>
      </c>
      <c r="T212" s="63">
        <f t="shared" si="351"/>
        <v>-9.5990564558376179E-2</v>
      </c>
      <c r="U212" s="63">
        <f t="shared" si="352"/>
        <v>-6.5124324790472032E-2</v>
      </c>
      <c r="V212" s="63">
        <f t="shared" si="353"/>
        <v>5.2999999999999714E-3</v>
      </c>
      <c r="W212" s="63">
        <f t="shared" si="354"/>
        <v>5.0000000000000044E-3</v>
      </c>
      <c r="X212" s="64">
        <v>-1.7299999999999999E-2</v>
      </c>
      <c r="AB212" s="81"/>
    </row>
    <row r="213" spans="1:28" hidden="1">
      <c r="A213" s="13"/>
      <c r="B213" s="7">
        <f t="shared" si="329"/>
        <v>45443</v>
      </c>
      <c r="C213" s="3"/>
      <c r="D213" s="3">
        <v>3653.4509796379211</v>
      </c>
      <c r="E213" s="2">
        <v>3651.3513248384306</v>
      </c>
      <c r="F213" s="2">
        <v>6.903225806451613</v>
      </c>
      <c r="G213" s="2">
        <v>7.2856113664347406</v>
      </c>
      <c r="H213" s="2">
        <v>6.9161290322580644</v>
      </c>
      <c r="I213" s="2">
        <v>7.4125840995641497</v>
      </c>
      <c r="J213" s="63">
        <f t="shared" si="345"/>
        <v>0.69414935426739133</v>
      </c>
      <c r="K213" s="63">
        <f t="shared" si="346"/>
        <v>0.64624231449097547</v>
      </c>
      <c r="L213" s="63">
        <f t="shared" si="347"/>
        <v>0.24552761959932268</v>
      </c>
      <c r="M213" s="63">
        <f t="shared" si="348"/>
        <v>0.24538651376602355</v>
      </c>
      <c r="N213" s="63">
        <v>0.99</v>
      </c>
      <c r="O213" s="63">
        <v>0.99160000000000004</v>
      </c>
      <c r="P213" s="63">
        <v>0.995</v>
      </c>
      <c r="Q213" s="64">
        <v>1</v>
      </c>
      <c r="R213" s="88">
        <f t="shared" si="349"/>
        <v>-7.2356920410633907E-2</v>
      </c>
      <c r="S213" s="7">
        <f t="shared" si="350"/>
        <v>45443</v>
      </c>
      <c r="T213" s="63">
        <f t="shared" si="351"/>
        <v>-5.7470452216079604E-4</v>
      </c>
      <c r="U213" s="63">
        <f t="shared" si="352"/>
        <v>7.1782215888473111E-2</v>
      </c>
      <c r="V213" s="63">
        <f t="shared" si="353"/>
        <v>1.6000000000000458E-3</v>
      </c>
      <c r="W213" s="63">
        <f t="shared" si="354"/>
        <v>5.0000000000000044E-3</v>
      </c>
      <c r="X213" s="64">
        <v>-1.8100000000000002E-2</v>
      </c>
      <c r="AB213" s="81"/>
    </row>
    <row r="214" spans="1:28" hidden="1">
      <c r="A214" s="13"/>
      <c r="B214" s="7">
        <f t="shared" si="329"/>
        <v>45473</v>
      </c>
      <c r="C214" s="3"/>
      <c r="D214" s="3">
        <v>3314.23424683847</v>
      </c>
      <c r="E214" s="2">
        <v>3452.173253434516</v>
      </c>
      <c r="F214" s="2">
        <v>6.5</v>
      </c>
      <c r="G214" s="2">
        <v>6.9892701234133341</v>
      </c>
      <c r="H214" s="2">
        <v>6.47</v>
      </c>
      <c r="I214" s="2">
        <v>7.0191484174369814</v>
      </c>
      <c r="J214" s="63">
        <f t="shared" si="345"/>
        <v>0.69555597513640466</v>
      </c>
      <c r="K214" s="63">
        <f t="shared" si="346"/>
        <v>0.66320061802767782</v>
      </c>
      <c r="L214" s="63">
        <f t="shared" si="347"/>
        <v>0.23015515603044928</v>
      </c>
      <c r="M214" s="63">
        <f t="shared" si="348"/>
        <v>0.23973425371073026</v>
      </c>
      <c r="N214" s="63">
        <v>0.99</v>
      </c>
      <c r="O214" s="63">
        <v>0.99690000000000001</v>
      </c>
      <c r="P214" s="63">
        <v>0.995</v>
      </c>
      <c r="Q214" s="64">
        <v>1</v>
      </c>
      <c r="R214" s="88">
        <f t="shared" si="349"/>
        <v>-4.3255933624775533E-2</v>
      </c>
      <c r="S214" s="7">
        <f t="shared" si="350"/>
        <v>45473</v>
      </c>
      <c r="T214" s="63">
        <f t="shared" si="351"/>
        <v>4.1620174170739377E-2</v>
      </c>
      <c r="U214" s="63">
        <f t="shared" si="352"/>
        <v>8.487610779551491E-2</v>
      </c>
      <c r="V214" s="63">
        <f t="shared" si="353"/>
        <v>6.9000000000000172E-3</v>
      </c>
      <c r="W214" s="63">
        <f t="shared" si="354"/>
        <v>5.0000000000000044E-3</v>
      </c>
      <c r="X214" s="64">
        <v>-1.9E-2</v>
      </c>
      <c r="AB214" s="81"/>
    </row>
    <row r="215" spans="1:28" hidden="1">
      <c r="A215" s="13"/>
      <c r="B215" s="7">
        <f t="shared" si="329"/>
        <v>45504</v>
      </c>
      <c r="C215" s="3"/>
      <c r="D215" s="3">
        <v>3056.9518663544486</v>
      </c>
      <c r="E215" s="2">
        <v>3288.5142942490274</v>
      </c>
      <c r="F215" s="2">
        <v>5.741935483870968</v>
      </c>
      <c r="G215" s="2">
        <v>6.3035783589645167</v>
      </c>
      <c r="H215" s="2">
        <v>5.7290322580645157</v>
      </c>
      <c r="I215" s="2">
        <v>6.3538208905913143</v>
      </c>
      <c r="J215" s="63">
        <f t="shared" si="345"/>
        <v>0.70116472592188628</v>
      </c>
      <c r="K215" s="63">
        <f t="shared" si="346"/>
        <v>0.67506147355423285</v>
      </c>
      <c r="L215" s="63">
        <f t="shared" si="347"/>
        <v>0.20544031359908929</v>
      </c>
      <c r="M215" s="63">
        <f t="shared" si="348"/>
        <v>0.2210023047210368</v>
      </c>
      <c r="N215" s="63">
        <v>0.99</v>
      </c>
      <c r="O215" s="63">
        <v>0.99739999999999995</v>
      </c>
      <c r="P215" s="63">
        <v>0.995</v>
      </c>
      <c r="Q215" s="64">
        <v>0.99939999999999996</v>
      </c>
      <c r="R215" s="88">
        <f t="shared" si="349"/>
        <v>-3.3307122623819296E-2</v>
      </c>
      <c r="S215" s="7">
        <f t="shared" si="350"/>
        <v>45504</v>
      </c>
      <c r="T215" s="63">
        <f t="shared" si="351"/>
        <v>7.5749451747412433E-2</v>
      </c>
      <c r="U215" s="63">
        <f t="shared" si="352"/>
        <v>0.10905657437123173</v>
      </c>
      <c r="V215" s="63">
        <f t="shared" si="353"/>
        <v>7.3999999999999622E-3</v>
      </c>
      <c r="W215" s="63">
        <f t="shared" si="354"/>
        <v>4.3999999999999595E-3</v>
      </c>
      <c r="X215" s="64">
        <v>-1.4500000000000001E-2</v>
      </c>
      <c r="AB215" s="81"/>
    </row>
    <row r="216" spans="1:28" hidden="1">
      <c r="A216" s="13"/>
      <c r="B216" s="7">
        <f t="shared" si="329"/>
        <v>45535</v>
      </c>
      <c r="C216" s="3"/>
      <c r="D216" s="3">
        <v>3053.5635592168783</v>
      </c>
      <c r="E216" s="2">
        <v>2474.8852041262903</v>
      </c>
      <c r="F216" s="2">
        <v>5.709677419354839</v>
      </c>
      <c r="G216" s="2">
        <v>4.7131995387872143</v>
      </c>
      <c r="H216" s="2">
        <v>5.7612903225806447</v>
      </c>
      <c r="I216" s="2">
        <v>4.7759994948228286</v>
      </c>
      <c r="J216" s="63">
        <f t="shared" si="345"/>
        <v>0.69646601625532045</v>
      </c>
      <c r="K216" s="63">
        <f t="shared" si="346"/>
        <v>0.67621860010876145</v>
      </c>
      <c r="L216" s="63">
        <f t="shared" si="347"/>
        <v>0.20521260478608053</v>
      </c>
      <c r="M216" s="63">
        <f t="shared" si="348"/>
        <v>0.16632293038483134</v>
      </c>
      <c r="N216" s="63">
        <v>0.99</v>
      </c>
      <c r="O216" s="63">
        <v>0.99690000000000001</v>
      </c>
      <c r="P216" s="63">
        <v>0.995</v>
      </c>
      <c r="Q216" s="64">
        <v>1</v>
      </c>
      <c r="R216" s="88">
        <f t="shared" si="349"/>
        <v>-1.8490064827343611E-2</v>
      </c>
      <c r="S216" s="7">
        <f t="shared" si="350"/>
        <v>45535</v>
      </c>
      <c r="T216" s="63">
        <f t="shared" si="351"/>
        <v>-0.18950918946615825</v>
      </c>
      <c r="U216" s="63">
        <f t="shared" si="352"/>
        <v>-0.17101912463881463</v>
      </c>
      <c r="V216" s="63">
        <f t="shared" si="353"/>
        <v>6.9000000000000172E-3</v>
      </c>
      <c r="W216" s="63">
        <f t="shared" si="354"/>
        <v>5.0000000000000044E-3</v>
      </c>
      <c r="X216" s="64">
        <v>-7.9000000000000008E-3</v>
      </c>
      <c r="AB216" s="81"/>
    </row>
    <row r="217" spans="1:28" hidden="1">
      <c r="A217" s="13"/>
      <c r="B217" s="7">
        <f t="shared" si="329"/>
        <v>45565</v>
      </c>
      <c r="C217" s="3"/>
      <c r="D217" s="3">
        <v>3223.2916232824732</v>
      </c>
      <c r="E217" s="2">
        <v>2989.0187278690387</v>
      </c>
      <c r="F217" s="2">
        <v>5.9333333333333336</v>
      </c>
      <c r="G217" s="2">
        <v>5.7631141804039006</v>
      </c>
      <c r="H217" s="2">
        <v>6.4566666666666661</v>
      </c>
      <c r="I217" s="2">
        <v>6.1863131582283586</v>
      </c>
      <c r="J217" s="63">
        <f t="shared" si="345"/>
        <v>0.67786685520555523</v>
      </c>
      <c r="K217" s="63">
        <f t="shared" si="346"/>
        <v>0.65316661711181401</v>
      </c>
      <c r="L217" s="63">
        <f t="shared" si="347"/>
        <v>0.22383969606128284</v>
      </c>
      <c r="M217" s="63">
        <f t="shared" si="348"/>
        <v>0.20757074499090547</v>
      </c>
      <c r="N217" s="63">
        <v>0.99</v>
      </c>
      <c r="O217" s="63">
        <v>0.99439999999999995</v>
      </c>
      <c r="P217" s="63">
        <v>0.995</v>
      </c>
      <c r="Q217" s="63">
        <v>0.99660000000000004</v>
      </c>
      <c r="R217" s="88">
        <f t="shared" si="349"/>
        <v>-3.0809265575092226E-2</v>
      </c>
      <c r="S217" s="7">
        <f t="shared" si="350"/>
        <v>45565</v>
      </c>
      <c r="T217" s="63">
        <f t="shared" si="351"/>
        <v>-7.2681259654334474E-2</v>
      </c>
      <c r="U217" s="63">
        <f t="shared" si="352"/>
        <v>-4.1871994079242247E-2</v>
      </c>
      <c r="V217" s="63">
        <f t="shared" si="353"/>
        <v>4.3999999999999595E-3</v>
      </c>
      <c r="W217" s="63">
        <f t="shared" si="354"/>
        <v>1.6000000000000458E-3</v>
      </c>
      <c r="X217" s="64">
        <v>-1.66E-2</v>
      </c>
      <c r="AB217" s="81"/>
    </row>
    <row r="218" spans="1:28" hidden="1">
      <c r="A218" s="13"/>
      <c r="B218" s="7">
        <f t="shared" si="329"/>
        <v>45596</v>
      </c>
      <c r="C218" s="3"/>
      <c r="D218" s="3">
        <v>3482.8671532474173</v>
      </c>
      <c r="E218" s="2">
        <v>3176.9687783334198</v>
      </c>
      <c r="F218" s="2">
        <v>5.387096774193548</v>
      </c>
      <c r="G218" s="2">
        <v>5.1389721324641569</v>
      </c>
      <c r="H218" s="2">
        <v>6.5354838709677416</v>
      </c>
      <c r="I218" s="2">
        <v>6.3146134475284432</v>
      </c>
      <c r="J218" s="63">
        <f t="shared" si="345"/>
        <v>0.700280267466585</v>
      </c>
      <c r="K218" s="63">
        <f t="shared" si="346"/>
        <v>0.65594979142493859</v>
      </c>
      <c r="L218" s="63">
        <f t="shared" si="347"/>
        <v>0.23406365277200386</v>
      </c>
      <c r="M218" s="63">
        <f t="shared" si="348"/>
        <v>0.21350596628584811</v>
      </c>
      <c r="N218" s="63">
        <v>0.99</v>
      </c>
      <c r="O218" s="63">
        <v>0.99780000000000002</v>
      </c>
      <c r="P218" s="63">
        <v>0.995</v>
      </c>
      <c r="Q218" s="64">
        <v>1</v>
      </c>
      <c r="R218" s="88">
        <f t="shared" si="349"/>
        <v>-5.4033896463353326E-2</v>
      </c>
      <c r="S218" s="7">
        <f t="shared" si="350"/>
        <v>45596</v>
      </c>
      <c r="T218" s="63">
        <f t="shared" si="351"/>
        <v>-8.7829469645082092E-2</v>
      </c>
      <c r="U218" s="63">
        <f t="shared" si="352"/>
        <v>-3.3795573181728766E-2</v>
      </c>
      <c r="V218" s="63">
        <f t="shared" si="353"/>
        <v>7.8000000000000291E-3</v>
      </c>
      <c r="W218" s="63">
        <f t="shared" si="354"/>
        <v>5.0000000000000044E-3</v>
      </c>
      <c r="X218" s="64">
        <v>-1.9099999999999999E-2</v>
      </c>
      <c r="AB218" s="81"/>
    </row>
    <row r="219" spans="1:28" hidden="1">
      <c r="A219" s="13"/>
      <c r="B219" s="7">
        <f t="shared" si="329"/>
        <v>45626</v>
      </c>
      <c r="C219" s="3"/>
      <c r="D219" s="3">
        <v>3030.2495798239911</v>
      </c>
      <c r="E219" s="2">
        <v>2771.953723359728</v>
      </c>
      <c r="F219" s="2">
        <v>4.2666666666666666</v>
      </c>
      <c r="G219" s="2">
        <v>4.2085837118314817</v>
      </c>
      <c r="H219" s="2">
        <v>5.5533333333333328</v>
      </c>
      <c r="I219" s="2">
        <v>5.716146963688888</v>
      </c>
      <c r="J219" s="63">
        <f t="shared" si="345"/>
        <v>0.74093109784918754</v>
      </c>
      <c r="K219" s="63">
        <f t="shared" si="346"/>
        <v>0.65371534581467516</v>
      </c>
      <c r="L219" s="63">
        <f t="shared" si="347"/>
        <v>0.21043399859888826</v>
      </c>
      <c r="M219" s="63">
        <f t="shared" si="348"/>
        <v>0.19249678634442555</v>
      </c>
      <c r="N219" s="63">
        <v>0.99</v>
      </c>
      <c r="O219" s="63">
        <v>0.99719999999999998</v>
      </c>
      <c r="P219" s="63">
        <v>0.995</v>
      </c>
      <c r="Q219" s="64">
        <v>1</v>
      </c>
      <c r="R219" s="88">
        <f t="shared" si="349"/>
        <v>-0.11455731687347903</v>
      </c>
      <c r="S219" s="7">
        <f t="shared" si="350"/>
        <v>45626</v>
      </c>
      <c r="T219" s="63">
        <f t="shared" si="351"/>
        <v>-8.5239136137184479E-2</v>
      </c>
      <c r="U219" s="63">
        <f t="shared" si="352"/>
        <v>2.9318180736294552E-2</v>
      </c>
      <c r="V219" s="63">
        <f t="shared" si="353"/>
        <v>7.1999999999999842E-3</v>
      </c>
      <c r="W219" s="63">
        <f t="shared" si="354"/>
        <v>5.0000000000000044E-3</v>
      </c>
      <c r="X219" s="64">
        <v>-2.2100000000000002E-2</v>
      </c>
      <c r="AB219" s="81"/>
    </row>
    <row r="220" spans="1:28" hidden="1">
      <c r="A220" s="13"/>
      <c r="B220" s="7">
        <f t="shared" si="329"/>
        <v>45657</v>
      </c>
      <c r="C220" s="3"/>
      <c r="D220" s="3">
        <v>3000.6470915570535</v>
      </c>
      <c r="E220" s="2">
        <v>2585.5728880335014</v>
      </c>
      <c r="F220" s="2">
        <v>3.774193548387097</v>
      </c>
      <c r="G220" s="2">
        <v>3.6375317965734761</v>
      </c>
      <c r="H220" s="2">
        <v>5.2032258064516137</v>
      </c>
      <c r="I220" s="2">
        <v>5.0895185290761651</v>
      </c>
      <c r="J220" s="63">
        <f t="shared" si="345"/>
        <v>0.75780065058489621</v>
      </c>
      <c r="K220" s="63">
        <f t="shared" si="346"/>
        <v>0.66379109647952828</v>
      </c>
      <c r="L220" s="63">
        <f t="shared" si="347"/>
        <v>0.20165639056162996</v>
      </c>
      <c r="M220" s="63">
        <f t="shared" si="348"/>
        <v>0.17376161881945576</v>
      </c>
      <c r="N220" s="63">
        <v>0.99</v>
      </c>
      <c r="O220" s="63">
        <v>0.99562681239999995</v>
      </c>
      <c r="P220" s="63">
        <v>0.995</v>
      </c>
      <c r="Q220" s="63">
        <v>0.99682300000000001</v>
      </c>
      <c r="R220" s="88">
        <f t="shared" si="349"/>
        <v>-0.11647500331318283</v>
      </c>
      <c r="S220" s="7">
        <f t="shared" si="350"/>
        <v>45657</v>
      </c>
      <c r="T220" s="63">
        <f t="shared" si="351"/>
        <v>-0.13832823083109302</v>
      </c>
      <c r="U220" s="63">
        <f t="shared" si="352"/>
        <v>-2.185322751791019E-2</v>
      </c>
      <c r="V220" s="63">
        <f t="shared" si="353"/>
        <v>5.6268123999999586E-3</v>
      </c>
      <c r="W220" s="63">
        <f t="shared" si="354"/>
        <v>1.823000000000019E-3</v>
      </c>
      <c r="X220" s="64">
        <v>-2.3E-2</v>
      </c>
      <c r="AB220" s="81"/>
    </row>
    <row r="221" spans="1:28">
      <c r="A221" s="13"/>
      <c r="B221" s="7">
        <f t="shared" si="329"/>
        <v>45688</v>
      </c>
      <c r="C221" s="3"/>
      <c r="D221" s="3">
        <v>3166.2829528060415</v>
      </c>
      <c r="E221" s="2">
        <v>2953.8374275979413</v>
      </c>
      <c r="F221" s="2">
        <v>4.032258064516129</v>
      </c>
      <c r="G221" s="2">
        <v>4.0449604802365586</v>
      </c>
      <c r="H221" s="2">
        <v>5.4741935483870963</v>
      </c>
      <c r="I221" s="2">
        <v>5.5931390573467761</v>
      </c>
      <c r="J221" s="63">
        <f t="shared" ref="J221" si="355">D221/$P$126/H221/DAY(B221)/N221</f>
        <v>0.76005024063703941</v>
      </c>
      <c r="K221" s="63">
        <f t="shared" ref="K221" si="356">E221/$P$126/I221/DAY(B221)/O221</f>
        <v>0.69194787933013024</v>
      </c>
      <c r="L221" s="63">
        <f t="shared" ref="L221" si="357">D221/$N$126/24/DAY(B221)</f>
        <v>0.21278783284986841</v>
      </c>
      <c r="M221" s="63">
        <f t="shared" ref="M221" si="358">E221/$N$126/24/DAY(B221)</f>
        <v>0.19851057981168962</v>
      </c>
      <c r="N221" s="63">
        <v>0.99</v>
      </c>
      <c r="O221" s="63">
        <v>0.9929</v>
      </c>
      <c r="P221" s="63">
        <v>0.995</v>
      </c>
      <c r="Q221" s="63">
        <v>1</v>
      </c>
      <c r="R221" s="88">
        <f t="shared" si="349"/>
        <v>-8.8824598472534433E-2</v>
      </c>
      <c r="S221" s="7">
        <f t="shared" ref="S221" si="359">B221</f>
        <v>45688</v>
      </c>
      <c r="T221" s="63">
        <f t="shared" ref="T221" si="360">E221/D221-1</f>
        <v>-6.7096190825215229E-2</v>
      </c>
      <c r="U221" s="63">
        <f t="shared" ref="U221" si="361">I221/H221-1</f>
        <v>2.1728407647319203E-2</v>
      </c>
      <c r="V221" s="63">
        <f t="shared" ref="V221" si="362">O221-N221</f>
        <v>2.9000000000000137E-3</v>
      </c>
      <c r="W221" s="63">
        <f t="shared" si="354"/>
        <v>5.0000000000000044E-3</v>
      </c>
      <c r="X221" s="64">
        <v>-1.38E-2</v>
      </c>
      <c r="AB221" s="81"/>
    </row>
    <row r="222" spans="1:28">
      <c r="A222" s="13"/>
      <c r="B222" s="7">
        <f t="shared" si="329"/>
        <v>45716</v>
      </c>
      <c r="C222" s="3"/>
      <c r="D222" s="3">
        <v>3211.9711016785227</v>
      </c>
      <c r="E222" s="2"/>
      <c r="F222" s="2"/>
      <c r="G222" s="2"/>
      <c r="H222" s="2"/>
      <c r="I222" s="2"/>
      <c r="J222" s="63"/>
      <c r="K222" s="63"/>
      <c r="L222" s="63"/>
      <c r="M222" s="63"/>
      <c r="N222" s="63"/>
      <c r="O222" s="63"/>
      <c r="P222" s="63"/>
      <c r="Q222" s="63"/>
      <c r="R222" s="88"/>
      <c r="S222" s="7"/>
      <c r="T222" s="63"/>
      <c r="U222" s="63"/>
      <c r="V222" s="63"/>
      <c r="W222" s="63"/>
      <c r="X222" s="64"/>
      <c r="AB222" s="81"/>
    </row>
    <row r="223" spans="1:28">
      <c r="A223" s="13"/>
      <c r="B223" s="7">
        <f t="shared" si="329"/>
        <v>45747</v>
      </c>
      <c r="C223" s="3"/>
      <c r="D223" s="3">
        <v>3784.0210090492137</v>
      </c>
      <c r="E223" s="2"/>
      <c r="F223" s="2"/>
      <c r="G223" s="2"/>
      <c r="H223" s="2"/>
      <c r="I223" s="2"/>
      <c r="J223" s="63"/>
      <c r="K223" s="63"/>
      <c r="L223" s="63"/>
      <c r="M223" s="63"/>
      <c r="N223" s="63"/>
      <c r="O223" s="63"/>
      <c r="P223" s="63"/>
      <c r="Q223" s="63"/>
      <c r="R223" s="88"/>
      <c r="S223" s="7"/>
      <c r="T223" s="63"/>
      <c r="U223" s="63"/>
      <c r="V223" s="63"/>
      <c r="W223" s="63"/>
      <c r="X223" s="64"/>
      <c r="AB223" s="81"/>
    </row>
    <row r="224" spans="1:28">
      <c r="A224" s="13"/>
      <c r="B224" s="7">
        <f t="shared" si="329"/>
        <v>45777</v>
      </c>
      <c r="C224" s="3"/>
      <c r="D224" s="3">
        <v>3594.6598737467843</v>
      </c>
      <c r="E224" s="2"/>
      <c r="F224" s="2"/>
      <c r="G224" s="2"/>
      <c r="H224" s="2"/>
      <c r="I224" s="2"/>
      <c r="J224" s="63"/>
      <c r="K224" s="63"/>
      <c r="L224" s="63"/>
      <c r="M224" s="63"/>
      <c r="N224" s="63"/>
      <c r="O224" s="63"/>
      <c r="P224" s="63"/>
      <c r="Q224" s="63"/>
      <c r="R224" s="88"/>
      <c r="S224" s="7"/>
      <c r="T224" s="63"/>
      <c r="U224" s="63"/>
      <c r="V224" s="63"/>
      <c r="W224" s="63"/>
      <c r="X224" s="64"/>
      <c r="AB224" s="81"/>
    </row>
    <row r="225" spans="1:28">
      <c r="A225" s="13"/>
      <c r="B225" s="7">
        <f t="shared" si="329"/>
        <v>45808</v>
      </c>
      <c r="C225" s="3"/>
      <c r="D225" s="3">
        <v>3627.8768227804499</v>
      </c>
      <c r="E225" s="2"/>
      <c r="F225" s="2"/>
      <c r="G225" s="2"/>
      <c r="H225" s="2"/>
      <c r="I225" s="2"/>
      <c r="J225" s="63"/>
      <c r="K225" s="63"/>
      <c r="L225" s="63"/>
      <c r="M225" s="63"/>
      <c r="N225" s="63"/>
      <c r="O225" s="63"/>
      <c r="P225" s="63"/>
      <c r="Q225" s="63"/>
      <c r="R225" s="88"/>
      <c r="S225" s="7"/>
      <c r="T225" s="63"/>
      <c r="U225" s="63"/>
      <c r="V225" s="63"/>
      <c r="W225" s="63"/>
      <c r="X225" s="64"/>
      <c r="AB225" s="81"/>
    </row>
    <row r="226" spans="1:28">
      <c r="A226" s="13"/>
      <c r="B226" s="7">
        <f t="shared" si="329"/>
        <v>45838</v>
      </c>
      <c r="C226" s="3"/>
      <c r="D226" s="3">
        <v>3291.0346071106055</v>
      </c>
      <c r="E226" s="2"/>
      <c r="F226" s="2"/>
      <c r="G226" s="2"/>
      <c r="H226" s="2"/>
      <c r="I226" s="2"/>
      <c r="J226" s="63"/>
      <c r="K226" s="63"/>
      <c r="L226" s="63"/>
      <c r="M226" s="63"/>
      <c r="N226" s="63"/>
      <c r="O226" s="63"/>
      <c r="P226" s="63"/>
      <c r="Q226" s="63"/>
      <c r="R226" s="88"/>
      <c r="S226" s="7"/>
      <c r="T226" s="63"/>
      <c r="U226" s="63"/>
      <c r="V226" s="63"/>
      <c r="W226" s="63"/>
      <c r="X226" s="64"/>
      <c r="AB226" s="81"/>
    </row>
    <row r="227" spans="1:28">
      <c r="A227" s="13"/>
      <c r="B227" s="7">
        <f t="shared" si="329"/>
        <v>45869</v>
      </c>
      <c r="C227" s="3"/>
      <c r="D227" s="3">
        <v>3035.5532032899714</v>
      </c>
      <c r="E227" s="2"/>
      <c r="F227" s="2"/>
      <c r="G227" s="2"/>
      <c r="H227" s="2"/>
      <c r="I227" s="2"/>
      <c r="J227" s="63"/>
      <c r="K227" s="63"/>
      <c r="L227" s="63"/>
      <c r="M227" s="63"/>
      <c r="N227" s="63"/>
      <c r="O227" s="63"/>
      <c r="P227" s="63"/>
      <c r="Q227" s="63"/>
      <c r="R227" s="88"/>
      <c r="S227" s="7"/>
      <c r="T227" s="63"/>
      <c r="U227" s="63"/>
      <c r="V227" s="63"/>
      <c r="W227" s="63"/>
      <c r="X227" s="64"/>
      <c r="AB227" s="81"/>
    </row>
    <row r="228" spans="1:28">
      <c r="A228" s="13"/>
      <c r="B228" s="7">
        <f t="shared" si="329"/>
        <v>45900</v>
      </c>
      <c r="C228" s="3"/>
      <c r="D228" s="3">
        <v>3032.188614302343</v>
      </c>
      <c r="E228" s="2"/>
      <c r="F228" s="2"/>
      <c r="G228" s="2"/>
      <c r="H228" s="2"/>
      <c r="I228" s="2"/>
      <c r="J228" s="63"/>
      <c r="K228" s="63"/>
      <c r="L228" s="63"/>
      <c r="M228" s="63"/>
      <c r="N228" s="63"/>
      <c r="O228" s="63"/>
      <c r="P228" s="63"/>
      <c r="Q228" s="63"/>
      <c r="R228" s="88"/>
      <c r="S228" s="7"/>
      <c r="T228" s="63"/>
      <c r="U228" s="63"/>
      <c r="V228" s="63"/>
      <c r="W228" s="63"/>
      <c r="X228" s="64"/>
      <c r="AB228" s="81"/>
    </row>
    <row r="229" spans="1:28">
      <c r="A229" s="13"/>
      <c r="B229" s="7">
        <f t="shared" si="329"/>
        <v>45930</v>
      </c>
      <c r="C229" s="3"/>
      <c r="D229" s="3">
        <v>3200.7285819194922</v>
      </c>
      <c r="E229" s="2"/>
      <c r="F229" s="2"/>
      <c r="G229" s="2"/>
      <c r="H229" s="2"/>
      <c r="I229" s="2"/>
      <c r="J229" s="63"/>
      <c r="K229" s="63"/>
      <c r="L229" s="63"/>
      <c r="M229" s="63"/>
      <c r="N229" s="63"/>
      <c r="O229" s="63"/>
      <c r="P229" s="63"/>
      <c r="Q229" s="63"/>
      <c r="R229" s="88"/>
      <c r="S229" s="7"/>
      <c r="T229" s="63"/>
      <c r="U229" s="63"/>
      <c r="V229" s="63"/>
      <c r="W229" s="63"/>
      <c r="X229" s="64"/>
      <c r="AB229" s="81"/>
    </row>
    <row r="230" spans="1:28">
      <c r="A230" s="13"/>
      <c r="B230" s="7">
        <f t="shared" si="329"/>
        <v>45961</v>
      </c>
      <c r="C230" s="3"/>
      <c r="D230" s="3">
        <v>3458.4870831746853</v>
      </c>
      <c r="E230" s="2"/>
      <c r="F230" s="2"/>
      <c r="G230" s="2"/>
      <c r="H230" s="2"/>
      <c r="I230" s="2"/>
      <c r="J230" s="63"/>
      <c r="K230" s="63"/>
      <c r="L230" s="63"/>
      <c r="M230" s="63"/>
      <c r="N230" s="63"/>
      <c r="O230" s="63"/>
      <c r="P230" s="63"/>
      <c r="Q230" s="63"/>
      <c r="R230" s="88"/>
      <c r="S230" s="7"/>
      <c r="T230" s="63"/>
      <c r="U230" s="63"/>
      <c r="V230" s="63"/>
      <c r="W230" s="63"/>
      <c r="X230" s="64"/>
      <c r="AB230" s="81"/>
    </row>
    <row r="231" spans="1:28">
      <c r="A231" s="13"/>
      <c r="B231" s="7">
        <f t="shared" si="329"/>
        <v>45991</v>
      </c>
      <c r="C231" s="3"/>
      <c r="D231" s="3">
        <v>3009.0378327652083</v>
      </c>
      <c r="E231" s="2"/>
      <c r="F231" s="2"/>
      <c r="G231" s="2"/>
      <c r="H231" s="2"/>
      <c r="I231" s="2"/>
      <c r="J231" s="63"/>
      <c r="K231" s="63"/>
      <c r="L231" s="63"/>
      <c r="M231" s="63"/>
      <c r="N231" s="63"/>
      <c r="O231" s="63"/>
      <c r="P231" s="63"/>
      <c r="Q231" s="63"/>
      <c r="R231" s="88"/>
      <c r="S231" s="7"/>
      <c r="T231" s="63"/>
      <c r="U231" s="63"/>
      <c r="V231" s="63"/>
      <c r="W231" s="63"/>
      <c r="X231" s="64"/>
      <c r="AB231" s="81"/>
    </row>
    <row r="232" spans="1:28" ht="15.75" thickBot="1">
      <c r="A232" s="13"/>
      <c r="B232" s="7">
        <f t="shared" si="329"/>
        <v>46022</v>
      </c>
      <c r="C232" s="3"/>
      <c r="D232" s="3">
        <v>2979.6425619161532</v>
      </c>
      <c r="E232" s="2"/>
      <c r="F232" s="2"/>
      <c r="G232" s="2"/>
      <c r="H232" s="2"/>
      <c r="I232" s="2"/>
      <c r="J232" s="63"/>
      <c r="K232" s="63"/>
      <c r="L232" s="63"/>
      <c r="M232" s="63"/>
      <c r="N232" s="63"/>
      <c r="O232" s="63"/>
      <c r="P232" s="63"/>
      <c r="Q232" s="63"/>
      <c r="R232" s="88"/>
      <c r="S232" s="7"/>
      <c r="T232" s="63"/>
      <c r="U232" s="63"/>
      <c r="V232" s="63"/>
      <c r="W232" s="63"/>
      <c r="X232" s="64"/>
      <c r="AB232" s="81"/>
    </row>
    <row r="233" spans="1:28" ht="15.75" hidden="1" thickBot="1">
      <c r="B233" s="94" t="s">
        <v>42</v>
      </c>
      <c r="C233" s="95">
        <f>SUM(C128:C136)</f>
        <v>30218.45035557474</v>
      </c>
      <c r="D233" s="95"/>
      <c r="E233" s="95">
        <f>SUM(E128:E136)</f>
        <v>29766.667884165894</v>
      </c>
      <c r="F233" s="95">
        <f t="shared" ref="F233:Q233" si="363">AVERAGE(F128:F136)</f>
        <v>5.6755555555555564</v>
      </c>
      <c r="G233" s="95">
        <f t="shared" si="363"/>
        <v>5.7790684166964752</v>
      </c>
      <c r="H233" s="95">
        <f t="shared" si="363"/>
        <v>6.1798327359617682</v>
      </c>
      <c r="I233" s="95">
        <f t="shared" si="363"/>
        <v>6.2947791428199809</v>
      </c>
      <c r="J233" s="96">
        <f t="shared" si="363"/>
        <v>0.75005555555555559</v>
      </c>
      <c r="K233" s="96">
        <f t="shared" si="363"/>
        <v>0.75005555555555559</v>
      </c>
      <c r="L233" s="96">
        <f t="shared" si="363"/>
        <v>0.22673333333333334</v>
      </c>
      <c r="M233" s="96">
        <f t="shared" si="363"/>
        <v>0.22673333333333334</v>
      </c>
      <c r="N233" s="96">
        <f t="shared" si="363"/>
        <v>0.99</v>
      </c>
      <c r="O233" s="96">
        <f t="shared" si="363"/>
        <v>0.98887521156784919</v>
      </c>
      <c r="P233" s="96">
        <f t="shared" si="363"/>
        <v>0.99</v>
      </c>
      <c r="Q233" s="96">
        <f t="shared" si="363"/>
        <v>0.99436993733290024</v>
      </c>
      <c r="R233" s="88">
        <f>T233-U233</f>
        <v>-3.3188916903826193E-2</v>
      </c>
      <c r="S233" s="94" t="str">
        <f t="shared" ref="S233:S242" si="364">B233</f>
        <v>CY-17</v>
      </c>
      <c r="T233" s="18">
        <f t="shared" ref="T233:T237" si="365">E233/C233-1</f>
        <v>-1.4950550610398849E-2</v>
      </c>
      <c r="U233" s="18">
        <f t="shared" ref="U233:U238" si="366">G233/F233-1</f>
        <v>1.8238366293427344E-2</v>
      </c>
      <c r="V233" s="18">
        <f t="shared" ref="V233:V242" si="367">O233-N233</f>
        <v>-1.1247884321508028E-3</v>
      </c>
      <c r="W233" s="18">
        <f t="shared" ref="W233:W242" si="368">Q233-P233</f>
        <v>4.3699373329002533E-3</v>
      </c>
      <c r="X233" s="96" t="e">
        <f>AVERAGE(X128:X136)</f>
        <v>#DIV/0!</v>
      </c>
    </row>
    <row r="234" spans="1:28" ht="15.75" hidden="1" thickBot="1">
      <c r="B234" s="94" t="s">
        <v>36</v>
      </c>
      <c r="C234" s="95">
        <f>SUM(C137:C148)</f>
        <v>40504.767355422176</v>
      </c>
      <c r="D234" s="95"/>
      <c r="E234" s="95">
        <f>SUM(E137:E148)</f>
        <v>39581.037513572839</v>
      </c>
      <c r="F234" s="95">
        <f t="shared" ref="F234:Q234" si="369">AVERAGE(F137:F148)</f>
        <v>5.5786179964643416</v>
      </c>
      <c r="G234" s="95">
        <f t="shared" si="369"/>
        <v>5.6048792782390668</v>
      </c>
      <c r="H234" s="95">
        <f t="shared" si="369"/>
        <v>6.2538342295735481</v>
      </c>
      <c r="I234" s="95">
        <f t="shared" si="369"/>
        <v>6.4015217991863231</v>
      </c>
      <c r="J234" s="96">
        <f t="shared" si="369"/>
        <v>0.72936666666666683</v>
      </c>
      <c r="K234" s="96">
        <f t="shared" si="369"/>
        <v>0.72936666666666683</v>
      </c>
      <c r="L234" s="96">
        <f t="shared" si="369"/>
        <v>0.22670000000000001</v>
      </c>
      <c r="M234" s="96">
        <f t="shared" si="369"/>
        <v>0.22670000000000001</v>
      </c>
      <c r="N234" s="96">
        <f t="shared" si="369"/>
        <v>0.9900000000000001</v>
      </c>
      <c r="O234" s="96">
        <f t="shared" si="369"/>
        <v>0.99459169900767452</v>
      </c>
      <c r="P234" s="96">
        <f t="shared" si="369"/>
        <v>0.9900000000000001</v>
      </c>
      <c r="Q234" s="96">
        <f t="shared" si="369"/>
        <v>0.99727880824372761</v>
      </c>
      <c r="R234" s="88">
        <f>T234-U234</f>
        <v>-2.7512948562591122E-2</v>
      </c>
      <c r="S234" s="94" t="str">
        <f t="shared" si="364"/>
        <v>CY-18</v>
      </c>
      <c r="T234" s="18">
        <f t="shared" si="365"/>
        <v>-2.2805459755978141E-2</v>
      </c>
      <c r="U234" s="18">
        <f t="shared" si="366"/>
        <v>4.7074888066129805E-3</v>
      </c>
      <c r="V234" s="18">
        <f t="shared" si="367"/>
        <v>4.5916990076744213E-3</v>
      </c>
      <c r="W234" s="18">
        <f t="shared" si="368"/>
        <v>7.2788082437275081E-3</v>
      </c>
      <c r="X234" s="96">
        <f>AVERAGE(X137:X148)</f>
        <v>-3.0449999999999994E-2</v>
      </c>
    </row>
    <row r="235" spans="1:28" ht="15.75" hidden="1" thickBot="1">
      <c r="B235" s="94" t="s">
        <v>37</v>
      </c>
      <c r="C235" s="95">
        <f>SUM(C149:C160)</f>
        <v>39486.111070090257</v>
      </c>
      <c r="D235" s="95"/>
      <c r="E235" s="95">
        <f>SUM(E149:E160)</f>
        <v>38436.920131668405</v>
      </c>
      <c r="F235" s="95">
        <f t="shared" ref="F235:Q235" si="370">AVERAGE(F149:F160)</f>
        <v>5.542520665281863</v>
      </c>
      <c r="G235" s="95">
        <f t="shared" si="370"/>
        <v>5.5160468637992821</v>
      </c>
      <c r="H235" s="95">
        <f t="shared" si="370"/>
        <v>6.2109518162159967</v>
      </c>
      <c r="I235" s="95">
        <f t="shared" si="370"/>
        <v>6.1881770161290328</v>
      </c>
      <c r="J235" s="96">
        <f t="shared" si="370"/>
        <v>0.75031970205619813</v>
      </c>
      <c r="K235" s="96">
        <f t="shared" si="370"/>
        <v>0.73058015329012693</v>
      </c>
      <c r="L235" s="96">
        <f t="shared" si="370"/>
        <v>0.22554893489090569</v>
      </c>
      <c r="M235" s="96">
        <f t="shared" si="370"/>
        <v>0.21943964258791129</v>
      </c>
      <c r="N235" s="96">
        <f t="shared" si="370"/>
        <v>0.9900000000000001</v>
      </c>
      <c r="O235" s="96">
        <f t="shared" si="370"/>
        <v>0.99574166666666686</v>
      </c>
      <c r="P235" s="96">
        <f t="shared" si="370"/>
        <v>0.9900000000000001</v>
      </c>
      <c r="Q235" s="96">
        <f t="shared" si="370"/>
        <v>0.9986583333333332</v>
      </c>
      <c r="R235" s="88">
        <f t="shared" ref="R235:R242" si="371">T235-U235</f>
        <v>-2.1794647558866842E-2</v>
      </c>
      <c r="S235" s="94" t="str">
        <f t="shared" si="364"/>
        <v>CY-19</v>
      </c>
      <c r="T235" s="18">
        <f t="shared" si="365"/>
        <v>-2.657113881282136E-2</v>
      </c>
      <c r="U235" s="18">
        <f t="shared" si="366"/>
        <v>-4.7764912539545179E-3</v>
      </c>
      <c r="V235" s="18">
        <f t="shared" si="367"/>
        <v>5.741666666666756E-3</v>
      </c>
      <c r="W235" s="18">
        <f t="shared" si="368"/>
        <v>8.6583333333331014E-3</v>
      </c>
      <c r="X235" s="96">
        <f>AVERAGE(X149:X160)</f>
        <v>-2.0848328403931259E-2</v>
      </c>
      <c r="Y235" s="88"/>
    </row>
    <row r="236" spans="1:28" ht="15.75" hidden="1" thickBot="1">
      <c r="B236" s="94" t="s">
        <v>38</v>
      </c>
      <c r="C236" s="95">
        <f>SUM(C161:C172)</f>
        <v>38894.573904326571</v>
      </c>
      <c r="D236" s="95"/>
      <c r="E236" s="95">
        <f>SUM(E161:E172)</f>
        <v>39199.631827859164</v>
      </c>
      <c r="F236" s="95">
        <f t="shared" ref="F236:Q236" si="372">AVERAGE(F161:F172)</f>
        <v>5.4918606842556947</v>
      </c>
      <c r="G236" s="95">
        <f t="shared" si="372"/>
        <v>5.6505776804483681</v>
      </c>
      <c r="H236" s="95">
        <f t="shared" si="372"/>
        <v>6.1517415735637035</v>
      </c>
      <c r="I236" s="95">
        <f t="shared" si="372"/>
        <v>6.3877358217005806</v>
      </c>
      <c r="J236" s="96">
        <f t="shared" si="372"/>
        <v>0.74467251798659984</v>
      </c>
      <c r="K236" s="96">
        <f t="shared" si="372"/>
        <v>0.72250684010780875</v>
      </c>
      <c r="L236" s="96">
        <f t="shared" si="372"/>
        <v>0.22146753573982195</v>
      </c>
      <c r="M236" s="96">
        <f t="shared" si="372"/>
        <v>0.22324430431277142</v>
      </c>
      <c r="N236" s="96">
        <f t="shared" si="372"/>
        <v>0.9900000000000001</v>
      </c>
      <c r="O236" s="96">
        <f t="shared" si="372"/>
        <v>0.99077500000000007</v>
      </c>
      <c r="P236" s="96">
        <f t="shared" si="372"/>
        <v>0.9937499999999998</v>
      </c>
      <c r="Q236" s="96">
        <f t="shared" si="372"/>
        <v>0.99679166666666674</v>
      </c>
      <c r="R236" s="88">
        <f t="shared" si="371"/>
        <v>-2.1057204636600435E-2</v>
      </c>
      <c r="S236" s="94" t="str">
        <f t="shared" si="364"/>
        <v>CY-20</v>
      </c>
      <c r="T236" s="18">
        <f t="shared" si="365"/>
        <v>7.8432000382104849E-3</v>
      </c>
      <c r="U236" s="18">
        <f t="shared" si="366"/>
        <v>2.890040467481092E-2</v>
      </c>
      <c r="V236" s="18">
        <f t="shared" si="367"/>
        <v>7.7499999999997016E-4</v>
      </c>
      <c r="W236" s="18">
        <f t="shared" si="368"/>
        <v>3.0416666666669423E-3</v>
      </c>
      <c r="X236" s="96">
        <f>AVERAGE(X161:X172)</f>
        <v>-1.7616666666666666E-2</v>
      </c>
      <c r="Y236" s="88"/>
      <c r="AB236" s="88"/>
    </row>
    <row r="237" spans="1:28" ht="15.75" hidden="1" thickBot="1">
      <c r="B237" s="94" t="s">
        <v>39</v>
      </c>
      <c r="C237" s="95">
        <f>SUM(C173:C184)</f>
        <v>39138.555488138889</v>
      </c>
      <c r="D237" s="95"/>
      <c r="E237" s="95">
        <f>SUM(E173:E184)</f>
        <v>38392.968948638329</v>
      </c>
      <c r="F237" s="95">
        <f t="shared" ref="F237:Q237" si="373">AVERAGE(F173:F184)</f>
        <v>5.5200524833589357</v>
      </c>
      <c r="G237" s="95">
        <f t="shared" si="373"/>
        <v>5.6695136199050582</v>
      </c>
      <c r="H237" s="95">
        <f t="shared" si="373"/>
        <v>6.1912877624167928</v>
      </c>
      <c r="I237" s="95">
        <f t="shared" si="373"/>
        <v>6.3451941062517951</v>
      </c>
      <c r="J237" s="96">
        <f t="shared" si="373"/>
        <v>0.74695642218724867</v>
      </c>
      <c r="K237" s="96">
        <f t="shared" si="373"/>
        <v>0.70880136754247702</v>
      </c>
      <c r="L237" s="96">
        <f t="shared" si="373"/>
        <v>0.22353063516586058</v>
      </c>
      <c r="M237" s="96">
        <f t="shared" si="373"/>
        <v>0.21926360803926451</v>
      </c>
      <c r="N237" s="96">
        <f t="shared" si="373"/>
        <v>0.9900000000000001</v>
      </c>
      <c r="O237" s="96">
        <f t="shared" si="373"/>
        <v>0.9974805000000001</v>
      </c>
      <c r="P237" s="96">
        <f t="shared" si="373"/>
        <v>0.99499999999999977</v>
      </c>
      <c r="Q237" s="96">
        <f t="shared" si="373"/>
        <v>0.99848174999999995</v>
      </c>
      <c r="R237" s="88">
        <f t="shared" si="371"/>
        <v>-4.6125960234684293E-2</v>
      </c>
      <c r="S237" s="94" t="str">
        <f t="shared" si="364"/>
        <v>CY-21</v>
      </c>
      <c r="T237" s="18">
        <f t="shared" si="365"/>
        <v>-1.9049924817141295E-2</v>
      </c>
      <c r="U237" s="18">
        <f t="shared" si="366"/>
        <v>2.7076035417542998E-2</v>
      </c>
      <c r="V237" s="18">
        <f t="shared" si="367"/>
        <v>7.480500000000001E-3</v>
      </c>
      <c r="W237" s="18">
        <f t="shared" si="368"/>
        <v>3.4817500000001722E-3</v>
      </c>
      <c r="X237" s="96">
        <f>AVERAGE(X173:X184)</f>
        <v>-1.8658333333333332E-2</v>
      </c>
      <c r="Y237" s="88"/>
      <c r="AB237" s="88"/>
    </row>
    <row r="238" spans="1:28" ht="15.75" hidden="1" thickBot="1">
      <c r="B238" s="94" t="s">
        <v>40</v>
      </c>
      <c r="C238" s="95">
        <f>SUM(C185:C196)</f>
        <v>38934.488854942138</v>
      </c>
      <c r="D238" s="95">
        <f>SUM(C185:C189,D190:D196)</f>
        <v>39697.497755320321</v>
      </c>
      <c r="E238" s="95">
        <f>SUM(E185:E196)</f>
        <v>39498.513501334492</v>
      </c>
      <c r="F238" s="95">
        <f t="shared" ref="F238:Q238" si="374">AVERAGE(F185:F196)</f>
        <v>5.5200524833589357</v>
      </c>
      <c r="G238" s="95">
        <f t="shared" si="374"/>
        <v>5.6864405444942854</v>
      </c>
      <c r="H238" s="95">
        <f t="shared" si="374"/>
        <v>6.1912877624167928</v>
      </c>
      <c r="I238" s="95">
        <f t="shared" si="374"/>
        <v>6.4570929928421528</v>
      </c>
      <c r="J238" s="96">
        <f t="shared" si="374"/>
        <v>0.7347883596275161</v>
      </c>
      <c r="K238" s="96">
        <f t="shared" si="374"/>
        <v>0.69552033449489326</v>
      </c>
      <c r="L238" s="96">
        <f t="shared" si="374"/>
        <v>0.22670160220138791</v>
      </c>
      <c r="M238" s="96">
        <f t="shared" si="374"/>
        <v>0.22564410232692164</v>
      </c>
      <c r="N238" s="96">
        <f t="shared" si="374"/>
        <v>0.9900000000000001</v>
      </c>
      <c r="O238" s="96">
        <f t="shared" si="374"/>
        <v>0.9976501666666665</v>
      </c>
      <c r="P238" s="96">
        <f t="shared" si="374"/>
        <v>0.99499999999999977</v>
      </c>
      <c r="Q238" s="96">
        <f t="shared" si="374"/>
        <v>0.99965199999999987</v>
      </c>
      <c r="R238" s="88">
        <f t="shared" si="371"/>
        <v>-3.5154991874415953E-2</v>
      </c>
      <c r="S238" s="94" t="str">
        <f t="shared" si="364"/>
        <v>CY-22</v>
      </c>
      <c r="T238" s="18">
        <f>E238/D238-1</f>
        <v>-5.0125137662905273E-3</v>
      </c>
      <c r="U238" s="18">
        <f t="shared" si="366"/>
        <v>3.0142478108125426E-2</v>
      </c>
      <c r="V238" s="18">
        <f t="shared" si="367"/>
        <v>7.6501666666664025E-3</v>
      </c>
      <c r="W238" s="18">
        <f t="shared" si="368"/>
        <v>4.6520000000001005E-3</v>
      </c>
      <c r="X238" s="96">
        <f>AVERAGE(X185:X196)</f>
        <v>-1.46E-2</v>
      </c>
      <c r="Y238" s="88"/>
      <c r="AB238" s="88"/>
    </row>
    <row r="239" spans="1:28" ht="15.75" hidden="1" thickBot="1">
      <c r="B239" s="94" t="s">
        <v>41</v>
      </c>
      <c r="C239" s="95">
        <f>SUM(C197:C208)</f>
        <v>38724.229718425413</v>
      </c>
      <c r="D239" s="95">
        <f>SUM(D197:D208)</f>
        <v>39946.544408315691</v>
      </c>
      <c r="E239" s="95">
        <f>SUM(E197:E208)</f>
        <v>36695.038263721995</v>
      </c>
      <c r="F239" s="95">
        <f t="shared" ref="F239:Q239" si="375">AVERAGE(F197:F208)</f>
        <v>5.5200524833589357</v>
      </c>
      <c r="G239" s="95">
        <f t="shared" si="375"/>
        <v>5.4752165987222705</v>
      </c>
      <c r="H239" s="95">
        <f t="shared" si="375"/>
        <v>6.1912877624167928</v>
      </c>
      <c r="I239" s="95">
        <f t="shared" si="375"/>
        <v>6.1990536222205357</v>
      </c>
      <c r="J239" s="96">
        <f t="shared" si="375"/>
        <v>0.72224961338510207</v>
      </c>
      <c r="K239" s="96">
        <f t="shared" si="375"/>
        <v>0.70226972597845416</v>
      </c>
      <c r="L239" s="96">
        <f t="shared" si="375"/>
        <v>0.2281494309480655</v>
      </c>
      <c r="M239" s="96">
        <f t="shared" si="375"/>
        <v>0.20964940827327047</v>
      </c>
      <c r="N239" s="96">
        <f t="shared" si="375"/>
        <v>0.9900000000000001</v>
      </c>
      <c r="O239" s="96">
        <f t="shared" si="375"/>
        <v>0.93534649130500014</v>
      </c>
      <c r="P239" s="96">
        <f t="shared" si="375"/>
        <v>0.99499999999999977</v>
      </c>
      <c r="Q239" s="96">
        <f t="shared" si="375"/>
        <v>0.99914599999999998</v>
      </c>
      <c r="R239" s="88">
        <f t="shared" si="371"/>
        <v>-8.2650751577995507E-2</v>
      </c>
      <c r="S239" s="94" t="str">
        <f t="shared" si="364"/>
        <v>CY-23</v>
      </c>
      <c r="T239" s="18">
        <f>E239/D239-1</f>
        <v>-8.1396430974310485E-2</v>
      </c>
      <c r="U239" s="18">
        <f>I239/H239-1</f>
        <v>1.2543206036850219E-3</v>
      </c>
      <c r="V239" s="18">
        <f t="shared" si="367"/>
        <v>-5.4653508694999964E-2</v>
      </c>
      <c r="W239" s="18">
        <f t="shared" si="368"/>
        <v>4.1460000000002051E-3</v>
      </c>
      <c r="X239" s="96">
        <f>AVERAGE(X197:X208)</f>
        <v>-1.489E-2</v>
      </c>
      <c r="Y239" s="88"/>
      <c r="AB239" s="88"/>
    </row>
    <row r="240" spans="1:28" ht="15.75" hidden="1" thickBot="1">
      <c r="B240" s="94" t="s">
        <v>47</v>
      </c>
      <c r="C240" s="95">
        <f>SUM(C209:C209)</f>
        <v>0</v>
      </c>
      <c r="D240" s="95">
        <f>SUM(D209:D220)</f>
        <v>39643.828424394058</v>
      </c>
      <c r="E240" s="95">
        <f>SUM(E209:E220)</f>
        <v>36860.810189641517</v>
      </c>
      <c r="F240" s="95">
        <f t="shared" ref="F240:Q240" si="376">AVERAGE(F209:F220)</f>
        <v>5.5200524833589357</v>
      </c>
      <c r="G240" s="95">
        <f t="shared" si="376"/>
        <v>5.3953315515090905</v>
      </c>
      <c r="H240" s="95">
        <f t="shared" si="376"/>
        <v>6.1912877624167928</v>
      </c>
      <c r="I240" s="95">
        <f t="shared" si="376"/>
        <v>6.0873577595671629</v>
      </c>
      <c r="J240" s="96">
        <f t="shared" si="376"/>
        <v>0.71458745769680698</v>
      </c>
      <c r="K240" s="96">
        <f t="shared" si="376"/>
        <v>0.67172615971570815</v>
      </c>
      <c r="L240" s="96">
        <f t="shared" si="376"/>
        <v>0.22572610357532474</v>
      </c>
      <c r="M240" s="96">
        <f t="shared" si="376"/>
        <v>0.20993215466196799</v>
      </c>
      <c r="N240" s="96">
        <f t="shared" si="376"/>
        <v>0.9900000000000001</v>
      </c>
      <c r="O240" s="96">
        <f t="shared" si="376"/>
        <v>0.99510040103333319</v>
      </c>
      <c r="P240" s="96">
        <f t="shared" si="376"/>
        <v>0.99499999999999977</v>
      </c>
      <c r="Q240" s="96">
        <f t="shared" si="376"/>
        <v>0.99826025000000007</v>
      </c>
      <c r="R240" s="88">
        <f t="shared" si="371"/>
        <v>-5.3414049750901027E-2</v>
      </c>
      <c r="S240" s="94" t="str">
        <f t="shared" si="364"/>
        <v>CY-24</v>
      </c>
      <c r="T240" s="18">
        <f>E240/D240-1</f>
        <v>-7.0200541808420946E-2</v>
      </c>
      <c r="U240" s="18">
        <f>I240/H240-1</f>
        <v>-1.6786492057519919E-2</v>
      </c>
      <c r="V240" s="18">
        <f t="shared" si="367"/>
        <v>5.1004010333330907E-3</v>
      </c>
      <c r="W240" s="18">
        <f t="shared" si="368"/>
        <v>3.2602500000002976E-3</v>
      </c>
      <c r="X240" s="96">
        <f>AVERAGE(X209:X209)</f>
        <v>-1.95E-2</v>
      </c>
      <c r="Y240" s="88"/>
      <c r="AB240" s="88"/>
    </row>
    <row r="241" spans="2:28" ht="15.75" thickBot="1">
      <c r="B241" s="94" t="s">
        <v>56</v>
      </c>
      <c r="C241" s="95">
        <f>SUM(C221:C221)</f>
        <v>0</v>
      </c>
      <c r="D241" s="95">
        <f>SUM(D221:D221)</f>
        <v>3166.2829528060415</v>
      </c>
      <c r="E241" s="95">
        <f>SUM(E221:E221)</f>
        <v>2953.8374275979413</v>
      </c>
      <c r="F241" s="95">
        <f t="shared" ref="F241:Q241" si="377">AVERAGE(F221:F221)</f>
        <v>4.032258064516129</v>
      </c>
      <c r="G241" s="95">
        <f t="shared" si="377"/>
        <v>4.0449604802365586</v>
      </c>
      <c r="H241" s="95">
        <f t="shared" si="377"/>
        <v>5.4741935483870963</v>
      </c>
      <c r="I241" s="95">
        <f t="shared" si="377"/>
        <v>5.5931390573467761</v>
      </c>
      <c r="J241" s="96">
        <f t="shared" si="377"/>
        <v>0.76005024063703941</v>
      </c>
      <c r="K241" s="96">
        <f t="shared" si="377"/>
        <v>0.69194787933013024</v>
      </c>
      <c r="L241" s="96">
        <f t="shared" si="377"/>
        <v>0.21278783284986841</v>
      </c>
      <c r="M241" s="96">
        <f t="shared" si="377"/>
        <v>0.19851057981168962</v>
      </c>
      <c r="N241" s="96">
        <f t="shared" si="377"/>
        <v>0.99</v>
      </c>
      <c r="O241" s="96">
        <f t="shared" si="377"/>
        <v>0.9929</v>
      </c>
      <c r="P241" s="96">
        <f t="shared" si="377"/>
        <v>0.995</v>
      </c>
      <c r="Q241" s="96">
        <f t="shared" si="377"/>
        <v>1</v>
      </c>
      <c r="R241" s="88">
        <f t="shared" ref="R241" si="378">T241-U241</f>
        <v>-8.8824598472534433E-2</v>
      </c>
      <c r="S241" s="94" t="str">
        <f t="shared" ref="S241" si="379">B241</f>
        <v>CY-25</v>
      </c>
      <c r="T241" s="18">
        <f>E241/D241-1</f>
        <v>-6.7096190825215229E-2</v>
      </c>
      <c r="U241" s="18">
        <f>I241/H241-1</f>
        <v>2.1728407647319203E-2</v>
      </c>
      <c r="V241" s="18">
        <f t="shared" ref="V241" si="380">O241-N241</f>
        <v>2.9000000000000137E-3</v>
      </c>
      <c r="W241" s="18">
        <f t="shared" ref="W241" si="381">Q241-P241</f>
        <v>5.0000000000000044E-3</v>
      </c>
      <c r="X241" s="96">
        <f>AVERAGE(X221:X221)</f>
        <v>-1.38E-2</v>
      </c>
      <c r="Y241" s="88"/>
      <c r="AB241" s="88"/>
    </row>
    <row r="242" spans="2:28" hidden="1">
      <c r="B242" s="119" t="s">
        <v>50</v>
      </c>
      <c r="C242" s="120">
        <f>SUM(C193:C203)</f>
        <v>35797.252217808084</v>
      </c>
      <c r="D242" s="120">
        <f>SUM(D200:D211)</f>
        <v>39851.149080804862</v>
      </c>
      <c r="E242" s="120">
        <f>SUM(E200:E211)</f>
        <v>36211.215909493738</v>
      </c>
      <c r="F242" s="120">
        <f t="shared" ref="F242:Q242" si="382">AVERAGE(F200:F211)</f>
        <v>5.5200524833589348</v>
      </c>
      <c r="G242" s="120">
        <f t="shared" si="382"/>
        <v>5.4581589849311749</v>
      </c>
      <c r="H242" s="120">
        <f t="shared" si="382"/>
        <v>6.1912877624167946</v>
      </c>
      <c r="I242" s="120">
        <f t="shared" si="382"/>
        <v>6.1380496895671408</v>
      </c>
      <c r="J242" s="118">
        <f t="shared" si="382"/>
        <v>0.71832488484701351</v>
      </c>
      <c r="K242" s="118">
        <f t="shared" si="382"/>
        <v>0.69912668441535042</v>
      </c>
      <c r="L242" s="118">
        <f t="shared" si="382"/>
        <v>0.22690449482485095</v>
      </c>
      <c r="M242" s="118">
        <f t="shared" si="382"/>
        <v>0.20616015031733373</v>
      </c>
      <c r="N242" s="118">
        <f t="shared" si="382"/>
        <v>0.9900000000000001</v>
      </c>
      <c r="O242" s="118">
        <f t="shared" si="382"/>
        <v>0.93402382463833344</v>
      </c>
      <c r="P242" s="118">
        <f t="shared" si="382"/>
        <v>0.99499999999999977</v>
      </c>
      <c r="Q242" s="118">
        <f t="shared" si="382"/>
        <v>0.99838583333333331</v>
      </c>
      <c r="R242" s="11">
        <f t="shared" si="371"/>
        <v>-8.2739354675878118E-2</v>
      </c>
      <c r="S242" s="121" t="str">
        <f t="shared" si="364"/>
        <v>FY23-24</v>
      </c>
      <c r="T242" s="118">
        <f t="shared" ref="T242" si="383">E242/D242-1</f>
        <v>-9.133822374683731E-2</v>
      </c>
      <c r="U242" s="118">
        <f t="shared" ref="U242" si="384">I242/H242-1</f>
        <v>-8.598869070959192E-3</v>
      </c>
      <c r="V242" s="118">
        <f t="shared" si="367"/>
        <v>-5.5976175361666658E-2</v>
      </c>
      <c r="W242" s="118">
        <f t="shared" si="368"/>
        <v>3.3858333333335322E-3</v>
      </c>
      <c r="X242" s="118">
        <f>AVERAGE(X191:X211)</f>
        <v>-1.4865714285714286E-2</v>
      </c>
    </row>
    <row r="243" spans="2:28" ht="15.75" thickBot="1">
      <c r="B243" s="119" t="s">
        <v>55</v>
      </c>
      <c r="C243" s="120">
        <f>SUM(C194:C204)</f>
        <v>35621.448717140636</v>
      </c>
      <c r="D243" s="120">
        <f>SUM(D212:D221)</f>
        <v>32576.198926511479</v>
      </c>
      <c r="E243" s="120">
        <f>SUM(E212:E221)</f>
        <v>30593.882064912381</v>
      </c>
      <c r="F243" s="120">
        <f t="shared" ref="F243:Q243" si="385">AVERAGE(F212:F221)</f>
        <v>5.5115053763440862</v>
      </c>
      <c r="G243" s="120">
        <f t="shared" si="385"/>
        <v>5.4392198444493216</v>
      </c>
      <c r="H243" s="120">
        <f t="shared" si="385"/>
        <v>6.1092688172043008</v>
      </c>
      <c r="I243" s="120">
        <f t="shared" si="385"/>
        <v>6.0999181280249202</v>
      </c>
      <c r="J243" s="118">
        <f t="shared" si="385"/>
        <v>0.71222190866177992</v>
      </c>
      <c r="K243" s="118">
        <f t="shared" si="385"/>
        <v>0.66506097922870433</v>
      </c>
      <c r="L243" s="118">
        <f t="shared" si="385"/>
        <v>0.22187464227576972</v>
      </c>
      <c r="M243" s="118">
        <f t="shared" si="385"/>
        <v>0.20839588129370634</v>
      </c>
      <c r="N243" s="118">
        <f t="shared" si="385"/>
        <v>0.99</v>
      </c>
      <c r="O243" s="118">
        <f t="shared" si="385"/>
        <v>0.99560268123999995</v>
      </c>
      <c r="P243" s="118">
        <f t="shared" si="385"/>
        <v>0.99499999999999988</v>
      </c>
      <c r="Q243" s="118">
        <f t="shared" si="385"/>
        <v>0.99928229999999996</v>
      </c>
      <c r="R243" s="11">
        <f t="shared" ref="R243" si="386">T243-U243</f>
        <v>-5.9321118974950293E-2</v>
      </c>
      <c r="S243" s="121" t="str">
        <f t="shared" ref="S243" si="387">B243</f>
        <v>FY24-25</v>
      </c>
      <c r="T243" s="118">
        <f t="shared" ref="T243" si="388">E243/D243-1</f>
        <v>-6.0851693166259158E-2</v>
      </c>
      <c r="U243" s="118">
        <f t="shared" ref="U243" si="389">I243/H243-1</f>
        <v>-1.5305741913088644E-3</v>
      </c>
      <c r="V243" s="118">
        <f t="shared" ref="V243" si="390">O243-N243</f>
        <v>5.6026812399999626E-3</v>
      </c>
      <c r="W243" s="118">
        <f t="shared" ref="W243" si="391">Q243-P243</f>
        <v>4.2823000000000722E-3</v>
      </c>
      <c r="X243" s="118">
        <f>AVERAGE(X192:X212)</f>
        <v>-1.5556190476190475E-2</v>
      </c>
    </row>
    <row r="244" spans="2:28">
      <c r="B244" s="181" t="s">
        <v>1</v>
      </c>
      <c r="C244" s="182"/>
      <c r="D244" s="182"/>
      <c r="E244" s="182"/>
      <c r="F244" s="182"/>
      <c r="G244" s="182"/>
      <c r="H244" s="182"/>
      <c r="I244" s="183"/>
      <c r="J244" s="69"/>
      <c r="K244" s="184" t="s">
        <v>30</v>
      </c>
      <c r="L244" s="185"/>
      <c r="M244" s="186"/>
      <c r="N244" s="32">
        <v>20</v>
      </c>
      <c r="O244" s="104" t="s">
        <v>31</v>
      </c>
      <c r="P244" s="105">
        <f>+(195*20*335/10^6)+24.25</f>
        <v>25.5565</v>
      </c>
      <c r="Q244" s="33">
        <f>24.25</f>
        <v>24.25</v>
      </c>
      <c r="S244" s="169" t="s">
        <v>25</v>
      </c>
      <c r="T244" s="170"/>
      <c r="U244" s="170"/>
      <c r="V244" s="170"/>
      <c r="W244" s="170"/>
      <c r="X244" s="171"/>
    </row>
    <row r="245" spans="2:28" ht="45">
      <c r="B245" s="4" t="s">
        <v>5</v>
      </c>
      <c r="C245" s="5" t="s">
        <v>6</v>
      </c>
      <c r="D245" s="5" t="s">
        <v>35</v>
      </c>
      <c r="E245" s="5" t="s">
        <v>7</v>
      </c>
      <c r="F245" s="5" t="s">
        <v>8</v>
      </c>
      <c r="G245" s="5" t="s">
        <v>9</v>
      </c>
      <c r="H245" s="5" t="s">
        <v>29</v>
      </c>
      <c r="I245" s="5" t="s">
        <v>10</v>
      </c>
      <c r="J245" s="5" t="s">
        <v>32</v>
      </c>
      <c r="K245" s="5" t="s">
        <v>11</v>
      </c>
      <c r="L245" s="16" t="s">
        <v>33</v>
      </c>
      <c r="M245" s="16" t="s">
        <v>16</v>
      </c>
      <c r="N245" s="5" t="s">
        <v>12</v>
      </c>
      <c r="O245" s="5" t="s">
        <v>13</v>
      </c>
      <c r="P245" s="5" t="s">
        <v>14</v>
      </c>
      <c r="Q245" s="6" t="s">
        <v>15</v>
      </c>
      <c r="S245" s="4" t="s">
        <v>5</v>
      </c>
      <c r="T245" s="5" t="s">
        <v>18</v>
      </c>
      <c r="U245" s="5" t="s">
        <v>19</v>
      </c>
      <c r="V245" s="5" t="s">
        <v>21</v>
      </c>
      <c r="W245" s="5" t="s">
        <v>20</v>
      </c>
      <c r="X245" s="56" t="s">
        <v>28</v>
      </c>
    </row>
    <row r="246" spans="2:28" hidden="1">
      <c r="B246" s="42">
        <v>42855</v>
      </c>
      <c r="C246" s="3">
        <v>3820.7669724076477</v>
      </c>
      <c r="D246" s="3"/>
      <c r="E246" s="3">
        <v>3780.8907087227813</v>
      </c>
      <c r="F246" s="3">
        <v>6.87</v>
      </c>
      <c r="G246" s="2">
        <v>6.9169739466666673</v>
      </c>
      <c r="H246" s="2">
        <v>6.9933333333333341</v>
      </c>
      <c r="I246" s="2">
        <v>7.0241078366666665</v>
      </c>
      <c r="J246" s="14">
        <v>0.74909999999999999</v>
      </c>
      <c r="K246" s="14">
        <v>0.74909999999999999</v>
      </c>
      <c r="L246" s="8">
        <v>0.26489999999999997</v>
      </c>
      <c r="M246" s="8">
        <v>0.26489999999999997</v>
      </c>
      <c r="N246" s="9">
        <v>0.99</v>
      </c>
      <c r="O246" s="8">
        <v>0.99783832688651974</v>
      </c>
      <c r="P246" s="9">
        <v>0.99</v>
      </c>
      <c r="Q246" s="15">
        <v>1</v>
      </c>
      <c r="S246" s="42">
        <v>42855</v>
      </c>
      <c r="T246" s="8">
        <f>E246/C246-1</f>
        <v>-1.0436717018556751E-2</v>
      </c>
      <c r="U246" s="26">
        <f>G246/F246-1</f>
        <v>6.8375468219312729E-3</v>
      </c>
      <c r="V246" s="27">
        <f>O246-N246</f>
        <v>7.8383268865197531E-3</v>
      </c>
      <c r="W246" s="27">
        <f>Q246-P246</f>
        <v>1.0000000000000009E-2</v>
      </c>
      <c r="X246" s="53"/>
    </row>
    <row r="247" spans="2:28" hidden="1">
      <c r="B247" s="7">
        <v>42886</v>
      </c>
      <c r="C247" s="3">
        <v>3782.7836600724941</v>
      </c>
      <c r="D247" s="3"/>
      <c r="E247" s="3">
        <v>3702.0781893429171</v>
      </c>
      <c r="F247" s="3">
        <v>6.9</v>
      </c>
      <c r="G247" s="2">
        <v>6.9201347858064519</v>
      </c>
      <c r="H247" s="2">
        <v>6.9161290322580644</v>
      </c>
      <c r="I247" s="2">
        <v>6.8798109904832412</v>
      </c>
      <c r="J247" s="14">
        <v>0.7256999999999999</v>
      </c>
      <c r="K247" s="14">
        <v>0.7256999999999999</v>
      </c>
      <c r="L247" s="8">
        <v>0.25030000000000002</v>
      </c>
      <c r="M247" s="8">
        <v>0.25030000000000002</v>
      </c>
      <c r="N247" s="9">
        <v>0.99</v>
      </c>
      <c r="O247" s="8">
        <v>0.9961290322580646</v>
      </c>
      <c r="P247" s="9">
        <v>0.99</v>
      </c>
      <c r="Q247" s="15">
        <v>0.9961290322580646</v>
      </c>
      <c r="S247" s="7">
        <v>42886</v>
      </c>
      <c r="T247" s="8">
        <f t="shared" ref="T247:T258" si="392">E247/C247-1</f>
        <v>-2.1334942196517326E-2</v>
      </c>
      <c r="U247" s="26">
        <f t="shared" ref="U247:U258" si="393">G247/F247-1</f>
        <v>2.9180848994856401E-3</v>
      </c>
      <c r="V247" s="27">
        <f t="shared" ref="V247:V260" si="394">O247-N247</f>
        <v>6.1290322580646039E-3</v>
      </c>
      <c r="W247" s="27">
        <f t="shared" ref="W247:W260" si="395">Q247-P247</f>
        <v>6.1290322580646039E-3</v>
      </c>
      <c r="X247" s="53"/>
    </row>
    <row r="248" spans="2:28" hidden="1">
      <c r="B248" s="7">
        <v>42916</v>
      </c>
      <c r="C248" s="3">
        <v>3417.7108912553422</v>
      </c>
      <c r="D248" s="3"/>
      <c r="E248" s="3">
        <v>3650.842695983557</v>
      </c>
      <c r="F248" s="3">
        <v>6.5</v>
      </c>
      <c r="G248" s="2">
        <v>6.7493589333333315</v>
      </c>
      <c r="H248" s="2">
        <v>6.47</v>
      </c>
      <c r="I248" s="2">
        <v>6.7419942466666667</v>
      </c>
      <c r="J248" s="14">
        <v>0.77239999999999998</v>
      </c>
      <c r="K248" s="14">
        <v>0.77239999999999998</v>
      </c>
      <c r="L248" s="8">
        <v>0.254</v>
      </c>
      <c r="M248" s="8">
        <v>0.254</v>
      </c>
      <c r="N248" s="9">
        <v>0.99</v>
      </c>
      <c r="O248" s="8">
        <v>0.97299983966650638</v>
      </c>
      <c r="P248" s="9">
        <v>0.99</v>
      </c>
      <c r="Q248" s="15">
        <v>0.97299983966650638</v>
      </c>
      <c r="S248" s="7">
        <v>42916</v>
      </c>
      <c r="T248" s="8">
        <f t="shared" si="392"/>
        <v>6.8212851275604613E-2</v>
      </c>
      <c r="U248" s="26">
        <f t="shared" si="393"/>
        <v>3.8362912820512518E-2</v>
      </c>
      <c r="V248" s="27">
        <f t="shared" si="394"/>
        <v>-1.7000160333493608E-2</v>
      </c>
      <c r="W248" s="27">
        <f t="shared" si="395"/>
        <v>-1.7000160333493608E-2</v>
      </c>
      <c r="X248" s="53"/>
    </row>
    <row r="249" spans="2:28" hidden="1">
      <c r="B249" s="7">
        <v>42947</v>
      </c>
      <c r="C249" s="3">
        <v>3166.5880594436517</v>
      </c>
      <c r="D249" s="3"/>
      <c r="E249" s="3">
        <v>3423.0210903527059</v>
      </c>
      <c r="F249" s="3">
        <v>5.74</v>
      </c>
      <c r="G249" s="2">
        <v>5.9885157024032258</v>
      </c>
      <c r="H249" s="2">
        <v>5.7290322580645157</v>
      </c>
      <c r="I249" s="2">
        <v>5.9940425863590328</v>
      </c>
      <c r="J249" s="14">
        <v>0.76290000000000002</v>
      </c>
      <c r="K249" s="14">
        <v>0.76290000000000002</v>
      </c>
      <c r="L249" s="8">
        <v>0.2288</v>
      </c>
      <c r="M249" s="8">
        <v>0.2288</v>
      </c>
      <c r="N249" s="9">
        <v>0.99</v>
      </c>
      <c r="O249" s="8">
        <v>0.99522102747909202</v>
      </c>
      <c r="P249" s="9">
        <v>0.99</v>
      </c>
      <c r="Q249" s="15">
        <v>0.99522102747909202</v>
      </c>
      <c r="S249" s="7">
        <v>42947</v>
      </c>
      <c r="T249" s="8">
        <f t="shared" si="392"/>
        <v>8.0980862080970439E-2</v>
      </c>
      <c r="U249" s="26">
        <f t="shared" si="393"/>
        <v>4.3295418537147246E-2</v>
      </c>
      <c r="V249" s="27">
        <f t="shared" si="394"/>
        <v>5.221027479092033E-3</v>
      </c>
      <c r="W249" s="27">
        <f t="shared" si="395"/>
        <v>5.221027479092033E-3</v>
      </c>
      <c r="X249" s="53"/>
    </row>
    <row r="250" spans="2:28" hidden="1">
      <c r="B250" s="7">
        <v>42978</v>
      </c>
      <c r="C250" s="3">
        <v>3220.7093594030675</v>
      </c>
      <c r="D250" s="3"/>
      <c r="E250" s="3">
        <v>3407.7385995854033</v>
      </c>
      <c r="F250" s="3">
        <v>5.71</v>
      </c>
      <c r="G250" s="2">
        <v>6.0826664216379838</v>
      </c>
      <c r="H250" s="2">
        <v>5.7612903225806447</v>
      </c>
      <c r="I250" s="2">
        <v>6.1358565138179806</v>
      </c>
      <c r="J250" s="14">
        <v>0.75049999999999994</v>
      </c>
      <c r="K250" s="14">
        <v>0.75049999999999994</v>
      </c>
      <c r="L250" s="8">
        <v>0.23120000000000002</v>
      </c>
      <c r="M250" s="8">
        <v>0.23120000000000002</v>
      </c>
      <c r="N250" s="9">
        <v>0.99</v>
      </c>
      <c r="O250" s="8">
        <v>1</v>
      </c>
      <c r="P250" s="9">
        <v>0.99</v>
      </c>
      <c r="Q250" s="15">
        <v>1</v>
      </c>
      <c r="S250" s="7">
        <v>42978</v>
      </c>
      <c r="T250" s="8">
        <f t="shared" si="392"/>
        <v>5.8070822080325879E-2</v>
      </c>
      <c r="U250" s="26">
        <f t="shared" si="393"/>
        <v>6.5265572966372032E-2</v>
      </c>
      <c r="V250" s="27">
        <f t="shared" si="394"/>
        <v>1.0000000000000009E-2</v>
      </c>
      <c r="W250" s="27">
        <f t="shared" si="395"/>
        <v>1.0000000000000009E-2</v>
      </c>
      <c r="X250" s="53"/>
    </row>
    <row r="251" spans="2:28" hidden="1">
      <c r="B251" s="7">
        <v>43008</v>
      </c>
      <c r="C251" s="3">
        <v>3461.5983454042503</v>
      </c>
      <c r="D251" s="3"/>
      <c r="E251" s="3">
        <v>3395.932914030388</v>
      </c>
      <c r="F251" s="3">
        <v>5.93</v>
      </c>
      <c r="G251" s="2">
        <v>5.9032415044236668</v>
      </c>
      <c r="H251" s="2">
        <v>6.4566666666666661</v>
      </c>
      <c r="I251" s="2">
        <v>6.1841183954173324</v>
      </c>
      <c r="J251" s="14">
        <v>0.77110000000000001</v>
      </c>
      <c r="K251" s="14">
        <v>0.77110000000000001</v>
      </c>
      <c r="L251" s="8">
        <v>0.23800000000000002</v>
      </c>
      <c r="M251" s="8">
        <v>0.23800000000000002</v>
      </c>
      <c r="N251" s="9">
        <v>0.99</v>
      </c>
      <c r="O251" s="8">
        <v>0.98791208791208773</v>
      </c>
      <c r="P251" s="9">
        <v>0.99</v>
      </c>
      <c r="Q251" s="15">
        <v>0.98791208791208773</v>
      </c>
      <c r="S251" s="7">
        <v>43008</v>
      </c>
      <c r="T251" s="8">
        <f t="shared" si="392"/>
        <v>-1.8969685336556186E-2</v>
      </c>
      <c r="U251" s="26">
        <f t="shared" si="393"/>
        <v>-4.5123938577289469E-3</v>
      </c>
      <c r="V251" s="27">
        <f t="shared" si="394"/>
        <v>-2.0879120879122581E-3</v>
      </c>
      <c r="W251" s="27">
        <f t="shared" si="395"/>
        <v>-2.0879120879122581E-3</v>
      </c>
      <c r="X251" s="53"/>
    </row>
    <row r="252" spans="2:28" hidden="1">
      <c r="B252" s="7">
        <v>43039</v>
      </c>
      <c r="C252" s="3">
        <v>3649.3500550816429</v>
      </c>
      <c r="D252" s="3"/>
      <c r="E252" s="3">
        <v>3707.0924801002325</v>
      </c>
      <c r="F252" s="3">
        <v>5.39</v>
      </c>
      <c r="G252" s="2">
        <v>5.5560666393513216</v>
      </c>
      <c r="H252" s="2">
        <v>6.5354838709677416</v>
      </c>
      <c r="I252" s="2">
        <v>6.7995897506580656</v>
      </c>
      <c r="J252" s="14">
        <v>0.73280000000000001</v>
      </c>
      <c r="K252" s="14">
        <v>0.73280000000000001</v>
      </c>
      <c r="L252" s="8">
        <v>0.25129999999999997</v>
      </c>
      <c r="M252" s="8">
        <v>0.25129999999999997</v>
      </c>
      <c r="N252" s="9">
        <v>0.99</v>
      </c>
      <c r="O252" s="8">
        <v>1</v>
      </c>
      <c r="P252" s="9">
        <v>0.99</v>
      </c>
      <c r="Q252" s="15">
        <v>1</v>
      </c>
      <c r="S252" s="7">
        <v>43039</v>
      </c>
      <c r="T252" s="8">
        <f t="shared" si="392"/>
        <v>1.5822659966035379E-2</v>
      </c>
      <c r="U252" s="26">
        <f t="shared" si="393"/>
        <v>3.0810137170931728E-2</v>
      </c>
      <c r="V252" s="27">
        <f t="shared" si="394"/>
        <v>1.0000000000000009E-2</v>
      </c>
      <c r="W252" s="27">
        <f t="shared" si="395"/>
        <v>1.0000000000000009E-2</v>
      </c>
      <c r="X252" s="53"/>
    </row>
    <row r="253" spans="2:28" hidden="1">
      <c r="B253" s="7">
        <v>43069</v>
      </c>
      <c r="C253" s="3">
        <v>3135.0993031036278</v>
      </c>
      <c r="D253" s="3"/>
      <c r="E253" s="3">
        <v>3078.7781888997874</v>
      </c>
      <c r="F253" s="3">
        <v>4.2699999999999996</v>
      </c>
      <c r="G253" s="2">
        <v>4.2421328659090163</v>
      </c>
      <c r="H253" s="2">
        <v>5.5533333333333328</v>
      </c>
      <c r="I253" s="2">
        <v>5.7459731849949662</v>
      </c>
      <c r="J253" s="14">
        <v>0.75069999999999992</v>
      </c>
      <c r="K253" s="14">
        <v>0.75069999999999992</v>
      </c>
      <c r="L253" s="8">
        <v>0.21559999999999999</v>
      </c>
      <c r="M253" s="8">
        <v>0.21559999999999999</v>
      </c>
      <c r="N253" s="9">
        <v>0.99</v>
      </c>
      <c r="O253" s="8">
        <v>1</v>
      </c>
      <c r="P253" s="9">
        <v>0.99</v>
      </c>
      <c r="Q253" s="15">
        <v>1</v>
      </c>
      <c r="S253" s="7">
        <v>43069</v>
      </c>
      <c r="T253" s="8">
        <f t="shared" si="392"/>
        <v>-1.7964698645457466E-2</v>
      </c>
      <c r="U253" s="26">
        <f t="shared" si="393"/>
        <v>-6.5262609112373138E-3</v>
      </c>
      <c r="V253" s="27">
        <f t="shared" si="394"/>
        <v>1.0000000000000009E-2</v>
      </c>
      <c r="W253" s="27">
        <f t="shared" si="395"/>
        <v>1.0000000000000009E-2</v>
      </c>
      <c r="X253" s="53"/>
    </row>
    <row r="254" spans="2:28" hidden="1">
      <c r="B254" s="7">
        <v>43100</v>
      </c>
      <c r="C254" s="3">
        <v>3112.0731500299853</v>
      </c>
      <c r="D254" s="3"/>
      <c r="E254" s="3">
        <v>2971.7719551715072</v>
      </c>
      <c r="F254" s="3">
        <v>3.77</v>
      </c>
      <c r="G254" s="2">
        <v>3.6525249507366135</v>
      </c>
      <c r="H254" s="2">
        <v>5.2032258064516137</v>
      </c>
      <c r="I254" s="2">
        <v>5.1475187803158873</v>
      </c>
      <c r="J254" s="14">
        <v>0.78879999999999995</v>
      </c>
      <c r="K254" s="14">
        <v>0.78879999999999995</v>
      </c>
      <c r="L254" s="8">
        <v>0.2014</v>
      </c>
      <c r="M254" s="8">
        <v>0.2014</v>
      </c>
      <c r="N254" s="9">
        <v>0.99</v>
      </c>
      <c r="O254" s="8">
        <v>0.99706744868035191</v>
      </c>
      <c r="P254" s="9">
        <v>0.99</v>
      </c>
      <c r="Q254" s="15">
        <v>0.99706744868035191</v>
      </c>
      <c r="S254" s="7">
        <v>43100</v>
      </c>
      <c r="T254" s="8">
        <f t="shared" si="392"/>
        <v>-4.5082871801109925E-2</v>
      </c>
      <c r="U254" s="26">
        <f t="shared" si="393"/>
        <v>-3.1160490520792172E-2</v>
      </c>
      <c r="V254" s="27">
        <f t="shared" si="394"/>
        <v>7.0674486803519176E-3</v>
      </c>
      <c r="W254" s="27">
        <f t="shared" si="395"/>
        <v>7.0674486803519176E-3</v>
      </c>
      <c r="X254" s="53"/>
    </row>
    <row r="255" spans="2:28" hidden="1">
      <c r="B255" s="7">
        <v>43131</v>
      </c>
      <c r="C255" s="3">
        <v>3258.2990622839711</v>
      </c>
      <c r="D255" s="3"/>
      <c r="E255" s="3">
        <v>3395.4165957081177</v>
      </c>
      <c r="F255" s="3">
        <v>4.03</v>
      </c>
      <c r="G255" s="2">
        <v>4.2415513388687955</v>
      </c>
      <c r="H255" s="2">
        <v>5.4741935483870963</v>
      </c>
      <c r="I255" s="2">
        <v>5.9272615902358874</v>
      </c>
      <c r="J255" s="14">
        <v>0.77890000000000004</v>
      </c>
      <c r="K255" s="14">
        <v>0.77890000000000004</v>
      </c>
      <c r="L255" s="8">
        <v>0.23</v>
      </c>
      <c r="M255" s="8">
        <v>0.23</v>
      </c>
      <c r="N255" s="9">
        <v>0.99</v>
      </c>
      <c r="O255" s="8">
        <v>0.99529569892473124</v>
      </c>
      <c r="P255" s="9">
        <v>0.99</v>
      </c>
      <c r="Q255" s="15">
        <v>0.99529569892473124</v>
      </c>
      <c r="S255" s="7">
        <v>43131</v>
      </c>
      <c r="T255" s="8">
        <f t="shared" si="392"/>
        <v>4.2082550067712665E-2</v>
      </c>
      <c r="U255" s="26">
        <f t="shared" si="393"/>
        <v>5.2494128751562119E-2</v>
      </c>
      <c r="V255" s="27">
        <f t="shared" si="394"/>
        <v>5.2956989247312514E-3</v>
      </c>
      <c r="W255" s="27">
        <f t="shared" si="395"/>
        <v>5.2956989247312514E-3</v>
      </c>
      <c r="X255" s="53"/>
    </row>
    <row r="256" spans="2:28" hidden="1">
      <c r="B256" s="7">
        <v>43159</v>
      </c>
      <c r="C256" s="3">
        <v>3299.6280549802527</v>
      </c>
      <c r="D256" s="3"/>
      <c r="E256" s="3">
        <v>3136.7624869094461</v>
      </c>
      <c r="F256" s="3">
        <v>4.79</v>
      </c>
      <c r="G256" s="2">
        <v>4.87</v>
      </c>
      <c r="H256" s="2">
        <v>6.2285714285714286</v>
      </c>
      <c r="I256" s="2">
        <v>6.14</v>
      </c>
      <c r="J256" s="14">
        <v>0.76980000000000004</v>
      </c>
      <c r="K256" s="14">
        <v>0.76980000000000004</v>
      </c>
      <c r="L256" s="8">
        <v>0.23530000000000001</v>
      </c>
      <c r="M256" s="8">
        <v>0.23530000000000001</v>
      </c>
      <c r="N256" s="9">
        <v>0.99</v>
      </c>
      <c r="O256" s="8">
        <v>0.99375000000000002</v>
      </c>
      <c r="P256" s="9">
        <v>0.99</v>
      </c>
      <c r="Q256" s="15">
        <v>0.99375000000000002</v>
      </c>
      <c r="S256" s="7">
        <v>43159</v>
      </c>
      <c r="T256" s="8">
        <f t="shared" si="392"/>
        <v>-4.9358765702391061E-2</v>
      </c>
      <c r="U256" s="26">
        <f t="shared" si="393"/>
        <v>1.6701461377870652E-2</v>
      </c>
      <c r="V256" s="27">
        <f t="shared" si="394"/>
        <v>3.7500000000000311E-3</v>
      </c>
      <c r="W256" s="27">
        <f t="shared" si="395"/>
        <v>3.7500000000000311E-3</v>
      </c>
      <c r="X256" s="53"/>
    </row>
    <row r="257" spans="1:26" hidden="1">
      <c r="B257" s="7">
        <v>43190</v>
      </c>
      <c r="C257" s="3">
        <v>3972.5034170211379</v>
      </c>
      <c r="D257" s="3"/>
      <c r="E257" s="3">
        <v>3931.8884472989462</v>
      </c>
      <c r="F257" s="3">
        <v>6.16</v>
      </c>
      <c r="G257" s="2">
        <v>6.2569999999999997</v>
      </c>
      <c r="H257" s="2">
        <v>6.9741935483870963</v>
      </c>
      <c r="I257" s="2">
        <v>7.1710000000000003</v>
      </c>
      <c r="J257" s="14">
        <v>0.74609999999999999</v>
      </c>
      <c r="K257" s="14">
        <v>0.74609999999999999</v>
      </c>
      <c r="L257" s="8">
        <v>0.26640000000000003</v>
      </c>
      <c r="M257" s="8">
        <v>0.26640000000000003</v>
      </c>
      <c r="N257" s="9">
        <v>0.99</v>
      </c>
      <c r="O257" s="8">
        <v>0.99319999999999997</v>
      </c>
      <c r="P257" s="9">
        <v>0.99</v>
      </c>
      <c r="Q257" s="15">
        <v>0.99319999999999997</v>
      </c>
      <c r="S257" s="7">
        <v>43190</v>
      </c>
      <c r="T257" s="8">
        <f t="shared" si="392"/>
        <v>-1.0224023860663567E-2</v>
      </c>
      <c r="U257" s="26">
        <f t="shared" si="393"/>
        <v>1.5746753246753231E-2</v>
      </c>
      <c r="V257" s="27">
        <f t="shared" si="394"/>
        <v>3.1999999999999806E-3</v>
      </c>
      <c r="W257" s="27">
        <f t="shared" si="395"/>
        <v>3.1999999999999806E-3</v>
      </c>
      <c r="X257" s="53"/>
    </row>
    <row r="258" spans="1:26" hidden="1">
      <c r="B258" s="42">
        <v>43220</v>
      </c>
      <c r="C258" s="3">
        <v>3825.3955054147741</v>
      </c>
      <c r="D258" s="3"/>
      <c r="E258" s="3">
        <v>3608.9670589822508</v>
      </c>
      <c r="F258" s="3">
        <v>6.8834335321794198</v>
      </c>
      <c r="G258" s="3">
        <v>6.8</v>
      </c>
      <c r="H258" s="3">
        <v>6.9670377256557172</v>
      </c>
      <c r="I258" s="2">
        <v>6.98</v>
      </c>
      <c r="J258" s="14">
        <v>0.72589999999999999</v>
      </c>
      <c r="K258" s="14">
        <v>0.72589999999999999</v>
      </c>
      <c r="L258" s="8">
        <v>0.25280000000000002</v>
      </c>
      <c r="M258" s="8">
        <v>0.25280000000000002</v>
      </c>
      <c r="N258" s="9">
        <v>0.99</v>
      </c>
      <c r="O258" s="8">
        <v>0.99719999999999998</v>
      </c>
      <c r="P258" s="9">
        <v>0.99</v>
      </c>
      <c r="Q258" s="15">
        <v>0.99719999999999998</v>
      </c>
      <c r="S258" s="42">
        <v>43220</v>
      </c>
      <c r="T258" s="8">
        <f t="shared" si="392"/>
        <v>-5.6576750332396508E-2</v>
      </c>
      <c r="U258" s="26">
        <f t="shared" si="393"/>
        <v>-1.2120917822388444E-2</v>
      </c>
      <c r="V258" s="27">
        <f t="shared" si="394"/>
        <v>7.1999999999999842E-3</v>
      </c>
      <c r="W258" s="27">
        <f t="shared" si="395"/>
        <v>7.1999999999999842E-3</v>
      </c>
      <c r="X258" s="53"/>
      <c r="Z258" s="58"/>
    </row>
    <row r="259" spans="1:26" hidden="1">
      <c r="B259" s="7">
        <v>43251</v>
      </c>
      <c r="C259" s="3">
        <v>3695.5306565532082</v>
      </c>
      <c r="D259" s="3"/>
      <c r="E259" s="3">
        <v>3760</v>
      </c>
      <c r="F259" s="3">
        <v>6.8101172966652506</v>
      </c>
      <c r="G259" s="3">
        <v>7.02</v>
      </c>
      <c r="H259" s="3">
        <v>6.7673655967943223</v>
      </c>
      <c r="I259" s="2">
        <v>7.19</v>
      </c>
      <c r="J259" s="14">
        <v>0.70009999999999994</v>
      </c>
      <c r="K259" s="14">
        <v>0.70009999999999994</v>
      </c>
      <c r="L259" s="8">
        <v>0.25269999999999998</v>
      </c>
      <c r="M259" s="8">
        <v>0.25269999999999998</v>
      </c>
      <c r="N259" s="9">
        <v>0.99</v>
      </c>
      <c r="O259" s="8">
        <v>0.99329999999999996</v>
      </c>
      <c r="P259" s="9">
        <v>0.99</v>
      </c>
      <c r="Q259" s="15">
        <v>0.99439999999999995</v>
      </c>
      <c r="S259" s="7">
        <v>43251</v>
      </c>
      <c r="T259" s="8">
        <f t="shared" ref="T259:T266" si="396">E259/C259-1</f>
        <v>1.7445219493029906E-2</v>
      </c>
      <c r="U259" s="26">
        <f t="shared" ref="U259:U266" si="397">G259/F259-1</f>
        <v>3.0819249389070436E-2</v>
      </c>
      <c r="V259" s="27">
        <f t="shared" si="394"/>
        <v>3.2999999999999696E-3</v>
      </c>
      <c r="W259" s="27">
        <f t="shared" si="395"/>
        <v>4.3999999999999595E-3</v>
      </c>
      <c r="X259" s="53">
        <v>-4.5499999999999999E-2</v>
      </c>
      <c r="Z259" s="58"/>
    </row>
    <row r="260" spans="1:26" hidden="1">
      <c r="B260" s="7">
        <v>43281</v>
      </c>
      <c r="C260" s="3">
        <v>3605.416599878643</v>
      </c>
      <c r="D260" s="3"/>
      <c r="E260" s="3">
        <f>3181142/1000</f>
        <v>3181.1419999999998</v>
      </c>
      <c r="F260" s="3">
        <v>6.7603777048872811</v>
      </c>
      <c r="G260" s="3">
        <v>6.27</v>
      </c>
      <c r="H260" s="3">
        <v>6.6414254972115927</v>
      </c>
      <c r="I260" s="2">
        <v>6.37</v>
      </c>
      <c r="J260" s="14">
        <v>0.68799999999999994</v>
      </c>
      <c r="K260" s="14">
        <v>0.68799999999999994</v>
      </c>
      <c r="L260" s="8">
        <v>0.22090000000000001</v>
      </c>
      <c r="M260" s="8">
        <v>0.22090000000000001</v>
      </c>
      <c r="N260" s="9">
        <v>0.99</v>
      </c>
      <c r="O260" s="8">
        <v>0.99770000000000003</v>
      </c>
      <c r="P260" s="9">
        <v>0.99</v>
      </c>
      <c r="Q260" s="15">
        <v>0.99909999999999999</v>
      </c>
      <c r="S260" s="7">
        <v>43281</v>
      </c>
      <c r="T260" s="8">
        <f t="shared" si="396"/>
        <v>-0.11767699740798998</v>
      </c>
      <c r="U260" s="26">
        <f t="shared" si="397"/>
        <v>-7.2537027706717105E-2</v>
      </c>
      <c r="V260" s="27">
        <f t="shared" si="394"/>
        <v>7.7000000000000401E-3</v>
      </c>
      <c r="W260" s="27">
        <f t="shared" si="395"/>
        <v>9.099999999999997E-3</v>
      </c>
      <c r="X260" s="53">
        <v>-8.2199999999999995E-2</v>
      </c>
      <c r="Z260" s="58"/>
    </row>
    <row r="261" spans="1:26" hidden="1">
      <c r="B261" s="7">
        <v>43312</v>
      </c>
      <c r="C261" s="3">
        <v>3486.9243967723837</v>
      </c>
      <c r="D261" s="3"/>
      <c r="E261" s="3">
        <f>3506926/1000</f>
        <v>3506.9259999999999</v>
      </c>
      <c r="F261" s="3">
        <v>6.1545127766782199</v>
      </c>
      <c r="G261" s="3">
        <v>6.17</v>
      </c>
      <c r="H261" s="3">
        <v>6.1276062930586086</v>
      </c>
      <c r="I261" s="2">
        <v>6.24</v>
      </c>
      <c r="J261" s="14">
        <v>0.74829999999999997</v>
      </c>
      <c r="K261" s="14">
        <v>0.74829999999999997</v>
      </c>
      <c r="L261" s="8">
        <v>0.23569999999999999</v>
      </c>
      <c r="M261" s="8">
        <v>0.23569999999999999</v>
      </c>
      <c r="N261" s="9">
        <v>0.99</v>
      </c>
      <c r="O261" s="8">
        <v>0.99909999999999999</v>
      </c>
      <c r="P261" s="9">
        <v>0.99</v>
      </c>
      <c r="Q261" s="15">
        <v>1</v>
      </c>
      <c r="S261" s="7">
        <v>43312</v>
      </c>
      <c r="T261" s="8">
        <f t="shared" si="396"/>
        <v>5.7361734731415925E-3</v>
      </c>
      <c r="U261" s="26">
        <f t="shared" si="397"/>
        <v>2.5164011975842282E-3</v>
      </c>
      <c r="V261" s="27">
        <f t="shared" ref="V261:V266" si="398">O261-N261</f>
        <v>9.099999999999997E-3</v>
      </c>
      <c r="W261" s="27">
        <f t="shared" ref="W261:W266" si="399">Q261-P261</f>
        <v>1.0000000000000009E-2</v>
      </c>
      <c r="X261" s="53">
        <v>-2.4799999999999999E-2</v>
      </c>
      <c r="Z261" s="58"/>
    </row>
    <row r="262" spans="1:26" hidden="1">
      <c r="B262" s="7">
        <v>43343</v>
      </c>
      <c r="C262" s="3">
        <v>3355.7192672255292</v>
      </c>
      <c r="D262" s="3"/>
      <c r="E262" s="3">
        <f>3467756/1000</f>
        <v>3467.7559999999999</v>
      </c>
      <c r="F262" s="3">
        <v>5.8264106621807557</v>
      </c>
      <c r="G262" s="3">
        <v>6.08</v>
      </c>
      <c r="H262" s="3">
        <v>5.8806096030149417</v>
      </c>
      <c r="I262" s="2">
        <v>6.15</v>
      </c>
      <c r="J262" s="14">
        <v>0.75029999999999997</v>
      </c>
      <c r="K262" s="14">
        <v>0.75029999999999997</v>
      </c>
      <c r="L262" s="8">
        <v>0.23300000000000001</v>
      </c>
      <c r="M262" s="8">
        <v>0.23300000000000001</v>
      </c>
      <c r="N262" s="9">
        <v>0.99</v>
      </c>
      <c r="O262" s="8">
        <v>0.99970000000000003</v>
      </c>
      <c r="P262" s="9">
        <v>0.99</v>
      </c>
      <c r="Q262" s="15">
        <v>1</v>
      </c>
      <c r="S262" s="7">
        <v>43343</v>
      </c>
      <c r="T262" s="8">
        <f t="shared" si="396"/>
        <v>3.3386801413546552E-2</v>
      </c>
      <c r="U262" s="26">
        <f t="shared" si="397"/>
        <v>4.3524109871845074E-2</v>
      </c>
      <c r="V262" s="27">
        <f t="shared" si="398"/>
        <v>9.7000000000000419E-3</v>
      </c>
      <c r="W262" s="27">
        <f t="shared" si="399"/>
        <v>1.0000000000000009E-2</v>
      </c>
      <c r="X262" s="53">
        <v>-2.87E-2</v>
      </c>
      <c r="Z262" s="58"/>
    </row>
    <row r="263" spans="1:26" hidden="1">
      <c r="B263" s="7">
        <v>43373</v>
      </c>
      <c r="C263" s="3">
        <v>3554.63239161602</v>
      </c>
      <c r="D263" s="3"/>
      <c r="E263" s="3">
        <v>3476</v>
      </c>
      <c r="F263" s="3">
        <v>6.1443041451488449</v>
      </c>
      <c r="G263" s="3">
        <v>6.03</v>
      </c>
      <c r="H263" s="3">
        <v>6.4082386235235749</v>
      </c>
      <c r="I263" s="2">
        <v>6.51</v>
      </c>
      <c r="J263" s="14">
        <v>0.73750000000000004</v>
      </c>
      <c r="K263" s="14">
        <v>0.73750000000000004</v>
      </c>
      <c r="L263" s="8">
        <v>0.2414</v>
      </c>
      <c r="M263" s="8">
        <v>0.2414</v>
      </c>
      <c r="N263" s="9">
        <v>0.99</v>
      </c>
      <c r="O263" s="8">
        <v>0.99519999999999997</v>
      </c>
      <c r="P263" s="9">
        <v>0.99</v>
      </c>
      <c r="Q263" s="15">
        <v>0.99539999999999995</v>
      </c>
      <c r="S263" s="7">
        <v>43373</v>
      </c>
      <c r="T263" s="8">
        <f t="shared" si="396"/>
        <v>-2.2121103662219199E-2</v>
      </c>
      <c r="U263" s="26">
        <f t="shared" si="397"/>
        <v>-1.8603269377394316E-2</v>
      </c>
      <c r="V263" s="27">
        <f t="shared" si="398"/>
        <v>5.1999999999999824E-3</v>
      </c>
      <c r="W263" s="27">
        <f t="shared" si="399"/>
        <v>5.3999999999999604E-3</v>
      </c>
      <c r="X263" s="53">
        <v>-2.41E-2</v>
      </c>
      <c r="Z263" s="58"/>
    </row>
    <row r="264" spans="1:26" hidden="1">
      <c r="B264" s="7">
        <v>43404</v>
      </c>
      <c r="C264" s="3">
        <v>3622.5858199347567</v>
      </c>
      <c r="D264" s="3"/>
      <c r="E264" s="3">
        <v>3502</v>
      </c>
      <c r="F264" s="3">
        <v>5.3800348853254611</v>
      </c>
      <c r="G264" s="3">
        <v>5.26</v>
      </c>
      <c r="H264" s="3">
        <v>6.5136454765370919</v>
      </c>
      <c r="I264" s="2">
        <v>6.41</v>
      </c>
      <c r="J264" s="14">
        <v>0.72689999999999999</v>
      </c>
      <c r="K264" s="14">
        <v>0.72689999999999999</v>
      </c>
      <c r="L264" s="8">
        <v>0.2354</v>
      </c>
      <c r="M264" s="8">
        <v>0.2354</v>
      </c>
      <c r="N264" s="9">
        <v>0.99</v>
      </c>
      <c r="O264" s="8">
        <v>0.99980000000000002</v>
      </c>
      <c r="P264" s="9">
        <v>0.99</v>
      </c>
      <c r="Q264" s="15">
        <v>1</v>
      </c>
      <c r="S264" s="7">
        <v>43404</v>
      </c>
      <c r="T264" s="8">
        <f t="shared" si="396"/>
        <v>-3.3287222423050378E-2</v>
      </c>
      <c r="U264" s="26">
        <f t="shared" si="397"/>
        <v>-2.2311172303523086E-2</v>
      </c>
      <c r="V264" s="27">
        <f t="shared" si="398"/>
        <v>9.8000000000000309E-3</v>
      </c>
      <c r="W264" s="27">
        <f t="shared" si="399"/>
        <v>1.0000000000000009E-2</v>
      </c>
      <c r="X264" s="53">
        <v>-1.7999999999999999E-2</v>
      </c>
      <c r="Z264" s="58"/>
    </row>
    <row r="265" spans="1:26" hidden="1">
      <c r="B265" s="7">
        <v>43434</v>
      </c>
      <c r="C265" s="3">
        <v>3049.496193071077</v>
      </c>
      <c r="D265" s="3"/>
      <c r="E265" s="3">
        <v>3068.248</v>
      </c>
      <c r="F265" s="3">
        <v>4.2666308894397771</v>
      </c>
      <c r="G265" s="3">
        <v>4.2699999999999996</v>
      </c>
      <c r="H265" s="3">
        <v>5.7422803337394068</v>
      </c>
      <c r="I265" s="2">
        <v>5.75</v>
      </c>
      <c r="J265" s="14">
        <v>0.73360000000000003</v>
      </c>
      <c r="K265" s="14">
        <v>0.73360000000000003</v>
      </c>
      <c r="L265" s="8">
        <v>0.21310000000000001</v>
      </c>
      <c r="M265" s="8">
        <v>0.21310000000000001</v>
      </c>
      <c r="N265" s="9">
        <v>0.99</v>
      </c>
      <c r="O265" s="8">
        <v>0.99060000000000004</v>
      </c>
      <c r="P265" s="9">
        <v>0.99</v>
      </c>
      <c r="Q265" s="15">
        <v>1</v>
      </c>
      <c r="S265" s="7">
        <v>43434</v>
      </c>
      <c r="T265" s="8">
        <f t="shared" si="396"/>
        <v>6.1491491517615682E-3</v>
      </c>
      <c r="U265" s="26">
        <f t="shared" si="397"/>
        <v>7.8964190892660824E-4</v>
      </c>
      <c r="V265" s="27">
        <f t="shared" si="398"/>
        <v>6.0000000000004494E-4</v>
      </c>
      <c r="W265" s="27">
        <f t="shared" si="399"/>
        <v>1.0000000000000009E-2</v>
      </c>
      <c r="X265" s="53">
        <v>-1.61E-2</v>
      </c>
      <c r="Z265" s="58"/>
    </row>
    <row r="266" spans="1:26" hidden="1">
      <c r="B266" s="7">
        <v>43465</v>
      </c>
      <c r="C266" s="3">
        <v>2959.133219004781</v>
      </c>
      <c r="D266" s="3"/>
      <c r="E266" s="2">
        <v>3264.1724415569702</v>
      </c>
      <c r="F266" s="3">
        <v>3.737594065067098</v>
      </c>
      <c r="G266" s="3">
        <v>3.98</v>
      </c>
      <c r="H266" s="3">
        <v>5.3208430800016941</v>
      </c>
      <c r="I266" s="2">
        <v>5.78</v>
      </c>
      <c r="J266" s="14">
        <v>0.75949999999999995</v>
      </c>
      <c r="K266" s="14">
        <v>0.75949999999999995</v>
      </c>
      <c r="L266" s="8">
        <v>0.22120000000000001</v>
      </c>
      <c r="M266" s="8">
        <v>0.22120000000000001</v>
      </c>
      <c r="N266" s="9">
        <v>0.99</v>
      </c>
      <c r="O266" s="8">
        <v>0.99880000000000002</v>
      </c>
      <c r="P266" s="9">
        <v>0.99</v>
      </c>
      <c r="Q266" s="15">
        <v>0.999</v>
      </c>
      <c r="S266" s="7">
        <v>43465</v>
      </c>
      <c r="T266" s="8">
        <f t="shared" si="396"/>
        <v>0.1030839776300374</v>
      </c>
      <c r="U266" s="26">
        <f t="shared" si="397"/>
        <v>6.485614293925468E-2</v>
      </c>
      <c r="V266" s="27">
        <f t="shared" si="398"/>
        <v>8.80000000000003E-3</v>
      </c>
      <c r="W266" s="27">
        <f t="shared" si="399"/>
        <v>9.000000000000008E-3</v>
      </c>
      <c r="X266" s="53">
        <v>-1.6299999999999999E-2</v>
      </c>
      <c r="Z266" s="58"/>
    </row>
    <row r="267" spans="1:26" hidden="1">
      <c r="B267" s="7">
        <v>43496</v>
      </c>
      <c r="C267" s="3">
        <v>2888.7096672538914</v>
      </c>
      <c r="D267" s="3"/>
      <c r="E267" s="3">
        <v>2922.1592570323792</v>
      </c>
      <c r="F267" s="3">
        <v>3.6951781624786548</v>
      </c>
      <c r="G267" s="3">
        <v>3.77</v>
      </c>
      <c r="H267" s="3">
        <v>4.9436676539579052</v>
      </c>
      <c r="I267" s="2">
        <v>5.0599999999999996</v>
      </c>
      <c r="J267" s="34">
        <f>C267/$Q$244/H267/31/N267</f>
        <v>0.78513799854064337</v>
      </c>
      <c r="K267" s="34">
        <f>E267/$Q$244/I267/31/O267</f>
        <v>0.7682867780666186</v>
      </c>
      <c r="L267" s="8">
        <f>C267/$N$244/24/31</f>
        <v>0.19413371419717013</v>
      </c>
      <c r="M267" s="8">
        <f>E267/$N$244/24/31</f>
        <v>0.19638167049948785</v>
      </c>
      <c r="N267" s="9">
        <v>0.99</v>
      </c>
      <c r="O267" s="8">
        <v>0.99990000000000001</v>
      </c>
      <c r="P267" s="9">
        <v>0.99</v>
      </c>
      <c r="Q267" s="15">
        <v>1</v>
      </c>
      <c r="S267" s="7">
        <v>43496</v>
      </c>
      <c r="T267" s="8">
        <f>E267/C267-1</f>
        <v>1.1579422521296845E-2</v>
      </c>
      <c r="U267" s="26">
        <f>G267/F267-1</f>
        <v>2.0248506088582197E-2</v>
      </c>
      <c r="V267" s="27">
        <f>O267-N267</f>
        <v>9.9000000000000199E-3</v>
      </c>
      <c r="W267" s="27">
        <f>Q267-P267</f>
        <v>1.0000000000000009E-2</v>
      </c>
      <c r="X267" s="53">
        <v>-2.0299999999999999E-2</v>
      </c>
      <c r="Z267" s="58"/>
    </row>
    <row r="268" spans="1:26" hidden="1">
      <c r="B268" s="7">
        <v>43524</v>
      </c>
      <c r="C268" s="3">
        <v>3317.5155703542741</v>
      </c>
      <c r="D268" s="3"/>
      <c r="E268" s="3">
        <v>3145</v>
      </c>
      <c r="F268" s="3">
        <v>4.972802219567118</v>
      </c>
      <c r="G268" s="3">
        <v>4.82</v>
      </c>
      <c r="H268" s="3">
        <v>6.2735643190902435</v>
      </c>
      <c r="I268" s="2">
        <v>5.99</v>
      </c>
      <c r="J268" s="34">
        <f>C268/$Q$244/H268/28/N268</f>
        <v>0.78667191567864736</v>
      </c>
      <c r="K268" s="34">
        <f>E268/$Q$244/I268/28/O268</f>
        <v>0.77341202589125346</v>
      </c>
      <c r="L268" s="8">
        <f>C268/$N$244/24/28</f>
        <v>0.24683895612755016</v>
      </c>
      <c r="M268" s="8">
        <f>E268/$N$244/24/28</f>
        <v>0.23400297619047619</v>
      </c>
      <c r="N268" s="9">
        <v>0.99</v>
      </c>
      <c r="O268" s="8">
        <v>0.99980000000000002</v>
      </c>
      <c r="P268" s="9">
        <v>0.99</v>
      </c>
      <c r="Q268" s="15">
        <v>1</v>
      </c>
      <c r="S268" s="7">
        <v>43524</v>
      </c>
      <c r="T268" s="8">
        <f>E268/C268-1</f>
        <v>-5.200143501838983E-2</v>
      </c>
      <c r="U268" s="26">
        <f>G268/F268-1</f>
        <v>-3.0727588353678614E-2</v>
      </c>
      <c r="V268" s="27">
        <f>O268-N268</f>
        <v>9.8000000000000309E-3</v>
      </c>
      <c r="W268" s="27">
        <f>Q268-P268</f>
        <v>1.0000000000000009E-2</v>
      </c>
      <c r="X268" s="53">
        <v>-1.7999999999999999E-2</v>
      </c>
      <c r="Z268" s="58"/>
    </row>
    <row r="269" spans="1:26" hidden="1">
      <c r="B269" s="7">
        <v>43555</v>
      </c>
      <c r="C269" s="3">
        <v>3708.8205799751699</v>
      </c>
      <c r="D269" s="3"/>
      <c r="E269" s="3">
        <v>3780</v>
      </c>
      <c r="F269" s="3">
        <v>5.903126532847657</v>
      </c>
      <c r="G269" s="3">
        <v>5.95</v>
      </c>
      <c r="H269" s="3">
        <v>6.5286860018525097</v>
      </c>
      <c r="I269" s="2">
        <v>6.68</v>
      </c>
      <c r="J269" s="34">
        <f>C269/$Q$244/H269/31/N269</f>
        <v>0.76331080690980635</v>
      </c>
      <c r="K269" s="34">
        <f>E269/$Q$244/I269/31/O269</f>
        <v>0.75560593971498591</v>
      </c>
      <c r="L269" s="8">
        <f>C269/$N$244/24/31</f>
        <v>0.24924869489080442</v>
      </c>
      <c r="M269" s="8">
        <f>E269/$N$244/24/31</f>
        <v>0.25403225806451613</v>
      </c>
      <c r="N269" s="9">
        <v>0.99</v>
      </c>
      <c r="O269" s="8">
        <v>0.99619999999999997</v>
      </c>
      <c r="P269" s="9">
        <v>0.99</v>
      </c>
      <c r="Q269" s="15">
        <v>0.99629999999999996</v>
      </c>
      <c r="S269" s="7">
        <v>43555</v>
      </c>
      <c r="T269" s="8">
        <f t="shared" ref="T269:T271" si="400">E269/C269-1</f>
        <v>1.9191928671110414E-2</v>
      </c>
      <c r="U269" s="26">
        <f t="shared" ref="U269:U271" si="401">G269/F269-1</f>
        <v>7.9404476410116498E-3</v>
      </c>
      <c r="V269" s="27">
        <f t="shared" ref="V269:V271" si="402">O269-N269</f>
        <v>6.1999999999999833E-3</v>
      </c>
      <c r="W269" s="27">
        <f t="shared" ref="W269:W271" si="403">Q269-P269</f>
        <v>6.2999999999999723E-3</v>
      </c>
      <c r="X269" s="53">
        <v>-1.6500000000000001E-2</v>
      </c>
    </row>
    <row r="270" spans="1:26" ht="15.75" hidden="1" thickBot="1">
      <c r="A270" s="41"/>
      <c r="B270" s="42">
        <v>43585</v>
      </c>
      <c r="C270" s="47">
        <v>3749.75</v>
      </c>
      <c r="D270" s="47"/>
      <c r="E270" s="36">
        <v>3528</v>
      </c>
      <c r="F270" s="36">
        <v>6.8556223547862798</v>
      </c>
      <c r="G270" s="36">
        <v>6.85</v>
      </c>
      <c r="H270" s="36">
        <v>6.9713584837704774</v>
      </c>
      <c r="I270" s="36">
        <v>7.03</v>
      </c>
      <c r="J270" s="38">
        <f>C270/$Q$244/H270/30/N270</f>
        <v>0.7468213169650435</v>
      </c>
      <c r="K270" s="38">
        <f>E270/$Q$244/I270/30/O270</f>
        <v>0.68996509630268499</v>
      </c>
      <c r="L270" s="39">
        <f>C270/$N$244/24/30</f>
        <v>0.26039930555555557</v>
      </c>
      <c r="M270" s="39">
        <f>E270/$N$244/24/30</f>
        <v>0.24500000000000002</v>
      </c>
      <c r="N270" s="40">
        <v>0.99</v>
      </c>
      <c r="O270" s="39">
        <v>0.99980000000000002</v>
      </c>
      <c r="P270" s="40">
        <v>0.99</v>
      </c>
      <c r="Q270" s="45">
        <v>1</v>
      </c>
      <c r="R270" s="41"/>
      <c r="S270" s="42">
        <v>43585</v>
      </c>
      <c r="T270" s="39">
        <f t="shared" si="400"/>
        <v>-5.9137275818387902E-2</v>
      </c>
      <c r="U270" s="43">
        <f>G270/F270-1</f>
        <v>-8.2010859048486928E-4</v>
      </c>
      <c r="V270" s="44">
        <f t="shared" si="402"/>
        <v>9.8000000000000309E-3</v>
      </c>
      <c r="W270" s="44">
        <f t="shared" si="403"/>
        <v>1.0000000000000009E-2</v>
      </c>
      <c r="X270" s="62">
        <v>-5.3499999999999999E-2</v>
      </c>
      <c r="Y270" s="41"/>
    </row>
    <row r="271" spans="1:26" hidden="1">
      <c r="B271" s="7">
        <v>43616</v>
      </c>
      <c r="C271" s="46">
        <v>3696.2455246418199</v>
      </c>
      <c r="D271" s="46"/>
      <c r="E271" s="3">
        <v>3780.1982002073637</v>
      </c>
      <c r="F271" s="3">
        <v>6.8800781977768333</v>
      </c>
      <c r="G271" s="3">
        <v>7.2861935483870965</v>
      </c>
      <c r="H271" s="3">
        <v>6.9082437311962153</v>
      </c>
      <c r="I271" s="3">
        <v>7.2861935483870965</v>
      </c>
      <c r="J271" s="34">
        <f>C271/$Q$244/H271/31/N271</f>
        <v>0.71892656042591674</v>
      </c>
      <c r="K271" s="34">
        <f>E271/$Q$244/I271/31/O271</f>
        <v>0.69049037988667938</v>
      </c>
      <c r="L271" s="8">
        <f>C271/$N$244/24/31</f>
        <v>0.24840359708614382</v>
      </c>
      <c r="M271" s="8">
        <f>E271/$N$244/24/31</f>
        <v>0.25404557797092497</v>
      </c>
      <c r="N271" s="9">
        <v>0.99</v>
      </c>
      <c r="O271" s="8">
        <v>0.99950000000000006</v>
      </c>
      <c r="P271" s="9">
        <v>0.99</v>
      </c>
      <c r="Q271" s="15">
        <v>1</v>
      </c>
      <c r="S271" s="7">
        <v>43616</v>
      </c>
      <c r="T271" s="8">
        <f t="shared" si="400"/>
        <v>2.2712959679181299E-2</v>
      </c>
      <c r="U271" s="26">
        <f t="shared" si="401"/>
        <v>5.9027723077550442E-2</v>
      </c>
      <c r="V271" s="27">
        <f t="shared" si="402"/>
        <v>9.5000000000000639E-3</v>
      </c>
      <c r="W271" s="27">
        <f t="shared" si="403"/>
        <v>1.0000000000000009E-2</v>
      </c>
      <c r="X271" s="53">
        <v>-4.9409791727820597E-2</v>
      </c>
    </row>
    <row r="272" spans="1:26" hidden="1">
      <c r="B272" s="7">
        <v>43646</v>
      </c>
      <c r="C272" s="28">
        <v>3443.3044492824342</v>
      </c>
      <c r="D272" s="28"/>
      <c r="E272" s="2">
        <v>3632.4758833639703</v>
      </c>
      <c r="F272" s="2">
        <v>6.5982518032581874</v>
      </c>
      <c r="G272" s="1">
        <v>7.18</v>
      </c>
      <c r="H272" s="2">
        <v>6.5502836648077292</v>
      </c>
      <c r="I272" s="1">
        <v>7.13</v>
      </c>
      <c r="J272" s="34">
        <f>C272/$Q$244/H272/30/N272</f>
        <v>0.72987270665234638</v>
      </c>
      <c r="K272" s="34">
        <f>E272/$Q$244/I272/30/O272</f>
        <v>0.70317671284681815</v>
      </c>
      <c r="L272" s="8">
        <f>C272/$N$244/24/30</f>
        <v>0.23911836453350238</v>
      </c>
      <c r="M272" s="8">
        <f>E272/$N$244/24/30</f>
        <v>0.25225526967805351</v>
      </c>
      <c r="N272" s="9">
        <v>0.99</v>
      </c>
      <c r="O272" s="25">
        <v>0.99590000000000001</v>
      </c>
      <c r="P272" s="9">
        <v>0.99</v>
      </c>
      <c r="Q272" s="54">
        <v>0.99739999999999995</v>
      </c>
      <c r="S272" s="7">
        <v>43646</v>
      </c>
      <c r="T272" s="8">
        <f t="shared" ref="T272:T274" si="404">E272/C272-1</f>
        <v>5.4938921860644196E-2</v>
      </c>
      <c r="U272" s="26">
        <f>G272/F272-1</f>
        <v>8.816701970278662E-2</v>
      </c>
      <c r="V272" s="27">
        <f t="shared" ref="V272:V274" si="405">O272-N272</f>
        <v>5.9000000000000163E-3</v>
      </c>
      <c r="W272" s="27">
        <f t="shared" ref="W272:W274" si="406">Q272-P272</f>
        <v>7.3999999999999622E-3</v>
      </c>
      <c r="X272" s="53">
        <v>-3.2599999999999997E-2</v>
      </c>
    </row>
    <row r="273" spans="1:27" hidden="1">
      <c r="B273" s="7">
        <v>43677</v>
      </c>
      <c r="C273" s="28">
        <v>3464.0766525771542</v>
      </c>
      <c r="D273" s="28"/>
      <c r="E273" s="2">
        <v>3296.5147430525794</v>
      </c>
      <c r="F273" s="2">
        <v>6.1596751844521469</v>
      </c>
      <c r="G273" s="2">
        <v>6.1466451612903228</v>
      </c>
      <c r="H273" s="3">
        <v>6.1450708620390726</v>
      </c>
      <c r="I273" s="2">
        <v>6.0859354838709674</v>
      </c>
      <c r="J273" s="34">
        <f>C273/$Q$244/H273/31/N273</f>
        <v>0.75744650629468779</v>
      </c>
      <c r="K273" s="34">
        <f>E273/$Q$244/I273/31/O273</f>
        <v>0.72473708132847914</v>
      </c>
      <c r="L273" s="8">
        <f>C273/$N$244/24/31</f>
        <v>0.23280085030760442</v>
      </c>
      <c r="M273" s="8">
        <f>E273/$N$244/24/31</f>
        <v>0.22153996929116795</v>
      </c>
      <c r="N273" s="9">
        <v>0.99</v>
      </c>
      <c r="O273" s="25">
        <v>0.99419999999999997</v>
      </c>
      <c r="P273" s="9">
        <v>0.99</v>
      </c>
      <c r="Q273" s="15">
        <v>1</v>
      </c>
      <c r="S273" s="7">
        <v>43677</v>
      </c>
      <c r="T273" s="8">
        <f t="shared" si="404"/>
        <v>-4.8371305352008953E-2</v>
      </c>
      <c r="U273" s="26">
        <f t="shared" ref="U273:U274" si="407">G273/F273-1</f>
        <v>-2.1153750435921603E-3</v>
      </c>
      <c r="V273" s="27">
        <f t="shared" si="405"/>
        <v>4.1999999999999815E-3</v>
      </c>
      <c r="W273" s="27">
        <f t="shared" si="406"/>
        <v>1.0000000000000009E-2</v>
      </c>
      <c r="X273" s="15">
        <v>-2.9771359860584101E-2</v>
      </c>
    </row>
    <row r="274" spans="1:27" hidden="1">
      <c r="B274" s="7">
        <v>43708</v>
      </c>
      <c r="C274" s="28">
        <v>3381.3903097084362</v>
      </c>
      <c r="D274" s="28"/>
      <c r="E274" s="3">
        <v>3232.9425623361594</v>
      </c>
      <c r="F274" s="3">
        <v>5.9109404414538362</v>
      </c>
      <c r="G274" s="3">
        <v>5.6261935483870964</v>
      </c>
      <c r="H274" s="3">
        <v>5.970406402009961</v>
      </c>
      <c r="I274" s="3">
        <v>5.6743870967741934</v>
      </c>
      <c r="J274" s="34">
        <f>C274/$Q$244/H274/31/N274</f>
        <v>0.76099670800849195</v>
      </c>
      <c r="K274" s="34">
        <f>E274/$Q$244/I274/31/O274</f>
        <v>0.76062723891012496</v>
      </c>
      <c r="L274" s="8">
        <f>C274/$N$244/24/31</f>
        <v>0.22724397242664221</v>
      </c>
      <c r="M274" s="8">
        <f>E274/$N$244/24/31</f>
        <v>0.21726764531829029</v>
      </c>
      <c r="N274" s="9">
        <v>0.99</v>
      </c>
      <c r="O274" s="25">
        <v>0.99639999999999995</v>
      </c>
      <c r="P274" s="9">
        <v>0.99</v>
      </c>
      <c r="Q274" s="15">
        <v>1</v>
      </c>
      <c r="S274" s="7">
        <v>43708</v>
      </c>
      <c r="T274" s="8">
        <f t="shared" si="404"/>
        <v>-4.3901393739156025E-2</v>
      </c>
      <c r="U274" s="26">
        <f t="shared" si="407"/>
        <v>-4.8172857752006748E-2</v>
      </c>
      <c r="V274" s="27">
        <f t="shared" si="405"/>
        <v>6.3999999999999613E-3</v>
      </c>
      <c r="W274" s="27">
        <f t="shared" si="406"/>
        <v>1.0000000000000009E-2</v>
      </c>
      <c r="X274" s="53">
        <v>-8.3999999999999995E-3</v>
      </c>
    </row>
    <row r="275" spans="1:27" hidden="1">
      <c r="B275" s="7">
        <v>43738</v>
      </c>
      <c r="C275" s="28">
        <v>3526.5452441942084</v>
      </c>
      <c r="D275" s="28"/>
      <c r="E275" s="3">
        <v>3470.3032820530802</v>
      </c>
      <c r="F275" s="2">
        <v>6.1062027634325631</v>
      </c>
      <c r="G275" s="2">
        <v>6.0374333333333334</v>
      </c>
      <c r="H275" s="2">
        <v>6.4421590823490504</v>
      </c>
      <c r="I275" s="3">
        <v>6.5019666666666662</v>
      </c>
      <c r="J275" s="34">
        <f>C275/$Q$244/H275/30/N275</f>
        <v>0.76006340464557032</v>
      </c>
      <c r="K275" s="34">
        <f>E275/$Q$244/I275/30/O275</f>
        <v>0.73822832099814362</v>
      </c>
      <c r="L275" s="8">
        <f>C275/$N$244/24/30</f>
        <v>0.2448989752912645</v>
      </c>
      <c r="M275" s="8">
        <f>E275/$N$244/24/30</f>
        <v>0.24099328347590837</v>
      </c>
      <c r="N275" s="9">
        <v>0.99</v>
      </c>
      <c r="O275" s="25">
        <v>0.99380000000000002</v>
      </c>
      <c r="P275" s="9">
        <v>0.99</v>
      </c>
      <c r="Q275" s="15">
        <v>0.99529999999999996</v>
      </c>
      <c r="S275" s="7">
        <v>43738</v>
      </c>
      <c r="T275" s="8">
        <f t="shared" ref="T275" si="408">E275/C275-1</f>
        <v>-1.5948175408700638E-2</v>
      </c>
      <c r="U275" s="26">
        <f t="shared" ref="U275" si="409">G275/F275-1</f>
        <v>-1.1262225111661972E-2</v>
      </c>
      <c r="V275" s="27">
        <f t="shared" ref="V275" si="410">O275-N275</f>
        <v>3.8000000000000256E-3</v>
      </c>
      <c r="W275" s="27">
        <f t="shared" ref="W275" si="411">Q275-P275</f>
        <v>5.2999999999999714E-3</v>
      </c>
      <c r="X275" s="53">
        <v>-1.5100000000000001E-2</v>
      </c>
    </row>
    <row r="276" spans="1:27" hidden="1">
      <c r="B276" s="7">
        <v>43769</v>
      </c>
      <c r="C276" s="28">
        <v>3564.2760363705556</v>
      </c>
      <c r="D276" s="28"/>
      <c r="E276" s="3">
        <v>3535.6019999999999</v>
      </c>
      <c r="F276" s="2">
        <v>5.3400232568836401</v>
      </c>
      <c r="G276" s="3">
        <v>5.2035483870967738</v>
      </c>
      <c r="H276" s="2">
        <v>6.479096984358061</v>
      </c>
      <c r="I276" s="3">
        <v>6.3166129032258063</v>
      </c>
      <c r="J276" s="34">
        <f>C276/$Q$244/H276/31/N276</f>
        <v>0.73917661439244964</v>
      </c>
      <c r="K276" s="34">
        <f>E276/$Q$244/I276/31/O276</f>
        <v>0.75027230478206242</v>
      </c>
      <c r="L276" s="8">
        <f>C276/$N$244/24/31</f>
        <v>0.2395346798636126</v>
      </c>
      <c r="M276" s="8">
        <f>E276/$N$244/24/31</f>
        <v>0.2376076612903226</v>
      </c>
      <c r="N276" s="9">
        <v>0.99</v>
      </c>
      <c r="O276" s="25">
        <v>0.99239999999999995</v>
      </c>
      <c r="P276" s="9">
        <v>0.99</v>
      </c>
      <c r="Q276" s="15">
        <v>1</v>
      </c>
      <c r="S276" s="7">
        <v>43769</v>
      </c>
      <c r="T276" s="8">
        <f t="shared" ref="T276" si="412">E276/C276-1</f>
        <v>-8.0448416671324852E-3</v>
      </c>
      <c r="U276" s="26">
        <f t="shared" ref="U276" si="413">G276/F276-1</f>
        <v>-2.5556980414072394E-2</v>
      </c>
      <c r="V276" s="27">
        <f t="shared" ref="V276" si="414">O276-N276</f>
        <v>2.3999999999999577E-3</v>
      </c>
      <c r="W276" s="27">
        <f t="shared" ref="W276" si="415">Q276-P276</f>
        <v>1.0000000000000009E-2</v>
      </c>
      <c r="X276" s="53">
        <v>-1.3599999999999999E-2</v>
      </c>
      <c r="Z276" s="58"/>
      <c r="AA276" s="58"/>
    </row>
    <row r="277" spans="1:27" hidden="1">
      <c r="B277" s="7">
        <v>43799</v>
      </c>
      <c r="C277" s="28">
        <v>3032.2391776693298</v>
      </c>
      <c r="D277" s="28"/>
      <c r="E277" s="3">
        <v>2561.6046025050905</v>
      </c>
      <c r="F277" s="3">
        <v>4.2690872596265175</v>
      </c>
      <c r="G277" s="3">
        <v>3.54</v>
      </c>
      <c r="H277" s="3">
        <v>5.7461868891596053</v>
      </c>
      <c r="I277" s="3">
        <v>4.63</v>
      </c>
      <c r="J277" s="34">
        <f>C277/$Q$244/H277/30/N277</f>
        <v>0.73268198870704648</v>
      </c>
      <c r="K277" s="34">
        <f>E277/$Q$244/I277/30/O277</f>
        <v>0.76133552151964712</v>
      </c>
      <c r="L277" s="8">
        <f>C277/$N$244/24/30</f>
        <v>0.21057216511592569</v>
      </c>
      <c r="M277" s="8">
        <f>E277/$N$244/24/30</f>
        <v>0.17788920850729797</v>
      </c>
      <c r="N277" s="9">
        <v>0.99</v>
      </c>
      <c r="O277" s="9">
        <v>0.99890000000000001</v>
      </c>
      <c r="P277" s="9">
        <v>0.99</v>
      </c>
      <c r="Q277" s="53">
        <v>1</v>
      </c>
      <c r="S277" s="7">
        <v>43799</v>
      </c>
      <c r="T277" s="8">
        <f t="shared" ref="T277" si="416">E277/C277-1</f>
        <v>-0.1552102415370753</v>
      </c>
      <c r="U277" s="26">
        <f t="shared" ref="U277" si="417">G277/F277-1</f>
        <v>-0.1707829367934498</v>
      </c>
      <c r="V277" s="27">
        <f t="shared" ref="V277" si="418">O277-N277</f>
        <v>8.900000000000019E-3</v>
      </c>
      <c r="W277" s="27">
        <f t="shared" ref="W277" si="419">Q277-P277</f>
        <v>1.0000000000000009E-2</v>
      </c>
      <c r="X277" s="53">
        <v>-0.01</v>
      </c>
    </row>
    <row r="278" spans="1:27" hidden="1">
      <c r="B278" s="7">
        <v>43830</v>
      </c>
      <c r="C278" s="28">
        <v>3013.0233851837252</v>
      </c>
      <c r="D278" s="28"/>
      <c r="E278" s="3">
        <v>3053.2958206837343</v>
      </c>
      <c r="F278" s="2">
        <v>3.8192598068189256</v>
      </c>
      <c r="G278" s="2">
        <v>3.782548387096774</v>
      </c>
      <c r="H278" s="2">
        <v>5.4730258167753227</v>
      </c>
      <c r="I278" s="2">
        <v>5.3476451612903224</v>
      </c>
      <c r="J278" s="34">
        <f>C278/$Q$244/H278/31/N278</f>
        <v>0.73971831936719379</v>
      </c>
      <c r="K278" s="34">
        <f>E278/$Q$244/I278/31/O278</f>
        <v>0.76386291312926824</v>
      </c>
      <c r="L278" s="8">
        <f>C278/$N$244/24/31</f>
        <v>0.20248813072471269</v>
      </c>
      <c r="M278" s="8">
        <f>E278/$N$244/24/31</f>
        <v>0.20519461160508967</v>
      </c>
      <c r="N278" s="9">
        <v>0.99</v>
      </c>
      <c r="O278" s="25">
        <v>0.99429999999999996</v>
      </c>
      <c r="P278" s="9">
        <v>0.99</v>
      </c>
      <c r="Q278" s="15">
        <v>0.99490000000000001</v>
      </c>
      <c r="S278" s="7">
        <v>43830</v>
      </c>
      <c r="T278" s="8">
        <f t="shared" ref="T278" si="420">E278/C278-1</f>
        <v>1.3366121118755681E-2</v>
      </c>
      <c r="U278" s="26">
        <f t="shared" ref="U278" si="421">G278/F278-1</f>
        <v>-9.6121818307848272E-3</v>
      </c>
      <c r="V278" s="27">
        <f t="shared" ref="V278" si="422">O278-N278</f>
        <v>4.2999999999999705E-3</v>
      </c>
      <c r="W278" s="27">
        <f t="shared" ref="W278" si="423">Q278-P278</f>
        <v>4.9000000000000155E-3</v>
      </c>
      <c r="X278" s="53">
        <v>-1.2E-2</v>
      </c>
    </row>
    <row r="279" spans="1:27" hidden="1">
      <c r="B279" s="7">
        <v>43861</v>
      </c>
      <c r="C279" s="28">
        <v>3007.2684466804631</v>
      </c>
      <c r="D279" s="28"/>
      <c r="E279" s="28">
        <v>3063.5485158431879</v>
      </c>
      <c r="F279" s="28">
        <v>3.8685260213962178</v>
      </c>
      <c r="G279" s="28">
        <v>3.874806451612903</v>
      </c>
      <c r="H279" s="28">
        <v>5.2484230446031797</v>
      </c>
      <c r="I279" s="28">
        <v>5.2490967741935481</v>
      </c>
      <c r="J279" s="34">
        <f>C279/$Q$244/H279/31/N279</f>
        <v>0.76990073185319718</v>
      </c>
      <c r="K279" s="34">
        <f>E279/$Q$244/I279/31/O279</f>
        <v>0.77659940575395325</v>
      </c>
      <c r="L279" s="8">
        <f>C279/$N$244/24/31</f>
        <v>0.20210137410486981</v>
      </c>
      <c r="M279" s="8">
        <f>E279/$N$244/24/31</f>
        <v>0.20588363681741853</v>
      </c>
      <c r="N279" s="9">
        <v>0.99</v>
      </c>
      <c r="O279" s="9">
        <v>0.99970000000000003</v>
      </c>
      <c r="P279" s="9">
        <v>0.99</v>
      </c>
      <c r="Q279" s="53">
        <v>1</v>
      </c>
      <c r="S279" s="7">
        <v>43861</v>
      </c>
      <c r="T279" s="8">
        <f t="shared" ref="T279" si="424">E279/C279-1</f>
        <v>1.8714680834312825E-2</v>
      </c>
      <c r="U279" s="26">
        <f t="shared" ref="U279" si="425">G279/F279-1</f>
        <v>1.6234685205551713E-3</v>
      </c>
      <c r="V279" s="27">
        <f t="shared" ref="V279" si="426">O279-N279</f>
        <v>9.7000000000000419E-3</v>
      </c>
      <c r="W279" s="27">
        <f t="shared" ref="W279" si="427">Q279-P279</f>
        <v>1.0000000000000009E-2</v>
      </c>
      <c r="X279" s="53">
        <v>-1.3599999999999999E-2</v>
      </c>
    </row>
    <row r="280" spans="1:27" hidden="1">
      <c r="B280" s="7">
        <v>43890</v>
      </c>
      <c r="C280" s="28">
        <v>3224.2142957872729</v>
      </c>
      <c r="D280" s="28"/>
      <c r="E280" s="3">
        <v>3471.9367224192115</v>
      </c>
      <c r="F280" s="2">
        <v>4.9341890214880948</v>
      </c>
      <c r="G280" s="2">
        <v>5.184310344827586</v>
      </c>
      <c r="H280" s="2">
        <v>6.1841021334388087</v>
      </c>
      <c r="I280" s="2">
        <v>6.5714827586206894</v>
      </c>
      <c r="J280" s="34">
        <f>C280/$Q$244/H280/29/N280</f>
        <v>0.74886289115643545</v>
      </c>
      <c r="K280" s="34">
        <f>E280/$Q$244/I280/29/O280</f>
        <v>0.75157519860270505</v>
      </c>
      <c r="L280" s="8">
        <f>C280/$N$244/24/29</f>
        <v>0.23162459021460291</v>
      </c>
      <c r="M280" s="8">
        <f>E280/$N$244/24/29</f>
        <v>0.24942074155310429</v>
      </c>
      <c r="N280" s="9">
        <v>0.99</v>
      </c>
      <c r="O280" s="25">
        <v>0.99960000000000004</v>
      </c>
      <c r="P280" s="9">
        <v>0.99</v>
      </c>
      <c r="Q280" s="15">
        <v>1</v>
      </c>
      <c r="S280" s="7">
        <v>43890</v>
      </c>
      <c r="T280" s="8">
        <f t="shared" ref="T280" si="428">E280/C280-1</f>
        <v>7.6831874033810532E-2</v>
      </c>
      <c r="U280" s="26">
        <f t="shared" ref="U280" si="429">G280/F280-1</f>
        <v>5.0691475792724594E-2</v>
      </c>
      <c r="V280" s="27">
        <f t="shared" ref="V280" si="430">O280-N280</f>
        <v>9.6000000000000529E-3</v>
      </c>
      <c r="W280" s="27">
        <f t="shared" ref="W280" si="431">Q280-P280</f>
        <v>1.0000000000000009E-2</v>
      </c>
      <c r="X280" s="53">
        <v>-1.3100000000000001E-2</v>
      </c>
    </row>
    <row r="281" spans="1:27" ht="15.75" hidden="1" thickBot="1">
      <c r="B281" s="7">
        <v>43921</v>
      </c>
      <c r="C281" s="29">
        <v>3762.1993622946211</v>
      </c>
      <c r="D281" s="100"/>
      <c r="E281" s="3">
        <v>3645.6609249365847</v>
      </c>
      <c r="F281" s="3">
        <v>6.0168174692592826</v>
      </c>
      <c r="G281" s="55">
        <v>5.78</v>
      </c>
      <c r="H281" s="3">
        <v>6.7568695397804843</v>
      </c>
      <c r="I281" s="55">
        <v>6.48</v>
      </c>
      <c r="J281" s="34">
        <f>C281/$Q$244/H281/31/N281</f>
        <v>0.74814820857712117</v>
      </c>
      <c r="K281" s="34">
        <f>E281/$Q$244/I281/31/O281</f>
        <v>0.75351364280630617</v>
      </c>
      <c r="L281" s="8">
        <f>C281/$N$244/24/31</f>
        <v>0.25283597864883206</v>
      </c>
      <c r="M281" s="8">
        <f>E281/$N$244/24/31</f>
        <v>0.2450040944177812</v>
      </c>
      <c r="N281" s="9">
        <v>0.99</v>
      </c>
      <c r="O281" s="11">
        <v>0.99319999999999997</v>
      </c>
      <c r="P281" s="11">
        <v>0.99</v>
      </c>
      <c r="Q281" s="12">
        <v>0.995</v>
      </c>
      <c r="S281" s="7">
        <v>43921</v>
      </c>
      <c r="T281" s="8">
        <f t="shared" ref="T281:T282" si="432">E281/C281-1</f>
        <v>-3.0976146167585816E-2</v>
      </c>
      <c r="U281" s="26">
        <f t="shared" ref="U281" si="433">G281/F281-1</f>
        <v>-3.9359257692162752E-2</v>
      </c>
      <c r="V281" s="27">
        <f t="shared" ref="V281:V282" si="434">O281-N281</f>
        <v>3.1999999999999806E-3</v>
      </c>
      <c r="W281" s="27">
        <f t="shared" ref="W281:W282" si="435">Q281-P281</f>
        <v>5.0000000000000044E-3</v>
      </c>
      <c r="X281" s="53">
        <v>-1.11E-2</v>
      </c>
    </row>
    <row r="282" spans="1:27" hidden="1">
      <c r="A282" s="41"/>
      <c r="B282" s="42">
        <v>43951</v>
      </c>
      <c r="C282" s="35">
        <v>3676.2563032004509</v>
      </c>
      <c r="D282" s="35"/>
      <c r="E282" s="36">
        <v>3601.23</v>
      </c>
      <c r="F282" s="49">
        <v>6.8666666666666663</v>
      </c>
      <c r="G282" s="49">
        <v>6.62</v>
      </c>
      <c r="H282" s="49">
        <v>6.9933333333333341</v>
      </c>
      <c r="I282" s="49">
        <v>6.7830000000000004</v>
      </c>
      <c r="J282" s="39">
        <f>C282/$Q$244/H282/30/N282</f>
        <v>0.72988318875177749</v>
      </c>
      <c r="K282" s="39">
        <f>E282/$Q$244/I282/30/O282</f>
        <v>0.73154257079690754</v>
      </c>
      <c r="L282" s="39">
        <f>C282/$N$244/24/30</f>
        <v>0.25529557661114244</v>
      </c>
      <c r="M282" s="39">
        <f>E282/$N$244/24/30</f>
        <v>0.25008541666666667</v>
      </c>
      <c r="N282" s="40">
        <v>0.99</v>
      </c>
      <c r="O282" s="48">
        <v>0.99760000000000004</v>
      </c>
      <c r="P282" s="40">
        <v>0.995</v>
      </c>
      <c r="Q282" s="52">
        <v>1</v>
      </c>
      <c r="R282" s="41"/>
      <c r="S282" s="42">
        <v>43951</v>
      </c>
      <c r="T282" s="39">
        <f t="shared" si="432"/>
        <v>-2.0408343981657362E-2</v>
      </c>
      <c r="U282" s="39">
        <f t="shared" ref="U282:U287" si="436">I282/H282-1</f>
        <v>-3.0076263107721712E-2</v>
      </c>
      <c r="V282" s="40">
        <f t="shared" si="434"/>
        <v>7.6000000000000512E-3</v>
      </c>
      <c r="W282" s="40">
        <f t="shared" si="435"/>
        <v>5.0000000000000044E-3</v>
      </c>
      <c r="X282" s="61">
        <v>-1.9E-2</v>
      </c>
      <c r="Y282" s="41"/>
      <c r="Z282" s="41"/>
      <c r="AA282" s="41"/>
    </row>
    <row r="283" spans="1:27" hidden="1">
      <c r="B283" s="7">
        <v>43982</v>
      </c>
      <c r="C283" s="3">
        <v>3701.5295357490345</v>
      </c>
      <c r="D283" s="3"/>
      <c r="E283" s="3">
        <v>3818.1849868395361</v>
      </c>
      <c r="F283" s="2">
        <v>6.903225806451613</v>
      </c>
      <c r="G283" s="2">
        <v>7.3438387096774189</v>
      </c>
      <c r="H283" s="2">
        <v>6.9161290322580644</v>
      </c>
      <c r="I283" s="2">
        <v>7.3548709677419355</v>
      </c>
      <c r="J283" s="9">
        <f>C283/$Q$244/H283/31/N283</f>
        <v>0.71913346726012128</v>
      </c>
      <c r="K283" s="9">
        <f>E283/$Q$244/I283/31/O283</f>
        <v>0.69112411297958676</v>
      </c>
      <c r="L283" s="9">
        <f>C283/$N$244/24/31</f>
        <v>0.24875870535947811</v>
      </c>
      <c r="M283" s="9">
        <f>E283/$N$244/24/31</f>
        <v>0.25659845341663551</v>
      </c>
      <c r="N283" s="9">
        <v>0.99</v>
      </c>
      <c r="O283" s="10">
        <v>0.99919999999999998</v>
      </c>
      <c r="P283" s="9">
        <v>0.995</v>
      </c>
      <c r="Q283" s="17">
        <v>1</v>
      </c>
      <c r="S283" s="7">
        <v>43982</v>
      </c>
      <c r="T283" s="54">
        <f t="shared" ref="T283" si="437">E283/C283-1</f>
        <v>3.1515472175449144E-2</v>
      </c>
      <c r="U283" s="54">
        <f t="shared" si="436"/>
        <v>6.3437500000000036E-2</v>
      </c>
      <c r="V283" s="54">
        <f t="shared" ref="V283" si="438">O283-N283</f>
        <v>9.199999999999986E-3</v>
      </c>
      <c r="W283" s="54">
        <f t="shared" ref="W283" si="439">Q283-P283</f>
        <v>5.0000000000000044E-3</v>
      </c>
      <c r="X283" s="54">
        <v>-3.9699999999999999E-2</v>
      </c>
    </row>
    <row r="284" spans="1:27" hidden="1">
      <c r="B284" s="7">
        <v>44012</v>
      </c>
      <c r="C284" s="3">
        <v>3376.7932586590514</v>
      </c>
      <c r="D284" s="3"/>
      <c r="E284" s="3">
        <v>3712.1280138120983</v>
      </c>
      <c r="F284" s="2">
        <v>6.5</v>
      </c>
      <c r="G284" s="2">
        <v>7.23</v>
      </c>
      <c r="H284" s="2">
        <v>6.47</v>
      </c>
      <c r="I284" s="2">
        <v>7.18</v>
      </c>
      <c r="J284" s="9">
        <f>C284/$Q$244/H284/30/N284</f>
        <v>0.72465617817870265</v>
      </c>
      <c r="K284" s="9">
        <f>E284/$Q$244/I284/30/O284</f>
        <v>0.7156756715230389</v>
      </c>
      <c r="L284" s="9">
        <f>C284/$N$244/24/30</f>
        <v>0.234499531851323</v>
      </c>
      <c r="M284" s="9">
        <f>E284/$N$244/24/30</f>
        <v>0.25778666762584013</v>
      </c>
      <c r="N284" s="9">
        <v>0.99</v>
      </c>
      <c r="O284" s="10">
        <v>0.99299999999999999</v>
      </c>
      <c r="P284" s="9">
        <v>0.995</v>
      </c>
      <c r="Q284" s="17">
        <v>0.99550000000000005</v>
      </c>
      <c r="S284" s="7">
        <v>44012</v>
      </c>
      <c r="T284" s="54">
        <f t="shared" ref="T284" si="440">E284/C284-1</f>
        <v>9.9305681297827242E-2</v>
      </c>
      <c r="U284" s="54">
        <f t="shared" si="436"/>
        <v>0.10973724884080371</v>
      </c>
      <c r="V284" s="54">
        <f t="shared" ref="V284" si="441">O284-N284</f>
        <v>3.0000000000000027E-3</v>
      </c>
      <c r="W284" s="54">
        <f t="shared" ref="W284" si="442">Q284-P284</f>
        <v>5.0000000000005596E-4</v>
      </c>
      <c r="X284" s="54">
        <v>-2.3E-2</v>
      </c>
    </row>
    <row r="285" spans="1:27" hidden="1">
      <c r="B285" s="7">
        <v>44043</v>
      </c>
      <c r="C285" s="3">
        <v>3090.1682096841309</v>
      </c>
      <c r="D285" s="3"/>
      <c r="E285" s="3">
        <v>3636.0100625140558</v>
      </c>
      <c r="F285" s="2">
        <v>5.741935483870968</v>
      </c>
      <c r="G285" s="2">
        <v>6.68</v>
      </c>
      <c r="H285" s="2">
        <v>5.7290322580645157</v>
      </c>
      <c r="I285" s="2">
        <v>6.65</v>
      </c>
      <c r="J285" s="9">
        <f>C285/$Q$244/H285/31/N285</f>
        <v>0.72475667084238216</v>
      </c>
      <c r="K285" s="9">
        <f>E285/$Q$244/I285/31/O285</f>
        <v>0.7307620581658858</v>
      </c>
      <c r="L285" s="9">
        <f>C285/$N$244/24/31</f>
        <v>0.20767259473683672</v>
      </c>
      <c r="M285" s="9">
        <f>E285/$N$244/24/31</f>
        <v>0.24435551495390159</v>
      </c>
      <c r="N285" s="9">
        <v>0.99</v>
      </c>
      <c r="O285" s="10">
        <v>0.99529999999999996</v>
      </c>
      <c r="P285" s="9">
        <v>0.995</v>
      </c>
      <c r="Q285" s="17">
        <v>0.99629999999999996</v>
      </c>
      <c r="S285" s="7">
        <v>44043</v>
      </c>
      <c r="T285" s="54">
        <f t="shared" ref="T285" si="443">E285/C285-1</f>
        <v>0.17663823319369376</v>
      </c>
      <c r="U285" s="54">
        <f t="shared" si="436"/>
        <v>0.16075450450450468</v>
      </c>
      <c r="V285" s="54">
        <f t="shared" ref="V285:V286" si="444">O285-N285</f>
        <v>5.2999999999999714E-3</v>
      </c>
      <c r="W285" s="54">
        <f t="shared" ref="W285:W286" si="445">Q285-P285</f>
        <v>1.2999999999999678E-3</v>
      </c>
      <c r="X285" s="15">
        <v>-1.5299999999999999E-2</v>
      </c>
    </row>
    <row r="286" spans="1:27" hidden="1">
      <c r="B286" s="7">
        <v>44074</v>
      </c>
      <c r="C286" s="3">
        <v>3159.7382609686142</v>
      </c>
      <c r="D286" s="3"/>
      <c r="E286" s="3">
        <v>3243.6716763361692</v>
      </c>
      <c r="F286" s="2">
        <v>5.709677419354839</v>
      </c>
      <c r="G286" s="2">
        <v>5.6580000000000004</v>
      </c>
      <c r="H286" s="2">
        <v>5.7612903225806447</v>
      </c>
      <c r="I286" s="2">
        <v>5.74</v>
      </c>
      <c r="J286" s="9">
        <f>C286/$Q$244/H286/31/N286</f>
        <v>0.73692402744350827</v>
      </c>
      <c r="K286" s="9">
        <f>E286/$Q$244/I286/31/O286</f>
        <v>0.75352058132803346</v>
      </c>
      <c r="L286" s="9">
        <f>C286/$N$244/24/31</f>
        <v>0.21234800140918106</v>
      </c>
      <c r="M286" s="9">
        <f>E286/$N$244/24/31</f>
        <v>0.21798868792581783</v>
      </c>
      <c r="N286" s="9">
        <v>0.99</v>
      </c>
      <c r="O286" s="10">
        <v>0.99760000000000004</v>
      </c>
      <c r="P286" s="9">
        <v>0.995</v>
      </c>
      <c r="Q286" s="17">
        <v>0.99880000000000002</v>
      </c>
      <c r="S286" s="7">
        <v>44074</v>
      </c>
      <c r="T286" s="54">
        <f t="shared" ref="T286" si="446">E286/C286-1</f>
        <v>2.6563407610168621E-2</v>
      </c>
      <c r="U286" s="54">
        <f t="shared" si="436"/>
        <v>-3.6954087346023901E-3</v>
      </c>
      <c r="V286" s="9">
        <f t="shared" si="444"/>
        <v>7.6000000000000512E-3</v>
      </c>
      <c r="W286" s="9">
        <f t="shared" si="445"/>
        <v>3.8000000000000256E-3</v>
      </c>
      <c r="X286" s="15">
        <v>-5.8999999999999999E-3</v>
      </c>
    </row>
    <row r="287" spans="1:27" hidden="1">
      <c r="B287" s="7">
        <v>44104</v>
      </c>
      <c r="C287" s="3">
        <v>3377.0501964686741</v>
      </c>
      <c r="D287" s="3"/>
      <c r="E287" s="3">
        <v>3334.9867560976572</v>
      </c>
      <c r="F287" s="2">
        <v>5.9333333333333336</v>
      </c>
      <c r="G287" s="2">
        <v>5.8611333333333331</v>
      </c>
      <c r="H287" s="2">
        <v>6.4566666666666661</v>
      </c>
      <c r="I287" s="2">
        <v>6.3944666666666663</v>
      </c>
      <c r="J287" s="9">
        <f>C287/$Q$244/H287/30/N287</f>
        <v>0.72620788116703439</v>
      </c>
      <c r="K287" s="9">
        <f>E287/$Q$244/I287/30/O287</f>
        <v>0.72722361684069747</v>
      </c>
      <c r="L287" s="9">
        <f>C287/$N$244/24/30</f>
        <v>0.23451737475476903</v>
      </c>
      <c r="M287" s="9">
        <f>E287/$N$244/24/30</f>
        <v>0.23159630250678173</v>
      </c>
      <c r="N287" s="9">
        <v>0.99</v>
      </c>
      <c r="O287" s="10">
        <v>0.98580000000000001</v>
      </c>
      <c r="P287" s="9">
        <v>0.995</v>
      </c>
      <c r="Q287" s="17">
        <v>0.98680000000000001</v>
      </c>
      <c r="S287" s="7">
        <v>44104</v>
      </c>
      <c r="T287" s="54">
        <f t="shared" ref="T287" si="447">E287/C287-1</f>
        <v>-1.245567519695201E-2</v>
      </c>
      <c r="U287" s="54">
        <f t="shared" si="436"/>
        <v>-9.6334537945276244E-3</v>
      </c>
      <c r="V287" s="9">
        <f t="shared" ref="V287" si="448">O287-N287</f>
        <v>-4.1999999999999815E-3</v>
      </c>
      <c r="W287" s="9">
        <f t="shared" ref="W287" si="449">Q287-P287</f>
        <v>-8.1999999999999851E-3</v>
      </c>
      <c r="X287" s="15">
        <v>-1.43E-2</v>
      </c>
    </row>
    <row r="288" spans="1:27" hidden="1">
      <c r="B288" s="7">
        <v>44135</v>
      </c>
      <c r="C288" s="3">
        <v>3614.558212569546</v>
      </c>
      <c r="D288" s="3"/>
      <c r="E288" s="3">
        <v>3494.6954006822725</v>
      </c>
      <c r="F288" s="2">
        <v>5.387096774193548</v>
      </c>
      <c r="G288" s="2">
        <v>5.278806451612903</v>
      </c>
      <c r="H288" s="2">
        <v>6.5354838709677416</v>
      </c>
      <c r="I288" s="2">
        <v>6.4266451612903222</v>
      </c>
      <c r="J288" s="9">
        <f>C288/$Q$244/H288/31/N288</f>
        <v>0.74313693155685367</v>
      </c>
      <c r="K288" s="9">
        <f>E288/$Q$244/I288/31/O288</f>
        <v>0.72458693488787507</v>
      </c>
      <c r="L288" s="9">
        <f>C288/$N$244/24/31</f>
        <v>0.24291385837160928</v>
      </c>
      <c r="M288" s="9">
        <f>E288/$N$244/24/31</f>
        <v>0.23485856187380866</v>
      </c>
      <c r="N288" s="9">
        <v>0.99</v>
      </c>
      <c r="O288" s="10">
        <v>0.99829999999999997</v>
      </c>
      <c r="P288" s="9">
        <v>0.995</v>
      </c>
      <c r="Q288" s="17">
        <v>1</v>
      </c>
      <c r="S288" s="7">
        <v>44135</v>
      </c>
      <c r="T288" s="54">
        <f t="shared" ref="T288" si="450">E288/C288-1</f>
        <v>-3.3161123666636039E-2</v>
      </c>
      <c r="U288" s="54">
        <f t="shared" ref="U288" si="451">I288/H288-1</f>
        <v>-1.6653504442250777E-2</v>
      </c>
      <c r="V288" s="9">
        <f t="shared" ref="V288" si="452">O288-N288</f>
        <v>8.2999999999999741E-3</v>
      </c>
      <c r="W288" s="9">
        <f t="shared" ref="W288" si="453">Q288-P288</f>
        <v>5.0000000000000044E-3</v>
      </c>
      <c r="X288" s="15">
        <v>-2.35E-2</v>
      </c>
    </row>
    <row r="289" spans="1:27" hidden="1">
      <c r="B289" s="7">
        <v>44165</v>
      </c>
      <c r="C289" s="3">
        <v>3148.3750224689857</v>
      </c>
      <c r="D289" s="3"/>
      <c r="E289" s="3">
        <v>3113.1680636783385</v>
      </c>
      <c r="F289" s="2">
        <v>4.2666666666666666</v>
      </c>
      <c r="G289" s="2">
        <v>4.2995999999999999</v>
      </c>
      <c r="H289" s="2">
        <v>5.5533333333333328</v>
      </c>
      <c r="I289" s="2">
        <v>5.798</v>
      </c>
      <c r="J289" s="9">
        <f>C289/$Q$244/H289/30/N289</f>
        <v>0.78716273075152865</v>
      </c>
      <c r="K289" s="9">
        <f>E289/$Q$244/I289/30/O289</f>
        <v>0.74087479577494497</v>
      </c>
      <c r="L289" s="9">
        <f>C289/$N$244/24/30</f>
        <v>0.218637154338124</v>
      </c>
      <c r="M289" s="9">
        <f>E289/$N$244/24/30</f>
        <v>0.21619222664432908</v>
      </c>
      <c r="N289" s="9">
        <v>0.99</v>
      </c>
      <c r="O289" s="10">
        <v>0.99619999999999997</v>
      </c>
      <c r="P289" s="9">
        <v>0.995</v>
      </c>
      <c r="Q289" s="17">
        <v>0.99809999999999999</v>
      </c>
      <c r="S289" s="7">
        <v>44165</v>
      </c>
      <c r="T289" s="54">
        <f t="shared" ref="T289" si="454">E289/C289-1</f>
        <v>-1.1182581026525029E-2</v>
      </c>
      <c r="U289" s="54">
        <f t="shared" ref="U289" si="455">I289/H289-1</f>
        <v>4.4057623049219785E-2</v>
      </c>
      <c r="V289" s="9">
        <f t="shared" ref="V289" si="456">O289-N289</f>
        <v>6.1999999999999833E-3</v>
      </c>
      <c r="W289" s="9">
        <f t="shared" ref="W289" si="457">Q289-P289</f>
        <v>3.0999999999999917E-3</v>
      </c>
      <c r="X289" s="15">
        <v>-1.7899999999999999E-2</v>
      </c>
    </row>
    <row r="290" spans="1:27" hidden="1">
      <c r="B290" s="7">
        <v>44196</v>
      </c>
      <c r="C290" s="3">
        <v>3150.1900034653381</v>
      </c>
      <c r="D290" s="3"/>
      <c r="E290" s="3">
        <v>3216.1797754116542</v>
      </c>
      <c r="F290" s="2">
        <v>3.774193548387097</v>
      </c>
      <c r="G290" s="2">
        <v>3.9980368743162709</v>
      </c>
      <c r="H290" s="2">
        <v>5.2032258064516137</v>
      </c>
      <c r="I290" s="2">
        <v>5.7264518107221427</v>
      </c>
      <c r="J290" s="9">
        <f>C290/$Q$244/H290/31/N290</f>
        <v>0.81349604169996137</v>
      </c>
      <c r="K290" s="9">
        <f>E290/$Q$244/I290/31/O290</f>
        <v>0.75503219552561684</v>
      </c>
      <c r="L290" s="9">
        <f>C290/$N$244/24/31</f>
        <v>0.21170631743718668</v>
      </c>
      <c r="M290" s="9">
        <f>E290/$N$244/24/31</f>
        <v>0.21614111393895527</v>
      </c>
      <c r="N290" s="9">
        <v>0.99</v>
      </c>
      <c r="O290" s="86">
        <v>0.98950000000000005</v>
      </c>
      <c r="P290" s="9">
        <v>0.995</v>
      </c>
      <c r="Q290" s="17">
        <v>0.99099999999999999</v>
      </c>
      <c r="S290" s="7">
        <v>44196</v>
      </c>
      <c r="T290" s="54">
        <f t="shared" ref="T290" si="458">E290/C290-1</f>
        <v>2.0947870405824576E-2</v>
      </c>
      <c r="U290" s="54">
        <f t="shared" ref="U290" si="459">I290/H290-1</f>
        <v>0.10055800454052322</v>
      </c>
      <c r="V290" s="9">
        <f t="shared" ref="V290" si="460">O290-N290</f>
        <v>-4.9999999999994493E-4</v>
      </c>
      <c r="W290" s="9">
        <f t="shared" ref="W290" si="461">Q290-P290</f>
        <v>-4.0000000000000036E-3</v>
      </c>
      <c r="X290" s="15">
        <v>-1.7899999999999999E-2</v>
      </c>
    </row>
    <row r="291" spans="1:27" hidden="1">
      <c r="B291" s="7">
        <v>44227</v>
      </c>
      <c r="C291" s="3">
        <v>3290.653322668722</v>
      </c>
      <c r="D291" s="3"/>
      <c r="E291" s="3">
        <v>3126.544040925995</v>
      </c>
      <c r="F291" s="2">
        <v>4.032258064516129</v>
      </c>
      <c r="G291" s="2">
        <v>4.0978207732806231</v>
      </c>
      <c r="H291" s="2">
        <v>5.4741935483870963</v>
      </c>
      <c r="I291" s="2">
        <v>5.483343277932712</v>
      </c>
      <c r="J291" s="9">
        <f>C291/$Q$244/H291/31/N291</f>
        <v>0.80770607806861638</v>
      </c>
      <c r="K291" s="9">
        <f>E291/$Q$244/I291/31/O291</f>
        <v>0.76267742420671636</v>
      </c>
      <c r="L291" s="9">
        <f>C291/$N$244/24/31</f>
        <v>0.22114605663096248</v>
      </c>
      <c r="M291" s="9">
        <f>E291/$N$244/24/31</f>
        <v>0.21011720705147818</v>
      </c>
      <c r="N291" s="9">
        <v>0.99</v>
      </c>
      <c r="O291" s="10">
        <v>0.99450000000000005</v>
      </c>
      <c r="P291" s="9">
        <v>0.995</v>
      </c>
      <c r="Q291" s="17">
        <v>0.99729999999999996</v>
      </c>
      <c r="S291" s="7">
        <v>44227</v>
      </c>
      <c r="T291" s="54">
        <f t="shared" ref="T291" si="462">E291/C291-1</f>
        <v>-4.9871337284972395E-2</v>
      </c>
      <c r="U291" s="54">
        <f t="shared" ref="U291" si="463">I291/H291-1</f>
        <v>1.6714296753923552E-3</v>
      </c>
      <c r="V291" s="9">
        <f t="shared" ref="V291" si="464">O291-N291</f>
        <v>4.5000000000000595E-3</v>
      </c>
      <c r="W291" s="9">
        <f t="shared" ref="W291" si="465">Q291-P291</f>
        <v>2.2999999999999687E-3</v>
      </c>
      <c r="X291" s="15">
        <v>-1.83E-2</v>
      </c>
    </row>
    <row r="292" spans="1:27" hidden="1">
      <c r="B292" s="7">
        <v>44255</v>
      </c>
      <c r="C292" s="3">
        <v>3319.3348648375672</v>
      </c>
      <c r="D292" s="3"/>
      <c r="E292" s="3">
        <v>3299.1780642930671</v>
      </c>
      <c r="F292" s="2">
        <v>4.9642857142857144</v>
      </c>
      <c r="G292" s="2">
        <v>5.2484723468508037</v>
      </c>
      <c r="H292" s="2">
        <v>6.2285714285714286</v>
      </c>
      <c r="I292" s="2">
        <v>6.5224393520858124</v>
      </c>
      <c r="J292" s="9">
        <f>C292/$Q$244/H292/28/N292</f>
        <v>0.79278906172229413</v>
      </c>
      <c r="K292" s="9">
        <f>E292/$Q$244/I292/28/O292</f>
        <v>0.74846574386644593</v>
      </c>
      <c r="L292" s="9">
        <f>C292/$N$244/24/28</f>
        <v>0.24697432030041422</v>
      </c>
      <c r="M292" s="9">
        <f>E292/$N$244/24/28</f>
        <v>0.24547455835513893</v>
      </c>
      <c r="N292" s="9">
        <v>0.99</v>
      </c>
      <c r="O292" s="10">
        <v>0.99529999999999996</v>
      </c>
      <c r="P292" s="9">
        <v>0.995</v>
      </c>
      <c r="Q292" s="17">
        <v>0.996</v>
      </c>
      <c r="S292" s="7">
        <v>44255</v>
      </c>
      <c r="T292" s="54">
        <f t="shared" ref="T292" si="466">E292/C292-1</f>
        <v>-6.0725420499225802E-3</v>
      </c>
      <c r="U292" s="54">
        <f t="shared" ref="U292" si="467">I292/H292-1</f>
        <v>4.718062992203409E-2</v>
      </c>
      <c r="V292" s="9">
        <f t="shared" ref="V292" si="468">O292-N292</f>
        <v>5.2999999999999714E-3</v>
      </c>
      <c r="W292" s="9">
        <f t="shared" ref="W292" si="469">Q292-P292</f>
        <v>1.0000000000000009E-3</v>
      </c>
      <c r="X292" s="15">
        <v>-1.7399999999999999E-2</v>
      </c>
    </row>
    <row r="293" spans="1:27" hidden="1">
      <c r="B293" s="7">
        <v>44286</v>
      </c>
      <c r="C293" s="19">
        <v>3916.1148031280272</v>
      </c>
      <c r="D293" s="19"/>
      <c r="E293" s="3">
        <v>3641.1926748852206</v>
      </c>
      <c r="F293" s="20">
        <v>6.161290322580645</v>
      </c>
      <c r="G293" s="2">
        <v>6.0175766372091344</v>
      </c>
      <c r="H293" s="20">
        <v>6.9741935483870963</v>
      </c>
      <c r="I293" s="2">
        <v>6.6657659245458891</v>
      </c>
      <c r="J293" s="9">
        <f>C293/$Q$244/H293/31/N293</f>
        <v>0.75448878345005843</v>
      </c>
      <c r="K293" s="9">
        <f>E293/$Q$244/I293/31/O293</f>
        <v>0.73043973144011853</v>
      </c>
      <c r="L293" s="9">
        <f>C293/$N$244/24/31</f>
        <v>0.263179758274733</v>
      </c>
      <c r="M293" s="9">
        <f>E293/$N$244/24/31</f>
        <v>0.24470380879604978</v>
      </c>
      <c r="N293" s="9">
        <v>0.99</v>
      </c>
      <c r="O293" s="10">
        <v>0.99480000000000002</v>
      </c>
      <c r="P293" s="9">
        <v>0.995</v>
      </c>
      <c r="Q293" s="17">
        <v>0.99650000000000005</v>
      </c>
      <c r="S293" s="7">
        <v>44286</v>
      </c>
      <c r="T293" s="54">
        <f t="shared" ref="T293:T294" si="470">E293/C293-1</f>
        <v>-7.020277547103837E-2</v>
      </c>
      <c r="U293" s="54">
        <f t="shared" ref="U293:U294" si="471">I293/H293-1</f>
        <v>-4.422412737778636E-2</v>
      </c>
      <c r="V293" s="9">
        <f t="shared" ref="V293:V295" si="472">O293-N293</f>
        <v>4.8000000000000265E-3</v>
      </c>
      <c r="W293" s="9">
        <f t="shared" ref="W293:W295" si="473">Q293-P293</f>
        <v>1.5000000000000568E-3</v>
      </c>
      <c r="X293" s="15">
        <v>-3.4500000000000003E-2</v>
      </c>
    </row>
    <row r="294" spans="1:27" hidden="1">
      <c r="A294" s="41"/>
      <c r="B294" s="42">
        <v>44316</v>
      </c>
      <c r="C294" s="36">
        <v>3672.7514995687279</v>
      </c>
      <c r="D294" s="36"/>
      <c r="E294" s="36">
        <v>3705.207063242181</v>
      </c>
      <c r="F294" s="49">
        <v>6.8666666666666663</v>
      </c>
      <c r="G294" s="36">
        <v>7.1206661938595266</v>
      </c>
      <c r="H294" s="49">
        <v>6.9933333333333341</v>
      </c>
      <c r="I294" s="36">
        <v>7.2499853875348652</v>
      </c>
      <c r="J294" s="39">
        <f>C294/$Q$244/H294/30/N294</f>
        <v>0.72918734574201682</v>
      </c>
      <c r="K294" s="39">
        <f>E294/$Q$244/I294/30/O294</f>
        <v>0.70347844131173543</v>
      </c>
      <c r="L294" s="39">
        <f>C294/$N$244/24/30</f>
        <v>0.25505218747005054</v>
      </c>
      <c r="M294" s="39">
        <f>E294/$N$244/24/30</f>
        <v>0.25730604605848478</v>
      </c>
      <c r="N294" s="40">
        <v>0.99</v>
      </c>
      <c r="O294" s="48">
        <v>0.99860000000000004</v>
      </c>
      <c r="P294" s="40">
        <v>0.995</v>
      </c>
      <c r="Q294" s="52">
        <v>1</v>
      </c>
      <c r="R294" s="41"/>
      <c r="S294" s="42">
        <v>44316</v>
      </c>
      <c r="T294" s="39">
        <f t="shared" si="470"/>
        <v>8.836852609620971E-3</v>
      </c>
      <c r="U294" s="39">
        <f t="shared" si="471"/>
        <v>3.6699531106034078E-2</v>
      </c>
      <c r="V294" s="40">
        <f t="shared" si="472"/>
        <v>8.600000000000052E-3</v>
      </c>
      <c r="W294" s="40">
        <f t="shared" si="473"/>
        <v>5.0000000000000044E-3</v>
      </c>
      <c r="X294" s="61">
        <v>-3.6900000000000002E-2</v>
      </c>
      <c r="Y294" s="41"/>
      <c r="Z294" s="41"/>
      <c r="AA294" s="41"/>
    </row>
    <row r="295" spans="1:27" hidden="1">
      <c r="B295" s="7">
        <v>44347</v>
      </c>
      <c r="C295" s="3">
        <v>3684.8992842582479</v>
      </c>
      <c r="D295" s="3"/>
      <c r="E295" s="3">
        <v>3604.952886419866</v>
      </c>
      <c r="F295" s="2">
        <v>6.903225806451613</v>
      </c>
      <c r="G295" s="3">
        <v>6.8419999999999996</v>
      </c>
      <c r="H295" s="2">
        <v>6.9161290322580644</v>
      </c>
      <c r="I295" s="3">
        <v>6.7969999999999997</v>
      </c>
      <c r="J295" s="63">
        <f>C295/$Q$244/H295/31/N295</f>
        <v>0.71590254061196834</v>
      </c>
      <c r="K295" s="63">
        <f>E295/$Q$244/I295/31/O295</f>
        <v>0.70657914898652852</v>
      </c>
      <c r="L295" s="63">
        <f>C295/$N$244/24/31</f>
        <v>0.24764108093133388</v>
      </c>
      <c r="M295" s="63">
        <f>E295/$N$244/24/31</f>
        <v>0.24226833914112</v>
      </c>
      <c r="N295" s="9">
        <v>0.99</v>
      </c>
      <c r="O295" s="97">
        <v>0.99850000000000005</v>
      </c>
      <c r="P295" s="9">
        <v>0.995</v>
      </c>
      <c r="Q295" s="98">
        <v>1</v>
      </c>
      <c r="S295" s="7">
        <v>44347</v>
      </c>
      <c r="T295" s="63">
        <f t="shared" ref="T295" si="474">E295/C295-1</f>
        <v>-2.1695680579360777E-2</v>
      </c>
      <c r="U295" s="63">
        <f t="shared" ref="U295" si="475">I295/H295-1</f>
        <v>-1.7224813432835884E-2</v>
      </c>
      <c r="V295" s="63">
        <f t="shared" si="472"/>
        <v>8.5000000000000631E-3</v>
      </c>
      <c r="W295" s="63">
        <f t="shared" si="473"/>
        <v>5.0000000000000044E-3</v>
      </c>
      <c r="X295" s="64">
        <v>-2.63E-2</v>
      </c>
    </row>
    <row r="296" spans="1:27" hidden="1">
      <c r="B296" s="7">
        <v>44377</v>
      </c>
      <c r="C296" s="3">
        <v>3363.2219646132685</v>
      </c>
      <c r="D296" s="3"/>
      <c r="E296" s="2">
        <v>3731.7031582729019</v>
      </c>
      <c r="F296" s="2">
        <v>6.5</v>
      </c>
      <c r="G296" s="2">
        <v>7.2613180549159653</v>
      </c>
      <c r="H296" s="2">
        <v>6.47</v>
      </c>
      <c r="I296" s="2">
        <v>7.1673342880391591</v>
      </c>
      <c r="J296" s="63">
        <f>C296/$Q$244/H296/30/N296</f>
        <v>0.72174379316640203</v>
      </c>
      <c r="K296" s="63">
        <f>E296/$Q$244/I296/30/O296</f>
        <v>0.71782945255976127</v>
      </c>
      <c r="L296" s="63">
        <f>C296/$N$244/24/30</f>
        <v>0.23355708087592139</v>
      </c>
      <c r="M296" s="63">
        <f>E296/$N$244/24/30</f>
        <v>0.25914605265784041</v>
      </c>
      <c r="N296" s="9">
        <v>0.99</v>
      </c>
      <c r="O296" s="97">
        <v>0.997</v>
      </c>
      <c r="P296" s="9">
        <v>0.995</v>
      </c>
      <c r="Q296" s="98">
        <v>0.998</v>
      </c>
      <c r="S296" s="7">
        <v>44377</v>
      </c>
      <c r="T296" s="63">
        <f t="shared" ref="T296:T299" si="476">E296/C296-1</f>
        <v>0.10956196098166382</v>
      </c>
      <c r="U296" s="63">
        <f t="shared" ref="U296:U299" si="477">I296/H296-1</f>
        <v>0.10777964266447593</v>
      </c>
      <c r="V296" s="63">
        <f t="shared" ref="V296:V299" si="478">O296-N296</f>
        <v>7.0000000000000062E-3</v>
      </c>
      <c r="W296" s="63">
        <f t="shared" ref="W296:W299" si="479">Q296-P296</f>
        <v>3.0000000000000027E-3</v>
      </c>
      <c r="X296" s="64">
        <v>-1.9199999999999998E-2</v>
      </c>
    </row>
    <row r="297" spans="1:27" hidden="1">
      <c r="B297" s="7">
        <v>44408</v>
      </c>
      <c r="C297" s="3">
        <v>3086.7109535513446</v>
      </c>
      <c r="D297" s="3"/>
      <c r="E297" s="3">
        <v>3443.6908490171654</v>
      </c>
      <c r="F297" s="2">
        <v>5.741935483870968</v>
      </c>
      <c r="G297" s="3">
        <v>6.3981885152669395</v>
      </c>
      <c r="H297" s="2">
        <v>5.7290322580645157</v>
      </c>
      <c r="I297" s="3">
        <v>6.3407111192541645</v>
      </c>
      <c r="J297" s="63">
        <f>C297/$Q$244/H297/31/N297</f>
        <v>0.72394581872203612</v>
      </c>
      <c r="K297" s="63">
        <f>E297/$Q$244/I297/31/O297</f>
        <v>0.72325382531306626</v>
      </c>
      <c r="L297" s="63">
        <f>C297/$N$244/24/31</f>
        <v>0.20744025225479468</v>
      </c>
      <c r="M297" s="63">
        <f>E297/$N$244/24/31</f>
        <v>0.23143083662749767</v>
      </c>
      <c r="N297" s="9">
        <v>0.99</v>
      </c>
      <c r="O297" s="63">
        <v>0.99890000000000001</v>
      </c>
      <c r="P297" s="9">
        <v>0.995</v>
      </c>
      <c r="Q297" s="64">
        <v>1</v>
      </c>
      <c r="S297" s="7">
        <v>44408</v>
      </c>
      <c r="T297" s="63">
        <f t="shared" si="476"/>
        <v>0.11565057462057005</v>
      </c>
      <c r="U297" s="63">
        <f t="shared" si="477"/>
        <v>0.1067682696896346</v>
      </c>
      <c r="V297" s="63">
        <f t="shared" si="478"/>
        <v>8.900000000000019E-3</v>
      </c>
      <c r="W297" s="63">
        <f t="shared" si="479"/>
        <v>5.0000000000000044E-3</v>
      </c>
      <c r="X297" s="64">
        <v>-1.55E-2</v>
      </c>
    </row>
    <row r="298" spans="1:27" hidden="1">
      <c r="B298" s="7">
        <v>44439</v>
      </c>
      <c r="C298" s="3">
        <v>3146.3232732787978</v>
      </c>
      <c r="D298" s="3"/>
      <c r="E298" s="3">
        <v>3657.7445019991937</v>
      </c>
      <c r="F298" s="2">
        <v>5.709677419354839</v>
      </c>
      <c r="G298" s="2">
        <v>6.6778498923019054</v>
      </c>
      <c r="H298" s="2">
        <v>5.7612903225806447</v>
      </c>
      <c r="I298" s="2">
        <v>6.6975017438180462</v>
      </c>
      <c r="J298" s="63">
        <f>C298/$Q$244/H298/31/N298</f>
        <v>0.73379534210947239</v>
      </c>
      <c r="K298" s="63">
        <f>E298/$Q$244/I298/31/O298</f>
        <v>0.72684916457714344</v>
      </c>
      <c r="L298" s="63">
        <f>C298/$N$244/24/31</f>
        <v>0.21144645653755365</v>
      </c>
      <c r="M298" s="63">
        <f>E298/$N$244/24/31</f>
        <v>0.24581616276876303</v>
      </c>
      <c r="N298" s="9">
        <v>0.99</v>
      </c>
      <c r="O298" s="63">
        <v>0.99950000000000006</v>
      </c>
      <c r="P298" s="9">
        <v>0.995</v>
      </c>
      <c r="Q298" s="64">
        <v>1</v>
      </c>
      <c r="S298" s="7">
        <v>44439</v>
      </c>
      <c r="T298" s="63">
        <f t="shared" si="476"/>
        <v>0.16254567134401343</v>
      </c>
      <c r="U298" s="63">
        <f t="shared" si="477"/>
        <v>0.16250030267838445</v>
      </c>
      <c r="V298" s="63">
        <f t="shared" si="478"/>
        <v>9.5000000000000639E-3</v>
      </c>
      <c r="W298" s="63">
        <f t="shared" si="479"/>
        <v>5.0000000000000044E-3</v>
      </c>
      <c r="X298" s="64">
        <v>-2.0799999999999999E-2</v>
      </c>
    </row>
    <row r="299" spans="1:27" hidden="1">
      <c r="B299" s="7">
        <v>44469</v>
      </c>
      <c r="C299" s="3">
        <v>3367.4825862552552</v>
      </c>
      <c r="D299" s="3"/>
      <c r="E299" s="3">
        <v>2934.6261607054475</v>
      </c>
      <c r="F299" s="2">
        <v>5.9333333333333336</v>
      </c>
      <c r="G299" s="3">
        <v>5.1104525555744882</v>
      </c>
      <c r="H299" s="2">
        <v>6.4566666666666661</v>
      </c>
      <c r="I299" s="3">
        <v>5.3544314651696485</v>
      </c>
      <c r="J299" s="63">
        <f>C299/$Q$244/H299/30/N299</f>
        <v>0.72415044241525472</v>
      </c>
      <c r="K299" s="63">
        <f>E299/$Q$244/I299/30/O299</f>
        <v>0.75744631132943407</v>
      </c>
      <c r="L299" s="63">
        <f>C299/$N$244/24/30</f>
        <v>0.23385295737883718</v>
      </c>
      <c r="M299" s="63">
        <f>E299/$N$244/24/30</f>
        <v>0.20379348338232275</v>
      </c>
      <c r="N299" s="9">
        <v>0.99</v>
      </c>
      <c r="O299" s="63">
        <v>0.994614</v>
      </c>
      <c r="P299" s="9">
        <v>0.995</v>
      </c>
      <c r="Q299" s="64">
        <v>0.99560000000000004</v>
      </c>
      <c r="S299" s="7">
        <v>44469</v>
      </c>
      <c r="T299" s="63">
        <f t="shared" si="476"/>
        <v>-0.12854006352298841</v>
      </c>
      <c r="U299" s="63">
        <f t="shared" si="477"/>
        <v>-0.17071273125921804</v>
      </c>
      <c r="V299" s="63">
        <f t="shared" si="478"/>
        <v>4.614000000000007E-3</v>
      </c>
      <c r="W299" s="63">
        <f t="shared" si="479"/>
        <v>6.0000000000004494E-4</v>
      </c>
      <c r="X299" s="64">
        <v>-4.3E-3</v>
      </c>
    </row>
    <row r="300" spans="1:27" hidden="1">
      <c r="B300" s="7">
        <v>44500</v>
      </c>
      <c r="C300" s="3">
        <v>3601.6931117955301</v>
      </c>
      <c r="D300" s="3"/>
      <c r="E300" s="3">
        <v>3661.1137577346931</v>
      </c>
      <c r="F300" s="2">
        <v>5.387096774193548</v>
      </c>
      <c r="G300" s="3">
        <v>5.4350562044815618</v>
      </c>
      <c r="H300" s="2">
        <v>6.5354838709677416</v>
      </c>
      <c r="I300" s="3">
        <v>6.503122226383713</v>
      </c>
      <c r="J300" s="63">
        <f>C300/$Q$244/H300/31/N300</f>
        <v>0.74049192462900137</v>
      </c>
      <c r="K300" s="63">
        <f>E300/$Q$244/I300/31/O300</f>
        <v>0.75090891568662765</v>
      </c>
      <c r="L300" s="63">
        <f>C300/$N$244/24/31</f>
        <v>0.24204926826582865</v>
      </c>
      <c r="M300" s="63">
        <f>E300/$N$244/24/31</f>
        <v>0.24604259124561109</v>
      </c>
      <c r="N300" s="9">
        <v>0.99</v>
      </c>
      <c r="O300" s="63">
        <v>0.99731099999999995</v>
      </c>
      <c r="P300" s="9">
        <v>0.995</v>
      </c>
      <c r="Q300" s="64">
        <v>0.99834599999999996</v>
      </c>
      <c r="S300" s="7">
        <v>44500</v>
      </c>
      <c r="T300" s="63">
        <f t="shared" ref="T300" si="480">E300/C300-1</f>
        <v>1.6497975839351975E-2</v>
      </c>
      <c r="U300" s="63">
        <f t="shared" ref="U300" si="481">I300/H300-1</f>
        <v>-4.9516830311199245E-3</v>
      </c>
      <c r="V300" s="63">
        <f t="shared" ref="V300" si="482">O300-N300</f>
        <v>7.3109999999999564E-3</v>
      </c>
      <c r="W300" s="63">
        <f t="shared" ref="W300" si="483">Q300-P300</f>
        <v>3.3459999999999601E-3</v>
      </c>
      <c r="X300" s="64">
        <v>-1.18E-2</v>
      </c>
    </row>
    <row r="301" spans="1:27" hidden="1">
      <c r="B301" s="7">
        <v>44530</v>
      </c>
      <c r="C301" s="3">
        <v>3137.4842347086328</v>
      </c>
      <c r="D301" s="3"/>
      <c r="E301" s="3">
        <v>2485.7578334183581</v>
      </c>
      <c r="F301" s="2">
        <v>4.2666666666666666</v>
      </c>
      <c r="G301" s="3">
        <v>4.3329750606383381</v>
      </c>
      <c r="H301" s="2">
        <v>5.5533333333333328</v>
      </c>
      <c r="I301" s="3">
        <v>5.6665399515734869</v>
      </c>
      <c r="J301" s="63">
        <f>C301/$Q$244/H301/30/N301</f>
        <v>0.78443979521421414</v>
      </c>
      <c r="K301" s="63">
        <f>E301/$Q$244/I301/30/O301</f>
        <v>0.72684050352333895</v>
      </c>
      <c r="L301" s="63">
        <f>C301/$N$244/24/30</f>
        <v>0.21788084963254392</v>
      </c>
      <c r="M301" s="63">
        <f>E301/$N$244/24/30</f>
        <v>0.17262207176516375</v>
      </c>
      <c r="N301" s="9">
        <v>0.99</v>
      </c>
      <c r="O301" s="63">
        <v>0.8296</v>
      </c>
      <c r="P301" s="9">
        <v>0.995</v>
      </c>
      <c r="Q301" s="64">
        <v>1</v>
      </c>
      <c r="S301" s="7">
        <v>44530</v>
      </c>
      <c r="T301" s="63">
        <f t="shared" ref="T301" si="484">E301/C301-1</f>
        <v>-0.20772260592754765</v>
      </c>
      <c r="U301" s="63">
        <f t="shared" ref="U301" si="485">I301/H301-1</f>
        <v>2.038534542139625E-2</v>
      </c>
      <c r="V301" s="63">
        <f t="shared" ref="V301" si="486">O301-N301</f>
        <v>-0.16039999999999999</v>
      </c>
      <c r="W301" s="63">
        <f t="shared" ref="W301" si="487">Q301-P301</f>
        <v>5.0000000000000044E-3</v>
      </c>
      <c r="X301" s="64">
        <v>-1.6400000000000001E-2</v>
      </c>
    </row>
    <row r="302" spans="1:27" hidden="1">
      <c r="B302" s="7">
        <v>44561</v>
      </c>
      <c r="C302" s="3">
        <v>3137.4499653100556</v>
      </c>
      <c r="D302" s="3"/>
      <c r="E302" s="3">
        <v>2149.9993100327329</v>
      </c>
      <c r="F302" s="2">
        <v>3.774193548387097</v>
      </c>
      <c r="G302" s="3">
        <v>3.4917872044814087</v>
      </c>
      <c r="H302" s="2">
        <v>5.2032258064516137</v>
      </c>
      <c r="I302" s="2">
        <v>4.6933705393553504</v>
      </c>
      <c r="J302" s="63">
        <f>C302/$Q$244/H302/31/N302</f>
        <v>0.81020609074493077</v>
      </c>
      <c r="K302" s="63">
        <f>E302/$Q$244/I302/31/O302</f>
        <v>0.76190117101131372</v>
      </c>
      <c r="L302" s="63">
        <f>C302/$N$244/24/31</f>
        <v>0.21085013207728867</v>
      </c>
      <c r="M302" s="63">
        <f>E302/$N$244/24/31</f>
        <v>0.14448920094305998</v>
      </c>
      <c r="N302" s="9">
        <v>0.99</v>
      </c>
      <c r="O302" s="63">
        <v>0.79979999999999996</v>
      </c>
      <c r="P302" s="9">
        <v>0.995</v>
      </c>
      <c r="Q302" s="64">
        <v>1</v>
      </c>
      <c r="S302" s="7">
        <v>44561</v>
      </c>
      <c r="T302" s="63">
        <f t="shared" ref="T302" si="488">E302/C302-1</f>
        <v>-0.31473032755750696</v>
      </c>
      <c r="U302" s="63">
        <f t="shared" ref="U302" si="489">I302/H302-1</f>
        <v>-9.7988303037719549E-2</v>
      </c>
      <c r="V302" s="63">
        <f t="shared" ref="V302" si="490">O302-N302</f>
        <v>-0.19020000000000004</v>
      </c>
      <c r="W302" s="63">
        <f t="shared" ref="W302" si="491">Q302-P302</f>
        <v>5.0000000000000044E-3</v>
      </c>
      <c r="X302" s="64">
        <v>-1.6199999999999999E-2</v>
      </c>
    </row>
    <row r="303" spans="1:27" hidden="1">
      <c r="B303" s="7">
        <v>44592</v>
      </c>
      <c r="C303" s="3">
        <v>3274.2000560553674</v>
      </c>
      <c r="D303" s="3"/>
      <c r="E303" s="2">
        <v>2979.6840167367873</v>
      </c>
      <c r="F303" s="2">
        <v>4.032258064516129</v>
      </c>
      <c r="G303" s="2">
        <v>3.871054774421975</v>
      </c>
      <c r="H303" s="2">
        <v>5.4741935483870963</v>
      </c>
      <c r="I303" s="2">
        <v>5.142857638039513</v>
      </c>
      <c r="J303" s="63">
        <f>C303/$Q$244/H303/31/N303</f>
        <v>0.80366754767827053</v>
      </c>
      <c r="K303" s="63">
        <f>E303/$Q$244/I303/31/O303</f>
        <v>0.7879051461940646</v>
      </c>
      <c r="L303" s="63">
        <f>C303/$N$244/24/31</f>
        <v>0.22004032634780693</v>
      </c>
      <c r="M303" s="63">
        <f>E303/$N$244/24/31</f>
        <v>0.20024758176994537</v>
      </c>
      <c r="N303" s="9">
        <v>0.99</v>
      </c>
      <c r="O303" s="63">
        <v>0.97817900000000002</v>
      </c>
      <c r="P303" s="9">
        <v>0.995</v>
      </c>
      <c r="Q303" s="64">
        <v>1</v>
      </c>
      <c r="S303" s="7">
        <v>44592</v>
      </c>
      <c r="T303" s="63">
        <f t="shared" ref="T303" si="492">E303/C303-1</f>
        <v>-8.9950532733605204E-2</v>
      </c>
      <c r="U303" s="63">
        <f t="shared" ref="U303" si="493">I303/H303-1</f>
        <v>-6.0526889927961625E-2</v>
      </c>
      <c r="V303" s="63">
        <f t="shared" ref="V303" si="494">O303-N303</f>
        <v>-1.182099999999997E-2</v>
      </c>
      <c r="W303" s="63">
        <f t="shared" ref="W303" si="495">Q303-P303</f>
        <v>5.0000000000000044E-3</v>
      </c>
      <c r="X303" s="64">
        <v>-1.0500000000000001E-2</v>
      </c>
    </row>
    <row r="304" spans="1:27" hidden="1">
      <c r="B304" s="7">
        <v>44620</v>
      </c>
      <c r="C304" s="3">
        <v>3302.7381905134016</v>
      </c>
      <c r="D304" s="3"/>
      <c r="E304" s="3">
        <v>3409.5420415222616</v>
      </c>
      <c r="F304" s="2">
        <v>4.9642857142857144</v>
      </c>
      <c r="G304" s="3">
        <v>5.2993286501424652</v>
      </c>
      <c r="H304" s="2">
        <v>6.2285714285714286</v>
      </c>
      <c r="I304" s="3">
        <v>6.5772681306293563</v>
      </c>
      <c r="J304" s="63">
        <f>C304/$Q$244/H304/28/N304</f>
        <v>0.78882511641368791</v>
      </c>
      <c r="K304" s="63">
        <f>E304/$Q$244/I304/28/O304</f>
        <v>0.76430165953211127</v>
      </c>
      <c r="L304" s="63">
        <f>C304/$N$244/24/28</f>
        <v>0.24573944869891381</v>
      </c>
      <c r="M304" s="63">
        <f>E304/$N$244/24/28</f>
        <v>0.25368616380373971</v>
      </c>
      <c r="N304" s="9">
        <v>0.99</v>
      </c>
      <c r="O304" s="63">
        <v>0.99888600000000005</v>
      </c>
      <c r="P304" s="9">
        <v>0.995</v>
      </c>
      <c r="Q304" s="64">
        <v>1</v>
      </c>
      <c r="S304" s="7">
        <v>44620</v>
      </c>
      <c r="T304" s="63">
        <f t="shared" ref="T304:T307" si="496">E304/C304-1</f>
        <v>3.2337970752764233E-2</v>
      </c>
      <c r="U304" s="63">
        <f t="shared" ref="U304:U315" si="497">I304/H304-1</f>
        <v>5.5983415468015885E-2</v>
      </c>
      <c r="V304" s="63">
        <f t="shared" ref="V304:V315" si="498">O304-N304</f>
        <v>8.8860000000000605E-3</v>
      </c>
      <c r="W304" s="63">
        <f t="shared" ref="W304:W315" si="499">Q304-P304</f>
        <v>5.0000000000000044E-3</v>
      </c>
      <c r="X304" s="64">
        <v>-1.3299999999999999E-2</v>
      </c>
    </row>
    <row r="305" spans="1:27" hidden="1">
      <c r="B305" s="7">
        <v>44651</v>
      </c>
      <c r="C305" s="19">
        <v>3896.5342291123889</v>
      </c>
      <c r="D305" s="19"/>
      <c r="E305" s="19">
        <v>3872.3732729691446</v>
      </c>
      <c r="F305" s="20">
        <v>6.161290322580645</v>
      </c>
      <c r="G305" s="19">
        <v>6.4021990927318697</v>
      </c>
      <c r="H305" s="20">
        <v>6.9741935483870963</v>
      </c>
      <c r="I305" s="91">
        <v>7.1499564605596637</v>
      </c>
      <c r="J305" s="63">
        <f>C305/$Q$244/H305/31/N305</f>
        <v>0.75071633953280847</v>
      </c>
      <c r="K305" s="63">
        <f>E305/$Q$244/I305/31/O305</f>
        <v>0.72382451127961223</v>
      </c>
      <c r="L305" s="63">
        <f>C305/$N$244/24/31</f>
        <v>0.26186385948335944</v>
      </c>
      <c r="M305" s="63">
        <f>E305/$N$244/24/31</f>
        <v>0.2602401393124425</v>
      </c>
      <c r="N305" s="9">
        <v>0.99</v>
      </c>
      <c r="O305" s="92">
        <v>0.99533000000000005</v>
      </c>
      <c r="P305" s="9">
        <v>0.995</v>
      </c>
      <c r="Q305" s="93">
        <v>0.99582400000000004</v>
      </c>
      <c r="S305" s="7">
        <v>44651</v>
      </c>
      <c r="T305" s="63">
        <f t="shared" si="496"/>
        <v>-6.2006272042290922E-3</v>
      </c>
      <c r="U305" s="63">
        <f t="shared" si="497"/>
        <v>2.520189767506742E-2</v>
      </c>
      <c r="V305" s="92">
        <f t="shared" si="498"/>
        <v>5.3300000000000569E-3</v>
      </c>
      <c r="W305" s="92">
        <f t="shared" si="499"/>
        <v>8.2400000000004692E-4</v>
      </c>
      <c r="X305" s="64">
        <v>-1.5299999999999999E-2</v>
      </c>
    </row>
    <row r="306" spans="1:27" hidden="1">
      <c r="A306" s="41"/>
      <c r="B306" s="42">
        <v>44681</v>
      </c>
      <c r="C306" s="36">
        <v>3658.6938820639175</v>
      </c>
      <c r="D306" s="36"/>
      <c r="E306" s="36">
        <v>3756.7690232302421</v>
      </c>
      <c r="F306" s="49">
        <v>6.8666666666666663</v>
      </c>
      <c r="G306" s="36">
        <v>7.2154228685120421</v>
      </c>
      <c r="H306" s="49">
        <v>6.9933333333333341</v>
      </c>
      <c r="I306" s="36">
        <v>7.3703971244290782</v>
      </c>
      <c r="J306" s="39">
        <f>C306/$Q244/H306/30/N306</f>
        <v>0.72639634918344398</v>
      </c>
      <c r="K306" s="39">
        <f>E306/$Q$244/I306/30/O306</f>
        <v>0.70101859089676932</v>
      </c>
      <c r="L306" s="39">
        <f>C306/$N244/24/30</f>
        <v>0.25407596403221649</v>
      </c>
      <c r="M306" s="39">
        <f>E306/$N$244/24/30</f>
        <v>0.26088673772432236</v>
      </c>
      <c r="N306" s="40">
        <v>0.99</v>
      </c>
      <c r="O306" s="48">
        <v>0.99944999999999995</v>
      </c>
      <c r="P306" s="40">
        <v>0.995</v>
      </c>
      <c r="Q306" s="52">
        <v>1</v>
      </c>
      <c r="R306" s="41"/>
      <c r="S306" s="42">
        <v>44681</v>
      </c>
      <c r="T306" s="39">
        <f t="shared" si="496"/>
        <v>2.6806052741149111E-2</v>
      </c>
      <c r="U306" s="39">
        <f t="shared" si="497"/>
        <v>5.3917605971746108E-2</v>
      </c>
      <c r="V306" s="40">
        <f t="shared" si="498"/>
        <v>9.4499999999999584E-3</v>
      </c>
      <c r="W306" s="40">
        <f t="shared" si="499"/>
        <v>5.0000000000000044E-3</v>
      </c>
      <c r="X306" s="61">
        <v>-1.47E-2</v>
      </c>
      <c r="Z306" s="41"/>
      <c r="AA306" s="41"/>
    </row>
    <row r="307" spans="1:27" hidden="1">
      <c r="B307" s="7">
        <v>44712</v>
      </c>
      <c r="C307" s="3">
        <v>3670.9093041445208</v>
      </c>
      <c r="D307" s="3"/>
      <c r="E307" s="3">
        <v>3826.2849350454321</v>
      </c>
      <c r="F307" s="2">
        <v>6.903225806451613</v>
      </c>
      <c r="G307" s="3">
        <v>7.3007844575892209</v>
      </c>
      <c r="H307" s="2">
        <v>6.9161290322580644</v>
      </c>
      <c r="I307" s="3">
        <v>7.2526342974871492</v>
      </c>
      <c r="J307" s="63">
        <f>C307/$Q244/H307/31/N307</f>
        <v>0.71318456610739667</v>
      </c>
      <c r="K307" s="99">
        <f>E307/$Q$244/I307/31/O307</f>
        <v>0.702222645111377</v>
      </c>
      <c r="L307" s="63">
        <f>C307/$N244/24/31</f>
        <v>0.24670089409573392</v>
      </c>
      <c r="M307" s="63">
        <f>E307/$N$244/24/31</f>
        <v>0.25714280477455859</v>
      </c>
      <c r="N307" s="9">
        <v>0.99</v>
      </c>
      <c r="O307" s="97">
        <v>0.999386</v>
      </c>
      <c r="P307" s="9">
        <v>0.995</v>
      </c>
      <c r="Q307" s="98">
        <v>1</v>
      </c>
      <c r="S307" s="7">
        <v>44317</v>
      </c>
      <c r="T307" s="63">
        <f t="shared" si="496"/>
        <v>4.2326197142895872E-2</v>
      </c>
      <c r="U307" s="63">
        <f t="shared" si="497"/>
        <v>4.8655145625474017E-2</v>
      </c>
      <c r="V307" s="63">
        <f t="shared" si="498"/>
        <v>9.3860000000000054E-3</v>
      </c>
      <c r="W307" s="63">
        <f t="shared" si="499"/>
        <v>5.0000000000000044E-3</v>
      </c>
      <c r="X307" s="64">
        <v>-2.06E-2</v>
      </c>
    </row>
    <row r="308" spans="1:27" hidden="1">
      <c r="B308" s="7">
        <v>44742</v>
      </c>
      <c r="C308" s="3">
        <v>3351.9153176618447</v>
      </c>
      <c r="D308" s="3">
        <v>3469.3634867232245</v>
      </c>
      <c r="E308" s="2">
        <v>3796.9674637574685</v>
      </c>
      <c r="F308" s="2">
        <v>6.5</v>
      </c>
      <c r="G308" s="2">
        <v>7.0444722476222941</v>
      </c>
      <c r="H308" s="2">
        <v>6.47</v>
      </c>
      <c r="I308" s="2">
        <v>6.9549103234322969</v>
      </c>
      <c r="J308" s="63">
        <f>D308/$P$244/H308/30/N308</f>
        <v>0.70646019550134798</v>
      </c>
      <c r="K308" s="99">
        <f>E308/$P$244/I308/30/O308</f>
        <v>0.71306261770201007</v>
      </c>
      <c r="L308" s="63">
        <f>D308/$N244/24/30</f>
        <v>0.24092801991133503</v>
      </c>
      <c r="M308" s="63">
        <f>E308/$N$244/24/30</f>
        <v>0.26367829609426863</v>
      </c>
      <c r="N308" s="9">
        <v>0.99</v>
      </c>
      <c r="O308" s="97">
        <v>0.99860800000000005</v>
      </c>
      <c r="P308" s="9">
        <v>0.995</v>
      </c>
      <c r="Q308" s="98">
        <v>1</v>
      </c>
      <c r="S308" s="7">
        <v>44742</v>
      </c>
      <c r="T308" s="63">
        <f>E308/D308-1</f>
        <v>9.4427689196574294E-2</v>
      </c>
      <c r="U308" s="63">
        <f t="shared" si="497"/>
        <v>7.4947499757696656E-2</v>
      </c>
      <c r="V308" s="63">
        <f t="shared" si="498"/>
        <v>8.60800000000006E-3</v>
      </c>
      <c r="W308" s="63">
        <f t="shared" si="499"/>
        <v>5.0000000000000044E-3</v>
      </c>
      <c r="X308" s="64">
        <v>-1.4500000000000001E-2</v>
      </c>
    </row>
    <row r="309" spans="1:27" hidden="1">
      <c r="B309" s="7">
        <v>44773</v>
      </c>
      <c r="C309" s="3">
        <v>3076.5075981675436</v>
      </c>
      <c r="D309" s="3">
        <v>3184.3057226023379</v>
      </c>
      <c r="E309" s="3">
        <v>3283.57518496906</v>
      </c>
      <c r="F309" s="2">
        <v>5.741935483870968</v>
      </c>
      <c r="G309" s="3">
        <v>5.5271293375017665</v>
      </c>
      <c r="H309" s="2">
        <v>5.7290322580645157</v>
      </c>
      <c r="I309" s="3">
        <v>5.4573917851633311</v>
      </c>
      <c r="J309" s="63">
        <f>D309/$P244/H309/31/N309</f>
        <v>0.70865560260824867</v>
      </c>
      <c r="K309" s="99">
        <f>E309/$P$244/I309/31/O309</f>
        <v>0.76044544121903745</v>
      </c>
      <c r="L309" s="63">
        <f>D309/$N244/24/31</f>
        <v>0.21399904049746896</v>
      </c>
      <c r="M309" s="63">
        <f>E309/$N$244/24/31</f>
        <v>0.22067037533394218</v>
      </c>
      <c r="N309" s="9">
        <v>0.99</v>
      </c>
      <c r="O309" s="63">
        <v>0.99868999999999997</v>
      </c>
      <c r="P309" s="9">
        <v>0.995</v>
      </c>
      <c r="Q309" s="64">
        <v>1</v>
      </c>
      <c r="S309" s="7">
        <v>44773</v>
      </c>
      <c r="T309" s="63">
        <f>E309/D309-1</f>
        <v>3.1174601628889853E-2</v>
      </c>
      <c r="U309" s="63">
        <f t="shared" si="497"/>
        <v>-4.7414722184328406E-2</v>
      </c>
      <c r="V309" s="63">
        <f t="shared" si="498"/>
        <v>8.6899999999999755E-3</v>
      </c>
      <c r="W309" s="63">
        <f t="shared" si="499"/>
        <v>5.0000000000000044E-3</v>
      </c>
      <c r="X309" s="64">
        <v>-2.2000000000000001E-3</v>
      </c>
    </row>
    <row r="310" spans="1:27" hidden="1">
      <c r="B310" s="7">
        <v>44804</v>
      </c>
      <c r="C310" s="3">
        <v>3128.7758099080947</v>
      </c>
      <c r="D310" s="3">
        <v>3238.4053665800611</v>
      </c>
      <c r="E310" s="3">
        <v>3294.6220945180639</v>
      </c>
      <c r="F310" s="2">
        <v>5.709677419354839</v>
      </c>
      <c r="G310" s="2">
        <v>5.4933010896670416</v>
      </c>
      <c r="H310" s="2">
        <v>5.7612903225806447</v>
      </c>
      <c r="I310" s="2">
        <v>5.4775189999333733</v>
      </c>
      <c r="J310" s="63">
        <f>D310/$P244/H310/31/N310</f>
        <v>0.71666003275465562</v>
      </c>
      <c r="K310" s="63">
        <f>E310/$P$244/I310/31/O310</f>
        <v>0.76049026208337078</v>
      </c>
      <c r="L310" s="63">
        <f>D310/$N244/24/31</f>
        <v>0.21763476925941272</v>
      </c>
      <c r="M310" s="63">
        <f>E310/$N$244/24/31</f>
        <v>0.22141277516922475</v>
      </c>
      <c r="N310" s="9">
        <v>0.99</v>
      </c>
      <c r="O310" s="63">
        <v>0.998309</v>
      </c>
      <c r="P310" s="9">
        <v>0.995</v>
      </c>
      <c r="Q310" s="64">
        <v>1</v>
      </c>
      <c r="S310" s="7">
        <v>44804</v>
      </c>
      <c r="T310" s="63">
        <f>E310/D310-1</f>
        <v>1.7359385739090127E-2</v>
      </c>
      <c r="U310" s="63">
        <f t="shared" si="497"/>
        <v>-4.9254820840231917E-2</v>
      </c>
      <c r="V310" s="63">
        <f t="shared" si="498"/>
        <v>8.3090000000000108E-3</v>
      </c>
      <c r="W310" s="63">
        <f t="shared" si="499"/>
        <v>5.0000000000000044E-3</v>
      </c>
      <c r="X310" s="64">
        <v>-2.5999999999999999E-3</v>
      </c>
    </row>
    <row r="311" spans="1:27" hidden="1">
      <c r="B311" s="7">
        <v>44834</v>
      </c>
      <c r="C311" s="3">
        <v>3353.1447452847169</v>
      </c>
      <c r="D311" s="3">
        <v>3470.6359924102981</v>
      </c>
      <c r="E311" s="3">
        <v>3699.3452015705875</v>
      </c>
      <c r="F311" s="2">
        <v>5.9333333333333336</v>
      </c>
      <c r="G311" s="3">
        <v>6.2439826257228086</v>
      </c>
      <c r="H311" s="2">
        <v>6.4566666666666661</v>
      </c>
      <c r="I311" s="3">
        <v>6.6595766035491328</v>
      </c>
      <c r="J311" s="63">
        <f>D311/$P244/H311/30/N311</f>
        <v>0.70817872357028255</v>
      </c>
      <c r="K311" s="63">
        <f>E311/$P$244/I311/30/O311</f>
        <v>0.72728513698622776</v>
      </c>
      <c r="L311" s="63">
        <f>D311/$N244/24/30</f>
        <v>0.24101638836182626</v>
      </c>
      <c r="M311" s="63">
        <f>E311/$N$244/24/30</f>
        <v>0.25689897233129078</v>
      </c>
      <c r="N311" s="9">
        <v>0.99</v>
      </c>
      <c r="O311" s="63">
        <v>0.99621000000000004</v>
      </c>
      <c r="P311" s="9">
        <v>0.995</v>
      </c>
      <c r="Q311" s="64">
        <v>1</v>
      </c>
      <c r="S311" s="7">
        <v>44834</v>
      </c>
      <c r="T311" s="63">
        <f t="shared" ref="T311:T320" si="500">E311/D311-1</f>
        <v>6.5898356860367491E-2</v>
      </c>
      <c r="U311" s="63">
        <f t="shared" si="497"/>
        <v>3.1426422852214753E-2</v>
      </c>
      <c r="V311" s="63">
        <f t="shared" si="498"/>
        <v>6.2100000000000488E-3</v>
      </c>
      <c r="W311" s="63">
        <f t="shared" si="499"/>
        <v>5.0000000000000044E-3</v>
      </c>
      <c r="X311" s="64">
        <v>-1.8700000000000001E-2</v>
      </c>
    </row>
    <row r="312" spans="1:27" hidden="1">
      <c r="B312" s="7">
        <v>44865</v>
      </c>
      <c r="C312" s="3">
        <v>3587.7398907815536</v>
      </c>
      <c r="D312" s="3">
        <v>3713.4511457826702</v>
      </c>
      <c r="E312" s="3">
        <v>3846.0817008406557</v>
      </c>
      <c r="F312" s="2">
        <v>5.387096774193548</v>
      </c>
      <c r="G312" s="3">
        <v>5.5415185681583985</v>
      </c>
      <c r="H312" s="2">
        <v>6.5354838709677416</v>
      </c>
      <c r="I312" s="3">
        <v>6.7096913992177694</v>
      </c>
      <c r="J312" s="63">
        <f>D312/$P244/H312/31/N312</f>
        <v>0.72443880045890785</v>
      </c>
      <c r="K312" s="63">
        <f>E312/$P$244/I312/31/O312</f>
        <v>0.7242119142856942</v>
      </c>
      <c r="L312" s="63">
        <f>D312/$N244/24/31</f>
        <v>0.24955988882948055</v>
      </c>
      <c r="M312" s="63">
        <f>E312/$N$244/24/31</f>
        <v>0.2584732325833774</v>
      </c>
      <c r="N312" s="9">
        <v>0.99</v>
      </c>
      <c r="O312" s="63">
        <v>0.99904999999999999</v>
      </c>
      <c r="P312" s="9">
        <v>0.995</v>
      </c>
      <c r="Q312" s="64">
        <v>1</v>
      </c>
      <c r="S312" s="7">
        <v>44865</v>
      </c>
      <c r="T312" s="63">
        <f t="shared" si="500"/>
        <v>3.5716251500605534E-2</v>
      </c>
      <c r="U312" s="63">
        <f t="shared" si="497"/>
        <v>2.6655643513084248E-2</v>
      </c>
      <c r="V312" s="63">
        <f t="shared" si="498"/>
        <v>9.0500000000000025E-3</v>
      </c>
      <c r="W312" s="63">
        <f t="shared" si="499"/>
        <v>5.0000000000000044E-3</v>
      </c>
      <c r="X312" s="64">
        <v>-1.7299999999999999E-2</v>
      </c>
    </row>
    <row r="313" spans="1:27" hidden="1">
      <c r="B313" s="7">
        <v>44895</v>
      </c>
      <c r="C313" s="3">
        <v>3043.9746367562111</v>
      </c>
      <c r="D313" s="3">
        <v>3150.632834793767</v>
      </c>
      <c r="E313" s="3">
        <v>3238.5194524478525</v>
      </c>
      <c r="F313" s="2">
        <v>4.2666666666666666</v>
      </c>
      <c r="G313" s="3">
        <v>4.3067760541741134</v>
      </c>
      <c r="H313" s="2">
        <v>5.5533333333333328</v>
      </c>
      <c r="I313" s="3">
        <v>5.9019983451467555</v>
      </c>
      <c r="J313" s="63">
        <f>D313/$P244/H313/30/N313</f>
        <v>0.74745702296709415</v>
      </c>
      <c r="K313" s="63">
        <f>E313/$P$244/I313/30/O313</f>
        <v>0.72686234828619489</v>
      </c>
      <c r="L313" s="63">
        <f>D313/$N244/24/30</f>
        <v>0.21879394686067827</v>
      </c>
      <c r="M313" s="63">
        <f>E313/$N$244/24/30</f>
        <v>0.22489718419776755</v>
      </c>
      <c r="N313" s="9">
        <v>0.99</v>
      </c>
      <c r="O313" s="63">
        <v>0.98462899999999998</v>
      </c>
      <c r="P313" s="9">
        <v>0.995</v>
      </c>
      <c r="Q313" s="64">
        <v>1</v>
      </c>
      <c r="S313" s="7">
        <v>44895</v>
      </c>
      <c r="T313" s="63">
        <f t="shared" si="500"/>
        <v>2.7894909455496331E-2</v>
      </c>
      <c r="U313" s="63">
        <f t="shared" si="497"/>
        <v>6.2784816052837256E-2</v>
      </c>
      <c r="V313" s="63">
        <f t="shared" si="498"/>
        <v>-5.3710000000000147E-3</v>
      </c>
      <c r="W313" s="63">
        <f t="shared" si="499"/>
        <v>5.0000000000000044E-3</v>
      </c>
      <c r="X313" s="64">
        <v>-1.8800000000000001E-2</v>
      </c>
    </row>
    <row r="314" spans="1:27" hidden="1">
      <c r="B314" s="7">
        <v>44926</v>
      </c>
      <c r="C314" s="3">
        <v>3051.7129302433477</v>
      </c>
      <c r="D314" s="3">
        <v>3158.6422712888707</v>
      </c>
      <c r="E314" s="3">
        <v>3415.8702441114792</v>
      </c>
      <c r="F314" s="2">
        <v>3.774193548387097</v>
      </c>
      <c r="G314" s="3">
        <v>3.9913760935730873</v>
      </c>
      <c r="H314" s="2">
        <v>5.2032258064516137</v>
      </c>
      <c r="I314" s="2">
        <v>5.7714774971535494</v>
      </c>
      <c r="J314" s="63">
        <f>D314/$P244/H314/31/N314</f>
        <v>0.77397958366213504</v>
      </c>
      <c r="K314" s="63">
        <f t="shared" ref="K314:K317" si="501">E314/$P$244/I314/31/O314</f>
        <v>0.7478829336525844</v>
      </c>
      <c r="L314" s="63">
        <f>D314/$N244/24/31</f>
        <v>0.2122743461887682</v>
      </c>
      <c r="M314" s="63">
        <f>E314/$N$244/24/31</f>
        <v>0.22956117231931986</v>
      </c>
      <c r="N314" s="9">
        <v>0.99</v>
      </c>
      <c r="O314" s="63">
        <v>0.99888999999999994</v>
      </c>
      <c r="P314" s="9">
        <v>0.995</v>
      </c>
      <c r="Q314" s="64">
        <v>1</v>
      </c>
      <c r="S314" s="7">
        <v>44926</v>
      </c>
      <c r="T314" s="63">
        <f t="shared" si="500"/>
        <v>8.1436247200493472E-2</v>
      </c>
      <c r="U314" s="63">
        <f t="shared" si="497"/>
        <v>0.10921142226757596</v>
      </c>
      <c r="V314" s="63">
        <f t="shared" si="498"/>
        <v>8.8899999999999535E-3</v>
      </c>
      <c r="W314" s="63">
        <f t="shared" si="499"/>
        <v>5.0000000000000044E-3</v>
      </c>
      <c r="X314" s="64">
        <v>-2.0299999999999999E-2</v>
      </c>
    </row>
    <row r="315" spans="1:27" hidden="1">
      <c r="B315" s="7">
        <v>44957</v>
      </c>
      <c r="C315" s="3">
        <v>3261.8752173938046</v>
      </c>
      <c r="D315" s="3">
        <v>3376.1684604154761</v>
      </c>
      <c r="E315" s="2">
        <v>3384.5813293308997</v>
      </c>
      <c r="F315" s="2">
        <v>4.032258064516129</v>
      </c>
      <c r="G315" s="2">
        <v>4.0833114326281317</v>
      </c>
      <c r="H315" s="2">
        <v>5.4741935483870963</v>
      </c>
      <c r="I315" s="2">
        <v>5.6157700626949767</v>
      </c>
      <c r="J315" s="63">
        <f>D315/$P244/H315/31/N315</f>
        <v>0.78633153916894094</v>
      </c>
      <c r="K315" s="63">
        <f t="shared" si="501"/>
        <v>0.76256369746698627</v>
      </c>
      <c r="L315" s="63">
        <f>D315/$N244/24/31</f>
        <v>0.22689304169458846</v>
      </c>
      <c r="M315" s="63">
        <f>E315/$N$244/24/31</f>
        <v>0.22745842267008737</v>
      </c>
      <c r="N315" s="9">
        <v>0.99</v>
      </c>
      <c r="O315" s="63">
        <v>0.99760000000000004</v>
      </c>
      <c r="P315" s="9">
        <v>0.995</v>
      </c>
      <c r="Q315" s="64">
        <v>1</v>
      </c>
      <c r="R315" s="88">
        <f t="shared" ref="R315:R321" si="502">T315-U315</f>
        <v>-2.3370694350656862E-2</v>
      </c>
      <c r="S315" s="7">
        <v>44957</v>
      </c>
      <c r="T315" s="63">
        <f t="shared" si="500"/>
        <v>2.4918391999870781E-3</v>
      </c>
      <c r="U315" s="63">
        <f t="shared" si="497"/>
        <v>2.586253355064394E-2</v>
      </c>
      <c r="V315" s="63">
        <f t="shared" si="498"/>
        <v>7.6000000000000512E-3</v>
      </c>
      <c r="W315" s="63">
        <f t="shared" si="499"/>
        <v>5.0000000000000044E-3</v>
      </c>
      <c r="X315" s="64">
        <v>-1.9E-2</v>
      </c>
    </row>
    <row r="316" spans="1:27" hidden="1">
      <c r="B316" s="7">
        <v>44985</v>
      </c>
      <c r="C316" s="3">
        <v>3288.1628552528814</v>
      </c>
      <c r="D316" s="3">
        <v>3403.3771940191891</v>
      </c>
      <c r="E316" s="3">
        <v>3446.8193216368009</v>
      </c>
      <c r="F316" s="2">
        <v>4.9642857142857144</v>
      </c>
      <c r="G316" s="3">
        <v>5.117502760821429</v>
      </c>
      <c r="H316" s="2">
        <v>6.2285714285714286</v>
      </c>
      <c r="I316" s="3">
        <v>6.531856756546178</v>
      </c>
      <c r="J316" s="63">
        <f>D316/$P244/H316/28/N316</f>
        <v>0.77130657379429413</v>
      </c>
      <c r="K316" s="63">
        <f>E316/$P$244/I316/28/O316</f>
        <v>0.74715176461713517</v>
      </c>
      <c r="L316" s="63">
        <f>D316/$N244/24/28</f>
        <v>0.25322746979309441</v>
      </c>
      <c r="M316" s="63">
        <f>E316/$N$244/24/28</f>
        <v>0.25645977095511913</v>
      </c>
      <c r="N316" s="9">
        <v>0.99</v>
      </c>
      <c r="O316" s="63">
        <v>0.98699199999999998</v>
      </c>
      <c r="P316" s="9">
        <v>0.995</v>
      </c>
      <c r="Q316" s="64">
        <v>1</v>
      </c>
      <c r="R316" s="88">
        <f t="shared" si="502"/>
        <v>-3.5928180968358925E-2</v>
      </c>
      <c r="S316" s="7">
        <v>44985</v>
      </c>
      <c r="T316" s="63">
        <f t="shared" si="500"/>
        <v>1.2764417559697261E-2</v>
      </c>
      <c r="U316" s="63">
        <f t="shared" ref="U316:U320" si="503">I316/H316-1</f>
        <v>4.8692598528056186E-2</v>
      </c>
      <c r="V316" s="63">
        <f t="shared" ref="V316:V320" si="504">O316-N316</f>
        <v>-3.0080000000000107E-3</v>
      </c>
      <c r="W316" s="63">
        <f t="shared" ref="W316:W320" si="505">Q316-P316</f>
        <v>5.0000000000000044E-3</v>
      </c>
      <c r="X316" s="64">
        <v>-1.67E-2</v>
      </c>
    </row>
    <row r="317" spans="1:27" hidden="1">
      <c r="B317" s="7">
        <v>45016</v>
      </c>
      <c r="C317" s="19">
        <v>3881.9354576104256</v>
      </c>
      <c r="D317" s="19">
        <v>4017.9550669091432</v>
      </c>
      <c r="E317" s="19">
        <v>3562.6209656145707</v>
      </c>
      <c r="F317" s="2">
        <v>6.161290322580645</v>
      </c>
      <c r="G317" s="19">
        <v>5.400617825896032</v>
      </c>
      <c r="H317" s="2">
        <v>6.9741935483870963</v>
      </c>
      <c r="I317" s="91">
        <v>6.0518310527842223</v>
      </c>
      <c r="J317" s="63">
        <f>D317/$P$244/H317/31/N317</f>
        <v>0.73453554254639508</v>
      </c>
      <c r="K317" s="63">
        <f t="shared" si="501"/>
        <v>0.74878412841703268</v>
      </c>
      <c r="L317" s="63">
        <f>D317/$N244/24/31</f>
        <v>0.2700238620234639</v>
      </c>
      <c r="M317" s="63">
        <f>E317/$N$244/24/31</f>
        <v>0.23942345199022649</v>
      </c>
      <c r="N317" s="9">
        <v>0.99</v>
      </c>
      <c r="O317" s="92">
        <v>0.99234599999999995</v>
      </c>
      <c r="P317" s="9">
        <v>0.995</v>
      </c>
      <c r="Q317" s="93">
        <v>0.99542200000000003</v>
      </c>
      <c r="R317" s="88">
        <f t="shared" si="502"/>
        <v>1.8928805262317216E-2</v>
      </c>
      <c r="S317" s="7">
        <v>45016</v>
      </c>
      <c r="T317" s="63">
        <f t="shared" si="500"/>
        <v>-0.11332483656788217</v>
      </c>
      <c r="U317" s="63">
        <f t="shared" si="503"/>
        <v>-0.13225364183019939</v>
      </c>
      <c r="V317" s="92">
        <f t="shared" si="504"/>
        <v>2.3459999999999592E-3</v>
      </c>
      <c r="W317" s="92">
        <f t="shared" si="505"/>
        <v>4.2200000000003346E-4</v>
      </c>
      <c r="X317" s="64">
        <v>-1.0200000000000001E-2</v>
      </c>
    </row>
    <row r="318" spans="1:27" hidden="1">
      <c r="B318" s="7">
        <f t="shared" ref="B318:B350" si="506">EOMONTH(B317,1)</f>
        <v>45046</v>
      </c>
      <c r="C318" s="3">
        <v>3640.4004126535924</v>
      </c>
      <c r="D318" s="3">
        <v>3771.9613380837127</v>
      </c>
      <c r="E318" s="2">
        <v>3816.0687198072437</v>
      </c>
      <c r="F318" s="2">
        <v>6.8666666666666663</v>
      </c>
      <c r="G318" s="2">
        <v>6.5898692509556325</v>
      </c>
      <c r="H318" s="2">
        <v>6.9933333333333341</v>
      </c>
      <c r="I318" s="2">
        <v>6.8137608618931962</v>
      </c>
      <c r="J318" s="63">
        <f>D318/$P$244/H318/DAY(B318)/N318</f>
        <v>0.71059995867775794</v>
      </c>
      <c r="K318" s="63">
        <f t="shared" ref="K318:K324" si="507">E318/$P$244/I318/DAY(B318)/O318</f>
        <v>0.7317680446173882</v>
      </c>
      <c r="L318" s="63">
        <f>D318/$N244/24/DAY(B318)</f>
        <v>0.26194175958914673</v>
      </c>
      <c r="M318" s="63">
        <f t="shared" ref="M318:M324" si="508">E318/$N$244/24/DAY(B318)</f>
        <v>0.26500477220883634</v>
      </c>
      <c r="N318" s="9">
        <v>0.99</v>
      </c>
      <c r="O318" s="63">
        <v>0.99823600000000001</v>
      </c>
      <c r="P318" s="9">
        <v>0.995</v>
      </c>
      <c r="Q318" s="64">
        <v>1</v>
      </c>
      <c r="R318" s="88">
        <f t="shared" si="502"/>
        <v>3.7371152350816561E-2</v>
      </c>
      <c r="S318" s="7">
        <f t="shared" ref="S318:S323" si="509">B318</f>
        <v>45046</v>
      </c>
      <c r="T318" s="63">
        <f t="shared" si="500"/>
        <v>1.1693487225916011E-2</v>
      </c>
      <c r="U318" s="63">
        <f t="shared" si="503"/>
        <v>-2.5677665124900551E-2</v>
      </c>
      <c r="V318" s="63">
        <f t="shared" si="504"/>
        <v>8.2360000000000211E-3</v>
      </c>
      <c r="W318" s="63">
        <f t="shared" si="505"/>
        <v>5.0000000000000044E-3</v>
      </c>
      <c r="X318" s="64">
        <v>-1.78E-2</v>
      </c>
    </row>
    <row r="319" spans="1:27" hidden="1">
      <c r="B319" s="7">
        <f t="shared" si="506"/>
        <v>45077</v>
      </c>
      <c r="C319" s="3">
        <v>3652.5547576237936</v>
      </c>
      <c r="D319" s="3">
        <v>3783.7890645868938</v>
      </c>
      <c r="E319" s="2">
        <v>3930.5254224444616</v>
      </c>
      <c r="F319" s="2">
        <v>6.903225806451613</v>
      </c>
      <c r="G319" s="2">
        <v>7.0183190318403881</v>
      </c>
      <c r="H319" s="2">
        <v>6.9161290322580644</v>
      </c>
      <c r="I319" s="2">
        <v>7.0862986283879028</v>
      </c>
      <c r="J319" s="63">
        <f>D319/$P$244/H319/DAY(B319)/N319</f>
        <v>0.69753429629367758</v>
      </c>
      <c r="K319" s="63">
        <f t="shared" si="507"/>
        <v>0.70228156053421853</v>
      </c>
      <c r="L319" s="63">
        <f t="shared" ref="L319:L324" si="510">D319/$N$244/24/DAY(B319)</f>
        <v>0.25428689950180738</v>
      </c>
      <c r="M319" s="63">
        <f t="shared" si="508"/>
        <v>0.26414821387395576</v>
      </c>
      <c r="N319" s="9">
        <v>0.99</v>
      </c>
      <c r="O319" s="63">
        <v>0.99691200000000002</v>
      </c>
      <c r="P319" s="9">
        <v>0.995</v>
      </c>
      <c r="Q319" s="64">
        <v>1</v>
      </c>
      <c r="R319" s="88">
        <f t="shared" si="502"/>
        <v>1.4175523315673288E-2</v>
      </c>
      <c r="S319" s="7">
        <f t="shared" si="509"/>
        <v>45077</v>
      </c>
      <c r="T319" s="63">
        <f t="shared" si="500"/>
        <v>3.8780269024744962E-2</v>
      </c>
      <c r="U319" s="63">
        <f t="shared" si="503"/>
        <v>2.4604745709071674E-2</v>
      </c>
      <c r="V319" s="63">
        <f t="shared" si="504"/>
        <v>6.9120000000000292E-3</v>
      </c>
      <c r="W319" s="63">
        <f t="shared" si="505"/>
        <v>5.0000000000000044E-3</v>
      </c>
      <c r="X319" s="64">
        <v>-2.06E-2</v>
      </c>
    </row>
    <row r="320" spans="1:27" hidden="1">
      <c r="B320" s="7">
        <f t="shared" si="506"/>
        <v>45107</v>
      </c>
      <c r="C320" s="3">
        <v>3335.1557410735404</v>
      </c>
      <c r="D320" s="3">
        <v>3457.607738785101</v>
      </c>
      <c r="E320" s="2">
        <v>2996.9103104318538</v>
      </c>
      <c r="F320" s="2">
        <v>6.5</v>
      </c>
      <c r="G320" s="2">
        <v>6.8581582376999517</v>
      </c>
      <c r="H320" s="2">
        <v>6.47</v>
      </c>
      <c r="I320" s="2">
        <v>6.8599319350835071</v>
      </c>
      <c r="J320" s="63">
        <f>D320/$P$244/H320/DAY(B320)/N320</f>
        <v>0.70406639386643333</v>
      </c>
      <c r="K320" s="63">
        <f t="shared" si="507"/>
        <v>0.76723810544891036</v>
      </c>
      <c r="L320" s="63">
        <f t="shared" si="510"/>
        <v>0.24011164852674313</v>
      </c>
      <c r="M320" s="63">
        <f t="shared" si="508"/>
        <v>0.20811877155776762</v>
      </c>
      <c r="N320" s="9">
        <v>0.99</v>
      </c>
      <c r="O320" s="63">
        <v>0.74267899999999998</v>
      </c>
      <c r="P320" s="9">
        <v>0.995</v>
      </c>
      <c r="Q320" s="64">
        <v>1</v>
      </c>
      <c r="R320" s="88">
        <f t="shared" si="502"/>
        <v>-0.1935093567501186</v>
      </c>
      <c r="S320" s="7">
        <f t="shared" si="509"/>
        <v>45107</v>
      </c>
      <c r="T320" s="63">
        <f t="shared" si="500"/>
        <v>-0.13324166972021023</v>
      </c>
      <c r="U320" s="63">
        <f t="shared" si="503"/>
        <v>6.0267687029908368E-2</v>
      </c>
      <c r="V320" s="63">
        <f t="shared" si="504"/>
        <v>-0.24732100000000001</v>
      </c>
      <c r="W320" s="63">
        <f t="shared" si="505"/>
        <v>5.0000000000000044E-3</v>
      </c>
      <c r="X320" s="64">
        <v>-1.14E-2</v>
      </c>
    </row>
    <row r="321" spans="2:28" hidden="1">
      <c r="B321" s="7">
        <f t="shared" si="506"/>
        <v>45138</v>
      </c>
      <c r="C321" s="3">
        <v>3061.125060176716</v>
      </c>
      <c r="D321" s="3">
        <v>3175.5812983995193</v>
      </c>
      <c r="E321" s="2">
        <v>2862.365736104583</v>
      </c>
      <c r="F321" s="2">
        <v>5.741935483870968</v>
      </c>
      <c r="G321" s="2">
        <v>5.9319442693001943</v>
      </c>
      <c r="H321" s="2">
        <v>5.7290322580645157</v>
      </c>
      <c r="I321" s="2">
        <v>5.9641503373475162</v>
      </c>
      <c r="J321" s="63">
        <f>D321/$P$244/H321/DAY(B321)/N321</f>
        <v>0.70671401388233768</v>
      </c>
      <c r="K321" s="63">
        <f t="shared" si="507"/>
        <v>0.75872473184053002</v>
      </c>
      <c r="L321" s="63">
        <f t="shared" si="510"/>
        <v>0.21341272166663433</v>
      </c>
      <c r="M321" s="63">
        <f t="shared" si="508"/>
        <v>0.19236328871670585</v>
      </c>
      <c r="N321" s="9">
        <v>0.99</v>
      </c>
      <c r="O321" s="63">
        <v>0.79841600000000001</v>
      </c>
      <c r="P321" s="9">
        <v>0.995</v>
      </c>
      <c r="Q321" s="64">
        <v>1</v>
      </c>
      <c r="R321" s="88">
        <f t="shared" si="502"/>
        <v>-0.1396722673883054</v>
      </c>
      <c r="S321" s="7">
        <f t="shared" si="509"/>
        <v>45138</v>
      </c>
      <c r="T321" s="63">
        <f t="shared" ref="T321" si="511">E321/D321-1</f>
        <v>-9.8632512558502472E-2</v>
      </c>
      <c r="U321" s="63">
        <f t="shared" ref="U321" si="512">I321/H321-1</f>
        <v>4.1039754829802932E-2</v>
      </c>
      <c r="V321" s="63">
        <f t="shared" ref="V321" si="513">O321-N321</f>
        <v>-0.19158399999999998</v>
      </c>
      <c r="W321" s="63">
        <f t="shared" ref="W321" si="514">Q321-P321</f>
        <v>5.0000000000000044E-3</v>
      </c>
      <c r="X321" s="64">
        <v>-9.1999999999999998E-3</v>
      </c>
    </row>
    <row r="322" spans="2:28" hidden="1">
      <c r="B322" s="7">
        <f t="shared" si="506"/>
        <v>45169</v>
      </c>
      <c r="C322" s="3">
        <v>3113.1319308585653</v>
      </c>
      <c r="D322" s="3">
        <v>3227.9794101308153</v>
      </c>
      <c r="E322" s="2">
        <v>3319.249418752865</v>
      </c>
      <c r="F322" s="2">
        <v>5.709677419354839</v>
      </c>
      <c r="G322" s="2">
        <v>6.3206275230161291</v>
      </c>
      <c r="H322" s="2">
        <v>5.7612903225806447</v>
      </c>
      <c r="I322" s="2">
        <v>6.4599605960179343</v>
      </c>
      <c r="J322" s="63">
        <f t="shared" ref="J322:J326" si="515">D322/$P$244/H322/DAY(B322)/N322</f>
        <v>0.7143527656140054</v>
      </c>
      <c r="K322" s="63">
        <f t="shared" si="507"/>
        <v>0.71453225482409788</v>
      </c>
      <c r="L322" s="63">
        <f t="shared" si="510"/>
        <v>0.21693410014319994</v>
      </c>
      <c r="M322" s="63">
        <f t="shared" si="508"/>
        <v>0.22306783728177856</v>
      </c>
      <c r="N322" s="9">
        <v>0.99</v>
      </c>
      <c r="O322" s="63">
        <v>0.90766400000000003</v>
      </c>
      <c r="P322" s="9">
        <v>0.995</v>
      </c>
      <c r="Q322" s="93">
        <v>1</v>
      </c>
      <c r="R322" s="88">
        <f t="shared" ref="R322:R326" si="516">T322-U322</f>
        <v>-9.2995099928049552E-2</v>
      </c>
      <c r="S322" s="7">
        <f t="shared" si="509"/>
        <v>45169</v>
      </c>
      <c r="T322" s="63">
        <f t="shared" ref="T322:T323" si="517">E322/D322-1</f>
        <v>2.8274656379654761E-2</v>
      </c>
      <c r="U322" s="63">
        <f t="shared" ref="U322:U323" si="518">I322/H322-1</f>
        <v>0.12126975630770431</v>
      </c>
      <c r="V322" s="63">
        <f t="shared" ref="V322:V323" si="519">O322-N322</f>
        <v>-8.2335999999999965E-2</v>
      </c>
      <c r="W322" s="63">
        <f t="shared" ref="W322:W323" si="520">Q322-P322</f>
        <v>5.0000000000000044E-3</v>
      </c>
      <c r="X322" s="64">
        <v>-1.8100000000000002E-2</v>
      </c>
    </row>
    <row r="323" spans="2:28" hidden="1">
      <c r="B323" s="7">
        <f t="shared" si="506"/>
        <v>45199</v>
      </c>
      <c r="C323" s="3">
        <v>3336.3790215582917</v>
      </c>
      <c r="D323" s="3">
        <v>3450.4913538365254</v>
      </c>
      <c r="E323" s="2">
        <v>3116.1115281123957</v>
      </c>
      <c r="F323" s="2">
        <v>5.9333333333333336</v>
      </c>
      <c r="G323" s="2">
        <v>5.848211419909612</v>
      </c>
      <c r="H323" s="2">
        <v>6.4566666666666661</v>
      </c>
      <c r="I323" s="2">
        <v>6.301317899824288</v>
      </c>
      <c r="J323" s="63">
        <f t="shared" si="515"/>
        <v>0.70406823648285644</v>
      </c>
      <c r="K323" s="63">
        <f t="shared" si="507"/>
        <v>0.70328658570165337</v>
      </c>
      <c r="L323" s="63">
        <f t="shared" si="510"/>
        <v>0.23961745512753649</v>
      </c>
      <c r="M323" s="63">
        <f t="shared" si="508"/>
        <v>0.21639663389669414</v>
      </c>
      <c r="N323" s="9">
        <v>0.99</v>
      </c>
      <c r="O323" s="63">
        <v>0.91712099999999996</v>
      </c>
      <c r="P323" s="9">
        <v>0.995</v>
      </c>
      <c r="Q323" s="93">
        <v>1</v>
      </c>
      <c r="R323" s="88">
        <f t="shared" si="516"/>
        <v>-7.2847675163847936E-2</v>
      </c>
      <c r="S323" s="7">
        <f t="shared" si="509"/>
        <v>45199</v>
      </c>
      <c r="T323" s="63">
        <f t="shared" si="517"/>
        <v>-9.6907886858588976E-2</v>
      </c>
      <c r="U323" s="63">
        <f t="shared" si="518"/>
        <v>-2.406021169474104E-2</v>
      </c>
      <c r="V323" s="63">
        <f t="shared" si="519"/>
        <v>-7.2879000000000027E-2</v>
      </c>
      <c r="W323" s="63">
        <f t="shared" si="520"/>
        <v>5.0000000000000044E-3</v>
      </c>
      <c r="X323" s="64">
        <v>-1.55E-2</v>
      </c>
    </row>
    <row r="324" spans="2:28" hidden="1">
      <c r="B324" s="7">
        <f t="shared" si="506"/>
        <v>45230</v>
      </c>
      <c r="C324" s="3">
        <v>3569.8011913276478</v>
      </c>
      <c r="D324" s="3">
        <v>3689.3419759343124</v>
      </c>
      <c r="E324" s="2">
        <v>3077.1905538584924</v>
      </c>
      <c r="F324" s="2">
        <v>5.387096774193548</v>
      </c>
      <c r="G324" s="2">
        <v>5.1536204165306687</v>
      </c>
      <c r="H324" s="2">
        <v>6.5354838709677416</v>
      </c>
      <c r="I324" s="2">
        <v>6.247745959958741</v>
      </c>
      <c r="J324" s="63">
        <f t="shared" si="515"/>
        <v>0.71973546186649362</v>
      </c>
      <c r="K324" s="63">
        <f t="shared" si="507"/>
        <v>0.71286640033375548</v>
      </c>
      <c r="L324" s="63">
        <f t="shared" si="510"/>
        <v>0.24793964892031667</v>
      </c>
      <c r="M324" s="63">
        <f t="shared" si="508"/>
        <v>0.20680044044747933</v>
      </c>
      <c r="N324" s="9">
        <v>0.99</v>
      </c>
      <c r="O324" s="63">
        <v>0.87208699999999995</v>
      </c>
      <c r="P324" s="9">
        <v>0.995</v>
      </c>
      <c r="Q324" s="93">
        <v>1</v>
      </c>
      <c r="R324" s="88">
        <f t="shared" si="516"/>
        <v>-0.12189725811088004</v>
      </c>
      <c r="S324" s="7">
        <f t="shared" ref="S324" si="521">B324</f>
        <v>45230</v>
      </c>
      <c r="T324" s="63">
        <f t="shared" ref="T324" si="522">E324/D324-1</f>
        <v>-0.16592428299379725</v>
      </c>
      <c r="U324" s="63">
        <f t="shared" ref="U324" si="523">I324/H324-1</f>
        <v>-4.402702488291721E-2</v>
      </c>
      <c r="V324" s="63">
        <f t="shared" ref="V324" si="524">O324-N324</f>
        <v>-0.11791300000000005</v>
      </c>
      <c r="W324" s="63">
        <f t="shared" ref="W324" si="525">Q324-P324</f>
        <v>5.0000000000000044E-3</v>
      </c>
      <c r="X324" s="64">
        <v>-1.37E-2</v>
      </c>
    </row>
    <row r="325" spans="2:28" hidden="1">
      <c r="B325" s="7">
        <f t="shared" si="506"/>
        <v>45260</v>
      </c>
      <c r="C325" s="3">
        <v>3028.75476357243</v>
      </c>
      <c r="D325" s="3">
        <v>3138.7094714503837</v>
      </c>
      <c r="E325" s="2">
        <v>2557.6454375205585</v>
      </c>
      <c r="F325" s="2">
        <v>4.2666666666666666</v>
      </c>
      <c r="G325" s="2">
        <v>3.5922033837618672</v>
      </c>
      <c r="H325" s="2">
        <v>5.5533333333333328</v>
      </c>
      <c r="I325" s="2">
        <v>4.5848246928560137</v>
      </c>
      <c r="J325" s="63">
        <f t="shared" si="515"/>
        <v>0.74462832088223718</v>
      </c>
      <c r="K325" s="63">
        <f t="shared" ref="K325:K326" si="526">E325/$P$244/I325/DAY(B325)/O325</f>
        <v>0.72884431765001034</v>
      </c>
      <c r="L325" s="63">
        <f t="shared" ref="L325:L326" si="527">D325/$N$244/24/DAY(B325)</f>
        <v>0.21796593551738777</v>
      </c>
      <c r="M325" s="63">
        <f t="shared" ref="M325:M326" si="528">E325/$N$244/24/DAY(B325)</f>
        <v>0.17761426649448323</v>
      </c>
      <c r="N325" s="9">
        <v>0.99</v>
      </c>
      <c r="O325" s="63">
        <v>0.99829800000000002</v>
      </c>
      <c r="P325" s="9">
        <v>0.995</v>
      </c>
      <c r="Q325" s="93">
        <v>1</v>
      </c>
      <c r="R325" s="88">
        <f t="shared" si="516"/>
        <v>-1.0727011360172845E-2</v>
      </c>
      <c r="S325" s="7">
        <f t="shared" ref="S325" si="529">B325</f>
        <v>45260</v>
      </c>
      <c r="T325" s="63">
        <f t="shared" ref="T325" si="530">E325/D325-1</f>
        <v>-0.18512832717241523</v>
      </c>
      <c r="U325" s="63">
        <f t="shared" ref="U325" si="531">I325/H325-1</f>
        <v>-0.17440131581224239</v>
      </c>
      <c r="V325" s="63">
        <f t="shared" ref="V325" si="532">O325-N325</f>
        <v>8.2980000000000276E-3</v>
      </c>
      <c r="W325" s="63">
        <f t="shared" ref="W325" si="533">Q325-P325</f>
        <v>5.0000000000000044E-3</v>
      </c>
      <c r="X325" s="64">
        <v>-1.46E-2</v>
      </c>
    </row>
    <row r="326" spans="2:28" hidden="1">
      <c r="B326" s="7">
        <f t="shared" si="506"/>
        <v>45291</v>
      </c>
      <c r="C326" s="3">
        <v>3036.454365592122</v>
      </c>
      <c r="D326" s="3">
        <v>3154.9888708728427</v>
      </c>
      <c r="E326" s="2">
        <v>3116.3697817200291</v>
      </c>
      <c r="F326" s="2">
        <v>3.774193548387097</v>
      </c>
      <c r="G326" s="2">
        <v>3.7879722232197737</v>
      </c>
      <c r="H326" s="2">
        <v>5.2032258064516137</v>
      </c>
      <c r="I326" s="2">
        <v>5.3674780572801941</v>
      </c>
      <c r="J326" s="63">
        <f t="shared" si="515"/>
        <v>0.77308437075415526</v>
      </c>
      <c r="K326" s="63">
        <f t="shared" si="526"/>
        <v>0.73886596015490058</v>
      </c>
      <c r="L326" s="63">
        <f t="shared" si="527"/>
        <v>0.21202882196726094</v>
      </c>
      <c r="M326" s="63">
        <f t="shared" si="528"/>
        <v>0.2094334530725826</v>
      </c>
      <c r="N326" s="9">
        <v>0.99</v>
      </c>
      <c r="O326" s="63">
        <v>0.99185908995000005</v>
      </c>
      <c r="P326" s="9">
        <v>0.995</v>
      </c>
      <c r="Q326" s="64">
        <v>0.99433000000000005</v>
      </c>
      <c r="R326" s="88">
        <f t="shared" si="516"/>
        <v>-4.3808030524885022E-2</v>
      </c>
      <c r="S326" s="7">
        <f t="shared" ref="S326" si="534">B326</f>
        <v>45291</v>
      </c>
      <c r="T326" s="63">
        <f t="shared" ref="T326" si="535">E326/D326-1</f>
        <v>-1.2240641958945919E-2</v>
      </c>
      <c r="U326" s="63">
        <f t="shared" ref="U326" si="536">I326/H326-1</f>
        <v>3.1567388565939103E-2</v>
      </c>
      <c r="V326" s="63">
        <f t="shared" ref="V326" si="537">O326-N326</f>
        <v>1.8590899500000591E-3</v>
      </c>
      <c r="W326" s="63">
        <f t="shared" ref="W326" si="538">Q326-P326</f>
        <v>-6.6999999999994841E-4</v>
      </c>
      <c r="X326" s="64">
        <v>-1.52E-2</v>
      </c>
    </row>
    <row r="327" spans="2:28" hidden="1">
      <c r="B327" s="7">
        <f t="shared" si="506"/>
        <v>45322</v>
      </c>
      <c r="C327" s="3"/>
      <c r="D327" s="3">
        <v>3349.4818871813345</v>
      </c>
      <c r="E327" s="2">
        <v>2797.5276649161933</v>
      </c>
      <c r="F327" s="2">
        <v>4.032258064516129</v>
      </c>
      <c r="G327" s="2">
        <v>3.579947625352065</v>
      </c>
      <c r="H327" s="2">
        <v>5.4741935483870963</v>
      </c>
      <c r="I327" s="2">
        <v>4.7321146600212582</v>
      </c>
      <c r="J327" s="63">
        <f t="shared" ref="J327:J339" si="539">D327/$P$244/H327/DAY(B327)/N327</f>
        <v>0.78011606311897963</v>
      </c>
      <c r="K327" s="63">
        <f t="shared" ref="K327:K339" si="540">E327/$P$244/I327/DAY(B327)/O327</f>
        <v>0.75794962122654008</v>
      </c>
      <c r="L327" s="63">
        <f t="shared" ref="L327:L339" si="541">D327/$N$244/24/DAY(B327)</f>
        <v>0.225099589192294</v>
      </c>
      <c r="M327" s="63">
        <f t="shared" ref="M327:M339" si="542">E327/$N$244/24/DAY(B327)</f>
        <v>0.18800589145942159</v>
      </c>
      <c r="N327" s="9">
        <v>0.99</v>
      </c>
      <c r="O327" s="63">
        <v>0.98450000000000004</v>
      </c>
      <c r="P327" s="9">
        <v>0.995</v>
      </c>
      <c r="Q327" s="64">
        <v>0.98629999999999995</v>
      </c>
      <c r="R327" s="88">
        <f t="shared" ref="R327:R339" si="543">T327-U327</f>
        <v>-2.9228450091072888E-2</v>
      </c>
      <c r="S327" s="7">
        <f t="shared" ref="S327:S338" si="544">B327</f>
        <v>45322</v>
      </c>
      <c r="T327" s="63">
        <f t="shared" ref="T327:T338" si="545">E327/D327-1</f>
        <v>-0.16478794059985891</v>
      </c>
      <c r="U327" s="63">
        <f t="shared" ref="U327:U338" si="546">I327/H327-1</f>
        <v>-0.13555949050878602</v>
      </c>
      <c r="V327" s="63">
        <f t="shared" ref="V327:V338" si="547">O327-N327</f>
        <v>-5.4999999999999494E-3</v>
      </c>
      <c r="W327" s="63">
        <f t="shared" ref="W327:W339" si="548">Q327-P327</f>
        <v>-8.700000000000041E-3</v>
      </c>
      <c r="X327" s="64">
        <v>-1.8499999999999999E-2</v>
      </c>
      <c r="AB327" s="81"/>
    </row>
    <row r="328" spans="2:28" hidden="1">
      <c r="B328" s="7">
        <f t="shared" si="506"/>
        <v>45351</v>
      </c>
      <c r="C328" s="3"/>
      <c r="D328" s="3">
        <v>3382.287453118121</v>
      </c>
      <c r="E328" s="2">
        <v>3299.4166917024086</v>
      </c>
      <c r="F328" s="2">
        <v>4.9642857142857144</v>
      </c>
      <c r="G328" s="2">
        <v>4.7626005842000891</v>
      </c>
      <c r="H328" s="2">
        <v>6.2285714285714286</v>
      </c>
      <c r="I328" s="2">
        <v>5.9061652634574617</v>
      </c>
      <c r="J328" s="63">
        <f t="shared" si="539"/>
        <v>0.74009504488071209</v>
      </c>
      <c r="K328" s="63">
        <f t="shared" si="540"/>
        <v>0.7546980562324187</v>
      </c>
      <c r="L328" s="63">
        <f t="shared" si="541"/>
        <v>0.24298042048262364</v>
      </c>
      <c r="M328" s="63">
        <f t="shared" si="542"/>
        <v>0.23702706118551783</v>
      </c>
      <c r="N328" s="9">
        <v>0.99</v>
      </c>
      <c r="O328" s="63">
        <v>0.99875499999999995</v>
      </c>
      <c r="P328" s="9">
        <v>0.995</v>
      </c>
      <c r="Q328" s="64">
        <v>1</v>
      </c>
      <c r="R328" s="88">
        <f t="shared" si="543"/>
        <v>2.7261062547059622E-2</v>
      </c>
      <c r="S328" s="7">
        <f t="shared" si="544"/>
        <v>45351</v>
      </c>
      <c r="T328" s="63">
        <f t="shared" si="545"/>
        <v>-2.4501395154724048E-2</v>
      </c>
      <c r="U328" s="63">
        <f t="shared" si="546"/>
        <v>-5.1762457701783671E-2</v>
      </c>
      <c r="V328" s="63">
        <f t="shared" si="547"/>
        <v>8.7549999999999573E-3</v>
      </c>
      <c r="W328" s="63">
        <f t="shared" si="548"/>
        <v>5.0000000000000044E-3</v>
      </c>
      <c r="X328" s="64">
        <v>-1.1299999999999999E-2</v>
      </c>
      <c r="AB328" s="81"/>
    </row>
    <row r="329" spans="2:28" hidden="1">
      <c r="B329" s="7">
        <f t="shared" si="506"/>
        <v>45382</v>
      </c>
      <c r="C329" s="3"/>
      <c r="D329" s="3">
        <v>3996.7613743002471</v>
      </c>
      <c r="E329" s="2">
        <v>3964.4662876195976</v>
      </c>
      <c r="F329" s="2">
        <v>6.161290322580645</v>
      </c>
      <c r="G329" s="2">
        <v>6.054189453658906</v>
      </c>
      <c r="H329" s="2">
        <v>6.9741935483870963</v>
      </c>
      <c r="I329" s="2">
        <v>6.8251712082098379</v>
      </c>
      <c r="J329" s="63">
        <f t="shared" si="539"/>
        <v>0.73066105409647497</v>
      </c>
      <c r="K329" s="63">
        <f t="shared" si="540"/>
        <v>0.73671199599246684</v>
      </c>
      <c r="L329" s="63">
        <f t="shared" si="541"/>
        <v>0.26859955472447899</v>
      </c>
      <c r="M329" s="63">
        <f t="shared" si="542"/>
        <v>0.26642918599594068</v>
      </c>
      <c r="N329" s="9">
        <v>0.99</v>
      </c>
      <c r="O329" s="63">
        <v>0.99519999999999997</v>
      </c>
      <c r="P329" s="9">
        <v>0.995</v>
      </c>
      <c r="Q329" s="64">
        <v>1</v>
      </c>
      <c r="R329" s="88">
        <f t="shared" si="543"/>
        <v>1.3287366650693189E-2</v>
      </c>
      <c r="S329" s="7">
        <f t="shared" si="544"/>
        <v>45382</v>
      </c>
      <c r="T329" s="63">
        <f t="shared" si="545"/>
        <v>-8.0803139482661379E-3</v>
      </c>
      <c r="U329" s="63">
        <f t="shared" si="546"/>
        <v>-2.1367680598959327E-2</v>
      </c>
      <c r="V329" s="63">
        <f t="shared" si="547"/>
        <v>5.1999999999999824E-3</v>
      </c>
      <c r="W329" s="63">
        <f t="shared" si="548"/>
        <v>5.0000000000000044E-3</v>
      </c>
      <c r="X329" s="64">
        <v>-1.52E-2</v>
      </c>
      <c r="AB329" s="81"/>
    </row>
    <row r="330" spans="2:28" hidden="1">
      <c r="B330" s="7">
        <f t="shared" si="506"/>
        <v>45412</v>
      </c>
      <c r="C330" s="3"/>
      <c r="D330" s="3">
        <v>3745.5576087171298</v>
      </c>
      <c r="E330" s="2">
        <v>3522.6108521740648</v>
      </c>
      <c r="F330" s="2">
        <v>6.8666666666666663</v>
      </c>
      <c r="G330" s="2">
        <v>6.3073593951271674</v>
      </c>
      <c r="H330" s="2">
        <v>6.9933333333333341</v>
      </c>
      <c r="I330" s="2">
        <v>6.4612419512223997</v>
      </c>
      <c r="J330" s="63">
        <f t="shared" si="539"/>
        <v>0.70562575896701418</v>
      </c>
      <c r="K330" s="63">
        <f t="shared" si="540"/>
        <v>0.71488126496088</v>
      </c>
      <c r="L330" s="63">
        <f t="shared" si="541"/>
        <v>0.26010816727202291</v>
      </c>
      <c r="M330" s="63">
        <f t="shared" si="542"/>
        <v>0.24462575362319897</v>
      </c>
      <c r="N330" s="9">
        <v>0.99</v>
      </c>
      <c r="O330" s="63">
        <v>0.99470000000000003</v>
      </c>
      <c r="P330" s="9">
        <v>0.995</v>
      </c>
      <c r="Q330" s="64">
        <v>1</v>
      </c>
      <c r="R330" s="88">
        <f t="shared" si="543"/>
        <v>1.6562535406388967E-2</v>
      </c>
      <c r="S330" s="7">
        <f t="shared" si="544"/>
        <v>45412</v>
      </c>
      <c r="T330" s="63">
        <f t="shared" si="545"/>
        <v>-5.9522981578015388E-2</v>
      </c>
      <c r="U330" s="63">
        <f t="shared" si="546"/>
        <v>-7.6085516984404356E-2</v>
      </c>
      <c r="V330" s="63">
        <f t="shared" si="547"/>
        <v>4.7000000000000375E-3</v>
      </c>
      <c r="W330" s="63">
        <f t="shared" si="548"/>
        <v>5.0000000000000044E-3</v>
      </c>
      <c r="X330" s="64">
        <v>-1.83E-2</v>
      </c>
      <c r="AB330" s="81"/>
    </row>
    <row r="331" spans="2:28" hidden="1">
      <c r="B331" s="7">
        <f t="shared" si="506"/>
        <v>45443</v>
      </c>
      <c r="C331" s="3"/>
      <c r="D331" s="3">
        <v>3757.302541134793</v>
      </c>
      <c r="E331" s="2">
        <v>3876.3241876221373</v>
      </c>
      <c r="F331" s="2">
        <v>6.903225806451613</v>
      </c>
      <c r="G331" s="2">
        <v>7.2856113664347406</v>
      </c>
      <c r="H331" s="2">
        <v>6.9161290322580644</v>
      </c>
      <c r="I331" s="2">
        <v>7.3606666534543548</v>
      </c>
      <c r="J331" s="63">
        <f t="shared" si="539"/>
        <v>0.69265155621962327</v>
      </c>
      <c r="K331" s="63">
        <f t="shared" si="540"/>
        <v>0.66900334329734679</v>
      </c>
      <c r="L331" s="63">
        <f t="shared" si="541"/>
        <v>0.25250689120529524</v>
      </c>
      <c r="M331" s="63">
        <f t="shared" si="542"/>
        <v>0.26050565777030488</v>
      </c>
      <c r="N331" s="9">
        <v>0.99</v>
      </c>
      <c r="O331" s="63">
        <v>0.99360000000000004</v>
      </c>
      <c r="P331" s="9">
        <v>0.995</v>
      </c>
      <c r="Q331" s="64">
        <v>1</v>
      </c>
      <c r="R331" s="88">
        <f t="shared" si="543"/>
        <v>-3.2598076713311386E-2</v>
      </c>
      <c r="S331" s="7">
        <f t="shared" si="544"/>
        <v>45443</v>
      </c>
      <c r="T331" s="63">
        <f t="shared" si="545"/>
        <v>3.1677418888764075E-2</v>
      </c>
      <c r="U331" s="63">
        <f t="shared" si="546"/>
        <v>6.4275495602075461E-2</v>
      </c>
      <c r="V331" s="63">
        <f t="shared" si="547"/>
        <v>3.6000000000000476E-3</v>
      </c>
      <c r="W331" s="63">
        <f t="shared" si="548"/>
        <v>5.0000000000000044E-3</v>
      </c>
      <c r="X331" s="64">
        <v>-1.8800000000000001E-2</v>
      </c>
      <c r="AB331" s="81"/>
    </row>
    <row r="332" spans="2:28" hidden="1">
      <c r="B332" s="7">
        <f t="shared" si="506"/>
        <v>45473</v>
      </c>
      <c r="C332" s="3"/>
      <c r="D332" s="3">
        <v>3433.4044846136039</v>
      </c>
      <c r="E332" s="2">
        <v>3618.7221663473888</v>
      </c>
      <c r="F332" s="2">
        <v>6.5</v>
      </c>
      <c r="G332" s="2">
        <v>6.9892701234133341</v>
      </c>
      <c r="H332" s="2">
        <v>6.47</v>
      </c>
      <c r="I332" s="2">
        <v>7.0009906703517668</v>
      </c>
      <c r="J332" s="63">
        <f t="shared" si="539"/>
        <v>0.69913792910936789</v>
      </c>
      <c r="K332" s="63">
        <f t="shared" si="540"/>
        <v>0.67600092735727102</v>
      </c>
      <c r="L332" s="63">
        <f t="shared" si="541"/>
        <v>0.23843086698705582</v>
      </c>
      <c r="M332" s="63">
        <f t="shared" si="542"/>
        <v>0.2513001504407909</v>
      </c>
      <c r="N332" s="9">
        <v>0.99</v>
      </c>
      <c r="O332" s="63">
        <v>0.99729999999999996</v>
      </c>
      <c r="P332" s="9">
        <v>0.995</v>
      </c>
      <c r="Q332" s="64">
        <v>1</v>
      </c>
      <c r="R332" s="88">
        <f t="shared" si="543"/>
        <v>-2.8094750139048497E-2</v>
      </c>
      <c r="S332" s="7">
        <f t="shared" si="544"/>
        <v>45473</v>
      </c>
      <c r="T332" s="63">
        <f t="shared" si="545"/>
        <v>5.3974905247623495E-2</v>
      </c>
      <c r="U332" s="63">
        <f t="shared" si="546"/>
        <v>8.2069655386671991E-2</v>
      </c>
      <c r="V332" s="63">
        <f t="shared" si="547"/>
        <v>7.2999999999999732E-3</v>
      </c>
      <c r="W332" s="63">
        <f t="shared" si="548"/>
        <v>5.0000000000000044E-3</v>
      </c>
      <c r="X332" s="64">
        <v>-1.8800000000000001E-2</v>
      </c>
      <c r="AB332" s="81"/>
    </row>
    <row r="333" spans="2:28" hidden="1">
      <c r="B333" s="7">
        <f t="shared" si="506"/>
        <v>45504</v>
      </c>
      <c r="C333" s="3"/>
      <c r="D333" s="3">
        <v>3153.3522293107239</v>
      </c>
      <c r="E333" s="2">
        <v>3450.1554408415268</v>
      </c>
      <c r="F333" s="2">
        <v>5.741935483870968</v>
      </c>
      <c r="G333" s="2">
        <v>6.3035783589645167</v>
      </c>
      <c r="H333" s="2">
        <v>5.7290322580645157</v>
      </c>
      <c r="I333" s="2">
        <v>6.341272916189225</v>
      </c>
      <c r="J333" s="63">
        <f t="shared" si="539"/>
        <v>0.70176701578516165</v>
      </c>
      <c r="K333" s="63">
        <f t="shared" si="540"/>
        <v>0.68881720890772757</v>
      </c>
      <c r="L333" s="63">
        <f t="shared" si="541"/>
        <v>0.21191883261496799</v>
      </c>
      <c r="M333" s="63">
        <f t="shared" si="542"/>
        <v>0.2318652850027908</v>
      </c>
      <c r="N333" s="9">
        <v>0.99</v>
      </c>
      <c r="O333" s="63">
        <v>0.997</v>
      </c>
      <c r="P333" s="9">
        <v>0.995</v>
      </c>
      <c r="Q333" s="64">
        <v>0.99939999999999996</v>
      </c>
      <c r="R333" s="88">
        <f t="shared" si="543"/>
        <v>-1.2743255092659611E-2</v>
      </c>
      <c r="S333" s="7">
        <f t="shared" si="544"/>
        <v>45504</v>
      </c>
      <c r="T333" s="63">
        <f t="shared" si="545"/>
        <v>9.4123075998928218E-2</v>
      </c>
      <c r="U333" s="63">
        <f t="shared" si="546"/>
        <v>0.10686633109158783</v>
      </c>
      <c r="V333" s="63">
        <f t="shared" si="547"/>
        <v>7.0000000000000062E-3</v>
      </c>
      <c r="W333" s="63">
        <f t="shared" si="548"/>
        <v>4.3999999999999595E-3</v>
      </c>
      <c r="X333" s="64">
        <v>-1.6500000000000001E-2</v>
      </c>
      <c r="AB333" s="81"/>
    </row>
    <row r="334" spans="2:28" hidden="1">
      <c r="B334" s="7">
        <f t="shared" si="506"/>
        <v>45535</v>
      </c>
      <c r="C334" s="3"/>
      <c r="D334" s="3">
        <v>3205.3835542599013</v>
      </c>
      <c r="E334" s="2">
        <v>2691.6807010993775</v>
      </c>
      <c r="F334" s="2">
        <v>5.709677419354839</v>
      </c>
      <c r="G334" s="2">
        <v>4.71316744297844</v>
      </c>
      <c r="H334" s="2">
        <v>5.7612903225806447</v>
      </c>
      <c r="I334" s="2">
        <v>4.7846388230011287</v>
      </c>
      <c r="J334" s="63">
        <f t="shared" si="539"/>
        <v>0.70935229625470786</v>
      </c>
      <c r="K334" s="63">
        <f t="shared" si="540"/>
        <v>0.74401361004713473</v>
      </c>
      <c r="L334" s="63">
        <f t="shared" si="541"/>
        <v>0.21541556144219767</v>
      </c>
      <c r="M334" s="63">
        <f t="shared" si="542"/>
        <v>0.18089252023517322</v>
      </c>
      <c r="N334" s="9">
        <v>0.99</v>
      </c>
      <c r="O334" s="63">
        <v>0.95440000000000003</v>
      </c>
      <c r="P334" s="9">
        <v>0.995</v>
      </c>
      <c r="Q334" s="64">
        <v>1</v>
      </c>
      <c r="R334" s="88">
        <f t="shared" si="543"/>
        <v>9.2570549520896162E-3</v>
      </c>
      <c r="S334" s="7">
        <f t="shared" si="544"/>
        <v>45535</v>
      </c>
      <c r="T334" s="63">
        <f t="shared" si="545"/>
        <v>-0.16026252224256321</v>
      </c>
      <c r="U334" s="63">
        <f t="shared" si="546"/>
        <v>-0.16951957719465283</v>
      </c>
      <c r="V334" s="63">
        <f t="shared" si="547"/>
        <v>-3.5599999999999965E-2</v>
      </c>
      <c r="W334" s="63">
        <f t="shared" si="548"/>
        <v>5.0000000000000044E-3</v>
      </c>
      <c r="X334" s="64">
        <v>-6.4999999999999997E-3</v>
      </c>
      <c r="AB334" s="81"/>
    </row>
    <row r="335" spans="2:28" hidden="1">
      <c r="B335" s="7">
        <f t="shared" si="506"/>
        <v>45565</v>
      </c>
      <c r="C335" s="3"/>
      <c r="D335" s="3">
        <v>3426.3379143596662</v>
      </c>
      <c r="E335" s="2">
        <v>3395.4343264063855</v>
      </c>
      <c r="F335" s="2">
        <v>5.9333333333333336</v>
      </c>
      <c r="G335" s="2">
        <v>5.7631141804039006</v>
      </c>
      <c r="H335" s="2">
        <v>6.4566666666666661</v>
      </c>
      <c r="I335" s="2">
        <v>6.1563672772687008</v>
      </c>
      <c r="J335" s="63">
        <f t="shared" si="539"/>
        <v>0.69913975882747559</v>
      </c>
      <c r="K335" s="63">
        <f t="shared" si="540"/>
        <v>0.72582296744666064</v>
      </c>
      <c r="L335" s="63">
        <f t="shared" si="541"/>
        <v>0.23794013294164348</v>
      </c>
      <c r="M335" s="63">
        <f t="shared" si="542"/>
        <v>0.23579405044488791</v>
      </c>
      <c r="N335" s="9">
        <v>0.99</v>
      </c>
      <c r="O335" s="63">
        <v>0.99109999999999998</v>
      </c>
      <c r="P335" s="9">
        <v>0.995</v>
      </c>
      <c r="Q335" s="64">
        <v>0.99660000000000004</v>
      </c>
      <c r="R335" s="88">
        <f t="shared" si="543"/>
        <v>3.7490550431304781E-2</v>
      </c>
      <c r="S335" s="7">
        <f t="shared" si="544"/>
        <v>45565</v>
      </c>
      <c r="T335" s="63">
        <f t="shared" si="545"/>
        <v>-9.0194221135529995E-3</v>
      </c>
      <c r="U335" s="63">
        <f t="shared" si="546"/>
        <v>-4.6509972544857781E-2</v>
      </c>
      <c r="V335" s="63">
        <f t="shared" si="547"/>
        <v>1.0999999999999899E-3</v>
      </c>
      <c r="W335" s="63">
        <f t="shared" si="548"/>
        <v>1.6000000000000458E-3</v>
      </c>
      <c r="X335" s="64">
        <v>-1.5599999999999999E-2</v>
      </c>
      <c r="AB335" s="81"/>
    </row>
    <row r="336" spans="2:28" hidden="1">
      <c r="B336" s="7">
        <f t="shared" si="506"/>
        <v>45596</v>
      </c>
      <c r="C336" s="3"/>
      <c r="D336" s="3">
        <v>3663.5165821027749</v>
      </c>
      <c r="E336" s="2">
        <v>3537.7673123759178</v>
      </c>
      <c r="F336" s="2">
        <v>5.387096774193548</v>
      </c>
      <c r="G336" s="2">
        <v>5.1389721324641569</v>
      </c>
      <c r="H336" s="2">
        <v>6.5354838709677416</v>
      </c>
      <c r="I336" s="2">
        <v>6.2374749982911784</v>
      </c>
      <c r="J336" s="63">
        <f t="shared" si="539"/>
        <v>0.7146973136334287</v>
      </c>
      <c r="K336" s="63">
        <f t="shared" si="540"/>
        <v>0.71691194277947834</v>
      </c>
      <c r="L336" s="63">
        <f t="shared" si="541"/>
        <v>0.24620407137787467</v>
      </c>
      <c r="M336" s="63">
        <f t="shared" si="542"/>
        <v>0.23775317959515577</v>
      </c>
      <c r="N336" s="9">
        <v>0.99</v>
      </c>
      <c r="O336" s="63">
        <v>0.99860000000000004</v>
      </c>
      <c r="P336" s="9">
        <v>0.995</v>
      </c>
      <c r="Q336" s="64">
        <v>1</v>
      </c>
      <c r="R336" s="88">
        <f t="shared" si="543"/>
        <v>1.1273849301314476E-2</v>
      </c>
      <c r="S336" s="7">
        <f t="shared" si="544"/>
        <v>45596</v>
      </c>
      <c r="T336" s="63">
        <f t="shared" si="545"/>
        <v>-3.432474424741927E-2</v>
      </c>
      <c r="U336" s="63">
        <f t="shared" si="546"/>
        <v>-4.5598593548733746E-2</v>
      </c>
      <c r="V336" s="63">
        <f t="shared" si="547"/>
        <v>8.600000000000052E-3</v>
      </c>
      <c r="W336" s="63">
        <f t="shared" si="548"/>
        <v>5.0000000000000044E-3</v>
      </c>
      <c r="X336" s="64">
        <v>-1.9900000000000001E-2</v>
      </c>
      <c r="AB336" s="81"/>
    </row>
    <row r="337" spans="2:28" hidden="1">
      <c r="B337" s="7">
        <f t="shared" si="506"/>
        <v>45626</v>
      </c>
      <c r="C337" s="3"/>
      <c r="D337" s="3">
        <v>3116.7385051502315</v>
      </c>
      <c r="E337" s="2">
        <v>3091.0450753926925</v>
      </c>
      <c r="F337" s="2">
        <v>4.2666666666666666</v>
      </c>
      <c r="G337" s="2">
        <v>4.2085837118314817</v>
      </c>
      <c r="H337" s="2">
        <v>5.5533333333333328</v>
      </c>
      <c r="I337" s="2">
        <v>5.6032329011058222</v>
      </c>
      <c r="J337" s="63">
        <f t="shared" si="539"/>
        <v>0.7394159226360616</v>
      </c>
      <c r="K337" s="63">
        <f t="shared" si="540"/>
        <v>0.7210361017912289</v>
      </c>
      <c r="L337" s="63">
        <f t="shared" si="541"/>
        <v>0.21644017396876608</v>
      </c>
      <c r="M337" s="63">
        <f t="shared" si="542"/>
        <v>0.21465590801338144</v>
      </c>
      <c r="N337" s="9">
        <v>0.99</v>
      </c>
      <c r="O337" s="63">
        <v>0.99790000000000001</v>
      </c>
      <c r="P337" s="9">
        <v>0.995</v>
      </c>
      <c r="Q337" s="64">
        <v>1</v>
      </c>
      <c r="R337" s="88">
        <f t="shared" si="543"/>
        <v>-1.7229207595962692E-2</v>
      </c>
      <c r="S337" s="7">
        <f t="shared" si="544"/>
        <v>45626</v>
      </c>
      <c r="T337" s="63">
        <f t="shared" si="545"/>
        <v>-8.2436911903523979E-3</v>
      </c>
      <c r="U337" s="63">
        <f t="shared" si="546"/>
        <v>8.9855164056102943E-3</v>
      </c>
      <c r="V337" s="63">
        <f t="shared" si="547"/>
        <v>7.9000000000000181E-3</v>
      </c>
      <c r="W337" s="63">
        <f t="shared" si="548"/>
        <v>5.0000000000000044E-3</v>
      </c>
      <c r="X337" s="64">
        <v>-1.7600000000000001E-2</v>
      </c>
      <c r="AB337" s="81"/>
    </row>
    <row r="338" spans="2:28" hidden="1">
      <c r="B338" s="7">
        <f t="shared" si="506"/>
        <v>45657</v>
      </c>
      <c r="C338" s="3"/>
      <c r="D338" s="3">
        <v>3132.9039487767341</v>
      </c>
      <c r="E338" s="2">
        <v>2900.5578735266631</v>
      </c>
      <c r="F338" s="2">
        <v>3.774193548387097</v>
      </c>
      <c r="G338" s="2">
        <v>3.6375317965734761</v>
      </c>
      <c r="H338" s="2">
        <v>5.2032258064516137</v>
      </c>
      <c r="I338" s="2">
        <v>5.044406659811826</v>
      </c>
      <c r="J338" s="63">
        <f t="shared" si="539"/>
        <v>0.76767278015887652</v>
      </c>
      <c r="K338" s="63">
        <f t="shared" si="540"/>
        <v>0.73014321665640547</v>
      </c>
      <c r="L338" s="63">
        <f t="shared" si="541"/>
        <v>0.21054462021349019</v>
      </c>
      <c r="M338" s="63">
        <f t="shared" si="542"/>
        <v>0.19492996461872736</v>
      </c>
      <c r="N338" s="9">
        <v>0.99</v>
      </c>
      <c r="O338" s="63">
        <v>0.99403189560000005</v>
      </c>
      <c r="P338" s="9">
        <v>0.995</v>
      </c>
      <c r="Q338" s="64">
        <v>0.99682300000000001</v>
      </c>
      <c r="R338" s="88">
        <f t="shared" si="543"/>
        <v>-4.3639957291806808E-2</v>
      </c>
      <c r="S338" s="7">
        <f t="shared" si="544"/>
        <v>45657</v>
      </c>
      <c r="T338" s="63">
        <f t="shared" si="545"/>
        <v>-7.4163165883458504E-2</v>
      </c>
      <c r="U338" s="63">
        <f t="shared" si="546"/>
        <v>-3.0523208591651696E-2</v>
      </c>
      <c r="V338" s="63">
        <f t="shared" si="547"/>
        <v>4.0318956000000572E-3</v>
      </c>
      <c r="W338" s="63">
        <f t="shared" si="548"/>
        <v>1.823000000000019E-3</v>
      </c>
      <c r="X338" s="64">
        <v>-1.7999999999999999E-2</v>
      </c>
      <c r="AB338" s="81"/>
    </row>
    <row r="339" spans="2:28">
      <c r="B339" s="7">
        <f t="shared" si="506"/>
        <v>45688</v>
      </c>
      <c r="C339" s="3"/>
      <c r="D339" s="3">
        <v>3326.0355139710587</v>
      </c>
      <c r="E339" s="2">
        <v>3293.4120900353446</v>
      </c>
      <c r="F339" s="2">
        <v>4.032258064516129</v>
      </c>
      <c r="G339" s="2">
        <v>4.0449604802365586</v>
      </c>
      <c r="H339" s="2">
        <v>5.4741935483870963</v>
      </c>
      <c r="I339" s="2">
        <v>5.5218658101935496</v>
      </c>
      <c r="J339" s="63">
        <f t="shared" si="539"/>
        <v>0.77465525067714514</v>
      </c>
      <c r="K339" s="63">
        <f t="shared" si="540"/>
        <v>0.75494425938941312</v>
      </c>
      <c r="L339" s="63">
        <f t="shared" si="541"/>
        <v>0.22352389206794751</v>
      </c>
      <c r="M339" s="63">
        <f t="shared" si="542"/>
        <v>0.22133145766366563</v>
      </c>
      <c r="N339" s="9">
        <v>0.99</v>
      </c>
      <c r="O339" s="63">
        <v>0.99719999999999998</v>
      </c>
      <c r="P339" s="9">
        <v>0.995</v>
      </c>
      <c r="Q339" s="64">
        <v>1</v>
      </c>
      <c r="R339" s="88">
        <f t="shared" si="543"/>
        <v>-1.8517046555940997E-2</v>
      </c>
      <c r="S339" s="7">
        <f t="shared" ref="S339" si="549">B339</f>
        <v>45688</v>
      </c>
      <c r="T339" s="63">
        <f t="shared" ref="T339" si="550">E339/D339-1</f>
        <v>-9.8085013821045397E-3</v>
      </c>
      <c r="U339" s="63">
        <f t="shared" ref="U339" si="551">I339/H339-1</f>
        <v>8.7085451738364572E-3</v>
      </c>
      <c r="V339" s="63">
        <f t="shared" ref="V339" si="552">O339-N339</f>
        <v>7.1999999999999842E-3</v>
      </c>
      <c r="W339" s="63">
        <f t="shared" si="548"/>
        <v>5.0000000000000044E-3</v>
      </c>
      <c r="X339" s="64">
        <v>-1.24E-2</v>
      </c>
      <c r="AB339" s="81"/>
    </row>
    <row r="340" spans="2:28">
      <c r="B340" s="7">
        <f t="shared" si="506"/>
        <v>45716</v>
      </c>
      <c r="C340" s="3"/>
      <c r="D340" s="3">
        <v>3358.6114409462907</v>
      </c>
      <c r="E340" s="2"/>
      <c r="F340" s="2"/>
      <c r="G340" s="2"/>
      <c r="H340" s="2"/>
      <c r="I340" s="2"/>
      <c r="J340" s="63"/>
      <c r="K340" s="63"/>
      <c r="L340" s="63"/>
      <c r="M340" s="63"/>
      <c r="N340" s="9"/>
      <c r="O340" s="63"/>
      <c r="P340" s="9"/>
      <c r="Q340" s="64"/>
      <c r="R340" s="88"/>
      <c r="S340" s="7"/>
      <c r="T340" s="63"/>
      <c r="U340" s="63"/>
      <c r="V340" s="63"/>
      <c r="W340" s="63"/>
      <c r="X340" s="64"/>
      <c r="AB340" s="81"/>
    </row>
    <row r="341" spans="2:28">
      <c r="B341" s="7">
        <f t="shared" si="506"/>
        <v>45747</v>
      </c>
      <c r="C341" s="3"/>
      <c r="D341" s="3">
        <v>3968.7840446801324</v>
      </c>
      <c r="E341" s="2"/>
      <c r="F341" s="2"/>
      <c r="G341" s="2"/>
      <c r="H341" s="2"/>
      <c r="I341" s="2"/>
      <c r="J341" s="63"/>
      <c r="K341" s="63"/>
      <c r="L341" s="63"/>
      <c r="M341" s="63"/>
      <c r="N341" s="9"/>
      <c r="O341" s="63"/>
      <c r="P341" s="9"/>
      <c r="Q341" s="64"/>
      <c r="R341" s="88"/>
      <c r="S341" s="7"/>
      <c r="T341" s="63"/>
      <c r="U341" s="63"/>
      <c r="V341" s="63"/>
      <c r="W341" s="63"/>
      <c r="X341" s="64"/>
      <c r="AB341" s="81"/>
    </row>
    <row r="342" spans="2:28">
      <c r="B342" s="7">
        <f t="shared" si="506"/>
        <v>45777</v>
      </c>
      <c r="C342" s="3"/>
      <c r="D342" s="3">
        <v>3745.5576087171298</v>
      </c>
      <c r="E342" s="2"/>
      <c r="F342" s="2"/>
      <c r="G342" s="2"/>
      <c r="H342" s="2"/>
      <c r="I342" s="2"/>
      <c r="J342" s="63"/>
      <c r="K342" s="63"/>
      <c r="L342" s="63"/>
      <c r="M342" s="63"/>
      <c r="N342" s="9"/>
      <c r="O342" s="63"/>
      <c r="P342" s="9"/>
      <c r="Q342" s="64"/>
      <c r="R342" s="88"/>
      <c r="S342" s="7"/>
      <c r="T342" s="63"/>
      <c r="U342" s="63"/>
      <c r="V342" s="63"/>
      <c r="W342" s="63"/>
      <c r="X342" s="64"/>
      <c r="AB342" s="81"/>
    </row>
    <row r="343" spans="2:28">
      <c r="B343" s="7">
        <f t="shared" si="506"/>
        <v>45808</v>
      </c>
      <c r="C343" s="3"/>
      <c r="D343" s="3">
        <v>3731.0014233468432</v>
      </c>
      <c r="E343" s="2"/>
      <c r="F343" s="2"/>
      <c r="G343" s="2"/>
      <c r="H343" s="2"/>
      <c r="I343" s="2"/>
      <c r="J343" s="63"/>
      <c r="K343" s="63"/>
      <c r="L343" s="63"/>
      <c r="M343" s="63"/>
      <c r="N343" s="9"/>
      <c r="O343" s="63"/>
      <c r="P343" s="9"/>
      <c r="Q343" s="64"/>
      <c r="R343" s="88"/>
      <c r="S343" s="7"/>
      <c r="T343" s="63"/>
      <c r="U343" s="63"/>
      <c r="V343" s="63"/>
      <c r="W343" s="63"/>
      <c r="X343" s="64"/>
      <c r="AB343" s="81"/>
    </row>
    <row r="344" spans="2:28">
      <c r="B344" s="7">
        <f t="shared" si="506"/>
        <v>45838</v>
      </c>
      <c r="C344" s="3"/>
      <c r="D344" s="3">
        <v>3409.3706532213137</v>
      </c>
      <c r="E344" s="2"/>
      <c r="F344" s="2"/>
      <c r="G344" s="2"/>
      <c r="H344" s="2"/>
      <c r="I344" s="2"/>
      <c r="J344" s="63"/>
      <c r="K344" s="63"/>
      <c r="L344" s="63"/>
      <c r="M344" s="63"/>
      <c r="N344" s="9"/>
      <c r="O344" s="63"/>
      <c r="P344" s="9"/>
      <c r="Q344" s="64"/>
      <c r="R344" s="88"/>
      <c r="S344" s="7"/>
      <c r="T344" s="63"/>
      <c r="U344" s="63"/>
      <c r="V344" s="63"/>
      <c r="W344" s="63"/>
      <c r="X344" s="64"/>
      <c r="AB344" s="81"/>
    </row>
    <row r="345" spans="2:28">
      <c r="B345" s="7">
        <f t="shared" si="506"/>
        <v>45869</v>
      </c>
      <c r="C345" s="3"/>
      <c r="D345" s="3">
        <v>3131.2787637055526</v>
      </c>
      <c r="E345" s="2"/>
      <c r="F345" s="2"/>
      <c r="G345" s="2"/>
      <c r="H345" s="2"/>
      <c r="I345" s="2"/>
      <c r="J345" s="63"/>
      <c r="K345" s="63"/>
      <c r="L345" s="63"/>
      <c r="M345" s="63"/>
      <c r="N345" s="9"/>
      <c r="O345" s="63"/>
      <c r="P345" s="9"/>
      <c r="Q345" s="64"/>
      <c r="R345" s="88"/>
      <c r="S345" s="7"/>
      <c r="T345" s="63"/>
      <c r="U345" s="63"/>
      <c r="V345" s="63"/>
      <c r="W345" s="63"/>
      <c r="X345" s="64"/>
      <c r="AB345" s="81"/>
    </row>
    <row r="346" spans="2:28">
      <c r="B346" s="7">
        <f t="shared" si="506"/>
        <v>45900</v>
      </c>
      <c r="C346" s="3"/>
      <c r="D346" s="3">
        <v>3182.9458693800639</v>
      </c>
      <c r="E346" s="2"/>
      <c r="F346" s="2"/>
      <c r="G346" s="2"/>
      <c r="H346" s="2"/>
      <c r="I346" s="2"/>
      <c r="J346" s="63"/>
      <c r="K346" s="63"/>
      <c r="L346" s="63"/>
      <c r="M346" s="63"/>
      <c r="N346" s="9"/>
      <c r="O346" s="63"/>
      <c r="P346" s="9"/>
      <c r="Q346" s="64"/>
      <c r="R346" s="88"/>
      <c r="S346" s="7"/>
      <c r="T346" s="63"/>
      <c r="U346" s="63"/>
      <c r="V346" s="63"/>
      <c r="W346" s="63"/>
      <c r="X346" s="64"/>
      <c r="AB346" s="81"/>
    </row>
    <row r="347" spans="2:28">
      <c r="B347" s="7">
        <f t="shared" si="506"/>
        <v>45930</v>
      </c>
      <c r="C347" s="3"/>
      <c r="D347" s="3">
        <v>3402.3535489591454</v>
      </c>
      <c r="E347" s="2"/>
      <c r="F347" s="2"/>
      <c r="G347" s="2"/>
      <c r="H347" s="2"/>
      <c r="I347" s="2"/>
      <c r="J347" s="63"/>
      <c r="K347" s="63"/>
      <c r="L347" s="63"/>
      <c r="M347" s="63"/>
      <c r="N347" s="9"/>
      <c r="O347" s="63"/>
      <c r="P347" s="9"/>
      <c r="Q347" s="64"/>
      <c r="R347" s="88"/>
      <c r="S347" s="7"/>
      <c r="T347" s="63"/>
      <c r="U347" s="63"/>
      <c r="V347" s="63"/>
      <c r="W347" s="63"/>
      <c r="X347" s="64"/>
      <c r="AB347" s="81"/>
    </row>
    <row r="348" spans="2:28">
      <c r="B348" s="7">
        <f t="shared" si="506"/>
        <v>45961</v>
      </c>
      <c r="C348" s="3"/>
      <c r="D348" s="3">
        <v>3637.8719660280558</v>
      </c>
      <c r="E348" s="2"/>
      <c r="F348" s="2"/>
      <c r="G348" s="2"/>
      <c r="H348" s="2"/>
      <c r="I348" s="2"/>
      <c r="J348" s="63"/>
      <c r="K348" s="63"/>
      <c r="L348" s="63"/>
      <c r="M348" s="63"/>
      <c r="N348" s="9"/>
      <c r="O348" s="63"/>
      <c r="P348" s="9"/>
      <c r="Q348" s="64"/>
      <c r="R348" s="88"/>
      <c r="S348" s="7"/>
      <c r="T348" s="63"/>
      <c r="U348" s="63"/>
      <c r="V348" s="63"/>
      <c r="W348" s="63"/>
      <c r="X348" s="64"/>
      <c r="AB348" s="81"/>
    </row>
    <row r="349" spans="2:28">
      <c r="B349" s="7">
        <f t="shared" si="506"/>
        <v>45991</v>
      </c>
      <c r="C349" s="3"/>
      <c r="D349" s="3">
        <v>3094.9213356141649</v>
      </c>
      <c r="E349" s="2"/>
      <c r="F349" s="2"/>
      <c r="G349" s="2"/>
      <c r="H349" s="2"/>
      <c r="I349" s="2"/>
      <c r="J349" s="63"/>
      <c r="K349" s="63"/>
      <c r="L349" s="63"/>
      <c r="M349" s="63"/>
      <c r="N349" s="9"/>
      <c r="O349" s="63"/>
      <c r="P349" s="9"/>
      <c r="Q349" s="64"/>
      <c r="R349" s="88"/>
      <c r="S349" s="7"/>
      <c r="T349" s="63"/>
      <c r="U349" s="63"/>
      <c r="V349" s="63"/>
      <c r="W349" s="63"/>
      <c r="X349" s="64"/>
      <c r="AB349" s="81"/>
    </row>
    <row r="350" spans="2:28" ht="15.75" thickBot="1">
      <c r="B350" s="7">
        <f t="shared" si="506"/>
        <v>46022</v>
      </c>
      <c r="C350" s="3"/>
      <c r="D350" s="3">
        <v>3110.9736211352965</v>
      </c>
      <c r="E350" s="2"/>
      <c r="F350" s="2"/>
      <c r="G350" s="2"/>
      <c r="H350" s="2"/>
      <c r="I350" s="2"/>
      <c r="J350" s="63"/>
      <c r="K350" s="63"/>
      <c r="L350" s="63"/>
      <c r="M350" s="63"/>
      <c r="N350" s="9"/>
      <c r="O350" s="63"/>
      <c r="P350" s="9"/>
      <c r="Q350" s="64"/>
      <c r="R350" s="88"/>
      <c r="S350" s="7"/>
      <c r="T350" s="63"/>
      <c r="U350" s="63"/>
      <c r="V350" s="63"/>
      <c r="W350" s="63"/>
      <c r="X350" s="64"/>
      <c r="AB350" s="81"/>
    </row>
    <row r="351" spans="2:28" ht="15.75" hidden="1" thickBot="1">
      <c r="B351" s="94" t="s">
        <v>42</v>
      </c>
      <c r="C351" s="95">
        <f>SUM(C246:C254)</f>
        <v>30766.679796201708</v>
      </c>
      <c r="D351" s="95"/>
      <c r="E351" s="95">
        <f>SUM(E246:E254)</f>
        <v>31118.146822189279</v>
      </c>
      <c r="F351" s="95">
        <f t="shared" ref="F351:Q351" si="553">AVERAGE(F246:F254)</f>
        <v>5.6755555555555564</v>
      </c>
      <c r="G351" s="95">
        <f t="shared" si="553"/>
        <v>5.7790684166964752</v>
      </c>
      <c r="H351" s="95">
        <f t="shared" si="553"/>
        <v>6.1798327359617682</v>
      </c>
      <c r="I351" s="95">
        <f t="shared" si="553"/>
        <v>6.2947791428199809</v>
      </c>
      <c r="J351" s="96">
        <f t="shared" si="553"/>
        <v>0.75600000000000001</v>
      </c>
      <c r="K351" s="96">
        <f t="shared" si="553"/>
        <v>0.75600000000000001</v>
      </c>
      <c r="L351" s="96">
        <f t="shared" si="553"/>
        <v>0.23727777777777778</v>
      </c>
      <c r="M351" s="96">
        <f t="shared" si="553"/>
        <v>0.23727777777777778</v>
      </c>
      <c r="N351" s="96">
        <f t="shared" si="553"/>
        <v>0.99</v>
      </c>
      <c r="O351" s="96">
        <f t="shared" si="553"/>
        <v>0.99412975143140236</v>
      </c>
      <c r="P351" s="96">
        <f t="shared" si="553"/>
        <v>0.99</v>
      </c>
      <c r="Q351" s="96">
        <f t="shared" si="553"/>
        <v>0.99436993733290024</v>
      </c>
      <c r="R351" s="88">
        <f>T351-U351</f>
        <v>-6.8147408546186394E-3</v>
      </c>
      <c r="S351" s="94" t="str">
        <f t="shared" ref="S351:S361" si="554">B351</f>
        <v>CY-17</v>
      </c>
      <c r="T351" s="18">
        <f t="shared" ref="T351:T355" si="555">E351/C351-1</f>
        <v>1.1423625438808704E-2</v>
      </c>
      <c r="U351" s="18">
        <f t="shared" ref="U351:U356" si="556">G351/F351-1</f>
        <v>1.8238366293427344E-2</v>
      </c>
      <c r="V351" s="18">
        <f t="shared" ref="V351:V361" si="557">O351-N351</f>
        <v>4.1297514314023731E-3</v>
      </c>
      <c r="W351" s="18">
        <f t="shared" ref="W351:W361" si="558">Q351-P351</f>
        <v>4.3699373329002533E-3</v>
      </c>
      <c r="X351" s="96" t="e">
        <f>AVERAGE(X246:X254)</f>
        <v>#DIV/0!</v>
      </c>
    </row>
    <row r="352" spans="2:28" ht="15.75" hidden="1" thickBot="1">
      <c r="B352" s="94" t="s">
        <v>36</v>
      </c>
      <c r="C352" s="95">
        <f>SUM(C255:C266)</f>
        <v>41685.264583756536</v>
      </c>
      <c r="D352" s="95"/>
      <c r="E352" s="95">
        <f>SUM(E255:E266)</f>
        <v>41299.279030455727</v>
      </c>
      <c r="F352" s="95">
        <f t="shared" ref="F352:Q352" si="559">AVERAGE(F255:F266)</f>
        <v>5.5786179964643416</v>
      </c>
      <c r="G352" s="95">
        <f t="shared" si="559"/>
        <v>5.6040459449057325</v>
      </c>
      <c r="H352" s="95">
        <f t="shared" si="559"/>
        <v>6.2538342295735481</v>
      </c>
      <c r="I352" s="95">
        <f t="shared" si="559"/>
        <v>6.3848551325196574</v>
      </c>
      <c r="J352" s="96">
        <f t="shared" si="559"/>
        <v>0.73874166666666652</v>
      </c>
      <c r="K352" s="96">
        <f t="shared" si="559"/>
        <v>0.73874166666666652</v>
      </c>
      <c r="L352" s="96">
        <f t="shared" si="559"/>
        <v>0.23649166666666666</v>
      </c>
      <c r="M352" s="96">
        <f t="shared" si="559"/>
        <v>0.23649166666666666</v>
      </c>
      <c r="N352" s="96">
        <f t="shared" si="559"/>
        <v>0.9900000000000001</v>
      </c>
      <c r="O352" s="96">
        <f t="shared" si="559"/>
        <v>0.9961371415770609</v>
      </c>
      <c r="P352" s="96">
        <f t="shared" si="559"/>
        <v>0.9900000000000001</v>
      </c>
      <c r="Q352" s="96">
        <f t="shared" si="559"/>
        <v>0.99727880824372761</v>
      </c>
      <c r="R352" s="88">
        <f>T352-U352</f>
        <v>-1.3817629210528204E-2</v>
      </c>
      <c r="S352" s="94" t="str">
        <f t="shared" si="554"/>
        <v>CY-18</v>
      </c>
      <c r="T352" s="18">
        <f t="shared" si="555"/>
        <v>-9.2595202922428621E-3</v>
      </c>
      <c r="U352" s="18">
        <f t="shared" si="556"/>
        <v>4.5581089182853418E-3</v>
      </c>
      <c r="V352" s="18">
        <f t="shared" si="557"/>
        <v>6.1371415770608007E-3</v>
      </c>
      <c r="W352" s="18">
        <f t="shared" si="558"/>
        <v>7.2788082437275081E-3</v>
      </c>
      <c r="X352" s="96">
        <f>AVERAGE(X255:X266)</f>
        <v>-3.1962499999999998E-2</v>
      </c>
    </row>
    <row r="353" spans="2:28" ht="15.75" hidden="1" thickBot="1">
      <c r="B353" s="94" t="s">
        <v>37</v>
      </c>
      <c r="C353" s="95">
        <f>SUM(C267:C278)</f>
        <v>40785.896597211002</v>
      </c>
      <c r="D353" s="95"/>
      <c r="E353" s="95">
        <f>SUM(E267:E278)</f>
        <v>39938.096351234359</v>
      </c>
      <c r="F353" s="95">
        <f t="shared" ref="F353:Q353" si="560">AVERAGE(F267:F278)</f>
        <v>5.542520665281863</v>
      </c>
      <c r="G353" s="95">
        <f t="shared" si="560"/>
        <v>5.5160468637992821</v>
      </c>
      <c r="H353" s="95">
        <f t="shared" si="560"/>
        <v>6.2026458242805127</v>
      </c>
      <c r="I353" s="95">
        <f t="shared" si="560"/>
        <v>6.1443950716845874</v>
      </c>
      <c r="J353" s="96">
        <f t="shared" si="560"/>
        <v>0.75173540388232041</v>
      </c>
      <c r="K353" s="96">
        <f t="shared" si="560"/>
        <v>0.74000002611473059</v>
      </c>
      <c r="L353" s="96">
        <f t="shared" si="560"/>
        <v>0.2329734505100407</v>
      </c>
      <c r="M353" s="96">
        <f t="shared" si="560"/>
        <v>0.22801751099096132</v>
      </c>
      <c r="N353" s="96">
        <f t="shared" si="560"/>
        <v>0.9900000000000001</v>
      </c>
      <c r="O353" s="96">
        <f t="shared" si="560"/>
        <v>0.99675833333333352</v>
      </c>
      <c r="P353" s="96">
        <f t="shared" si="560"/>
        <v>0.9900000000000001</v>
      </c>
      <c r="Q353" s="96">
        <f t="shared" si="560"/>
        <v>0.9986583333333332</v>
      </c>
      <c r="R353" s="88">
        <f t="shared" ref="R353:R361" si="561">T353-U353</f>
        <v>-1.6010111878722921E-2</v>
      </c>
      <c r="S353" s="94" t="str">
        <f t="shared" si="554"/>
        <v>CY-19</v>
      </c>
      <c r="T353" s="18">
        <f t="shared" si="555"/>
        <v>-2.0786603132677439E-2</v>
      </c>
      <c r="U353" s="18">
        <f t="shared" si="556"/>
        <v>-4.7764912539545179E-3</v>
      </c>
      <c r="V353" s="18">
        <f t="shared" si="557"/>
        <v>6.7583333333334217E-3</v>
      </c>
      <c r="W353" s="18">
        <f t="shared" si="558"/>
        <v>8.6583333333331014E-3</v>
      </c>
      <c r="X353" s="96">
        <f>AVERAGE(X267:X278)</f>
        <v>-2.3265095965700391E-2</v>
      </c>
      <c r="Y353" s="88"/>
    </row>
    <row r="354" spans="2:28" ht="15.75" hidden="1" thickBot="1">
      <c r="B354" s="94" t="s">
        <v>38</v>
      </c>
      <c r="C354" s="95">
        <f>SUM(C279:C290)</f>
        <v>40288.341107996181</v>
      </c>
      <c r="D354" s="95"/>
      <c r="E354" s="95">
        <f>SUM(E279:E290)</f>
        <v>41351.400898570762</v>
      </c>
      <c r="F354" s="95">
        <f t="shared" ref="F354:Q354" si="562">AVERAGE(F279:F290)</f>
        <v>5.4918606842556947</v>
      </c>
      <c r="G354" s="95">
        <f t="shared" si="562"/>
        <v>5.6507110137817023</v>
      </c>
      <c r="H354" s="95">
        <f t="shared" si="562"/>
        <v>6.1506574451231977</v>
      </c>
      <c r="I354" s="95">
        <f t="shared" si="562"/>
        <v>6.3628345116029417</v>
      </c>
      <c r="J354" s="96">
        <f t="shared" si="562"/>
        <v>0.74768907910321847</v>
      </c>
      <c r="K354" s="96">
        <f t="shared" si="562"/>
        <v>0.73766923208212931</v>
      </c>
      <c r="L354" s="96">
        <f t="shared" si="562"/>
        <v>0.22940925481982954</v>
      </c>
      <c r="M354" s="96">
        <f t="shared" si="562"/>
        <v>0.23549261819508668</v>
      </c>
      <c r="N354" s="96">
        <f t="shared" si="562"/>
        <v>0.9900000000000001</v>
      </c>
      <c r="O354" s="96">
        <f t="shared" si="562"/>
        <v>0.99541666666666673</v>
      </c>
      <c r="P354" s="96">
        <f t="shared" si="562"/>
        <v>0.9937499999999998</v>
      </c>
      <c r="Q354" s="96">
        <f t="shared" si="562"/>
        <v>0.99679166666666674</v>
      </c>
      <c r="R354" s="88">
        <f t="shared" si="561"/>
        <v>-2.5383945549863896E-3</v>
      </c>
      <c r="S354" s="94" t="str">
        <f t="shared" si="554"/>
        <v>CY-20</v>
      </c>
      <c r="T354" s="18">
        <f t="shared" si="555"/>
        <v>2.6386288473009278E-2</v>
      </c>
      <c r="U354" s="18">
        <f t="shared" si="556"/>
        <v>2.8924683027995668E-2</v>
      </c>
      <c r="V354" s="18">
        <f t="shared" si="557"/>
        <v>5.4166666666666252E-3</v>
      </c>
      <c r="W354" s="18">
        <f t="shared" si="558"/>
        <v>3.0416666666669423E-3</v>
      </c>
      <c r="X354" s="96">
        <f>AVERAGE(X279:X290)</f>
        <v>-1.7858333333333334E-2</v>
      </c>
      <c r="Y354" s="88"/>
      <c r="AB354" s="88"/>
    </row>
    <row r="355" spans="2:28" ht="15.75" hidden="1" thickBot="1">
      <c r="B355" s="94" t="s">
        <v>39</v>
      </c>
      <c r="C355" s="95">
        <f>SUM(C291:C302)</f>
        <v>40724.119863974178</v>
      </c>
      <c r="D355" s="95"/>
      <c r="E355" s="95">
        <f>SUM(E291:E302)</f>
        <v>39441.710300946826</v>
      </c>
      <c r="F355" s="95">
        <f t="shared" ref="F355:Q355" si="563">AVERAGE(F291:F302)</f>
        <v>5.5200524833589357</v>
      </c>
      <c r="G355" s="95">
        <f t="shared" si="563"/>
        <v>5.6695136199050582</v>
      </c>
      <c r="H355" s="95">
        <f t="shared" si="563"/>
        <v>6.1912877624167928</v>
      </c>
      <c r="I355" s="95">
        <f t="shared" si="563"/>
        <v>6.2617954396410704</v>
      </c>
      <c r="J355" s="96">
        <f t="shared" si="563"/>
        <v>0.753237251383022</v>
      </c>
      <c r="K355" s="96">
        <f t="shared" si="563"/>
        <v>0.73472248615101921</v>
      </c>
      <c r="L355" s="96">
        <f t="shared" si="563"/>
        <v>0.2325892000525219</v>
      </c>
      <c r="M355" s="96">
        <f t="shared" si="563"/>
        <v>0.22526752989937757</v>
      </c>
      <c r="N355" s="96">
        <f t="shared" si="563"/>
        <v>0.9900000000000001</v>
      </c>
      <c r="O355" s="96">
        <f t="shared" si="563"/>
        <v>0.96653541666666654</v>
      </c>
      <c r="P355" s="96">
        <f t="shared" si="563"/>
        <v>0.99499999999999977</v>
      </c>
      <c r="Q355" s="96">
        <f t="shared" si="563"/>
        <v>0.99847883333333343</v>
      </c>
      <c r="R355" s="88">
        <f t="shared" si="561"/>
        <v>-5.8566208005945808E-2</v>
      </c>
      <c r="S355" s="94" t="str">
        <f t="shared" si="554"/>
        <v>CY-21</v>
      </c>
      <c r="T355" s="18">
        <f t="shared" si="555"/>
        <v>-3.1490172588402809E-2</v>
      </c>
      <c r="U355" s="18">
        <f t="shared" si="556"/>
        <v>2.7076035417542998E-2</v>
      </c>
      <c r="V355" s="18">
        <f t="shared" si="557"/>
        <v>-2.3464583333333566E-2</v>
      </c>
      <c r="W355" s="18">
        <f t="shared" si="558"/>
        <v>3.478833333333653E-3</v>
      </c>
      <c r="X355" s="96">
        <f>AVERAGE(X291:X302)</f>
        <v>-1.9799999999999995E-2</v>
      </c>
      <c r="Y355" s="88"/>
      <c r="AB355" s="88"/>
    </row>
    <row r="356" spans="2:28" ht="15.75" hidden="1" thickBot="1">
      <c r="B356" s="94" t="s">
        <v>40</v>
      </c>
      <c r="C356" s="95">
        <f>SUM(C303:C314)</f>
        <v>40396.846590692905</v>
      </c>
      <c r="D356" s="95">
        <f>SUM(C303:C307,D308:D314)</f>
        <v>41188.51248207083</v>
      </c>
      <c r="E356" s="95">
        <f>SUM(E303:E314)</f>
        <v>42419.634631719033</v>
      </c>
      <c r="F356" s="95">
        <f t="shared" ref="F356:Q356" si="564">AVERAGE(F303:F314)</f>
        <v>5.5200524833589357</v>
      </c>
      <c r="G356" s="95">
        <f t="shared" si="564"/>
        <v>5.686445488318089</v>
      </c>
      <c r="H356" s="95">
        <f t="shared" si="564"/>
        <v>6.1912877624167928</v>
      </c>
      <c r="I356" s="95">
        <f t="shared" si="564"/>
        <v>6.3688065503950808</v>
      </c>
      <c r="J356" s="96">
        <f t="shared" si="564"/>
        <v>0.73905165670319006</v>
      </c>
      <c r="K356" s="96">
        <f t="shared" si="564"/>
        <v>0.73662610060242129</v>
      </c>
      <c r="L356" s="96">
        <f t="shared" si="564"/>
        <v>0.23521890771391674</v>
      </c>
      <c r="M356" s="96">
        <f t="shared" si="564"/>
        <v>0.24231628628451665</v>
      </c>
      <c r="N356" s="96">
        <f t="shared" si="564"/>
        <v>0.9900000000000001</v>
      </c>
      <c r="O356" s="96">
        <f t="shared" si="564"/>
        <v>0.99546808333333336</v>
      </c>
      <c r="P356" s="96">
        <f t="shared" si="564"/>
        <v>0.99499999999999977</v>
      </c>
      <c r="Q356" s="96">
        <f t="shared" si="564"/>
        <v>0.99965199999999987</v>
      </c>
      <c r="R356" s="88">
        <f t="shared" si="561"/>
        <v>-2.5343413576028873E-4</v>
      </c>
      <c r="S356" s="94" t="str">
        <f t="shared" si="554"/>
        <v>CY-22</v>
      </c>
      <c r="T356" s="18">
        <f>E356/D356-1</f>
        <v>2.9889939584103908E-2</v>
      </c>
      <c r="U356" s="18">
        <f t="shared" si="556"/>
        <v>3.0143373719864197E-2</v>
      </c>
      <c r="V356" s="18">
        <f t="shared" si="557"/>
        <v>5.4680833333332624E-3</v>
      </c>
      <c r="W356" s="18">
        <f t="shared" si="558"/>
        <v>4.6520000000001005E-3</v>
      </c>
      <c r="X356" s="96">
        <f>AVERAGE(X303:X314)</f>
        <v>-1.4066666666666667E-2</v>
      </c>
      <c r="Y356" s="88"/>
      <c r="AB356" s="88"/>
    </row>
    <row r="357" spans="2:28" ht="15.75" hidden="1" thickBot="1">
      <c r="B357" s="94" t="s">
        <v>41</v>
      </c>
      <c r="C357" s="95">
        <f>SUM(C315:C326)</f>
        <v>40205.730774693817</v>
      </c>
      <c r="D357" s="95">
        <f>SUM(D315:D326)</f>
        <v>41647.951243423908</v>
      </c>
      <c r="E357" s="95">
        <f>SUM(E315:E326)</f>
        <v>39186.458525334754</v>
      </c>
      <c r="F357" s="95">
        <f t="shared" ref="F357:Q357" si="565">AVERAGE(F315:F326)</f>
        <v>5.5200524833589357</v>
      </c>
      <c r="G357" s="95">
        <f t="shared" si="565"/>
        <v>5.475196481298318</v>
      </c>
      <c r="H357" s="95">
        <f t="shared" si="565"/>
        <v>6.1912877624167928</v>
      </c>
      <c r="I357" s="95">
        <f t="shared" si="565"/>
        <v>6.1570772367228903</v>
      </c>
      <c r="J357" s="96">
        <f t="shared" si="565"/>
        <v>0.73057978948579871</v>
      </c>
      <c r="K357" s="96">
        <f t="shared" si="565"/>
        <v>0.73474229596721841</v>
      </c>
      <c r="L357" s="96">
        <f t="shared" si="565"/>
        <v>0.23786528037259835</v>
      </c>
      <c r="M357" s="96">
        <f t="shared" si="565"/>
        <v>0.22385744359714302</v>
      </c>
      <c r="N357" s="96">
        <f t="shared" si="565"/>
        <v>0.9900000000000001</v>
      </c>
      <c r="O357" s="96">
        <f t="shared" si="565"/>
        <v>0.93335084082916664</v>
      </c>
      <c r="P357" s="96">
        <f t="shared" si="565"/>
        <v>0.99499999999999977</v>
      </c>
      <c r="Q357" s="96">
        <f t="shared" si="565"/>
        <v>0.99914599999999998</v>
      </c>
      <c r="R357" s="88">
        <f t="shared" si="561"/>
        <v>-5.3576780972473093E-2</v>
      </c>
      <c r="S357" s="94" t="str">
        <f t="shared" si="554"/>
        <v>CY-23</v>
      </c>
      <c r="T357" s="18">
        <f>E357/D357-1</f>
        <v>-5.910237225601378E-2</v>
      </c>
      <c r="U357" s="18">
        <f>I357/H357-1</f>
        <v>-5.5255912835406873E-3</v>
      </c>
      <c r="V357" s="18">
        <f t="shared" si="557"/>
        <v>-5.6649159170833463E-2</v>
      </c>
      <c r="W357" s="18">
        <f t="shared" si="558"/>
        <v>4.1460000000002051E-3</v>
      </c>
      <c r="X357" s="96">
        <f>AVERAGE(X315:X326)</f>
        <v>-1.5166666666666663E-2</v>
      </c>
      <c r="Y357" s="88"/>
      <c r="AB357" s="88"/>
    </row>
    <row r="358" spans="2:28" ht="15.75" hidden="1" thickBot="1">
      <c r="B358" s="94" t="s">
        <v>47</v>
      </c>
      <c r="C358" s="95">
        <f>SUM(C327:C327)</f>
        <v>0</v>
      </c>
      <c r="D358" s="95">
        <f>SUM(D327:D338)</f>
        <v>41363.028083025267</v>
      </c>
      <c r="E358" s="95">
        <f>SUM(E327:E338)</f>
        <v>40145.708580024351</v>
      </c>
      <c r="F358" s="95">
        <f t="shared" ref="F358:Q358" si="566">AVERAGE(F327:F338)</f>
        <v>5.5200524833589357</v>
      </c>
      <c r="G358" s="95">
        <f t="shared" si="566"/>
        <v>5.395327180950189</v>
      </c>
      <c r="H358" s="95">
        <f t="shared" si="566"/>
        <v>6.1912877624167928</v>
      </c>
      <c r="I358" s="95">
        <f t="shared" si="566"/>
        <v>6.0378119985320806</v>
      </c>
      <c r="J358" s="96">
        <f t="shared" si="566"/>
        <v>0.72336104114065691</v>
      </c>
      <c r="K358" s="96">
        <f t="shared" si="566"/>
        <v>0.71966585472462985</v>
      </c>
      <c r="L358" s="96">
        <f t="shared" si="566"/>
        <v>0.23551574020189259</v>
      </c>
      <c r="M358" s="96">
        <f t="shared" si="566"/>
        <v>0.22864871736544093</v>
      </c>
      <c r="N358" s="96">
        <f t="shared" si="566"/>
        <v>0.9900000000000001</v>
      </c>
      <c r="O358" s="96">
        <f t="shared" si="566"/>
        <v>0.99142390796666646</v>
      </c>
      <c r="P358" s="96">
        <f t="shared" si="566"/>
        <v>0.99499999999999977</v>
      </c>
      <c r="Q358" s="96">
        <f t="shared" si="566"/>
        <v>0.99826025000000007</v>
      </c>
      <c r="R358" s="88">
        <f t="shared" si="561"/>
        <v>-4.6411461177746638E-3</v>
      </c>
      <c r="S358" s="94" t="str">
        <f t="shared" si="554"/>
        <v>CY-24</v>
      </c>
      <c r="T358" s="18">
        <f>E358/D358-1</f>
        <v>-2.9430135060650509E-2</v>
      </c>
      <c r="U358" s="18">
        <f>I358/H358-1</f>
        <v>-2.4788988942875845E-2</v>
      </c>
      <c r="V358" s="18">
        <f t="shared" si="557"/>
        <v>1.4239079666663601E-3</v>
      </c>
      <c r="W358" s="18">
        <f t="shared" si="558"/>
        <v>3.2602500000002976E-3</v>
      </c>
      <c r="X358" s="96">
        <f>AVERAGE(X327:X327)</f>
        <v>-1.8499999999999999E-2</v>
      </c>
      <c r="Y358" s="88"/>
      <c r="AB358" s="88"/>
    </row>
    <row r="359" spans="2:28" ht="15.75" thickBot="1">
      <c r="B359" s="94" t="s">
        <v>56</v>
      </c>
      <c r="C359" s="95">
        <f>SUM(C339:C339)</f>
        <v>0</v>
      </c>
      <c r="D359" s="95">
        <f>SUM(D339:D339)</f>
        <v>3326.0355139710587</v>
      </c>
      <c r="E359" s="95">
        <f>SUM(E339:E339)</f>
        <v>3293.4120900353446</v>
      </c>
      <c r="F359" s="95">
        <f t="shared" ref="F359:Q359" si="567">AVERAGE(F339:F339)</f>
        <v>4.032258064516129</v>
      </c>
      <c r="G359" s="95">
        <f t="shared" si="567"/>
        <v>4.0449604802365586</v>
      </c>
      <c r="H359" s="95">
        <f t="shared" si="567"/>
        <v>5.4741935483870963</v>
      </c>
      <c r="I359" s="95">
        <f t="shared" si="567"/>
        <v>5.5218658101935496</v>
      </c>
      <c r="J359" s="96">
        <f t="shared" si="567"/>
        <v>0.77465525067714514</v>
      </c>
      <c r="K359" s="96">
        <f t="shared" si="567"/>
        <v>0.75494425938941312</v>
      </c>
      <c r="L359" s="96">
        <f t="shared" si="567"/>
        <v>0.22352389206794751</v>
      </c>
      <c r="M359" s="96">
        <f t="shared" si="567"/>
        <v>0.22133145766366563</v>
      </c>
      <c r="N359" s="96">
        <f t="shared" si="567"/>
        <v>0.99</v>
      </c>
      <c r="O359" s="96">
        <f t="shared" si="567"/>
        <v>0.99719999999999998</v>
      </c>
      <c r="P359" s="96">
        <f t="shared" si="567"/>
        <v>0.995</v>
      </c>
      <c r="Q359" s="96">
        <f t="shared" si="567"/>
        <v>1</v>
      </c>
      <c r="R359" s="88">
        <f t="shared" si="561"/>
        <v>-1.8517046555940997E-2</v>
      </c>
      <c r="S359" s="94" t="str">
        <f t="shared" si="554"/>
        <v>CY-25</v>
      </c>
      <c r="T359" s="18">
        <f>E359/D359-1</f>
        <v>-9.8085013821045397E-3</v>
      </c>
      <c r="U359" s="18">
        <f>I359/H359-1</f>
        <v>8.7085451738364572E-3</v>
      </c>
      <c r="V359" s="18">
        <f t="shared" si="557"/>
        <v>7.1999999999999842E-3</v>
      </c>
      <c r="W359" s="18">
        <f t="shared" si="558"/>
        <v>5.0000000000000044E-3</v>
      </c>
      <c r="X359" s="96">
        <f>AVERAGE(X339:X339)</f>
        <v>-1.24E-2</v>
      </c>
      <c r="Y359" s="88"/>
      <c r="AB359" s="88"/>
    </row>
    <row r="360" spans="2:28" hidden="1">
      <c r="B360" s="119" t="s">
        <v>50</v>
      </c>
      <c r="C360" s="120">
        <f>SUM(C311:C321)</f>
        <v>37157.781704850589</v>
      </c>
      <c r="D360" s="120">
        <f>SUM(D318:D329)</f>
        <v>41578.981236679807</v>
      </c>
      <c r="E360" s="120">
        <f>SUM(E318:E329)</f>
        <v>38853.847552990679</v>
      </c>
      <c r="F360" s="120">
        <f t="shared" ref="F360:Q360" si="568">AVERAGE(F318:F329)</f>
        <v>5.5200524833589348</v>
      </c>
      <c r="G360" s="120">
        <f t="shared" si="568"/>
        <v>5.4581386182871059</v>
      </c>
      <c r="H360" s="120">
        <f t="shared" si="568"/>
        <v>6.1912877624167946</v>
      </c>
      <c r="I360" s="120">
        <f t="shared" si="568"/>
        <v>6.0957433416948206</v>
      </c>
      <c r="J360" s="118">
        <f t="shared" si="568"/>
        <v>0.72713799836801007</v>
      </c>
      <c r="K360" s="118">
        <f t="shared" si="568"/>
        <v>0.73398063621307419</v>
      </c>
      <c r="L360" s="118">
        <f t="shared" si="568"/>
        <v>0.23674321294661918</v>
      </c>
      <c r="M360" s="118">
        <f t="shared" si="568"/>
        <v>0.22120081801593025</v>
      </c>
      <c r="N360" s="118">
        <f t="shared" si="568"/>
        <v>0.9900000000000001</v>
      </c>
      <c r="O360" s="118">
        <f t="shared" si="568"/>
        <v>0.93347725749583332</v>
      </c>
      <c r="P360" s="118">
        <f t="shared" si="568"/>
        <v>0.99499999999999977</v>
      </c>
      <c r="Q360" s="118">
        <f t="shared" si="568"/>
        <v>0.99838583333333331</v>
      </c>
      <c r="R360" s="11">
        <f t="shared" si="561"/>
        <v>-5.0109060888519186E-2</v>
      </c>
      <c r="S360" s="121" t="str">
        <f t="shared" si="554"/>
        <v>FY23-24</v>
      </c>
      <c r="T360" s="118">
        <f t="shared" ref="T360:T361" si="569">E360/D360-1</f>
        <v>-6.5541136474144612E-2</v>
      </c>
      <c r="U360" s="118">
        <f t="shared" ref="U360:U361" si="570">I360/H360-1</f>
        <v>-1.5432075585625427E-2</v>
      </c>
      <c r="V360" s="118">
        <f t="shared" si="557"/>
        <v>-5.6522742504166779E-2</v>
      </c>
      <c r="W360" s="118">
        <f t="shared" si="558"/>
        <v>3.3858333333335322E-3</v>
      </c>
      <c r="X360" s="118">
        <f>AVERAGE(X309:X329)</f>
        <v>-1.4614285714285715E-2</v>
      </c>
    </row>
    <row r="361" spans="2:28" ht="15.75" thickBot="1">
      <c r="B361" s="119" t="s">
        <v>55</v>
      </c>
      <c r="C361" s="120">
        <f>SUM(C312:C322)</f>
        <v>36917.768890424435</v>
      </c>
      <c r="D361" s="120">
        <f>SUM(D330:D339)</f>
        <v>33960.532882396612</v>
      </c>
      <c r="E361" s="120">
        <f>SUM(E330:E339)</f>
        <v>33377.710025821507</v>
      </c>
      <c r="F361" s="120">
        <f t="shared" ref="F361:Q361" si="571">AVERAGE(F330:F339)</f>
        <v>5.5115053763440862</v>
      </c>
      <c r="G361" s="120">
        <f t="shared" si="571"/>
        <v>5.4392148988427769</v>
      </c>
      <c r="H361" s="120">
        <f t="shared" si="571"/>
        <v>6.1092688172043008</v>
      </c>
      <c r="I361" s="120">
        <f t="shared" si="571"/>
        <v>6.0512158660889952</v>
      </c>
      <c r="J361" s="118">
        <f t="shared" si="571"/>
        <v>0.72041155822688618</v>
      </c>
      <c r="K361" s="118">
        <f t="shared" si="571"/>
        <v>0.71415748426335468</v>
      </c>
      <c r="L361" s="118">
        <f t="shared" si="571"/>
        <v>0.23130332100912615</v>
      </c>
      <c r="M361" s="118">
        <f t="shared" si="571"/>
        <v>0.22736539274080769</v>
      </c>
      <c r="N361" s="118">
        <f t="shared" si="571"/>
        <v>0.99</v>
      </c>
      <c r="O361" s="118">
        <f t="shared" si="571"/>
        <v>0.99158318956000002</v>
      </c>
      <c r="P361" s="118">
        <f t="shared" si="571"/>
        <v>0.99499999999999988</v>
      </c>
      <c r="Q361" s="118">
        <f t="shared" si="571"/>
        <v>0.99928229999999996</v>
      </c>
      <c r="R361" s="11">
        <f t="shared" si="561"/>
        <v>-7.6593315802895301E-3</v>
      </c>
      <c r="S361" s="121" t="str">
        <f t="shared" si="554"/>
        <v>FY24-25</v>
      </c>
      <c r="T361" s="118">
        <f t="shared" si="569"/>
        <v>-1.7161770063897075E-2</v>
      </c>
      <c r="U361" s="118">
        <f t="shared" si="570"/>
        <v>-9.5024384836075448E-3</v>
      </c>
      <c r="V361" s="118">
        <f t="shared" si="557"/>
        <v>1.5831895600000312E-3</v>
      </c>
      <c r="W361" s="118">
        <f t="shared" si="558"/>
        <v>4.2823000000000722E-3</v>
      </c>
      <c r="X361" s="118">
        <f>AVERAGE(X310:X330)</f>
        <v>-1.5380952380952379E-2</v>
      </c>
    </row>
    <row r="362" spans="2:28">
      <c r="B362" s="181" t="s">
        <v>2</v>
      </c>
      <c r="C362" s="182"/>
      <c r="D362" s="182"/>
      <c r="E362" s="182"/>
      <c r="F362" s="182"/>
      <c r="G362" s="182"/>
      <c r="H362" s="182"/>
      <c r="I362" s="183"/>
      <c r="J362" s="69"/>
      <c r="K362" s="184" t="s">
        <v>30</v>
      </c>
      <c r="L362" s="185"/>
      <c r="M362" s="186"/>
      <c r="N362" s="32">
        <v>20</v>
      </c>
      <c r="O362" s="104" t="s">
        <v>31</v>
      </c>
      <c r="P362" s="105">
        <f>+(195*20*335/10^6)+24.26</f>
        <v>25.566500000000001</v>
      </c>
      <c r="Q362" s="33">
        <f>24.26</f>
        <v>24.26</v>
      </c>
      <c r="S362" s="169" t="s">
        <v>24</v>
      </c>
      <c r="T362" s="170"/>
      <c r="U362" s="170"/>
      <c r="V362" s="170"/>
      <c r="W362" s="170"/>
      <c r="X362" s="171"/>
    </row>
    <row r="363" spans="2:28" ht="45">
      <c r="B363" s="4" t="s">
        <v>5</v>
      </c>
      <c r="C363" s="5" t="s">
        <v>6</v>
      </c>
      <c r="D363" s="5" t="s">
        <v>35</v>
      </c>
      <c r="E363" s="5" t="s">
        <v>7</v>
      </c>
      <c r="F363" s="5" t="s">
        <v>8</v>
      </c>
      <c r="G363" s="5" t="s">
        <v>9</v>
      </c>
      <c r="H363" s="5" t="s">
        <v>29</v>
      </c>
      <c r="I363" s="5" t="s">
        <v>10</v>
      </c>
      <c r="J363" s="5" t="s">
        <v>32</v>
      </c>
      <c r="K363" s="16" t="s">
        <v>11</v>
      </c>
      <c r="L363" s="16" t="s">
        <v>33</v>
      </c>
      <c r="M363" s="16" t="s">
        <v>16</v>
      </c>
      <c r="N363" s="5" t="s">
        <v>12</v>
      </c>
      <c r="O363" s="5" t="s">
        <v>13</v>
      </c>
      <c r="P363" s="5" t="s">
        <v>14</v>
      </c>
      <c r="Q363" s="6" t="s">
        <v>15</v>
      </c>
      <c r="S363" s="4" t="s">
        <v>5</v>
      </c>
      <c r="T363" s="5" t="s">
        <v>18</v>
      </c>
      <c r="U363" s="5" t="s">
        <v>19</v>
      </c>
      <c r="V363" s="5" t="s">
        <v>21</v>
      </c>
      <c r="W363" s="5" t="s">
        <v>20</v>
      </c>
      <c r="X363" s="56" t="s">
        <v>28</v>
      </c>
    </row>
    <row r="364" spans="2:28" hidden="1">
      <c r="B364" s="42">
        <v>42855</v>
      </c>
      <c r="C364" s="3">
        <v>3937.572899031702</v>
      </c>
      <c r="D364" s="3"/>
      <c r="E364" s="3">
        <v>3884.1257303264638</v>
      </c>
      <c r="F364" s="3">
        <v>6.87</v>
      </c>
      <c r="G364" s="2">
        <v>6.9038311333333322</v>
      </c>
      <c r="H364" s="2">
        <v>6.9933333333333341</v>
      </c>
      <c r="I364" s="2">
        <v>7.0409127227669268</v>
      </c>
      <c r="J364" s="8">
        <v>0.74909999999999999</v>
      </c>
      <c r="K364" s="8">
        <v>0.74909999999999999</v>
      </c>
      <c r="L364" s="8">
        <v>0.27200000000000002</v>
      </c>
      <c r="M364" s="8">
        <v>0.27200000000000002</v>
      </c>
      <c r="N364" s="9">
        <v>0.99</v>
      </c>
      <c r="O364" s="8">
        <v>0.99926750101848827</v>
      </c>
      <c r="P364" s="9">
        <v>0.99</v>
      </c>
      <c r="Q364" s="15">
        <v>1</v>
      </c>
      <c r="S364" s="42">
        <v>42855</v>
      </c>
      <c r="T364" s="8">
        <f>E364/C364-1</f>
        <v>-1.3573632812837966E-2</v>
      </c>
      <c r="U364" s="26">
        <f>G364/F364-1</f>
        <v>4.9244735565256992E-3</v>
      </c>
      <c r="V364" s="27">
        <f>O364-N364</f>
        <v>9.2675010184882778E-3</v>
      </c>
      <c r="W364" s="27">
        <f>Q364-P364</f>
        <v>1.0000000000000009E-2</v>
      </c>
      <c r="X364" s="53"/>
    </row>
    <row r="365" spans="2:28" hidden="1">
      <c r="B365" s="7">
        <v>42886</v>
      </c>
      <c r="C365" s="3">
        <v>3898.4283863340038</v>
      </c>
      <c r="D365" s="3"/>
      <c r="E365" s="3">
        <v>3712.7234544942166</v>
      </c>
      <c r="F365" s="3">
        <v>6.9</v>
      </c>
      <c r="G365" s="2">
        <v>6.854228150322581</v>
      </c>
      <c r="H365" s="2">
        <v>6.9161290322580644</v>
      </c>
      <c r="I365" s="2">
        <v>6.9110870661290331</v>
      </c>
      <c r="J365" s="8">
        <v>0.7256999999999999</v>
      </c>
      <c r="K365" s="8">
        <v>0.7256999999999999</v>
      </c>
      <c r="L365" s="8">
        <v>0.25079999999999997</v>
      </c>
      <c r="M365" s="8">
        <v>0.25079999999999997</v>
      </c>
      <c r="N365" s="9">
        <v>0.99</v>
      </c>
      <c r="O365" s="8">
        <v>0.99877018308631205</v>
      </c>
      <c r="P365" s="9">
        <v>0.99</v>
      </c>
      <c r="Q365" s="15">
        <v>0.9961290322580646</v>
      </c>
      <c r="S365" s="7">
        <v>42886</v>
      </c>
      <c r="T365" s="8">
        <f t="shared" ref="T365:T378" si="572">E365/C365-1</f>
        <v>-4.7635845380866404E-2</v>
      </c>
      <c r="U365" s="26">
        <f t="shared" ref="U365:U378" si="573">G365/F365-1</f>
        <v>-6.6336014025245582E-3</v>
      </c>
      <c r="V365" s="27">
        <f t="shared" ref="V365:V378" si="574">O365-N365</f>
        <v>8.7701830863120556E-3</v>
      </c>
      <c r="W365" s="27">
        <f t="shared" ref="W365:W378" si="575">Q365-P365</f>
        <v>6.1290322580646039E-3</v>
      </c>
      <c r="X365" s="53"/>
    </row>
    <row r="366" spans="2:28" hidden="1">
      <c r="B366" s="7">
        <v>42916</v>
      </c>
      <c r="C366" s="3">
        <v>3522.1948575556062</v>
      </c>
      <c r="D366" s="3"/>
      <c r="E366" s="3">
        <v>3688.0307077092962</v>
      </c>
      <c r="F366" s="3">
        <v>6.5</v>
      </c>
      <c r="G366" s="2">
        <v>6.7322482343333361</v>
      </c>
      <c r="H366" s="2">
        <v>6.47</v>
      </c>
      <c r="I366" s="2">
        <v>6.703337319000001</v>
      </c>
      <c r="J366" s="8">
        <v>0.77239999999999998</v>
      </c>
      <c r="K366" s="8">
        <v>0.77239999999999998</v>
      </c>
      <c r="L366" s="8">
        <v>0.25600000000000001</v>
      </c>
      <c r="M366" s="8">
        <v>0.25600000000000001</v>
      </c>
      <c r="N366" s="9">
        <v>0.99</v>
      </c>
      <c r="O366" s="8">
        <v>0.99748698626476406</v>
      </c>
      <c r="P366" s="9">
        <v>0.99</v>
      </c>
      <c r="Q366" s="15">
        <v>0.97299983966650638</v>
      </c>
      <c r="S366" s="7">
        <v>42916</v>
      </c>
      <c r="T366" s="8">
        <f t="shared" si="572"/>
        <v>4.7083099277698492E-2</v>
      </c>
      <c r="U366" s="26">
        <f t="shared" si="573"/>
        <v>3.5730497589744115E-2</v>
      </c>
      <c r="V366" s="27">
        <f t="shared" si="574"/>
        <v>7.4869862647640728E-3</v>
      </c>
      <c r="W366" s="27">
        <f t="shared" si="575"/>
        <v>-1.7000160333493608E-2</v>
      </c>
      <c r="X366" s="53"/>
    </row>
    <row r="367" spans="2:28" hidden="1">
      <c r="B367" s="7">
        <v>42947</v>
      </c>
      <c r="C367" s="3">
        <v>3263.3948668703042</v>
      </c>
      <c r="D367" s="3"/>
      <c r="E367" s="3">
        <v>3510.024637181044</v>
      </c>
      <c r="F367" s="3">
        <v>5.74</v>
      </c>
      <c r="G367" s="2">
        <v>5.9689077025532935</v>
      </c>
      <c r="H367" s="2">
        <v>5.7290322580645157</v>
      </c>
      <c r="I367" s="2">
        <v>5.9889870622364594</v>
      </c>
      <c r="J367" s="8">
        <v>0.76290000000000002</v>
      </c>
      <c r="K367" s="8">
        <v>0.76290000000000002</v>
      </c>
      <c r="L367" s="8">
        <v>0.2341</v>
      </c>
      <c r="M367" s="8">
        <v>0.2341</v>
      </c>
      <c r="N367" s="9">
        <v>0.99</v>
      </c>
      <c r="O367" s="8">
        <v>0.99918359219434483</v>
      </c>
      <c r="P367" s="9">
        <v>0.99</v>
      </c>
      <c r="Q367" s="15">
        <v>0.99522102747909202</v>
      </c>
      <c r="S367" s="7">
        <v>42947</v>
      </c>
      <c r="T367" s="8">
        <f t="shared" si="572"/>
        <v>7.5574602636813371E-2</v>
      </c>
      <c r="U367" s="26">
        <f t="shared" si="573"/>
        <v>3.9879390688727145E-2</v>
      </c>
      <c r="V367" s="27">
        <f t="shared" si="574"/>
        <v>9.1835921943448362E-3</v>
      </c>
      <c r="W367" s="27">
        <f t="shared" si="575"/>
        <v>5.221027479092033E-3</v>
      </c>
      <c r="X367" s="53"/>
    </row>
    <row r="368" spans="2:28" hidden="1">
      <c r="B368" s="7">
        <v>42978</v>
      </c>
      <c r="C368" s="3">
        <v>3319.1707269317917</v>
      </c>
      <c r="D368" s="3"/>
      <c r="E368" s="3">
        <v>3486.4379625142165</v>
      </c>
      <c r="F368" s="3">
        <v>5.71</v>
      </c>
      <c r="G368" s="2">
        <v>6.0458200678750789</v>
      </c>
      <c r="H368" s="2">
        <v>5.7612903225806447</v>
      </c>
      <c r="I368" s="2">
        <v>6.1688372177890738</v>
      </c>
      <c r="J368" s="8">
        <v>0.75049999999999994</v>
      </c>
      <c r="K368" s="8">
        <v>0.75049999999999994</v>
      </c>
      <c r="L368" s="8">
        <v>0.23629999999999998</v>
      </c>
      <c r="M368" s="8">
        <v>0.23629999999999998</v>
      </c>
      <c r="N368" s="9">
        <v>0.99</v>
      </c>
      <c r="O368" s="8">
        <v>0.99959293394777238</v>
      </c>
      <c r="P368" s="9">
        <v>0.99</v>
      </c>
      <c r="Q368" s="15">
        <v>1</v>
      </c>
      <c r="S368" s="7">
        <v>42978</v>
      </c>
      <c r="T368" s="8">
        <f t="shared" si="572"/>
        <v>5.0394285001737371E-2</v>
      </c>
      <c r="U368" s="26">
        <f t="shared" si="573"/>
        <v>5.8812621344146887E-2</v>
      </c>
      <c r="V368" s="27">
        <f t="shared" si="574"/>
        <v>9.5929339477723863E-3</v>
      </c>
      <c r="W368" s="27">
        <f t="shared" si="575"/>
        <v>1.0000000000000009E-2</v>
      </c>
      <c r="X368" s="53"/>
    </row>
    <row r="369" spans="2:26" hidden="1">
      <c r="B369" s="7">
        <v>43008</v>
      </c>
      <c r="C369" s="3">
        <v>3567.42400953274</v>
      </c>
      <c r="D369" s="3"/>
      <c r="E369" s="3">
        <v>3441.3503412841028</v>
      </c>
      <c r="F369" s="3">
        <v>5.93</v>
      </c>
      <c r="G369" s="2">
        <v>5.9077103920819996</v>
      </c>
      <c r="H369" s="2">
        <v>6.4566666666666661</v>
      </c>
      <c r="I369" s="2">
        <v>6.2321409316054321</v>
      </c>
      <c r="J369" s="8">
        <v>0.77110000000000001</v>
      </c>
      <c r="K369" s="8">
        <v>0.77110000000000001</v>
      </c>
      <c r="L369" s="8">
        <v>0.24100000000000002</v>
      </c>
      <c r="M369" s="8">
        <v>0.24100000000000002</v>
      </c>
      <c r="N369" s="9">
        <v>0.99</v>
      </c>
      <c r="O369" s="8">
        <v>0.99963629426129397</v>
      </c>
      <c r="P369" s="9">
        <v>0.99</v>
      </c>
      <c r="Q369" s="15">
        <v>0.98791208791208773</v>
      </c>
      <c r="S369" s="7">
        <v>43008</v>
      </c>
      <c r="T369" s="8">
        <f t="shared" si="572"/>
        <v>-3.5340253334548377E-2</v>
      </c>
      <c r="U369" s="26">
        <f t="shared" si="573"/>
        <v>-3.7587871699831243E-3</v>
      </c>
      <c r="V369" s="27">
        <f t="shared" si="574"/>
        <v>9.6362942612939761E-3</v>
      </c>
      <c r="W369" s="27">
        <f t="shared" si="575"/>
        <v>-2.0879120879122581E-3</v>
      </c>
      <c r="X369" s="53"/>
    </row>
    <row r="370" spans="2:26" hidden="1">
      <c r="B370" s="7">
        <v>43039</v>
      </c>
      <c r="C370" s="3">
        <v>3760.9155386187726</v>
      </c>
      <c r="D370" s="3"/>
      <c r="E370" s="3">
        <v>3811.7898025405034</v>
      </c>
      <c r="F370" s="3">
        <v>5.39</v>
      </c>
      <c r="G370" s="2">
        <v>5.5702815841181295</v>
      </c>
      <c r="H370" s="2">
        <v>6.5354838709677416</v>
      </c>
      <c r="I370" s="2">
        <v>6.8271967784738399</v>
      </c>
      <c r="J370" s="8">
        <v>0.73280000000000001</v>
      </c>
      <c r="K370" s="8">
        <v>0.73280000000000001</v>
      </c>
      <c r="L370" s="8">
        <v>0.25819999999999999</v>
      </c>
      <c r="M370" s="8">
        <v>0.25819999999999999</v>
      </c>
      <c r="N370" s="9">
        <v>0.99</v>
      </c>
      <c r="O370" s="8">
        <v>0.9993134822167079</v>
      </c>
      <c r="P370" s="9">
        <v>0.99</v>
      </c>
      <c r="Q370" s="15">
        <v>1</v>
      </c>
      <c r="S370" s="7">
        <v>43039</v>
      </c>
      <c r="T370" s="8">
        <f t="shared" si="572"/>
        <v>1.3527095570036396E-2</v>
      </c>
      <c r="U370" s="26">
        <f t="shared" si="573"/>
        <v>3.3447418203734758E-2</v>
      </c>
      <c r="V370" s="27">
        <f t="shared" si="574"/>
        <v>9.3134822167079134E-3</v>
      </c>
      <c r="W370" s="27">
        <f t="shared" si="575"/>
        <v>1.0000000000000009E-2</v>
      </c>
      <c r="X370" s="53"/>
    </row>
    <row r="371" spans="2:26" hidden="1">
      <c r="B371" s="7">
        <v>43069</v>
      </c>
      <c r="C371" s="3">
        <v>3230.9434573799845</v>
      </c>
      <c r="D371" s="3"/>
      <c r="E371" s="3">
        <v>3157.7875524128194</v>
      </c>
      <c r="F371" s="3">
        <v>4.2699999999999996</v>
      </c>
      <c r="G371" s="2">
        <v>4.2458704612520668</v>
      </c>
      <c r="H371" s="2">
        <v>5.5533333333333328</v>
      </c>
      <c r="I371" s="2">
        <v>5.7149450468575003</v>
      </c>
      <c r="J371" s="8">
        <v>0.75069999999999992</v>
      </c>
      <c r="K371" s="8">
        <v>0.75069999999999992</v>
      </c>
      <c r="L371" s="8">
        <v>0.221</v>
      </c>
      <c r="M371" s="8">
        <v>0.221</v>
      </c>
      <c r="N371" s="9">
        <v>0.99</v>
      </c>
      <c r="O371" s="8">
        <v>0.99959196127946148</v>
      </c>
      <c r="P371" s="9">
        <v>0.99</v>
      </c>
      <c r="Q371" s="15">
        <v>1</v>
      </c>
      <c r="S371" s="7">
        <v>43069</v>
      </c>
      <c r="T371" s="8">
        <f t="shared" si="572"/>
        <v>-2.2642273358286502E-2</v>
      </c>
      <c r="U371" s="26">
        <f t="shared" si="573"/>
        <v>-5.650945842607169E-3</v>
      </c>
      <c r="V371" s="27">
        <f t="shared" si="574"/>
        <v>9.5919612794614917E-3</v>
      </c>
      <c r="W371" s="27">
        <f t="shared" si="575"/>
        <v>1.0000000000000009E-2</v>
      </c>
      <c r="X371" s="53"/>
    </row>
    <row r="372" spans="2:26" hidden="1">
      <c r="B372" s="7">
        <v>43100</v>
      </c>
      <c r="C372" s="3">
        <v>3207.2133641901878</v>
      </c>
      <c r="D372" s="3"/>
      <c r="E372" s="3">
        <v>3003.2996334498107</v>
      </c>
      <c r="F372" s="3">
        <v>3.77</v>
      </c>
      <c r="G372" s="2">
        <v>3.6461545760793541</v>
      </c>
      <c r="H372" s="2">
        <v>5.2032258064516137</v>
      </c>
      <c r="I372" s="2">
        <v>5.130840702753293</v>
      </c>
      <c r="J372" s="8">
        <v>0.78879999999999995</v>
      </c>
      <c r="K372" s="8">
        <v>0.78879999999999995</v>
      </c>
      <c r="L372" s="8">
        <v>0.2034</v>
      </c>
      <c r="M372" s="8">
        <v>0.2034</v>
      </c>
      <c r="N372" s="9">
        <v>0.99</v>
      </c>
      <c r="O372" s="8">
        <v>0.99945335387167134</v>
      </c>
      <c r="P372" s="9">
        <v>0.99</v>
      </c>
      <c r="Q372" s="15">
        <v>0.99706744868035191</v>
      </c>
      <c r="S372" s="7">
        <v>43100</v>
      </c>
      <c r="T372" s="8">
        <f t="shared" si="572"/>
        <v>-6.3579720955629249E-2</v>
      </c>
      <c r="U372" s="26">
        <f t="shared" si="573"/>
        <v>-3.2850245071789352E-2</v>
      </c>
      <c r="V372" s="27">
        <f t="shared" si="574"/>
        <v>9.4533538716713439E-3</v>
      </c>
      <c r="W372" s="27">
        <f t="shared" si="575"/>
        <v>7.0674486803519176E-3</v>
      </c>
      <c r="X372" s="53"/>
    </row>
    <row r="373" spans="2:26" hidden="1">
      <c r="B373" s="7">
        <v>43131</v>
      </c>
      <c r="C373" s="3">
        <v>3357.9095970108615</v>
      </c>
      <c r="D373" s="3"/>
      <c r="E373" s="3">
        <v>3418.0230212533211</v>
      </c>
      <c r="F373" s="3">
        <v>4.03</v>
      </c>
      <c r="G373" s="2">
        <v>4.23443300464477</v>
      </c>
      <c r="H373" s="2">
        <v>5.4741935483870963</v>
      </c>
      <c r="I373" s="2">
        <v>5.9235254138757929</v>
      </c>
      <c r="J373" s="8">
        <v>0.77890000000000004</v>
      </c>
      <c r="K373" s="8">
        <v>0.77890000000000004</v>
      </c>
      <c r="L373" s="8">
        <v>0.2316</v>
      </c>
      <c r="M373" s="8">
        <v>0.2316</v>
      </c>
      <c r="N373" s="9">
        <v>0.99</v>
      </c>
      <c r="O373" s="8">
        <v>0.99789465860702409</v>
      </c>
      <c r="P373" s="9">
        <v>0.99</v>
      </c>
      <c r="Q373" s="15">
        <v>0.99529569892473124</v>
      </c>
      <c r="S373" s="7">
        <v>43131</v>
      </c>
      <c r="T373" s="8">
        <f t="shared" si="572"/>
        <v>1.7902037712978158E-2</v>
      </c>
      <c r="U373" s="26">
        <f t="shared" si="573"/>
        <v>5.0727792715823838E-2</v>
      </c>
      <c r="V373" s="27">
        <f t="shared" si="574"/>
        <v>7.8946586070240965E-3</v>
      </c>
      <c r="W373" s="27">
        <f t="shared" si="575"/>
        <v>5.2956989247312514E-3</v>
      </c>
      <c r="X373" s="53"/>
    </row>
    <row r="374" spans="2:26" hidden="1">
      <c r="B374" s="7">
        <v>43159</v>
      </c>
      <c r="C374" s="3">
        <v>3400.5020719669064</v>
      </c>
      <c r="D374" s="3"/>
      <c r="E374" s="3">
        <v>3175.998534922493</v>
      </c>
      <c r="F374" s="3">
        <v>4.79</v>
      </c>
      <c r="G374" s="2">
        <v>4.88</v>
      </c>
      <c r="H374" s="2">
        <v>6.2285714285714286</v>
      </c>
      <c r="I374" s="2">
        <v>6.11</v>
      </c>
      <c r="J374" s="8">
        <v>0.76980000000000004</v>
      </c>
      <c r="K374" s="8">
        <v>0.76980000000000004</v>
      </c>
      <c r="L374" s="8">
        <v>0.2382</v>
      </c>
      <c r="M374" s="8">
        <v>0.2382</v>
      </c>
      <c r="N374" s="9">
        <v>0.99</v>
      </c>
      <c r="O374" s="8">
        <v>0.99871750882015997</v>
      </c>
      <c r="P374" s="9">
        <v>0.99</v>
      </c>
      <c r="Q374" s="15">
        <v>0.99375000000000002</v>
      </c>
      <c r="S374" s="7">
        <v>43159</v>
      </c>
      <c r="T374" s="8">
        <f t="shared" si="572"/>
        <v>-6.6020702911837037E-2</v>
      </c>
      <c r="U374" s="26">
        <f t="shared" si="573"/>
        <v>1.8789144050104456E-2</v>
      </c>
      <c r="V374" s="27">
        <f t="shared" si="574"/>
        <v>8.7175088201599804E-3</v>
      </c>
      <c r="W374" s="27">
        <f t="shared" si="575"/>
        <v>3.7500000000000311E-3</v>
      </c>
      <c r="X374" s="53"/>
    </row>
    <row r="375" spans="2:26" hidden="1">
      <c r="B375" s="7">
        <v>43190</v>
      </c>
      <c r="C375" s="3">
        <v>4093.9481285131815</v>
      </c>
      <c r="D375" s="3"/>
      <c r="E375" s="3">
        <v>3977.0287701882421</v>
      </c>
      <c r="F375" s="3">
        <v>6.16</v>
      </c>
      <c r="G375" s="2">
        <v>6.2789999999999999</v>
      </c>
      <c r="H375" s="2">
        <v>6.9741935483870963</v>
      </c>
      <c r="I375" s="2">
        <v>7.1120000000000001</v>
      </c>
      <c r="J375" s="8">
        <v>0.74609999999999999</v>
      </c>
      <c r="K375" s="8">
        <v>0.74609999999999999</v>
      </c>
      <c r="L375" s="8">
        <v>0.26940000000000003</v>
      </c>
      <c r="M375" s="8">
        <v>0.26940000000000003</v>
      </c>
      <c r="N375" s="9">
        <v>0.99</v>
      </c>
      <c r="O375" s="8">
        <v>0.99819999999999998</v>
      </c>
      <c r="P375" s="9">
        <v>0.99</v>
      </c>
      <c r="Q375" s="15">
        <v>0.99319999999999997</v>
      </c>
      <c r="S375" s="7">
        <v>43190</v>
      </c>
      <c r="T375" s="8">
        <f t="shared" si="572"/>
        <v>-2.8559071745591802E-2</v>
      </c>
      <c r="U375" s="26">
        <f t="shared" si="573"/>
        <v>1.931818181818179E-2</v>
      </c>
      <c r="V375" s="27">
        <f t="shared" si="574"/>
        <v>8.1999999999999851E-3</v>
      </c>
      <c r="W375" s="27">
        <f t="shared" si="575"/>
        <v>3.1999999999999806E-3</v>
      </c>
      <c r="X375" s="53"/>
    </row>
    <row r="376" spans="2:26" hidden="1">
      <c r="B376" s="42">
        <v>43220</v>
      </c>
      <c r="C376" s="3">
        <v>3909.3346959110527</v>
      </c>
      <c r="D376" s="3"/>
      <c r="E376" s="3">
        <v>3689.1971273611375</v>
      </c>
      <c r="F376" s="3">
        <v>6.7435676213286326</v>
      </c>
      <c r="G376" s="3">
        <v>6.8</v>
      </c>
      <c r="H376" s="3">
        <v>6.9063978268630315</v>
      </c>
      <c r="I376" s="2">
        <v>6.94</v>
      </c>
      <c r="J376" s="8">
        <v>0.72589999999999999</v>
      </c>
      <c r="K376" s="8">
        <v>0.72589999999999999</v>
      </c>
      <c r="L376" s="8">
        <v>0.25829999999999997</v>
      </c>
      <c r="M376" s="8">
        <v>0.25829999999999997</v>
      </c>
      <c r="N376" s="9">
        <v>0.99</v>
      </c>
      <c r="O376" s="8">
        <v>0.99959999999999993</v>
      </c>
      <c r="P376" s="9">
        <v>0.99</v>
      </c>
      <c r="Q376" s="15">
        <v>0.99719999999999998</v>
      </c>
      <c r="S376" s="42">
        <v>43220</v>
      </c>
      <c r="T376" s="8">
        <f t="shared" si="572"/>
        <v>-5.6310749954504247E-2</v>
      </c>
      <c r="U376" s="26">
        <f t="shared" si="573"/>
        <v>8.3683269509868818E-3</v>
      </c>
      <c r="V376" s="27">
        <f t="shared" si="574"/>
        <v>9.5999999999999419E-3</v>
      </c>
      <c r="W376" s="27">
        <f t="shared" si="575"/>
        <v>7.1999999999999842E-3</v>
      </c>
      <c r="X376" s="53"/>
      <c r="Z376" s="58"/>
    </row>
    <row r="377" spans="2:26" hidden="1">
      <c r="B377" s="7">
        <v>43251</v>
      </c>
      <c r="C377" s="3">
        <v>3776.6202723396477</v>
      </c>
      <c r="D377" s="3"/>
      <c r="E377" s="3">
        <v>3857</v>
      </c>
      <c r="F377" s="3">
        <v>6.8014368356818631</v>
      </c>
      <c r="G377" s="3">
        <v>7.04</v>
      </c>
      <c r="H377" s="3">
        <v>6.8127863147092418</v>
      </c>
      <c r="I377" s="2">
        <v>7.16</v>
      </c>
      <c r="J377" s="8">
        <v>0.72060000000000002</v>
      </c>
      <c r="K377" s="8">
        <v>0.72060000000000002</v>
      </c>
      <c r="L377" s="8">
        <v>0.25919999999999999</v>
      </c>
      <c r="M377" s="8">
        <v>0.25919999999999999</v>
      </c>
      <c r="N377" s="9">
        <v>0.99</v>
      </c>
      <c r="O377" s="8">
        <v>0.99380000000000002</v>
      </c>
      <c r="P377" s="9">
        <v>0.99</v>
      </c>
      <c r="Q377" s="15">
        <v>0.99439999999999995</v>
      </c>
      <c r="S377" s="7">
        <v>43251</v>
      </c>
      <c r="T377" s="8">
        <f t="shared" si="572"/>
        <v>2.1283507968503423E-2</v>
      </c>
      <c r="U377" s="26">
        <f t="shared" si="573"/>
        <v>3.5075406870880732E-2</v>
      </c>
      <c r="V377" s="27">
        <f t="shared" si="574"/>
        <v>3.8000000000000256E-3</v>
      </c>
      <c r="W377" s="27">
        <f t="shared" si="575"/>
        <v>4.3999999999999595E-3</v>
      </c>
      <c r="X377" s="53">
        <v>-3.2399999999999998E-2</v>
      </c>
      <c r="Z377" s="58"/>
    </row>
    <row r="378" spans="2:26" hidden="1">
      <c r="B378" s="7">
        <v>43281</v>
      </c>
      <c r="C378" s="3">
        <v>3684.5288773849256</v>
      </c>
      <c r="D378" s="3"/>
      <c r="E378" s="3">
        <f>3219460/1000</f>
        <v>3219.46</v>
      </c>
      <c r="F378" s="3">
        <v>6.7425262236520904</v>
      </c>
      <c r="G378" s="3">
        <v>6.26</v>
      </c>
      <c r="H378" s="3">
        <v>6.7133247552517652</v>
      </c>
      <c r="I378" s="2">
        <v>6.26</v>
      </c>
      <c r="J378" s="8">
        <v>0.70779999999999998</v>
      </c>
      <c r="K378" s="8">
        <v>0.70779999999999998</v>
      </c>
      <c r="L378" s="8">
        <v>0.22359999999999999</v>
      </c>
      <c r="M378" s="8">
        <v>0.22359999999999999</v>
      </c>
      <c r="N378" s="9">
        <v>0.99</v>
      </c>
      <c r="O378" s="8">
        <v>0.99839999999999995</v>
      </c>
      <c r="P378" s="9">
        <v>0.99</v>
      </c>
      <c r="Q378" s="15">
        <v>0.99909999999999999</v>
      </c>
      <c r="S378" s="7">
        <v>43281</v>
      </c>
      <c r="T378" s="8">
        <f t="shared" si="572"/>
        <v>-0.12622207420857712</v>
      </c>
      <c r="U378" s="26">
        <f t="shared" si="573"/>
        <v>-7.156460466693304E-2</v>
      </c>
      <c r="V378" s="27">
        <f t="shared" si="574"/>
        <v>8.3999999999999631E-3</v>
      </c>
      <c r="W378" s="27">
        <f t="shared" si="575"/>
        <v>9.099999999999997E-3</v>
      </c>
      <c r="X378" s="53">
        <v>-9.1499999999999998E-2</v>
      </c>
      <c r="Z378" s="58"/>
    </row>
    <row r="379" spans="2:26" hidden="1">
      <c r="B379" s="7">
        <v>43312</v>
      </c>
      <c r="C379" s="3">
        <v>3563.4366451849996</v>
      </c>
      <c r="D379" s="3"/>
      <c r="E379" s="3">
        <f>3537396/1000</f>
        <v>3537.3960000000002</v>
      </c>
      <c r="F379" s="3">
        <v>6.1738123214351628</v>
      </c>
      <c r="G379" s="3">
        <v>6.18</v>
      </c>
      <c r="H379" s="3">
        <v>6.1719945480683132</v>
      </c>
      <c r="I379" s="2">
        <v>6.2</v>
      </c>
      <c r="J379" s="8">
        <v>0.75900000000000001</v>
      </c>
      <c r="K379" s="8">
        <v>0.75900000000000001</v>
      </c>
      <c r="L379" s="8">
        <v>0.23769999999999999</v>
      </c>
      <c r="M379" s="8">
        <v>0.23769999999999999</v>
      </c>
      <c r="N379" s="9">
        <v>0.99</v>
      </c>
      <c r="O379" s="8">
        <v>0.99950000000000006</v>
      </c>
      <c r="P379" s="9">
        <v>0.99</v>
      </c>
      <c r="Q379" s="15">
        <v>1</v>
      </c>
      <c r="S379" s="7">
        <v>43312</v>
      </c>
      <c r="T379" s="8">
        <f t="shared" ref="T379:T384" si="576">E379/C379-1</f>
        <v>-7.3077334544970896E-3</v>
      </c>
      <c r="U379" s="26">
        <f t="shared" ref="U379:U384" si="577">G379/F379-1</f>
        <v>1.0022459774738923E-3</v>
      </c>
      <c r="V379" s="27">
        <f t="shared" ref="V379:V384" si="578">O379-N379</f>
        <v>9.5000000000000639E-3</v>
      </c>
      <c r="W379" s="27">
        <f t="shared" ref="W379:W384" si="579">Q379-P379</f>
        <v>1.0000000000000009E-2</v>
      </c>
      <c r="X379" s="53">
        <v>-2.5100000000000001E-2</v>
      </c>
      <c r="Z379" s="58"/>
    </row>
    <row r="380" spans="2:26" hidden="1">
      <c r="B380" s="7">
        <v>43343</v>
      </c>
      <c r="C380" s="3">
        <v>3429.3525316618388</v>
      </c>
      <c r="D380" s="3"/>
      <c r="E380" s="3">
        <f>3492154/1000</f>
        <v>3492.154</v>
      </c>
      <c r="F380" s="3">
        <v>5.8307967161269634</v>
      </c>
      <c r="G380" s="3">
        <v>6.06</v>
      </c>
      <c r="H380" s="3">
        <v>5.9244288458966814</v>
      </c>
      <c r="I380" s="2">
        <v>6.13</v>
      </c>
      <c r="J380" s="8">
        <v>0.75800000000000001</v>
      </c>
      <c r="K380" s="8">
        <v>0.75800000000000001</v>
      </c>
      <c r="L380" s="8">
        <v>0.23469999999999999</v>
      </c>
      <c r="M380" s="8">
        <v>0.23469999999999999</v>
      </c>
      <c r="N380" s="9">
        <v>0.99</v>
      </c>
      <c r="O380" s="8">
        <v>0.99929999999999997</v>
      </c>
      <c r="P380" s="9">
        <v>0.99</v>
      </c>
      <c r="Q380" s="15">
        <v>1</v>
      </c>
      <c r="S380" s="7">
        <v>43343</v>
      </c>
      <c r="T380" s="8">
        <f t="shared" si="576"/>
        <v>1.8312922850112434E-2</v>
      </c>
      <c r="U380" s="26">
        <f t="shared" si="577"/>
        <v>3.9309085024195722E-2</v>
      </c>
      <c r="V380" s="27">
        <f t="shared" si="578"/>
        <v>9.299999999999975E-3</v>
      </c>
      <c r="W380" s="27">
        <f t="shared" si="579"/>
        <v>1.0000000000000009E-2</v>
      </c>
      <c r="X380" s="53">
        <v>-2.7E-2</v>
      </c>
      <c r="Z380" s="58"/>
    </row>
    <row r="381" spans="2:26" hidden="1">
      <c r="B381" s="7">
        <v>43373</v>
      </c>
      <c r="C381" s="3">
        <v>3632.6303306635664</v>
      </c>
      <c r="D381" s="3"/>
      <c r="E381" s="3">
        <v>3528</v>
      </c>
      <c r="F381" s="3">
        <v>6.1511943583600104</v>
      </c>
      <c r="G381" s="3">
        <v>6.05</v>
      </c>
      <c r="H381" s="3">
        <v>6.4252399824137347</v>
      </c>
      <c r="I381" s="2">
        <v>6.52</v>
      </c>
      <c r="J381" s="8">
        <v>0.747</v>
      </c>
      <c r="K381" s="8">
        <v>0.747</v>
      </c>
      <c r="L381" s="8">
        <v>0.245</v>
      </c>
      <c r="M381" s="8">
        <v>0.245</v>
      </c>
      <c r="N381" s="9">
        <v>0.99</v>
      </c>
      <c r="O381" s="8">
        <v>0.99529999999999996</v>
      </c>
      <c r="P381" s="9">
        <v>0.99</v>
      </c>
      <c r="Q381" s="15">
        <v>0.99539999999999995</v>
      </c>
      <c r="S381" s="7">
        <v>43373</v>
      </c>
      <c r="T381" s="8">
        <f t="shared" si="576"/>
        <v>-2.8802911702951572E-2</v>
      </c>
      <c r="U381" s="26">
        <f t="shared" si="577"/>
        <v>-1.6451172319482787E-2</v>
      </c>
      <c r="V381" s="27">
        <f t="shared" si="578"/>
        <v>5.2999999999999714E-3</v>
      </c>
      <c r="W381" s="27">
        <f t="shared" si="579"/>
        <v>5.3999999999999604E-3</v>
      </c>
      <c r="X381" s="53">
        <v>-2.2800000000000001E-2</v>
      </c>
      <c r="Z381" s="58"/>
    </row>
    <row r="382" spans="2:26" hidden="1">
      <c r="B382" s="7">
        <v>43404</v>
      </c>
      <c r="C382" s="3">
        <v>3702.0748350701083</v>
      </c>
      <c r="D382" s="3"/>
      <c r="E382" s="3">
        <v>3555</v>
      </c>
      <c r="F382" s="3">
        <v>5.3685435165032445</v>
      </c>
      <c r="G382" s="3">
        <v>5.26</v>
      </c>
      <c r="H382" s="3">
        <v>6.5463514726160836</v>
      </c>
      <c r="I382" s="2">
        <v>6.36</v>
      </c>
      <c r="J382" s="8">
        <v>0.74339999999999995</v>
      </c>
      <c r="K382" s="8">
        <v>0.74339999999999995</v>
      </c>
      <c r="L382" s="8">
        <v>0.2389</v>
      </c>
      <c r="M382" s="8">
        <v>0.2389</v>
      </c>
      <c r="N382" s="9">
        <v>0.99</v>
      </c>
      <c r="O382" s="8">
        <v>0.99970000000000003</v>
      </c>
      <c r="P382" s="9">
        <v>0.99</v>
      </c>
      <c r="Q382" s="15">
        <v>1</v>
      </c>
      <c r="S382" s="7">
        <v>43404</v>
      </c>
      <c r="T382" s="8">
        <f t="shared" si="576"/>
        <v>-3.9727677484218904E-2</v>
      </c>
      <c r="U382" s="26">
        <f t="shared" si="577"/>
        <v>-2.0218429108300073E-2</v>
      </c>
      <c r="V382" s="27">
        <f t="shared" si="578"/>
        <v>9.7000000000000419E-3</v>
      </c>
      <c r="W382" s="27">
        <f t="shared" si="579"/>
        <v>1.0000000000000009E-2</v>
      </c>
      <c r="X382" s="53">
        <v>-2.1100000000000001E-2</v>
      </c>
      <c r="Z382" s="58"/>
    </row>
    <row r="383" spans="2:26" hidden="1">
      <c r="B383" s="7">
        <v>43434</v>
      </c>
      <c r="C383" s="3">
        <v>3116.4101217107554</v>
      </c>
      <c r="D383" s="3"/>
      <c r="E383" s="3">
        <v>3126.4830000000002</v>
      </c>
      <c r="F383" s="3">
        <v>4.5161785447399492</v>
      </c>
      <c r="G383" s="3">
        <v>4.25</v>
      </c>
      <c r="H383" s="3">
        <v>5.7571189024386422</v>
      </c>
      <c r="I383" s="2">
        <v>5.69</v>
      </c>
      <c r="J383" s="8">
        <v>0.75519999999999998</v>
      </c>
      <c r="K383" s="8">
        <v>0.75519999999999998</v>
      </c>
      <c r="L383" s="8">
        <v>0.21709999999999999</v>
      </c>
      <c r="M383" s="8">
        <v>0.21709999999999999</v>
      </c>
      <c r="N383" s="9">
        <v>0.99</v>
      </c>
      <c r="O383" s="8">
        <v>0.99980000000000002</v>
      </c>
      <c r="P383" s="9">
        <v>0.99</v>
      </c>
      <c r="Q383" s="15">
        <v>1</v>
      </c>
      <c r="S383" s="7">
        <v>43434</v>
      </c>
      <c r="T383" s="8">
        <f t="shared" si="576"/>
        <v>3.23220561346238E-3</v>
      </c>
      <c r="U383" s="26">
        <f t="shared" si="577"/>
        <v>-5.8938888731485339E-2</v>
      </c>
      <c r="V383" s="27">
        <f t="shared" si="578"/>
        <v>9.8000000000000309E-3</v>
      </c>
      <c r="W383" s="27">
        <f t="shared" si="579"/>
        <v>1.0000000000000009E-2</v>
      </c>
      <c r="X383" s="53">
        <v>-2.1499999999999998E-2</v>
      </c>
      <c r="Z383" s="58"/>
    </row>
    <row r="384" spans="2:26" hidden="1">
      <c r="B384" s="7">
        <v>43465</v>
      </c>
      <c r="C384" s="3">
        <v>3024.064347465177</v>
      </c>
      <c r="D384" s="3"/>
      <c r="E384" s="3">
        <v>3233.158859599162</v>
      </c>
      <c r="F384" s="3">
        <v>3.7412574891428165</v>
      </c>
      <c r="G384" s="3">
        <v>3.94</v>
      </c>
      <c r="H384" s="3">
        <v>5.2687911517567656</v>
      </c>
      <c r="I384" s="2">
        <v>5.7</v>
      </c>
      <c r="J384" s="8">
        <v>0.77290000000000003</v>
      </c>
      <c r="K384" s="8">
        <v>0.77290000000000003</v>
      </c>
      <c r="L384" s="8">
        <v>0.21890000000000001</v>
      </c>
      <c r="M384" s="8">
        <v>0.21890000000000001</v>
      </c>
      <c r="N384" s="9">
        <v>0.99</v>
      </c>
      <c r="O384" s="8">
        <v>0.98899999999999999</v>
      </c>
      <c r="P384" s="9">
        <v>0.99</v>
      </c>
      <c r="Q384" s="15">
        <v>0.999</v>
      </c>
      <c r="S384" s="7">
        <v>43465</v>
      </c>
      <c r="T384" s="8">
        <f t="shared" si="576"/>
        <v>6.9143539326222303E-2</v>
      </c>
      <c r="U384" s="26">
        <f t="shared" si="577"/>
        <v>5.3121847783515808E-2</v>
      </c>
      <c r="V384" s="27">
        <f t="shared" si="578"/>
        <v>-1.0000000000000009E-3</v>
      </c>
      <c r="W384" s="27">
        <f t="shared" si="579"/>
        <v>9.000000000000008E-3</v>
      </c>
      <c r="X384" s="53">
        <v>-1.9E-2</v>
      </c>
      <c r="Z384" s="58"/>
    </row>
    <row r="385" spans="1:27" hidden="1">
      <c r="B385" s="7">
        <v>43496</v>
      </c>
      <c r="C385" s="3">
        <v>2952.0955186527458</v>
      </c>
      <c r="D385" s="3"/>
      <c r="E385" s="3">
        <v>2951.6267996127435</v>
      </c>
      <c r="F385" s="3">
        <v>3.7468454767959631</v>
      </c>
      <c r="G385" s="3">
        <v>3.71</v>
      </c>
      <c r="H385" s="3">
        <v>4.9564602284293748</v>
      </c>
      <c r="I385" s="2">
        <v>5.01</v>
      </c>
      <c r="J385" s="8">
        <f>C385/$Q$362/H385/31/N385</f>
        <v>0.79996520019380268</v>
      </c>
      <c r="K385" s="8">
        <f>E385/$Q$362/I385/31/O385</f>
        <v>0.7899341973571542</v>
      </c>
      <c r="L385" s="8">
        <f>C385/$N$362/24/31</f>
        <v>0.19839351603849101</v>
      </c>
      <c r="M385" s="8">
        <f>E385/$N$362/24/31</f>
        <v>0.19836201610300697</v>
      </c>
      <c r="N385" s="9">
        <v>0.99</v>
      </c>
      <c r="O385" s="8">
        <v>0.99170000000000003</v>
      </c>
      <c r="P385" s="9">
        <v>0.99</v>
      </c>
      <c r="Q385" s="15">
        <v>1</v>
      </c>
      <c r="S385" s="7">
        <v>43496</v>
      </c>
      <c r="T385" s="8">
        <f>E385/C385-1</f>
        <v>-1.5877502507644081E-4</v>
      </c>
      <c r="U385" s="26">
        <f>G385/F385-1</f>
        <v>-9.8337326756988697E-3</v>
      </c>
      <c r="V385" s="27">
        <f>O385-N385</f>
        <v>1.7000000000000348E-3</v>
      </c>
      <c r="W385" s="27">
        <f>Q385-P385</f>
        <v>1.0000000000000009E-2</v>
      </c>
      <c r="X385" s="53">
        <v>-1.7000000000000001E-2</v>
      </c>
      <c r="Z385" s="58"/>
    </row>
    <row r="386" spans="1:27" hidden="1">
      <c r="B386" s="7">
        <v>43524</v>
      </c>
      <c r="C386" s="3">
        <v>3390.3105456817066</v>
      </c>
      <c r="D386" s="3"/>
      <c r="E386" s="3">
        <v>3176</v>
      </c>
      <c r="F386" s="3">
        <v>4.9923846421487879</v>
      </c>
      <c r="G386" s="3">
        <v>4.76</v>
      </c>
      <c r="H386" s="3">
        <v>6.3329803971533263</v>
      </c>
      <c r="I386" s="2">
        <v>5.93</v>
      </c>
      <c r="J386" s="8">
        <f>C386/$Q$362/H386/28/N386</f>
        <v>0.7960627716077745</v>
      </c>
      <c r="K386" s="8">
        <f>E386/$Q$362/I386/28/O386</f>
        <v>0.78853396398566855</v>
      </c>
      <c r="L386" s="8">
        <f>C386/$N$362/24/28</f>
        <v>0.25225524893465079</v>
      </c>
      <c r="M386" s="8">
        <f>E386/$N$362/24/28</f>
        <v>0.23630952380952383</v>
      </c>
      <c r="N386" s="9">
        <v>0.99</v>
      </c>
      <c r="O386" s="8">
        <v>0.99990000000000001</v>
      </c>
      <c r="P386" s="9">
        <v>0.99</v>
      </c>
      <c r="Q386" s="15">
        <v>1</v>
      </c>
      <c r="S386" s="7">
        <v>43524</v>
      </c>
      <c r="T386" s="8">
        <f>E386/C386-1</f>
        <v>-6.3212659369707991E-2</v>
      </c>
      <c r="U386" s="26">
        <f>G386/F386-1</f>
        <v>-4.6547824097296853E-2</v>
      </c>
      <c r="V386" s="27">
        <f>O386-N386</f>
        <v>9.9000000000000199E-3</v>
      </c>
      <c r="W386" s="27">
        <f>Q386-P386</f>
        <v>1.0000000000000009E-2</v>
      </c>
      <c r="X386" s="53">
        <v>-1.4800000000000001E-2</v>
      </c>
      <c r="Z386" s="58"/>
    </row>
    <row r="387" spans="1:27" hidden="1">
      <c r="B387" s="7">
        <v>43555</v>
      </c>
      <c r="C387" s="3">
        <v>3790.2018114683301</v>
      </c>
      <c r="D387" s="3"/>
      <c r="E387" s="3">
        <v>3807</v>
      </c>
      <c r="F387" s="3">
        <v>5.8947273145835473</v>
      </c>
      <c r="G387" s="3">
        <v>5.94</v>
      </c>
      <c r="H387" s="3">
        <v>6.5547541670782481</v>
      </c>
      <c r="I387" s="2">
        <v>6.65</v>
      </c>
      <c r="J387" s="8">
        <f>C387/$Q$362/H387/31/N387</f>
        <v>0.77663729416513061</v>
      </c>
      <c r="K387" s="8">
        <f>E387/$Q$362/I387/31/O387</f>
        <v>0.76427455828622404</v>
      </c>
      <c r="L387" s="8">
        <f>C387/$N$362/24/31</f>
        <v>0.25471786367394694</v>
      </c>
      <c r="M387" s="8">
        <f>E387/$N$362/24/31</f>
        <v>0.25584677419354834</v>
      </c>
      <c r="N387" s="9">
        <v>0.99</v>
      </c>
      <c r="O387" s="8">
        <v>0.996</v>
      </c>
      <c r="P387" s="9">
        <v>0.99</v>
      </c>
      <c r="Q387" s="15">
        <v>0.99629999999999996</v>
      </c>
      <c r="S387" s="7">
        <v>43555</v>
      </c>
      <c r="T387" s="8">
        <f t="shared" ref="T387:T389" si="580">E387/C387-1</f>
        <v>4.4320037209739649E-3</v>
      </c>
      <c r="U387" s="26">
        <f t="shared" ref="U387:U389" si="581">G387/F387-1</f>
        <v>7.680200117899938E-3</v>
      </c>
      <c r="V387" s="27">
        <f t="shared" ref="V387:V389" si="582">O387-N387</f>
        <v>6.0000000000000053E-3</v>
      </c>
      <c r="W387" s="27">
        <f t="shared" ref="W387:W389" si="583">Q387-P387</f>
        <v>6.2999999999999723E-3</v>
      </c>
      <c r="X387" s="53">
        <v>-1.7399999999999999E-2</v>
      </c>
    </row>
    <row r="388" spans="1:27" hidden="1">
      <c r="A388" s="41"/>
      <c r="B388" s="42">
        <v>43585</v>
      </c>
      <c r="C388" s="36">
        <v>3832</v>
      </c>
      <c r="D388" s="36"/>
      <c r="E388" s="36">
        <v>3643</v>
      </c>
      <c r="F388" s="36">
        <v>6.7623784142190884</v>
      </c>
      <c r="G388" s="36">
        <v>6.89</v>
      </c>
      <c r="H388" s="36">
        <v>6.9175985512420217</v>
      </c>
      <c r="I388" s="49">
        <v>7.01</v>
      </c>
      <c r="J388" s="39">
        <f>C388/$Q$362/H388/30/N388</f>
        <v>0.7688168613980304</v>
      </c>
      <c r="K388" s="39">
        <f>E388/$Q$362/I388/30/O388</f>
        <v>0.71412219900860874</v>
      </c>
      <c r="L388" s="39">
        <f>C388/$N$362/24/30</f>
        <v>0.26611111111111113</v>
      </c>
      <c r="M388" s="39">
        <f>E388/$N$362/24/30</f>
        <v>0.25298611111111113</v>
      </c>
      <c r="N388" s="40">
        <v>0.99</v>
      </c>
      <c r="O388" s="39">
        <v>0.99990000000000001</v>
      </c>
      <c r="P388" s="40">
        <v>0.99</v>
      </c>
      <c r="Q388" s="45">
        <v>1</v>
      </c>
      <c r="R388" s="41"/>
      <c r="S388" s="42">
        <v>43585</v>
      </c>
      <c r="T388" s="39">
        <f>E388/C388-1</f>
        <v>-4.9321503131524058E-2</v>
      </c>
      <c r="U388" s="43">
        <f>G388/F388-1</f>
        <v>1.8872292847818883E-2</v>
      </c>
      <c r="V388" s="44">
        <f t="shared" si="582"/>
        <v>9.9000000000000199E-3</v>
      </c>
      <c r="W388" s="44">
        <f t="shared" si="583"/>
        <v>1.0000000000000009E-2</v>
      </c>
      <c r="X388" s="61">
        <v>-4.1300000000000003E-2</v>
      </c>
      <c r="Y388" s="41"/>
    </row>
    <row r="389" spans="1:27" hidden="1">
      <c r="B389" s="7">
        <v>43616</v>
      </c>
      <c r="C389" s="3">
        <v>3777.350826505316</v>
      </c>
      <c r="D389" s="3"/>
      <c r="E389" s="3">
        <v>3828.7537476679477</v>
      </c>
      <c r="F389" s="2">
        <v>6.8809578904545754</v>
      </c>
      <c r="G389" s="2">
        <v>7.3165161290322587</v>
      </c>
      <c r="H389" s="2">
        <v>6.9285242098061603</v>
      </c>
      <c r="I389" s="2">
        <v>7.2759193548387096</v>
      </c>
      <c r="J389" s="8">
        <f>C389/$Q$362/H389/31/N389</f>
        <v>0.7322491877179419</v>
      </c>
      <c r="K389" s="8">
        <f>E389/$Q$362/I389/31/O389</f>
        <v>0.70012844505756755</v>
      </c>
      <c r="L389" s="8">
        <f>C389/$N$362/24/31</f>
        <v>0.25385422221137877</v>
      </c>
      <c r="M389" s="8">
        <f>E389/$N$362/24/31</f>
        <v>0.25730871960134061</v>
      </c>
      <c r="N389" s="9">
        <v>0.99</v>
      </c>
      <c r="O389" s="10">
        <v>0.99939999999999996</v>
      </c>
      <c r="P389" s="9">
        <v>0.99</v>
      </c>
      <c r="Q389" s="15">
        <v>1</v>
      </c>
      <c r="S389" s="7">
        <v>43616</v>
      </c>
      <c r="T389" s="8">
        <f t="shared" si="580"/>
        <v>1.3608193552460568E-2</v>
      </c>
      <c r="U389" s="26">
        <f t="shared" si="581"/>
        <v>6.3299070494516441E-2</v>
      </c>
      <c r="V389" s="27">
        <f t="shared" si="582"/>
        <v>9.3999999999999639E-3</v>
      </c>
      <c r="W389" s="27">
        <f t="shared" si="583"/>
        <v>1.0000000000000009E-2</v>
      </c>
      <c r="X389" s="53">
        <v>-6.4593994041376598E-2</v>
      </c>
    </row>
    <row r="390" spans="1:27" hidden="1">
      <c r="B390" s="7">
        <v>43646</v>
      </c>
      <c r="C390" s="28">
        <v>3518.8595618703716</v>
      </c>
      <c r="D390" s="28"/>
      <c r="E390" s="3">
        <v>3743.2243433950139</v>
      </c>
      <c r="F390" s="3">
        <v>6.5800174824347266</v>
      </c>
      <c r="G390" s="3">
        <v>7.26</v>
      </c>
      <c r="H390" s="3">
        <v>6.5635498368345102</v>
      </c>
      <c r="I390" s="3">
        <v>7.19</v>
      </c>
      <c r="J390" s="8">
        <f>C390/$Q$362/H390/30/N390</f>
        <v>0.74407360946306156</v>
      </c>
      <c r="K390" s="8">
        <f>E390/$Q$362/I390/30/O390</f>
        <v>0.717479929189204</v>
      </c>
      <c r="L390" s="8">
        <f>C390/$N$362/24/30</f>
        <v>0.24436524735210913</v>
      </c>
      <c r="M390" s="8">
        <f>E390/$N$362/24/30</f>
        <v>0.25994613495798707</v>
      </c>
      <c r="N390" s="9">
        <v>0.99</v>
      </c>
      <c r="O390" s="25">
        <v>0.997</v>
      </c>
      <c r="P390" s="9">
        <v>0.99</v>
      </c>
      <c r="Q390" s="54">
        <v>0.99739999999999995</v>
      </c>
      <c r="S390" s="7">
        <v>43646</v>
      </c>
      <c r="T390" s="8">
        <f t="shared" ref="T390:T391" si="584">E390/C390-1</f>
        <v>6.3760652444278421E-2</v>
      </c>
      <c r="U390" s="26">
        <f t="shared" ref="U390:U391" si="585">G390/F390-1</f>
        <v>0.10334053357464135</v>
      </c>
      <c r="V390" s="27">
        <f t="shared" ref="V390:V391" si="586">O390-N390</f>
        <v>7.0000000000000062E-3</v>
      </c>
      <c r="W390" s="27">
        <f t="shared" ref="W390:W391" si="587">Q390-P390</f>
        <v>7.3999999999999622E-3</v>
      </c>
      <c r="X390" s="53">
        <v>-2.5999999999999999E-2</v>
      </c>
    </row>
    <row r="391" spans="1:27" hidden="1">
      <c r="B391" s="7">
        <v>43677</v>
      </c>
      <c r="C391" s="28">
        <v>3540.0875616773515</v>
      </c>
      <c r="D391" s="28"/>
      <c r="E391" s="3">
        <v>3416.2559250845275</v>
      </c>
      <c r="F391" s="3">
        <v>6.1758748809567754</v>
      </c>
      <c r="G391" s="3">
        <v>6.19</v>
      </c>
      <c r="H391" s="3">
        <v>6.1808005051638206</v>
      </c>
      <c r="I391" s="3">
        <v>6.15</v>
      </c>
      <c r="J391" s="8">
        <f>C391/$Q$362/H391/31/N391</f>
        <v>0.76927495389812794</v>
      </c>
      <c r="K391" s="8">
        <f>E391/$Q$362/I391/31/O391</f>
        <v>0.73914033830333259</v>
      </c>
      <c r="L391" s="8">
        <f>C391/$N$362/24/31</f>
        <v>0.23790911032777901</v>
      </c>
      <c r="M391" s="8">
        <f>E391/$N$362/24/31</f>
        <v>0.22958709173955158</v>
      </c>
      <c r="N391" s="8">
        <v>0.99</v>
      </c>
      <c r="O391" s="8">
        <v>0.99929999999999997</v>
      </c>
      <c r="P391" s="8">
        <v>0.99</v>
      </c>
      <c r="Q391" s="15">
        <v>1</v>
      </c>
      <c r="S391" s="7">
        <v>43677</v>
      </c>
      <c r="T391" s="8">
        <f t="shared" si="584"/>
        <v>-3.4979823079333783E-2</v>
      </c>
      <c r="U391" s="26">
        <f t="shared" si="585"/>
        <v>2.2871446257404227E-3</v>
      </c>
      <c r="V391" s="27">
        <f t="shared" si="586"/>
        <v>9.299999999999975E-3</v>
      </c>
      <c r="W391" s="27">
        <f t="shared" si="587"/>
        <v>1.0000000000000009E-2</v>
      </c>
      <c r="X391" s="53">
        <v>-3.6033596899069598E-2</v>
      </c>
    </row>
    <row r="392" spans="1:27" hidden="1">
      <c r="B392" s="7">
        <v>43708</v>
      </c>
      <c r="C392" s="28">
        <v>3455.5868640116787</v>
      </c>
      <c r="D392" s="28"/>
      <c r="E392" s="3">
        <v>3280.81833834078</v>
      </c>
      <c r="F392" s="3">
        <v>5.9071978107513088</v>
      </c>
      <c r="G392" s="3">
        <v>5.6764354838709679</v>
      </c>
      <c r="H392" s="3">
        <v>5.9933612198450987</v>
      </c>
      <c r="I392" s="3">
        <v>5.6862741935483871</v>
      </c>
      <c r="J392" s="8">
        <f>C392/$Q$362/H392/31/N392</f>
        <v>0.77439702530360655</v>
      </c>
      <c r="K392" s="8">
        <f>E392/$Q$362/I392/31/O392</f>
        <v>0.77026924410437148</v>
      </c>
      <c r="L392" s="8">
        <f>C392/$N$362/24/31</f>
        <v>0.23223030000078485</v>
      </c>
      <c r="M392" s="8">
        <f>E392/$N$362/24/31</f>
        <v>0.22048510338311694</v>
      </c>
      <c r="N392" s="8">
        <v>0.99</v>
      </c>
      <c r="O392" s="8">
        <v>0.996</v>
      </c>
      <c r="P392" s="8">
        <v>0.99</v>
      </c>
      <c r="Q392" s="15">
        <v>1</v>
      </c>
      <c r="S392" s="7">
        <v>43708</v>
      </c>
      <c r="T392" s="8">
        <f t="shared" ref="T392" si="588">E392/C392-1</f>
        <v>-5.0575642444712132E-2</v>
      </c>
      <c r="U392" s="26">
        <f t="shared" ref="U392" si="589">G392/F392-1</f>
        <v>-3.9064601232812191E-2</v>
      </c>
      <c r="V392" s="27">
        <f t="shared" ref="V392" si="590">O392-N392</f>
        <v>6.0000000000000053E-3</v>
      </c>
      <c r="W392" s="27">
        <f t="shared" ref="W392" si="591">Q392-P392</f>
        <v>1.0000000000000009E-2</v>
      </c>
      <c r="X392" s="53">
        <v>-8.5000000000000006E-3</v>
      </c>
    </row>
    <row r="393" spans="1:27" hidden="1">
      <c r="B393" s="7">
        <v>43738</v>
      </c>
      <c r="C393" s="28">
        <v>3603.9268777082225</v>
      </c>
      <c r="D393" s="28"/>
      <c r="E393" s="3">
        <v>3483.8108089022348</v>
      </c>
      <c r="F393" s="2">
        <v>6.1174629055733405</v>
      </c>
      <c r="G393" s="3">
        <v>6.049666666666667</v>
      </c>
      <c r="H393" s="2">
        <v>6.4581989999424891</v>
      </c>
      <c r="I393" s="3">
        <v>6.459716666666667</v>
      </c>
      <c r="J393" s="8">
        <f>C393/$Q$362/H393/30/N393</f>
        <v>0.77449265217740959</v>
      </c>
      <c r="K393" s="8">
        <f>E393/$Q$362/I393/30/O393</f>
        <v>0.74399446231107191</v>
      </c>
      <c r="L393" s="8">
        <f>C393/$N$362/24/30</f>
        <v>0.25027269984084877</v>
      </c>
      <c r="M393" s="8">
        <f>E393/$N$362/24/30</f>
        <v>0.24193130617376632</v>
      </c>
      <c r="N393" s="8">
        <v>0.99</v>
      </c>
      <c r="O393" s="8">
        <v>0.996</v>
      </c>
      <c r="P393" s="8">
        <v>0.99</v>
      </c>
      <c r="Q393" s="15">
        <v>1</v>
      </c>
      <c r="S393" s="7">
        <v>43738</v>
      </c>
      <c r="T393" s="8">
        <f t="shared" ref="T393" si="592">E393/C393-1</f>
        <v>-3.3329219177268832E-2</v>
      </c>
      <c r="U393" s="26">
        <f t="shared" ref="U393" si="593">G393/F393-1</f>
        <v>-1.1082411116037583E-2</v>
      </c>
      <c r="V393" s="27">
        <f t="shared" ref="V393" si="594">O393-N393</f>
        <v>6.0000000000000053E-3</v>
      </c>
      <c r="W393" s="27">
        <f t="shared" ref="W393" si="595">Q393-P393</f>
        <v>1.0000000000000009E-2</v>
      </c>
      <c r="X393" s="53">
        <v>-1.4800000000000001E-2</v>
      </c>
    </row>
    <row r="394" spans="1:27" hidden="1">
      <c r="B394" s="7">
        <v>43769</v>
      </c>
      <c r="C394" s="28">
        <v>3642.4855822265963</v>
      </c>
      <c r="D394" s="28"/>
      <c r="E394" s="3">
        <v>3624.2939999999999</v>
      </c>
      <c r="F394" s="2">
        <v>5.3323623443354959</v>
      </c>
      <c r="G394" s="3">
        <v>5.2177096774193545</v>
      </c>
      <c r="H394" s="2">
        <v>6.4830195838945928</v>
      </c>
      <c r="I394" s="3">
        <v>6.2754677419354836</v>
      </c>
      <c r="J394" s="8">
        <f>C394/$Q$362/H394/31/N394</f>
        <v>0.75462783933894217</v>
      </c>
      <c r="K394" s="8">
        <f>E394/$Q$362/I394/31/O394</f>
        <v>0.76862741261270806</v>
      </c>
      <c r="L394" s="8">
        <f>C394/$N$362/24/31</f>
        <v>0.244790697730282</v>
      </c>
      <c r="M394" s="8">
        <f>E394/$N$362/24/31</f>
        <v>0.2435681451612903</v>
      </c>
      <c r="N394" s="8">
        <v>0.99</v>
      </c>
      <c r="O394" s="8">
        <v>0.99909999999999999</v>
      </c>
      <c r="P394" s="8">
        <v>0.99</v>
      </c>
      <c r="Q394" s="15">
        <v>1</v>
      </c>
      <c r="S394" s="7">
        <v>43769</v>
      </c>
      <c r="T394" s="8">
        <f t="shared" ref="T394" si="596">E394/C394-1</f>
        <v>-4.9942770715035723E-3</v>
      </c>
      <c r="U394" s="26">
        <f t="shared" ref="U394" si="597">G394/F394-1</f>
        <v>-2.1501289580955762E-2</v>
      </c>
      <c r="V394" s="27">
        <f t="shared" ref="V394" si="598">O394-N394</f>
        <v>9.099999999999997E-3</v>
      </c>
      <c r="W394" s="27">
        <f t="shared" ref="W394" si="599">Q394-P394</f>
        <v>1.0000000000000009E-2</v>
      </c>
      <c r="X394" s="53">
        <v>-1.3899999999999999E-2</v>
      </c>
      <c r="Z394" s="58"/>
      <c r="AA394" s="58"/>
    </row>
    <row r="395" spans="1:27" hidden="1">
      <c r="B395" s="7">
        <v>43799</v>
      </c>
      <c r="C395" s="28">
        <v>3098.7744422202477</v>
      </c>
      <c r="D395" s="28"/>
      <c r="E395" s="3">
        <v>2585.1355631703518</v>
      </c>
      <c r="F395" s="3">
        <v>4.4277856964932996</v>
      </c>
      <c r="G395" s="3">
        <v>3.56</v>
      </c>
      <c r="H395" s="3">
        <v>5.7354126016257609</v>
      </c>
      <c r="I395" s="3">
        <v>4.58</v>
      </c>
      <c r="J395" s="8">
        <f>C395/$Q$362/H395/30/N395</f>
        <v>0.74985631506586325</v>
      </c>
      <c r="K395" s="8">
        <f>E395/$Q$362/I395/30/O395</f>
        <v>0.77670790232454556</v>
      </c>
      <c r="L395" s="8">
        <f>C395/$N$362/24/30</f>
        <v>0.21519266959862832</v>
      </c>
      <c r="M395" s="8">
        <f>E395/$N$362/24/30</f>
        <v>0.17952330299794109</v>
      </c>
      <c r="N395" s="8">
        <v>0.99</v>
      </c>
      <c r="O395" s="8">
        <v>0.99850000000000005</v>
      </c>
      <c r="P395" s="8">
        <v>0.99</v>
      </c>
      <c r="Q395" s="15">
        <v>1</v>
      </c>
      <c r="S395" s="7">
        <v>43799</v>
      </c>
      <c r="T395" s="8">
        <f t="shared" ref="T395" si="600">E395/C395-1</f>
        <v>-0.1657554909617357</v>
      </c>
      <c r="U395" s="26">
        <f t="shared" ref="U395" si="601">G395/F395-1</f>
        <v>-0.19598638145034097</v>
      </c>
      <c r="V395" s="27">
        <f t="shared" ref="V395" si="602">O395-N395</f>
        <v>8.5000000000000631E-3</v>
      </c>
      <c r="W395" s="27">
        <f t="shared" ref="W395" si="603">Q395-P395</f>
        <v>1.0000000000000009E-2</v>
      </c>
      <c r="X395" s="53">
        <v>-1.06E-2</v>
      </c>
    </row>
    <row r="396" spans="1:27" hidden="1">
      <c r="B396" s="7">
        <v>43830</v>
      </c>
      <c r="C396" s="28">
        <v>3079.1370049494958</v>
      </c>
      <c r="D396" s="28"/>
      <c r="E396" s="3">
        <v>3068.2829219869545</v>
      </c>
      <c r="F396" s="2">
        <v>3.8082873583532755</v>
      </c>
      <c r="G396" s="2">
        <v>3.7424677419354841</v>
      </c>
      <c r="H396" s="2">
        <v>5.4121155527840799</v>
      </c>
      <c r="I396" s="2">
        <v>5.2729032258064521</v>
      </c>
      <c r="J396" s="8">
        <f>C396/$Q$362/H396/31/N396</f>
        <v>0.76414234636658185</v>
      </c>
      <c r="K396" s="8">
        <f>E396/$Q$362/I396/31/O396</f>
        <v>0.77832868748961304</v>
      </c>
      <c r="L396" s="8">
        <f>C396/$N$362/24/31</f>
        <v>0.20693125033262741</v>
      </c>
      <c r="M396" s="8">
        <f>E396/$N$362/24/31</f>
        <v>0.20620180927331686</v>
      </c>
      <c r="N396" s="8">
        <v>0.99</v>
      </c>
      <c r="O396" s="8">
        <v>0.99409999999999998</v>
      </c>
      <c r="P396" s="8">
        <v>0.99</v>
      </c>
      <c r="Q396" s="15">
        <v>0.99490000000000001</v>
      </c>
      <c r="S396" s="7">
        <v>43830</v>
      </c>
      <c r="T396" s="8">
        <f t="shared" ref="T396" si="604">E396/C396-1</f>
        <v>-3.5250406023161762E-3</v>
      </c>
      <c r="U396" s="26">
        <f t="shared" ref="U396" si="605">G396/F396-1</f>
        <v>-1.7283258909918997E-2</v>
      </c>
      <c r="V396" s="27">
        <f t="shared" ref="V396" si="606">O396-N396</f>
        <v>4.0999999999999925E-3</v>
      </c>
      <c r="W396" s="27">
        <f t="shared" ref="W396" si="607">Q396-P396</f>
        <v>4.9000000000000155E-3</v>
      </c>
      <c r="X396" s="53">
        <v>-1.21E-2</v>
      </c>
    </row>
    <row r="397" spans="1:27" hidden="1">
      <c r="B397" s="7">
        <v>43861</v>
      </c>
      <c r="C397" s="28">
        <v>3073.2557880317177</v>
      </c>
      <c r="D397" s="28"/>
      <c r="E397" s="28">
        <v>3091.8200031844899</v>
      </c>
      <c r="F397" s="28">
        <v>3.8369193718804895</v>
      </c>
      <c r="G397" s="28">
        <v>3.8479193548387096</v>
      </c>
      <c r="H397" s="28">
        <v>5.2156589206948683</v>
      </c>
      <c r="I397" s="28">
        <v>5.2024354838709677</v>
      </c>
      <c r="J397" s="8">
        <f>C397/$Q$362/H397/31/N397</f>
        <v>0.79141055914475189</v>
      </c>
      <c r="K397" s="8">
        <f>E397/$Q$362/I397/31/O397</f>
        <v>0.79078627252004796</v>
      </c>
      <c r="L397" s="8">
        <f>C397/$N$362/24/31</f>
        <v>0.20653600726019608</v>
      </c>
      <c r="M397" s="8">
        <f>E397/$N$362/24/31</f>
        <v>0.20778360236454907</v>
      </c>
      <c r="N397" s="9">
        <v>0.99</v>
      </c>
      <c r="O397" s="9">
        <v>0.99929999999999997</v>
      </c>
      <c r="P397" s="9">
        <v>0.99</v>
      </c>
      <c r="Q397" s="53">
        <v>1</v>
      </c>
      <c r="S397" s="7">
        <v>43861</v>
      </c>
      <c r="T397" s="8">
        <f t="shared" ref="T397" si="608">E397/C397-1</f>
        <v>6.0405694915039998E-3</v>
      </c>
      <c r="U397" s="26">
        <f t="shared" ref="U397" si="609">G397/F397-1</f>
        <v>2.8668788400494361E-3</v>
      </c>
      <c r="V397" s="27">
        <f t="shared" ref="V397" si="610">O397-N397</f>
        <v>9.299999999999975E-3</v>
      </c>
      <c r="W397" s="27">
        <f t="shared" ref="W397" si="611">Q397-P397</f>
        <v>1.0000000000000009E-2</v>
      </c>
      <c r="X397" s="53">
        <v>-1.3100000000000001E-2</v>
      </c>
    </row>
    <row r="398" spans="1:27" hidden="1">
      <c r="B398" s="7">
        <v>43890</v>
      </c>
      <c r="C398" s="28">
        <v>3294.9619969313326</v>
      </c>
      <c r="D398" s="28"/>
      <c r="E398" s="3">
        <v>3511.0380558103361</v>
      </c>
      <c r="F398" s="2">
        <v>4.909433971557319</v>
      </c>
      <c r="G398" s="2">
        <v>5.1676551724137934</v>
      </c>
      <c r="H398" s="2">
        <v>6.1618110099166676</v>
      </c>
      <c r="I398" s="2">
        <v>6.5355172413793099</v>
      </c>
      <c r="J398" s="8">
        <f>C398/$Q$362/H398/29/N398</f>
        <v>0.76774685673985399</v>
      </c>
      <c r="K398" s="8">
        <f>E398/$Q$362/I398/29/O398</f>
        <v>0.76413640390675708</v>
      </c>
      <c r="L398" s="8">
        <f>C398/$N$362/24/29</f>
        <v>0.23670704000943479</v>
      </c>
      <c r="M398" s="8">
        <f>E398/$N$362/24/29</f>
        <v>0.2522297453886736</v>
      </c>
      <c r="N398" s="9">
        <v>0.99</v>
      </c>
      <c r="O398" s="8">
        <v>0.99929999999999997</v>
      </c>
      <c r="P398" s="8">
        <v>0.99</v>
      </c>
      <c r="Q398" s="15">
        <v>1</v>
      </c>
      <c r="S398" s="7">
        <v>43890</v>
      </c>
      <c r="T398" s="8">
        <f t="shared" ref="T398" si="612">E398/C398-1</f>
        <v>6.5577708963028947E-2</v>
      </c>
      <c r="U398" s="26">
        <f t="shared" ref="U398" si="613">G398/F398-1</f>
        <v>5.2596939352371752E-2</v>
      </c>
      <c r="V398" s="27">
        <f t="shared" ref="V398" si="614">O398-N398</f>
        <v>9.299999999999975E-3</v>
      </c>
      <c r="W398" s="27">
        <f t="shared" ref="W398" si="615">Q398-P398</f>
        <v>1.0000000000000009E-2</v>
      </c>
      <c r="X398" s="53">
        <v>-1.44E-2</v>
      </c>
    </row>
    <row r="399" spans="1:27" ht="15.75" hidden="1" thickBot="1">
      <c r="B399" s="7">
        <v>43921</v>
      </c>
      <c r="C399" s="29">
        <v>3844.751863992713</v>
      </c>
      <c r="D399" s="100"/>
      <c r="E399" s="3">
        <v>3686.7081111802318</v>
      </c>
      <c r="F399" s="2">
        <v>6.0194264892473113</v>
      </c>
      <c r="G399" s="55">
        <v>5.78</v>
      </c>
      <c r="H399" s="3">
        <v>6.7425139187020919</v>
      </c>
      <c r="I399" s="55">
        <v>6.44</v>
      </c>
      <c r="J399" s="8">
        <f>C399/$Q$362/H399/31/N399</f>
        <v>0.76587656282352456</v>
      </c>
      <c r="K399" s="8">
        <f>E399/$Q$362/I399/31/O399</f>
        <v>0.76556656376098287</v>
      </c>
      <c r="L399" s="8">
        <f>C399/$N$362/24/31</f>
        <v>0.25838386182746725</v>
      </c>
      <c r="M399" s="8">
        <f>E399/$N$362/24/31</f>
        <v>0.2477626418803919</v>
      </c>
      <c r="N399" s="9">
        <v>0.99</v>
      </c>
      <c r="O399" s="9">
        <v>0.99429999999999996</v>
      </c>
      <c r="P399" s="9">
        <v>0.99</v>
      </c>
      <c r="Q399" s="53">
        <v>0.995</v>
      </c>
      <c r="S399" s="7">
        <v>43921</v>
      </c>
      <c r="T399" s="8">
        <f t="shared" ref="T399:T400" si="616">E399/C399-1</f>
        <v>-4.1106359630802114E-2</v>
      </c>
      <c r="U399" s="26">
        <f t="shared" ref="U399" si="617">G399/F399-1</f>
        <v>-3.9775631395284283E-2</v>
      </c>
      <c r="V399" s="27">
        <f t="shared" ref="V399:V400" si="618">O399-N399</f>
        <v>4.2999999999999705E-3</v>
      </c>
      <c r="W399" s="27">
        <f t="shared" ref="W399:W400" si="619">Q399-P399</f>
        <v>5.0000000000000044E-3</v>
      </c>
      <c r="X399" s="53">
        <v>-1.21E-2</v>
      </c>
    </row>
    <row r="400" spans="1:27" hidden="1">
      <c r="A400" s="41"/>
      <c r="B400" s="42">
        <v>43951</v>
      </c>
      <c r="C400" s="35">
        <v>3780.8164191455439</v>
      </c>
      <c r="D400" s="35"/>
      <c r="E400" s="36">
        <v>3663.81</v>
      </c>
      <c r="F400" s="49">
        <v>6.8666666666666663</v>
      </c>
      <c r="G400" s="49">
        <v>6.6950000000000003</v>
      </c>
      <c r="H400" s="49">
        <v>6.9933333333333341</v>
      </c>
      <c r="I400" s="49">
        <v>6.8029999999999999</v>
      </c>
      <c r="J400" s="39">
        <f>C400/$Q$362/H400/30/N400</f>
        <v>0.75033311747170939</v>
      </c>
      <c r="K400" s="39">
        <f>E400/$Q$362/I400/30/O400</f>
        <v>0.74035092446256912</v>
      </c>
      <c r="L400" s="39">
        <f>C400/$N$362/24/30</f>
        <v>0.2625566957739961</v>
      </c>
      <c r="M400" s="39">
        <f>E400/$N$362/24/30</f>
        <v>0.25443125</v>
      </c>
      <c r="N400" s="40">
        <v>0.99</v>
      </c>
      <c r="O400" s="48">
        <v>0.99950000000000006</v>
      </c>
      <c r="P400" s="40">
        <v>0.995</v>
      </c>
      <c r="Q400" s="52">
        <v>1</v>
      </c>
      <c r="R400" s="41"/>
      <c r="S400" s="42">
        <v>43951</v>
      </c>
      <c r="T400" s="39">
        <f t="shared" si="616"/>
        <v>-3.0947394999936817E-2</v>
      </c>
      <c r="U400" s="39">
        <f t="shared" ref="U400:U405" si="620">I400/H400-1</f>
        <v>-2.7216396568160217E-2</v>
      </c>
      <c r="V400" s="40">
        <f t="shared" si="618"/>
        <v>9.5000000000000639E-3</v>
      </c>
      <c r="W400" s="40">
        <f t="shared" si="619"/>
        <v>5.0000000000000044E-3</v>
      </c>
      <c r="X400" s="61">
        <v>-1.9400000000000001E-2</v>
      </c>
      <c r="Y400" s="41"/>
      <c r="Z400" s="41"/>
      <c r="AA400" s="41"/>
    </row>
    <row r="401" spans="1:27" hidden="1">
      <c r="B401" s="7">
        <v>43982</v>
      </c>
      <c r="C401" s="3">
        <v>3764.581597567244</v>
      </c>
      <c r="D401" s="3"/>
      <c r="E401" s="3">
        <v>3869.3113696810988</v>
      </c>
      <c r="F401" s="2">
        <v>6.903225806451613</v>
      </c>
      <c r="G401" s="2">
        <v>7.4182419354838718</v>
      </c>
      <c r="H401" s="2">
        <v>6.9161290322580644</v>
      </c>
      <c r="I401" s="2">
        <v>7.3780000000000001</v>
      </c>
      <c r="J401" s="9">
        <f>C401/$Q$362/H401/31/N401</f>
        <v>0.73108175008427578</v>
      </c>
      <c r="K401" s="9">
        <f>E401/$Q$362/I401/31/O401</f>
        <v>0.69761577205820169</v>
      </c>
      <c r="L401" s="9">
        <f>C401/$N$362/24/31</f>
        <v>0.25299607510532551</v>
      </c>
      <c r="M401" s="9">
        <f>E401/$N$362/24/31</f>
        <v>0.26003436624200932</v>
      </c>
      <c r="N401" s="9">
        <v>0.99</v>
      </c>
      <c r="O401" s="10">
        <v>0.99960000000000004</v>
      </c>
      <c r="P401" s="9">
        <v>0.995</v>
      </c>
      <c r="Q401" s="17">
        <v>1</v>
      </c>
      <c r="S401" s="7">
        <v>43982</v>
      </c>
      <c r="T401" s="54">
        <f t="shared" ref="T401" si="621">E401/C401-1</f>
        <v>2.7819764135683434E-2</v>
      </c>
      <c r="U401" s="54">
        <f t="shared" si="620"/>
        <v>6.678171641791053E-2</v>
      </c>
      <c r="V401" s="54">
        <f t="shared" ref="V401:V402" si="622">O401-N401</f>
        <v>9.6000000000000529E-3</v>
      </c>
      <c r="W401" s="54">
        <f t="shared" ref="W401:W402" si="623">Q401-P401</f>
        <v>5.0000000000000044E-3</v>
      </c>
      <c r="X401" s="54">
        <v>-4.0500000000000001E-2</v>
      </c>
    </row>
    <row r="402" spans="1:27" hidden="1">
      <c r="B402" s="7">
        <v>44012</v>
      </c>
      <c r="C402" s="3">
        <v>3437.0813285334802</v>
      </c>
      <c r="D402" s="3"/>
      <c r="E402" s="3">
        <v>3775.8729353080607</v>
      </c>
      <c r="F402" s="2">
        <v>6.5</v>
      </c>
      <c r="G402" s="2">
        <v>7.2938999999999998</v>
      </c>
      <c r="H402" s="2">
        <v>6.47</v>
      </c>
      <c r="I402" s="2">
        <v>7.2281166666666667</v>
      </c>
      <c r="J402" s="9">
        <f>C402/$Q$362/H402/30/N402</f>
        <v>0.73728989564599845</v>
      </c>
      <c r="K402" s="9">
        <f>E402/$Q$362/I402/30/O402</f>
        <v>0.72318540141952392</v>
      </c>
      <c r="L402" s="9">
        <f>C402/$N$362/24/30</f>
        <v>0.23868620337038057</v>
      </c>
      <c r="M402" s="9">
        <f>E402/$N$362/24/30</f>
        <v>0.26221339828528195</v>
      </c>
      <c r="N402" s="9">
        <v>0.99</v>
      </c>
      <c r="O402" s="10">
        <v>0.99250000000000005</v>
      </c>
      <c r="P402" s="9">
        <v>0.995</v>
      </c>
      <c r="Q402" s="17">
        <v>0.99550000000000005</v>
      </c>
      <c r="S402" s="7">
        <v>44012</v>
      </c>
      <c r="T402" s="54">
        <f t="shared" ref="T402" si="624">E402/C402-1</f>
        <v>9.8569563647519232E-2</v>
      </c>
      <c r="U402" s="54">
        <f t="shared" si="620"/>
        <v>0.11717413704276147</v>
      </c>
      <c r="V402" s="9">
        <f t="shared" si="622"/>
        <v>2.5000000000000577E-3</v>
      </c>
      <c r="W402" s="9">
        <f t="shared" si="623"/>
        <v>5.0000000000005596E-4</v>
      </c>
      <c r="X402" s="54">
        <v>-2.46E-2</v>
      </c>
    </row>
    <row r="403" spans="1:27" hidden="1">
      <c r="B403" s="7">
        <v>44043</v>
      </c>
      <c r="C403" s="3">
        <v>3197.2747957953889</v>
      </c>
      <c r="D403" s="3"/>
      <c r="E403" s="3">
        <v>3619.7745430490354</v>
      </c>
      <c r="F403" s="2">
        <v>5.741935483870968</v>
      </c>
      <c r="G403" s="2">
        <v>6.79</v>
      </c>
      <c r="H403" s="2">
        <v>5.7290322580645157</v>
      </c>
      <c r="I403" s="2">
        <v>6.68</v>
      </c>
      <c r="J403" s="9">
        <f>C403/$Q$362/H403/31/N403</f>
        <v>0.74956795488890615</v>
      </c>
      <c r="K403" s="9">
        <f>E403/$Q$362/I403/31/O403</f>
        <v>0.72458852656559991</v>
      </c>
      <c r="L403" s="9">
        <f>C403/$N$362/24/31</f>
        <v>0.21487061799700197</v>
      </c>
      <c r="M403" s="9">
        <f>E403/$N$362/24/31</f>
        <v>0.24326441821566097</v>
      </c>
      <c r="N403" s="9">
        <v>0.99</v>
      </c>
      <c r="O403" s="10">
        <v>0.99439999999999995</v>
      </c>
      <c r="P403" s="9">
        <v>0.995</v>
      </c>
      <c r="Q403" s="17">
        <v>0.99629999999999996</v>
      </c>
      <c r="S403" s="7">
        <v>44043</v>
      </c>
      <c r="T403" s="54">
        <f t="shared" ref="T403" si="625">E403/C403-1</f>
        <v>0.13214370807578368</v>
      </c>
      <c r="U403" s="54">
        <f t="shared" si="620"/>
        <v>0.16599099099099113</v>
      </c>
      <c r="V403" s="9">
        <f t="shared" ref="V403" si="626">O403-N403</f>
        <v>4.3999999999999595E-3</v>
      </c>
      <c r="W403" s="9">
        <f t="shared" ref="W403" si="627">Q403-P403</f>
        <v>1.2999999999999678E-3</v>
      </c>
      <c r="X403" s="15">
        <v>-1.46E-2</v>
      </c>
    </row>
    <row r="404" spans="1:27" hidden="1">
      <c r="B404" s="7">
        <v>44074</v>
      </c>
      <c r="C404" s="3">
        <v>3212.074768025198</v>
      </c>
      <c r="D404" s="3"/>
      <c r="E404" s="3">
        <v>3306.5994483125569</v>
      </c>
      <c r="F404" s="2">
        <v>5.709677419354839</v>
      </c>
      <c r="G404" s="2">
        <v>5.7350000000000003</v>
      </c>
      <c r="H404" s="2">
        <v>5.7612903225806447</v>
      </c>
      <c r="I404" s="2">
        <v>5.694</v>
      </c>
      <c r="J404" s="9">
        <f>C404/$Q$362/H404/31/N404</f>
        <v>0.7488213188087941</v>
      </c>
      <c r="K404" s="9">
        <f>E404/$Q$362/I404/31/O404</f>
        <v>0.77325025884439547</v>
      </c>
      <c r="L404" s="9">
        <f>C404/$N$362/24/31</f>
        <v>0.21586523978663966</v>
      </c>
      <c r="M404" s="9">
        <f>E404/$N$362/24/31</f>
        <v>0.22221770485971487</v>
      </c>
      <c r="N404" s="9">
        <v>0.99</v>
      </c>
      <c r="O404" s="10">
        <v>0.99860000000000004</v>
      </c>
      <c r="P404" s="9">
        <v>0.995</v>
      </c>
      <c r="Q404" s="17">
        <v>0.99880000000000002</v>
      </c>
      <c r="S404" s="7">
        <v>44074</v>
      </c>
      <c r="T404" s="54">
        <f t="shared" ref="T404" si="628">E404/C404-1</f>
        <v>2.9427920305066024E-2</v>
      </c>
      <c r="U404" s="54">
        <f t="shared" si="620"/>
        <v>-1.1679731243001035E-2</v>
      </c>
      <c r="V404" s="9">
        <f t="shared" ref="V404" si="629">O404-N404</f>
        <v>8.600000000000052E-3</v>
      </c>
      <c r="W404" s="9">
        <f t="shared" ref="W404" si="630">Q404-P404</f>
        <v>3.8000000000000256E-3</v>
      </c>
      <c r="X404" s="15">
        <v>-4.7000000000000002E-3</v>
      </c>
    </row>
    <row r="405" spans="1:27" hidden="1">
      <c r="B405" s="7">
        <v>44104</v>
      </c>
      <c r="C405" s="3">
        <v>3407.3140764171058</v>
      </c>
      <c r="D405" s="3"/>
      <c r="E405" s="3">
        <v>3345.6418165807468</v>
      </c>
      <c r="F405" s="2">
        <v>5.9333333333333336</v>
      </c>
      <c r="G405" s="2">
        <v>5.9179000000000004</v>
      </c>
      <c r="H405" s="2">
        <v>6.4566666666666661</v>
      </c>
      <c r="I405" s="2">
        <v>6.3208333333333337</v>
      </c>
      <c r="J405" s="9">
        <f>C405/$Q$362/H405/30/N405</f>
        <v>0.73241386236956907</v>
      </c>
      <c r="K405" s="9">
        <f>E405/$Q$362/I405/30/O405</f>
        <v>0.74286579445149981</v>
      </c>
      <c r="L405" s="9">
        <f>C405/$N$362/24/30</f>
        <v>0.23661903308452123</v>
      </c>
      <c r="M405" s="9">
        <f>E405/$N$362/24/30</f>
        <v>0.23233623726255187</v>
      </c>
      <c r="N405" s="9">
        <v>0.99</v>
      </c>
      <c r="O405" s="86">
        <v>0.97899999999999998</v>
      </c>
      <c r="P405" s="9">
        <v>0.995</v>
      </c>
      <c r="Q405" s="17">
        <v>0.98680000000000001</v>
      </c>
      <c r="S405" s="7">
        <v>44104</v>
      </c>
      <c r="T405" s="54">
        <f t="shared" ref="T405" si="631">E405/C405-1</f>
        <v>-1.8099963329828772E-2</v>
      </c>
      <c r="U405" s="54">
        <f t="shared" si="620"/>
        <v>-2.1037687145069595E-2</v>
      </c>
      <c r="V405" s="9">
        <f t="shared" ref="V405" si="632">O405-N405</f>
        <v>-1.100000000000001E-2</v>
      </c>
      <c r="W405" s="9">
        <f t="shared" ref="W405" si="633">Q405-P405</f>
        <v>-8.1999999999999851E-3</v>
      </c>
      <c r="X405" s="15">
        <v>-1.21E-2</v>
      </c>
    </row>
    <row r="406" spans="1:27" hidden="1">
      <c r="B406" s="7">
        <v>44135</v>
      </c>
      <c r="C406" s="3">
        <v>3692.7903517185432</v>
      </c>
      <c r="D406" s="3"/>
      <c r="E406" s="3">
        <v>3554.2429532716733</v>
      </c>
      <c r="F406" s="2">
        <v>5.387096774193548</v>
      </c>
      <c r="G406" s="2">
        <v>5.2831290322580644</v>
      </c>
      <c r="H406" s="2">
        <v>6.5354838709677416</v>
      </c>
      <c r="I406" s="2">
        <v>6.3843225806451613</v>
      </c>
      <c r="J406" s="9">
        <f>C406/$Q$362/H406/31/N406</f>
        <v>0.75890815612254314</v>
      </c>
      <c r="K406" s="9">
        <f>E406/$Q$362/I406/31/O406</f>
        <v>0.74047449817830679</v>
      </c>
      <c r="L406" s="9">
        <f>C406/$N$362/24/31</f>
        <v>0.24817139460474083</v>
      </c>
      <c r="M406" s="9">
        <f>E406/$N$362/24/31</f>
        <v>0.23886041352632215</v>
      </c>
      <c r="N406" s="9">
        <v>0.99</v>
      </c>
      <c r="O406" s="10">
        <v>0.99970000000000003</v>
      </c>
      <c r="P406" s="9">
        <v>0.995</v>
      </c>
      <c r="Q406" s="17">
        <v>1</v>
      </c>
      <c r="S406" s="7">
        <v>44135</v>
      </c>
      <c r="T406" s="54">
        <f t="shared" ref="T406" si="634">E406/C406-1</f>
        <v>-3.7518349337755663E-2</v>
      </c>
      <c r="U406" s="54">
        <f t="shared" ref="U406" si="635">I406/H406-1</f>
        <v>-2.3129318854886449E-2</v>
      </c>
      <c r="V406" s="9">
        <f t="shared" ref="V406" si="636">O406-N406</f>
        <v>9.7000000000000419E-3</v>
      </c>
      <c r="W406" s="9">
        <f t="shared" ref="W406" si="637">Q406-P406</f>
        <v>5.0000000000000044E-3</v>
      </c>
      <c r="X406" s="15">
        <v>-2.3E-2</v>
      </c>
    </row>
    <row r="407" spans="1:27" hidden="1">
      <c r="B407" s="7">
        <v>44165</v>
      </c>
      <c r="C407" s="3">
        <v>3211.2261717362521</v>
      </c>
      <c r="D407" s="3"/>
      <c r="E407" s="3">
        <v>3133.6984165261238</v>
      </c>
      <c r="F407" s="2">
        <v>4.2666666666666666</v>
      </c>
      <c r="G407" s="2">
        <v>4.2770000000000001</v>
      </c>
      <c r="H407" s="2">
        <v>5.5533333333333328</v>
      </c>
      <c r="I407" s="2">
        <v>5.77</v>
      </c>
      <c r="J407" s="9">
        <f>C407/$Q$362/H407/30/N407</f>
        <v>0.80254594823921033</v>
      </c>
      <c r="K407" s="9">
        <f>E407/$Q$362/I407/30/O407</f>
        <v>0.75376182628804489</v>
      </c>
      <c r="L407" s="9">
        <f>C407/$N$362/24/30</f>
        <v>0.22300181748168416</v>
      </c>
      <c r="M407" s="9">
        <f>E407/$N$362/24/30</f>
        <v>0.21761794559209191</v>
      </c>
      <c r="N407" s="9">
        <v>0.99</v>
      </c>
      <c r="O407" s="10">
        <v>0.99</v>
      </c>
      <c r="P407" s="9">
        <v>0.995</v>
      </c>
      <c r="Q407" s="17">
        <v>0.99809999999999999</v>
      </c>
      <c r="S407" s="7">
        <v>44165</v>
      </c>
      <c r="T407" s="54">
        <f t="shared" ref="T407" si="638">E407/C407-1</f>
        <v>-2.4142726505062884E-2</v>
      </c>
      <c r="U407" s="54">
        <f t="shared" ref="U407" si="639">I407/H407-1</f>
        <v>3.9015606242497114E-2</v>
      </c>
      <c r="V407" s="9">
        <f t="shared" ref="V407" si="640">O407-N407</f>
        <v>0</v>
      </c>
      <c r="W407" s="9">
        <f t="shared" ref="W407" si="641">Q407-P407</f>
        <v>3.0999999999999917E-3</v>
      </c>
      <c r="X407" s="15">
        <v>-1.7299999999999999E-2</v>
      </c>
    </row>
    <row r="408" spans="1:27" hidden="1">
      <c r="B408" s="7">
        <v>44196</v>
      </c>
      <c r="C408" s="3">
        <v>3169.0881620094751</v>
      </c>
      <c r="D408" s="3"/>
      <c r="E408" s="3">
        <v>3238.8372593354056</v>
      </c>
      <c r="F408" s="2">
        <v>3.774193548387097</v>
      </c>
      <c r="G408" s="2">
        <v>3.96</v>
      </c>
      <c r="H408" s="2">
        <v>5.2032258064516137</v>
      </c>
      <c r="I408" s="2">
        <v>5.71</v>
      </c>
      <c r="J408" s="9">
        <f>C408/$Q$362/H408/31/N408</f>
        <v>0.81803891238819681</v>
      </c>
      <c r="K408" s="9">
        <f>E408/$Q$362/I408/31/O408</f>
        <v>0.76184274040611311</v>
      </c>
      <c r="L408" s="9">
        <f>C408/$N$362/24/31</f>
        <v>0.21297635497375503</v>
      </c>
      <c r="M408" s="9">
        <f>E408/$N$362/24/31</f>
        <v>0.2176637943101751</v>
      </c>
      <c r="N408" s="9">
        <v>0.99</v>
      </c>
      <c r="O408" s="10">
        <v>0.99</v>
      </c>
      <c r="P408" s="9">
        <v>0.995</v>
      </c>
      <c r="Q408" s="17">
        <v>0.99099999999999999</v>
      </c>
      <c r="S408" s="7">
        <v>44196</v>
      </c>
      <c r="T408" s="54">
        <f t="shared" ref="T408" si="642">E408/C408-1</f>
        <v>2.2009200678627883E-2</v>
      </c>
      <c r="U408" s="54">
        <f t="shared" ref="U408" si="643">I408/H408-1</f>
        <v>9.739615623062603E-2</v>
      </c>
      <c r="V408" s="9">
        <f t="shared" ref="V408" si="644">O408-N408</f>
        <v>0</v>
      </c>
      <c r="W408" s="9">
        <f t="shared" ref="W408" si="645">Q408-P408</f>
        <v>-4.0000000000000036E-3</v>
      </c>
      <c r="X408" s="15">
        <v>-1.67E-2</v>
      </c>
    </row>
    <row r="409" spans="1:27" hidden="1">
      <c r="B409" s="7">
        <v>44227</v>
      </c>
      <c r="C409" s="3">
        <v>3322.0091115525115</v>
      </c>
      <c r="D409" s="3"/>
      <c r="E409" s="3">
        <v>3155.0311049175207</v>
      </c>
      <c r="F409" s="2">
        <v>4.032258064516129</v>
      </c>
      <c r="G409" s="2">
        <v>4.032258064516129</v>
      </c>
      <c r="H409" s="2">
        <v>5.4741935483870963</v>
      </c>
      <c r="I409" s="2">
        <v>5.4960666371647653</v>
      </c>
      <c r="J409" s="9">
        <f>C409/$Q$362/H409/31/N409</f>
        <v>0.81506639162557637</v>
      </c>
      <c r="K409" s="9">
        <f>E409/$Q$362/I409/31/O409</f>
        <v>0.7721870100561542</v>
      </c>
      <c r="L409" s="9">
        <f>C409/$N$362/24/31</f>
        <v>0.22325330050756129</v>
      </c>
      <c r="M409" s="9">
        <f>E409/$N$362/24/31</f>
        <v>0.21203166027671508</v>
      </c>
      <c r="N409" s="9">
        <v>0.99</v>
      </c>
      <c r="O409" s="10">
        <v>0.98850000000000005</v>
      </c>
      <c r="P409" s="9">
        <v>0.995</v>
      </c>
      <c r="Q409" s="17">
        <v>0.99729999999999996</v>
      </c>
      <c r="S409" s="7">
        <v>44227</v>
      </c>
      <c r="T409" s="54">
        <f t="shared" ref="T409" si="646">E409/C409-1</f>
        <v>-5.0264162748474561E-2</v>
      </c>
      <c r="U409" s="54">
        <f t="shared" ref="U409" si="647">I409/H409-1</f>
        <v>3.9956732593267041E-3</v>
      </c>
      <c r="V409" s="9">
        <f t="shared" ref="V409" si="648">O409-N409</f>
        <v>-1.4999999999999458E-3</v>
      </c>
      <c r="W409" s="9">
        <f t="shared" ref="W409" si="649">Q409-P409</f>
        <v>2.2999999999999687E-3</v>
      </c>
      <c r="X409" s="15">
        <v>-1.61E-2</v>
      </c>
    </row>
    <row r="410" spans="1:27" hidden="1">
      <c r="B410" s="7">
        <v>44255</v>
      </c>
      <c r="C410" s="3">
        <v>3366.7285272793974</v>
      </c>
      <c r="D410" s="3"/>
      <c r="E410" s="3">
        <v>3299.82802641735</v>
      </c>
      <c r="F410" s="2">
        <v>4.9642857142857144</v>
      </c>
      <c r="G410" s="2">
        <v>5.176036492873048</v>
      </c>
      <c r="H410" s="2">
        <v>6.2285714285714286</v>
      </c>
      <c r="I410" s="2">
        <v>6.61278091238007</v>
      </c>
      <c r="J410" s="9">
        <f>C410/$Q$362/H410/28/N410</f>
        <v>0.80377709705938094</v>
      </c>
      <c r="K410" s="9">
        <f>E410/$Q$362/I410/28/O410</f>
        <v>0.74459005862818173</v>
      </c>
      <c r="L410" s="9">
        <f>C410/$N$362/24/28</f>
        <v>0.25050063447019327</v>
      </c>
      <c r="M410" s="9">
        <f>E410/$N$362/24/28</f>
        <v>0.24552291863224332</v>
      </c>
      <c r="N410" s="9">
        <v>0.99</v>
      </c>
      <c r="O410" s="10">
        <v>0.98660000000000003</v>
      </c>
      <c r="P410" s="9">
        <v>0.995</v>
      </c>
      <c r="Q410" s="17">
        <v>0.996</v>
      </c>
      <c r="S410" s="7">
        <v>44255</v>
      </c>
      <c r="T410" s="54">
        <f t="shared" ref="T410" si="650">E410/C410-1</f>
        <v>-1.9871070779831745E-2</v>
      </c>
      <c r="U410" s="54">
        <f t="shared" ref="U410" si="651">I410/H410-1</f>
        <v>6.1685008868359814E-2</v>
      </c>
      <c r="V410" s="9">
        <f t="shared" ref="V410" si="652">O410-N410</f>
        <v>-3.3999999999999586E-3</v>
      </c>
      <c r="W410" s="9">
        <f t="shared" ref="W410" si="653">Q410-P410</f>
        <v>1.0000000000000009E-3</v>
      </c>
      <c r="X410" s="15">
        <v>-1.7000000000000001E-2</v>
      </c>
    </row>
    <row r="411" spans="1:27" hidden="1">
      <c r="B411" s="7">
        <v>44286</v>
      </c>
      <c r="C411" s="19">
        <v>3995.0074933656388</v>
      </c>
      <c r="D411" s="19"/>
      <c r="E411" s="3">
        <v>3708.9016255988199</v>
      </c>
      <c r="F411" s="20">
        <v>6.161290322580645</v>
      </c>
      <c r="G411" s="2">
        <v>5.9594257889890523</v>
      </c>
      <c r="H411" s="20">
        <v>6.9741935483870963</v>
      </c>
      <c r="I411" s="2">
        <v>6.7248413088799399</v>
      </c>
      <c r="J411" s="9">
        <f>C411/$Q$362/H411/31/N411</f>
        <v>0.76937118626415657</v>
      </c>
      <c r="K411" s="9">
        <f>E411/$Q$362/I411/31/O411</f>
        <v>0.73437726226397737</v>
      </c>
      <c r="L411" s="9">
        <f>C411/$N$362/24/31</f>
        <v>0.2684816863820994</v>
      </c>
      <c r="M411" s="9">
        <f>E411/$N$362/24/31</f>
        <v>0.24925414150529704</v>
      </c>
      <c r="N411" s="9">
        <v>0.99</v>
      </c>
      <c r="O411" s="10">
        <v>0.99860000000000004</v>
      </c>
      <c r="P411" s="9">
        <v>0.995</v>
      </c>
      <c r="Q411" s="17" t="s">
        <v>34</v>
      </c>
      <c r="S411" s="7">
        <v>44286</v>
      </c>
      <c r="T411" s="54">
        <f t="shared" ref="T411:T412" si="654">E411/C411-1</f>
        <v>-7.1615852596508045E-2</v>
      </c>
      <c r="U411" s="54">
        <f t="shared" ref="U411:U412" si="655">I411/H411-1</f>
        <v>-3.5753558856252754E-2</v>
      </c>
      <c r="V411" s="9">
        <f t="shared" ref="V411:V412" si="656">O411-N411</f>
        <v>8.600000000000052E-3</v>
      </c>
      <c r="W411" s="9" t="e">
        <f t="shared" ref="W411:W412" si="657">Q411-P411</f>
        <v>#VALUE!</v>
      </c>
      <c r="X411" s="15">
        <v>-3.4599999999999999E-2</v>
      </c>
    </row>
    <row r="412" spans="1:27" hidden="1">
      <c r="A412" s="41"/>
      <c r="B412" s="42">
        <v>44316</v>
      </c>
      <c r="C412" s="36">
        <v>3769.1981700726533</v>
      </c>
      <c r="D412" s="36"/>
      <c r="E412" s="36">
        <v>3763.6335101976738</v>
      </c>
      <c r="F412" s="49">
        <v>6.8666666666666663</v>
      </c>
      <c r="G412" s="36">
        <v>7.0605932881547444</v>
      </c>
      <c r="H412" s="49">
        <v>6.9933333333333341</v>
      </c>
      <c r="I412" s="36">
        <v>7.3241394214718829</v>
      </c>
      <c r="J412" s="39">
        <f>C412/$Q$362/H412/30/N412</f>
        <v>0.74802738345027409</v>
      </c>
      <c r="K412" s="39">
        <f>E412/$Q$362/I412/30/O412</f>
        <v>0.70761197343658977</v>
      </c>
      <c r="L412" s="39">
        <f>C412/$N$362/24/30</f>
        <v>0.26174987292171203</v>
      </c>
      <c r="M412" s="39">
        <f>E412/$N$362/24/30</f>
        <v>0.26136343820817182</v>
      </c>
      <c r="N412" s="40">
        <v>0.99</v>
      </c>
      <c r="O412" s="48">
        <v>0.99780000000000002</v>
      </c>
      <c r="P412" s="40">
        <v>0.995</v>
      </c>
      <c r="Q412" s="52">
        <v>1</v>
      </c>
      <c r="R412" s="41"/>
      <c r="S412" s="42">
        <v>44316</v>
      </c>
      <c r="T412" s="39">
        <f t="shared" si="654"/>
        <v>-1.4763511027789944E-3</v>
      </c>
      <c r="U412" s="39">
        <f t="shared" si="655"/>
        <v>4.7303063127533296E-2</v>
      </c>
      <c r="V412" s="40">
        <f t="shared" si="656"/>
        <v>7.8000000000000291E-3</v>
      </c>
      <c r="W412" s="40">
        <f t="shared" si="657"/>
        <v>5.0000000000000044E-3</v>
      </c>
      <c r="X412" s="61">
        <v>-3.5400000000000001E-2</v>
      </c>
      <c r="Y412" s="41"/>
      <c r="Z412" s="41"/>
      <c r="AA412" s="41"/>
    </row>
    <row r="413" spans="1:27" hidden="1">
      <c r="B413" s="7">
        <v>44347</v>
      </c>
      <c r="C413" s="3">
        <v>3744.9254354322629</v>
      </c>
      <c r="D413" s="3"/>
      <c r="E413" s="3">
        <v>3629.428058921018</v>
      </c>
      <c r="F413" s="2">
        <v>6.903225806451613</v>
      </c>
      <c r="G413" s="3">
        <v>6.8040000000000003</v>
      </c>
      <c r="H413" s="2">
        <v>6.9161290322580644</v>
      </c>
      <c r="I413" s="3">
        <v>6.867</v>
      </c>
      <c r="J413" s="63">
        <f>C413/$Q$362/H413/31/N413</f>
        <v>0.7272645233776297</v>
      </c>
      <c r="K413" s="63">
        <f>E413/$Q$362/I413/31/O413</f>
        <v>0.70298970102708014</v>
      </c>
      <c r="L413" s="63">
        <f>C413/$N$362/24/31</f>
        <v>0.25167509646722197</v>
      </c>
      <c r="M413" s="63">
        <f>E413/$N$362/24/31</f>
        <v>0.24391317600275655</v>
      </c>
      <c r="N413" s="9">
        <v>0.99</v>
      </c>
      <c r="O413" s="97">
        <v>0.99970000000000003</v>
      </c>
      <c r="P413" s="9">
        <v>0.995</v>
      </c>
      <c r="Q413" s="98">
        <v>1</v>
      </c>
      <c r="S413" s="7">
        <v>44347</v>
      </c>
      <c r="T413" s="63">
        <f t="shared" ref="T413" si="658">E413/C413-1</f>
        <v>-3.0841035022614149E-2</v>
      </c>
      <c r="U413" s="63">
        <f t="shared" ref="U413" si="659">I413/H413-1</f>
        <v>-7.1035447761194082E-3</v>
      </c>
      <c r="V413" s="9">
        <f t="shared" ref="V413" si="660">O413-N413</f>
        <v>9.7000000000000419E-3</v>
      </c>
      <c r="W413" s="9">
        <f t="shared" ref="W413" si="661">Q413-P413</f>
        <v>5.0000000000000044E-3</v>
      </c>
      <c r="X413" s="64">
        <v>-2.5399999999999999E-2</v>
      </c>
    </row>
    <row r="414" spans="1:27" hidden="1">
      <c r="B414" s="7">
        <v>44377</v>
      </c>
      <c r="C414" s="3">
        <v>3422.788874945074</v>
      </c>
      <c r="D414" s="3"/>
      <c r="E414" s="2">
        <v>3792.877910797758</v>
      </c>
      <c r="F414" s="2">
        <v>6.5</v>
      </c>
      <c r="G414" s="2">
        <v>7.2093026494153811</v>
      </c>
      <c r="H414" s="2">
        <v>6.47</v>
      </c>
      <c r="I414" s="2">
        <v>7.220911100642879</v>
      </c>
      <c r="J414" s="63">
        <f>C414/$Q$362/H414/30/N414</f>
        <v>0.73422401485719035</v>
      </c>
      <c r="K414" s="63">
        <f>E414/$Q$362/I414/30/O414</f>
        <v>0.72366737668519954</v>
      </c>
      <c r="L414" s="63">
        <f>C414/$N$362/24/30</f>
        <v>0.23769367187118567</v>
      </c>
      <c r="M414" s="63">
        <f>E414/$N$362/24/30</f>
        <v>0.26339429936095538</v>
      </c>
      <c r="N414" s="9">
        <v>0.99</v>
      </c>
      <c r="O414" s="97">
        <v>0.99729999999999996</v>
      </c>
      <c r="P414" s="9">
        <v>0.995</v>
      </c>
      <c r="Q414" s="98">
        <v>0.998</v>
      </c>
      <c r="S414" s="7">
        <v>44377</v>
      </c>
      <c r="T414" s="63">
        <f t="shared" ref="T414:T417" si="662">E414/C414-1</f>
        <v>0.10812499671298692</v>
      </c>
      <c r="U414" s="63">
        <f t="shared" ref="U414:U417" si="663">I414/H414-1</f>
        <v>0.11606044832192874</v>
      </c>
      <c r="V414" s="9">
        <f t="shared" ref="V414:V417" si="664">O414-N414</f>
        <v>7.2999999999999732E-3</v>
      </c>
      <c r="W414" s="9">
        <f t="shared" ref="W414:W417" si="665">Q414-P414</f>
        <v>3.0000000000000027E-3</v>
      </c>
      <c r="X414" s="64">
        <v>-1.8499999999999999E-2</v>
      </c>
    </row>
    <row r="415" spans="1:27" hidden="1">
      <c r="B415" s="7">
        <v>44408</v>
      </c>
      <c r="C415" s="3">
        <v>3168.2879419029282</v>
      </c>
      <c r="D415" s="3"/>
      <c r="E415" s="3">
        <v>3490.866060517872</v>
      </c>
      <c r="F415" s="2">
        <v>5.741935483870968</v>
      </c>
      <c r="G415" s="3">
        <v>6.3524558233669408</v>
      </c>
      <c r="H415" s="2">
        <v>5.7290322580645157</v>
      </c>
      <c r="I415" s="3">
        <v>6.3988817825209665</v>
      </c>
      <c r="J415" s="63">
        <f>C415/$Q$362/H415/31/N415</f>
        <v>0.74277228727240696</v>
      </c>
      <c r="K415" s="63">
        <f>E415/$Q$362/I415/31/O415</f>
        <v>0.72612455028939593</v>
      </c>
      <c r="L415" s="63">
        <f>C415/$N$362/24/31</f>
        <v>0.21292257674078818</v>
      </c>
      <c r="M415" s="63">
        <f>E415/$N$362/24/31</f>
        <v>0.23460121374448065</v>
      </c>
      <c r="N415" s="9">
        <v>0.99</v>
      </c>
      <c r="O415" s="63">
        <v>0.999</v>
      </c>
      <c r="P415" s="9">
        <v>0.995</v>
      </c>
      <c r="Q415" s="64">
        <v>1</v>
      </c>
      <c r="S415" s="7">
        <v>44408</v>
      </c>
      <c r="T415" s="63">
        <f t="shared" si="662"/>
        <v>0.10181464706809384</v>
      </c>
      <c r="U415" s="63">
        <f t="shared" si="663"/>
        <v>0.11692193275985341</v>
      </c>
      <c r="V415" s="63">
        <f t="shared" si="664"/>
        <v>9.000000000000008E-3</v>
      </c>
      <c r="W415" s="63">
        <f t="shared" si="665"/>
        <v>5.0000000000000044E-3</v>
      </c>
      <c r="X415" s="64">
        <v>-1.2699999999999999E-2</v>
      </c>
    </row>
    <row r="416" spans="1:27" hidden="1">
      <c r="B416" s="7">
        <v>44439</v>
      </c>
      <c r="C416" s="3">
        <v>3200.1806114194842</v>
      </c>
      <c r="D416" s="3"/>
      <c r="E416" s="3">
        <v>3723.4773934087589</v>
      </c>
      <c r="F416" s="2">
        <v>5.709677419354839</v>
      </c>
      <c r="G416" s="2">
        <v>6.6500316632803029</v>
      </c>
      <c r="H416" s="2">
        <v>5.7612903225806447</v>
      </c>
      <c r="I416" s="2">
        <v>6.7785798373589028</v>
      </c>
      <c r="J416" s="63">
        <f>C416/$Q$362/H416/30/N416</f>
        <v>0.77091675222352585</v>
      </c>
      <c r="K416" s="63">
        <f>E416/$Q$362/I416/30/O416</f>
        <v>0.7551185797245078</v>
      </c>
      <c r="L416" s="63">
        <f>C416/$N$362/24/31</f>
        <v>0.21506590130507283</v>
      </c>
      <c r="M416" s="63">
        <f>E416/$N$362/24/31</f>
        <v>0.25023369579359939</v>
      </c>
      <c r="N416" s="9">
        <v>0.99</v>
      </c>
      <c r="O416" s="63">
        <v>0.99950000000000006</v>
      </c>
      <c r="P416" s="9">
        <v>0.995</v>
      </c>
      <c r="Q416" s="64">
        <v>1</v>
      </c>
      <c r="S416" s="7">
        <v>44439</v>
      </c>
      <c r="T416" s="63">
        <f t="shared" si="662"/>
        <v>0.16352101507082106</v>
      </c>
      <c r="U416" s="63">
        <f t="shared" si="663"/>
        <v>0.17657320805221732</v>
      </c>
      <c r="V416" s="63">
        <f t="shared" si="664"/>
        <v>9.5000000000000639E-3</v>
      </c>
      <c r="W416" s="63">
        <f t="shared" si="665"/>
        <v>5.0000000000000044E-3</v>
      </c>
      <c r="X416" s="64">
        <v>-1.8499999999999999E-2</v>
      </c>
    </row>
    <row r="417" spans="1:27" hidden="1">
      <c r="B417" s="7">
        <v>44469</v>
      </c>
      <c r="C417" s="3">
        <v>3393.9137986736228</v>
      </c>
      <c r="D417" s="3"/>
      <c r="E417" s="3">
        <v>2953.0237358725126</v>
      </c>
      <c r="F417" s="2">
        <v>5.9333333333333336</v>
      </c>
      <c r="G417" s="3">
        <v>5.060221052546618</v>
      </c>
      <c r="H417" s="2">
        <v>6.4566666666666661</v>
      </c>
      <c r="I417" s="3">
        <v>5.4066432457502405</v>
      </c>
      <c r="J417" s="63">
        <f>C417/$Q$362/H417/30/N417</f>
        <v>0.72953342664840737</v>
      </c>
      <c r="K417" s="63">
        <f>E417/$Q$362/I417/30/O417</f>
        <v>0.75456569616822722</v>
      </c>
      <c r="L417" s="63">
        <f>C417/$N$362/24/30</f>
        <v>0.23568845824122381</v>
      </c>
      <c r="M417" s="63">
        <f>E417/$N$362/24/30</f>
        <v>0.20507109276892449</v>
      </c>
      <c r="N417" s="9">
        <v>0.99</v>
      </c>
      <c r="O417" s="63">
        <v>0.99455800000000005</v>
      </c>
      <c r="P417" s="9">
        <v>0.995</v>
      </c>
      <c r="Q417" s="64">
        <v>0.99560000000000004</v>
      </c>
      <c r="S417" s="7">
        <v>44469</v>
      </c>
      <c r="T417" s="63">
        <f t="shared" si="662"/>
        <v>-0.1299060874714657</v>
      </c>
      <c r="U417" s="63">
        <f t="shared" si="663"/>
        <v>-0.16262623968762402</v>
      </c>
      <c r="V417" s="63">
        <f t="shared" si="664"/>
        <v>4.558000000000062E-3</v>
      </c>
      <c r="W417" s="63">
        <f t="shared" si="665"/>
        <v>6.0000000000004494E-4</v>
      </c>
      <c r="X417" s="64">
        <v>-4.7000000000000002E-3</v>
      </c>
    </row>
    <row r="418" spans="1:27" hidden="1">
      <c r="B418" s="7">
        <v>44500</v>
      </c>
      <c r="C418" s="3">
        <v>3676.3897435167805</v>
      </c>
      <c r="D418" s="3"/>
      <c r="E418" s="3">
        <v>3694.3966779827729</v>
      </c>
      <c r="F418" s="2">
        <v>5.387096774193548</v>
      </c>
      <c r="G418" s="2">
        <v>5.3975767143934856</v>
      </c>
      <c r="H418" s="2">
        <v>6.5354838709677416</v>
      </c>
      <c r="I418" s="3">
        <v>6.6212477268666872</v>
      </c>
      <c r="J418" s="63">
        <f>C418/$Q$362/H418/31/N418</f>
        <v>0.75553765464690548</v>
      </c>
      <c r="K418" s="63">
        <f>E418/$Q$362/I418/31/O418</f>
        <v>0.74409983968105209</v>
      </c>
      <c r="L418" s="63">
        <f>C418/$N$362/24/31</f>
        <v>0.247069203193332</v>
      </c>
      <c r="M418" s="63">
        <f>E418/$N$362/24/31</f>
        <v>0.24827934663862722</v>
      </c>
      <c r="N418" s="9">
        <v>0.99</v>
      </c>
      <c r="O418" s="63">
        <v>0.99705699999999997</v>
      </c>
      <c r="P418" s="9">
        <v>0.995</v>
      </c>
      <c r="Q418" s="64">
        <v>0.99834599999999996</v>
      </c>
      <c r="S418" s="7">
        <v>44500</v>
      </c>
      <c r="T418" s="63">
        <f t="shared" ref="T418" si="666">E418/C418-1</f>
        <v>4.8979938804767365E-3</v>
      </c>
      <c r="U418" s="63">
        <f t="shared" ref="U418" si="667">I418/H418-1</f>
        <v>1.3122801248111049E-2</v>
      </c>
      <c r="V418" s="63">
        <f t="shared" ref="V418" si="668">O418-N418</f>
        <v>7.05699999999998E-3</v>
      </c>
      <c r="W418" s="63">
        <f t="shared" ref="W418" si="669">Q418-P418</f>
        <v>3.3459999999999601E-3</v>
      </c>
      <c r="X418" s="64">
        <v>-8.3999999999999995E-3</v>
      </c>
    </row>
    <row r="419" spans="1:27" hidden="1">
      <c r="B419" s="7">
        <v>44530</v>
      </c>
      <c r="C419" s="3">
        <v>3191.378591683505</v>
      </c>
      <c r="D419" s="3"/>
      <c r="E419" s="3">
        <v>3096.1438848861776</v>
      </c>
      <c r="F419" s="2">
        <v>4.2666666666666666</v>
      </c>
      <c r="G419" s="3">
        <v>4.2787834331959802</v>
      </c>
      <c r="H419" s="2">
        <v>5.5533333333333328</v>
      </c>
      <c r="I419" s="3">
        <v>5.804217811720445</v>
      </c>
      <c r="J419" s="63">
        <f>C419/$Q$362/H419/30/N419</f>
        <v>0.79758566387995777</v>
      </c>
      <c r="K419" s="63">
        <f>E419/$Q$362/I419/30/O419</f>
        <v>0.73331839242954022</v>
      </c>
      <c r="L419" s="63">
        <f>C419/$N$362/24/30</f>
        <v>0.22162351331135449</v>
      </c>
      <c r="M419" s="63">
        <f>E419/$N$362/24/30</f>
        <v>0.21500999200598456</v>
      </c>
      <c r="N419" s="9">
        <v>0.99</v>
      </c>
      <c r="O419" s="63">
        <v>0.99947699999999995</v>
      </c>
      <c r="P419" s="9">
        <v>0.995</v>
      </c>
      <c r="Q419" s="64">
        <v>1</v>
      </c>
      <c r="S419" s="7">
        <v>44530</v>
      </c>
      <c r="T419" s="63">
        <f t="shared" ref="T419" si="670">E419/C419-1</f>
        <v>-2.9841243857905764E-2</v>
      </c>
      <c r="U419" s="63">
        <f t="shared" ref="U419" si="671">I419/H419-1</f>
        <v>4.5177277020488349E-2</v>
      </c>
      <c r="V419" s="63">
        <f t="shared" ref="V419" si="672">O419-N419</f>
        <v>9.4769999999999577E-3</v>
      </c>
      <c r="W419" s="63">
        <f t="shared" ref="W419" si="673">Q419-P419</f>
        <v>5.0000000000000044E-3</v>
      </c>
      <c r="X419" s="64">
        <v>-1.66E-2</v>
      </c>
    </row>
    <row r="420" spans="1:27" hidden="1">
      <c r="B420" s="7">
        <v>44561</v>
      </c>
      <c r="C420" s="3">
        <v>3156.9488980964948</v>
      </c>
      <c r="D420" s="3"/>
      <c r="E420" s="3">
        <v>2702.2464621351342</v>
      </c>
      <c r="F420" s="2">
        <v>3.774193548387097</v>
      </c>
      <c r="G420" s="3">
        <v>3.4357964858668018</v>
      </c>
      <c r="H420" s="2">
        <v>5.2032258064516137</v>
      </c>
      <c r="I420" s="3">
        <v>4.8048747633858868</v>
      </c>
      <c r="J420" s="63">
        <f>C420/$Q$362/H420/31/N420</f>
        <v>0.81490539582415433</v>
      </c>
      <c r="K420" s="63">
        <f>E420/$Q$362/I420/31/O420</f>
        <v>0.74825744895213897</v>
      </c>
      <c r="L420" s="63">
        <f>C420/$N$362/24/31</f>
        <v>0.21216054422691497</v>
      </c>
      <c r="M420" s="63">
        <f>E420/$N$362/24/31</f>
        <v>0.18160258482090957</v>
      </c>
      <c r="N420" s="9">
        <v>0.99</v>
      </c>
      <c r="O420" s="63">
        <v>0.99939999999999996</v>
      </c>
      <c r="P420" s="9">
        <v>0.995</v>
      </c>
      <c r="Q420" s="64">
        <v>1</v>
      </c>
      <c r="S420" s="7">
        <v>44561</v>
      </c>
      <c r="T420" s="63">
        <f t="shared" ref="T420" si="674">E420/C420-1</f>
        <v>-0.14403224462566588</v>
      </c>
      <c r="U420" s="63">
        <f t="shared" ref="U420" si="675">I420/H420-1</f>
        <v>-7.6558476968614619E-2</v>
      </c>
      <c r="V420" s="63">
        <f t="shared" ref="V420" si="676">O420-N420</f>
        <v>9.3999999999999639E-3</v>
      </c>
      <c r="W420" s="63">
        <f t="shared" ref="W420" si="677">Q420-P420</f>
        <v>5.0000000000000044E-3</v>
      </c>
      <c r="X420" s="64">
        <v>-1.72E-2</v>
      </c>
    </row>
    <row r="421" spans="1:27" hidden="1">
      <c r="B421" s="7">
        <v>44592</v>
      </c>
      <c r="C421" s="3">
        <v>3305.3990659947376</v>
      </c>
      <c r="D421" s="3"/>
      <c r="E421" s="2">
        <v>3060.9292054093562</v>
      </c>
      <c r="F421" s="2">
        <v>4.032258064516129</v>
      </c>
      <c r="G421" s="3">
        <v>3.8213471647372352</v>
      </c>
      <c r="H421" s="2">
        <v>5.4741935483870963</v>
      </c>
      <c r="I421" s="3">
        <v>5.2775707043084052</v>
      </c>
      <c r="J421" s="63">
        <f>C421/$Q$362/H421/31/N421</f>
        <v>0.81099105966744556</v>
      </c>
      <c r="K421" s="63">
        <f>E421/$Q$362/I421/31/O421</f>
        <v>0.77656868727615314</v>
      </c>
      <c r="L421" s="63">
        <f>C421/$N$362/24/31</f>
        <v>0.22213703400502269</v>
      </c>
      <c r="M421" s="63">
        <f>E421/$N$362/24/31</f>
        <v>0.20570760789041373</v>
      </c>
      <c r="N421" s="9">
        <v>0.99</v>
      </c>
      <c r="O421" s="63">
        <v>0.99308600000000002</v>
      </c>
      <c r="P421" s="9">
        <v>0.995</v>
      </c>
      <c r="Q421" s="64">
        <v>1</v>
      </c>
      <c r="S421" s="7">
        <v>44592</v>
      </c>
      <c r="T421" s="63">
        <f t="shared" ref="T421" si="678">E421/C421-1</f>
        <v>-7.3960770153424726E-2</v>
      </c>
      <c r="U421" s="63">
        <f t="shared" ref="U421" si="679">I421/H421-1</f>
        <v>-3.5918138871181005E-2</v>
      </c>
      <c r="V421" s="63">
        <f t="shared" ref="V421" si="680">O421-N421</f>
        <v>3.0860000000000332E-3</v>
      </c>
      <c r="W421" s="63">
        <f t="shared" ref="W421" si="681">Q421-P421</f>
        <v>5.0000000000000044E-3</v>
      </c>
      <c r="X421" s="64">
        <v>-1.03E-2</v>
      </c>
    </row>
    <row r="422" spans="1:27" hidden="1">
      <c r="B422" s="7">
        <v>44620</v>
      </c>
      <c r="C422" s="3">
        <v>3349.8948846430226</v>
      </c>
      <c r="D422" s="3"/>
      <c r="E422" s="3">
        <v>3449.1577610226241</v>
      </c>
      <c r="F422" s="2">
        <v>4.9642857142857144</v>
      </c>
      <c r="G422" s="3">
        <v>5.2277313767176645</v>
      </c>
      <c r="H422" s="2">
        <v>6.2285714285714286</v>
      </c>
      <c r="I422" s="3">
        <v>6.6992850246826254</v>
      </c>
      <c r="J422" s="63">
        <f>C422/$Q$362/H422/28/N422</f>
        <v>0.79975821157408922</v>
      </c>
      <c r="K422" s="63">
        <f>E422/$Q$362/I422/28/O422</f>
        <v>0.76261956334059033</v>
      </c>
      <c r="L422" s="63">
        <f>C422/$N$362/24/28</f>
        <v>0.24924813129784393</v>
      </c>
      <c r="M422" s="63">
        <f>E422/$N$362/24/28</f>
        <v>0.25663376198084997</v>
      </c>
      <c r="N422" s="9">
        <v>0.99</v>
      </c>
      <c r="O422" s="63">
        <v>0.99386600000000003</v>
      </c>
      <c r="P422" s="9">
        <v>0.995</v>
      </c>
      <c r="Q422" s="64">
        <v>1</v>
      </c>
      <c r="S422" s="7">
        <v>44620</v>
      </c>
      <c r="T422" s="63">
        <f t="shared" ref="T422:T425" si="682">E422/C422-1</f>
        <v>2.9631639140276889E-2</v>
      </c>
      <c r="U422" s="63">
        <f t="shared" ref="U422:U433" si="683">I422/H422-1</f>
        <v>7.5573283779320599E-2</v>
      </c>
      <c r="V422" s="63">
        <f t="shared" ref="V422:V433" si="684">O422-N422</f>
        <v>3.8660000000000361E-3</v>
      </c>
      <c r="W422" s="63">
        <f t="shared" ref="W422:W433" si="685">Q422-P422</f>
        <v>5.0000000000000044E-3</v>
      </c>
      <c r="X422" s="64">
        <v>-1.18E-2</v>
      </c>
    </row>
    <row r="423" spans="1:27" hidden="1">
      <c r="B423" s="7">
        <v>44651</v>
      </c>
      <c r="C423" s="19">
        <v>3975.0324558988132</v>
      </c>
      <c r="D423" s="19"/>
      <c r="E423" s="19">
        <v>3917.5752459501646</v>
      </c>
      <c r="F423" s="20">
        <v>6.161290322580645</v>
      </c>
      <c r="G423" s="19">
        <v>6.3566705613402483</v>
      </c>
      <c r="H423" s="20">
        <v>6.9741935483870963</v>
      </c>
      <c r="I423" s="19">
        <v>7.2488114185235029</v>
      </c>
      <c r="J423" s="63">
        <f>C423/$Q$362/H423/31/N423</f>
        <v>0.76552433033283629</v>
      </c>
      <c r="K423" s="63">
        <f>E423/$Q$362/I423/31/O423</f>
        <v>0.72197149756316348</v>
      </c>
      <c r="L423" s="63">
        <f>C423/$N$362/24/31</f>
        <v>0.26713927795018905</v>
      </c>
      <c r="M423" s="63">
        <f>E423/$N$362/24/31</f>
        <v>0.26327790631385511</v>
      </c>
      <c r="N423" s="9">
        <v>0.99</v>
      </c>
      <c r="O423" s="92">
        <v>0.99535499999999999</v>
      </c>
      <c r="P423" s="9">
        <v>0.995</v>
      </c>
      <c r="Q423" s="93">
        <v>0.99582400000000004</v>
      </c>
      <c r="S423" s="7">
        <v>44651</v>
      </c>
      <c r="T423" s="63">
        <f t="shared" si="682"/>
        <v>-1.445452599094732E-2</v>
      </c>
      <c r="U423" s="63">
        <f t="shared" si="683"/>
        <v>3.9376290352583831E-2</v>
      </c>
      <c r="V423" s="92">
        <f t="shared" si="684"/>
        <v>5.3549999999999986E-3</v>
      </c>
      <c r="W423" s="92">
        <f t="shared" si="685"/>
        <v>8.2400000000004692E-4</v>
      </c>
      <c r="X423" s="64">
        <v>-1.6199999999999999E-2</v>
      </c>
    </row>
    <row r="424" spans="1:27" hidden="1">
      <c r="A424" s="41"/>
      <c r="B424" s="42">
        <v>44681</v>
      </c>
      <c r="C424" s="36">
        <v>3748.2970082036491</v>
      </c>
      <c r="D424" s="36"/>
      <c r="E424" s="36">
        <v>3790.8777115456996</v>
      </c>
      <c r="F424" s="49">
        <v>6.8666666666666663</v>
      </c>
      <c r="G424" s="36">
        <v>7.1827322920812131</v>
      </c>
      <c r="H424" s="49">
        <v>6.9933333333333341</v>
      </c>
      <c r="I424" s="36">
        <v>7.4224435607235622</v>
      </c>
      <c r="J424" s="39">
        <f>C424/$Q362/H424/30/N424</f>
        <v>0.7438793814831498</v>
      </c>
      <c r="K424" s="39">
        <f>E424/$Q$362/I424/30/O424</f>
        <v>0.70268901535002515</v>
      </c>
      <c r="L424" s="39">
        <f>C424/$N362/24/30</f>
        <v>0.26029840334747562</v>
      </c>
      <c r="M424" s="39">
        <f>E424/$N$362/24/30</f>
        <v>0.26325539663511804</v>
      </c>
      <c r="N424" s="40">
        <v>0.99</v>
      </c>
      <c r="O424" s="48">
        <v>0.99865999999999999</v>
      </c>
      <c r="P424" s="40">
        <v>0.995</v>
      </c>
      <c r="Q424" s="52">
        <v>1</v>
      </c>
      <c r="R424" s="41"/>
      <c r="S424" s="42">
        <v>44681</v>
      </c>
      <c r="T424" s="39">
        <f t="shared" si="682"/>
        <v>1.1360013160338411E-2</v>
      </c>
      <c r="U424" s="39">
        <f t="shared" si="683"/>
        <v>6.1359899054846734E-2</v>
      </c>
      <c r="V424" s="40">
        <f t="shared" si="684"/>
        <v>8.660000000000001E-3</v>
      </c>
      <c r="W424" s="40">
        <f t="shared" si="685"/>
        <v>5.0000000000000044E-3</v>
      </c>
      <c r="X424" s="61">
        <v>-1.7299999999999999E-2</v>
      </c>
      <c r="Z424" s="41"/>
      <c r="AA424" s="41"/>
    </row>
    <row r="425" spans="1:27" hidden="1">
      <c r="B425" s="7">
        <v>44712</v>
      </c>
      <c r="C425" s="3">
        <v>3725.0691394093242</v>
      </c>
      <c r="D425" s="3"/>
      <c r="E425" s="3">
        <v>3812.9263523591521</v>
      </c>
      <c r="F425" s="2">
        <v>6.903225806451613</v>
      </c>
      <c r="G425" s="3">
        <v>7.2804712931996072</v>
      </c>
      <c r="H425" s="2">
        <v>6.9161290322580644</v>
      </c>
      <c r="I425" s="3">
        <v>7.3046426952247421</v>
      </c>
      <c r="J425" s="63">
        <f>C425/$Q362/H425/31/N425</f>
        <v>0.72340843066973815</v>
      </c>
      <c r="K425" s="99">
        <f>E425/$Q$362/I425/31/O425</f>
        <v>0.6947463049211362</v>
      </c>
      <c r="L425" s="63">
        <f>C425/$N362/24/31</f>
        <v>0.25034066797105675</v>
      </c>
      <c r="M425" s="63">
        <f>E425/$N$362/24/31</f>
        <v>0.25624505056177099</v>
      </c>
      <c r="N425" s="9">
        <v>0.99</v>
      </c>
      <c r="O425" s="97">
        <v>0.99903500000000001</v>
      </c>
      <c r="P425" s="9">
        <v>0.995</v>
      </c>
      <c r="Q425" s="98">
        <v>1</v>
      </c>
      <c r="S425" s="7">
        <v>44317</v>
      </c>
      <c r="T425" s="63">
        <f t="shared" si="682"/>
        <v>2.3585391213372109E-2</v>
      </c>
      <c r="U425" s="63">
        <f t="shared" si="683"/>
        <v>5.6175016567010294E-2</v>
      </c>
      <c r="V425" s="9">
        <f t="shared" si="684"/>
        <v>9.0350000000000152E-3</v>
      </c>
      <c r="W425" s="9">
        <f t="shared" si="685"/>
        <v>5.0000000000000044E-3</v>
      </c>
      <c r="X425" s="64">
        <v>-2.2599999999999999E-2</v>
      </c>
    </row>
    <row r="426" spans="1:27" hidden="1">
      <c r="B426" s="7">
        <v>44742</v>
      </c>
      <c r="C426" s="3">
        <v>3410.5152280246853</v>
      </c>
      <c r="D426" s="3">
        <v>3530.01668648243</v>
      </c>
      <c r="E426" s="2">
        <v>3829.6396860353634</v>
      </c>
      <c r="F426" s="2">
        <v>6.5</v>
      </c>
      <c r="G426" s="2">
        <v>7.0267450331668604</v>
      </c>
      <c r="H426" s="2">
        <v>6.47</v>
      </c>
      <c r="I426" s="2">
        <v>7.0234979144970486</v>
      </c>
      <c r="J426" s="63">
        <f>D426/$P362/H426/30/N426</f>
        <v>0.71852974315847784</v>
      </c>
      <c r="K426" s="99">
        <f>E426/$P$362/I426/30/O426</f>
        <v>0.7121582685772494</v>
      </c>
      <c r="L426" s="63">
        <f>D426/$N362/24/30</f>
        <v>0.245140047672391</v>
      </c>
      <c r="M426" s="63">
        <f>E426/$N$362/24/30</f>
        <v>0.26594720041912245</v>
      </c>
      <c r="N426" s="9">
        <v>0.99</v>
      </c>
      <c r="O426" s="97">
        <v>0.99824100000000004</v>
      </c>
      <c r="P426" s="9">
        <v>0.995</v>
      </c>
      <c r="Q426" s="98">
        <v>1</v>
      </c>
      <c r="S426" s="7">
        <v>44742</v>
      </c>
      <c r="T426" s="63">
        <f>E426/D426-1</f>
        <v>8.4878635475091668E-2</v>
      </c>
      <c r="U426" s="63">
        <f t="shared" si="683"/>
        <v>8.5548363909899283E-2</v>
      </c>
      <c r="V426" s="9">
        <f t="shared" si="684"/>
        <v>8.2410000000000538E-3</v>
      </c>
      <c r="W426" s="9">
        <f t="shared" si="685"/>
        <v>5.0000000000000044E-3</v>
      </c>
      <c r="X426" s="64">
        <v>-1.5699999999999999E-2</v>
      </c>
    </row>
    <row r="427" spans="1:27" hidden="1">
      <c r="B427" s="7">
        <v>44773</v>
      </c>
      <c r="C427" s="3">
        <v>3151.3077589290006</v>
      </c>
      <c r="D427" s="3">
        <v>3261.7268153069858</v>
      </c>
      <c r="E427" s="3">
        <v>3328.5486315049766</v>
      </c>
      <c r="F427" s="2">
        <v>5.741935483870968</v>
      </c>
      <c r="G427" s="3">
        <v>5.52191009109566</v>
      </c>
      <c r="H427" s="2">
        <v>5.7290322580645157</v>
      </c>
      <c r="I427" s="3">
        <v>5.5608920973680389</v>
      </c>
      <c r="J427" s="63">
        <f>D427/$P362/H427/31/N427</f>
        <v>0.72560146336605702</v>
      </c>
      <c r="K427" s="99">
        <f>E427/$P$362/I427/31/O427</f>
        <v>0.75556164162207584</v>
      </c>
      <c r="L427" s="63">
        <f>D427/$N362/24/31</f>
        <v>0.21920207092116842</v>
      </c>
      <c r="M427" s="63">
        <f>E427/$N$362/24/31</f>
        <v>0.22369278437533444</v>
      </c>
      <c r="N427" s="9">
        <v>0.99</v>
      </c>
      <c r="O427" s="63">
        <v>0.99955700000000003</v>
      </c>
      <c r="P427" s="9">
        <v>0.995</v>
      </c>
      <c r="Q427" s="64">
        <v>1</v>
      </c>
      <c r="S427" s="7">
        <v>44773</v>
      </c>
      <c r="T427" s="63">
        <f>E427/D427-1</f>
        <v>2.0486637901249827E-2</v>
      </c>
      <c r="U427" s="63">
        <f t="shared" si="683"/>
        <v>-2.9348789310758905E-2</v>
      </c>
      <c r="V427" s="63">
        <f t="shared" si="684"/>
        <v>9.5570000000000377E-3</v>
      </c>
      <c r="W427" s="63">
        <f t="shared" si="685"/>
        <v>5.0000000000000044E-3</v>
      </c>
      <c r="X427" s="64">
        <v>-2.3999999999999998E-3</v>
      </c>
    </row>
    <row r="428" spans="1:27" hidden="1">
      <c r="B428" s="7">
        <v>44804</v>
      </c>
      <c r="C428" s="3">
        <v>3182.8146485192515</v>
      </c>
      <c r="D428" s="3">
        <v>3294.3376786389626</v>
      </c>
      <c r="E428" s="3">
        <v>3356.3232229380046</v>
      </c>
      <c r="F428" s="2">
        <v>5.709677419354839</v>
      </c>
      <c r="G428" s="2">
        <v>5.4484578236030545</v>
      </c>
      <c r="H428" s="2">
        <v>5.7612903225806447</v>
      </c>
      <c r="I428" s="2">
        <v>5.5533661644779286</v>
      </c>
      <c r="J428" s="63">
        <f>D428/$P362/H428/31/N428</f>
        <v>0.72875271582382917</v>
      </c>
      <c r="K428" s="63">
        <f>E428/$P$362/I428/31/O428</f>
        <v>0.76283698175704506</v>
      </c>
      <c r="L428" s="63">
        <f>D428/$N362/24/31</f>
        <v>0.22139366119885501</v>
      </c>
      <c r="M428" s="63">
        <f>E428/$N$362/24/31</f>
        <v>0.22555935638024227</v>
      </c>
      <c r="N428" s="9">
        <v>0.99</v>
      </c>
      <c r="O428" s="63">
        <v>0.99963800000000003</v>
      </c>
      <c r="P428" s="9">
        <v>0.995</v>
      </c>
      <c r="Q428" s="64">
        <v>1</v>
      </c>
      <c r="S428" s="7">
        <v>44804</v>
      </c>
      <c r="T428" s="63">
        <f>E428/D428-1</f>
        <v>1.8815783427718058E-2</v>
      </c>
      <c r="U428" s="63">
        <f t="shared" si="683"/>
        <v>-3.608985946911647E-2</v>
      </c>
      <c r="V428" s="63">
        <f t="shared" si="684"/>
        <v>9.6380000000000354E-3</v>
      </c>
      <c r="W428" s="63">
        <f t="shared" si="685"/>
        <v>5.0000000000000044E-3</v>
      </c>
      <c r="X428" s="64">
        <v>-1.6000000000000001E-3</v>
      </c>
    </row>
    <row r="429" spans="1:27" hidden="1">
      <c r="B429" s="7">
        <v>44834</v>
      </c>
      <c r="C429" s="3">
        <v>3378.6945495796886</v>
      </c>
      <c r="D429" s="3">
        <v>3497.0810394097939</v>
      </c>
      <c r="E429" s="3">
        <v>3769.761852041896</v>
      </c>
      <c r="F429" s="2">
        <v>5.9333333333333336</v>
      </c>
      <c r="G429" s="3">
        <v>6.2305172761453047</v>
      </c>
      <c r="H429" s="2">
        <v>6.4566666666666661</v>
      </c>
      <c r="I429" s="3">
        <v>6.7453635555499343</v>
      </c>
      <c r="J429" s="63">
        <f>D429/$P362/H429/30/N429</f>
        <v>0.71329569534380344</v>
      </c>
      <c r="K429" s="63">
        <f>E429/$P$362/I429/30/O429</f>
        <v>0.73090207851987687</v>
      </c>
      <c r="L429" s="63">
        <f>D429/$N362/24/30</f>
        <v>0.24285284995901349</v>
      </c>
      <c r="M429" s="63">
        <f>E429/$N$362/24/30</f>
        <v>0.26178901750290945</v>
      </c>
      <c r="N429" s="9">
        <v>0.99</v>
      </c>
      <c r="O429" s="63">
        <v>0.99691200000000002</v>
      </c>
      <c r="P429" s="9">
        <v>0.995</v>
      </c>
      <c r="Q429" s="64">
        <v>1</v>
      </c>
      <c r="S429" s="7">
        <v>44834</v>
      </c>
      <c r="T429" s="63">
        <f t="shared" ref="T429:T436" si="686">E429/D429-1</f>
        <v>7.7973832907836327E-2</v>
      </c>
      <c r="U429" s="63">
        <f t="shared" si="683"/>
        <v>4.4712992599370338E-2</v>
      </c>
      <c r="V429" s="63">
        <f t="shared" si="684"/>
        <v>6.9120000000000292E-3</v>
      </c>
      <c r="W429" s="63">
        <f t="shared" si="685"/>
        <v>5.0000000000000044E-3</v>
      </c>
      <c r="X429" s="64">
        <v>-1.14E-2</v>
      </c>
    </row>
    <row r="430" spans="1:27" hidden="1">
      <c r="B430" s="7">
        <v>44865</v>
      </c>
      <c r="C430" s="3">
        <v>3655.0154572458459</v>
      </c>
      <c r="D430" s="3">
        <v>3783.0839890141187</v>
      </c>
      <c r="E430" s="3">
        <v>3932.3815392041488</v>
      </c>
      <c r="F430" s="2">
        <v>5.387096774193548</v>
      </c>
      <c r="G430" s="2">
        <v>5.5142643136783613</v>
      </c>
      <c r="H430" s="2">
        <v>6.5354838709677416</v>
      </c>
      <c r="I430" s="3">
        <v>6.7216848858175808</v>
      </c>
      <c r="J430" s="63">
        <f>D430/$P362/H430/31/N430</f>
        <v>0.73773445909184932</v>
      </c>
      <c r="K430" s="63">
        <f>E430/$P$362/I430/31/O430</f>
        <v>0.73860038274693396</v>
      </c>
      <c r="L430" s="63">
        <f>D430/$N362/24/31</f>
        <v>0.25423951539073381</v>
      </c>
      <c r="M430" s="63">
        <f>E430/$N$362/24/31</f>
        <v>0.26427295290350467</v>
      </c>
      <c r="N430" s="9">
        <v>0.99</v>
      </c>
      <c r="O430" s="63">
        <v>0.99939</v>
      </c>
      <c r="P430" s="9">
        <v>0.995</v>
      </c>
      <c r="Q430" s="64">
        <v>1</v>
      </c>
      <c r="S430" s="7">
        <v>44865</v>
      </c>
      <c r="T430" s="63">
        <f t="shared" si="686"/>
        <v>3.9464508486616312E-2</v>
      </c>
      <c r="U430" s="63">
        <f t="shared" si="683"/>
        <v>2.8490777198149075E-2</v>
      </c>
      <c r="V430" s="63">
        <f t="shared" si="684"/>
        <v>9.3900000000000095E-3</v>
      </c>
      <c r="W430" s="63">
        <f t="shared" si="685"/>
        <v>5.0000000000000044E-3</v>
      </c>
      <c r="X430" s="64">
        <v>-1.54E-2</v>
      </c>
    </row>
    <row r="431" spans="1:27" hidden="1">
      <c r="B431" s="7">
        <v>44895</v>
      </c>
      <c r="C431" s="3">
        <v>3195.4215622099778</v>
      </c>
      <c r="D431" s="3">
        <v>3307.3863275139547</v>
      </c>
      <c r="E431" s="3">
        <v>3340.5198098546043</v>
      </c>
      <c r="F431" s="2">
        <v>4.2666666666666666</v>
      </c>
      <c r="G431" s="3">
        <v>4.3357597891612389</v>
      </c>
      <c r="H431" s="2">
        <v>5.5533333333333328</v>
      </c>
      <c r="I431" s="3">
        <v>5.8448906820377102</v>
      </c>
      <c r="J431" s="63">
        <f>D431/$P362/H431/30/N431</f>
        <v>0.78433836215325103</v>
      </c>
      <c r="K431" s="63">
        <f>E431/$P$362/I431/30/O431</f>
        <v>0.74538872469724748</v>
      </c>
      <c r="L431" s="63">
        <f>D431/$N362/24/30</f>
        <v>0.22967960607735796</v>
      </c>
      <c r="M431" s="63">
        <f>E431/$N$362/24/30</f>
        <v>0.2319805423510142</v>
      </c>
      <c r="N431" s="9">
        <v>0.99</v>
      </c>
      <c r="O431" s="63">
        <v>0.99968299999999999</v>
      </c>
      <c r="P431" s="9">
        <v>0.995</v>
      </c>
      <c r="Q431" s="64">
        <v>1</v>
      </c>
      <c r="S431" s="7">
        <v>44895</v>
      </c>
      <c r="T431" s="63">
        <f t="shared" si="686"/>
        <v>1.0018026036152428E-2</v>
      </c>
      <c r="U431" s="63">
        <f t="shared" si="683"/>
        <v>5.2501323296106461E-2</v>
      </c>
      <c r="V431" s="63">
        <f t="shared" si="684"/>
        <v>9.6829999999999972E-3</v>
      </c>
      <c r="W431" s="63">
        <f t="shared" si="685"/>
        <v>5.0000000000000044E-3</v>
      </c>
      <c r="X431" s="64">
        <v>-1.9099999999999999E-2</v>
      </c>
    </row>
    <row r="432" spans="1:27" hidden="1">
      <c r="B432" s="7">
        <v>44926</v>
      </c>
      <c r="C432" s="3">
        <v>3163.4184853669162</v>
      </c>
      <c r="D432" s="3">
        <v>3274.2618909635671</v>
      </c>
      <c r="E432" s="3">
        <v>3410.3428708216425</v>
      </c>
      <c r="F432" s="2">
        <v>3.774193548387097</v>
      </c>
      <c r="G432" s="3">
        <v>4.0074608441375279</v>
      </c>
      <c r="H432" s="2">
        <v>5.2032258064516137</v>
      </c>
      <c r="I432" s="3">
        <v>5.7690059948663439</v>
      </c>
      <c r="J432" s="63">
        <f>D432/$P362/H432/31/N432</f>
        <v>0.80199668527837242</v>
      </c>
      <c r="K432" s="63">
        <f t="shared" ref="K432:K433" si="687">E432/$P$362/I432/31/O432</f>
        <v>0.74665710245235695</v>
      </c>
      <c r="L432" s="63">
        <f>D432/$N362/24/31</f>
        <v>0.22004448191959458</v>
      </c>
      <c r="M432" s="63">
        <f>E432/$N$362/24/31</f>
        <v>0.22918970906059427</v>
      </c>
      <c r="N432" s="9">
        <v>0.99</v>
      </c>
      <c r="O432" s="63">
        <v>0.99894799999999995</v>
      </c>
      <c r="P432" s="9">
        <v>0.995</v>
      </c>
      <c r="Q432" s="64">
        <v>1</v>
      </c>
      <c r="S432" s="7">
        <v>44926</v>
      </c>
      <c r="T432" s="63">
        <f t="shared" si="686"/>
        <v>4.1560811074287329E-2</v>
      </c>
      <c r="U432" s="63">
        <f t="shared" si="683"/>
        <v>0.10873642802762951</v>
      </c>
      <c r="V432" s="63">
        <f t="shared" si="684"/>
        <v>8.947999999999956E-3</v>
      </c>
      <c r="W432" s="63">
        <f t="shared" si="685"/>
        <v>5.0000000000000044E-3</v>
      </c>
      <c r="X432" s="64">
        <v>-2.1600000000000001E-2</v>
      </c>
    </row>
    <row r="433" spans="2:28" hidden="1">
      <c r="B433" s="7">
        <v>44957</v>
      </c>
      <c r="C433" s="3">
        <v>3292.7253282238225</v>
      </c>
      <c r="D433" s="3">
        <v>3408.0995320362499</v>
      </c>
      <c r="E433" s="2">
        <v>3404.9914799219955</v>
      </c>
      <c r="F433" s="2">
        <v>4.032258064516129</v>
      </c>
      <c r="G433" s="3">
        <v>4.0856566359750897</v>
      </c>
      <c r="H433" s="2">
        <v>5.4741935483870963</v>
      </c>
      <c r="I433" s="3">
        <v>5.6071519813184771</v>
      </c>
      <c r="J433" s="63">
        <f>D433/$P362/H433/31/N433</f>
        <v>0.79345802082030292</v>
      </c>
      <c r="K433" s="63">
        <f t="shared" si="687"/>
        <v>0.76659536165493813</v>
      </c>
      <c r="L433" s="63">
        <f>D433/$N362/24/31</f>
        <v>0.22903894704544692</v>
      </c>
      <c r="M433" s="63">
        <f>E433/$N$362/24/31</f>
        <v>0.22883007257540292</v>
      </c>
      <c r="N433" s="9">
        <v>0.99</v>
      </c>
      <c r="O433" s="63">
        <v>0.99948099999999995</v>
      </c>
      <c r="P433" s="9">
        <v>0.995</v>
      </c>
      <c r="Q433" s="64">
        <v>1</v>
      </c>
      <c r="R433" s="88">
        <f t="shared" ref="R433:R438" si="688">T433-U433</f>
        <v>-2.520018335756824E-2</v>
      </c>
      <c r="S433" s="7">
        <v>44957</v>
      </c>
      <c r="T433" s="63">
        <f t="shared" si="686"/>
        <v>-9.1196048854758072E-4</v>
      </c>
      <c r="U433" s="63">
        <f t="shared" si="683"/>
        <v>2.4288222869020659E-2</v>
      </c>
      <c r="V433" s="63">
        <f t="shared" si="684"/>
        <v>9.4809999999999617E-3</v>
      </c>
      <c r="W433" s="63">
        <f t="shared" si="685"/>
        <v>5.0000000000000044E-3</v>
      </c>
      <c r="X433" s="64">
        <v>-1.9199999999999998E-2</v>
      </c>
    </row>
    <row r="434" spans="2:28" hidden="1">
      <c r="B434" s="7">
        <v>44985</v>
      </c>
      <c r="C434" s="3">
        <v>3327.4066585894516</v>
      </c>
      <c r="D434" s="3">
        <v>3443.9960657605598</v>
      </c>
      <c r="E434" s="3">
        <v>3519.5615946217204</v>
      </c>
      <c r="F434" s="2">
        <v>4.9642857142857144</v>
      </c>
      <c r="G434" s="3">
        <v>5.156079559982822</v>
      </c>
      <c r="H434" s="2">
        <v>6.2285714285714286</v>
      </c>
      <c r="I434" s="3">
        <v>6.5281501722986706</v>
      </c>
      <c r="J434" s="63">
        <f>D434/$P362/H434/28/N434</f>
        <v>0.78020673214874026</v>
      </c>
      <c r="K434" s="63">
        <f>E434/$P$362/I434/28/O434</f>
        <v>0.75331840867312438</v>
      </c>
      <c r="L434" s="63">
        <f>D434/$N362/24/28</f>
        <v>0.25624970727385116</v>
      </c>
      <c r="M434" s="63">
        <f>E434/$N$362/24/28</f>
        <v>0.26187214245697327</v>
      </c>
      <c r="N434" s="9">
        <v>0.99</v>
      </c>
      <c r="O434" s="63">
        <v>0.99974799999999997</v>
      </c>
      <c r="P434" s="9">
        <v>0.995</v>
      </c>
      <c r="Q434" s="64">
        <v>1</v>
      </c>
      <c r="R434" s="88">
        <f t="shared" si="688"/>
        <v>-2.615626919164904E-2</v>
      </c>
      <c r="S434" s="7">
        <v>44985</v>
      </c>
      <c r="T434" s="63">
        <f t="shared" si="686"/>
        <v>2.1941235535201775E-2</v>
      </c>
      <c r="U434" s="63">
        <f t="shared" ref="U434:U436" si="689">I434/H434-1</f>
        <v>4.8097504726850815E-2</v>
      </c>
      <c r="V434" s="63">
        <f t="shared" ref="V434:V436" si="690">O434-N434</f>
        <v>9.7479999999999789E-3</v>
      </c>
      <c r="W434" s="63">
        <f t="shared" ref="W434:W436" si="691">Q434-P434</f>
        <v>5.0000000000000044E-3</v>
      </c>
      <c r="X434" s="64">
        <v>-1.54E-2</v>
      </c>
    </row>
    <row r="435" spans="2:28" hidden="1">
      <c r="B435" s="7">
        <v>45016</v>
      </c>
      <c r="C435" s="19">
        <v>3959.1571453039833</v>
      </c>
      <c r="D435" s="19">
        <v>4097.882534722994</v>
      </c>
      <c r="E435" s="19">
        <v>3605.4423520042487</v>
      </c>
      <c r="F435" s="2">
        <v>6.161290322580645</v>
      </c>
      <c r="G435" s="19">
        <v>5.4472988848712909</v>
      </c>
      <c r="H435" s="2">
        <v>6.9741935483870963</v>
      </c>
      <c r="I435" s="19">
        <v>6.0614007089308295</v>
      </c>
      <c r="J435" s="63">
        <f>D435/$P$362/H435/DAY(B435)/N435</f>
        <v>0.74885432593255241</v>
      </c>
      <c r="K435" s="63">
        <f t="shared" ref="K435:K441" si="692">E435/$P$362/I435/DAY(B435)/O435</f>
        <v>0.75755611701633208</v>
      </c>
      <c r="L435" s="63">
        <f>D435/$N362/24/DAY(B435)</f>
        <v>0.27539533163460977</v>
      </c>
      <c r="M435" s="63">
        <f t="shared" ref="M435:M441" si="693">E435/$N$362/24/DAY(B435)</f>
        <v>0.24230123333361883</v>
      </c>
      <c r="N435" s="9">
        <v>0.99</v>
      </c>
      <c r="O435" s="92">
        <v>0.99068999999999996</v>
      </c>
      <c r="P435" s="9">
        <v>0.995</v>
      </c>
      <c r="Q435" s="93">
        <v>0.99542200000000003</v>
      </c>
      <c r="R435" s="88">
        <f t="shared" si="688"/>
        <v>1.0712065736836474E-2</v>
      </c>
      <c r="S435" s="7">
        <v>45016</v>
      </c>
      <c r="T435" s="63">
        <f t="shared" si="686"/>
        <v>-0.12016942373191597</v>
      </c>
      <c r="U435" s="63">
        <f t="shared" si="689"/>
        <v>-0.13088148946875244</v>
      </c>
      <c r="V435" s="92">
        <f t="shared" si="690"/>
        <v>6.8999999999996842E-4</v>
      </c>
      <c r="W435" s="92">
        <f t="shared" si="691"/>
        <v>4.2200000000003346E-4</v>
      </c>
      <c r="X435" s="64">
        <v>-1.01E-2</v>
      </c>
    </row>
    <row r="436" spans="2:28" hidden="1">
      <c r="B436" s="7">
        <f t="shared" ref="B436:B468" si="694">EOMONTH(B435,1)</f>
        <v>45046</v>
      </c>
      <c r="C436" s="3">
        <v>3729.5555231626254</v>
      </c>
      <c r="D436" s="3">
        <v>3855.8488881727781</v>
      </c>
      <c r="E436" s="2">
        <v>3846.9533018044935</v>
      </c>
      <c r="F436" s="2">
        <v>6.8666666666666663</v>
      </c>
      <c r="G436" s="2">
        <v>6.6829627490675678</v>
      </c>
      <c r="H436" s="2">
        <v>6.9933333333333341</v>
      </c>
      <c r="I436" s="2">
        <v>6.7999269720498718</v>
      </c>
      <c r="J436" s="63">
        <f>D436/$P$362/H436/DAY(B436)/N436</f>
        <v>0.72611941466244845</v>
      </c>
      <c r="K436" s="63">
        <f t="shared" si="692"/>
        <v>0.73949919661325525</v>
      </c>
      <c r="L436" s="63">
        <f t="shared" ref="L436:L441" si="695">D436/$N$362/24/DAY(B436)</f>
        <v>0.26776728390088739</v>
      </c>
      <c r="M436" s="63">
        <f t="shared" si="693"/>
        <v>0.26714953484753423</v>
      </c>
      <c r="N436" s="9">
        <v>0.99</v>
      </c>
      <c r="O436" s="92">
        <v>0.99743000000000004</v>
      </c>
      <c r="P436" s="9">
        <v>0.995</v>
      </c>
      <c r="Q436" s="93">
        <v>1</v>
      </c>
      <c r="R436" s="88">
        <f t="shared" si="688"/>
        <v>2.5348781976468948E-2</v>
      </c>
      <c r="S436" s="7">
        <f t="shared" ref="S436:S441" si="696">B436</f>
        <v>45046</v>
      </c>
      <c r="T436" s="63">
        <f t="shared" si="686"/>
        <v>-2.3070370821767217E-3</v>
      </c>
      <c r="U436" s="63">
        <f t="shared" si="689"/>
        <v>-2.765581905864567E-2</v>
      </c>
      <c r="V436" s="63">
        <f t="shared" si="690"/>
        <v>7.4300000000000477E-3</v>
      </c>
      <c r="W436" s="63">
        <f t="shared" si="691"/>
        <v>5.0000000000000044E-3</v>
      </c>
      <c r="X436" s="64">
        <v>-1.8100000000000002E-2</v>
      </c>
    </row>
    <row r="437" spans="2:28" hidden="1">
      <c r="B437" s="7">
        <f t="shared" si="694"/>
        <v>45077</v>
      </c>
      <c r="C437" s="3">
        <v>3706.443793712273</v>
      </c>
      <c r="D437" s="3">
        <v>3829.5029262804665</v>
      </c>
      <c r="E437" s="2">
        <v>4050.327593630192</v>
      </c>
      <c r="F437" s="2">
        <v>6.903225806451613</v>
      </c>
      <c r="G437" s="2">
        <v>7.0942759260992592</v>
      </c>
      <c r="H437" s="2">
        <v>6.9161290322580644</v>
      </c>
      <c r="I437" s="2">
        <v>7.0792854747611109</v>
      </c>
      <c r="J437" s="63">
        <f>D437/$P$362/H437/DAY(B437)/N437</f>
        <v>0.70568543192246402</v>
      </c>
      <c r="K437" s="63">
        <f t="shared" si="692"/>
        <v>0.7227590984962915</v>
      </c>
      <c r="L437" s="63">
        <f t="shared" si="695"/>
        <v>0.25735906762637545</v>
      </c>
      <c r="M437" s="63">
        <f t="shared" si="693"/>
        <v>0.27219943505579247</v>
      </c>
      <c r="N437" s="9">
        <v>0.99</v>
      </c>
      <c r="O437" s="63">
        <v>0.99878999999999996</v>
      </c>
      <c r="P437" s="9">
        <v>0.995</v>
      </c>
      <c r="Q437" s="64">
        <v>1</v>
      </c>
      <c r="R437" s="88">
        <f t="shared" si="688"/>
        <v>3.4073338029959377E-2</v>
      </c>
      <c r="S437" s="7">
        <f t="shared" si="696"/>
        <v>45077</v>
      </c>
      <c r="T437" s="63">
        <f t="shared" ref="T437" si="697">E437/D437-1</f>
        <v>5.766405499635141E-2</v>
      </c>
      <c r="U437" s="63">
        <f t="shared" ref="U437" si="698">I437/H437-1</f>
        <v>2.3590716966392034E-2</v>
      </c>
      <c r="V437" s="63">
        <f t="shared" ref="V437" si="699">O437-N437</f>
        <v>8.7899999999999645E-3</v>
      </c>
      <c r="W437" s="63">
        <f t="shared" ref="W437" si="700">Q437-P437</f>
        <v>5.0000000000000044E-3</v>
      </c>
      <c r="X437" s="64">
        <v>-1.5100000000000001E-2</v>
      </c>
    </row>
    <row r="438" spans="2:28" hidden="1">
      <c r="B438" s="7">
        <f t="shared" si="694"/>
        <v>45107</v>
      </c>
      <c r="C438" s="3">
        <v>3393.4626518845671</v>
      </c>
      <c r="D438" s="3">
        <v>3513.4484091911745</v>
      </c>
      <c r="E438" s="2">
        <v>3035.654522288939</v>
      </c>
      <c r="F438" s="2">
        <v>6.5</v>
      </c>
      <c r="G438" s="2">
        <v>6.9628833912418227</v>
      </c>
      <c r="H438" s="2">
        <v>6.47</v>
      </c>
      <c r="I438" s="2">
        <v>6.8823102673104355</v>
      </c>
      <c r="J438" s="63">
        <f>D438/$P$362/H438/DAY(B438)/N438</f>
        <v>0.71515729450341858</v>
      </c>
      <c r="K438" s="63">
        <f t="shared" si="692"/>
        <v>0.76612910394548128</v>
      </c>
      <c r="L438" s="63">
        <f t="shared" si="695"/>
        <v>0.24398947286049824</v>
      </c>
      <c r="M438" s="63">
        <f t="shared" si="693"/>
        <v>0.21080934182562078</v>
      </c>
      <c r="N438" s="9">
        <v>0.99</v>
      </c>
      <c r="O438" s="63">
        <v>0.75062600000000002</v>
      </c>
      <c r="P438" s="9">
        <v>0.995</v>
      </c>
      <c r="Q438" s="64">
        <v>1</v>
      </c>
      <c r="R438" s="88">
        <f t="shared" si="688"/>
        <v>-0.19971648173133227</v>
      </c>
      <c r="S438" s="7">
        <f t="shared" si="696"/>
        <v>45107</v>
      </c>
      <c r="T438" s="63">
        <f t="shared" ref="T438" si="701">E438/D438-1</f>
        <v>-0.1359900107405384</v>
      </c>
      <c r="U438" s="63">
        <f t="shared" ref="U438" si="702">I438/H438-1</f>
        <v>6.3726470990793871E-2</v>
      </c>
      <c r="V438" s="63">
        <f t="shared" ref="V438" si="703">O438-N438</f>
        <v>-0.23937399999999998</v>
      </c>
      <c r="W438" s="63">
        <f t="shared" ref="W438" si="704">Q438-P438</f>
        <v>5.0000000000000044E-3</v>
      </c>
      <c r="X438" s="64">
        <v>-1.2500000000000001E-2</v>
      </c>
    </row>
    <row r="439" spans="2:28" hidden="1">
      <c r="B439" s="7">
        <f t="shared" si="694"/>
        <v>45138</v>
      </c>
      <c r="C439" s="3">
        <v>3135.5512201343658</v>
      </c>
      <c r="D439" s="3">
        <v>3248.1792652919607</v>
      </c>
      <c r="E439" s="2">
        <v>3004.2703370260456</v>
      </c>
      <c r="F439" s="2">
        <v>5.741935483870968</v>
      </c>
      <c r="G439" s="2">
        <v>6.0325142282305491</v>
      </c>
      <c r="H439" s="2">
        <v>5.7290322580645157</v>
      </c>
      <c r="I439" s="2">
        <v>5.9815071610204527</v>
      </c>
      <c r="J439" s="63">
        <f>D439/$P$362/H439/DAY(B439)/N439</f>
        <v>0.72258768487614944</v>
      </c>
      <c r="K439" s="63">
        <f t="shared" si="692"/>
        <v>0.774315790209398</v>
      </c>
      <c r="L439" s="63">
        <f t="shared" si="695"/>
        <v>0.21829161729112639</v>
      </c>
      <c r="M439" s="63">
        <f t="shared" si="693"/>
        <v>0.20189988824099767</v>
      </c>
      <c r="N439" s="9">
        <v>0.99</v>
      </c>
      <c r="O439" s="63">
        <v>0.81842199999999998</v>
      </c>
      <c r="P439" s="9">
        <v>0.995</v>
      </c>
      <c r="Q439" s="64">
        <v>1</v>
      </c>
      <c r="R439" s="88">
        <f t="shared" ref="R439" si="705">T439-U439</f>
        <v>-0.11916034950638454</v>
      </c>
      <c r="S439" s="7">
        <f t="shared" si="696"/>
        <v>45138</v>
      </c>
      <c r="T439" s="63">
        <f t="shared" ref="T439" si="706">E439/D439-1</f>
        <v>-7.5090968922859491E-2</v>
      </c>
      <c r="U439" s="63">
        <f t="shared" ref="U439" si="707">I439/H439-1</f>
        <v>4.4069380583525053E-2</v>
      </c>
      <c r="V439" s="63">
        <f t="shared" ref="V439" si="708">O439-N439</f>
        <v>-0.17157800000000001</v>
      </c>
      <c r="W439" s="63">
        <f t="shared" ref="W439" si="709">Q439-P439</f>
        <v>5.0000000000000044E-3</v>
      </c>
      <c r="X439" s="64">
        <v>-8.6E-3</v>
      </c>
    </row>
    <row r="440" spans="2:28" hidden="1">
      <c r="B440" s="7">
        <f t="shared" si="694"/>
        <v>45169</v>
      </c>
      <c r="C440" s="3">
        <v>3166.9005752766661</v>
      </c>
      <c r="D440" s="3">
        <v>3284.3889814215477</v>
      </c>
      <c r="E440" s="2">
        <v>3728.7535183257623</v>
      </c>
      <c r="F440" s="2">
        <v>5.709677419354839</v>
      </c>
      <c r="G440" s="2">
        <v>6.2890450114936769</v>
      </c>
      <c r="H440" s="2">
        <v>5.7612903225806447</v>
      </c>
      <c r="I440" s="2">
        <v>6.3704359798731103</v>
      </c>
      <c r="J440" s="63">
        <f t="shared" ref="J440:J444" si="710">D440/$P$362/H440/DAY(B440)/N440</f>
        <v>0.72655192743376473</v>
      </c>
      <c r="K440" s="63">
        <f t="shared" si="692"/>
        <v>0.7553463955806492</v>
      </c>
      <c r="L440" s="63">
        <f t="shared" si="695"/>
        <v>0.22072506595574917</v>
      </c>
      <c r="M440" s="63">
        <f t="shared" si="693"/>
        <v>0.25058827408103246</v>
      </c>
      <c r="N440" s="9">
        <v>0.99</v>
      </c>
      <c r="O440" s="63">
        <v>0.97772199999999998</v>
      </c>
      <c r="P440" s="9">
        <v>0.995</v>
      </c>
      <c r="Q440" s="64">
        <v>1</v>
      </c>
      <c r="R440" s="88">
        <f t="shared" ref="R440:R441" si="711">T440-U440</f>
        <v>2.9565183707514375E-2</v>
      </c>
      <c r="S440" s="7">
        <f t="shared" si="696"/>
        <v>45169</v>
      </c>
      <c r="T440" s="63">
        <f t="shared" ref="T440:T441" si="712">E440/D440-1</f>
        <v>0.13529595289041718</v>
      </c>
      <c r="U440" s="63">
        <f t="shared" ref="U440:U441" si="713">I440/H440-1</f>
        <v>0.10573076918290281</v>
      </c>
      <c r="V440" s="63">
        <f t="shared" ref="V440:V441" si="714">O440-N440</f>
        <v>-1.2278000000000011E-2</v>
      </c>
      <c r="W440" s="63">
        <f t="shared" ref="W440:W441" si="715">Q440-P440</f>
        <v>5.0000000000000044E-3</v>
      </c>
      <c r="X440" s="64">
        <v>-1.55E-2</v>
      </c>
    </row>
    <row r="441" spans="2:28" hidden="1">
      <c r="B441" s="7">
        <f t="shared" si="694"/>
        <v>45199</v>
      </c>
      <c r="C441" s="3">
        <v>3361.8010768317881</v>
      </c>
      <c r="D441" s="3">
        <v>3482.8749250097139</v>
      </c>
      <c r="E441" s="2">
        <v>3465.3296500628499</v>
      </c>
      <c r="F441" s="2">
        <v>5.9333333333333336</v>
      </c>
      <c r="G441" s="2">
        <v>5.902619793382633</v>
      </c>
      <c r="H441" s="2">
        <v>6.4566666666666661</v>
      </c>
      <c r="I441" s="2">
        <v>6.26739843795625</v>
      </c>
      <c r="J441" s="63">
        <f t="shared" si="710"/>
        <v>0.7103980901310718</v>
      </c>
      <c r="K441" s="63">
        <f t="shared" si="692"/>
        <v>0.73730865028760328</v>
      </c>
      <c r="L441" s="63">
        <f t="shared" si="695"/>
        <v>0.2418663142367857</v>
      </c>
      <c r="M441" s="63">
        <f t="shared" si="693"/>
        <v>0.24064789236547571</v>
      </c>
      <c r="N441" s="9">
        <v>0.99</v>
      </c>
      <c r="O441" s="99">
        <v>0.97772199999999998</v>
      </c>
      <c r="P441" s="9">
        <v>0.995</v>
      </c>
      <c r="Q441" s="64">
        <v>1</v>
      </c>
      <c r="R441" s="88">
        <f t="shared" si="711"/>
        <v>2.4276029134011168E-2</v>
      </c>
      <c r="S441" s="7">
        <f t="shared" si="696"/>
        <v>45199</v>
      </c>
      <c r="T441" s="63">
        <f t="shared" si="712"/>
        <v>-5.0375839858260996E-3</v>
      </c>
      <c r="U441" s="63">
        <f t="shared" si="713"/>
        <v>-2.9313613119837267E-2</v>
      </c>
      <c r="V441" s="63">
        <f t="shared" si="714"/>
        <v>-1.2278000000000011E-2</v>
      </c>
      <c r="W441" s="63">
        <f t="shared" si="715"/>
        <v>5.0000000000000044E-3</v>
      </c>
      <c r="X441" s="64">
        <v>-1.12E-2</v>
      </c>
    </row>
    <row r="442" spans="2:28" hidden="1">
      <c r="B442" s="7">
        <f t="shared" si="694"/>
        <v>45230</v>
      </c>
      <c r="C442" s="3">
        <v>3636.7403799596186</v>
      </c>
      <c r="D442" s="3">
        <v>3760.5905086564067</v>
      </c>
      <c r="E442" s="2">
        <v>3416.2580430249332</v>
      </c>
      <c r="F442" s="2">
        <v>5.387096774193548</v>
      </c>
      <c r="G442" s="2">
        <v>5.2112305145270374</v>
      </c>
      <c r="H442" s="2">
        <v>6.5354838709677416</v>
      </c>
      <c r="I442" s="2">
        <v>6.242773876900868</v>
      </c>
      <c r="J442" s="63">
        <f t="shared" si="710"/>
        <v>0.73334803372752255</v>
      </c>
      <c r="K442" s="63">
        <f t="shared" ref="K442" si="716">E442/$P$362/I442/DAY(B442)/O442</f>
        <v>0.74814766906314978</v>
      </c>
      <c r="L442" s="63">
        <f t="shared" ref="L442" si="717">D442/$N$362/24/DAY(B442)</f>
        <v>0.25272785676454346</v>
      </c>
      <c r="M442" s="63">
        <f t="shared" ref="M442" si="718">E442/$N$362/24/DAY(B442)</f>
        <v>0.22958723407425624</v>
      </c>
      <c r="N442" s="9">
        <v>0.99</v>
      </c>
      <c r="O442" s="63">
        <v>0.92289600000000005</v>
      </c>
      <c r="P442" s="9">
        <v>0.995</v>
      </c>
      <c r="Q442" s="64">
        <v>1</v>
      </c>
      <c r="R442" s="88">
        <f t="shared" ref="R442" si="719">T442-U442</f>
        <v>-4.6775595782340806E-2</v>
      </c>
      <c r="S442" s="7">
        <f t="shared" ref="S442" si="720">B442</f>
        <v>45230</v>
      </c>
      <c r="T442" s="63">
        <f t="shared" ref="T442" si="721">E442/D442-1</f>
        <v>-9.1563403364142815E-2</v>
      </c>
      <c r="U442" s="63">
        <f t="shared" ref="U442" si="722">I442/H442-1</f>
        <v>-4.4787807581802008E-2</v>
      </c>
      <c r="V442" s="63">
        <f t="shared" ref="V442" si="723">O442-N442</f>
        <v>-6.7103999999999941E-2</v>
      </c>
      <c r="W442" s="63">
        <f t="shared" ref="W442" si="724">Q442-P442</f>
        <v>5.0000000000000044E-3</v>
      </c>
      <c r="X442" s="64">
        <v>-1.38E-2</v>
      </c>
    </row>
    <row r="443" spans="2:28" hidden="1">
      <c r="B443" s="7">
        <f t="shared" si="694"/>
        <v>45260</v>
      </c>
      <c r="C443" s="3">
        <v>3179.4444543989271</v>
      </c>
      <c r="D443" s="3">
        <v>3285.8895594570295</v>
      </c>
      <c r="E443" s="2">
        <v>2596.6500977645701</v>
      </c>
      <c r="F443" s="2">
        <v>4.2666666666666666</v>
      </c>
      <c r="G443" s="2">
        <v>3.6044210745996659</v>
      </c>
      <c r="H443" s="2">
        <v>5.5533333333333328</v>
      </c>
      <c r="I443" s="2">
        <v>4.5717179446166334</v>
      </c>
      <c r="J443" s="63">
        <f t="shared" si="710"/>
        <v>0.77924045759063809</v>
      </c>
      <c r="K443" s="63">
        <f t="shared" ref="K443:K444" si="725">E443/$P$362/I443/DAY(B443)/O443</f>
        <v>0.74105264192472431</v>
      </c>
      <c r="L443" s="63">
        <f t="shared" ref="L443:L444" si="726">D443/$N$362/24/DAY(B443)</f>
        <v>0.22818677496229373</v>
      </c>
      <c r="M443" s="63">
        <f t="shared" ref="M443:M444" si="727">E443/$N$362/24/DAY(B443)</f>
        <v>0.18032292345587292</v>
      </c>
      <c r="N443" s="9">
        <v>0.99</v>
      </c>
      <c r="O443" s="63">
        <v>0.99929199999999996</v>
      </c>
      <c r="P443" s="9">
        <v>0.995</v>
      </c>
      <c r="Q443" s="64">
        <v>1</v>
      </c>
      <c r="R443" s="88">
        <f t="shared" ref="R443:R444" si="728">T443-U443</f>
        <v>-3.2995867926640887E-2</v>
      </c>
      <c r="S443" s="7">
        <f t="shared" ref="S443" si="729">B443</f>
        <v>45260</v>
      </c>
      <c r="T443" s="63">
        <f t="shared" ref="T443" si="730">E443/D443-1</f>
        <v>-0.20975734248547029</v>
      </c>
      <c r="U443" s="63">
        <f t="shared" ref="U443" si="731">I443/H443-1</f>
        <v>-0.1767614745588294</v>
      </c>
      <c r="V443" s="63">
        <f t="shared" ref="V443" si="732">O443-N443</f>
        <v>9.291999999999967E-3</v>
      </c>
      <c r="W443" s="63">
        <f t="shared" ref="W443" si="733">Q443-P443</f>
        <v>5.0000000000000044E-3</v>
      </c>
      <c r="X443" s="64">
        <v>-1.4E-2</v>
      </c>
    </row>
    <row r="444" spans="2:28" hidden="1">
      <c r="B444" s="7">
        <f t="shared" si="694"/>
        <v>45291</v>
      </c>
      <c r="C444" s="3">
        <v>3147.6013929400724</v>
      </c>
      <c r="D444" s="3">
        <v>3250.9971651548426</v>
      </c>
      <c r="E444" s="2">
        <v>3159.5712638751165</v>
      </c>
      <c r="F444" s="2">
        <v>3.774193548387097</v>
      </c>
      <c r="G444" s="2">
        <v>3.8024561928064511</v>
      </c>
      <c r="H444" s="2">
        <v>5.2032258064516137</v>
      </c>
      <c r="I444" s="2">
        <v>5.3565224314407827</v>
      </c>
      <c r="J444" s="63">
        <f t="shared" si="710"/>
        <v>0.79629823060252602</v>
      </c>
      <c r="K444" s="63">
        <f t="shared" si="725"/>
        <v>0.75108662410943128</v>
      </c>
      <c r="L444" s="63">
        <f t="shared" si="726"/>
        <v>0.21848099228191145</v>
      </c>
      <c r="M444" s="63">
        <f t="shared" si="727"/>
        <v>0.21233677848623095</v>
      </c>
      <c r="N444" s="9">
        <v>0.99</v>
      </c>
      <c r="O444" s="63">
        <v>0.99088265788999996</v>
      </c>
      <c r="P444" s="9">
        <v>0.995</v>
      </c>
      <c r="Q444" s="64">
        <v>0.99433000000000005</v>
      </c>
      <c r="R444" s="88">
        <f t="shared" si="728"/>
        <v>-5.7584261638271017E-2</v>
      </c>
      <c r="S444" s="7">
        <f t="shared" ref="S444" si="734">B444</f>
        <v>45291</v>
      </c>
      <c r="T444" s="63">
        <f t="shared" ref="T444" si="735">E444/D444-1</f>
        <v>-2.8122418025969487E-2</v>
      </c>
      <c r="U444" s="63">
        <f t="shared" ref="U444" si="736">I444/H444-1</f>
        <v>2.946184361230153E-2</v>
      </c>
      <c r="V444" s="63">
        <f t="shared" ref="V444" si="737">O444-N444</f>
        <v>8.8265788999997152E-4</v>
      </c>
      <c r="W444" s="63">
        <f t="shared" ref="W444" si="738">Q444-P444</f>
        <v>-6.6999999999994841E-4</v>
      </c>
      <c r="X444" s="64">
        <v>-1.44E-2</v>
      </c>
    </row>
    <row r="445" spans="2:28" hidden="1">
      <c r="B445" s="7">
        <f t="shared" si="694"/>
        <v>45322</v>
      </c>
      <c r="C445" s="3"/>
      <c r="D445" s="3">
        <v>3389.4776044948735</v>
      </c>
      <c r="E445" s="2">
        <v>2785.6130924869549</v>
      </c>
      <c r="F445" s="2">
        <v>4.032258064516129</v>
      </c>
      <c r="G445" s="2">
        <v>3.5491688583474521</v>
      </c>
      <c r="H445" s="2">
        <v>5.4741935483870963</v>
      </c>
      <c r="I445" s="2">
        <v>4.6811661921991039</v>
      </c>
      <c r="J445" s="63">
        <f t="shared" ref="J445:J457" si="739">D445/$P$362/H445/DAY(B445)/N445</f>
        <v>0.78912254950206606</v>
      </c>
      <c r="K445" s="63">
        <f t="shared" ref="K445:K457" si="740">E445/$P$362/I445/DAY(B445)/O445</f>
        <v>0.76613920641615152</v>
      </c>
      <c r="L445" s="63">
        <f t="shared" ref="L445:L457" si="741">D445/$N$362/24/DAY(B445)</f>
        <v>0.22778747342035441</v>
      </c>
      <c r="M445" s="63">
        <f t="shared" ref="M445:M457" si="742">E445/$N$362/24/DAY(B445)</f>
        <v>0.18720518094670396</v>
      </c>
      <c r="N445" s="9">
        <v>0.99</v>
      </c>
      <c r="O445" s="63">
        <v>0.98</v>
      </c>
      <c r="P445" s="9">
        <v>0.995</v>
      </c>
      <c r="Q445" s="64">
        <v>0.98629999999999995</v>
      </c>
      <c r="R445" s="88">
        <f t="shared" ref="R445:R457" si="743">T445-U445</f>
        <v>-3.3292060909295706E-2</v>
      </c>
      <c r="S445" s="7">
        <f t="shared" ref="S445:S456" si="744">B445</f>
        <v>45322</v>
      </c>
      <c r="T445" s="63">
        <f t="shared" ref="T445:T456" si="745">E445/D445-1</f>
        <v>-0.17815857853939454</v>
      </c>
      <c r="U445" s="63">
        <f t="shared" ref="U445:U456" si="746">I445/H445-1</f>
        <v>-0.14486651763009883</v>
      </c>
      <c r="V445" s="63">
        <f t="shared" ref="V445:V456" si="747">O445-N445</f>
        <v>-1.0000000000000009E-2</v>
      </c>
      <c r="W445" s="63">
        <f t="shared" ref="W445:W456" si="748">Q445-P445</f>
        <v>-8.700000000000041E-3</v>
      </c>
      <c r="X445" s="64">
        <v>-1.8100000000000002E-2</v>
      </c>
      <c r="AB445" s="81"/>
    </row>
    <row r="446" spans="2:28" hidden="1">
      <c r="B446" s="7">
        <f t="shared" si="694"/>
        <v>45351</v>
      </c>
      <c r="C446" s="3"/>
      <c r="D446" s="3">
        <v>3422.4978867773902</v>
      </c>
      <c r="E446" s="2">
        <v>3343.4502009422235</v>
      </c>
      <c r="F446" s="2">
        <v>4.9642857142857144</v>
      </c>
      <c r="G446" s="2">
        <v>4.7884773507044827</v>
      </c>
      <c r="H446" s="2">
        <v>6.2285714285714286</v>
      </c>
      <c r="I446" s="2">
        <v>5.8960463887189407</v>
      </c>
      <c r="J446" s="63">
        <f t="shared" si="739"/>
        <v>0.74860076882198956</v>
      </c>
      <c r="K446" s="63">
        <f t="shared" si="740"/>
        <v>0.76564425214436671</v>
      </c>
      <c r="L446" s="63">
        <f t="shared" si="741"/>
        <v>0.24586910106159415</v>
      </c>
      <c r="M446" s="63">
        <f t="shared" si="742"/>
        <v>0.24019038799872297</v>
      </c>
      <c r="N446" s="9">
        <v>0.99</v>
      </c>
      <c r="O446" s="63">
        <v>0.99893600000000005</v>
      </c>
      <c r="P446" s="9">
        <v>0.995</v>
      </c>
      <c r="Q446" s="64">
        <v>1</v>
      </c>
      <c r="R446" s="88">
        <f t="shared" si="743"/>
        <v>3.0290558378665899E-2</v>
      </c>
      <c r="S446" s="7">
        <f t="shared" si="744"/>
        <v>45351</v>
      </c>
      <c r="T446" s="63">
        <f t="shared" si="745"/>
        <v>-2.3096489304073042E-2</v>
      </c>
      <c r="U446" s="63">
        <f t="shared" si="746"/>
        <v>-5.3387047682738942E-2</v>
      </c>
      <c r="V446" s="63">
        <f t="shared" si="747"/>
        <v>8.936000000000055E-3</v>
      </c>
      <c r="W446" s="63">
        <f t="shared" si="748"/>
        <v>5.0000000000000044E-3</v>
      </c>
      <c r="X446" s="64">
        <v>-1.04E-2</v>
      </c>
      <c r="AB446" s="81"/>
    </row>
    <row r="447" spans="2:28" hidden="1">
      <c r="B447" s="7">
        <f t="shared" si="694"/>
        <v>45382</v>
      </c>
      <c r="C447" s="3"/>
      <c r="D447" s="3">
        <v>4071.4077527121949</v>
      </c>
      <c r="E447" s="2">
        <v>4012.9766189155412</v>
      </c>
      <c r="F447" s="2">
        <v>6.161290322580645</v>
      </c>
      <c r="G447" s="2">
        <v>6.0837217599667746</v>
      </c>
      <c r="H447" s="2">
        <v>6.9741935483870963</v>
      </c>
      <c r="I447" s="2">
        <v>6.79971391401837</v>
      </c>
      <c r="J447" s="63">
        <f t="shared" si="739"/>
        <v>0.74401627728940134</v>
      </c>
      <c r="K447" s="63">
        <f t="shared" si="740"/>
        <v>0.74508131336147221</v>
      </c>
      <c r="L447" s="63">
        <f t="shared" si="741"/>
        <v>0.2736161124134539</v>
      </c>
      <c r="M447" s="63">
        <f t="shared" si="742"/>
        <v>0.26968928890561433</v>
      </c>
      <c r="N447" s="9">
        <v>0.99</v>
      </c>
      <c r="O447" s="63">
        <v>0.99939999999999996</v>
      </c>
      <c r="P447" s="9">
        <v>0.995</v>
      </c>
      <c r="Q447" s="64">
        <v>1</v>
      </c>
      <c r="R447" s="88">
        <f t="shared" si="743"/>
        <v>1.0666313988190623E-2</v>
      </c>
      <c r="S447" s="7">
        <f t="shared" si="744"/>
        <v>45382</v>
      </c>
      <c r="T447" s="63">
        <f t="shared" si="745"/>
        <v>-1.4351579931469516E-2</v>
      </c>
      <c r="U447" s="63">
        <f t="shared" si="746"/>
        <v>-2.5017893919660139E-2</v>
      </c>
      <c r="V447" s="63">
        <f t="shared" si="747"/>
        <v>9.3999999999999639E-3</v>
      </c>
      <c r="W447" s="63">
        <f t="shared" si="748"/>
        <v>5.0000000000000044E-3</v>
      </c>
      <c r="X447" s="64">
        <v>-1.47E-2</v>
      </c>
      <c r="AB447" s="81"/>
    </row>
    <row r="448" spans="2:28" hidden="1">
      <c r="B448" s="7">
        <f t="shared" si="694"/>
        <v>45412</v>
      </c>
      <c r="C448" s="3"/>
      <c r="D448" s="3">
        <v>3828.8579459555717</v>
      </c>
      <c r="E448" s="2">
        <v>3586.5339221172235</v>
      </c>
      <c r="F448" s="2">
        <v>6.8666666666666663</v>
      </c>
      <c r="G448" s="2">
        <v>6.3963969574868678</v>
      </c>
      <c r="H448" s="2">
        <v>6.9933333333333341</v>
      </c>
      <c r="I448" s="2">
        <v>6.4569322201672934</v>
      </c>
      <c r="J448" s="63">
        <f t="shared" si="739"/>
        <v>0.72103657875981197</v>
      </c>
      <c r="K448" s="63">
        <f t="shared" si="740"/>
        <v>0.72842094276944291</v>
      </c>
      <c r="L448" s="63">
        <f t="shared" si="741"/>
        <v>0.26589291291358136</v>
      </c>
      <c r="M448" s="63">
        <f t="shared" si="742"/>
        <v>0.24906485570258496</v>
      </c>
      <c r="N448" s="9">
        <v>0.99</v>
      </c>
      <c r="O448" s="63">
        <v>0.99419999999999997</v>
      </c>
      <c r="P448" s="9">
        <v>0.995</v>
      </c>
      <c r="Q448" s="64">
        <v>1</v>
      </c>
      <c r="R448" s="88">
        <f t="shared" si="743"/>
        <v>1.3412927774779648E-2</v>
      </c>
      <c r="S448" s="7">
        <f t="shared" si="744"/>
        <v>45412</v>
      </c>
      <c r="T448" s="63">
        <f t="shared" si="745"/>
        <v>-6.3288851991575079E-2</v>
      </c>
      <c r="U448" s="63">
        <f t="shared" si="746"/>
        <v>-7.6701779766354727E-2</v>
      </c>
      <c r="V448" s="63">
        <f t="shared" si="747"/>
        <v>4.1999999999999815E-3</v>
      </c>
      <c r="W448" s="63">
        <f t="shared" si="748"/>
        <v>5.0000000000000044E-3</v>
      </c>
      <c r="X448" s="64">
        <v>-1.52E-2</v>
      </c>
      <c r="AB448" s="81"/>
    </row>
    <row r="449" spans="2:28" hidden="1">
      <c r="B449" s="7">
        <f t="shared" si="694"/>
        <v>45443</v>
      </c>
      <c r="C449" s="3"/>
      <c r="D449" s="3">
        <v>3802.6964057965101</v>
      </c>
      <c r="E449" s="2">
        <v>3965.7738129300565</v>
      </c>
      <c r="F449" s="2">
        <v>6.903225806451613</v>
      </c>
      <c r="G449" s="2">
        <v>7.3842091580831921</v>
      </c>
      <c r="H449" s="2">
        <v>6.9161290322580644</v>
      </c>
      <c r="I449" s="2">
        <v>7.2898125562740317</v>
      </c>
      <c r="J449" s="63">
        <f t="shared" si="739"/>
        <v>0.70074563389900812</v>
      </c>
      <c r="K449" s="63">
        <f t="shared" si="740"/>
        <v>0.69628941573097936</v>
      </c>
      <c r="L449" s="63">
        <f t="shared" si="741"/>
        <v>0.25555755415299125</v>
      </c>
      <c r="M449" s="63">
        <f t="shared" si="742"/>
        <v>0.2665170573205683</v>
      </c>
      <c r="N449" s="9">
        <v>0.99</v>
      </c>
      <c r="O449" s="63">
        <v>0.98580000000000001</v>
      </c>
      <c r="P449" s="9">
        <v>0.995</v>
      </c>
      <c r="Q449" s="64">
        <v>1</v>
      </c>
      <c r="R449" s="88">
        <f t="shared" si="743"/>
        <v>-1.114605640546884E-2</v>
      </c>
      <c r="S449" s="7">
        <f t="shared" si="744"/>
        <v>45443</v>
      </c>
      <c r="T449" s="63">
        <f t="shared" si="745"/>
        <v>4.2884677011018946E-2</v>
      </c>
      <c r="U449" s="63">
        <f t="shared" si="746"/>
        <v>5.4030733416487786E-2</v>
      </c>
      <c r="V449" s="63">
        <f t="shared" si="747"/>
        <v>-4.1999999999999815E-3</v>
      </c>
      <c r="W449" s="63">
        <f t="shared" si="748"/>
        <v>5.0000000000000044E-3</v>
      </c>
      <c r="X449" s="64">
        <v>-1.77E-2</v>
      </c>
      <c r="AB449" s="81"/>
    </row>
    <row r="450" spans="2:28" hidden="1">
      <c r="B450" s="7">
        <f t="shared" si="694"/>
        <v>45473</v>
      </c>
      <c r="C450" s="3"/>
      <c r="D450" s="3">
        <v>3488.8542703268345</v>
      </c>
      <c r="E450" s="2">
        <v>3686.3514600780459</v>
      </c>
      <c r="F450" s="2">
        <v>6.5</v>
      </c>
      <c r="G450" s="2">
        <v>7.0914946299627353</v>
      </c>
      <c r="H450" s="2">
        <v>6.47</v>
      </c>
      <c r="I450" s="2">
        <v>6.9457333119648759</v>
      </c>
      <c r="J450" s="63">
        <f t="shared" si="739"/>
        <v>0.71015119344189415</v>
      </c>
      <c r="K450" s="63">
        <f t="shared" si="740"/>
        <v>0.69502626040046944</v>
      </c>
      <c r="L450" s="63">
        <f t="shared" si="741"/>
        <v>0.2422815465504746</v>
      </c>
      <c r="M450" s="63">
        <f t="shared" si="742"/>
        <v>0.25599662917208649</v>
      </c>
      <c r="N450" s="9">
        <v>0.99</v>
      </c>
      <c r="O450" s="63">
        <v>0.99560000000000004</v>
      </c>
      <c r="P450" s="9">
        <v>0.995</v>
      </c>
      <c r="Q450" s="64">
        <v>1</v>
      </c>
      <c r="R450" s="88">
        <f t="shared" si="743"/>
        <v>-1.6921068940449979E-2</v>
      </c>
      <c r="S450" s="7">
        <f t="shared" si="744"/>
        <v>45473</v>
      </c>
      <c r="T450" s="63">
        <f t="shared" si="745"/>
        <v>5.6608036463704048E-2</v>
      </c>
      <c r="U450" s="63">
        <f t="shared" si="746"/>
        <v>7.3529105404154027E-2</v>
      </c>
      <c r="V450" s="63">
        <f t="shared" si="747"/>
        <v>5.6000000000000494E-3</v>
      </c>
      <c r="W450" s="63">
        <f t="shared" si="748"/>
        <v>5.0000000000000044E-3</v>
      </c>
      <c r="X450" s="63">
        <v>-1.9400000000000001E-2</v>
      </c>
      <c r="AB450" s="81"/>
    </row>
    <row r="451" spans="2:28" hidden="1">
      <c r="B451" s="7">
        <f t="shared" si="694"/>
        <v>45504</v>
      </c>
      <c r="C451" s="3"/>
      <c r="D451" s="3">
        <v>3225.4420104349188</v>
      </c>
      <c r="E451" s="2">
        <v>3686.7534545796038</v>
      </c>
      <c r="F451" s="2">
        <v>5.741935483870968</v>
      </c>
      <c r="G451" s="2">
        <v>6.4243972002321295</v>
      </c>
      <c r="H451" s="2">
        <v>5.7290322580645157</v>
      </c>
      <c r="I451" s="2">
        <v>6.3558389859740245</v>
      </c>
      <c r="J451" s="63">
        <f t="shared" si="739"/>
        <v>0.71752957108201676</v>
      </c>
      <c r="K451" s="63">
        <f t="shared" si="740"/>
        <v>0.73378507397946002</v>
      </c>
      <c r="L451" s="63">
        <f t="shared" si="741"/>
        <v>0.21676357597008861</v>
      </c>
      <c r="M451" s="63">
        <f t="shared" si="742"/>
        <v>0.24776568915185507</v>
      </c>
      <c r="N451" s="9">
        <v>0.99</v>
      </c>
      <c r="O451" s="63">
        <v>0.99739999999999995</v>
      </c>
      <c r="P451" s="9">
        <v>0.995</v>
      </c>
      <c r="Q451" s="64">
        <v>0.99939999999999996</v>
      </c>
      <c r="R451" s="88">
        <f t="shared" si="743"/>
        <v>3.3613873916282788E-2</v>
      </c>
      <c r="S451" s="7">
        <f t="shared" si="744"/>
        <v>45504</v>
      </c>
      <c r="T451" s="63">
        <f t="shared" si="745"/>
        <v>0.14302270592751465</v>
      </c>
      <c r="U451" s="63">
        <f t="shared" si="746"/>
        <v>0.10940883201123186</v>
      </c>
      <c r="V451" s="63">
        <f t="shared" si="747"/>
        <v>7.3999999999999622E-3</v>
      </c>
      <c r="W451" s="63">
        <f t="shared" si="748"/>
        <v>4.3999999999999595E-3</v>
      </c>
      <c r="X451" s="64">
        <v>-1.2699999999999999E-2</v>
      </c>
      <c r="AB451" s="81"/>
    </row>
    <row r="452" spans="2:28" hidden="1">
      <c r="B452" s="7">
        <f t="shared" si="694"/>
        <v>45535</v>
      </c>
      <c r="C452" s="3"/>
      <c r="D452" s="3">
        <v>3261.3982585515987</v>
      </c>
      <c r="E452" s="2">
        <v>2895.6857882291692</v>
      </c>
      <c r="F452" s="2">
        <v>5.709677419354839</v>
      </c>
      <c r="G452" s="2">
        <v>4.7930223639405121</v>
      </c>
      <c r="H452" s="2">
        <v>5.7612903225806447</v>
      </c>
      <c r="I452" s="2">
        <v>4.8247844576953449</v>
      </c>
      <c r="J452" s="63">
        <f t="shared" si="739"/>
        <v>0.72146606394172896</v>
      </c>
      <c r="K452" s="63">
        <f t="shared" si="740"/>
        <v>0.75838978910013766</v>
      </c>
      <c r="L452" s="63">
        <f t="shared" si="741"/>
        <v>0.21917999049405903</v>
      </c>
      <c r="M452" s="63">
        <f t="shared" si="742"/>
        <v>0.1946025395315302</v>
      </c>
      <c r="N452" s="9">
        <v>0.99</v>
      </c>
      <c r="O452" s="63">
        <v>0.99850000000000005</v>
      </c>
      <c r="P452" s="9">
        <v>0.995</v>
      </c>
      <c r="Q452" s="64">
        <v>1</v>
      </c>
      <c r="R452" s="88">
        <f t="shared" si="743"/>
        <v>5.0417766208013637E-2</v>
      </c>
      <c r="S452" s="7">
        <f t="shared" si="744"/>
        <v>45535</v>
      </c>
      <c r="T452" s="63">
        <f t="shared" si="745"/>
        <v>-0.11213364371048751</v>
      </c>
      <c r="U452" s="63">
        <f t="shared" si="746"/>
        <v>-0.16255140991850114</v>
      </c>
      <c r="V452" s="63">
        <f t="shared" si="747"/>
        <v>8.5000000000000631E-3</v>
      </c>
      <c r="W452" s="63">
        <f t="shared" si="748"/>
        <v>5.0000000000000044E-3</v>
      </c>
      <c r="X452" s="64">
        <v>-6.7999999999999996E-3</v>
      </c>
      <c r="AB452" s="81"/>
    </row>
    <row r="453" spans="2:28" hidden="1">
      <c r="B453" s="7">
        <f t="shared" si="694"/>
        <v>45565</v>
      </c>
      <c r="C453" s="3"/>
      <c r="D453" s="3">
        <v>3458.4948005346432</v>
      </c>
      <c r="E453" s="2">
        <v>3481.6355297404239</v>
      </c>
      <c r="F453" s="2">
        <v>5.9333333333333336</v>
      </c>
      <c r="G453" s="2">
        <v>5.7865244857406717</v>
      </c>
      <c r="H453" s="2">
        <v>6.4566666666666661</v>
      </c>
      <c r="I453" s="2">
        <v>6.2234476188988834</v>
      </c>
      <c r="J453" s="63">
        <f t="shared" si="739"/>
        <v>0.70542530350015364</v>
      </c>
      <c r="K453" s="63">
        <f t="shared" si="740"/>
        <v>0.73327624562798455</v>
      </c>
      <c r="L453" s="63">
        <f t="shared" si="741"/>
        <v>0.240173250037128</v>
      </c>
      <c r="M453" s="63">
        <f t="shared" si="742"/>
        <v>0.24178024512086274</v>
      </c>
      <c r="N453" s="9">
        <v>0.99</v>
      </c>
      <c r="O453" s="63">
        <v>0.99470000000000003</v>
      </c>
      <c r="P453" s="9">
        <v>0.995</v>
      </c>
      <c r="Q453" s="64">
        <v>0.99660000000000004</v>
      </c>
      <c r="R453" s="88">
        <f t="shared" si="743"/>
        <v>4.2811640683315111E-2</v>
      </c>
      <c r="S453" s="7">
        <f t="shared" si="744"/>
        <v>45565</v>
      </c>
      <c r="T453" s="63">
        <f t="shared" si="745"/>
        <v>6.6909827946548539E-3</v>
      </c>
      <c r="U453" s="63">
        <f t="shared" si="746"/>
        <v>-3.6120657888660257E-2</v>
      </c>
      <c r="V453" s="63">
        <f t="shared" si="747"/>
        <v>4.7000000000000375E-3</v>
      </c>
      <c r="W453" s="63">
        <f t="shared" si="748"/>
        <v>1.6000000000000458E-3</v>
      </c>
      <c r="X453" s="64">
        <v>-1.47E-2</v>
      </c>
      <c r="AB453" s="81"/>
    </row>
    <row r="454" spans="2:28" hidden="1">
      <c r="B454" s="7">
        <f t="shared" si="694"/>
        <v>45596</v>
      </c>
      <c r="C454" s="3"/>
      <c r="D454" s="3">
        <v>3734.266375095815</v>
      </c>
      <c r="E454" s="2">
        <v>3525.1374306655634</v>
      </c>
      <c r="F454" s="2">
        <v>5.387096774193548</v>
      </c>
      <c r="G454" s="2">
        <v>5.2040468126093176</v>
      </c>
      <c r="H454" s="2">
        <v>6.5354838709677416</v>
      </c>
      <c r="I454" s="2">
        <v>6.2211787323508574</v>
      </c>
      <c r="J454" s="63">
        <f t="shared" si="739"/>
        <v>0.72821459749143058</v>
      </c>
      <c r="K454" s="63">
        <f t="shared" si="740"/>
        <v>0.71687689521362785</v>
      </c>
      <c r="L454" s="63">
        <f t="shared" si="741"/>
        <v>0.25095876176719184</v>
      </c>
      <c r="M454" s="63">
        <f t="shared" si="742"/>
        <v>0.23690439722214809</v>
      </c>
      <c r="N454" s="9">
        <v>0.99</v>
      </c>
      <c r="O454" s="63">
        <v>0.99729999999999996</v>
      </c>
      <c r="P454" s="9">
        <v>0.995</v>
      </c>
      <c r="Q454" s="64">
        <v>1</v>
      </c>
      <c r="R454" s="88">
        <f t="shared" si="743"/>
        <v>-7.9105860502101111E-3</v>
      </c>
      <c r="S454" s="7">
        <f t="shared" si="744"/>
        <v>45596</v>
      </c>
      <c r="T454" s="63">
        <f t="shared" si="745"/>
        <v>-5.6002685246278272E-2</v>
      </c>
      <c r="U454" s="63">
        <f t="shared" si="746"/>
        <v>-4.8092099196068161E-2</v>
      </c>
      <c r="V454" s="63">
        <f t="shared" si="747"/>
        <v>7.2999999999999732E-3</v>
      </c>
      <c r="W454" s="63">
        <f t="shared" si="748"/>
        <v>5.0000000000000044E-3</v>
      </c>
      <c r="X454" s="64">
        <v>-2.0299999999999999E-2</v>
      </c>
      <c r="AB454" s="81"/>
    </row>
    <row r="455" spans="2:28" hidden="1">
      <c r="B455" s="7">
        <f t="shared" si="694"/>
        <v>45626</v>
      </c>
      <c r="C455" s="3"/>
      <c r="D455" s="3">
        <v>3262.888332540831</v>
      </c>
      <c r="E455" s="2">
        <v>3114.4189245899333</v>
      </c>
      <c r="F455" s="2">
        <v>4.2666666666666666</v>
      </c>
      <c r="G455" s="2">
        <v>4.250266144792592</v>
      </c>
      <c r="H455" s="2">
        <v>5.5533333333333328</v>
      </c>
      <c r="I455" s="2">
        <v>5.5899008029845101</v>
      </c>
      <c r="J455" s="63">
        <f t="shared" si="739"/>
        <v>0.77378577438750384</v>
      </c>
      <c r="K455" s="63">
        <f t="shared" si="740"/>
        <v>0.72947140747348527</v>
      </c>
      <c r="L455" s="63">
        <f t="shared" si="741"/>
        <v>0.22658946753755771</v>
      </c>
      <c r="M455" s="63">
        <f t="shared" si="742"/>
        <v>0.21627909198541201</v>
      </c>
      <c r="N455" s="9">
        <v>0.99</v>
      </c>
      <c r="O455" s="63">
        <v>0.99580000000000002</v>
      </c>
      <c r="P455" s="9">
        <v>0.995</v>
      </c>
      <c r="Q455" s="64">
        <v>1</v>
      </c>
      <c r="R455" s="88">
        <f t="shared" si="743"/>
        <v>-5.2087226837710277E-2</v>
      </c>
      <c r="S455" s="7">
        <f t="shared" si="744"/>
        <v>45626</v>
      </c>
      <c r="T455" s="63">
        <f t="shared" si="745"/>
        <v>-4.5502448389118988E-2</v>
      </c>
      <c r="U455" s="63">
        <f t="shared" si="746"/>
        <v>6.5847784485912886E-3</v>
      </c>
      <c r="V455" s="63">
        <f t="shared" si="747"/>
        <v>5.8000000000000274E-3</v>
      </c>
      <c r="W455" s="63">
        <f t="shared" si="748"/>
        <v>5.0000000000000044E-3</v>
      </c>
      <c r="X455" s="64">
        <v>-1.9300000000000001E-2</v>
      </c>
      <c r="AB455" s="81"/>
    </row>
    <row r="456" spans="2:28" hidden="1">
      <c r="B456" s="7">
        <f t="shared" si="694"/>
        <v>45657</v>
      </c>
      <c r="C456" s="3"/>
      <c r="D456" s="3">
        <v>3228.24018499876</v>
      </c>
      <c r="E456" s="2">
        <v>2957.3791673732749</v>
      </c>
      <c r="F456" s="2">
        <v>3.774193548387097</v>
      </c>
      <c r="G456" s="2">
        <v>3.6302541349157713</v>
      </c>
      <c r="H456" s="2">
        <v>5.2032258064516137</v>
      </c>
      <c r="I456" s="2">
        <v>5.0239646058584224</v>
      </c>
      <c r="J456" s="63">
        <f t="shared" si="739"/>
        <v>0.79072414298830862</v>
      </c>
      <c r="K456" s="63">
        <f t="shared" si="740"/>
        <v>0.74650953731197311</v>
      </c>
      <c r="L456" s="63">
        <f t="shared" si="741"/>
        <v>0.21695162533593818</v>
      </c>
      <c r="M456" s="63">
        <f t="shared" si="742"/>
        <v>0.19874859995788141</v>
      </c>
      <c r="N456" s="9">
        <v>0.99</v>
      </c>
      <c r="O456" s="63">
        <v>0.99492903629999996</v>
      </c>
      <c r="P456" s="9">
        <v>0.995</v>
      </c>
      <c r="Q456" s="64">
        <v>0.99682300000000001</v>
      </c>
      <c r="R456" s="88">
        <f t="shared" si="743"/>
        <v>-4.9451678127962362E-2</v>
      </c>
      <c r="S456" s="7">
        <f t="shared" si="744"/>
        <v>45657</v>
      </c>
      <c r="T456" s="63">
        <f t="shared" si="745"/>
        <v>-8.3903613765835439E-2</v>
      </c>
      <c r="U456" s="63">
        <f t="shared" si="746"/>
        <v>-3.4451935637873077E-2</v>
      </c>
      <c r="V456" s="63">
        <f t="shared" si="747"/>
        <v>4.9290362999999671E-3</v>
      </c>
      <c r="W456" s="63">
        <f t="shared" si="748"/>
        <v>1.823000000000019E-3</v>
      </c>
      <c r="X456" s="64">
        <v>-1.6299999999999999E-2</v>
      </c>
      <c r="AB456" s="81"/>
    </row>
    <row r="457" spans="2:28">
      <c r="B457" s="7">
        <f t="shared" si="694"/>
        <v>45688</v>
      </c>
      <c r="C457" s="3"/>
      <c r="D457" s="3">
        <v>3365.7512612634027</v>
      </c>
      <c r="E457" s="2">
        <v>3326.8286093046463</v>
      </c>
      <c r="F457" s="2">
        <v>4.032258064516129</v>
      </c>
      <c r="G457" s="2">
        <v>4.0656536578118283</v>
      </c>
      <c r="H457" s="2">
        <v>5.4741935483870963</v>
      </c>
      <c r="I457" s="2">
        <v>5.5479161746881722</v>
      </c>
      <c r="J457" s="63">
        <f t="shared" si="739"/>
        <v>0.78359869165555007</v>
      </c>
      <c r="K457" s="63">
        <f t="shared" si="740"/>
        <v>0.75811837633678847</v>
      </c>
      <c r="L457" s="63">
        <f t="shared" si="741"/>
        <v>0.22619296110641146</v>
      </c>
      <c r="M457" s="63">
        <f t="shared" si="742"/>
        <v>0.22357719148552732</v>
      </c>
      <c r="N457" s="9">
        <v>0.99</v>
      </c>
      <c r="O457" s="63">
        <v>0.998</v>
      </c>
      <c r="P457" s="9">
        <v>0.995</v>
      </c>
      <c r="Q457" s="64">
        <v>1</v>
      </c>
      <c r="R457" s="88">
        <f t="shared" si="743"/>
        <v>-2.5031631688030909E-2</v>
      </c>
      <c r="S457" s="7">
        <f t="shared" ref="S457" si="749">B457</f>
        <v>45688</v>
      </c>
      <c r="T457" s="63">
        <f t="shared" ref="T457" si="750">E457/D457-1</f>
        <v>-1.1564328120951539E-2</v>
      </c>
      <c r="U457" s="63">
        <f t="shared" ref="U457" si="751">I457/H457-1</f>
        <v>1.3467303567079369E-2</v>
      </c>
      <c r="V457" s="63">
        <f t="shared" ref="V457" si="752">O457-N457</f>
        <v>8.0000000000000071E-3</v>
      </c>
      <c r="W457" s="63">
        <f t="shared" ref="W457" si="753">Q457-P457</f>
        <v>5.0000000000000044E-3</v>
      </c>
      <c r="X457" s="64">
        <v>-1.11E-2</v>
      </c>
      <c r="AB457" s="81"/>
    </row>
    <row r="458" spans="2:28">
      <c r="B458" s="7">
        <f t="shared" si="694"/>
        <v>45716</v>
      </c>
      <c r="C458" s="3"/>
      <c r="D458" s="3">
        <v>3398.5404015699446</v>
      </c>
      <c r="E458" s="2"/>
      <c r="F458" s="2"/>
      <c r="G458" s="2"/>
      <c r="H458" s="2"/>
      <c r="I458" s="2"/>
      <c r="J458" s="63"/>
      <c r="K458" s="63"/>
      <c r="L458" s="63"/>
      <c r="M458" s="63"/>
      <c r="N458" s="9"/>
      <c r="O458" s="63"/>
      <c r="P458" s="9"/>
      <c r="Q458" s="64"/>
      <c r="R458" s="88"/>
      <c r="S458" s="7"/>
      <c r="T458" s="63"/>
      <c r="U458" s="63"/>
      <c r="V458" s="63"/>
      <c r="W458" s="63"/>
      <c r="X458" s="64"/>
      <c r="AB458" s="81"/>
    </row>
    <row r="459" spans="2:28">
      <c r="B459" s="7">
        <f t="shared" si="694"/>
        <v>45747</v>
      </c>
      <c r="C459" s="3"/>
      <c r="D459" s="3">
        <v>4042.9078984431962</v>
      </c>
      <c r="E459" s="2"/>
      <c r="F459" s="2"/>
      <c r="G459" s="2"/>
      <c r="H459" s="2"/>
      <c r="I459" s="2"/>
      <c r="J459" s="63"/>
      <c r="K459" s="63"/>
      <c r="L459" s="63"/>
      <c r="M459" s="63"/>
      <c r="N459" s="9"/>
      <c r="O459" s="63"/>
      <c r="P459" s="9"/>
      <c r="Q459" s="64"/>
      <c r="R459" s="88"/>
      <c r="S459" s="7"/>
      <c r="T459" s="63"/>
      <c r="U459" s="63"/>
      <c r="V459" s="63"/>
      <c r="W459" s="63"/>
      <c r="X459" s="64"/>
      <c r="AB459" s="81"/>
    </row>
    <row r="460" spans="2:28">
      <c r="B460" s="7">
        <f t="shared" si="694"/>
        <v>45777</v>
      </c>
      <c r="C460" s="3"/>
      <c r="D460" s="3">
        <v>3828.8579459555717</v>
      </c>
      <c r="E460" s="2"/>
      <c r="F460" s="2"/>
      <c r="G460" s="2"/>
      <c r="H460" s="2"/>
      <c r="I460" s="2"/>
      <c r="J460" s="63"/>
      <c r="K460" s="63"/>
      <c r="L460" s="63"/>
      <c r="M460" s="63"/>
      <c r="N460" s="9"/>
      <c r="O460" s="63"/>
      <c r="P460" s="9"/>
      <c r="Q460" s="64"/>
      <c r="R460" s="88"/>
      <c r="S460" s="7"/>
      <c r="T460" s="63"/>
      <c r="U460" s="63"/>
      <c r="V460" s="63"/>
      <c r="W460" s="63"/>
      <c r="X460" s="64"/>
      <c r="AB460" s="81"/>
    </row>
    <row r="461" spans="2:28">
      <c r="B461" s="7">
        <f t="shared" si="694"/>
        <v>45808</v>
      </c>
      <c r="C461" s="3"/>
      <c r="D461" s="3">
        <v>3776.077530955929</v>
      </c>
      <c r="E461" s="2"/>
      <c r="F461" s="2"/>
      <c r="G461" s="2"/>
      <c r="H461" s="2"/>
      <c r="I461" s="2"/>
      <c r="J461" s="63"/>
      <c r="K461" s="63"/>
      <c r="L461" s="63"/>
      <c r="M461" s="63"/>
      <c r="N461" s="9"/>
      <c r="O461" s="63"/>
      <c r="P461" s="9"/>
      <c r="Q461" s="64"/>
      <c r="R461" s="88"/>
      <c r="S461" s="7"/>
      <c r="T461" s="63"/>
      <c r="U461" s="63"/>
      <c r="V461" s="63"/>
      <c r="W461" s="63"/>
      <c r="X461" s="64"/>
      <c r="AB461" s="81"/>
    </row>
    <row r="462" spans="2:28">
      <c r="B462" s="7">
        <f t="shared" si="694"/>
        <v>45838</v>
      </c>
      <c r="C462" s="3"/>
      <c r="D462" s="3">
        <v>3464.4322904345518</v>
      </c>
      <c r="E462" s="2"/>
      <c r="F462" s="2"/>
      <c r="G462" s="2"/>
      <c r="H462" s="2"/>
      <c r="I462" s="2"/>
      <c r="J462" s="63"/>
      <c r="K462" s="63"/>
      <c r="L462" s="63"/>
      <c r="M462" s="63"/>
      <c r="N462" s="9"/>
      <c r="O462" s="63"/>
      <c r="P462" s="9"/>
      <c r="Q462" s="64"/>
      <c r="R462" s="88"/>
      <c r="S462" s="7"/>
      <c r="T462" s="63"/>
      <c r="U462" s="63"/>
      <c r="V462" s="63"/>
      <c r="W462" s="63"/>
      <c r="X462" s="64"/>
      <c r="AB462" s="81"/>
    </row>
    <row r="463" spans="2:28">
      <c r="B463" s="7">
        <f t="shared" si="694"/>
        <v>45869</v>
      </c>
      <c r="C463" s="3"/>
      <c r="D463" s="3">
        <v>3202.8639163618777</v>
      </c>
      <c r="E463" s="2"/>
      <c r="F463" s="2"/>
      <c r="G463" s="2"/>
      <c r="H463" s="2"/>
      <c r="I463" s="2"/>
      <c r="J463" s="63"/>
      <c r="K463" s="63"/>
      <c r="L463" s="63"/>
      <c r="M463" s="63"/>
      <c r="N463" s="9"/>
      <c r="O463" s="63"/>
      <c r="P463" s="9"/>
      <c r="Q463" s="64"/>
      <c r="R463" s="88"/>
      <c r="S463" s="7"/>
      <c r="T463" s="63"/>
      <c r="U463" s="63"/>
      <c r="V463" s="63"/>
      <c r="W463" s="63"/>
      <c r="X463" s="64"/>
      <c r="AB463" s="81"/>
    </row>
    <row r="464" spans="2:28">
      <c r="B464" s="7">
        <f t="shared" si="694"/>
        <v>45900</v>
      </c>
      <c r="C464" s="3"/>
      <c r="D464" s="3">
        <v>3238.568470741719</v>
      </c>
      <c r="E464" s="2"/>
      <c r="F464" s="2"/>
      <c r="G464" s="2"/>
      <c r="H464" s="2"/>
      <c r="I464" s="2"/>
      <c r="J464" s="63"/>
      <c r="K464" s="63"/>
      <c r="L464" s="63"/>
      <c r="M464" s="63"/>
      <c r="N464" s="9"/>
      <c r="O464" s="63"/>
      <c r="P464" s="9"/>
      <c r="Q464" s="64"/>
      <c r="R464" s="88"/>
      <c r="S464" s="7"/>
      <c r="T464" s="63"/>
      <c r="U464" s="63"/>
      <c r="V464" s="63"/>
      <c r="W464" s="63"/>
      <c r="X464" s="64"/>
      <c r="AB464" s="81"/>
    </row>
    <row r="465" spans="2:28">
      <c r="B465" s="7">
        <f t="shared" si="694"/>
        <v>45930</v>
      </c>
      <c r="C465" s="3"/>
      <c r="D465" s="3">
        <v>3434.2853369308973</v>
      </c>
      <c r="E465" s="2"/>
      <c r="F465" s="2"/>
      <c r="G465" s="2"/>
      <c r="H465" s="2"/>
      <c r="I465" s="2"/>
      <c r="J465" s="63"/>
      <c r="K465" s="63"/>
      <c r="L465" s="63"/>
      <c r="M465" s="63"/>
      <c r="N465" s="9"/>
      <c r="O465" s="63"/>
      <c r="P465" s="9"/>
      <c r="Q465" s="64"/>
      <c r="R465" s="88"/>
      <c r="S465" s="7"/>
      <c r="T465" s="63"/>
      <c r="U465" s="63"/>
      <c r="V465" s="63"/>
      <c r="W465" s="63"/>
      <c r="X465" s="64"/>
      <c r="AB465" s="81"/>
    </row>
    <row r="466" spans="2:28">
      <c r="B466" s="7">
        <f t="shared" si="694"/>
        <v>45961</v>
      </c>
      <c r="C466" s="3"/>
      <c r="D466" s="3">
        <v>3708.1265104701438</v>
      </c>
      <c r="E466" s="2"/>
      <c r="F466" s="2"/>
      <c r="G466" s="2"/>
      <c r="H466" s="2"/>
      <c r="I466" s="2"/>
      <c r="J466" s="63"/>
      <c r="K466" s="63"/>
      <c r="L466" s="63"/>
      <c r="M466" s="63"/>
      <c r="N466" s="9"/>
      <c r="O466" s="63"/>
      <c r="P466" s="9"/>
      <c r="Q466" s="64"/>
      <c r="R466" s="88"/>
      <c r="S466" s="7"/>
      <c r="T466" s="63"/>
      <c r="U466" s="63"/>
      <c r="V466" s="63"/>
      <c r="W466" s="63"/>
      <c r="X466" s="64"/>
      <c r="AB466" s="81"/>
    </row>
    <row r="467" spans="2:28">
      <c r="B467" s="7">
        <f t="shared" si="694"/>
        <v>45991</v>
      </c>
      <c r="C467" s="3"/>
      <c r="D467" s="3">
        <v>3240.0481142130297</v>
      </c>
      <c r="E467" s="2"/>
      <c r="F467" s="2"/>
      <c r="G467" s="2"/>
      <c r="H467" s="2"/>
      <c r="I467" s="2"/>
      <c r="J467" s="63"/>
      <c r="K467" s="63"/>
      <c r="L467" s="63"/>
      <c r="M467" s="63"/>
      <c r="N467" s="9"/>
      <c r="O467" s="63"/>
      <c r="P467" s="9"/>
      <c r="Q467" s="64"/>
      <c r="R467" s="88"/>
      <c r="S467" s="7"/>
      <c r="T467" s="63"/>
      <c r="U467" s="63"/>
      <c r="V467" s="63"/>
      <c r="W467" s="63"/>
      <c r="X467" s="64"/>
      <c r="AB467" s="81"/>
    </row>
    <row r="468" spans="2:28" ht="15.75" thickBot="1">
      <c r="B468" s="7">
        <f t="shared" si="694"/>
        <v>46022</v>
      </c>
      <c r="C468" s="3"/>
      <c r="D468" s="3">
        <v>3205.6425037037684</v>
      </c>
      <c r="E468" s="2"/>
      <c r="F468" s="2"/>
      <c r="G468" s="2"/>
      <c r="H468" s="2"/>
      <c r="I468" s="2"/>
      <c r="J468" s="63"/>
      <c r="K468" s="63"/>
      <c r="L468" s="63"/>
      <c r="M468" s="63"/>
      <c r="N468" s="9"/>
      <c r="O468" s="63"/>
      <c r="P468" s="9"/>
      <c r="Q468" s="64"/>
      <c r="R468" s="88"/>
      <c r="S468" s="7"/>
      <c r="T468" s="63"/>
      <c r="U468" s="63"/>
      <c r="V468" s="63"/>
      <c r="W468" s="63"/>
      <c r="X468" s="64"/>
      <c r="AB468" s="81"/>
    </row>
    <row r="469" spans="2:28" ht="15.75" hidden="1" thickBot="1">
      <c r="B469" s="94" t="s">
        <v>42</v>
      </c>
      <c r="C469" s="95">
        <f>SUM(C364:C372)</f>
        <v>31707.258106445097</v>
      </c>
      <c r="D469" s="95"/>
      <c r="E469" s="95">
        <f>SUM(E364:E372)</f>
        <v>31695.569821912475</v>
      </c>
      <c r="F469" s="95">
        <f t="shared" ref="F469:P469" si="754">AVERAGE(F364:F372)</f>
        <v>5.6755555555555564</v>
      </c>
      <c r="G469" s="95">
        <f t="shared" si="754"/>
        <v>5.763894700216575</v>
      </c>
      <c r="H469" s="95">
        <f t="shared" si="754"/>
        <v>6.1798327359617682</v>
      </c>
      <c r="I469" s="95">
        <f t="shared" si="754"/>
        <v>6.3020316497346176</v>
      </c>
      <c r="J469" s="96">
        <f t="shared" si="754"/>
        <v>0.75600000000000001</v>
      </c>
      <c r="K469" s="96">
        <f t="shared" si="754"/>
        <v>0.75600000000000001</v>
      </c>
      <c r="L469" s="96">
        <f t="shared" si="754"/>
        <v>0.24142222222222223</v>
      </c>
      <c r="M469" s="96">
        <f t="shared" si="754"/>
        <v>0.24142222222222223</v>
      </c>
      <c r="N469" s="96">
        <f t="shared" ref="N469:N474" si="755">AVERAGE(N427:N438)</f>
        <v>0.9900000000000001</v>
      </c>
      <c r="O469" s="96">
        <f t="shared" si="754"/>
        <v>0.99914403201564617</v>
      </c>
      <c r="P469" s="96">
        <f t="shared" si="754"/>
        <v>0.99</v>
      </c>
      <c r="Q469" s="96">
        <f>AVERAGE(Q364:Q372)</f>
        <v>0.99436993733290024</v>
      </c>
      <c r="R469" s="88">
        <f>T469-U469</f>
        <v>-1.5933476576534766E-2</v>
      </c>
      <c r="S469" s="94" t="str">
        <f t="shared" ref="S469:S479" si="756">B469</f>
        <v>CY-17</v>
      </c>
      <c r="T469" s="18">
        <f t="shared" ref="T469:T473" si="757">E469/C469-1</f>
        <v>-3.6863119773344888E-4</v>
      </c>
      <c r="U469" s="18">
        <f t="shared" ref="U469:U474" si="758">G469/F469-1</f>
        <v>1.5564845378801317E-2</v>
      </c>
      <c r="V469" s="18">
        <f t="shared" ref="V469:V479" si="759">O469-N469</f>
        <v>9.1440320156460642E-3</v>
      </c>
      <c r="W469" s="18">
        <f t="shared" ref="W469:W479" si="760">Q469-P469</f>
        <v>4.3699373329002533E-3</v>
      </c>
      <c r="X469" s="96" t="e">
        <f>AVERAGE(X364:X372)</f>
        <v>#DIV/0!</v>
      </c>
    </row>
    <row r="470" spans="2:28" ht="15.75" hidden="1" thickBot="1">
      <c r="B470" s="94" t="s">
        <v>36</v>
      </c>
      <c r="C470" s="95">
        <f>SUM(C373:C384)</f>
        <v>42690.812454883024</v>
      </c>
      <c r="D470" s="95"/>
      <c r="E470" s="95">
        <f>SUM(E373:E384)</f>
        <v>41808.899313324357</v>
      </c>
      <c r="F470" s="95">
        <f t="shared" ref="F470:P470" si="761">AVERAGE(F373:F384)</f>
        <v>5.5874428022475611</v>
      </c>
      <c r="G470" s="95">
        <f t="shared" si="761"/>
        <v>5.6027860837203969</v>
      </c>
      <c r="H470" s="95">
        <f t="shared" si="761"/>
        <v>6.2669493604466568</v>
      </c>
      <c r="I470" s="95">
        <f t="shared" si="761"/>
        <v>6.342127117822983</v>
      </c>
      <c r="J470" s="96">
        <f t="shared" si="761"/>
        <v>0.7487166666666667</v>
      </c>
      <c r="K470" s="96">
        <f t="shared" si="761"/>
        <v>0.7487166666666667</v>
      </c>
      <c r="L470" s="96">
        <f t="shared" si="761"/>
        <v>0.23938333333333331</v>
      </c>
      <c r="M470" s="96">
        <f t="shared" si="761"/>
        <v>0.23938333333333331</v>
      </c>
      <c r="N470" s="96">
        <f t="shared" si="755"/>
        <v>0.9900000000000001</v>
      </c>
      <c r="O470" s="96">
        <f t="shared" si="761"/>
        <v>0.99743434728559877</v>
      </c>
      <c r="P470" s="96">
        <f t="shared" si="761"/>
        <v>0.9900000000000001</v>
      </c>
      <c r="Q470" s="96">
        <f>AVERAGE(Q373:Q384)</f>
        <v>0.99727880824372761</v>
      </c>
      <c r="R470" s="88">
        <f>T470-U470</f>
        <v>-2.3404177728532427E-2</v>
      </c>
      <c r="S470" s="94" t="str">
        <f t="shared" si="756"/>
        <v>CY-18</v>
      </c>
      <c r="T470" s="18">
        <f t="shared" si="757"/>
        <v>-2.0658148459711367E-2</v>
      </c>
      <c r="U470" s="18">
        <f t="shared" si="758"/>
        <v>2.7460292688210597E-3</v>
      </c>
      <c r="V470" s="18">
        <f t="shared" si="759"/>
        <v>7.4343472855986636E-3</v>
      </c>
      <c r="W470" s="18">
        <f t="shared" si="760"/>
        <v>7.2788082437275081E-3</v>
      </c>
      <c r="X470" s="96">
        <f>AVERAGE(X373:X384)</f>
        <v>-3.2549999999999996E-2</v>
      </c>
    </row>
    <row r="471" spans="2:28" ht="15.75" hidden="1" thickBot="1">
      <c r="B471" s="94" t="s">
        <v>37</v>
      </c>
      <c r="C471" s="95">
        <f>SUM(C385:C396)</f>
        <v>41680.816596972058</v>
      </c>
      <c r="D471" s="95"/>
      <c r="E471" s="95">
        <f>SUM(E385:E396)</f>
        <v>40608.202448160555</v>
      </c>
      <c r="F471" s="95">
        <f t="shared" ref="F471:P471" si="762">AVERAGE(F385:F396)</f>
        <v>5.5521901847583486</v>
      </c>
      <c r="G471" s="95">
        <f t="shared" si="762"/>
        <v>5.5260663082437276</v>
      </c>
      <c r="H471" s="95">
        <f t="shared" si="762"/>
        <v>6.209731321149957</v>
      </c>
      <c r="I471" s="95">
        <f t="shared" si="762"/>
        <v>6.1241900985663094</v>
      </c>
      <c r="J471" s="96">
        <f t="shared" si="762"/>
        <v>0.76704967139135605</v>
      </c>
      <c r="K471" s="96">
        <f t="shared" si="762"/>
        <v>0.75429511166917251</v>
      </c>
      <c r="L471" s="96">
        <f t="shared" si="762"/>
        <v>0.23808532809605321</v>
      </c>
      <c r="M471" s="96">
        <f t="shared" si="762"/>
        <v>0.23183800320879175</v>
      </c>
      <c r="N471" s="96">
        <f t="shared" si="755"/>
        <v>0.9900000000000001</v>
      </c>
      <c r="O471" s="96">
        <f t="shared" si="762"/>
        <v>0.99724166666666658</v>
      </c>
      <c r="P471" s="96">
        <f t="shared" si="762"/>
        <v>0.9900000000000001</v>
      </c>
      <c r="Q471" s="96">
        <f>AVERAGE(Q385:Q396)</f>
        <v>0.99904999999999999</v>
      </c>
      <c r="R471" s="88">
        <f t="shared" ref="R471:R479" si="763">T471-U471</f>
        <v>-2.1028852353192184E-2</v>
      </c>
      <c r="S471" s="94" t="str">
        <f t="shared" si="756"/>
        <v>CY-19</v>
      </c>
      <c r="T471" s="18">
        <f t="shared" si="757"/>
        <v>-2.5734000348002439E-2</v>
      </c>
      <c r="U471" s="18">
        <f t="shared" si="758"/>
        <v>-4.7051479948102548E-3</v>
      </c>
      <c r="V471" s="18">
        <f t="shared" si="759"/>
        <v>7.2416666666664797E-3</v>
      </c>
      <c r="W471" s="18">
        <f t="shared" si="760"/>
        <v>9.0499999999998915E-3</v>
      </c>
      <c r="X471" s="96">
        <f>AVERAGE(X385:X396)</f>
        <v>-2.3085632578370516E-2</v>
      </c>
      <c r="Y471" s="88"/>
    </row>
    <row r="472" spans="2:28" ht="15.75" hidden="1" thickBot="1">
      <c r="B472" s="94" t="s">
        <v>38</v>
      </c>
      <c r="C472" s="95">
        <f>SUM(C397:C408)</f>
        <v>41085.21731990399</v>
      </c>
      <c r="D472" s="95"/>
      <c r="E472" s="95">
        <f>SUM(E397:E408)</f>
        <v>41797.35491223976</v>
      </c>
      <c r="F472" s="95">
        <f t="shared" ref="F472:Q472" si="764">AVERAGE(F397:F408)</f>
        <v>5.487381294300822</v>
      </c>
      <c r="G472" s="95">
        <f t="shared" si="764"/>
        <v>5.6804787912495369</v>
      </c>
      <c r="H472" s="95">
        <f t="shared" si="764"/>
        <v>6.1448732060807929</v>
      </c>
      <c r="I472" s="95">
        <f t="shared" si="764"/>
        <v>6.3455187754912856</v>
      </c>
      <c r="J472" s="96">
        <f t="shared" si="764"/>
        <v>0.76283624122727778</v>
      </c>
      <c r="K472" s="96">
        <f t="shared" si="764"/>
        <v>0.74820208190517024</v>
      </c>
      <c r="L472" s="96">
        <f t="shared" si="764"/>
        <v>0.23394752843959529</v>
      </c>
      <c r="M472" s="96">
        <f t="shared" si="764"/>
        <v>0.23803462649395188</v>
      </c>
      <c r="N472" s="96">
        <f t="shared" si="755"/>
        <v>0.9900000000000001</v>
      </c>
      <c r="O472" s="96">
        <f t="shared" si="764"/>
        <v>0.99468333333333325</v>
      </c>
      <c r="P472" s="96">
        <f t="shared" si="764"/>
        <v>0.9937499999999998</v>
      </c>
      <c r="Q472" s="96">
        <f t="shared" si="764"/>
        <v>0.99679166666666674</v>
      </c>
      <c r="R472" s="88">
        <f t="shared" si="763"/>
        <v>-1.7856188092329806E-2</v>
      </c>
      <c r="S472" s="94" t="str">
        <f t="shared" si="756"/>
        <v>CY-20</v>
      </c>
      <c r="T472" s="18">
        <f t="shared" si="757"/>
        <v>1.7333183047099743E-2</v>
      </c>
      <c r="U472" s="18">
        <f t="shared" si="758"/>
        <v>3.5189371139429548E-2</v>
      </c>
      <c r="V472" s="18">
        <f t="shared" si="759"/>
        <v>4.6833333333331506E-3</v>
      </c>
      <c r="W472" s="18">
        <f t="shared" si="760"/>
        <v>3.0416666666669423E-3</v>
      </c>
      <c r="X472" s="96">
        <f>AVERAGE(X397:X408)</f>
        <v>-1.7708333333333333E-2</v>
      </c>
      <c r="Y472" s="88"/>
      <c r="AB472" s="88"/>
    </row>
    <row r="473" spans="2:28" ht="15.75" hidden="1" thickBot="1">
      <c r="B473" s="94" t="s">
        <v>39</v>
      </c>
      <c r="C473" s="95">
        <f>SUM(C409:C420)</f>
        <v>41407.757197940358</v>
      </c>
      <c r="D473" s="95"/>
      <c r="E473" s="95">
        <f>SUM(E409:E420)</f>
        <v>41009.854451653366</v>
      </c>
      <c r="F473" s="95">
        <f t="shared" ref="F473:Q473" si="765">AVERAGE(F409:F420)</f>
        <v>5.5200524833589357</v>
      </c>
      <c r="G473" s="95">
        <f t="shared" si="765"/>
        <v>5.6180401213832072</v>
      </c>
      <c r="H473" s="95">
        <f t="shared" si="765"/>
        <v>6.1912877624167928</v>
      </c>
      <c r="I473" s="95">
        <f t="shared" si="765"/>
        <v>6.3383487123452227</v>
      </c>
      <c r="J473" s="96">
        <f t="shared" si="765"/>
        <v>0.76741514809413047</v>
      </c>
      <c r="K473" s="96">
        <f t="shared" si="765"/>
        <v>0.7372423241118371</v>
      </c>
      <c r="L473" s="96">
        <f t="shared" si="765"/>
        <v>0.23649037163655498</v>
      </c>
      <c r="M473" s="96">
        <f t="shared" si="765"/>
        <v>0.23418979664655545</v>
      </c>
      <c r="N473" s="96">
        <f t="shared" si="755"/>
        <v>0.9900000000000001</v>
      </c>
      <c r="O473" s="96">
        <f t="shared" si="765"/>
        <v>0.99645766666666669</v>
      </c>
      <c r="P473" s="96">
        <f t="shared" si="765"/>
        <v>0.99499999999999977</v>
      </c>
      <c r="Q473" s="96">
        <f t="shared" si="765"/>
        <v>0.99865872727272731</v>
      </c>
      <c r="R473" s="88">
        <f t="shared" si="763"/>
        <v>-2.7360591843111126E-2</v>
      </c>
      <c r="S473" s="94" t="str">
        <f t="shared" si="756"/>
        <v>CY-21</v>
      </c>
      <c r="T473" s="18">
        <f t="shared" si="757"/>
        <v>-9.6093769190374045E-3</v>
      </c>
      <c r="U473" s="18">
        <f t="shared" si="758"/>
        <v>1.7751214924073722E-2</v>
      </c>
      <c r="V473" s="18">
        <f t="shared" si="759"/>
        <v>6.4576666666665838E-3</v>
      </c>
      <c r="W473" s="18">
        <f t="shared" si="760"/>
        <v>3.6587272727275355E-3</v>
      </c>
      <c r="X473" s="96">
        <f>AVERAGE(X409:X420)</f>
        <v>-1.8758333333333332E-2</v>
      </c>
      <c r="Y473" s="88"/>
      <c r="AB473" s="88"/>
    </row>
    <row r="474" spans="2:28" ht="15.75" hidden="1" thickBot="1">
      <c r="B474" s="94" t="s">
        <v>40</v>
      </c>
      <c r="C474" s="95">
        <f>SUM(C421:C432)</f>
        <v>41240.880244024913</v>
      </c>
      <c r="D474" s="95">
        <f>SUM(C421:C425,D426:D432)</f>
        <v>42051.586981479355</v>
      </c>
      <c r="E474" s="95">
        <f>SUM(E421:E432)</f>
        <v>42998.983888687631</v>
      </c>
      <c r="F474" s="95">
        <f t="shared" ref="F474:P474" si="766">AVERAGE(F421:F432)</f>
        <v>5.5200524833589357</v>
      </c>
      <c r="G474" s="95">
        <f t="shared" si="766"/>
        <v>5.6628389882553316</v>
      </c>
      <c r="H474" s="95">
        <f t="shared" si="766"/>
        <v>6.1912877624167928</v>
      </c>
      <c r="I474" s="95">
        <f t="shared" si="766"/>
        <v>6.43095455817312</v>
      </c>
      <c r="J474" s="96">
        <f t="shared" si="766"/>
        <v>0.75448421149524159</v>
      </c>
      <c r="K474" s="96">
        <f t="shared" si="766"/>
        <v>0.73755835406865444</v>
      </c>
      <c r="L474" s="96">
        <f t="shared" si="766"/>
        <v>0.24014297897589187</v>
      </c>
      <c r="M474" s="96">
        <f t="shared" si="766"/>
        <v>0.24562927386456079</v>
      </c>
      <c r="N474" s="96">
        <f t="shared" si="755"/>
        <v>0.9900000000000001</v>
      </c>
      <c r="O474" s="96">
        <f t="shared" si="766"/>
        <v>0.99769758333333336</v>
      </c>
      <c r="P474" s="96">
        <f t="shared" si="766"/>
        <v>0.99499999999999977</v>
      </c>
      <c r="Q474" s="96">
        <f>AVERAGE(Q421:Q432)</f>
        <v>0.99965199999999987</v>
      </c>
      <c r="R474" s="88">
        <f t="shared" si="763"/>
        <v>-3.3374772849303902E-3</v>
      </c>
      <c r="S474" s="94" t="str">
        <f t="shared" si="756"/>
        <v>CY-22</v>
      </c>
      <c r="T474" s="18">
        <f>E474/D474-1</f>
        <v>2.2529397228826076E-2</v>
      </c>
      <c r="U474" s="18">
        <f t="shared" si="758"/>
        <v>2.5866874513756466E-2</v>
      </c>
      <c r="V474" s="18">
        <f t="shared" si="759"/>
        <v>7.6975833333332577E-3</v>
      </c>
      <c r="W474" s="18">
        <f t="shared" si="760"/>
        <v>4.6520000000001005E-3</v>
      </c>
      <c r="X474" s="96">
        <f>AVERAGE(X421:X432)</f>
        <v>-1.3783333333333333E-2</v>
      </c>
      <c r="Y474" s="88"/>
      <c r="AB474" s="88"/>
    </row>
    <row r="475" spans="2:28" ht="15.75" hidden="1" thickBot="1">
      <c r="B475" s="94" t="s">
        <v>41</v>
      </c>
      <c r="C475" s="95">
        <f>SUM(C433:C444)</f>
        <v>41036.790200418167</v>
      </c>
      <c r="D475" s="95">
        <f>SUM(D433:D444)</f>
        <v>42461.69876115572</v>
      </c>
      <c r="E475" s="95">
        <f>SUM(E433:E444)</f>
        <v>40833.763754350868</v>
      </c>
      <c r="F475" s="95">
        <f t="shared" ref="F475:Q475" si="767">AVERAGE(F433:F444)</f>
        <v>5.5200524833589357</v>
      </c>
      <c r="G475" s="95">
        <f t="shared" si="767"/>
        <v>5.5226203301898211</v>
      </c>
      <c r="H475" s="95">
        <f t="shared" si="767"/>
        <v>6.1912877624167928</v>
      </c>
      <c r="I475" s="95">
        <f t="shared" si="767"/>
        <v>6.1457151173731246</v>
      </c>
      <c r="J475" s="96">
        <f t="shared" si="767"/>
        <v>0.74482547036263336</v>
      </c>
      <c r="K475" s="96">
        <f t="shared" si="767"/>
        <v>0.75109292146453155</v>
      </c>
      <c r="L475" s="96">
        <f t="shared" si="767"/>
        <v>0.24250653598617325</v>
      </c>
      <c r="M475" s="96">
        <f t="shared" si="767"/>
        <v>0.23321206256656737</v>
      </c>
      <c r="N475" s="96">
        <f t="shared" si="767"/>
        <v>0.9900000000000001</v>
      </c>
      <c r="O475" s="96">
        <f t="shared" si="767"/>
        <v>0.95197513815750001</v>
      </c>
      <c r="P475" s="96">
        <f t="shared" si="767"/>
        <v>0.99499999999999977</v>
      </c>
      <c r="Q475" s="96">
        <f t="shared" si="767"/>
        <v>0.99914599999999998</v>
      </c>
      <c r="R475" s="88">
        <f t="shared" si="763"/>
        <v>-3.0978134366298371E-2</v>
      </c>
      <c r="S475" s="94" t="str">
        <f t="shared" si="756"/>
        <v>CY-23</v>
      </c>
      <c r="T475" s="18">
        <f>E475/D475-1</f>
        <v>-3.8338904337338886E-2</v>
      </c>
      <c r="U475" s="18">
        <f>I475/H475-1</f>
        <v>-7.360769971040515E-3</v>
      </c>
      <c r="V475" s="18">
        <f t="shared" si="759"/>
        <v>-3.8024861842500091E-2</v>
      </c>
      <c r="W475" s="18">
        <f t="shared" si="760"/>
        <v>4.1460000000002051E-3</v>
      </c>
      <c r="X475" s="96">
        <f>AVERAGE(X433:X444)</f>
        <v>-1.3991666666666666E-2</v>
      </c>
      <c r="Y475" s="88"/>
      <c r="AB475" s="88"/>
    </row>
    <row r="476" spans="2:28" ht="15.75" hidden="1" thickBot="1">
      <c r="B476" s="94" t="s">
        <v>47</v>
      </c>
      <c r="C476" s="95">
        <f>SUM(C445:C445)</f>
        <v>0</v>
      </c>
      <c r="D476" s="95">
        <f>SUM(D445:D456)</f>
        <v>42174.521828219942</v>
      </c>
      <c r="E476" s="95">
        <f>SUM(E445:E456)</f>
        <v>41041.709402648019</v>
      </c>
      <c r="F476" s="95">
        <f t="shared" ref="F476:Q476" si="768">AVERAGE(F445:F456)</f>
        <v>5.5200524833589357</v>
      </c>
      <c r="G476" s="95">
        <f t="shared" si="768"/>
        <v>5.4484983213985414</v>
      </c>
      <c r="H476" s="95">
        <f t="shared" si="768"/>
        <v>6.1912877624167928</v>
      </c>
      <c r="I476" s="95">
        <f t="shared" si="768"/>
        <v>6.0257099822587215</v>
      </c>
      <c r="J476" s="96">
        <f t="shared" si="768"/>
        <v>0.73756820459210948</v>
      </c>
      <c r="K476" s="96">
        <f t="shared" si="768"/>
        <v>0.73457586162746236</v>
      </c>
      <c r="L476" s="96">
        <f t="shared" si="768"/>
        <v>0.24013511430453441</v>
      </c>
      <c r="M476" s="96">
        <f t="shared" si="768"/>
        <v>0.23372866358466424</v>
      </c>
      <c r="N476" s="96">
        <f t="shared" si="768"/>
        <v>0.9900000000000001</v>
      </c>
      <c r="O476" s="96">
        <f t="shared" si="768"/>
        <v>0.99438041969166679</v>
      </c>
      <c r="P476" s="96">
        <f t="shared" si="768"/>
        <v>0.99499999999999977</v>
      </c>
      <c r="Q476" s="96">
        <f t="shared" si="768"/>
        <v>0.99826025000000007</v>
      </c>
      <c r="R476" s="88">
        <f t="shared" si="763"/>
        <v>-1.1643931021010356E-4</v>
      </c>
      <c r="S476" s="94" t="str">
        <f t="shared" si="756"/>
        <v>CY-24</v>
      </c>
      <c r="T476" s="18">
        <f>E476/D476-1</f>
        <v>-2.6860113084054782E-2</v>
      </c>
      <c r="U476" s="18">
        <f>I476/H476-1</f>
        <v>-2.6743673773844678E-2</v>
      </c>
      <c r="V476" s="18">
        <f t="shared" si="759"/>
        <v>4.3804196916666926E-3</v>
      </c>
      <c r="W476" s="18">
        <f t="shared" si="760"/>
        <v>3.2602500000002976E-3</v>
      </c>
      <c r="X476" s="96">
        <f>AVERAGE(X445:X445)</f>
        <v>-1.8100000000000002E-2</v>
      </c>
      <c r="Y476" s="88"/>
      <c r="AB476" s="88"/>
    </row>
    <row r="477" spans="2:28" ht="15.75" thickBot="1">
      <c r="B477" s="94" t="s">
        <v>56</v>
      </c>
      <c r="C477" s="95">
        <f>SUM(C457:C457)</f>
        <v>0</v>
      </c>
      <c r="D477" s="95">
        <f>SUM(D457:D457)</f>
        <v>3365.7512612634027</v>
      </c>
      <c r="E477" s="95">
        <f>SUM(E457:E457)</f>
        <v>3326.8286093046463</v>
      </c>
      <c r="F477" s="95">
        <f t="shared" ref="F477:Q477" si="769">AVERAGE(F457:F457)</f>
        <v>4.032258064516129</v>
      </c>
      <c r="G477" s="95">
        <f t="shared" si="769"/>
        <v>4.0656536578118283</v>
      </c>
      <c r="H477" s="95">
        <f t="shared" si="769"/>
        <v>5.4741935483870963</v>
      </c>
      <c r="I477" s="95">
        <f t="shared" si="769"/>
        <v>5.5479161746881722</v>
      </c>
      <c r="J477" s="96">
        <f t="shared" si="769"/>
        <v>0.78359869165555007</v>
      </c>
      <c r="K477" s="96">
        <f t="shared" si="769"/>
        <v>0.75811837633678847</v>
      </c>
      <c r="L477" s="96">
        <f t="shared" si="769"/>
        <v>0.22619296110641146</v>
      </c>
      <c r="M477" s="96">
        <f t="shared" si="769"/>
        <v>0.22357719148552732</v>
      </c>
      <c r="N477" s="96">
        <f t="shared" si="769"/>
        <v>0.99</v>
      </c>
      <c r="O477" s="96">
        <f t="shared" si="769"/>
        <v>0.998</v>
      </c>
      <c r="P477" s="96">
        <f t="shared" si="769"/>
        <v>0.995</v>
      </c>
      <c r="Q477" s="96">
        <f t="shared" si="769"/>
        <v>1</v>
      </c>
      <c r="R477" s="88">
        <f t="shared" si="763"/>
        <v>-2.5031631688030909E-2</v>
      </c>
      <c r="S477" s="94" t="str">
        <f t="shared" si="756"/>
        <v>CY-25</v>
      </c>
      <c r="T477" s="18">
        <f>E477/D477-1</f>
        <v>-1.1564328120951539E-2</v>
      </c>
      <c r="U477" s="18">
        <f>I477/H477-1</f>
        <v>1.3467303567079369E-2</v>
      </c>
      <c r="V477" s="18">
        <f t="shared" si="759"/>
        <v>8.0000000000000071E-3</v>
      </c>
      <c r="W477" s="18">
        <f t="shared" si="760"/>
        <v>5.0000000000000044E-3</v>
      </c>
      <c r="X477" s="96">
        <f>AVERAGE(X457:X457)</f>
        <v>-1.11E-2</v>
      </c>
      <c r="Y477" s="88"/>
      <c r="AB477" s="88"/>
    </row>
    <row r="478" spans="2:28" hidden="1">
      <c r="B478" s="119" t="s">
        <v>50</v>
      </c>
      <c r="C478" s="120">
        <f>SUM(C429:C439)</f>
        <v>37936.852375413517</v>
      </c>
      <c r="D478" s="120">
        <f>SUM(D436:D447)</f>
        <v>42395.10387262037</v>
      </c>
      <c r="E478" s="120">
        <f>SUM(E436:E447)</f>
        <v>40445.80824014762</v>
      </c>
      <c r="F478" s="120">
        <f t="shared" ref="F478:Q478" si="770">AVERAGE(F436:F447)</f>
        <v>5.5200524833589348</v>
      </c>
      <c r="G478" s="120">
        <f t="shared" si="770"/>
        <v>5.5003147375389476</v>
      </c>
      <c r="H478" s="120">
        <f t="shared" si="770"/>
        <v>6.1912877624167946</v>
      </c>
      <c r="I478" s="120">
        <f t="shared" si="770"/>
        <v>6.0774004200721601</v>
      </c>
      <c r="J478" s="118">
        <f t="shared" si="770"/>
        <v>0.74142718008862163</v>
      </c>
      <c r="K478" s="118">
        <f t="shared" si="770"/>
        <v>0.7510424951793313</v>
      </c>
      <c r="L478" s="118">
        <f t="shared" si="770"/>
        <v>0.24138892773129772</v>
      </c>
      <c r="M478" s="118">
        <f t="shared" si="770"/>
        <v>0.23021884669032122</v>
      </c>
      <c r="N478" s="118">
        <f t="shared" si="770"/>
        <v>0.9900000000000001</v>
      </c>
      <c r="O478" s="118">
        <f t="shared" si="770"/>
        <v>0.95100988815749998</v>
      </c>
      <c r="P478" s="118">
        <f t="shared" si="770"/>
        <v>0.99499999999999977</v>
      </c>
      <c r="Q478" s="118">
        <f t="shared" si="770"/>
        <v>0.99838583333333331</v>
      </c>
      <c r="R478" s="11">
        <f t="shared" si="763"/>
        <v>-2.7584488523172968E-2</v>
      </c>
      <c r="S478" s="121" t="str">
        <f t="shared" si="756"/>
        <v>FY23-24</v>
      </c>
      <c r="T478" s="118">
        <f t="shared" ref="T478:T479" si="771">E478/D478-1</f>
        <v>-4.5979263037769003E-2</v>
      </c>
      <c r="U478" s="118">
        <f t="shared" ref="U478:U479" si="772">I478/H478-1</f>
        <v>-1.8394774514596035E-2</v>
      </c>
      <c r="V478" s="118">
        <f t="shared" si="759"/>
        <v>-3.8990111842500119E-2</v>
      </c>
      <c r="W478" s="118">
        <f t="shared" si="760"/>
        <v>3.3858333333335322E-3</v>
      </c>
      <c r="X478" s="118">
        <f>AVERAGE(X427:X447)</f>
        <v>-1.3457142857142858E-2</v>
      </c>
      <c r="Y478" s="88"/>
      <c r="AB478" s="88"/>
    </row>
    <row r="479" spans="2:28" ht="15.75" thickBot="1">
      <c r="B479" s="119" t="s">
        <v>55</v>
      </c>
      <c r="C479" s="120">
        <f>SUM(C430:C440)</f>
        <v>37725.058401110495</v>
      </c>
      <c r="D479" s="120">
        <f>SUM(D448:D457)</f>
        <v>34656.889845498888</v>
      </c>
      <c r="E479" s="120">
        <f>SUM(E448:E457)</f>
        <v>34226.498099607939</v>
      </c>
      <c r="F479" s="120">
        <f t="shared" ref="F479:Q479" si="773">AVERAGE(F448:F457)</f>
        <v>5.5115053763440862</v>
      </c>
      <c r="G479" s="120">
        <f t="shared" si="773"/>
        <v>5.5026265545575619</v>
      </c>
      <c r="H479" s="120">
        <f t="shared" si="773"/>
        <v>6.1092688172043008</v>
      </c>
      <c r="I479" s="120">
        <f t="shared" si="773"/>
        <v>6.0479509466856411</v>
      </c>
      <c r="J479" s="118">
        <f t="shared" si="773"/>
        <v>0.73526775511474063</v>
      </c>
      <c r="K479" s="118">
        <f t="shared" si="773"/>
        <v>0.72961639439443482</v>
      </c>
      <c r="L479" s="118">
        <f t="shared" si="773"/>
        <v>0.23605416458654221</v>
      </c>
      <c r="M479" s="118">
        <f t="shared" si="773"/>
        <v>0.23312362966504568</v>
      </c>
      <c r="N479" s="118">
        <f t="shared" si="773"/>
        <v>0.99</v>
      </c>
      <c r="O479" s="118">
        <f t="shared" si="773"/>
        <v>0.99522290362999988</v>
      </c>
      <c r="P479" s="118">
        <f t="shared" si="773"/>
        <v>0.99499999999999988</v>
      </c>
      <c r="Q479" s="118">
        <f t="shared" si="773"/>
        <v>0.99928229999999996</v>
      </c>
      <c r="R479" s="11">
        <f t="shared" si="763"/>
        <v>-2.3817897370926877E-3</v>
      </c>
      <c r="S479" s="121" t="str">
        <f t="shared" si="756"/>
        <v>FY24-25</v>
      </c>
      <c r="T479" s="118">
        <f t="shared" si="771"/>
        <v>-1.2418648869233384E-2</v>
      </c>
      <c r="U479" s="118">
        <f t="shared" si="772"/>
        <v>-1.0036859132140696E-2</v>
      </c>
      <c r="V479" s="118">
        <f t="shared" si="759"/>
        <v>5.2229036299998866E-3</v>
      </c>
      <c r="W479" s="118">
        <f t="shared" si="760"/>
        <v>4.2823000000000722E-3</v>
      </c>
      <c r="X479" s="118">
        <f>AVERAGE(X428:X448)</f>
        <v>-1.4066666666666667E-2</v>
      </c>
    </row>
    <row r="480" spans="2:28">
      <c r="B480" s="181" t="s">
        <v>3</v>
      </c>
      <c r="C480" s="182"/>
      <c r="D480" s="182"/>
      <c r="E480" s="182"/>
      <c r="F480" s="182"/>
      <c r="G480" s="182"/>
      <c r="H480" s="182"/>
      <c r="I480" s="183"/>
      <c r="J480" s="68"/>
      <c r="K480" s="184" t="s">
        <v>30</v>
      </c>
      <c r="L480" s="185"/>
      <c r="M480" s="66">
        <v>20</v>
      </c>
      <c r="N480" s="104" t="s">
        <v>31</v>
      </c>
      <c r="O480" s="105">
        <f>+(118*24*460/10^6)+Q480</f>
        <v>25.302720000000001</v>
      </c>
      <c r="P480" s="105">
        <f>+(90*24*460/10^6)+Q480</f>
        <v>24.993600000000001</v>
      </c>
      <c r="Q480" s="67">
        <f>24</f>
        <v>24</v>
      </c>
      <c r="S480" s="169" t="s">
        <v>23</v>
      </c>
      <c r="T480" s="170"/>
      <c r="U480" s="170"/>
      <c r="V480" s="170"/>
      <c r="W480" s="170"/>
      <c r="X480" s="171"/>
    </row>
    <row r="481" spans="2:26" ht="45">
      <c r="B481" s="4" t="s">
        <v>5</v>
      </c>
      <c r="C481" s="16" t="s">
        <v>6</v>
      </c>
      <c r="D481" s="5" t="s">
        <v>35</v>
      </c>
      <c r="E481" s="16" t="s">
        <v>7</v>
      </c>
      <c r="F481" s="16" t="s">
        <v>8</v>
      </c>
      <c r="G481" s="16" t="s">
        <v>9</v>
      </c>
      <c r="H481" s="16" t="s">
        <v>29</v>
      </c>
      <c r="I481" s="16" t="s">
        <v>10</v>
      </c>
      <c r="J481" s="5" t="s">
        <v>32</v>
      </c>
      <c r="K481" s="16" t="s">
        <v>11</v>
      </c>
      <c r="L481" s="16" t="s">
        <v>33</v>
      </c>
      <c r="M481" s="16" t="s">
        <v>16</v>
      </c>
      <c r="N481" s="16" t="s">
        <v>12</v>
      </c>
      <c r="O481" s="16" t="s">
        <v>13</v>
      </c>
      <c r="P481" s="16" t="s">
        <v>14</v>
      </c>
      <c r="Q481" s="56" t="s">
        <v>15</v>
      </c>
      <c r="S481" s="4" t="s">
        <v>5</v>
      </c>
      <c r="T481" s="5" t="s">
        <v>18</v>
      </c>
      <c r="U481" s="5" t="s">
        <v>19</v>
      </c>
      <c r="V481" s="5" t="s">
        <v>21</v>
      </c>
      <c r="W481" s="5" t="s">
        <v>20</v>
      </c>
      <c r="X481" s="56" t="s">
        <v>28</v>
      </c>
    </row>
    <row r="482" spans="2:26" hidden="1">
      <c r="B482" s="42">
        <v>42855</v>
      </c>
      <c r="C482" s="3">
        <v>3967.8960057082631</v>
      </c>
      <c r="D482" s="3"/>
      <c r="E482" s="3">
        <v>4126.9561269137093</v>
      </c>
      <c r="F482" s="3">
        <v>6.87</v>
      </c>
      <c r="G482" s="2">
        <v>6.9038311333333322</v>
      </c>
      <c r="H482" s="2">
        <v>7.1033333333333335</v>
      </c>
      <c r="I482" s="2">
        <v>7.102940470101724</v>
      </c>
      <c r="J482" s="10">
        <v>0.81510000000000005</v>
      </c>
      <c r="K482" s="10">
        <v>0.81510000000000005</v>
      </c>
      <c r="L482" s="8">
        <v>0.28910000000000002</v>
      </c>
      <c r="M482" s="8">
        <v>0.28910000000000002</v>
      </c>
      <c r="N482" s="9">
        <v>0.99</v>
      </c>
      <c r="O482" s="8">
        <v>0.99894774884437221</v>
      </c>
      <c r="P482" s="9">
        <v>0.99</v>
      </c>
      <c r="Q482" s="15">
        <v>1</v>
      </c>
      <c r="S482" s="42">
        <v>42855</v>
      </c>
      <c r="T482" s="8">
        <f>E482/C482-1</f>
        <v>4.0086766633152804E-2</v>
      </c>
      <c r="U482" s="26">
        <f>G482/F482-1</f>
        <v>4.9244735565256992E-3</v>
      </c>
      <c r="V482" s="27">
        <f>O482-N482</f>
        <v>8.9477488443722164E-3</v>
      </c>
      <c r="W482" s="27">
        <f>Q482-P482</f>
        <v>1.0000000000000009E-2</v>
      </c>
      <c r="X482" s="53"/>
    </row>
    <row r="483" spans="2:26" hidden="1">
      <c r="B483" s="7">
        <v>42886</v>
      </c>
      <c r="C483" s="3">
        <v>3928.4500425321175</v>
      </c>
      <c r="D483" s="3"/>
      <c r="E483" s="3">
        <v>3980.8024329152809</v>
      </c>
      <c r="F483" s="3">
        <v>6.9</v>
      </c>
      <c r="G483" s="2">
        <v>6.854228150322581</v>
      </c>
      <c r="H483" s="2">
        <v>6.6870967741935488</v>
      </c>
      <c r="I483" s="2">
        <v>6.6876403386246217</v>
      </c>
      <c r="J483" s="10">
        <v>0.80830000000000002</v>
      </c>
      <c r="K483" s="10">
        <v>0.80830000000000002</v>
      </c>
      <c r="L483" s="8">
        <v>0.26890000000000003</v>
      </c>
      <c r="M483" s="8">
        <v>0.26890000000000003</v>
      </c>
      <c r="N483" s="9">
        <v>0.99</v>
      </c>
      <c r="O483" s="8">
        <v>0.996</v>
      </c>
      <c r="P483" s="9">
        <v>0.99</v>
      </c>
      <c r="Q483" s="15">
        <v>0.9961290322580646</v>
      </c>
      <c r="S483" s="7">
        <v>42886</v>
      </c>
      <c r="T483" s="8">
        <f t="shared" ref="T483:T496" si="774">E483/C483-1</f>
        <v>1.3326474771566454E-2</v>
      </c>
      <c r="U483" s="26">
        <f t="shared" ref="U483:U496" si="775">G483/F483-1</f>
        <v>-6.6336014025245582E-3</v>
      </c>
      <c r="V483" s="27">
        <f t="shared" ref="V483:V496" si="776">O483-N483</f>
        <v>6.0000000000000053E-3</v>
      </c>
      <c r="W483" s="27">
        <f t="shared" ref="W483:W496" si="777">Q483-P483</f>
        <v>6.1290322580646039E-3</v>
      </c>
      <c r="X483" s="53"/>
    </row>
    <row r="484" spans="2:26" hidden="1">
      <c r="B484" s="7">
        <v>42916</v>
      </c>
      <c r="C484" s="3">
        <v>3549.3191529375554</v>
      </c>
      <c r="D484" s="3"/>
      <c r="E484" s="3">
        <v>3744.0173231710478</v>
      </c>
      <c r="F484" s="3">
        <v>6.5</v>
      </c>
      <c r="G484" s="2">
        <v>6.7322482343333361</v>
      </c>
      <c r="H484" s="2">
        <v>6.1333333333333337</v>
      </c>
      <c r="I484" s="2">
        <v>6.3836425305594879</v>
      </c>
      <c r="J484" s="10">
        <v>0.84099999999999997</v>
      </c>
      <c r="K484" s="10">
        <v>0.84099999999999997</v>
      </c>
      <c r="L484" s="8">
        <v>0.2596</v>
      </c>
      <c r="M484" s="8">
        <v>0.2596</v>
      </c>
      <c r="N484" s="9">
        <v>0.99</v>
      </c>
      <c r="O484" s="8">
        <v>0.97299983966650638</v>
      </c>
      <c r="P484" s="9">
        <v>0.99</v>
      </c>
      <c r="Q484" s="15">
        <v>0.97299983966650638</v>
      </c>
      <c r="S484" s="7">
        <v>42916</v>
      </c>
      <c r="T484" s="8">
        <f t="shared" si="774"/>
        <v>5.4855075535360731E-2</v>
      </c>
      <c r="U484" s="26">
        <f t="shared" si="775"/>
        <v>3.5730497589744115E-2</v>
      </c>
      <c r="V484" s="27">
        <f t="shared" si="776"/>
        <v>-1.7000160333493608E-2</v>
      </c>
      <c r="W484" s="27">
        <f t="shared" si="777"/>
        <v>-1.7000160333493608E-2</v>
      </c>
      <c r="X484" s="53"/>
    </row>
    <row r="485" spans="2:26" hidden="1">
      <c r="B485" s="7">
        <v>42947</v>
      </c>
      <c r="C485" s="3">
        <v>3288.5261528714304</v>
      </c>
      <c r="D485" s="3"/>
      <c r="E485" s="3">
        <v>3559.9895742199669</v>
      </c>
      <c r="F485" s="3">
        <v>5.74</v>
      </c>
      <c r="G485" s="2">
        <v>5.9689077025532935</v>
      </c>
      <c r="H485" s="2">
        <v>5.4838709677419351</v>
      </c>
      <c r="I485" s="2">
        <v>5.7500978874314663</v>
      </c>
      <c r="J485" s="10">
        <v>0.8327</v>
      </c>
      <c r="K485" s="10">
        <v>0.8327</v>
      </c>
      <c r="L485" s="8">
        <v>0.23829999999999998</v>
      </c>
      <c r="M485" s="8">
        <v>0.23829999999999998</v>
      </c>
      <c r="N485" s="9">
        <v>0.99</v>
      </c>
      <c r="O485" s="8">
        <v>0.99522102747909202</v>
      </c>
      <c r="P485" s="9">
        <v>0.99</v>
      </c>
      <c r="Q485" s="15">
        <v>0.99522102747909202</v>
      </c>
      <c r="S485" s="7">
        <v>42947</v>
      </c>
      <c r="T485" s="8">
        <f t="shared" si="774"/>
        <v>8.2548658191908819E-2</v>
      </c>
      <c r="U485" s="26">
        <f t="shared" si="775"/>
        <v>3.9879390688727145E-2</v>
      </c>
      <c r="V485" s="27">
        <f t="shared" si="776"/>
        <v>5.221027479092033E-3</v>
      </c>
      <c r="W485" s="27">
        <f t="shared" si="777"/>
        <v>5.221027479092033E-3</v>
      </c>
      <c r="X485" s="53"/>
    </row>
    <row r="486" spans="2:26" hidden="1">
      <c r="B486" s="7">
        <v>42978</v>
      </c>
      <c r="C486" s="3">
        <v>3344.731540816716</v>
      </c>
      <c r="D486" s="3"/>
      <c r="E486" s="3">
        <v>3676.636753392831</v>
      </c>
      <c r="F486" s="3">
        <v>5.71</v>
      </c>
      <c r="G486" s="2">
        <v>6.0458200678750789</v>
      </c>
      <c r="H486" s="2">
        <v>5.709677419354839</v>
      </c>
      <c r="I486" s="2">
        <v>6.0997520522084123</v>
      </c>
      <c r="J486" s="10">
        <v>0.81989999999999996</v>
      </c>
      <c r="K486" s="10">
        <v>0.81989999999999996</v>
      </c>
      <c r="L486" s="8">
        <v>0.24929999999999999</v>
      </c>
      <c r="M486" s="8">
        <v>0.24929999999999999</v>
      </c>
      <c r="N486" s="9">
        <v>0.99</v>
      </c>
      <c r="O486" s="8">
        <v>1</v>
      </c>
      <c r="P486" s="9">
        <v>0.99</v>
      </c>
      <c r="Q486" s="15">
        <v>1</v>
      </c>
      <c r="S486" s="7">
        <v>42978</v>
      </c>
      <c r="T486" s="8">
        <f t="shared" si="774"/>
        <v>9.9232242864869979E-2</v>
      </c>
      <c r="U486" s="26">
        <f t="shared" si="775"/>
        <v>5.8812621344146887E-2</v>
      </c>
      <c r="V486" s="27">
        <f t="shared" si="776"/>
        <v>1.0000000000000009E-2</v>
      </c>
      <c r="W486" s="27">
        <f t="shared" si="777"/>
        <v>1.0000000000000009E-2</v>
      </c>
      <c r="X486" s="53"/>
    </row>
    <row r="487" spans="2:26" hidden="1">
      <c r="B487" s="7">
        <v>43008</v>
      </c>
      <c r="C487" s="3">
        <v>3594.8966129804594</v>
      </c>
      <c r="D487" s="3"/>
      <c r="E487" s="3">
        <v>3747.0235321664818</v>
      </c>
      <c r="F487" s="3">
        <v>5.93</v>
      </c>
      <c r="G487" s="2">
        <v>5.9077103920819996</v>
      </c>
      <c r="H487" s="2">
        <v>6.4366666666666665</v>
      </c>
      <c r="I487" s="2">
        <v>6.4917651418736657</v>
      </c>
      <c r="J487" s="10">
        <v>0.8165</v>
      </c>
      <c r="K487" s="10">
        <v>0.8165</v>
      </c>
      <c r="L487" s="8">
        <v>0.26250000000000001</v>
      </c>
      <c r="M487" s="8">
        <v>0.26250000000000001</v>
      </c>
      <c r="N487" s="9">
        <v>0.99</v>
      </c>
      <c r="O487" s="8">
        <v>0.98791208791208773</v>
      </c>
      <c r="P487" s="9">
        <v>0.99</v>
      </c>
      <c r="Q487" s="15">
        <v>0.98791208791208773</v>
      </c>
      <c r="S487" s="7">
        <v>43008</v>
      </c>
      <c r="T487" s="8">
        <f t="shared" si="774"/>
        <v>4.2317467110659646E-2</v>
      </c>
      <c r="U487" s="26">
        <f t="shared" si="775"/>
        <v>-3.7587871699831243E-3</v>
      </c>
      <c r="V487" s="27">
        <f t="shared" si="776"/>
        <v>-2.0879120879122581E-3</v>
      </c>
      <c r="W487" s="27">
        <f t="shared" si="777"/>
        <v>-2.0879120879122581E-3</v>
      </c>
      <c r="X487" s="53"/>
    </row>
    <row r="488" spans="2:26" hidden="1">
      <c r="B488" s="7">
        <v>43039</v>
      </c>
      <c r="C488" s="3">
        <v>3789.878213343377</v>
      </c>
      <c r="D488" s="3"/>
      <c r="E488" s="3">
        <v>3823.1368035644637</v>
      </c>
      <c r="F488" s="3">
        <v>5.39</v>
      </c>
      <c r="G488" s="2">
        <v>5.5702815841181295</v>
      </c>
      <c r="H488" s="2">
        <v>6.4161290322580644</v>
      </c>
      <c r="I488" s="2">
        <v>6.8095688183293541</v>
      </c>
      <c r="J488" s="10">
        <v>0.76840000000000008</v>
      </c>
      <c r="K488" s="10">
        <v>0.76840000000000008</v>
      </c>
      <c r="L488" s="8">
        <v>0.25920000000000004</v>
      </c>
      <c r="M488" s="8">
        <v>0.25920000000000004</v>
      </c>
      <c r="N488" s="9">
        <v>0.99</v>
      </c>
      <c r="O488" s="8">
        <v>1</v>
      </c>
      <c r="P488" s="9">
        <v>0.99</v>
      </c>
      <c r="Q488" s="15">
        <v>1</v>
      </c>
      <c r="S488" s="7">
        <v>43039</v>
      </c>
      <c r="T488" s="8">
        <f t="shared" si="774"/>
        <v>8.7756356138279923E-3</v>
      </c>
      <c r="U488" s="26">
        <f t="shared" si="775"/>
        <v>3.3447418203734758E-2</v>
      </c>
      <c r="V488" s="27">
        <f t="shared" si="776"/>
        <v>1.0000000000000009E-2</v>
      </c>
      <c r="W488" s="27">
        <f t="shared" si="777"/>
        <v>1.0000000000000009E-2</v>
      </c>
      <c r="X488" s="53"/>
    </row>
    <row r="489" spans="2:26" hidden="1">
      <c r="B489" s="7">
        <v>43069</v>
      </c>
      <c r="C489" s="3">
        <v>3255.8248362487188</v>
      </c>
      <c r="D489" s="3"/>
      <c r="E489" s="3">
        <v>3155.9595618899634</v>
      </c>
      <c r="F489" s="3">
        <v>4.2699999999999996</v>
      </c>
      <c r="G489" s="2">
        <v>4.2458704612520668</v>
      </c>
      <c r="H489" s="2">
        <v>5.4</v>
      </c>
      <c r="I489" s="2">
        <v>5.5701447022958499</v>
      </c>
      <c r="J489" s="10">
        <v>0.79819999999999991</v>
      </c>
      <c r="K489" s="10">
        <v>0.79819999999999991</v>
      </c>
      <c r="L489" s="8">
        <v>0.221</v>
      </c>
      <c r="M489" s="8">
        <v>0.221</v>
      </c>
      <c r="N489" s="9">
        <v>0.99</v>
      </c>
      <c r="O489" s="8">
        <v>1</v>
      </c>
      <c r="P489" s="9">
        <v>0.99</v>
      </c>
      <c r="Q489" s="15">
        <v>1</v>
      </c>
      <c r="S489" s="7">
        <v>43069</v>
      </c>
      <c r="T489" s="8">
        <f t="shared" si="774"/>
        <v>-3.0672803170153862E-2</v>
      </c>
      <c r="U489" s="26">
        <f t="shared" si="775"/>
        <v>-5.650945842607169E-3</v>
      </c>
      <c r="V489" s="27">
        <f t="shared" si="776"/>
        <v>1.0000000000000009E-2</v>
      </c>
      <c r="W489" s="27">
        <f t="shared" si="777"/>
        <v>1.0000000000000009E-2</v>
      </c>
      <c r="X489" s="53"/>
    </row>
    <row r="490" spans="2:26" hidden="1">
      <c r="B490" s="7">
        <v>43100</v>
      </c>
      <c r="C490" s="3">
        <v>3231.9119984683612</v>
      </c>
      <c r="D490" s="3"/>
      <c r="E490" s="3">
        <v>2982.794511482276</v>
      </c>
      <c r="F490" s="3">
        <v>3.77</v>
      </c>
      <c r="G490" s="2">
        <v>3.6461545760793541</v>
      </c>
      <c r="H490" s="2">
        <v>5.0258064516129037</v>
      </c>
      <c r="I490" s="2">
        <v>4.9786708015149674</v>
      </c>
      <c r="J490" s="10">
        <v>0.82129999999999992</v>
      </c>
      <c r="K490" s="10">
        <v>0.82129999999999992</v>
      </c>
      <c r="L490" s="8">
        <v>0.2021</v>
      </c>
      <c r="M490" s="8">
        <v>0.2021</v>
      </c>
      <c r="N490" s="9">
        <v>0.99</v>
      </c>
      <c r="O490" s="8">
        <v>0.99706744868035191</v>
      </c>
      <c r="P490" s="9">
        <v>0.99</v>
      </c>
      <c r="Q490" s="15">
        <v>0.99706744868035191</v>
      </c>
      <c r="S490" s="7">
        <v>43100</v>
      </c>
      <c r="T490" s="8">
        <f t="shared" si="774"/>
        <v>-7.7080529143164989E-2</v>
      </c>
      <c r="U490" s="26">
        <f t="shared" si="775"/>
        <v>-3.2850245071789352E-2</v>
      </c>
      <c r="V490" s="27">
        <f t="shared" si="776"/>
        <v>7.0674486803519176E-3</v>
      </c>
      <c r="W490" s="27">
        <f t="shared" si="777"/>
        <v>7.0674486803519176E-3</v>
      </c>
      <c r="X490" s="53"/>
    </row>
    <row r="491" spans="2:26" hidden="1">
      <c r="B491" s="7">
        <v>43131</v>
      </c>
      <c r="C491" s="3">
        <v>3383.7687375350779</v>
      </c>
      <c r="D491" s="3"/>
      <c r="E491" s="3">
        <v>3243.5287277476741</v>
      </c>
      <c r="F491" s="3">
        <v>4.03</v>
      </c>
      <c r="G491" s="2">
        <v>4.23443300464477</v>
      </c>
      <c r="H491" s="2">
        <v>5.2967741935483863</v>
      </c>
      <c r="I491" s="2">
        <v>5.7657889064640457</v>
      </c>
      <c r="J491" s="10">
        <v>0.77390000000000003</v>
      </c>
      <c r="K491" s="10">
        <v>0.77390000000000003</v>
      </c>
      <c r="L491" s="8">
        <v>0.2198</v>
      </c>
      <c r="M491" s="8">
        <v>0.2198</v>
      </c>
      <c r="N491" s="9">
        <v>0.99</v>
      </c>
      <c r="O491" s="8">
        <v>0.99529569892473124</v>
      </c>
      <c r="P491" s="9">
        <v>0.99</v>
      </c>
      <c r="Q491" s="15">
        <v>0.99529569892473124</v>
      </c>
      <c r="S491" s="7">
        <v>43131</v>
      </c>
      <c r="T491" s="8">
        <f t="shared" si="774"/>
        <v>-4.1444915614878064E-2</v>
      </c>
      <c r="U491" s="26">
        <f t="shared" si="775"/>
        <v>5.0727792715823838E-2</v>
      </c>
      <c r="V491" s="27">
        <f t="shared" si="776"/>
        <v>5.2956989247312514E-3</v>
      </c>
      <c r="W491" s="27">
        <f t="shared" si="777"/>
        <v>5.2956989247312514E-3</v>
      </c>
      <c r="X491" s="53"/>
    </row>
    <row r="492" spans="2:26" hidden="1">
      <c r="B492" s="7">
        <v>43159</v>
      </c>
      <c r="C492" s="3">
        <v>3426.6892156023869</v>
      </c>
      <c r="D492" s="3"/>
      <c r="E492" s="3">
        <v>3191.4848415135912</v>
      </c>
      <c r="F492" s="3">
        <v>4.79</v>
      </c>
      <c r="G492" s="2">
        <v>4.88</v>
      </c>
      <c r="H492" s="2">
        <v>6.0892857142857144</v>
      </c>
      <c r="I492" s="2">
        <v>6</v>
      </c>
      <c r="J492" s="10">
        <v>0.8073999999999999</v>
      </c>
      <c r="K492" s="10">
        <v>0.8073999999999999</v>
      </c>
      <c r="L492" s="8">
        <v>0.23929999999999998</v>
      </c>
      <c r="M492" s="8">
        <v>0.23929999999999998</v>
      </c>
      <c r="N492" s="9">
        <v>0.99</v>
      </c>
      <c r="O492" s="8">
        <v>0.99375000000000002</v>
      </c>
      <c r="P492" s="9">
        <v>0.99</v>
      </c>
      <c r="Q492" s="15">
        <v>0.99375000000000002</v>
      </c>
      <c r="S492" s="7">
        <v>43159</v>
      </c>
      <c r="T492" s="8">
        <f t="shared" si="774"/>
        <v>-6.8638957107012843E-2</v>
      </c>
      <c r="U492" s="26">
        <f t="shared" si="775"/>
        <v>1.8789144050104456E-2</v>
      </c>
      <c r="V492" s="27">
        <f t="shared" si="776"/>
        <v>3.7500000000000311E-3</v>
      </c>
      <c r="W492" s="27">
        <f t="shared" si="777"/>
        <v>3.7500000000000311E-3</v>
      </c>
      <c r="X492" s="53"/>
    </row>
    <row r="493" spans="2:26" hidden="1">
      <c r="B493" s="7">
        <v>43190</v>
      </c>
      <c r="C493" s="3">
        <v>4125.4754751839546</v>
      </c>
      <c r="D493" s="3"/>
      <c r="E493" s="3">
        <v>4096.4610468849442</v>
      </c>
      <c r="F493" s="3">
        <v>6.16</v>
      </c>
      <c r="G493" s="2">
        <v>6.2789999999999999</v>
      </c>
      <c r="H493" s="2">
        <v>6.9129032258064518</v>
      </c>
      <c r="I493" s="2">
        <v>7.0439999999999996</v>
      </c>
      <c r="J493" s="10">
        <v>0.79930000000000012</v>
      </c>
      <c r="K493" s="10">
        <v>0.79930000000000012</v>
      </c>
      <c r="L493" s="8">
        <v>0.27750000000000002</v>
      </c>
      <c r="M493" s="8">
        <v>0.27750000000000002</v>
      </c>
      <c r="N493" s="9">
        <v>0.99</v>
      </c>
      <c r="O493" s="8">
        <v>0.99319999999999997</v>
      </c>
      <c r="P493" s="9">
        <v>0.99</v>
      </c>
      <c r="Q493" s="15">
        <v>0.99319999999999997</v>
      </c>
      <c r="S493" s="7">
        <v>43190</v>
      </c>
      <c r="T493" s="8">
        <f t="shared" si="774"/>
        <v>-7.0329901301174891E-3</v>
      </c>
      <c r="U493" s="26">
        <f t="shared" si="775"/>
        <v>1.931818181818179E-2</v>
      </c>
      <c r="V493" s="27">
        <f t="shared" si="776"/>
        <v>3.1999999999999806E-3</v>
      </c>
      <c r="W493" s="27">
        <f t="shared" si="777"/>
        <v>3.1999999999999806E-3</v>
      </c>
      <c r="X493" s="53"/>
    </row>
    <row r="494" spans="2:26" hidden="1">
      <c r="B494" s="42">
        <v>43220</v>
      </c>
      <c r="C494" s="2">
        <v>4032.235063435739</v>
      </c>
      <c r="D494" s="2"/>
      <c r="E494" s="2">
        <v>3867.3071669166038</v>
      </c>
      <c r="F494" s="2">
        <v>6.7435676213286326</v>
      </c>
      <c r="G494" s="2">
        <v>6.8</v>
      </c>
      <c r="H494" s="2">
        <v>7.1078132804003964</v>
      </c>
      <c r="I494" s="2">
        <v>6.95</v>
      </c>
      <c r="J494" s="10">
        <v>0.78569999999999995</v>
      </c>
      <c r="K494" s="10">
        <v>0.78569999999999995</v>
      </c>
      <c r="L494" s="10">
        <v>0.27089999999999997</v>
      </c>
      <c r="M494" s="10">
        <v>0.27089999999999997</v>
      </c>
      <c r="N494" s="25">
        <v>0.99</v>
      </c>
      <c r="O494" s="10">
        <v>0.99719999999999998</v>
      </c>
      <c r="P494" s="25">
        <v>0.99</v>
      </c>
      <c r="Q494" s="17">
        <v>0.99719999999999998</v>
      </c>
      <c r="S494" s="42">
        <v>43220</v>
      </c>
      <c r="T494" s="8">
        <f t="shared" si="774"/>
        <v>-4.0902351654718561E-2</v>
      </c>
      <c r="U494" s="26">
        <f t="shared" si="775"/>
        <v>8.3683269509868818E-3</v>
      </c>
      <c r="V494" s="27">
        <f t="shared" si="776"/>
        <v>7.1999999999999842E-3</v>
      </c>
      <c r="W494" s="27">
        <f t="shared" si="777"/>
        <v>7.1999999999999842E-3</v>
      </c>
      <c r="X494" s="53"/>
      <c r="Z494" s="58"/>
    </row>
    <row r="495" spans="2:26" hidden="1">
      <c r="B495" s="7">
        <v>43251</v>
      </c>
      <c r="C495" s="2">
        <v>3895.3484078347224</v>
      </c>
      <c r="D495" s="2"/>
      <c r="E495" s="2">
        <v>3974</v>
      </c>
      <c r="F495" s="2">
        <v>6.8014368356818631</v>
      </c>
      <c r="G495" s="2">
        <v>7.04</v>
      </c>
      <c r="H495" s="2">
        <v>6.6141189851433122</v>
      </c>
      <c r="I495" s="2">
        <v>6.87</v>
      </c>
      <c r="J495" s="10">
        <v>0.78300000000000003</v>
      </c>
      <c r="K495" s="10">
        <v>0.78300000000000003</v>
      </c>
      <c r="L495" s="10">
        <v>0.26700000000000002</v>
      </c>
      <c r="M495" s="10">
        <v>0.26700000000000002</v>
      </c>
      <c r="N495" s="25">
        <v>0.99</v>
      </c>
      <c r="O495" s="10">
        <v>0.99360000000000004</v>
      </c>
      <c r="P495" s="25">
        <v>0.99</v>
      </c>
      <c r="Q495" s="17">
        <v>0.99439999999999995</v>
      </c>
      <c r="S495" s="7">
        <v>43251</v>
      </c>
      <c r="T495" s="8">
        <f t="shared" si="774"/>
        <v>2.0191157229244361E-2</v>
      </c>
      <c r="U495" s="26">
        <f t="shared" si="775"/>
        <v>3.5075406870880732E-2</v>
      </c>
      <c r="V495" s="27">
        <f t="shared" si="776"/>
        <v>3.6000000000000476E-3</v>
      </c>
      <c r="W495" s="27">
        <f t="shared" si="777"/>
        <v>4.3999999999999595E-3</v>
      </c>
      <c r="X495" s="53">
        <v>-2.5600000000000001E-2</v>
      </c>
      <c r="Z495" s="58"/>
    </row>
    <row r="496" spans="2:26" hidden="1">
      <c r="B496" s="7">
        <v>43281</v>
      </c>
      <c r="C496" s="2">
        <v>3800.3618741502219</v>
      </c>
      <c r="D496" s="2"/>
      <c r="E496" s="2">
        <f>3299760/1000</f>
        <v>3299.76</v>
      </c>
      <c r="F496" s="2">
        <v>6.7425262236520904</v>
      </c>
      <c r="G496" s="2">
        <v>6.26</v>
      </c>
      <c r="H496" s="2">
        <v>6.4349337659370711</v>
      </c>
      <c r="I496" s="2">
        <v>5.93</v>
      </c>
      <c r="J496" s="10">
        <v>0.77380000000000004</v>
      </c>
      <c r="K496" s="10">
        <v>0.77380000000000004</v>
      </c>
      <c r="L496" s="10">
        <v>0.2291</v>
      </c>
      <c r="M496" s="10">
        <v>0.2291</v>
      </c>
      <c r="N496" s="25">
        <v>0.99</v>
      </c>
      <c r="O496" s="10">
        <v>0.99880000000000002</v>
      </c>
      <c r="P496" s="25">
        <v>0.99</v>
      </c>
      <c r="Q496" s="17">
        <v>0.99909999999999999</v>
      </c>
      <c r="S496" s="7">
        <v>43281</v>
      </c>
      <c r="T496" s="8">
        <f t="shared" si="774"/>
        <v>-0.13172479114562174</v>
      </c>
      <c r="U496" s="26">
        <f t="shared" si="775"/>
        <v>-7.156460466693304E-2</v>
      </c>
      <c r="V496" s="27">
        <f t="shared" si="776"/>
        <v>8.80000000000003E-3</v>
      </c>
      <c r="W496" s="27">
        <f t="shared" si="777"/>
        <v>9.099999999999997E-3</v>
      </c>
      <c r="X496" s="53">
        <v>-5.1900000000000002E-2</v>
      </c>
      <c r="Z496" s="58"/>
    </row>
    <row r="497" spans="1:27" hidden="1">
      <c r="B497" s="7">
        <v>43312</v>
      </c>
      <c r="C497" s="2">
        <v>3675.4627845181808</v>
      </c>
      <c r="D497" s="2"/>
      <c r="E497" s="2">
        <f>3578463/1000</f>
        <v>3578.4630000000002</v>
      </c>
      <c r="F497" s="2">
        <v>6.1738123214351628</v>
      </c>
      <c r="G497" s="2">
        <v>6.18</v>
      </c>
      <c r="H497" s="2">
        <v>5.9541262884188981</v>
      </c>
      <c r="I497" s="2">
        <v>5.89</v>
      </c>
      <c r="J497" s="10">
        <v>0.82069999999999999</v>
      </c>
      <c r="K497" s="10">
        <v>0.82069999999999999</v>
      </c>
      <c r="L497" s="10">
        <v>0.24049999999999999</v>
      </c>
      <c r="M497" s="10">
        <v>0.24049999999999999</v>
      </c>
      <c r="N497" s="25">
        <v>0.99</v>
      </c>
      <c r="O497" s="10">
        <v>0.995</v>
      </c>
      <c r="P497" s="25">
        <v>0.99</v>
      </c>
      <c r="Q497" s="17">
        <v>1</v>
      </c>
      <c r="S497" s="7">
        <v>43312</v>
      </c>
      <c r="T497" s="8">
        <f t="shared" ref="T497:T502" si="778">E497/C497-1</f>
        <v>-2.639117580696615E-2</v>
      </c>
      <c r="U497" s="26">
        <f t="shared" ref="U497:U502" si="779">G497/F497-1</f>
        <v>1.0022459774738923E-3</v>
      </c>
      <c r="V497" s="27">
        <f t="shared" ref="V497:V502" si="780">O497-N497</f>
        <v>5.0000000000000044E-3</v>
      </c>
      <c r="W497" s="27">
        <f t="shared" ref="W497:W502" si="781">Q497-P497</f>
        <v>1.0000000000000009E-2</v>
      </c>
      <c r="X497" s="53">
        <v>-2.4299999999999999E-2</v>
      </c>
      <c r="Z497" s="58"/>
    </row>
    <row r="498" spans="1:27" hidden="1">
      <c r="B498" s="7">
        <v>43343</v>
      </c>
      <c r="C498" s="2">
        <v>3537.1633791070026</v>
      </c>
      <c r="D498" s="2"/>
      <c r="E498" s="2">
        <f>3668887/1000</f>
        <v>3668.8870000000002</v>
      </c>
      <c r="F498" s="2">
        <v>5.8307967161269634</v>
      </c>
      <c r="G498" s="2">
        <v>6.06</v>
      </c>
      <c r="H498" s="2">
        <v>5.8707360508068884</v>
      </c>
      <c r="I498" s="2">
        <v>6.06</v>
      </c>
      <c r="J498" s="10">
        <v>0.81410000000000005</v>
      </c>
      <c r="K498" s="10">
        <v>0.81410000000000005</v>
      </c>
      <c r="L498" s="10">
        <v>0.24660000000000001</v>
      </c>
      <c r="M498" s="10">
        <v>0.24660000000000001</v>
      </c>
      <c r="N498" s="25">
        <v>0.99</v>
      </c>
      <c r="O498" s="10">
        <v>0.99960000000000004</v>
      </c>
      <c r="P498" s="25">
        <v>0.99</v>
      </c>
      <c r="Q498" s="17">
        <v>1</v>
      </c>
      <c r="S498" s="7">
        <v>43343</v>
      </c>
      <c r="T498" s="8">
        <f t="shared" si="778"/>
        <v>3.7239902932120872E-2</v>
      </c>
      <c r="U498" s="26">
        <f t="shared" si="779"/>
        <v>3.9309085024195722E-2</v>
      </c>
      <c r="V498" s="27">
        <f t="shared" si="780"/>
        <v>9.6000000000000529E-3</v>
      </c>
      <c r="W498" s="27">
        <f t="shared" si="781"/>
        <v>1.0000000000000009E-2</v>
      </c>
      <c r="X498" s="53">
        <v>-2.0299999999999999E-2</v>
      </c>
      <c r="Z498" s="58"/>
    </row>
    <row r="499" spans="1:27" hidden="1">
      <c r="B499" s="7">
        <v>43373</v>
      </c>
      <c r="C499" s="2">
        <v>3746.8317581307101</v>
      </c>
      <c r="D499" s="2"/>
      <c r="E499" s="2">
        <v>3711</v>
      </c>
      <c r="F499" s="2">
        <v>6.1511943583600104</v>
      </c>
      <c r="G499" s="2">
        <v>6.05</v>
      </c>
      <c r="H499" s="2">
        <v>6.777539211053206</v>
      </c>
      <c r="I499" s="2">
        <v>6.53</v>
      </c>
      <c r="J499" s="10">
        <v>0.79300000000000004</v>
      </c>
      <c r="K499" s="10">
        <v>0.79300000000000004</v>
      </c>
      <c r="L499" s="10">
        <v>0.25769999999999998</v>
      </c>
      <c r="M499" s="10">
        <v>0.25769999999999998</v>
      </c>
      <c r="N499" s="25">
        <v>0.99</v>
      </c>
      <c r="O499" s="10">
        <v>0.99519999999999997</v>
      </c>
      <c r="P499" s="25">
        <v>0.99</v>
      </c>
      <c r="Q499" s="17">
        <v>0.99539999999999995</v>
      </c>
      <c r="S499" s="7">
        <v>43373</v>
      </c>
      <c r="T499" s="8">
        <f t="shared" si="778"/>
        <v>-9.5632151224709361E-3</v>
      </c>
      <c r="U499" s="26">
        <f t="shared" si="779"/>
        <v>-1.6451172319482787E-2</v>
      </c>
      <c r="V499" s="27">
        <f t="shared" si="780"/>
        <v>5.1999999999999824E-3</v>
      </c>
      <c r="W499" s="27">
        <f t="shared" si="781"/>
        <v>5.3999999999999604E-3</v>
      </c>
      <c r="X499" s="53">
        <v>-3.6299999999999999E-2</v>
      </c>
      <c r="Z499" s="58"/>
    </row>
    <row r="500" spans="1:27" hidden="1">
      <c r="B500" s="7">
        <v>43404</v>
      </c>
      <c r="C500" s="2">
        <v>3818.4594358334807</v>
      </c>
      <c r="D500" s="2"/>
      <c r="E500" s="2">
        <v>3659</v>
      </c>
      <c r="F500" s="2">
        <v>5.3685435165032445</v>
      </c>
      <c r="G500" s="2">
        <v>5.26</v>
      </c>
      <c r="H500" s="2">
        <v>6.5540281267226455</v>
      </c>
      <c r="I500" s="2">
        <v>6.27</v>
      </c>
      <c r="J500" s="10">
        <v>0.78439999999999999</v>
      </c>
      <c r="K500" s="10">
        <v>0.78439999999999999</v>
      </c>
      <c r="L500" s="10">
        <v>0.24590000000000001</v>
      </c>
      <c r="M500" s="10">
        <v>0.24590000000000001</v>
      </c>
      <c r="N500" s="25">
        <v>0.99</v>
      </c>
      <c r="O500" s="10">
        <v>0.99990000000000001</v>
      </c>
      <c r="P500" s="25">
        <v>0.99</v>
      </c>
      <c r="Q500" s="17">
        <v>1</v>
      </c>
      <c r="S500" s="7">
        <v>43404</v>
      </c>
      <c r="T500" s="8">
        <f t="shared" si="778"/>
        <v>-4.1760149220669729E-2</v>
      </c>
      <c r="U500" s="26">
        <f t="shared" si="779"/>
        <v>-2.0218429108300073E-2</v>
      </c>
      <c r="V500" s="27">
        <f t="shared" si="780"/>
        <v>9.9000000000000199E-3</v>
      </c>
      <c r="W500" s="27">
        <f t="shared" si="781"/>
        <v>1.0000000000000009E-2</v>
      </c>
      <c r="X500" s="53">
        <v>-1.3599999999999999E-2</v>
      </c>
      <c r="Z500" s="58"/>
    </row>
    <row r="501" spans="1:27" hidden="1">
      <c r="B501" s="7">
        <v>43434</v>
      </c>
      <c r="C501" s="2">
        <v>3214.3827894683941</v>
      </c>
      <c r="D501" s="2"/>
      <c r="E501" s="2">
        <v>3125.09</v>
      </c>
      <c r="F501" s="2">
        <v>4.5161785447399492</v>
      </c>
      <c r="G501" s="2">
        <v>4.25</v>
      </c>
      <c r="H501" s="2">
        <v>5.6401987365887587</v>
      </c>
      <c r="I501" s="2">
        <v>5.56</v>
      </c>
      <c r="J501" s="10">
        <v>0.78069999999999995</v>
      </c>
      <c r="K501" s="10">
        <v>0.78069999999999995</v>
      </c>
      <c r="L501" s="10">
        <v>0.217</v>
      </c>
      <c r="M501" s="10">
        <v>0.217</v>
      </c>
      <c r="N501" s="25">
        <v>0.99</v>
      </c>
      <c r="O501" s="10">
        <v>0.99980000000000002</v>
      </c>
      <c r="P501" s="25">
        <v>0.99</v>
      </c>
      <c r="Q501" s="17">
        <v>1</v>
      </c>
      <c r="S501" s="7">
        <v>43434</v>
      </c>
      <c r="T501" s="8">
        <f t="shared" si="778"/>
        <v>-2.7779139983250545E-2</v>
      </c>
      <c r="U501" s="26">
        <f t="shared" si="779"/>
        <v>-5.8938888731485339E-2</v>
      </c>
      <c r="V501" s="27">
        <f t="shared" si="780"/>
        <v>9.8000000000000309E-3</v>
      </c>
      <c r="W501" s="27">
        <f t="shared" si="781"/>
        <v>1.0000000000000009E-2</v>
      </c>
      <c r="X501" s="53">
        <v>-1.77E-2</v>
      </c>
      <c r="Z501" s="58"/>
    </row>
    <row r="502" spans="1:27" hidden="1">
      <c r="B502" s="7">
        <v>43465</v>
      </c>
      <c r="C502" s="2">
        <v>3119.1338794012645</v>
      </c>
      <c r="D502" s="2"/>
      <c r="E502" s="2">
        <v>3247.6849418514844</v>
      </c>
      <c r="F502" s="2">
        <v>3.7412574891428165</v>
      </c>
      <c r="G502" s="2">
        <v>3.94</v>
      </c>
      <c r="H502" s="2">
        <v>5.1803151394165603</v>
      </c>
      <c r="I502" s="2">
        <v>5.52</v>
      </c>
      <c r="J502" s="10">
        <v>0.79769999999999996</v>
      </c>
      <c r="K502" s="10">
        <v>0.79769999999999996</v>
      </c>
      <c r="L502" s="10">
        <v>0.21990000000000001</v>
      </c>
      <c r="M502" s="10">
        <v>0.21990000000000001</v>
      </c>
      <c r="N502" s="25">
        <v>0.99</v>
      </c>
      <c r="O502" s="10">
        <v>0.99560000000000004</v>
      </c>
      <c r="P502" s="25">
        <v>0.99</v>
      </c>
      <c r="Q502" s="17">
        <v>0.999</v>
      </c>
      <c r="S502" s="7">
        <v>43465</v>
      </c>
      <c r="T502" s="8">
        <f t="shared" si="778"/>
        <v>4.1213704643834115E-2</v>
      </c>
      <c r="U502" s="26">
        <f t="shared" si="779"/>
        <v>5.3121847783515808E-2</v>
      </c>
      <c r="V502" s="27">
        <f t="shared" si="780"/>
        <v>5.6000000000000494E-3</v>
      </c>
      <c r="W502" s="27">
        <f t="shared" si="781"/>
        <v>9.000000000000008E-3</v>
      </c>
      <c r="X502" s="53">
        <v>-1.7000000000000001E-2</v>
      </c>
      <c r="Z502" s="58"/>
    </row>
    <row r="503" spans="1:27" hidden="1">
      <c r="B503" s="7">
        <v>43496</v>
      </c>
      <c r="C503" s="2">
        <v>3044.9025184191983</v>
      </c>
      <c r="D503" s="2"/>
      <c r="E503" s="2">
        <v>2934.2088669226996</v>
      </c>
      <c r="F503" s="2">
        <v>3.7468454767959631</v>
      </c>
      <c r="G503" s="2">
        <v>3.71</v>
      </c>
      <c r="H503" s="2">
        <v>4.9541459524955247</v>
      </c>
      <c r="I503" s="2">
        <v>4.8899999999999997</v>
      </c>
      <c r="J503" s="10">
        <f>C503/$Q$480/H503/31/N503</f>
        <v>0.83444259730206949</v>
      </c>
      <c r="K503" s="10">
        <f>E503/$Q$480/I503/31/O503</f>
        <v>0.80699321887773356</v>
      </c>
      <c r="L503" s="10">
        <f>C503/$M$480/24/31</f>
        <v>0.20463054559268806</v>
      </c>
      <c r="M503" s="10">
        <f>E503/$M$480/24/31</f>
        <v>0.19719145611039648</v>
      </c>
      <c r="N503" s="25">
        <v>0.99</v>
      </c>
      <c r="O503" s="10">
        <v>0.99939999999999996</v>
      </c>
      <c r="P503" s="25">
        <v>0.99</v>
      </c>
      <c r="Q503" s="17">
        <v>1</v>
      </c>
      <c r="S503" s="7">
        <v>43496</v>
      </c>
      <c r="T503" s="8">
        <f>E503/C503-1</f>
        <v>-3.6353758725243823E-2</v>
      </c>
      <c r="U503" s="26">
        <f>G503/F503-1</f>
        <v>-9.8337326756988697E-3</v>
      </c>
      <c r="V503" s="27">
        <f>O503-N503</f>
        <v>9.3999999999999639E-3</v>
      </c>
      <c r="W503" s="27">
        <f>Q503-P503</f>
        <v>1.0000000000000009E-2</v>
      </c>
      <c r="X503" s="53">
        <v>-1.6500000000000001E-2</v>
      </c>
      <c r="Z503" s="58"/>
    </row>
    <row r="504" spans="1:27" hidden="1">
      <c r="B504" s="7">
        <v>43524</v>
      </c>
      <c r="C504" s="2">
        <v>3496.8940041210453</v>
      </c>
      <c r="D504" s="2"/>
      <c r="E504" s="2">
        <v>3162</v>
      </c>
      <c r="F504" s="2">
        <v>4.9923846421487879</v>
      </c>
      <c r="G504" s="2">
        <v>4.76</v>
      </c>
      <c r="H504" s="2">
        <v>6.2633334297316718</v>
      </c>
      <c r="I504" s="2">
        <v>5.83</v>
      </c>
      <c r="J504" s="10">
        <f>C504/$Q$480/H504/28/N504</f>
        <v>0.83921351388819287</v>
      </c>
      <c r="K504" s="10">
        <f>E504/$Q$480/I504/28/O504</f>
        <v>0.80733605036178813</v>
      </c>
      <c r="L504" s="10">
        <f>C504/$M$480/24/28</f>
        <v>0.26018556578281588</v>
      </c>
      <c r="M504" s="10">
        <f>E504/$M$480/24/28</f>
        <v>0.23526785714285711</v>
      </c>
      <c r="N504" s="25">
        <v>0.99</v>
      </c>
      <c r="O504" s="10">
        <v>0.99970000000000003</v>
      </c>
      <c r="P504" s="25">
        <v>0.99</v>
      </c>
      <c r="Q504" s="17">
        <v>1</v>
      </c>
      <c r="S504" s="7">
        <v>43524</v>
      </c>
      <c r="T504" s="8">
        <f>E504/C504-1</f>
        <v>-9.5768989201953758E-2</v>
      </c>
      <c r="U504" s="26">
        <f>G504/F504-1</f>
        <v>-4.6547824097296853E-2</v>
      </c>
      <c r="V504" s="27">
        <f>O504-N504</f>
        <v>9.7000000000000419E-3</v>
      </c>
      <c r="W504" s="27">
        <f>Q504-P504</f>
        <v>1.0000000000000009E-2</v>
      </c>
      <c r="X504" s="53">
        <v>-1.55E-2</v>
      </c>
      <c r="Z504" s="58"/>
    </row>
    <row r="505" spans="1:27" hidden="1">
      <c r="B505" s="7">
        <v>43555</v>
      </c>
      <c r="C505" s="2">
        <v>3909.3569188858169</v>
      </c>
      <c r="D505" s="2"/>
      <c r="E505" s="2">
        <v>3919</v>
      </c>
      <c r="F505" s="2">
        <v>5.8947273145835473</v>
      </c>
      <c r="G505" s="2">
        <v>5.94</v>
      </c>
      <c r="H505" s="2">
        <v>6.5688414102804833</v>
      </c>
      <c r="I505" s="2">
        <v>6.6</v>
      </c>
      <c r="J505" s="10">
        <f>C505/$Q$480/H505/31/N505</f>
        <v>0.80799452063301724</v>
      </c>
      <c r="K505" s="10">
        <f>E505/$Q$480/I505/31/O505</f>
        <v>0.8017096811834421</v>
      </c>
      <c r="L505" s="10">
        <f>C505/$M$480/24/31</f>
        <v>0.26272559938748768</v>
      </c>
      <c r="M505" s="10">
        <f>E505/$M$480/24/31</f>
        <v>0.26337365591397849</v>
      </c>
      <c r="N505" s="25">
        <v>0.99</v>
      </c>
      <c r="O505" s="10">
        <v>0.99550000000000005</v>
      </c>
      <c r="P505" s="25">
        <v>0.99</v>
      </c>
      <c r="Q505" s="17">
        <v>0.99629999999999996</v>
      </c>
      <c r="S505" s="7">
        <v>43555</v>
      </c>
      <c r="T505" s="8">
        <f>E505/C505-1</f>
        <v>2.4666668493731336E-3</v>
      </c>
      <c r="U505" s="26">
        <f>G505/F505-1</f>
        <v>7.680200117899938E-3</v>
      </c>
      <c r="V505" s="27">
        <f>O505-N505</f>
        <v>5.5000000000000604E-3</v>
      </c>
      <c r="W505" s="27">
        <f>Q505-P505</f>
        <v>6.2999999999999723E-3</v>
      </c>
      <c r="X505" s="53">
        <v>-1.8800000000000001E-2</v>
      </c>
    </row>
    <row r="506" spans="1:27" hidden="1">
      <c r="A506" s="41"/>
      <c r="B506" s="42">
        <v>43585</v>
      </c>
      <c r="C506" s="50">
        <v>3952.4968498373414</v>
      </c>
      <c r="D506" s="101"/>
      <c r="E506" s="49">
        <v>3965</v>
      </c>
      <c r="F506" s="36">
        <v>6.7623784142190884</v>
      </c>
      <c r="G506" s="49">
        <v>6.89</v>
      </c>
      <c r="H506" s="36">
        <v>7.0552088536002637</v>
      </c>
      <c r="I506" s="49">
        <v>7.07</v>
      </c>
      <c r="J506" s="48">
        <f>C506/$Q$480/H506/30/N506</f>
        <v>0.7859482781695305</v>
      </c>
      <c r="K506" s="48">
        <f>E506/$Q$480/I506/30/O506</f>
        <v>0.77915092270884168</v>
      </c>
      <c r="L506" s="39">
        <f>C506/$M$480/24/30</f>
        <v>0.27447894790537097</v>
      </c>
      <c r="M506" s="39">
        <f>E506/$M$480/24/30</f>
        <v>0.27534722222222219</v>
      </c>
      <c r="N506" s="51">
        <v>0.99</v>
      </c>
      <c r="O506" s="48">
        <v>0.99970000000000003</v>
      </c>
      <c r="P506" s="51">
        <v>0.99</v>
      </c>
      <c r="Q506" s="52">
        <v>1</v>
      </c>
      <c r="R506" s="41"/>
      <c r="S506" s="42">
        <v>43585</v>
      </c>
      <c r="T506" s="39">
        <f>E506/C506-1</f>
        <v>3.1633548710288117E-3</v>
      </c>
      <c r="U506" s="43">
        <f>G506/F506-1</f>
        <v>1.8872292847818883E-2</v>
      </c>
      <c r="V506" s="44">
        <f t="shared" ref="V506:V507" si="782">O506-N506</f>
        <v>9.7000000000000419E-3</v>
      </c>
      <c r="W506" s="44">
        <f t="shared" ref="W506:W507" si="783">Q506-P506</f>
        <v>1.0000000000000009E-2</v>
      </c>
      <c r="X506" s="61">
        <v>-2.5499999999999998E-2</v>
      </c>
      <c r="Y506" s="41"/>
    </row>
    <row r="507" spans="1:27" hidden="1">
      <c r="B507" s="7">
        <v>43616</v>
      </c>
      <c r="C507" s="30">
        <v>3896.1019289199412</v>
      </c>
      <c r="D507" s="102"/>
      <c r="E507" s="3">
        <v>4106.512539081511</v>
      </c>
      <c r="F507" s="3">
        <v>6.8809578904545754</v>
      </c>
      <c r="G507" s="2">
        <v>7.3165161290322587</v>
      </c>
      <c r="H507" s="3">
        <v>6.6994126567622088</v>
      </c>
      <c r="I507" s="2">
        <v>7.0517580645161289</v>
      </c>
      <c r="J507" s="10">
        <f>C507/$Q$480/H507/31/N507</f>
        <v>0.78956056786539808</v>
      </c>
      <c r="K507" s="10">
        <f>E507/$Q$480/I507/31/O507</f>
        <v>0.78302669154456117</v>
      </c>
      <c r="L507" s="10">
        <f>C507/$M$480/24/31</f>
        <v>0.26183480705107132</v>
      </c>
      <c r="M507" s="10">
        <f>E507/$M$480/24/31</f>
        <v>0.27597530504580048</v>
      </c>
      <c r="N507" s="25">
        <v>0.99</v>
      </c>
      <c r="O507" s="10">
        <v>0.99960000000000004</v>
      </c>
      <c r="P507" s="25">
        <v>0.99</v>
      </c>
      <c r="Q507" s="17">
        <v>1</v>
      </c>
      <c r="S507" s="7">
        <v>43616</v>
      </c>
      <c r="T507" s="8">
        <f t="shared" ref="T507" si="784">E507/C507-1</f>
        <v>5.4005417209374462E-2</v>
      </c>
      <c r="U507" s="26">
        <f t="shared" ref="U507" si="785">G507/F507-1</f>
        <v>6.3299070494516441E-2</v>
      </c>
      <c r="V507" s="27">
        <f t="shared" si="782"/>
        <v>9.6000000000000529E-3</v>
      </c>
      <c r="W507" s="27">
        <f t="shared" si="783"/>
        <v>1.0000000000000009E-2</v>
      </c>
      <c r="X507" s="53">
        <v>-2.5021422872881002E-2</v>
      </c>
    </row>
    <row r="508" spans="1:27" hidden="1">
      <c r="B508" s="7">
        <v>43646</v>
      </c>
      <c r="C508" s="30">
        <v>3629.484301643603</v>
      </c>
      <c r="D508" s="102"/>
      <c r="E508" s="3">
        <v>3804.765104620044</v>
      </c>
      <c r="F508" s="3">
        <v>6.5800174824347266</v>
      </c>
      <c r="G508" s="55">
        <v>7.26</v>
      </c>
      <c r="H508" s="3">
        <v>6.2652891772913817</v>
      </c>
      <c r="I508" s="3">
        <v>6.8</v>
      </c>
      <c r="J508" s="10">
        <f>C508/$Q$480/H508/30/N508</f>
        <v>0.8127109485234123</v>
      </c>
      <c r="K508" s="10">
        <f>E508/$Q$480/I508/30/O508</f>
        <v>0.77969003279040694</v>
      </c>
      <c r="L508" s="10">
        <f>C508/$M$480/24/30</f>
        <v>0.2520475209474724</v>
      </c>
      <c r="M508" s="10">
        <f>E508/$M$480/24/30</f>
        <v>0.26421979893194752</v>
      </c>
      <c r="N508" s="25">
        <v>0.99</v>
      </c>
      <c r="O508" s="9">
        <v>0.99670000000000003</v>
      </c>
      <c r="P508" s="25">
        <v>0.99</v>
      </c>
      <c r="Q508" s="17">
        <v>0.99739999999999995</v>
      </c>
      <c r="S508" s="7">
        <v>43646</v>
      </c>
      <c r="T508" s="8">
        <f t="shared" ref="T508:T510" si="786">E508/C508-1</f>
        <v>4.8293583442988286E-2</v>
      </c>
      <c r="U508" s="26">
        <f t="shared" ref="U508:U510" si="787">G508/F508-1</f>
        <v>0.10334053357464135</v>
      </c>
      <c r="V508" s="27">
        <f t="shared" ref="V508:V510" si="788">O508-N508</f>
        <v>6.7000000000000393E-3</v>
      </c>
      <c r="W508" s="27">
        <f t="shared" ref="W508:W510" si="789">Q508-P508</f>
        <v>7.3999999999999622E-3</v>
      </c>
      <c r="X508" s="53">
        <v>-3.1899999999999998E-2</v>
      </c>
    </row>
    <row r="509" spans="1:27" hidden="1">
      <c r="B509" s="7">
        <v>43677</v>
      </c>
      <c r="C509" s="30">
        <v>3651.3796602676266</v>
      </c>
      <c r="D509" s="102"/>
      <c r="E509" s="3">
        <v>3528.8402282865504</v>
      </c>
      <c r="F509" s="3">
        <v>6.1758748809567754</v>
      </c>
      <c r="G509" s="55">
        <v>6.19</v>
      </c>
      <c r="H509" s="3">
        <v>5.9327508589459326</v>
      </c>
      <c r="I509" s="55">
        <v>5.93</v>
      </c>
      <c r="J509" s="10">
        <f>C509/$Q$480/H509/31/N509</f>
        <v>0.83558907094223034</v>
      </c>
      <c r="K509" s="10">
        <f>E509/$Q$480/I509/31/O509</f>
        <v>0.80048268344284101</v>
      </c>
      <c r="L509" s="10">
        <f>C509/$M$480/24/31</f>
        <v>0.24538841802873834</v>
      </c>
      <c r="M509" s="10">
        <f>E509/$M$480/24/31</f>
        <v>0.23715324114828967</v>
      </c>
      <c r="N509" s="25">
        <v>0.99</v>
      </c>
      <c r="O509" s="9">
        <v>0.99919999999999998</v>
      </c>
      <c r="P509" s="25">
        <v>0.99</v>
      </c>
      <c r="Q509" s="17">
        <v>1</v>
      </c>
      <c r="S509" s="7">
        <v>43677</v>
      </c>
      <c r="T509" s="8">
        <f t="shared" si="786"/>
        <v>-3.3559761893424911E-2</v>
      </c>
      <c r="U509" s="26">
        <f t="shared" si="787"/>
        <v>2.2871446257404227E-3</v>
      </c>
      <c r="V509" s="27">
        <f t="shared" si="788"/>
        <v>9.199999999999986E-3</v>
      </c>
      <c r="W509" s="27">
        <f t="shared" si="789"/>
        <v>1.0000000000000009E-2</v>
      </c>
      <c r="X509" s="53">
        <v>-2.5594071494229799E-2</v>
      </c>
    </row>
    <row r="510" spans="1:27" hidden="1">
      <c r="B510" s="7">
        <v>43708</v>
      </c>
      <c r="C510" s="30">
        <v>3564.2224576958724</v>
      </c>
      <c r="D510" s="102"/>
      <c r="E510" s="3">
        <v>3426.4102171620852</v>
      </c>
      <c r="F510" s="3">
        <v>5.9071978107513088</v>
      </c>
      <c r="G510" s="3">
        <v>5.6764354838709679</v>
      </c>
      <c r="H510" s="3">
        <v>5.9338240338712582</v>
      </c>
      <c r="I510" s="3">
        <v>5.615887096774193</v>
      </c>
      <c r="J510" s="10">
        <f>C510/$Q$480/H510/31/N510</f>
        <v>0.81549632619739165</v>
      </c>
      <c r="K510" s="10">
        <f>E510/$Q$480/I510/31/O510</f>
        <v>0.82220230304755326</v>
      </c>
      <c r="L510" s="10">
        <f>C510/$M$480/24/31</f>
        <v>0.23953107914622795</v>
      </c>
      <c r="M510" s="10">
        <f>E510/$M$480/24/31</f>
        <v>0.23026950384153799</v>
      </c>
      <c r="N510" s="25">
        <v>0.99</v>
      </c>
      <c r="O510" s="9">
        <v>0.99739999999999995</v>
      </c>
      <c r="P510" s="25">
        <v>0.99</v>
      </c>
      <c r="Q510" s="17">
        <v>1</v>
      </c>
      <c r="S510" s="7">
        <v>43708</v>
      </c>
      <c r="T510" s="8">
        <f t="shared" si="786"/>
        <v>-3.8665443071944861E-2</v>
      </c>
      <c r="U510" s="26">
        <f t="shared" si="787"/>
        <v>-3.9064601232812191E-2</v>
      </c>
      <c r="V510" s="27">
        <f t="shared" si="788"/>
        <v>7.3999999999999622E-3</v>
      </c>
      <c r="W510" s="27">
        <f t="shared" si="789"/>
        <v>1.0000000000000009E-2</v>
      </c>
      <c r="X510" s="53">
        <v>-2.5594071494229799E-2</v>
      </c>
    </row>
    <row r="511" spans="1:27" hidden="1">
      <c r="B511" s="7">
        <v>43738</v>
      </c>
      <c r="C511" s="30">
        <v>3717.2259355416973</v>
      </c>
      <c r="D511" s="102"/>
      <c r="E511" s="3">
        <v>3621.1290510801659</v>
      </c>
      <c r="F511" s="3">
        <v>6.1174629055733405</v>
      </c>
      <c r="G511" s="3">
        <v>6.05</v>
      </c>
      <c r="H511" s="3">
        <v>6.6950261407021374</v>
      </c>
      <c r="I511" s="3">
        <v>6.53</v>
      </c>
      <c r="J511" s="10">
        <f>C511/$Q$480/H511/30/N511</f>
        <v>0.77893100401749227</v>
      </c>
      <c r="K511" s="10">
        <f>E511/$Q$480/I511/30/O511</f>
        <v>0.78598917948748537</v>
      </c>
      <c r="L511" s="10">
        <f>C511/$M$480/24/30</f>
        <v>0.25814068996817346</v>
      </c>
      <c r="M511" s="10">
        <f>E511/$M$480/24/30</f>
        <v>0.25146729521390043</v>
      </c>
      <c r="N511" s="25">
        <v>0.99</v>
      </c>
      <c r="O511" s="9">
        <v>0.97989999999999999</v>
      </c>
      <c r="P511" s="25">
        <v>0.99</v>
      </c>
      <c r="Q511" s="17">
        <v>0.99529999999999996</v>
      </c>
      <c r="S511" s="7">
        <v>43738</v>
      </c>
      <c r="T511" s="8">
        <f t="shared" ref="T511" si="790">E511/C511-1</f>
        <v>-2.5851773910946729E-2</v>
      </c>
      <c r="U511" s="26">
        <f t="shared" ref="U511" si="791">G511/F511-1</f>
        <v>-1.1027922296329429E-2</v>
      </c>
      <c r="V511" s="27">
        <f t="shared" ref="V511" si="792">O511-N511</f>
        <v>-1.0099999999999998E-2</v>
      </c>
      <c r="W511" s="27">
        <f t="shared" ref="W511" si="793">Q511-P511</f>
        <v>5.2999999999999714E-3</v>
      </c>
      <c r="X511" s="53">
        <v>-1.84E-2</v>
      </c>
    </row>
    <row r="512" spans="1:27" hidden="1">
      <c r="B512" s="7">
        <v>43769</v>
      </c>
      <c r="C512" s="30">
        <v>3756.996835823596</v>
      </c>
      <c r="D512" s="102"/>
      <c r="E512" s="3">
        <v>3427.79</v>
      </c>
      <c r="F512" s="3">
        <v>5.3323623443354959</v>
      </c>
      <c r="G512" s="3">
        <v>5.22</v>
      </c>
      <c r="H512" s="3">
        <v>6.4593520844817638</v>
      </c>
      <c r="I512" s="3">
        <v>6.12</v>
      </c>
      <c r="J512" s="10">
        <f>C512/$Q$480/H512/31/N512</f>
        <v>0.78966654950588944</v>
      </c>
      <c r="K512" s="10">
        <f>E512/$Q$480/I512/31/O512</f>
        <v>0.7532697107898586</v>
      </c>
      <c r="L512" s="10">
        <f>C512/$M$480/24/31</f>
        <v>0.25248634649352125</v>
      </c>
      <c r="M512" s="10">
        <f>E512/$M$480/24/31</f>
        <v>0.2303622311827957</v>
      </c>
      <c r="N512" s="25">
        <v>0.99</v>
      </c>
      <c r="O512" s="9">
        <v>0.99939999999999996</v>
      </c>
      <c r="P512" s="25">
        <v>0.99</v>
      </c>
      <c r="Q512" s="17">
        <v>1</v>
      </c>
      <c r="S512" s="7">
        <v>43769</v>
      </c>
      <c r="T512" s="8">
        <f t="shared" ref="T512" si="794">E512/C512-1</f>
        <v>-8.762499682846514E-2</v>
      </c>
      <c r="U512" s="26">
        <f t="shared" ref="U512" si="795">G512/F512-1</f>
        <v>-2.1071775899636158E-2</v>
      </c>
      <c r="V512" s="27">
        <f t="shared" ref="V512" si="796">O512-N512</f>
        <v>9.3999999999999639E-3</v>
      </c>
      <c r="W512" s="27">
        <f t="shared" ref="W512" si="797">Q512-P512</f>
        <v>1.0000000000000009E-2</v>
      </c>
      <c r="X512" s="53">
        <v>-1.9199999999999998E-2</v>
      </c>
      <c r="Z512" s="58"/>
      <c r="AA512" s="58"/>
    </row>
    <row r="513" spans="1:27" hidden="1">
      <c r="B513" s="7">
        <v>43799</v>
      </c>
      <c r="C513" s="30">
        <v>3196.1926853354539</v>
      </c>
      <c r="D513" s="102"/>
      <c r="E513" s="3">
        <v>2609.598790759082</v>
      </c>
      <c r="F513" s="3">
        <v>4.4277856964932996</v>
      </c>
      <c r="G513" s="3">
        <v>3.56</v>
      </c>
      <c r="H513" s="3">
        <v>5.6141324910591726</v>
      </c>
      <c r="I513" s="3">
        <v>4.5</v>
      </c>
      <c r="J513" s="10">
        <f>C513/$Q$480/H513/30/N513</f>
        <v>0.79869801421193587</v>
      </c>
      <c r="K513" s="10">
        <f>E513/$Q$480/I513/30/O513</f>
        <v>0.80599592268880871</v>
      </c>
      <c r="L513" s="10">
        <f>C513/$M$480/24/30</f>
        <v>0.22195782537051761</v>
      </c>
      <c r="M513" s="10">
        <f>E513/$M$480/24/30</f>
        <v>0.18122213824715847</v>
      </c>
      <c r="N513" s="25">
        <v>0.99</v>
      </c>
      <c r="O513" s="25">
        <v>0.99929999999999997</v>
      </c>
      <c r="P513" s="25">
        <v>0.99</v>
      </c>
      <c r="Q513" s="54">
        <v>1</v>
      </c>
      <c r="S513" s="7">
        <v>43799</v>
      </c>
      <c r="T513" s="8">
        <f t="shared" ref="T513" si="798">E513/C513-1</f>
        <v>-0.18352895220233145</v>
      </c>
      <c r="U513" s="26">
        <f t="shared" ref="U513" si="799">G513/F513-1</f>
        <v>-0.19598638145034097</v>
      </c>
      <c r="V513" s="27">
        <f t="shared" ref="V513" si="800">O513-N513</f>
        <v>9.299999999999975E-3</v>
      </c>
      <c r="W513" s="27">
        <f t="shared" ref="W513" si="801">Q513-P513</f>
        <v>1.0000000000000009E-2</v>
      </c>
      <c r="X513" s="53">
        <v>-1.3899999999999999E-2</v>
      </c>
    </row>
    <row r="514" spans="1:27" hidden="1">
      <c r="B514" s="7">
        <v>43830</v>
      </c>
      <c r="C514" s="30">
        <v>3175.9378928251149</v>
      </c>
      <c r="D514" s="102"/>
      <c r="E514" s="3">
        <v>3042.6732605056577</v>
      </c>
      <c r="F514" s="3">
        <v>3.8082873583532755</v>
      </c>
      <c r="G514" s="3">
        <v>3.7424677419354841</v>
      </c>
      <c r="H514" s="3">
        <v>5.2947245015465239</v>
      </c>
      <c r="I514" s="3">
        <v>5.1285161290322581</v>
      </c>
      <c r="J514" s="10">
        <f>C514/$Q$480/H514/31/N514</f>
        <v>0.81436763105429444</v>
      </c>
      <c r="K514" s="10">
        <f>E514/$Q$480/I514/31/O514</f>
        <v>0.80215922587829325</v>
      </c>
      <c r="L514" s="10">
        <f>C514/$M$480/24/31</f>
        <v>0.21343668634577384</v>
      </c>
      <c r="M514" s="10">
        <f>E514/$M$480/24/31</f>
        <v>0.20448072987269206</v>
      </c>
      <c r="N514" s="25">
        <v>0.99</v>
      </c>
      <c r="O514" s="9">
        <v>0.99409999999999998</v>
      </c>
      <c r="P514" s="25">
        <v>0.99</v>
      </c>
      <c r="Q514" s="17">
        <v>0.99490000000000001</v>
      </c>
      <c r="S514" s="7">
        <v>43830</v>
      </c>
      <c r="T514" s="8">
        <f t="shared" ref="T514" si="802">E514/C514-1</f>
        <v>-4.1960717374392109E-2</v>
      </c>
      <c r="U514" s="26">
        <f t="shared" ref="U514" si="803">G514/F514-1</f>
        <v>-1.7283258909918997E-2</v>
      </c>
      <c r="V514" s="27">
        <f t="shared" ref="V514" si="804">O514-N514</f>
        <v>4.0999999999999925E-3</v>
      </c>
      <c r="W514" s="27">
        <f t="shared" ref="W514" si="805">Q514-P514</f>
        <v>4.9000000000000155E-3</v>
      </c>
      <c r="X514" s="53">
        <v>-1.9099999999999999E-2</v>
      </c>
    </row>
    <row r="515" spans="1:27" hidden="1">
      <c r="B515" s="7">
        <v>43861</v>
      </c>
      <c r="C515" s="30">
        <v>3169.8717841605535</v>
      </c>
      <c r="D515" s="30"/>
      <c r="E515" s="30">
        <v>3049.8910501085511</v>
      </c>
      <c r="F515" s="30">
        <v>3.8369193718804895</v>
      </c>
      <c r="G515" s="30">
        <v>3.8479193548387096</v>
      </c>
      <c r="H515" s="30">
        <v>5.1149524439575051</v>
      </c>
      <c r="I515" s="30">
        <v>5.0777258064516131</v>
      </c>
      <c r="J515" s="10">
        <f>C515/$Q$480/H515/31/N515</f>
        <v>0.84137957633234883</v>
      </c>
      <c r="K515" s="10">
        <f>E515/$Q$480/I515/31/O515</f>
        <v>0.80779804780910258</v>
      </c>
      <c r="L515" s="10">
        <f>C515/$M$480/24/31</f>
        <v>0.21302901775272537</v>
      </c>
      <c r="M515" s="10">
        <f>E515/$M$480/24/31</f>
        <v>0.20496579637826282</v>
      </c>
      <c r="N515" s="9">
        <v>0.99</v>
      </c>
      <c r="O515" s="9">
        <v>0.99939999999999996</v>
      </c>
      <c r="P515" s="9">
        <v>0.99</v>
      </c>
      <c r="Q515" s="53">
        <v>1</v>
      </c>
      <c r="S515" s="7">
        <v>43861</v>
      </c>
      <c r="T515" s="8">
        <f t="shared" ref="T515" si="806">E515/C515-1</f>
        <v>-3.7850342922868596E-2</v>
      </c>
      <c r="U515" s="26">
        <f t="shared" ref="U515" si="807">G515/F515-1</f>
        <v>2.8668788400494361E-3</v>
      </c>
      <c r="V515" s="27">
        <f t="shared" ref="V515" si="808">O515-N515</f>
        <v>9.3999999999999639E-3</v>
      </c>
      <c r="W515" s="27">
        <f t="shared" ref="W515" si="809">Q515-P515</f>
        <v>1.0000000000000009E-2</v>
      </c>
      <c r="X515" s="53">
        <v>-2.1999999999999999E-2</v>
      </c>
    </row>
    <row r="516" spans="1:27" hidden="1">
      <c r="B516" s="7">
        <v>43890</v>
      </c>
      <c r="C516" s="30">
        <v>3398.5479193201963</v>
      </c>
      <c r="D516" s="102"/>
      <c r="E516" s="3">
        <v>3488.6048525620404</v>
      </c>
      <c r="F516" s="3">
        <v>4.909433971557319</v>
      </c>
      <c r="G516" s="3">
        <v>5.1676551724137934</v>
      </c>
      <c r="H516" s="3">
        <v>6.0733236252204579</v>
      </c>
      <c r="I516" s="3">
        <v>6.4187413793103456</v>
      </c>
      <c r="J516" s="10">
        <f>C516/$Q$480/H516/29/N516</f>
        <v>0.8121243644682179</v>
      </c>
      <c r="K516" s="10">
        <f>E516/$Q$480/I516/29/O516</f>
        <v>0.78144204752709612</v>
      </c>
      <c r="L516" s="10">
        <f>C516/$M$480/24/29</f>
        <v>0.24414855742242789</v>
      </c>
      <c r="M516" s="10">
        <f>E516/$M$480/24/29</f>
        <v>0.25061816469554887</v>
      </c>
      <c r="N516" s="9">
        <v>0.99</v>
      </c>
      <c r="O516" s="9">
        <v>0.99929999999999997</v>
      </c>
      <c r="P516" s="25">
        <v>0.99</v>
      </c>
      <c r="Q516" s="17">
        <v>1</v>
      </c>
      <c r="S516" s="7">
        <v>43890</v>
      </c>
      <c r="T516" s="8">
        <f t="shared" ref="T516" si="810">E516/C516-1</f>
        <v>2.649865041769317E-2</v>
      </c>
      <c r="U516" s="26">
        <f t="shared" ref="U516" si="811">G516/F516-1</f>
        <v>5.2596939352371752E-2</v>
      </c>
      <c r="V516" s="27">
        <f t="shared" ref="V516" si="812">O516-N516</f>
        <v>9.299999999999975E-3</v>
      </c>
      <c r="W516" s="27">
        <f t="shared" ref="W516" si="813">Q516-P516</f>
        <v>1.0000000000000009E-2</v>
      </c>
      <c r="X516" s="53">
        <v>-2.0899999999999998E-2</v>
      </c>
    </row>
    <row r="517" spans="1:27" ht="15.75" hidden="1" thickBot="1">
      <c r="B517" s="7">
        <v>43921</v>
      </c>
      <c r="C517" s="31">
        <v>3965.6218978683382</v>
      </c>
      <c r="D517" s="103"/>
      <c r="E517" s="3">
        <v>3779.2635768099717</v>
      </c>
      <c r="F517" s="3">
        <v>6.0194264892473113</v>
      </c>
      <c r="G517" s="55">
        <v>5.78</v>
      </c>
      <c r="H517" s="3">
        <v>6.7130967741935486</v>
      </c>
      <c r="I517" s="55">
        <v>6.43</v>
      </c>
      <c r="J517" s="10">
        <f>C517/$Q$480/H517/31/N517</f>
        <v>0.80201089122760616</v>
      </c>
      <c r="K517" s="10">
        <f>E517/$Q$480/I517/31/O517</f>
        <v>0.79540178739138323</v>
      </c>
      <c r="L517" s="10">
        <f>C517/$M$480/24/31</f>
        <v>0.26650684797502272</v>
      </c>
      <c r="M517" s="10">
        <f>E517/$M$480/24/31</f>
        <v>0.25398276725873464</v>
      </c>
      <c r="N517" s="9">
        <v>0.99</v>
      </c>
      <c r="O517" s="9">
        <v>0.99319999999999997</v>
      </c>
      <c r="P517" s="9">
        <v>0.99</v>
      </c>
      <c r="Q517" s="53">
        <v>0.995</v>
      </c>
      <c r="S517" s="7">
        <v>43921</v>
      </c>
      <c r="T517" s="8">
        <f t="shared" ref="T517" si="814">E517/C517-1</f>
        <v>-4.6993466815013485E-2</v>
      </c>
      <c r="U517" s="26">
        <f t="shared" ref="U517" si="815">G517/F517-1</f>
        <v>-3.9775631395284283E-2</v>
      </c>
      <c r="V517" s="27">
        <f t="shared" ref="V517:V518" si="816">O517-N517</f>
        <v>3.1999999999999806E-3</v>
      </c>
      <c r="W517" s="27">
        <f t="shared" ref="W517:W518" si="817">Q517-P517</f>
        <v>5.0000000000000044E-3</v>
      </c>
      <c r="X517" s="53">
        <v>-1.84E-2</v>
      </c>
    </row>
    <row r="518" spans="1:27" hidden="1">
      <c r="A518" s="41"/>
      <c r="B518" s="42">
        <v>43951</v>
      </c>
      <c r="C518" s="35">
        <v>4020.4335816204693</v>
      </c>
      <c r="D518" s="35"/>
      <c r="E518" s="36">
        <v>3819.75</v>
      </c>
      <c r="F518" s="49">
        <v>6.8666666666666663</v>
      </c>
      <c r="G518" s="49">
        <v>6.6950000000000003</v>
      </c>
      <c r="H518" s="49">
        <v>7.1033333333333335</v>
      </c>
      <c r="I518" s="49">
        <v>6.8230000000000004</v>
      </c>
      <c r="J518" s="39">
        <f>C518/$Q$480/H518/30/N518</f>
        <v>0.79404114301557527</v>
      </c>
      <c r="K518" s="39">
        <f>E518/$Q$480/I518/30/O518</f>
        <v>0.77778108946876257</v>
      </c>
      <c r="L518" s="39">
        <f>C518/$M$480/24/30</f>
        <v>0.2791967765014215</v>
      </c>
      <c r="M518" s="39">
        <f>E518/$M$480/24/30</f>
        <v>0.26526041666666667</v>
      </c>
      <c r="N518" s="40">
        <v>0.99</v>
      </c>
      <c r="O518" s="48">
        <v>0.99970000000000003</v>
      </c>
      <c r="P518" s="40">
        <v>0.995</v>
      </c>
      <c r="Q518" s="52">
        <v>1</v>
      </c>
      <c r="R518" s="41"/>
      <c r="S518" s="42">
        <v>43951</v>
      </c>
      <c r="T518" s="39">
        <f t="shared" ref="T518:T523" si="818">E518/C518-1</f>
        <v>-4.9915905224227619E-2</v>
      </c>
      <c r="U518" s="39">
        <f t="shared" ref="U518:U523" si="819">I518/H518-1</f>
        <v>-3.9465039887376818E-2</v>
      </c>
      <c r="V518" s="40">
        <f t="shared" si="816"/>
        <v>9.7000000000000419E-3</v>
      </c>
      <c r="W518" s="40">
        <f t="shared" si="817"/>
        <v>5.0000000000000044E-3</v>
      </c>
      <c r="X518" s="61">
        <v>-2.0899999999999998E-2</v>
      </c>
      <c r="Y518" s="41"/>
      <c r="Z518" s="41"/>
      <c r="AA518" s="41"/>
    </row>
    <row r="519" spans="1:27" hidden="1">
      <c r="B519" s="7">
        <v>43982</v>
      </c>
      <c r="C519" s="3">
        <v>3954.7248993474218</v>
      </c>
      <c r="D519" s="3"/>
      <c r="E519" s="3">
        <v>4054.7367176087232</v>
      </c>
      <c r="F519" s="2">
        <v>6.903225806451613</v>
      </c>
      <c r="G519" s="2">
        <v>7.4182419354838718</v>
      </c>
      <c r="H519" s="2">
        <v>6.6870967741935488</v>
      </c>
      <c r="I519" s="2">
        <v>7.0935161290322579</v>
      </c>
      <c r="J519" s="9">
        <f>C519/$Q$480/H519/31/N519</f>
        <v>0.8029167903807779</v>
      </c>
      <c r="K519" s="9">
        <f>E519/$Q$480/I519/31/O519</f>
        <v>0.76891040585526327</v>
      </c>
      <c r="L519" s="9">
        <f>C519/$M$480/24/31</f>
        <v>0.26577452280560626</v>
      </c>
      <c r="M519" s="9">
        <f>E519/$M$480/24/31</f>
        <v>0.2724957471511239</v>
      </c>
      <c r="N519" s="9">
        <v>0.99</v>
      </c>
      <c r="O519" s="10">
        <v>0.99919999999999998</v>
      </c>
      <c r="P519" s="9">
        <v>0.995</v>
      </c>
      <c r="Q519" s="17">
        <v>1</v>
      </c>
      <c r="S519" s="7">
        <v>43982</v>
      </c>
      <c r="T519" s="15">
        <f t="shared" si="818"/>
        <v>2.528919730366197E-2</v>
      </c>
      <c r="U519" s="15">
        <f t="shared" si="819"/>
        <v>6.0776652194886482E-2</v>
      </c>
      <c r="V519" s="15">
        <f t="shared" ref="V519:V520" si="820">O519-N519</f>
        <v>9.199999999999986E-3</v>
      </c>
      <c r="W519" s="15">
        <f t="shared" ref="W519:W520" si="821">Q519-P519</f>
        <v>5.0000000000000044E-3</v>
      </c>
      <c r="X519" s="15">
        <v>-3.10115019902658E-2</v>
      </c>
    </row>
    <row r="520" spans="1:27" hidden="1">
      <c r="B520" s="7">
        <v>44012</v>
      </c>
      <c r="C520" s="3">
        <v>3525.8159757287017</v>
      </c>
      <c r="D520" s="3"/>
      <c r="E520" s="3">
        <v>3846.7322334675387</v>
      </c>
      <c r="F520" s="2">
        <v>6.5</v>
      </c>
      <c r="G520" s="2">
        <v>7.29</v>
      </c>
      <c r="H520" s="2">
        <v>6.1333333333333337</v>
      </c>
      <c r="I520" s="2">
        <v>6.81</v>
      </c>
      <c r="J520" s="9">
        <f>C520/$Q$480/H520/30/N520</f>
        <v>0.80648330582288053</v>
      </c>
      <c r="K520" s="9">
        <f>E520/$Q$480/I520/30/O520</f>
        <v>0.79022466273968528</v>
      </c>
      <c r="L520" s="9">
        <f>C520/$M$480/24/30</f>
        <v>0.24484833164782652</v>
      </c>
      <c r="M520" s="9">
        <f>E520/$M$480/24/30</f>
        <v>0.26713418287969021</v>
      </c>
      <c r="N520" s="9">
        <v>0.99</v>
      </c>
      <c r="O520" s="10">
        <v>0.99280000000000002</v>
      </c>
      <c r="P520" s="9">
        <v>0.995</v>
      </c>
      <c r="Q520" s="17">
        <v>0.99550000000000005</v>
      </c>
      <c r="S520" s="7">
        <v>44012</v>
      </c>
      <c r="T520" s="15">
        <f t="shared" si="818"/>
        <v>9.1019003813014088E-2</v>
      </c>
      <c r="U520" s="15">
        <f t="shared" si="819"/>
        <v>0.11032608695652169</v>
      </c>
      <c r="V520" s="9">
        <f t="shared" si="820"/>
        <v>2.8000000000000247E-3</v>
      </c>
      <c r="W520" s="15">
        <f t="shared" si="821"/>
        <v>5.0000000000005596E-4</v>
      </c>
      <c r="X520" s="54">
        <v>-2.4299999999999999E-2</v>
      </c>
    </row>
    <row r="521" spans="1:27" hidden="1">
      <c r="B521" s="7">
        <v>44043</v>
      </c>
      <c r="C521" s="3">
        <v>3282.0057504119159</v>
      </c>
      <c r="D521" s="3"/>
      <c r="E521" s="3">
        <v>3774.2791879366459</v>
      </c>
      <c r="F521" s="2">
        <v>5.741935483870968</v>
      </c>
      <c r="G521" s="2">
        <v>6.79</v>
      </c>
      <c r="H521" s="2">
        <v>5.4838709677419351</v>
      </c>
      <c r="I521" s="2">
        <v>6.36</v>
      </c>
      <c r="J521" s="9">
        <f>C521/$Q$480/H521/31/N521</f>
        <v>0.81253855971774513</v>
      </c>
      <c r="K521" s="9">
        <f>E521/$Q$480/I521/31/O521</f>
        <v>0.80164278906550179</v>
      </c>
      <c r="L521" s="9">
        <f>C521/$M$480/24/31</f>
        <v>0.22056490258144595</v>
      </c>
      <c r="M521" s="9">
        <f>E521/$M$480/24/31</f>
        <v>0.25364779488821548</v>
      </c>
      <c r="N521" s="9">
        <v>0.99</v>
      </c>
      <c r="O521" s="84">
        <v>0.995</v>
      </c>
      <c r="P521" s="9">
        <v>0.995</v>
      </c>
      <c r="Q521" s="17">
        <v>0.99629999999999996</v>
      </c>
      <c r="S521" s="7">
        <v>44043</v>
      </c>
      <c r="T521" s="15">
        <f t="shared" si="818"/>
        <v>0.14999164381809704</v>
      </c>
      <c r="U521" s="15">
        <f t="shared" si="819"/>
        <v>0.15976470588235303</v>
      </c>
      <c r="V521" s="9">
        <f t="shared" ref="V521:V522" si="822">O521-N521</f>
        <v>5.0000000000000044E-3</v>
      </c>
      <c r="W521" s="15">
        <f t="shared" ref="W521:W522" si="823">Q521-P521</f>
        <v>1.2999999999999678E-3</v>
      </c>
      <c r="X521" s="15">
        <v>-1.9E-2</v>
      </c>
    </row>
    <row r="522" spans="1:27" hidden="1">
      <c r="B522" s="7">
        <v>44074</v>
      </c>
      <c r="C522" s="3">
        <v>3368.3439549223444</v>
      </c>
      <c r="D522" s="3"/>
      <c r="E522" s="3">
        <v>3434.2486424842823</v>
      </c>
      <c r="F522" s="2">
        <v>5.709677419354839</v>
      </c>
      <c r="G522" s="2">
        <v>5.7350000000000003</v>
      </c>
      <c r="H522" s="2">
        <v>5.709677419354839</v>
      </c>
      <c r="I522" s="2">
        <v>5.633</v>
      </c>
      <c r="J522" s="9">
        <f>C522/$Q$480/H522/31/N522</f>
        <v>0.80093399981984259</v>
      </c>
      <c r="K522" s="9">
        <f>E522/$Q$480/I522/31/O522</f>
        <v>0.82083899005674077</v>
      </c>
      <c r="L522" s="9">
        <f>C522/$M$480/24/31</f>
        <v>0.22636720127166293</v>
      </c>
      <c r="M522" s="9">
        <f>E522/$M$480/24/31</f>
        <v>0.23079627973684691</v>
      </c>
      <c r="N522" s="9">
        <v>0.99</v>
      </c>
      <c r="O522" s="10">
        <v>0.99829999999999997</v>
      </c>
      <c r="P522" s="9">
        <v>0.995</v>
      </c>
      <c r="Q522" s="17">
        <v>0.99880000000000002</v>
      </c>
      <c r="S522" s="7">
        <v>44074</v>
      </c>
      <c r="T522" s="15">
        <f t="shared" si="818"/>
        <v>1.9565901951796638E-2</v>
      </c>
      <c r="U522" s="15">
        <f t="shared" si="819"/>
        <v>-1.342937853107351E-2</v>
      </c>
      <c r="V522" s="9">
        <f t="shared" si="822"/>
        <v>8.2999999999999741E-3</v>
      </c>
      <c r="W522" s="9">
        <f t="shared" si="823"/>
        <v>3.8000000000000256E-3</v>
      </c>
      <c r="X522" s="15">
        <v>-8.0000000000000002E-3</v>
      </c>
    </row>
    <row r="523" spans="1:27" hidden="1">
      <c r="B523" s="7">
        <v>44104</v>
      </c>
      <c r="C523" s="3">
        <v>3665.6517502775828</v>
      </c>
      <c r="D523" s="3"/>
      <c r="E523" s="3">
        <v>3524.5976331284319</v>
      </c>
      <c r="F523" s="2">
        <v>5.9333333333333336</v>
      </c>
      <c r="G523" s="2">
        <v>5.9179000000000004</v>
      </c>
      <c r="H523" s="2">
        <v>6.4366666666666665</v>
      </c>
      <c r="I523" s="2">
        <v>6.3577000000000004</v>
      </c>
      <c r="J523" s="9">
        <f>C523/$Q$480/H523/30/N523</f>
        <v>0.7989553201350601</v>
      </c>
      <c r="K523" s="9">
        <f>E523/$Q$480/I523/30/O523</f>
        <v>0.78681350629249713</v>
      </c>
      <c r="L523" s="9">
        <f>C523/$M$480/24/30</f>
        <v>0.25455914932483215</v>
      </c>
      <c r="M523" s="9">
        <f>E523/$M$480/24/30</f>
        <v>0.24476372452280776</v>
      </c>
      <c r="N523" s="9">
        <v>0.99</v>
      </c>
      <c r="O523" s="10">
        <v>0.97860000000000003</v>
      </c>
      <c r="P523" s="9">
        <v>0.995</v>
      </c>
      <c r="Q523" s="17">
        <v>0.98680000000000001</v>
      </c>
      <c r="S523" s="7">
        <v>44104</v>
      </c>
      <c r="T523" s="15">
        <f t="shared" si="818"/>
        <v>-3.8479955750971073E-2</v>
      </c>
      <c r="U523" s="15">
        <f t="shared" si="819"/>
        <v>-1.2268254790264055E-2</v>
      </c>
      <c r="V523" s="9">
        <f t="shared" ref="V523" si="824">O523-N523</f>
        <v>-1.1399999999999966E-2</v>
      </c>
      <c r="W523" s="9">
        <f t="shared" ref="W523" si="825">Q523-P523</f>
        <v>-8.1999999999999851E-3</v>
      </c>
      <c r="X523" s="15">
        <v>-2.3900000000000001E-2</v>
      </c>
    </row>
    <row r="524" spans="1:27" hidden="1">
      <c r="B524" s="7">
        <v>44135</v>
      </c>
      <c r="C524" s="3">
        <v>3711.3940708978785</v>
      </c>
      <c r="D524" s="3"/>
      <c r="E524" s="3">
        <v>3603.8750622207699</v>
      </c>
      <c r="F524" s="2">
        <v>5.387096774193548</v>
      </c>
      <c r="G524" s="2">
        <v>5.2831290322580644</v>
      </c>
      <c r="H524" s="2">
        <v>6.4161290322580644</v>
      </c>
      <c r="I524" s="2">
        <v>6.3142258064516126</v>
      </c>
      <c r="J524" s="9">
        <f>C524/$Q$480/H524/31/N524</f>
        <v>0.78533662223413081</v>
      </c>
      <c r="K524" s="9">
        <f>E524/$Q$480/I524/31/O524</f>
        <v>0.76745060843504265</v>
      </c>
      <c r="L524" s="9">
        <f>C524/$M$480/24/31</f>
        <v>0.24942164454958859</v>
      </c>
      <c r="M524" s="9">
        <f>E524/$M$480/24/31</f>
        <v>0.24219590471913774</v>
      </c>
      <c r="N524" s="9">
        <v>0.99</v>
      </c>
      <c r="O524" s="10">
        <v>0.99960000000000004</v>
      </c>
      <c r="P524" s="9">
        <v>0.995</v>
      </c>
      <c r="Q524" s="17">
        <v>1</v>
      </c>
      <c r="S524" s="7">
        <v>44135</v>
      </c>
      <c r="T524" s="15">
        <f t="shared" ref="T524" si="826">E524/C524-1</f>
        <v>-2.8969979103053545E-2</v>
      </c>
      <c r="U524" s="15">
        <f t="shared" ref="U524" si="827">I524/H524-1</f>
        <v>-1.5882352941176459E-2</v>
      </c>
      <c r="V524" s="9">
        <f t="shared" ref="V524" si="828">O524-N524</f>
        <v>9.6000000000000529E-3</v>
      </c>
      <c r="W524" s="9">
        <f t="shared" ref="W524" si="829">Q524-P524</f>
        <v>5.0000000000000044E-3</v>
      </c>
      <c r="X524" s="15">
        <v>-2.5999999999999999E-2</v>
      </c>
    </row>
    <row r="525" spans="1:27" hidden="1">
      <c r="B525" s="7">
        <v>44165</v>
      </c>
      <c r="C525" s="3">
        <v>3220.6597223535687</v>
      </c>
      <c r="D525" s="3"/>
      <c r="E525" s="3">
        <v>3124.3352497672709</v>
      </c>
      <c r="F525" s="2">
        <v>4.2666666666666666</v>
      </c>
      <c r="G525" s="2">
        <v>4.2770000000000001</v>
      </c>
      <c r="H525" s="2">
        <v>5.4</v>
      </c>
      <c r="I525" s="2">
        <v>5.6429999999999998</v>
      </c>
      <c r="J525" s="9">
        <f>C525/$Q$480/H525/30/N525</f>
        <v>0.8367262445321445</v>
      </c>
      <c r="K525" s="9">
        <f>E525/$Q$480/I525/30/O525</f>
        <v>0.77113925611695988</v>
      </c>
      <c r="L525" s="9">
        <f>C525/$M$480/24/30</f>
        <v>0.22365692516344227</v>
      </c>
      <c r="M525" s="9">
        <f>E525/$M$480/24/30</f>
        <v>0.21696772567828271</v>
      </c>
      <c r="N525" s="9">
        <v>0.99</v>
      </c>
      <c r="O525" s="10">
        <v>0.99719999999999998</v>
      </c>
      <c r="P525" s="9">
        <v>0.995</v>
      </c>
      <c r="Q525" s="17">
        <v>0.99809999999999999</v>
      </c>
      <c r="S525" s="7">
        <v>44165</v>
      </c>
      <c r="T525" s="15">
        <f t="shared" ref="T525" si="830">E525/C525-1</f>
        <v>-2.9908304785426609E-2</v>
      </c>
      <c r="U525" s="15">
        <f t="shared" ref="U525" si="831">I525/H525-1</f>
        <v>4.4999999999999929E-2</v>
      </c>
      <c r="V525" s="9">
        <f t="shared" ref="V525" si="832">O525-N525</f>
        <v>7.1999999999999842E-3</v>
      </c>
      <c r="W525" s="9">
        <f t="shared" ref="W525" si="833">Q525-P525</f>
        <v>3.0999999999999917E-3</v>
      </c>
      <c r="X525" s="15">
        <v>-1.77E-2</v>
      </c>
    </row>
    <row r="526" spans="1:27" hidden="1">
      <c r="B526" s="7">
        <v>44196</v>
      </c>
      <c r="C526" s="3">
        <v>3166.2902598355963</v>
      </c>
      <c r="D526" s="3"/>
      <c r="E526" s="3">
        <v>3210.0412154186301</v>
      </c>
      <c r="F526" s="2">
        <v>3.774193548387097</v>
      </c>
      <c r="G526" s="2">
        <v>3.96</v>
      </c>
      <c r="H526" s="2">
        <v>5.0258064516129037</v>
      </c>
      <c r="I526" s="2">
        <v>5.55</v>
      </c>
      <c r="J526" s="9">
        <f>C526/$Q$480/H526/31/N526</f>
        <v>0.85533616541851865</v>
      </c>
      <c r="K526" s="9">
        <f>E526/$Q$480/I526/31/O526</f>
        <v>0.7866831359775639</v>
      </c>
      <c r="L526" s="9">
        <f>C526/$M$480/24/31</f>
        <v>0.21278832391368255</v>
      </c>
      <c r="M526" s="9">
        <f>E526/$M$480/24/31</f>
        <v>0.21572857630501546</v>
      </c>
      <c r="N526" s="9">
        <v>0.99</v>
      </c>
      <c r="O526" s="10">
        <v>0.98819999999999997</v>
      </c>
      <c r="P526" s="9">
        <v>0.995</v>
      </c>
      <c r="Q526" s="17">
        <v>0.99099999999999999</v>
      </c>
      <c r="S526" s="7">
        <v>44196</v>
      </c>
      <c r="T526" s="15">
        <f t="shared" ref="T526" si="834">E526/C526-1</f>
        <v>1.3817733686015687E-2</v>
      </c>
      <c r="U526" s="15">
        <f t="shared" ref="U526" si="835">I526/H526-1</f>
        <v>0.10430038510911399</v>
      </c>
      <c r="V526" s="9">
        <f t="shared" ref="V526" si="836">O526-N526</f>
        <v>-1.8000000000000238E-3</v>
      </c>
      <c r="W526" s="9">
        <f t="shared" ref="W526" si="837">Q526-P526</f>
        <v>-4.0000000000000036E-3</v>
      </c>
      <c r="X526" s="15">
        <v>-2.4199999999999999E-2</v>
      </c>
    </row>
    <row r="527" spans="1:27" hidden="1">
      <c r="B527" s="7">
        <v>44227</v>
      </c>
      <c r="C527" s="3">
        <v>3282.5426795966059</v>
      </c>
      <c r="D527" s="3"/>
      <c r="E527" s="3">
        <v>3114.5683358105957</v>
      </c>
      <c r="F527" s="2">
        <v>4.032258064516129</v>
      </c>
      <c r="G527" s="2">
        <v>4.032258064516129</v>
      </c>
      <c r="H527" s="2">
        <v>5.2967741935483863</v>
      </c>
      <c r="I527" s="2">
        <v>5.4297881285366643</v>
      </c>
      <c r="J527" s="9">
        <f t="shared" ref="J527" si="838">C527/$Q$480/H527/31/N527</f>
        <v>0.84137730317707282</v>
      </c>
      <c r="K527" s="9">
        <f>E527/$Q$480/I527/31/O527</f>
        <v>0.77384131811563583</v>
      </c>
      <c r="L527" s="9">
        <f>C527/$M$480/24/31</f>
        <v>0.22060098653202995</v>
      </c>
      <c r="M527" s="9">
        <f>E527/$M$480/24/31</f>
        <v>0.20931238815931424</v>
      </c>
      <c r="N527" s="9">
        <v>0.99</v>
      </c>
      <c r="O527" s="10">
        <v>0.99629999999999996</v>
      </c>
      <c r="P527" s="9">
        <v>0.995</v>
      </c>
      <c r="Q527" s="17">
        <v>0.99729999999999996</v>
      </c>
      <c r="S527" s="7">
        <v>44227</v>
      </c>
      <c r="T527" s="15">
        <f t="shared" ref="T527" si="839">E527/C527-1</f>
        <v>-5.1172021259645151E-2</v>
      </c>
      <c r="U527" s="15">
        <f t="shared" ref="U527" si="840">I527/H527-1</f>
        <v>2.5112253256008632E-2</v>
      </c>
      <c r="V527" s="9">
        <f t="shared" ref="V527" si="841">O527-N527</f>
        <v>6.2999999999999723E-3</v>
      </c>
      <c r="W527" s="9">
        <f t="shared" ref="W527" si="842">Q527-P527</f>
        <v>2.2999999999999687E-3</v>
      </c>
      <c r="X527" s="15">
        <v>-2.0500000000000001E-2</v>
      </c>
    </row>
    <row r="528" spans="1:27" hidden="1">
      <c r="B528" s="7">
        <v>44255</v>
      </c>
      <c r="C528" s="3">
        <v>3335.5876921978283</v>
      </c>
      <c r="D528" s="3"/>
      <c r="E528" s="3">
        <v>3326.2937362989896</v>
      </c>
      <c r="F528" s="2">
        <v>4.9642857142857144</v>
      </c>
      <c r="G528" s="2">
        <v>5.176036492873048</v>
      </c>
      <c r="H528" s="2">
        <v>6.0892857142857144</v>
      </c>
      <c r="I528" s="2">
        <v>6.5244160881001809</v>
      </c>
      <c r="J528" s="9">
        <f>C528/$Q$480/H528/28/N528</f>
        <v>0.82338233068658939</v>
      </c>
      <c r="K528" s="9">
        <f>E528/$Q$480/I528/28/O528</f>
        <v>0.76301352384955745</v>
      </c>
      <c r="L528" s="9">
        <f>C528/$M$480/24/28</f>
        <v>0.24818360805043366</v>
      </c>
      <c r="M528" s="9">
        <f>E528/$M$480/24/28</f>
        <v>0.24749209347462719</v>
      </c>
      <c r="N528" s="9">
        <v>0.99</v>
      </c>
      <c r="O528" s="10">
        <v>0.99429999999999996</v>
      </c>
      <c r="P528" s="9">
        <v>0.995</v>
      </c>
      <c r="Q528" s="17">
        <v>0.996</v>
      </c>
      <c r="S528" s="7">
        <v>44255</v>
      </c>
      <c r="T528" s="15">
        <f t="shared" ref="T528" si="843">E528/C528-1</f>
        <v>-2.7863023720161584E-3</v>
      </c>
      <c r="U528" s="15">
        <f t="shared" ref="U528" si="844">I528/H528-1</f>
        <v>7.1458360509120578E-2</v>
      </c>
      <c r="V528" s="9">
        <f t="shared" ref="V528" si="845">O528-N528</f>
        <v>4.2999999999999705E-3</v>
      </c>
      <c r="W528" s="9">
        <f t="shared" ref="W528" si="846">Q528-P528</f>
        <v>1.0000000000000009E-3</v>
      </c>
      <c r="X528" s="15">
        <v>-2.3300000000000001E-2</v>
      </c>
    </row>
    <row r="529" spans="1:27" hidden="1">
      <c r="B529" s="7">
        <v>44286</v>
      </c>
      <c r="C529" s="19">
        <v>4133.0638929351944</v>
      </c>
      <c r="D529" s="19"/>
      <c r="E529" s="3">
        <v>3779.0948792596387</v>
      </c>
      <c r="F529" s="20">
        <v>6.161290322580645</v>
      </c>
      <c r="G529" s="2">
        <v>5.9594257889890523</v>
      </c>
      <c r="H529" s="2">
        <v>6.9129032258064518</v>
      </c>
      <c r="I529" s="2">
        <v>6.7469898991959871</v>
      </c>
      <c r="J529" s="9">
        <f>C529/$Q$480/H529/31/N529</f>
        <v>0.81171488821470161</v>
      </c>
      <c r="K529" s="9">
        <f>E529/$Q$480/I529/31/O529</f>
        <v>0.75601894422883176</v>
      </c>
      <c r="L529" s="9">
        <f>C529/$M$480/24/31</f>
        <v>0.27775967022413939</v>
      </c>
      <c r="M529" s="9">
        <f>E529/$M$480/24/31</f>
        <v>0.2539714300577714</v>
      </c>
      <c r="N529" s="9">
        <v>0.99</v>
      </c>
      <c r="O529" s="10">
        <v>0.99580000000000002</v>
      </c>
      <c r="P529" s="9">
        <v>0.995</v>
      </c>
      <c r="Q529" s="17">
        <v>0.99650000000000005</v>
      </c>
      <c r="S529" s="7">
        <v>44286</v>
      </c>
      <c r="T529" s="15">
        <f t="shared" ref="T529:T530" si="847">E529/C529-1</f>
        <v>-8.564324744183327E-2</v>
      </c>
      <c r="U529" s="15">
        <f t="shared" ref="U529:U530" si="848">I529/H529-1</f>
        <v>-2.4000527881121836E-2</v>
      </c>
      <c r="V529" s="9">
        <f t="shared" ref="V529:V530" si="849">O529-N529</f>
        <v>5.8000000000000274E-3</v>
      </c>
      <c r="W529" s="9">
        <f t="shared" ref="W529:W530" si="850">Q529-P529</f>
        <v>1.5000000000000568E-3</v>
      </c>
      <c r="X529" s="15">
        <v>-3.9300000000000002E-2</v>
      </c>
    </row>
    <row r="530" spans="1:27" hidden="1">
      <c r="A530" s="41"/>
      <c r="B530" s="42">
        <v>44316</v>
      </c>
      <c r="C530" s="36">
        <v>3992.7414709292721</v>
      </c>
      <c r="D530" s="36"/>
      <c r="E530" s="36">
        <v>3988.9807680659146</v>
      </c>
      <c r="F530" s="49">
        <v>6.8666666666666663</v>
      </c>
      <c r="G530" s="36">
        <v>7.0605932881547444</v>
      </c>
      <c r="H530" s="49">
        <v>7.1033333333333335</v>
      </c>
      <c r="I530" s="36">
        <v>7.3302411644383785</v>
      </c>
      <c r="J530" s="39">
        <f>C530/$Q$480/H530/30/N530</f>
        <v>0.78857191319760878</v>
      </c>
      <c r="K530" s="39">
        <f>E530/$Q$480/I530/30/O530</f>
        <v>0.7563369109908924</v>
      </c>
      <c r="L530" s="39">
        <f>C530/$M$480/24/30</f>
        <v>0.27727371325897721</v>
      </c>
      <c r="M530" s="39">
        <f>E530/$M$480/24/30</f>
        <v>0.27701255333791075</v>
      </c>
      <c r="N530" s="40">
        <v>0.99</v>
      </c>
      <c r="O530" s="48">
        <v>0.99929999999999997</v>
      </c>
      <c r="P530" s="40">
        <v>0.995</v>
      </c>
      <c r="Q530" s="52">
        <v>1</v>
      </c>
      <c r="R530" s="41"/>
      <c r="S530" s="42">
        <v>44316</v>
      </c>
      <c r="T530" s="39">
        <f t="shared" si="847"/>
        <v>-9.418848905542454E-4</v>
      </c>
      <c r="U530" s="39">
        <f t="shared" si="848"/>
        <v>3.1943852337641188E-2</v>
      </c>
      <c r="V530" s="40">
        <f t="shared" si="849"/>
        <v>9.299999999999975E-3</v>
      </c>
      <c r="W530" s="40">
        <f t="shared" si="850"/>
        <v>5.0000000000000044E-3</v>
      </c>
      <c r="X530" s="61">
        <v>-2.92E-2</v>
      </c>
      <c r="Y530" s="41"/>
      <c r="Z530" s="41"/>
      <c r="AA530" s="41"/>
    </row>
    <row r="531" spans="1:27" hidden="1">
      <c r="B531" s="7">
        <v>44347</v>
      </c>
      <c r="C531" s="3">
        <v>3932.1031166575494</v>
      </c>
      <c r="D531" s="3"/>
      <c r="E531" s="3">
        <v>3796.5550672068016</v>
      </c>
      <c r="F531" s="2">
        <v>6.903225806451613</v>
      </c>
      <c r="G531" s="3">
        <v>6.8</v>
      </c>
      <c r="H531" s="2">
        <v>6.6870967741935488</v>
      </c>
      <c r="I531" s="3">
        <v>6.5670000000000002</v>
      </c>
      <c r="J531" s="63">
        <f>C531/$Q$480/H531/31/N531</f>
        <v>0.79832395279729873</v>
      </c>
      <c r="K531" s="63">
        <f>E531/$Q$480/I531/31/O531</f>
        <v>0.77775138415011569</v>
      </c>
      <c r="L531" s="63">
        <f>C531/$M$480/24/31</f>
        <v>0.26425424171085682</v>
      </c>
      <c r="M531" s="63">
        <f>E531/$M$480/24/31</f>
        <v>0.25514482978540332</v>
      </c>
      <c r="N531" s="9">
        <v>0.99</v>
      </c>
      <c r="O531" s="97">
        <v>0.99909999999999999</v>
      </c>
      <c r="P531" s="9">
        <v>0.995</v>
      </c>
      <c r="Q531" s="98">
        <v>1</v>
      </c>
      <c r="S531" s="7">
        <v>44347</v>
      </c>
      <c r="T531" s="63">
        <f t="shared" ref="T531" si="851">E531/C531-1</f>
        <v>-3.4472150253772926E-2</v>
      </c>
      <c r="U531" s="63">
        <f t="shared" ref="U531" si="852">I531/H531-1</f>
        <v>-1.7959479015918989E-2</v>
      </c>
      <c r="V531" s="9">
        <f t="shared" ref="V531" si="853">O531-N531</f>
        <v>9.099999999999997E-3</v>
      </c>
      <c r="W531" s="9">
        <f t="shared" ref="W531" si="854">Q531-P531</f>
        <v>5.0000000000000044E-3</v>
      </c>
      <c r="X531" s="64">
        <v>-2.6499999999999999E-2</v>
      </c>
    </row>
    <row r="532" spans="1:27" hidden="1">
      <c r="B532" s="7">
        <v>44377</v>
      </c>
      <c r="C532" s="3">
        <v>3506.1159048522404</v>
      </c>
      <c r="D532" s="3"/>
      <c r="E532" s="2">
        <v>3829.3426503227993</v>
      </c>
      <c r="F532" s="2">
        <v>6.5</v>
      </c>
      <c r="G532" s="2">
        <v>7.2093026494153811</v>
      </c>
      <c r="H532" s="2">
        <v>6.1333333333333337</v>
      </c>
      <c r="I532" s="2">
        <v>6.8079090286152333</v>
      </c>
      <c r="J532" s="63">
        <f>C532/$Q$480/H532/30/N532</f>
        <v>0.80197717776776822</v>
      </c>
      <c r="K532" s="63">
        <f>E532/$Q$480/I532/30/O532</f>
        <v>0.78326482700577238</v>
      </c>
      <c r="L532" s="63">
        <f>C532/$M$480/24/30</f>
        <v>0.24348027117029447</v>
      </c>
      <c r="M532" s="63">
        <f>E532/$M$480/24/30</f>
        <v>0.26592657293908328</v>
      </c>
      <c r="N532" s="9">
        <v>0.99</v>
      </c>
      <c r="O532" s="97">
        <v>0.99739999999999995</v>
      </c>
      <c r="P532" s="9">
        <v>0.995</v>
      </c>
      <c r="Q532" s="98">
        <v>0.998</v>
      </c>
      <c r="S532" s="7">
        <v>44377</v>
      </c>
      <c r="T532" s="63">
        <f t="shared" ref="T532:T535" si="855">E532/C532-1</f>
        <v>9.218940680860932E-2</v>
      </c>
      <c r="U532" s="63">
        <f t="shared" ref="U532:U535" si="856">I532/H532-1</f>
        <v>0.10998516770900535</v>
      </c>
      <c r="V532" s="9">
        <f t="shared" ref="V532:V535" si="857">O532-N532</f>
        <v>7.3999999999999622E-3</v>
      </c>
      <c r="W532" s="9">
        <f t="shared" ref="W532:W535" si="858">Q532-P532</f>
        <v>3.0000000000000027E-3</v>
      </c>
      <c r="X532" s="64">
        <v>-2.1499999999999998E-2</v>
      </c>
    </row>
    <row r="533" spans="1:27" hidden="1">
      <c r="B533" s="7">
        <v>44408</v>
      </c>
      <c r="C533" s="3">
        <v>3262.7133610522151</v>
      </c>
      <c r="D533" s="3"/>
      <c r="E533" s="3">
        <v>3605.1806958142938</v>
      </c>
      <c r="F533" s="2">
        <v>5.741935483870968</v>
      </c>
      <c r="G533" s="3">
        <v>6.3524558233669408</v>
      </c>
      <c r="H533" s="2">
        <v>5.4838709677419351</v>
      </c>
      <c r="I533" s="3">
        <v>6.103163487676631</v>
      </c>
      <c r="J533" s="63">
        <f>C533/$Q$480/H533/31/N533</f>
        <v>0.80776227001688827</v>
      </c>
      <c r="K533" s="63">
        <f>E533/$Q$480/I533/31/O533</f>
        <v>0.79483518638115003</v>
      </c>
      <c r="L533" s="63">
        <f>C533/$M$480/24/31</f>
        <v>0.21926837103845531</v>
      </c>
      <c r="M533" s="63">
        <f>E533/$M$480/24/31</f>
        <v>0.2422836489122509</v>
      </c>
      <c r="N533" s="9">
        <v>0.99</v>
      </c>
      <c r="O533" s="97">
        <v>0.99890000000000001</v>
      </c>
      <c r="P533" s="9">
        <v>0.995</v>
      </c>
      <c r="Q533" s="64">
        <v>1</v>
      </c>
      <c r="S533" s="7">
        <v>44408</v>
      </c>
      <c r="T533" s="63">
        <f t="shared" si="855"/>
        <v>0.10496396614247283</v>
      </c>
      <c r="U533" s="63">
        <f t="shared" si="856"/>
        <v>0.11292981245867995</v>
      </c>
      <c r="V533" s="9">
        <f t="shared" si="857"/>
        <v>8.900000000000019E-3</v>
      </c>
      <c r="W533" s="63">
        <f t="shared" si="858"/>
        <v>5.0000000000000044E-3</v>
      </c>
      <c r="X533" s="64">
        <v>-1.34E-2</v>
      </c>
    </row>
    <row r="534" spans="1:27" hidden="1">
      <c r="B534" s="7">
        <v>44439</v>
      </c>
      <c r="C534" s="3">
        <v>3349.5782393184631</v>
      </c>
      <c r="D534" s="3"/>
      <c r="E534" s="3">
        <v>3933.6761995026391</v>
      </c>
      <c r="F534" s="2">
        <v>5.709677419354839</v>
      </c>
      <c r="G534" s="3">
        <v>6.6500316632803029</v>
      </c>
      <c r="H534" s="2">
        <v>5.709677419354839</v>
      </c>
      <c r="I534" s="2">
        <v>6.7151647157715253</v>
      </c>
      <c r="J534" s="63">
        <f>C534/$Q$480/H534/31/N534</f>
        <v>0.79647183685215217</v>
      </c>
      <c r="K534" s="63">
        <f>E534/$Q$480/I534/31/O534</f>
        <v>0.78861390489377914</v>
      </c>
      <c r="L534" s="63">
        <f>C534/$M$480/24/31</f>
        <v>0.22510606447032683</v>
      </c>
      <c r="M534" s="63">
        <f>E534/$M$480/24/31</f>
        <v>0.26435995964399461</v>
      </c>
      <c r="N534" s="9">
        <v>0.99</v>
      </c>
      <c r="O534" s="63">
        <v>0.99839999999999995</v>
      </c>
      <c r="P534" s="9">
        <v>0.995</v>
      </c>
      <c r="Q534" s="64">
        <v>1</v>
      </c>
      <c r="S534" s="7">
        <v>44439</v>
      </c>
      <c r="T534" s="63">
        <f t="shared" si="855"/>
        <v>0.17437955421606222</v>
      </c>
      <c r="U534" s="63">
        <f t="shared" si="856"/>
        <v>0.17610229485264006</v>
      </c>
      <c r="V534" s="9">
        <f t="shared" si="857"/>
        <v>8.3999999999999631E-3</v>
      </c>
      <c r="W534" s="63">
        <f t="shared" si="858"/>
        <v>5.0000000000000044E-3</v>
      </c>
      <c r="X534" s="64">
        <v>-1.9900000000000001E-2</v>
      </c>
    </row>
    <row r="535" spans="1:27" hidden="1">
      <c r="B535" s="7">
        <v>44469</v>
      </c>
      <c r="C535" s="3">
        <v>3636.6805899234996</v>
      </c>
      <c r="D535" s="3"/>
      <c r="E535" s="3">
        <v>3181.0199529038032</v>
      </c>
      <c r="F535" s="2">
        <v>5.9333333333333336</v>
      </c>
      <c r="G535" s="3">
        <v>5.060221052546618</v>
      </c>
      <c r="H535" s="2">
        <v>6.4366666666666665</v>
      </c>
      <c r="I535" s="3">
        <v>5.4637724361671438</v>
      </c>
      <c r="J535" s="63">
        <f>C535/$Q$480/H535/30/N535</f>
        <v>0.79264084612818586</v>
      </c>
      <c r="K535" s="63">
        <f>E535/$Q$480/I535/30/O535</f>
        <v>0.81235496475159974</v>
      </c>
      <c r="L535" s="63">
        <f>C535/$M$480/24/30</f>
        <v>0.25254726318913195</v>
      </c>
      <c r="M535" s="63">
        <f>E535/$M$480/24/30</f>
        <v>0.22090416339609745</v>
      </c>
      <c r="N535" s="9">
        <v>0.99</v>
      </c>
      <c r="O535" s="63">
        <v>0.99539500000000003</v>
      </c>
      <c r="P535" s="9">
        <v>0.995</v>
      </c>
      <c r="Q535" s="64">
        <v>0.99560000000000004</v>
      </c>
      <c r="S535" s="7">
        <v>44469</v>
      </c>
      <c r="T535" s="63">
        <f t="shared" si="855"/>
        <v>-0.12529575412320759</v>
      </c>
      <c r="U535" s="63">
        <f t="shared" si="856"/>
        <v>-0.15114876703773006</v>
      </c>
      <c r="V535" s="63">
        <f t="shared" si="857"/>
        <v>5.3950000000000387E-3</v>
      </c>
      <c r="W535" s="63">
        <f t="shared" si="858"/>
        <v>6.0000000000004494E-4</v>
      </c>
      <c r="X535" s="64">
        <v>-4.1000000000000003E-3</v>
      </c>
    </row>
    <row r="536" spans="1:27" hidden="1">
      <c r="B536" s="7">
        <v>44500</v>
      </c>
      <c r="C536" s="3">
        <v>3701.3330037592586</v>
      </c>
      <c r="D536" s="3"/>
      <c r="E536" s="3">
        <v>3802.4065952007409</v>
      </c>
      <c r="F536" s="2">
        <v>5.387096774193548</v>
      </c>
      <c r="G536" s="2">
        <v>5.3975767143934856</v>
      </c>
      <c r="H536" s="2">
        <v>6.4161290322580644</v>
      </c>
      <c r="I536" s="2">
        <v>6.5516660122921584</v>
      </c>
      <c r="J536" s="63">
        <f>C536/$Q$480/H536/31/N536</f>
        <v>0.78320768514694006</v>
      </c>
      <c r="K536" s="63">
        <f>E536/$Q$480/I536/31/O536</f>
        <v>0.78202872597626039</v>
      </c>
      <c r="L536" s="63">
        <f>C536/$M$480/24/31</f>
        <v>0.24874549756446629</v>
      </c>
      <c r="M536" s="63">
        <f>E536/$M$480/24/31</f>
        <v>0.25553807763445835</v>
      </c>
      <c r="N536" s="9">
        <v>0.99</v>
      </c>
      <c r="O536" s="63">
        <v>0.99749600000000005</v>
      </c>
      <c r="P536" s="9">
        <v>0.995</v>
      </c>
      <c r="Q536" s="64">
        <v>0.99834599999999996</v>
      </c>
      <c r="S536" s="7">
        <v>44500</v>
      </c>
      <c r="T536" s="63">
        <f t="shared" ref="T536" si="859">E536/C536-1</f>
        <v>2.7307348822390942E-2</v>
      </c>
      <c r="U536" s="63">
        <f t="shared" ref="U536" si="860">I536/H536-1</f>
        <v>2.1124416194353568E-2</v>
      </c>
      <c r="V536" s="63">
        <f t="shared" ref="V536" si="861">O536-N536</f>
        <v>7.4960000000000582E-3</v>
      </c>
      <c r="W536" s="63">
        <f t="shared" ref="W536" si="862">Q536-P536</f>
        <v>3.3459999999999601E-3</v>
      </c>
      <c r="X536" s="64">
        <v>-9.1000000000000004E-3</v>
      </c>
    </row>
    <row r="537" spans="1:27" hidden="1">
      <c r="B537" s="7">
        <v>44530</v>
      </c>
      <c r="C537" s="3">
        <v>3196.8545286891786</v>
      </c>
      <c r="D537" s="3"/>
      <c r="E537" s="3">
        <v>3080.3826763375923</v>
      </c>
      <c r="F537" s="2">
        <v>4.2666666666666666</v>
      </c>
      <c r="G537" s="3">
        <v>4.2787834331959802</v>
      </c>
      <c r="H537" s="2">
        <v>5.4</v>
      </c>
      <c r="I537" s="3">
        <v>5.6730187310154694</v>
      </c>
      <c r="J537" s="63">
        <f>C537/$Q$480/H537/30/N537</f>
        <v>0.83054166372811933</v>
      </c>
      <c r="K537" s="63">
        <f>E537/$Q$480/I537/30/O537</f>
        <v>0.75450802402153039</v>
      </c>
      <c r="L537" s="63">
        <f>C537/$M$480/24/30</f>
        <v>0.22200378671452631</v>
      </c>
      <c r="M537" s="63">
        <f>E537/$M$480/24/30</f>
        <v>0.21391546363455502</v>
      </c>
      <c r="N537" s="9">
        <v>0.99</v>
      </c>
      <c r="O537" s="63">
        <v>0.99952600000000003</v>
      </c>
      <c r="P537" s="9">
        <v>0.995</v>
      </c>
      <c r="Q537" s="64">
        <v>1</v>
      </c>
      <c r="S537" s="7">
        <v>44530</v>
      </c>
      <c r="T537" s="63">
        <f t="shared" ref="T537" si="863">E537/C537-1</f>
        <v>-3.6433266295461952E-2</v>
      </c>
      <c r="U537" s="63">
        <f t="shared" ref="U537" si="864">I537/H537-1</f>
        <v>5.0559024262123886E-2</v>
      </c>
      <c r="V537" s="63">
        <f t="shared" ref="V537" si="865">O537-N537</f>
        <v>9.5260000000000344E-3</v>
      </c>
      <c r="W537" s="63">
        <f t="shared" ref="W537" si="866">Q537-P537</f>
        <v>5.0000000000000044E-3</v>
      </c>
      <c r="X537" s="64">
        <v>-1.9599999999999999E-2</v>
      </c>
    </row>
    <row r="538" spans="1:27" hidden="1">
      <c r="B538" s="7">
        <v>44561</v>
      </c>
      <c r="C538" s="3">
        <v>3148.9396031219981</v>
      </c>
      <c r="D538" s="3"/>
      <c r="E538" s="3">
        <v>2671.0449108857561</v>
      </c>
      <c r="F538" s="2">
        <v>3.774193548387097</v>
      </c>
      <c r="G538" s="3">
        <v>3.4357964858668018</v>
      </c>
      <c r="H538" s="2">
        <v>5.0258064516129037</v>
      </c>
      <c r="I538" s="3">
        <v>4.7029008583632814</v>
      </c>
      <c r="J538" s="63">
        <f>C538/$Q$480/H538/31/N538</f>
        <v>0.85064908907269043</v>
      </c>
      <c r="K538" s="63">
        <f>E538/$Q$480/I538/31/O538</f>
        <v>0.76353561389833546</v>
      </c>
      <c r="L538" s="63">
        <f>C538/$M$480/24/31</f>
        <v>0.21162228515604825</v>
      </c>
      <c r="M538" s="63">
        <f>E538/$M$480/24/31</f>
        <v>0.17950570637673094</v>
      </c>
      <c r="N538" s="9">
        <v>0.99</v>
      </c>
      <c r="O538" s="63">
        <v>0.99980000000000002</v>
      </c>
      <c r="P538" s="9">
        <v>0.995</v>
      </c>
      <c r="Q538" s="64">
        <v>1</v>
      </c>
      <c r="S538" s="7">
        <v>44561</v>
      </c>
      <c r="T538" s="63">
        <f t="shared" ref="T538" si="867">E538/C538-1</f>
        <v>-0.1517636895170793</v>
      </c>
      <c r="U538" s="63">
        <f t="shared" ref="U538" si="868">I538/H538-1</f>
        <v>-6.4249508284584644E-2</v>
      </c>
      <c r="V538" s="63">
        <f t="shared" ref="V538" si="869">O538-N538</f>
        <v>9.8000000000000309E-3</v>
      </c>
      <c r="W538" s="63">
        <f t="shared" ref="W538" si="870">Q538-P538</f>
        <v>5.0000000000000044E-3</v>
      </c>
      <c r="X538" s="64">
        <v>-1.9599999999999999E-2</v>
      </c>
    </row>
    <row r="539" spans="1:27" hidden="1">
      <c r="B539" s="7">
        <v>44592</v>
      </c>
      <c r="C539" s="3">
        <v>3266.1299661986113</v>
      </c>
      <c r="D539" s="3"/>
      <c r="E539" s="3">
        <v>3020.4782174805382</v>
      </c>
      <c r="F539" s="2">
        <v>4.032258064516129</v>
      </c>
      <c r="G539" s="2">
        <v>3.8213471647372352</v>
      </c>
      <c r="H539" s="2">
        <v>5.2967741935483863</v>
      </c>
      <c r="I539" s="2">
        <v>5.1590927515770826</v>
      </c>
      <c r="J539" s="63">
        <f>C539/$Q$480/H539/31/N539</f>
        <v>0.83717041666118452</v>
      </c>
      <c r="K539" s="63">
        <f>E539/$Q$480/I539/31/O539</f>
        <v>0.78726431886256265</v>
      </c>
      <c r="L539" s="63">
        <f>C539/$M$480/24/31</f>
        <v>0.21949798159936904</v>
      </c>
      <c r="M539" s="63">
        <f>E539/$M$480/24/31</f>
        <v>0.2029891275188534</v>
      </c>
      <c r="N539" s="9">
        <v>0.99</v>
      </c>
      <c r="O539" s="63">
        <v>0.99956</v>
      </c>
      <c r="P539" s="9">
        <v>0.995</v>
      </c>
      <c r="Q539" s="64">
        <v>1</v>
      </c>
      <c r="S539" s="7">
        <v>44592</v>
      </c>
      <c r="T539" s="63">
        <f t="shared" ref="T539" si="871">E539/C539-1</f>
        <v>-7.5211871928042906E-2</v>
      </c>
      <c r="U539" s="63">
        <f t="shared" ref="U539" si="872">I539/H539-1</f>
        <v>-2.599345128569075E-2</v>
      </c>
      <c r="V539" s="63">
        <f t="shared" ref="V539" si="873">O539-N539</f>
        <v>9.5600000000000129E-3</v>
      </c>
      <c r="W539" s="63">
        <f t="shared" ref="W539" si="874">Q539-P539</f>
        <v>5.0000000000000044E-3</v>
      </c>
      <c r="X539" s="64">
        <v>-1.24E-2</v>
      </c>
    </row>
    <row r="540" spans="1:27" hidden="1">
      <c r="B540" s="7">
        <v>44620</v>
      </c>
      <c r="C540" s="3">
        <v>3318.9097537368616</v>
      </c>
      <c r="D540" s="3"/>
      <c r="E540" s="3">
        <v>3419.9572879092484</v>
      </c>
      <c r="F540" s="2">
        <v>4.9642857142857144</v>
      </c>
      <c r="G540" s="3">
        <v>5.2277313767176645</v>
      </c>
      <c r="H540" s="2">
        <v>6.0892857142857144</v>
      </c>
      <c r="I540" s="3">
        <v>6.597489013050498</v>
      </c>
      <c r="J540" s="63">
        <f>C540/$Q$480/H540/28/N540</f>
        <v>0.81926541903316186</v>
      </c>
      <c r="K540" s="63">
        <f>E540/$Q$480/I540/28/O540</f>
        <v>0.7769757519078393</v>
      </c>
      <c r="L540" s="63">
        <f>C540/$M$480/24/28</f>
        <v>0.24694269001018315</v>
      </c>
      <c r="M540" s="63">
        <f>E540/$M$480/24/28</f>
        <v>0.25446110773134289</v>
      </c>
      <c r="N540" s="9">
        <v>0.99</v>
      </c>
      <c r="O540" s="63">
        <v>0.99280800000000002</v>
      </c>
      <c r="P540" s="9">
        <v>0.995</v>
      </c>
      <c r="Q540" s="64">
        <v>1</v>
      </c>
      <c r="S540" s="7">
        <v>44620</v>
      </c>
      <c r="T540" s="63">
        <f t="shared" ref="T540:T543" si="875">E540/C540-1</f>
        <v>3.0446002353216928E-2</v>
      </c>
      <c r="U540" s="63">
        <f t="shared" ref="U540:U551" si="876">I540/H540-1</f>
        <v>8.3458606248762113E-2</v>
      </c>
      <c r="V540" s="63">
        <f t="shared" ref="V540:V551" si="877">O540-N540</f>
        <v>2.8080000000000327E-3</v>
      </c>
      <c r="W540" s="63">
        <f t="shared" ref="W540:W551" si="878">Q540-P540</f>
        <v>5.0000000000000044E-3</v>
      </c>
      <c r="X540" s="64">
        <v>-1.3599999999999999E-2</v>
      </c>
    </row>
    <row r="541" spans="1:27" hidden="1">
      <c r="B541" s="7">
        <v>44651</v>
      </c>
      <c r="C541" s="19">
        <v>4112.3985734705211</v>
      </c>
      <c r="D541" s="19"/>
      <c r="E541" s="19">
        <v>4025.2259116851255</v>
      </c>
      <c r="F541" s="20">
        <v>6.161290322580645</v>
      </c>
      <c r="G541" s="19">
        <v>6.3566705613402483</v>
      </c>
      <c r="H541" s="2">
        <v>6.9129032258064518</v>
      </c>
      <c r="I541" s="91">
        <v>7.236077078760462</v>
      </c>
      <c r="J541" s="63">
        <f>C541/$Q$480/H541/31/N541</f>
        <v>0.80765631377362856</v>
      </c>
      <c r="K541" s="63">
        <f>E541/$Q$480/I541/31/O541</f>
        <v>0.75132564174765171</v>
      </c>
      <c r="L541" s="63">
        <f>C541/$M$480/24/31</f>
        <v>0.2763708718730189</v>
      </c>
      <c r="M541" s="63">
        <f>E541/$M$480/24/31</f>
        <v>0.27051249406486061</v>
      </c>
      <c r="N541" s="9">
        <v>0.99</v>
      </c>
      <c r="O541" s="92">
        <v>0.99514400000000003</v>
      </c>
      <c r="P541" s="9">
        <v>0.995</v>
      </c>
      <c r="Q541" s="93">
        <v>0.99582400000000004</v>
      </c>
      <c r="S541" s="7">
        <v>44651</v>
      </c>
      <c r="T541" s="63">
        <f t="shared" si="875"/>
        <v>-2.1197522620437281E-2</v>
      </c>
      <c r="U541" s="63">
        <f t="shared" si="876"/>
        <v>4.6749367436184297E-2</v>
      </c>
      <c r="V541" s="92">
        <f t="shared" si="877"/>
        <v>5.1440000000000374E-3</v>
      </c>
      <c r="W541" s="92">
        <f t="shared" si="878"/>
        <v>8.2400000000004692E-4</v>
      </c>
      <c r="X541" s="64">
        <v>-1.77E-2</v>
      </c>
    </row>
    <row r="542" spans="1:27" hidden="1">
      <c r="A542" s="41"/>
      <c r="B542" s="42">
        <v>44681</v>
      </c>
      <c r="C542" s="36">
        <v>3970.9561294722744</v>
      </c>
      <c r="D542" s="36"/>
      <c r="E542" s="36">
        <v>3978.4058291324923</v>
      </c>
      <c r="F542" s="49">
        <v>6.8666666666666663</v>
      </c>
      <c r="G542" s="36">
        <v>7.1827322920812131</v>
      </c>
      <c r="H542" s="49">
        <v>7.1033333333333335</v>
      </c>
      <c r="I542" s="36">
        <v>7.4696525021114804</v>
      </c>
      <c r="J542" s="39">
        <f>C542/$Q480/H542/30/N542</f>
        <v>0.78426927839956617</v>
      </c>
      <c r="K542" s="39">
        <f>E542/$Q$480/I542/30/O542</f>
        <v>0.74075727957532778</v>
      </c>
      <c r="L542" s="39">
        <f>C542/$M480/24/30</f>
        <v>0.27576084232446352</v>
      </c>
      <c r="M542" s="39">
        <f>E542/$M$480/24/30</f>
        <v>0.27627818257864528</v>
      </c>
      <c r="N542" s="40">
        <v>0.99</v>
      </c>
      <c r="O542" s="48">
        <v>0.99861999999999995</v>
      </c>
      <c r="P542" s="40">
        <v>0.995</v>
      </c>
      <c r="Q542" s="52">
        <v>1</v>
      </c>
      <c r="R542" s="41"/>
      <c r="S542" s="42">
        <v>44681</v>
      </c>
      <c r="T542" s="39">
        <f t="shared" si="875"/>
        <v>1.8760468303657962E-3</v>
      </c>
      <c r="U542" s="39">
        <f t="shared" si="876"/>
        <v>5.1570037838312599E-2</v>
      </c>
      <c r="V542" s="40">
        <f t="shared" si="877"/>
        <v>8.619999999999961E-3</v>
      </c>
      <c r="W542" s="40">
        <f t="shared" si="878"/>
        <v>5.0000000000000044E-3</v>
      </c>
      <c r="X542" s="61">
        <v>-2.2599999999999999E-2</v>
      </c>
      <c r="Z542" s="41"/>
      <c r="AA542" s="41"/>
    </row>
    <row r="543" spans="1:27" hidden="1">
      <c r="B543" s="7">
        <v>44712</v>
      </c>
      <c r="C543" s="3">
        <v>3908.9037690374807</v>
      </c>
      <c r="D543" s="3"/>
      <c r="E543" s="3">
        <v>3954.9553024673933</v>
      </c>
      <c r="F543" s="2">
        <v>6.903225806451613</v>
      </c>
      <c r="G543" s="3">
        <v>7.2804712931996072</v>
      </c>
      <c r="H543" s="2">
        <v>6.6870967741935488</v>
      </c>
      <c r="I543" s="3">
        <v>7.0792714564567971</v>
      </c>
      <c r="J543" s="63">
        <f>C543/$Q480/H543/31/N543</f>
        <v>0.79361385381339544</v>
      </c>
      <c r="K543" s="99">
        <f>E543/$Q$480/I543/31/O543</f>
        <v>0.75171586726134165</v>
      </c>
      <c r="L543" s="63">
        <f>C543/$M480/24/31</f>
        <v>0.26269514576864789</v>
      </c>
      <c r="M543" s="63">
        <f>E543/$M$480/24/31</f>
        <v>0.26579000688624954</v>
      </c>
      <c r="N543" s="9">
        <v>0.99</v>
      </c>
      <c r="O543" s="97">
        <v>0.99890999999999996</v>
      </c>
      <c r="P543" s="9">
        <v>0.995</v>
      </c>
      <c r="Q543" s="98">
        <v>1</v>
      </c>
      <c r="S543" s="7">
        <v>44317</v>
      </c>
      <c r="T543" s="63">
        <f t="shared" si="875"/>
        <v>1.1781188832195921E-2</v>
      </c>
      <c r="U543" s="63">
        <f t="shared" si="876"/>
        <v>5.864647925789046E-2</v>
      </c>
      <c r="V543" s="9">
        <f t="shared" si="877"/>
        <v>8.9099999999999735E-3</v>
      </c>
      <c r="W543" s="9">
        <f t="shared" si="878"/>
        <v>5.0000000000000044E-3</v>
      </c>
      <c r="X543" s="64">
        <v>-2.12E-2</v>
      </c>
    </row>
    <row r="544" spans="1:27" hidden="1">
      <c r="B544" s="7">
        <v>44742</v>
      </c>
      <c r="C544" s="3">
        <v>3484.8334364595175</v>
      </c>
      <c r="D544" s="3">
        <f>3606.93893967418*P480/(24+(118*24*460/10^6))</f>
        <v>3562.8734413786574</v>
      </c>
      <c r="E544" s="2">
        <v>3777.5093995000921</v>
      </c>
      <c r="F544" s="2">
        <v>6.5</v>
      </c>
      <c r="G544" s="2">
        <v>7.0267450331668604</v>
      </c>
      <c r="H544" s="2">
        <v>6.1333333333333337</v>
      </c>
      <c r="I544" s="2">
        <v>6.6290936980147883</v>
      </c>
      <c r="J544" s="63">
        <f>D544/$P480/H544/30/N544</f>
        <v>0.782561653609116</v>
      </c>
      <c r="K544" s="99">
        <f>E544/$P$480/I544/30/O544</f>
        <v>0.76064029241369568</v>
      </c>
      <c r="L544" s="63">
        <f>D544/$M480/24/30</f>
        <v>0.24742176676240674</v>
      </c>
      <c r="M544" s="63">
        <f>E544/$M$480/24/30</f>
        <v>0.26232704163195081</v>
      </c>
      <c r="N544" s="9">
        <v>0.99</v>
      </c>
      <c r="O544" s="97">
        <v>0.99912999999999996</v>
      </c>
      <c r="P544" s="9">
        <v>0.995</v>
      </c>
      <c r="Q544" s="98">
        <v>1</v>
      </c>
      <c r="S544" s="7">
        <v>44742</v>
      </c>
      <c r="T544" s="63">
        <f>E544/D544-1</f>
        <v>6.024237505286778E-2</v>
      </c>
      <c r="U544" s="63">
        <f t="shared" si="876"/>
        <v>8.0830494241541428E-2</v>
      </c>
      <c r="V544" s="9">
        <f t="shared" si="877"/>
        <v>9.1299999999999715E-3</v>
      </c>
      <c r="W544" s="9">
        <f t="shared" si="878"/>
        <v>5.0000000000000044E-3</v>
      </c>
      <c r="X544" s="64">
        <v>-1.5599999999999999E-2</v>
      </c>
    </row>
    <row r="545" spans="2:24" hidden="1">
      <c r="B545" s="7">
        <v>44773</v>
      </c>
      <c r="C545" s="3">
        <v>3246.7524107779973</v>
      </c>
      <c r="D545" s="3">
        <f>3360.51576393678*P480/(24+(118*24*460/10^6))</f>
        <v>3319.4607851460355</v>
      </c>
      <c r="E545" s="3">
        <v>3293.4532139989728</v>
      </c>
      <c r="F545" s="2">
        <v>5.741935483870968</v>
      </c>
      <c r="G545" s="3">
        <v>5.52191009109566</v>
      </c>
      <c r="H545" s="2">
        <v>5.4838709677419351</v>
      </c>
      <c r="I545" s="3">
        <v>5.2455518218781485</v>
      </c>
      <c r="J545" s="63">
        <f>D545/$P480/H545/31/N545</f>
        <v>0.78914100646629137</v>
      </c>
      <c r="K545" s="99">
        <f>E545/$P$480/I545/31/O545</f>
        <v>0.81076226418934094</v>
      </c>
      <c r="L545" s="63">
        <f>D545/$M480/24/31</f>
        <v>0.22308204201250237</v>
      </c>
      <c r="M545" s="63">
        <f>E545/$M$480/24/31</f>
        <v>0.22133422137089873</v>
      </c>
      <c r="N545" s="9">
        <v>0.99</v>
      </c>
      <c r="O545" s="97">
        <v>0.99948499999999996</v>
      </c>
      <c r="P545" s="9">
        <v>0.995</v>
      </c>
      <c r="Q545" s="64">
        <v>1</v>
      </c>
      <c r="S545" s="7">
        <v>44773</v>
      </c>
      <c r="T545" s="63">
        <f>E545/D545-1</f>
        <v>-7.834878261988143E-3</v>
      </c>
      <c r="U545" s="63">
        <f t="shared" si="876"/>
        <v>-4.3458197186925784E-2</v>
      </c>
      <c r="V545" s="9">
        <f t="shared" si="877"/>
        <v>9.4849999999999657E-3</v>
      </c>
      <c r="W545" s="63">
        <f t="shared" si="878"/>
        <v>5.0000000000000044E-3</v>
      </c>
      <c r="X545" s="64">
        <v>-3.0000000000000001E-3</v>
      </c>
    </row>
    <row r="546" spans="2:24" hidden="1">
      <c r="B546" s="7">
        <v>44804</v>
      </c>
      <c r="C546" s="3">
        <v>3337.016684215228</v>
      </c>
      <c r="D546" s="3">
        <f>3453.9428182447*$P$480/(24+(118*24*460/10^6))</f>
        <v>3411.7464534279607</v>
      </c>
      <c r="E546" s="3">
        <v>3390.5892540373607</v>
      </c>
      <c r="F546" s="2">
        <v>5.709677419354839</v>
      </c>
      <c r="G546" s="3">
        <v>5.4484578236030545</v>
      </c>
      <c r="H546" s="2">
        <v>5.709677419354839</v>
      </c>
      <c r="I546" s="2">
        <v>5.4360191054037479</v>
      </c>
      <c r="J546" s="63">
        <f>D546/$P480/H546/31/N546</f>
        <v>0.77900361448827438</v>
      </c>
      <c r="K546" s="63">
        <f>E546/$P$480/I546/31/O546</f>
        <v>0.80541639340449378</v>
      </c>
      <c r="L546" s="63">
        <f>D546/$M480/24/31</f>
        <v>0.22928403584865328</v>
      </c>
      <c r="M546" s="63">
        <f>E546/$M$480/24/31</f>
        <v>0.22786218105089789</v>
      </c>
      <c r="N546" s="9">
        <v>0.99</v>
      </c>
      <c r="O546" s="63">
        <v>0.99950099999999997</v>
      </c>
      <c r="P546" s="9">
        <v>0.995</v>
      </c>
      <c r="Q546" s="64">
        <v>1</v>
      </c>
      <c r="S546" s="7">
        <v>44804</v>
      </c>
      <c r="T546" s="63">
        <f>E546/D546-1</f>
        <v>-6.2012812732148426E-3</v>
      </c>
      <c r="U546" s="63">
        <f t="shared" si="876"/>
        <v>-4.7928857245671308E-2</v>
      </c>
      <c r="V546" s="9">
        <f t="shared" si="877"/>
        <v>9.5009999999999817E-3</v>
      </c>
      <c r="W546" s="63">
        <f t="shared" si="878"/>
        <v>5.0000000000000044E-3</v>
      </c>
      <c r="X546" s="64">
        <v>-3.5000000000000001E-3</v>
      </c>
    </row>
    <row r="547" spans="2:24" hidden="1">
      <c r="B547" s="7">
        <v>44834</v>
      </c>
      <c r="C547" s="3">
        <v>3623.1532649128908</v>
      </c>
      <c r="D547" s="3">
        <f>3750.10537344335*$P$480/(24+(118*24*460/10^6))</f>
        <v>3704.2908296694472</v>
      </c>
      <c r="E547" s="3">
        <v>3962.6149025120012</v>
      </c>
      <c r="F547" s="2">
        <v>5.9333333333333336</v>
      </c>
      <c r="G547" s="3">
        <v>6.2305172761453047</v>
      </c>
      <c r="H547" s="2">
        <v>6.4366666666666665</v>
      </c>
      <c r="I547" s="3">
        <v>6.8186070948272697</v>
      </c>
      <c r="J547" s="63">
        <f>D547/$P480/H547/30/N547</f>
        <v>0.77528037933941385</v>
      </c>
      <c r="K547" s="63">
        <f>E547/$P$480/I547/30/O547</f>
        <v>0.77601671978979214</v>
      </c>
      <c r="L547" s="63">
        <f>D547/$M480/24/30</f>
        <v>0.25724241872704495</v>
      </c>
      <c r="M547" s="63">
        <f>E547/$M$480/24/30</f>
        <v>0.27518159045222229</v>
      </c>
      <c r="N547" s="9">
        <v>0.99</v>
      </c>
      <c r="O547" s="63">
        <v>0.99876900000000002</v>
      </c>
      <c r="P547" s="9">
        <v>0.995</v>
      </c>
      <c r="Q547" s="64">
        <v>1</v>
      </c>
      <c r="S547" s="7">
        <v>44834</v>
      </c>
      <c r="T547" s="63">
        <f t="shared" ref="T547:T556" si="879">E547/D547-1</f>
        <v>6.9736444766569594E-2</v>
      </c>
      <c r="U547" s="63">
        <f t="shared" si="876"/>
        <v>5.9338233271973628E-2</v>
      </c>
      <c r="V547" s="63">
        <f t="shared" si="877"/>
        <v>8.7690000000000268E-3</v>
      </c>
      <c r="W547" s="63">
        <f t="shared" si="878"/>
        <v>5.0000000000000044E-3</v>
      </c>
      <c r="X547" s="64">
        <v>-1.41E-2</v>
      </c>
    </row>
    <row r="548" spans="2:24" hidden="1">
      <c r="B548" s="7">
        <v>44865</v>
      </c>
      <c r="C548" s="3">
        <v>3693.6844767601328</v>
      </c>
      <c r="D548" s="3">
        <v>3823.1079370128514</v>
      </c>
      <c r="E548" s="3">
        <v>4002.4409427712831</v>
      </c>
      <c r="F548" s="2">
        <v>5.387096774193548</v>
      </c>
      <c r="G548" s="2">
        <v>5.5142643136783613</v>
      </c>
      <c r="H548" s="2">
        <v>6.4161290322580644</v>
      </c>
      <c r="I548" s="2">
        <v>6.7216739644555412</v>
      </c>
      <c r="J548" s="63">
        <f>D548/$O480/H548/31/N548</f>
        <v>0.76732504265857315</v>
      </c>
      <c r="K548" s="63">
        <f>E548/$O$480/I548/31/O548</f>
        <v>0.75980363681027718</v>
      </c>
      <c r="L548" s="63">
        <f>D548/$M480/24/31</f>
        <v>0.25692929684226151</v>
      </c>
      <c r="M548" s="63">
        <f>E548/$M$480/24/31</f>
        <v>0.26898124615398405</v>
      </c>
      <c r="N548" s="9">
        <v>0.99</v>
      </c>
      <c r="O548" s="63">
        <v>0.99911899999999998</v>
      </c>
      <c r="P548" s="9">
        <v>0.995</v>
      </c>
      <c r="Q548" s="64">
        <v>1</v>
      </c>
      <c r="S548" s="7">
        <v>44865</v>
      </c>
      <c r="T548" s="63">
        <f t="shared" si="879"/>
        <v>4.6907649146456398E-2</v>
      </c>
      <c r="U548" s="63">
        <f t="shared" si="876"/>
        <v>4.7621382092115638E-2</v>
      </c>
      <c r="V548" s="63">
        <f t="shared" si="877"/>
        <v>9.1189999999999882E-3</v>
      </c>
      <c r="W548" s="63">
        <f t="shared" si="878"/>
        <v>5.0000000000000044E-3</v>
      </c>
      <c r="X548" s="64">
        <v>-1.83E-2</v>
      </c>
    </row>
    <row r="549" spans="2:24" hidden="1">
      <c r="B549" s="7">
        <v>44895</v>
      </c>
      <c r="C549" s="3">
        <v>3197.2234500807167</v>
      </c>
      <c r="D549" s="3">
        <v>3309.2513519532563</v>
      </c>
      <c r="E549" s="3">
        <v>3319.1734088085295</v>
      </c>
      <c r="F549" s="2">
        <v>4.2666666666666666</v>
      </c>
      <c r="G549" s="3">
        <v>4.3357597891612389</v>
      </c>
      <c r="H549" s="2">
        <v>5.4</v>
      </c>
      <c r="I549" s="3">
        <v>5.7310409143294541</v>
      </c>
      <c r="J549" s="63">
        <f>D549/$O480/H549/30/N549</f>
        <v>0.81547816351635816</v>
      </c>
      <c r="K549" s="63">
        <f>E549/$O$480/I549/30/O549</f>
        <v>0.76373921313616222</v>
      </c>
      <c r="L549" s="63">
        <f>D549/$M480/24/30</f>
        <v>0.2298091216634206</v>
      </c>
      <c r="M549" s="63">
        <f>E549/$M$480/24/30</f>
        <v>0.23049815338948124</v>
      </c>
      <c r="N549" s="9">
        <v>0.99</v>
      </c>
      <c r="O549" s="63">
        <v>0.99899400000000005</v>
      </c>
      <c r="P549" s="9">
        <v>0.995</v>
      </c>
      <c r="Q549" s="64">
        <v>1</v>
      </c>
      <c r="S549" s="7">
        <v>44895</v>
      </c>
      <c r="T549" s="63">
        <f t="shared" si="879"/>
        <v>2.9982784019766395E-3</v>
      </c>
      <c r="U549" s="63">
        <f t="shared" si="876"/>
        <v>6.1303873023972999E-2</v>
      </c>
      <c r="V549" s="63">
        <f t="shared" si="877"/>
        <v>8.9940000000000575E-3</v>
      </c>
      <c r="W549" s="63">
        <f t="shared" si="878"/>
        <v>5.0000000000000044E-3</v>
      </c>
      <c r="X549" s="64">
        <v>-2.1700000000000001E-2</v>
      </c>
    </row>
    <row r="550" spans="2:24" hidden="1">
      <c r="B550" s="7">
        <v>44926</v>
      </c>
      <c r="C550" s="3">
        <v>3151.2029757146829</v>
      </c>
      <c r="D550" s="3">
        <v>3261.6183605808446</v>
      </c>
      <c r="E550" s="3">
        <v>3384.1036243472568</v>
      </c>
      <c r="F550" s="2">
        <v>3.774193548387097</v>
      </c>
      <c r="G550" s="3">
        <v>4.0074618403887854</v>
      </c>
      <c r="H550" s="2">
        <v>5.0258064516129037</v>
      </c>
      <c r="I550" s="3">
        <v>5.584603050550629</v>
      </c>
      <c r="J550" s="63">
        <f>D550/$O480/H550/31/N550</f>
        <v>0.83572479171060987</v>
      </c>
      <c r="K550" s="63">
        <f>E550/$O$480/I550/31/O550</f>
        <v>0.77330818135712076</v>
      </c>
      <c r="L550" s="63">
        <f>D550/$M480/24/31</f>
        <v>0.21919478229709979</v>
      </c>
      <c r="M550" s="63">
        <f>E550/$M$480/24/31</f>
        <v>0.22742631884054149</v>
      </c>
      <c r="N550" s="9">
        <v>0.99</v>
      </c>
      <c r="O550" s="63">
        <v>0.99900999999999995</v>
      </c>
      <c r="P550" s="9">
        <v>0.995</v>
      </c>
      <c r="Q550" s="64">
        <v>1</v>
      </c>
      <c r="S550" s="7">
        <v>44926</v>
      </c>
      <c r="T550" s="63">
        <f t="shared" si="879"/>
        <v>3.7553524117579284E-2</v>
      </c>
      <c r="U550" s="63">
        <f t="shared" si="876"/>
        <v>0.11118545935217905</v>
      </c>
      <c r="V550" s="63">
        <f t="shared" si="877"/>
        <v>9.0099999999999625E-3</v>
      </c>
      <c r="W550" s="63">
        <f t="shared" si="878"/>
        <v>5.0000000000000044E-3</v>
      </c>
      <c r="X550" s="64">
        <v>-2.2599999999999999E-2</v>
      </c>
    </row>
    <row r="551" spans="2:24" hidden="1">
      <c r="B551" s="7">
        <v>44957</v>
      </c>
      <c r="C551" s="3">
        <v>3253.0782267651794</v>
      </c>
      <c r="D551" s="3">
        <v>3367.0632309607868</v>
      </c>
      <c r="E551" s="3">
        <v>3350.3535803971204</v>
      </c>
      <c r="F551" s="2">
        <v>4.032258064516129</v>
      </c>
      <c r="G551" s="2">
        <v>4.0856566359750897</v>
      </c>
      <c r="H551" s="2">
        <v>5.2967741935483863</v>
      </c>
      <c r="I551" s="2">
        <v>5.469585917017425</v>
      </c>
      <c r="J551" s="63">
        <f>D551/$O480/H551/31/N551</f>
        <v>0.81860749228859653</v>
      </c>
      <c r="K551" s="63">
        <f>E551/$O$480/I551/31/O551</f>
        <v>0.7815418840366779</v>
      </c>
      <c r="L551" s="63">
        <f>D551/$M480/24/31</f>
        <v>0.22628113111295611</v>
      </c>
      <c r="M551" s="63">
        <f>E551/$M$480/24/31</f>
        <v>0.22515817072561292</v>
      </c>
      <c r="N551" s="9">
        <v>0.99</v>
      </c>
      <c r="O551" s="63">
        <v>0.99920600000000004</v>
      </c>
      <c r="P551" s="9">
        <v>0.995</v>
      </c>
      <c r="Q551" s="64">
        <v>1</v>
      </c>
      <c r="R551" s="88">
        <f t="shared" ref="R551:R556" si="880">T551-U551</f>
        <v>-3.7588521025269328E-2</v>
      </c>
      <c r="S551" s="7">
        <v>44957</v>
      </c>
      <c r="T551" s="63">
        <f t="shared" si="879"/>
        <v>-4.9626779830025392E-3</v>
      </c>
      <c r="U551" s="63">
        <f t="shared" si="876"/>
        <v>3.2625843042266789E-2</v>
      </c>
      <c r="V551" s="63">
        <f t="shared" si="877"/>
        <v>9.2060000000000475E-3</v>
      </c>
      <c r="W551" s="63">
        <f t="shared" si="878"/>
        <v>5.0000000000000044E-3</v>
      </c>
      <c r="X551" s="64">
        <v>-1.84E-2</v>
      </c>
    </row>
    <row r="552" spans="2:24" hidden="1">
      <c r="B552" s="7">
        <v>44985</v>
      </c>
      <c r="C552" s="3">
        <v>3306.0810401980448</v>
      </c>
      <c r="D552" s="3">
        <v>3421.923216428987</v>
      </c>
      <c r="E552" s="3">
        <v>3519.4129008285727</v>
      </c>
      <c r="F552" s="2">
        <v>4.9642857142857144</v>
      </c>
      <c r="G552" s="3">
        <v>5.156079559982822</v>
      </c>
      <c r="H552" s="2">
        <v>6.0892857142857144</v>
      </c>
      <c r="I552" s="3">
        <v>6.4202975093126256</v>
      </c>
      <c r="J552" s="63">
        <f>D552/$O480/H552/28/N552</f>
        <v>0.80120467138609175</v>
      </c>
      <c r="K552" s="63">
        <f>E552/$O$480/I552/28/O552</f>
        <v>0.77387386375679257</v>
      </c>
      <c r="L552" s="63">
        <f>D552/$M480/24/28</f>
        <v>0.2546073821747758</v>
      </c>
      <c r="M552" s="63">
        <f>E552/$M$480/24/28</f>
        <v>0.26186107893069738</v>
      </c>
      <c r="N552" s="9">
        <v>0.99</v>
      </c>
      <c r="O552" s="63">
        <v>0.99981500000000001</v>
      </c>
      <c r="P552" s="9">
        <v>0.995</v>
      </c>
      <c r="Q552" s="64">
        <v>1</v>
      </c>
      <c r="R552" s="88">
        <f t="shared" si="880"/>
        <v>-2.5869973632733023E-2</v>
      </c>
      <c r="S552" s="7">
        <v>44985</v>
      </c>
      <c r="T552" s="63">
        <f t="shared" si="879"/>
        <v>2.848973464148119E-2</v>
      </c>
      <c r="U552" s="63">
        <f t="shared" ref="U552:U556" si="881">I552/H552-1</f>
        <v>5.4359708274214213E-2</v>
      </c>
      <c r="V552" s="63">
        <f t="shared" ref="V552:V556" si="882">O552-N552</f>
        <v>9.8150000000000182E-3</v>
      </c>
      <c r="W552" s="63">
        <f t="shared" ref="W552:W556" si="883">Q552-P552</f>
        <v>5.0000000000000044E-3</v>
      </c>
      <c r="X552" s="64">
        <v>-1.95E-2</v>
      </c>
    </row>
    <row r="553" spans="2:24" hidden="1">
      <c r="B553" s="7">
        <v>45016</v>
      </c>
      <c r="C553" s="19">
        <v>4085.8851357006538</v>
      </c>
      <c r="D553" s="19">
        <v>4229.0509626099829</v>
      </c>
      <c r="E553" s="19">
        <v>3742.5537379789412</v>
      </c>
      <c r="F553" s="2">
        <v>6.161290322580645</v>
      </c>
      <c r="G553" s="19">
        <v>5.4472988848712909</v>
      </c>
      <c r="H553" s="2">
        <v>6.9129032258064518</v>
      </c>
      <c r="I553" s="91">
        <v>6.0653787261383867</v>
      </c>
      <c r="J553" s="63">
        <f>D553/$O$480/H553/DAY(B553)/N553</f>
        <v>0.78780429362432991</v>
      </c>
      <c r="K553" s="63">
        <f t="shared" ref="K553:K560" si="884">E553/$O$480/I553/DAY(B553)/O553</f>
        <v>0.79047450989142598</v>
      </c>
      <c r="L553" s="63">
        <f>D553/$M480/24/DAY(B553)</f>
        <v>0.2842104141538967</v>
      </c>
      <c r="M553" s="63">
        <f t="shared" ref="M553:M559" si="885">E553/$M$480/24/DAY(B553)</f>
        <v>0.25151570819750946</v>
      </c>
      <c r="N553" s="9">
        <v>0.99</v>
      </c>
      <c r="O553" s="92">
        <v>0.99516099999999996</v>
      </c>
      <c r="P553" s="9">
        <v>0.995</v>
      </c>
      <c r="Q553" s="93">
        <v>0.99542200000000003</v>
      </c>
      <c r="R553" s="88">
        <f t="shared" si="880"/>
        <v>7.5633971635689079E-3</v>
      </c>
      <c r="S553" s="7">
        <v>45016</v>
      </c>
      <c r="T553" s="63">
        <f t="shared" si="879"/>
        <v>-0.11503697376368271</v>
      </c>
      <c r="U553" s="63">
        <f t="shared" si="881"/>
        <v>-0.12260037092725162</v>
      </c>
      <c r="V553" s="92">
        <f t="shared" si="882"/>
        <v>5.1609999999999712E-3</v>
      </c>
      <c r="W553" s="92">
        <f t="shared" si="883"/>
        <v>4.2200000000003346E-4</v>
      </c>
      <c r="X553" s="64">
        <v>-1.12E-2</v>
      </c>
    </row>
    <row r="554" spans="2:24" hidden="1">
      <c r="B554" s="7">
        <f t="shared" ref="B554:B586" si="886">EOMONTH(B553,1)</f>
        <v>45046</v>
      </c>
      <c r="C554" s="3">
        <v>3951.1013488249073</v>
      </c>
      <c r="D554" s="3">
        <v>4079.374604105451</v>
      </c>
      <c r="E554" s="2">
        <v>4014.5854747831777</v>
      </c>
      <c r="F554" s="2">
        <v>6.8666666666666663</v>
      </c>
      <c r="G554" s="2">
        <v>6.6829627490675678</v>
      </c>
      <c r="H554" s="2">
        <v>7.1033333333333335</v>
      </c>
      <c r="I554" s="2">
        <v>6.8564219558008652</v>
      </c>
      <c r="J554" s="63">
        <f>D554/$O$480/H554/DAY(B554)/N554</f>
        <v>0.76420123282660413</v>
      </c>
      <c r="K554" s="63">
        <f t="shared" si="884"/>
        <v>0.77198643871737116</v>
      </c>
      <c r="L554" s="63">
        <f t="shared" ref="L554:L559" si="887">D554/$M$480/24/DAY(B554)</f>
        <v>0.28328990306287855</v>
      </c>
      <c r="M554" s="63">
        <f t="shared" si="885"/>
        <v>0.27879065797105401</v>
      </c>
      <c r="N554" s="9">
        <v>0.99</v>
      </c>
      <c r="O554" s="92">
        <v>0.99918300000000004</v>
      </c>
      <c r="P554" s="9">
        <v>0.995</v>
      </c>
      <c r="Q554" s="93">
        <v>1</v>
      </c>
      <c r="R554" s="88">
        <f t="shared" si="880"/>
        <v>1.8877808116460226E-2</v>
      </c>
      <c r="S554" s="7">
        <f>B554</f>
        <v>45046</v>
      </c>
      <c r="T554" s="63">
        <f t="shared" si="879"/>
        <v>-1.5882123023727712E-2</v>
      </c>
      <c r="U554" s="63">
        <f t="shared" si="881"/>
        <v>-3.4759931140187939E-2</v>
      </c>
      <c r="V554" s="63">
        <f t="shared" si="882"/>
        <v>9.1830000000000522E-3</v>
      </c>
      <c r="W554" s="63">
        <f t="shared" si="883"/>
        <v>5.0000000000000044E-3</v>
      </c>
      <c r="X554" s="64">
        <v>-2.07E-2</v>
      </c>
    </row>
    <row r="555" spans="2:24" hidden="1">
      <c r="B555" s="7">
        <f t="shared" si="886"/>
        <v>45077</v>
      </c>
      <c r="C555" s="3">
        <v>3889.3592501922885</v>
      </c>
      <c r="D555" s="3">
        <v>4011.8083106451427</v>
      </c>
      <c r="E555" s="2">
        <v>4133.1143160805232</v>
      </c>
      <c r="F555" s="2">
        <v>6.903225806451613</v>
      </c>
      <c r="G555" s="2">
        <v>7.0942759260992592</v>
      </c>
      <c r="H555" s="2">
        <v>6.6870967741935488</v>
      </c>
      <c r="I555" s="2">
        <v>6.8543671622069988</v>
      </c>
      <c r="J555" s="63">
        <f>D555/$O$480/H555/DAY(B555)/N555</f>
        <v>0.77257111632049214</v>
      </c>
      <c r="K555" s="63">
        <f t="shared" si="884"/>
        <v>0.76966963895744578</v>
      </c>
      <c r="L555" s="63">
        <f t="shared" si="887"/>
        <v>0.26961077356486174</v>
      </c>
      <c r="M555" s="63">
        <f t="shared" si="885"/>
        <v>0.27776305887637925</v>
      </c>
      <c r="N555" s="9">
        <v>0.99</v>
      </c>
      <c r="O555" s="92">
        <v>0.99879600000000002</v>
      </c>
      <c r="P555" s="9">
        <v>0.995</v>
      </c>
      <c r="Q555" s="93">
        <v>1</v>
      </c>
      <c r="R555" s="88">
        <f t="shared" si="880"/>
        <v>5.2233359882307706E-3</v>
      </c>
      <c r="S555" s="7">
        <f>B555</f>
        <v>45077</v>
      </c>
      <c r="T555" s="63">
        <f t="shared" si="879"/>
        <v>3.0237238681993128E-2</v>
      </c>
      <c r="U555" s="63">
        <f t="shared" si="881"/>
        <v>2.5013902693762358E-2</v>
      </c>
      <c r="V555" s="63">
        <f t="shared" si="882"/>
        <v>8.796000000000026E-3</v>
      </c>
      <c r="W555" s="63">
        <f t="shared" si="883"/>
        <v>5.0000000000000044E-3</v>
      </c>
      <c r="X555" s="64">
        <v>-2.29E-2</v>
      </c>
    </row>
    <row r="556" spans="2:24" hidden="1">
      <c r="B556" s="7">
        <f t="shared" si="886"/>
        <v>45107</v>
      </c>
      <c r="C556" s="3">
        <v>3467.4092692772256</v>
      </c>
      <c r="D556" s="3">
        <v>3571.4793124770231</v>
      </c>
      <c r="E556" s="2">
        <v>3026.0060393937324</v>
      </c>
      <c r="F556" s="2">
        <v>6.5</v>
      </c>
      <c r="G556" s="2">
        <v>6.9628833912418227</v>
      </c>
      <c r="H556" s="2">
        <v>6.1333333333333337</v>
      </c>
      <c r="I556" s="2">
        <v>6.5296734270377206</v>
      </c>
      <c r="J556" s="63">
        <f>D556/$O$480/H556/DAY(B556)/N556</f>
        <v>0.77486833111048881</v>
      </c>
      <c r="K556" s="63">
        <f t="shared" si="884"/>
        <v>0.83555859315747438</v>
      </c>
      <c r="L556" s="63">
        <f t="shared" si="887"/>
        <v>0.24801939669979328</v>
      </c>
      <c r="M556" s="63">
        <f t="shared" si="885"/>
        <v>0.21013930829123142</v>
      </c>
      <c r="N556" s="9">
        <v>0.99</v>
      </c>
      <c r="O556" s="63">
        <v>0.73065599999999997</v>
      </c>
      <c r="P556" s="9">
        <v>0.995</v>
      </c>
      <c r="Q556" s="64">
        <v>1</v>
      </c>
      <c r="R556" s="88">
        <f t="shared" si="880"/>
        <v>-0.21735101399970758</v>
      </c>
      <c r="S556" s="7">
        <f t="shared" ref="S556:S559" si="888">B556</f>
        <v>45107</v>
      </c>
      <c r="T556" s="63">
        <f t="shared" si="879"/>
        <v>-0.1527303465479054</v>
      </c>
      <c r="U556" s="63">
        <f t="shared" si="881"/>
        <v>6.4620667451802172E-2</v>
      </c>
      <c r="V556" s="63">
        <f t="shared" si="882"/>
        <v>-0.25934400000000002</v>
      </c>
      <c r="W556" s="92">
        <f t="shared" si="883"/>
        <v>5.0000000000000044E-3</v>
      </c>
      <c r="X556" s="64">
        <v>-1.0699999999999999E-2</v>
      </c>
    </row>
    <row r="557" spans="2:24" hidden="1">
      <c r="B557" s="7">
        <f t="shared" si="886"/>
        <v>45138</v>
      </c>
      <c r="C557" s="3">
        <v>3230.5186487241176</v>
      </c>
      <c r="D557" s="3">
        <v>3328.5816552589122</v>
      </c>
      <c r="E557" s="2">
        <v>2968.6606957500298</v>
      </c>
      <c r="F557" s="2">
        <v>5.741935483870968</v>
      </c>
      <c r="G557" s="2">
        <v>6.0324744402996124</v>
      </c>
      <c r="H557" s="2">
        <v>5.4838709677419351</v>
      </c>
      <c r="I557" s="2">
        <v>5.6957602672506642</v>
      </c>
      <c r="J557" s="63">
        <f>D557/$O$480/H557/DAY(B557)/N557</f>
        <v>0.78164200439848541</v>
      </c>
      <c r="K557" s="63">
        <f t="shared" si="884"/>
        <v>0.86462576708744643</v>
      </c>
      <c r="L557" s="63">
        <f t="shared" si="887"/>
        <v>0.22369500371363657</v>
      </c>
      <c r="M557" s="63">
        <f t="shared" si="885"/>
        <v>0.19950676718750202</v>
      </c>
      <c r="N557" s="9">
        <v>0.99</v>
      </c>
      <c r="O557" s="63">
        <v>0.76851400000000003</v>
      </c>
      <c r="P557" s="9">
        <v>0.995</v>
      </c>
      <c r="Q557" s="64">
        <v>1</v>
      </c>
      <c r="R557" s="88">
        <f t="shared" ref="R557" si="889">T557-U557</f>
        <v>-0.14676906511728627</v>
      </c>
      <c r="S557" s="7">
        <f t="shared" si="888"/>
        <v>45138</v>
      </c>
      <c r="T557" s="63">
        <f t="shared" ref="T557" si="890">E557/D557-1</f>
        <v>-0.10813042814804741</v>
      </c>
      <c r="U557" s="63">
        <f t="shared" ref="U557" si="891">I557/H557-1</f>
        <v>3.863863696923886E-2</v>
      </c>
      <c r="V557" s="63">
        <f t="shared" ref="V557" si="892">O557-N557</f>
        <v>-0.22148599999999996</v>
      </c>
      <c r="W557" s="92">
        <f t="shared" ref="W557" si="893">Q557-P557</f>
        <v>5.0000000000000044E-3</v>
      </c>
      <c r="X557" s="64">
        <v>-8.3999999999999995E-3</v>
      </c>
    </row>
    <row r="558" spans="2:24" hidden="1">
      <c r="B558" s="7">
        <f t="shared" si="886"/>
        <v>45169</v>
      </c>
      <c r="C558" s="3">
        <v>3320.3316007941635</v>
      </c>
      <c r="D558" s="3">
        <v>3425.9285953152048</v>
      </c>
      <c r="E558" s="2">
        <v>3731.0760379258832</v>
      </c>
      <c r="F558" s="2">
        <v>5.709677419354839</v>
      </c>
      <c r="G558" s="2">
        <v>6.2890450114936769</v>
      </c>
      <c r="H558" s="2">
        <v>5.709677419354839</v>
      </c>
      <c r="I558" s="2">
        <v>6.3689505776719217</v>
      </c>
      <c r="J558" s="63">
        <f t="shared" ref="J558:J562" si="894">D558/$O$480/H558/DAY(B558)/N558</f>
        <v>0.77268527568895173</v>
      </c>
      <c r="K558" s="63">
        <f t="shared" si="884"/>
        <v>0.76613658960415543</v>
      </c>
      <c r="L558" s="63">
        <f t="shared" si="887"/>
        <v>0.23023713678193583</v>
      </c>
      <c r="M558" s="63">
        <f t="shared" si="885"/>
        <v>0.25074435738749212</v>
      </c>
      <c r="N558" s="9">
        <v>0.99</v>
      </c>
      <c r="O558" s="63">
        <v>0.97483500000000001</v>
      </c>
      <c r="P558" s="9">
        <v>0.995</v>
      </c>
      <c r="Q558" s="64">
        <v>1</v>
      </c>
      <c r="R558" s="88">
        <f t="shared" ref="R558:R562" si="895">T558-U558</f>
        <v>-2.6395925454557378E-2</v>
      </c>
      <c r="S558" s="7">
        <f t="shared" si="888"/>
        <v>45169</v>
      </c>
      <c r="T558" s="63">
        <f t="shared" ref="T558" si="896">E558/D558-1</f>
        <v>8.9069994928660412E-2</v>
      </c>
      <c r="U558" s="63">
        <f t="shared" ref="U558" si="897">I558/H558-1</f>
        <v>0.11546592038321779</v>
      </c>
      <c r="V558" s="63">
        <f t="shared" ref="V558" si="898">O558-N558</f>
        <v>-1.5164999999999984E-2</v>
      </c>
      <c r="W558" s="92">
        <f t="shared" ref="W558" si="899">Q558-P558</f>
        <v>5.0000000000000044E-3</v>
      </c>
      <c r="X558" s="64">
        <v>-1.77E-2</v>
      </c>
    </row>
    <row r="559" spans="2:24" hidden="1">
      <c r="B559" s="7">
        <f t="shared" si="886"/>
        <v>45199</v>
      </c>
      <c r="C559" s="3">
        <v>3605.037498588325</v>
      </c>
      <c r="D559" s="3">
        <v>3723.3448059973734</v>
      </c>
      <c r="E559" s="2">
        <v>3714.0299328673568</v>
      </c>
      <c r="F559" s="2">
        <v>5.9333333333333336</v>
      </c>
      <c r="G559" s="2">
        <v>5.902619793382633</v>
      </c>
      <c r="H559" s="2">
        <v>6.4366666666666665</v>
      </c>
      <c r="I559" s="2">
        <v>6.3960589144141489</v>
      </c>
      <c r="J559" s="63">
        <f t="shared" si="894"/>
        <v>0.7697480166949463</v>
      </c>
      <c r="K559" s="63">
        <f t="shared" si="884"/>
        <v>0.76722270002158466</v>
      </c>
      <c r="L559" s="63">
        <f t="shared" si="887"/>
        <v>0.25856561152759538</v>
      </c>
      <c r="M559" s="63">
        <f t="shared" si="885"/>
        <v>0.2579187453380109</v>
      </c>
      <c r="N559" s="9">
        <v>0.99</v>
      </c>
      <c r="O559" s="63">
        <v>0.99706399999999995</v>
      </c>
      <c r="P559" s="9">
        <v>0.995</v>
      </c>
      <c r="Q559" s="64">
        <v>1</v>
      </c>
      <c r="R559" s="88">
        <f t="shared" si="895"/>
        <v>3.8070682978645909E-3</v>
      </c>
      <c r="S559" s="7">
        <f t="shared" si="888"/>
        <v>45199</v>
      </c>
      <c r="T559" s="63">
        <f t="shared" ref="T559" si="900">E559/D559-1</f>
        <v>-2.5017487273841787E-3</v>
      </c>
      <c r="U559" s="63">
        <f t="shared" ref="U559" si="901">I559/H559-1</f>
        <v>-6.3088170252487696E-3</v>
      </c>
      <c r="V559" s="63">
        <f t="shared" ref="V559" si="902">O559-N559</f>
        <v>7.0639999999999592E-3</v>
      </c>
      <c r="W559" s="92">
        <f t="shared" ref="W559" si="903">Q559-P559</f>
        <v>5.0000000000000044E-3</v>
      </c>
      <c r="X559" s="64">
        <v>-1.32E-2</v>
      </c>
    </row>
    <row r="560" spans="2:24" hidden="1">
      <c r="B560" s="7">
        <f t="shared" si="886"/>
        <v>45230</v>
      </c>
      <c r="C560" s="3">
        <v>3675.2160543763339</v>
      </c>
      <c r="D560" s="3">
        <v>3804.5260253964011</v>
      </c>
      <c r="E560" s="2">
        <v>3513.1515465569846</v>
      </c>
      <c r="F560" s="2">
        <v>5.387096774193548</v>
      </c>
      <c r="G560" s="2">
        <v>5.2111982564625219</v>
      </c>
      <c r="H560" s="2">
        <v>6.4161290322580644</v>
      </c>
      <c r="I560" s="2">
        <v>6.1949142345467996</v>
      </c>
      <c r="J560" s="63">
        <f t="shared" si="894"/>
        <v>0.76359552040634193</v>
      </c>
      <c r="K560" s="63">
        <f t="shared" si="884"/>
        <v>0.77271155050245155</v>
      </c>
      <c r="L560" s="63">
        <f t="shared" ref="L560" si="904">D560/$M$480/24/DAY(B560)</f>
        <v>0.25568051245943557</v>
      </c>
      <c r="M560" s="63">
        <f t="shared" ref="M560" si="905">E560/$M$480/24/DAY(B560)</f>
        <v>0.23609889425786185</v>
      </c>
      <c r="N560" s="9">
        <v>0.99</v>
      </c>
      <c r="O560" s="63">
        <v>0.93565399999999999</v>
      </c>
      <c r="P560" s="9">
        <v>0.995</v>
      </c>
      <c r="Q560" s="64">
        <v>1</v>
      </c>
      <c r="R560" s="88">
        <f t="shared" si="895"/>
        <v>-4.2108353416999922E-2</v>
      </c>
      <c r="S560" s="7">
        <f t="shared" ref="S560" si="906">B560</f>
        <v>45230</v>
      </c>
      <c r="T560" s="63">
        <f t="shared" ref="T560" si="907">E560/D560-1</f>
        <v>-7.6586275634441869E-2</v>
      </c>
      <c r="U560" s="63">
        <f t="shared" ref="U560" si="908">I560/H560-1</f>
        <v>-3.4477922217441948E-2</v>
      </c>
      <c r="V560" s="63">
        <f t="shared" ref="V560" si="909">O560-N560</f>
        <v>-5.4346000000000005E-2</v>
      </c>
      <c r="W560" s="92">
        <f t="shared" ref="W560" si="910">Q560-P560</f>
        <v>5.0000000000000044E-3</v>
      </c>
      <c r="X560" s="64">
        <v>-1.26E-2</v>
      </c>
    </row>
    <row r="561" spans="2:28" hidden="1">
      <c r="B561" s="7">
        <f t="shared" si="886"/>
        <v>45260</v>
      </c>
      <c r="C561" s="3">
        <v>3181.237332830312</v>
      </c>
      <c r="D561" s="3">
        <v>3284.2142096739863</v>
      </c>
      <c r="E561" s="2">
        <v>2567.7523531127476</v>
      </c>
      <c r="F561" s="2">
        <v>4.2666666666666666</v>
      </c>
      <c r="G561" s="2">
        <v>3.6044210745996659</v>
      </c>
      <c r="H561" s="2">
        <v>5.4</v>
      </c>
      <c r="I561" s="2">
        <v>4.5361313948096909</v>
      </c>
      <c r="J561" s="63">
        <f t="shared" si="894"/>
        <v>0.80930841675670329</v>
      </c>
      <c r="K561" s="63">
        <f t="shared" ref="K561:K562" si="911">E561/$O$480/I561/DAY(B561)/O561</f>
        <v>0.74859194715907729</v>
      </c>
      <c r="L561" s="63">
        <f t="shared" ref="L561:L562" si="912">D561/$M$480/24/DAY(B561)</f>
        <v>0.22807043122736015</v>
      </c>
      <c r="M561" s="63">
        <f t="shared" ref="M561:M562" si="913">E561/$M$480/24/DAY(B561)</f>
        <v>0.17831613563282966</v>
      </c>
      <c r="N561" s="9">
        <v>0.99</v>
      </c>
      <c r="O561" s="63">
        <v>0.99617100000000003</v>
      </c>
      <c r="P561" s="9">
        <v>0.995</v>
      </c>
      <c r="Q561" s="64">
        <v>1</v>
      </c>
      <c r="R561" s="88">
        <f t="shared" si="895"/>
        <v>-5.8177537620113573E-2</v>
      </c>
      <c r="S561" s="7">
        <f t="shared" ref="S561" si="914">B561</f>
        <v>45260</v>
      </c>
      <c r="T561" s="63">
        <f t="shared" ref="T561" si="915">E561/D561-1</f>
        <v>-0.21815320524794868</v>
      </c>
      <c r="U561" s="63">
        <f t="shared" ref="U561" si="916">I561/H561-1</f>
        <v>-0.15997566762783511</v>
      </c>
      <c r="V561" s="63">
        <f t="shared" ref="V561" si="917">O561-N561</f>
        <v>6.1710000000000376E-3</v>
      </c>
      <c r="W561" s="92">
        <f t="shared" ref="W561" si="918">Q561-P561</f>
        <v>5.0000000000000044E-3</v>
      </c>
      <c r="X561" s="64">
        <v>-1.72E-2</v>
      </c>
    </row>
    <row r="562" spans="2:28" hidden="1">
      <c r="B562" s="7">
        <f t="shared" si="886"/>
        <v>45291</v>
      </c>
      <c r="C562" s="3">
        <v>3135.4469608361005</v>
      </c>
      <c r="D562" s="3">
        <v>3236.493626370655</v>
      </c>
      <c r="E562" s="2">
        <v>3096.1339792253684</v>
      </c>
      <c r="F562" s="2">
        <v>3.774193548387097</v>
      </c>
      <c r="G562" s="2">
        <v>3.8024561928064511</v>
      </c>
      <c r="H562" s="2">
        <v>5.0258064516129037</v>
      </c>
      <c r="I562" s="2">
        <v>5.2380787775588447</v>
      </c>
      <c r="J562" s="63">
        <f t="shared" si="894"/>
        <v>0.82928707860524953</v>
      </c>
      <c r="K562" s="63">
        <f t="shared" si="911"/>
        <v>0.76068699228523717</v>
      </c>
      <c r="L562" s="63">
        <f t="shared" si="912"/>
        <v>0.21750629209480207</v>
      </c>
      <c r="M562" s="63">
        <f t="shared" si="913"/>
        <v>0.20807352010923175</v>
      </c>
      <c r="N562" s="9">
        <v>0.99</v>
      </c>
      <c r="O562" s="63">
        <v>0.99063308106000003</v>
      </c>
      <c r="P562" s="9">
        <v>0.995</v>
      </c>
      <c r="Q562" s="64">
        <v>0.99433000000000005</v>
      </c>
      <c r="R562" s="88">
        <f t="shared" si="895"/>
        <v>-8.5604282508174645E-2</v>
      </c>
      <c r="S562" s="7">
        <f t="shared" ref="S562" si="919">B562</f>
        <v>45291</v>
      </c>
      <c r="T562" s="63">
        <f t="shared" ref="T562" si="920">E562/D562-1</f>
        <v>-4.3367812005452144E-2</v>
      </c>
      <c r="U562" s="63">
        <f t="shared" ref="U562" si="921">I562/H562-1</f>
        <v>4.2236470502722501E-2</v>
      </c>
      <c r="V562" s="63">
        <f t="shared" ref="V562" si="922">O562-N562</f>
        <v>6.3308106000004027E-4</v>
      </c>
      <c r="W562" s="92">
        <f t="shared" ref="W562" si="923">Q562-P562</f>
        <v>-6.6999999999994841E-4</v>
      </c>
      <c r="X562" s="64">
        <v>-1.5299999999999999E-2</v>
      </c>
    </row>
    <row r="563" spans="2:28" hidden="1">
      <c r="B563" s="7">
        <f t="shared" si="886"/>
        <v>45322</v>
      </c>
      <c r="C563" s="3"/>
      <c r="D563" s="3">
        <v>3348.1020758568106</v>
      </c>
      <c r="E563" s="2">
        <v>2756.4776880685786</v>
      </c>
      <c r="F563" s="2">
        <v>4.032258064516129</v>
      </c>
      <c r="G563" s="2">
        <v>3.5533307931478073</v>
      </c>
      <c r="H563" s="2">
        <v>5.2967741935483863</v>
      </c>
      <c r="I563" s="2">
        <v>4.6185084131481942</v>
      </c>
      <c r="J563" s="63">
        <f t="shared" ref="J563:J575" si="924">D563/$O$480/H563/DAY(B563)/N563</f>
        <v>0.81399761639204804</v>
      </c>
      <c r="K563" s="63">
        <f t="shared" ref="K563:K575" si="925">E563/$O$480/I563/DAY(B563)/O563</f>
        <v>0.77872626999745376</v>
      </c>
      <c r="L563" s="63">
        <f t="shared" ref="L563:L575" si="926">D563/$M$480/24/DAY(B563)</f>
        <v>0.22500685993661362</v>
      </c>
      <c r="M563" s="63">
        <f t="shared" ref="M563:M575" si="927">E563/$M$480/24/DAY(B563)</f>
        <v>0.1852471564562217</v>
      </c>
      <c r="N563" s="9">
        <v>0.99</v>
      </c>
      <c r="O563" s="63">
        <v>0.97709999999999997</v>
      </c>
      <c r="P563" s="9">
        <v>0.995</v>
      </c>
      <c r="Q563" s="64">
        <v>0.98629999999999995</v>
      </c>
      <c r="R563" s="88">
        <f t="shared" ref="R563:R575" si="928">T563-U563</f>
        <v>-4.8651791935716449E-2</v>
      </c>
      <c r="S563" s="7">
        <f t="shared" ref="S563:S574" si="929">B563</f>
        <v>45322</v>
      </c>
      <c r="T563" s="63">
        <f t="shared" ref="T563:T574" si="930">E563/D563-1</f>
        <v>-0.17670440577497326</v>
      </c>
      <c r="U563" s="63">
        <f t="shared" ref="U563:U574" si="931">I563/H563-1</f>
        <v>-0.12805261383925681</v>
      </c>
      <c r="V563" s="63">
        <f t="shared" ref="V563:V574" si="932">O563-N563</f>
        <v>-1.2900000000000023E-2</v>
      </c>
      <c r="W563" s="92">
        <f t="shared" ref="W563:W574" si="933">Q563-P563</f>
        <v>-8.700000000000041E-3</v>
      </c>
      <c r="X563" s="64">
        <v>-1.7999999999999999E-2</v>
      </c>
      <c r="AB563" s="81"/>
    </row>
    <row r="564" spans="2:28" hidden="1">
      <c r="B564" s="7">
        <f t="shared" si="886"/>
        <v>45351</v>
      </c>
      <c r="C564" s="3"/>
      <c r="D564" s="3">
        <v>3399.5300995382499</v>
      </c>
      <c r="E564" s="2">
        <v>3283.9551107544844</v>
      </c>
      <c r="F564" s="2">
        <v>4.9642857142857144</v>
      </c>
      <c r="G564" s="2">
        <v>4.7884773507044827</v>
      </c>
      <c r="H564" s="2">
        <v>6.0892857142857144</v>
      </c>
      <c r="I564" s="2">
        <v>5.8129822807101039</v>
      </c>
      <c r="J564" s="63">
        <f t="shared" si="924"/>
        <v>0.7685146250943814</v>
      </c>
      <c r="K564" s="63">
        <f t="shared" si="925"/>
        <v>0.77171505908215932</v>
      </c>
      <c r="L564" s="63">
        <f t="shared" si="926"/>
        <v>0.24421911634613866</v>
      </c>
      <c r="M564" s="63">
        <f t="shared" si="927"/>
        <v>0.23591631542776467</v>
      </c>
      <c r="N564" s="9">
        <v>0.99</v>
      </c>
      <c r="O564" s="63">
        <v>0.997645</v>
      </c>
      <c r="P564" s="9">
        <v>0.995</v>
      </c>
      <c r="Q564" s="64">
        <v>1</v>
      </c>
      <c r="R564" s="88">
        <f t="shared" si="928"/>
        <v>1.1378001533053683E-2</v>
      </c>
      <c r="S564" s="7">
        <f t="shared" si="929"/>
        <v>45351</v>
      </c>
      <c r="T564" s="63">
        <f t="shared" si="930"/>
        <v>-3.3997342397251828E-2</v>
      </c>
      <c r="U564" s="63">
        <f t="shared" si="931"/>
        <v>-4.5375343930305512E-2</v>
      </c>
      <c r="V564" s="63">
        <f t="shared" si="932"/>
        <v>7.6450000000000129E-3</v>
      </c>
      <c r="W564" s="92">
        <f t="shared" si="933"/>
        <v>5.0000000000000044E-3</v>
      </c>
      <c r="X564" s="64">
        <v>-1.4800000000000001E-2</v>
      </c>
      <c r="AB564" s="81"/>
    </row>
    <row r="565" spans="2:28" hidden="1">
      <c r="B565" s="7">
        <f t="shared" si="886"/>
        <v>45382</v>
      </c>
      <c r="C565" s="3"/>
      <c r="D565" s="3">
        <v>4199.0193743943792</v>
      </c>
      <c r="E565" s="2">
        <v>4053.2014665397405</v>
      </c>
      <c r="F565" s="2">
        <v>6.161290322580645</v>
      </c>
      <c r="G565" s="2">
        <v>6.0837217599667746</v>
      </c>
      <c r="H565" s="2">
        <v>6.9129032258064518</v>
      </c>
      <c r="I565" s="2">
        <v>6.8111750804745173</v>
      </c>
      <c r="J565" s="63">
        <f t="shared" si="924"/>
        <v>0.78220989092032256</v>
      </c>
      <c r="K565" s="63">
        <f t="shared" si="925"/>
        <v>0.76193642631308933</v>
      </c>
      <c r="L565" s="63">
        <f t="shared" si="926"/>
        <v>0.28219216225768678</v>
      </c>
      <c r="M565" s="63">
        <f t="shared" si="927"/>
        <v>0.27239257167605785</v>
      </c>
      <c r="N565" s="9">
        <v>0.99</v>
      </c>
      <c r="O565" s="63">
        <v>0.99570000000000003</v>
      </c>
      <c r="P565" s="9">
        <v>0.995</v>
      </c>
      <c r="Q565" s="64">
        <v>1</v>
      </c>
      <c r="R565" s="88">
        <f t="shared" si="928"/>
        <v>-2.0010966903315608E-2</v>
      </c>
      <c r="S565" s="7">
        <f t="shared" si="929"/>
        <v>45382</v>
      </c>
      <c r="T565" s="63">
        <f t="shared" si="930"/>
        <v>-3.4726657548625806E-2</v>
      </c>
      <c r="U565" s="63">
        <f t="shared" si="931"/>
        <v>-1.4715690645310198E-2</v>
      </c>
      <c r="V565" s="63">
        <f t="shared" si="932"/>
        <v>5.7000000000000384E-3</v>
      </c>
      <c r="W565" s="92">
        <f t="shared" si="933"/>
        <v>5.0000000000000044E-3</v>
      </c>
      <c r="X565" s="64">
        <v>-1.8200000000000001E-2</v>
      </c>
      <c r="AB565" s="81"/>
    </row>
    <row r="566" spans="2:28" hidden="1">
      <c r="B566" s="7">
        <f t="shared" si="886"/>
        <v>45412</v>
      </c>
      <c r="C566" s="3"/>
      <c r="D566" s="3">
        <v>4050.8189818767164</v>
      </c>
      <c r="E566" s="2">
        <v>3695.378351428536</v>
      </c>
      <c r="F566" s="2">
        <v>6.8666666666666663</v>
      </c>
      <c r="G566" s="2">
        <v>6.3963969574868678</v>
      </c>
      <c r="H566" s="2">
        <v>7.1033333333333335</v>
      </c>
      <c r="I566" s="2">
        <v>6.5064183049488511</v>
      </c>
      <c r="J566" s="63">
        <f t="shared" si="924"/>
        <v>0.75885182419681851</v>
      </c>
      <c r="K566" s="63">
        <f t="shared" si="925"/>
        <v>0.74896750662308009</v>
      </c>
      <c r="L566" s="63">
        <f t="shared" si="926"/>
        <v>0.28130687374143865</v>
      </c>
      <c r="M566" s="63">
        <f t="shared" si="927"/>
        <v>0.2566234966269817</v>
      </c>
      <c r="N566" s="9">
        <v>0.99</v>
      </c>
      <c r="O566" s="63">
        <v>0.999</v>
      </c>
      <c r="P566" s="9">
        <v>0.995</v>
      </c>
      <c r="Q566" s="64">
        <v>1</v>
      </c>
      <c r="R566" s="88">
        <f t="shared" si="928"/>
        <v>-3.7122879015824006E-3</v>
      </c>
      <c r="S566" s="7">
        <f t="shared" si="929"/>
        <v>45412</v>
      </c>
      <c r="T566" s="63">
        <f t="shared" si="930"/>
        <v>-8.7745374957117206E-2</v>
      </c>
      <c r="U566" s="63">
        <f t="shared" si="931"/>
        <v>-8.4033087055534805E-2</v>
      </c>
      <c r="V566" s="63">
        <f t="shared" si="932"/>
        <v>9.000000000000008E-3</v>
      </c>
      <c r="W566" s="92">
        <f t="shared" si="933"/>
        <v>5.0000000000000044E-3</v>
      </c>
      <c r="X566" s="64">
        <v>-1.9199999999999998E-2</v>
      </c>
      <c r="AB566" s="81"/>
    </row>
    <row r="567" spans="2:28" hidden="1">
      <c r="B567" s="7">
        <f t="shared" si="886"/>
        <v>45443</v>
      </c>
      <c r="C567" s="3"/>
      <c r="D567" s="3">
        <v>3983.725652470634</v>
      </c>
      <c r="E567" s="2">
        <v>4050.9340891405282</v>
      </c>
      <c r="F567" s="2">
        <v>6.903225806451613</v>
      </c>
      <c r="G567" s="2">
        <v>7.3842091580831921</v>
      </c>
      <c r="H567" s="2">
        <v>6.6870967741935488</v>
      </c>
      <c r="I567" s="2">
        <v>7.0695437517414854</v>
      </c>
      <c r="J567" s="63">
        <f t="shared" si="924"/>
        <v>0.76716311850625007</v>
      </c>
      <c r="K567" s="63">
        <f t="shared" si="925"/>
        <v>0.73397434989660837</v>
      </c>
      <c r="L567" s="63">
        <f t="shared" si="926"/>
        <v>0.2677234981499082</v>
      </c>
      <c r="M567" s="63">
        <f t="shared" si="927"/>
        <v>0.27224019416266992</v>
      </c>
      <c r="N567" s="9">
        <v>0.99</v>
      </c>
      <c r="O567" s="63">
        <v>0.99529999999999996</v>
      </c>
      <c r="P567" s="9">
        <v>0.995</v>
      </c>
      <c r="Q567" s="64">
        <v>1</v>
      </c>
      <c r="R567" s="88">
        <f t="shared" si="928"/>
        <v>-4.0321032218674002E-2</v>
      </c>
      <c r="S567" s="7">
        <f t="shared" si="929"/>
        <v>45443</v>
      </c>
      <c r="T567" s="63">
        <f t="shared" si="930"/>
        <v>1.6870749276675978E-2</v>
      </c>
      <c r="U567" s="63">
        <f t="shared" si="931"/>
        <v>5.719178149534998E-2</v>
      </c>
      <c r="V567" s="63">
        <f t="shared" si="932"/>
        <v>5.2999999999999714E-3</v>
      </c>
      <c r="W567" s="92">
        <f t="shared" si="933"/>
        <v>5.0000000000000044E-3</v>
      </c>
      <c r="X567" s="64">
        <v>-1.8599999999999998E-2</v>
      </c>
      <c r="AB567" s="81"/>
    </row>
    <row r="568" spans="2:28" hidden="1">
      <c r="B568" s="7">
        <f t="shared" si="886"/>
        <v>45473</v>
      </c>
      <c r="C568" s="3"/>
      <c r="D568" s="3">
        <v>3546.4789572896821</v>
      </c>
      <c r="E568" s="2">
        <v>3830.2213621519099</v>
      </c>
      <c r="F568" s="2">
        <v>6.5</v>
      </c>
      <c r="G568" s="2">
        <v>7.0914946299627353</v>
      </c>
      <c r="H568" s="2">
        <v>6.1333333333333337</v>
      </c>
      <c r="I568" s="2">
        <v>6.6189021780531014</v>
      </c>
      <c r="J568" s="63">
        <f t="shared" si="924"/>
        <v>0.769444252792715</v>
      </c>
      <c r="K568" s="63">
        <f t="shared" si="925"/>
        <v>0.763715986608695</v>
      </c>
      <c r="L568" s="63">
        <f t="shared" si="926"/>
        <v>0.24628326092289457</v>
      </c>
      <c r="M568" s="63">
        <f t="shared" si="927"/>
        <v>0.26598759459388266</v>
      </c>
      <c r="N568" s="9">
        <v>0.99</v>
      </c>
      <c r="O568" s="63">
        <v>0.99819999999999998</v>
      </c>
      <c r="P568" s="9">
        <v>0.995</v>
      </c>
      <c r="Q568" s="64">
        <v>1</v>
      </c>
      <c r="R568" s="88">
        <f t="shared" si="928"/>
        <v>8.3795878926018474E-4</v>
      </c>
      <c r="S568" s="7">
        <f t="shared" si="929"/>
        <v>45473</v>
      </c>
      <c r="T568" s="63">
        <f t="shared" si="930"/>
        <v>8.0006792167483187E-2</v>
      </c>
      <c r="U568" s="63">
        <f t="shared" si="931"/>
        <v>7.9168833378223002E-2</v>
      </c>
      <c r="V568" s="63">
        <f t="shared" si="932"/>
        <v>8.1999999999999851E-3</v>
      </c>
      <c r="W568" s="92">
        <f t="shared" si="933"/>
        <v>5.0000000000000044E-3</v>
      </c>
      <c r="X568" s="64">
        <v>-1.8800000000000001E-2</v>
      </c>
      <c r="AB568" s="81"/>
    </row>
    <row r="569" spans="2:28" hidden="1">
      <c r="B569" s="7">
        <f t="shared" si="886"/>
        <v>45504</v>
      </c>
      <c r="C569" s="3"/>
      <c r="D569" s="3">
        <v>3305.2815836721011</v>
      </c>
      <c r="E569" s="2">
        <v>3731.6379188429105</v>
      </c>
      <c r="F569" s="2">
        <v>5.741935483870968</v>
      </c>
      <c r="G569" s="2">
        <v>6.4243972002321295</v>
      </c>
      <c r="H569" s="2">
        <v>5.4838709677419351</v>
      </c>
      <c r="I569" s="2">
        <v>6.0794662152932002</v>
      </c>
      <c r="J569" s="63">
        <f t="shared" si="924"/>
        <v>0.77617051036769646</v>
      </c>
      <c r="K569" s="63">
        <f t="shared" si="925"/>
        <v>0.78457737619279699</v>
      </c>
      <c r="L569" s="63">
        <f t="shared" si="926"/>
        <v>0.2221291386876412</v>
      </c>
      <c r="M569" s="63">
        <f t="shared" si="927"/>
        <v>0.25078211820180851</v>
      </c>
      <c r="N569" s="9">
        <v>0.99</v>
      </c>
      <c r="O569" s="63">
        <v>0.99739999999999995</v>
      </c>
      <c r="P569" s="9">
        <v>0.995</v>
      </c>
      <c r="Q569" s="64">
        <v>0.99939999999999996</v>
      </c>
      <c r="R569" s="88">
        <f t="shared" si="928"/>
        <v>2.0383894497022492E-2</v>
      </c>
      <c r="S569" s="7">
        <f t="shared" si="929"/>
        <v>45504</v>
      </c>
      <c r="T569" s="63">
        <f t="shared" si="930"/>
        <v>0.12899243963872387</v>
      </c>
      <c r="U569" s="63">
        <f t="shared" si="931"/>
        <v>0.10860854514170137</v>
      </c>
      <c r="V569" s="63">
        <f t="shared" si="932"/>
        <v>7.3999999999999622E-3</v>
      </c>
      <c r="W569" s="92">
        <f t="shared" si="933"/>
        <v>4.3999999999999595E-3</v>
      </c>
      <c r="X569" s="64">
        <v>-1.3299999999999999E-2</v>
      </c>
      <c r="AB569" s="81"/>
    </row>
    <row r="570" spans="2:28" hidden="1">
      <c r="B570" s="7">
        <f t="shared" si="886"/>
        <v>45535</v>
      </c>
      <c r="C570" s="3"/>
      <c r="D570" s="3">
        <v>3401.9470951480002</v>
      </c>
      <c r="E570" s="2">
        <v>2964.049847464752</v>
      </c>
      <c r="F570" s="2">
        <v>5.709677419354839</v>
      </c>
      <c r="G570" s="2">
        <v>4.7930223639405121</v>
      </c>
      <c r="H570" s="2">
        <v>5.709677419354839</v>
      </c>
      <c r="I570" s="2">
        <v>4.7409928053583705</v>
      </c>
      <c r="J570" s="63">
        <f t="shared" si="924"/>
        <v>0.76727647875912952</v>
      </c>
      <c r="K570" s="63">
        <f t="shared" si="925"/>
        <v>0.80259106665143987</v>
      </c>
      <c r="L570" s="63">
        <f t="shared" si="926"/>
        <v>0.22862547682446238</v>
      </c>
      <c r="M570" s="63">
        <f t="shared" si="927"/>
        <v>0.19919689835112578</v>
      </c>
      <c r="N570" s="9">
        <v>0.99</v>
      </c>
      <c r="O570" s="63">
        <v>0.99309999999999998</v>
      </c>
      <c r="P570" s="9">
        <v>0.995</v>
      </c>
      <c r="Q570" s="64">
        <v>1</v>
      </c>
      <c r="R570" s="88">
        <f t="shared" si="928"/>
        <v>4.0937033666876843E-2</v>
      </c>
      <c r="S570" s="7">
        <f t="shared" si="929"/>
        <v>45535</v>
      </c>
      <c r="T570" s="63">
        <f t="shared" si="930"/>
        <v>-0.12871959364323904</v>
      </c>
      <c r="U570" s="63">
        <f t="shared" si="931"/>
        <v>-0.16965662731011588</v>
      </c>
      <c r="V570" s="63">
        <f t="shared" si="932"/>
        <v>3.0999999999999917E-3</v>
      </c>
      <c r="W570" s="92">
        <f t="shared" si="933"/>
        <v>5.0000000000000044E-3</v>
      </c>
      <c r="X570" s="64">
        <v>-5.3E-3</v>
      </c>
      <c r="AB570" s="81"/>
    </row>
    <row r="571" spans="2:28" hidden="1">
      <c r="B571" s="7">
        <f t="shared" si="886"/>
        <v>45565</v>
      </c>
      <c r="C571" s="3"/>
      <c r="D571" s="3">
        <v>3697.281392355389</v>
      </c>
      <c r="E571" s="2">
        <v>3669.8342486647116</v>
      </c>
      <c r="F571" s="2">
        <v>5.9333333333333336</v>
      </c>
      <c r="G571" s="2">
        <v>5.7865244857406717</v>
      </c>
      <c r="H571" s="2">
        <v>6.4366666666666665</v>
      </c>
      <c r="I571" s="2">
        <v>6.3266148376622429</v>
      </c>
      <c r="J571" s="63">
        <f t="shared" si="924"/>
        <v>0.76435978057808107</v>
      </c>
      <c r="K571" s="63">
        <f t="shared" si="925"/>
        <v>0.76730999813154965</v>
      </c>
      <c r="L571" s="63">
        <f t="shared" si="926"/>
        <v>0.256755652246902</v>
      </c>
      <c r="M571" s="63">
        <f t="shared" si="927"/>
        <v>0.25484960060171613</v>
      </c>
      <c r="N571" s="9">
        <v>0.99</v>
      </c>
      <c r="O571" s="63">
        <v>0.99590000000000001</v>
      </c>
      <c r="P571" s="9">
        <v>0.995</v>
      </c>
      <c r="Q571" s="63">
        <v>0.99660000000000004</v>
      </c>
      <c r="R571" s="88">
        <f t="shared" si="928"/>
        <v>9.6740415352583042E-3</v>
      </c>
      <c r="S571" s="7">
        <f t="shared" si="929"/>
        <v>45565</v>
      </c>
      <c r="T571" s="63">
        <f t="shared" si="930"/>
        <v>-7.4236015001259981E-3</v>
      </c>
      <c r="U571" s="63">
        <f t="shared" si="931"/>
        <v>-1.7097643035384302E-2</v>
      </c>
      <c r="V571" s="63">
        <f t="shared" si="932"/>
        <v>5.9000000000000163E-3</v>
      </c>
      <c r="W571" s="92">
        <f t="shared" si="933"/>
        <v>1.6000000000000458E-3</v>
      </c>
      <c r="X571" s="64">
        <v>-1.6500000000000001E-2</v>
      </c>
      <c r="AB571" s="81"/>
    </row>
    <row r="572" spans="2:28" hidden="1">
      <c r="B572" s="7">
        <f t="shared" si="886"/>
        <v>45596</v>
      </c>
      <c r="C572" s="3"/>
      <c r="D572" s="3">
        <v>3777.8943432186293</v>
      </c>
      <c r="E572" s="2">
        <v>3615.760019615409</v>
      </c>
      <c r="F572" s="2">
        <v>5.387096774193548</v>
      </c>
      <c r="G572" s="2">
        <v>5.2040468126093176</v>
      </c>
      <c r="H572" s="2">
        <v>6.4161290322580644</v>
      </c>
      <c r="I572" s="2">
        <v>6.2211787323508574</v>
      </c>
      <c r="J572" s="63">
        <f t="shared" si="924"/>
        <v>0.75825035176349831</v>
      </c>
      <c r="K572" s="63">
        <f t="shared" si="925"/>
        <v>0.74170725660512515</v>
      </c>
      <c r="L572" s="63">
        <f t="shared" si="926"/>
        <v>0.25389074887221974</v>
      </c>
      <c r="M572" s="63">
        <f t="shared" si="927"/>
        <v>0.24299462497415383</v>
      </c>
      <c r="N572" s="9">
        <v>0.99</v>
      </c>
      <c r="O572" s="63">
        <v>0.999</v>
      </c>
      <c r="P572" s="9">
        <v>0.995</v>
      </c>
      <c r="Q572" s="64">
        <v>1</v>
      </c>
      <c r="R572" s="88">
        <f t="shared" si="928"/>
        <v>-1.2532174229203386E-2</v>
      </c>
      <c r="S572" s="7">
        <f t="shared" si="929"/>
        <v>45596</v>
      </c>
      <c r="T572" s="63">
        <f t="shared" si="930"/>
        <v>-4.2916584973916372E-2</v>
      </c>
      <c r="U572" s="63">
        <f t="shared" si="931"/>
        <v>-3.0384410744712986E-2</v>
      </c>
      <c r="V572" s="63">
        <f t="shared" si="932"/>
        <v>9.000000000000008E-3</v>
      </c>
      <c r="W572" s="92">
        <f t="shared" si="933"/>
        <v>5.0000000000000044E-3</v>
      </c>
      <c r="X572" s="64">
        <v>-2.0500000000000001E-2</v>
      </c>
      <c r="AB572" s="81"/>
    </row>
    <row r="573" spans="2:28" hidden="1">
      <c r="B573" s="7">
        <f t="shared" si="886"/>
        <v>45626</v>
      </c>
      <c r="C573" s="3"/>
      <c r="D573" s="3">
        <v>3261.2247102062688</v>
      </c>
      <c r="E573" s="2">
        <v>3111.2765132837849</v>
      </c>
      <c r="F573" s="2">
        <v>4.2666666666666666</v>
      </c>
      <c r="G573" s="2">
        <v>4.250266144792592</v>
      </c>
      <c r="H573" s="2">
        <v>5.4</v>
      </c>
      <c r="I573" s="2">
        <v>5.6012919068893137</v>
      </c>
      <c r="J573" s="63">
        <f t="shared" si="924"/>
        <v>0.80364325783940638</v>
      </c>
      <c r="K573" s="63">
        <f t="shared" si="925"/>
        <v>0.73218797991425977</v>
      </c>
      <c r="L573" s="63">
        <f t="shared" si="926"/>
        <v>0.22647393820876868</v>
      </c>
      <c r="M573" s="63">
        <f t="shared" si="927"/>
        <v>0.21606086897804061</v>
      </c>
      <c r="N573" s="9">
        <v>0.99</v>
      </c>
      <c r="O573" s="63">
        <v>0.99939999999999996</v>
      </c>
      <c r="P573" s="9">
        <v>0.995</v>
      </c>
      <c r="Q573" s="64">
        <v>1</v>
      </c>
      <c r="R573" s="88">
        <f t="shared" si="928"/>
        <v>-8.3255385140074911E-2</v>
      </c>
      <c r="S573" s="7">
        <f t="shared" si="929"/>
        <v>45626</v>
      </c>
      <c r="T573" s="63">
        <f t="shared" si="930"/>
        <v>-4.5979106086498356E-2</v>
      </c>
      <c r="U573" s="63">
        <f t="shared" si="931"/>
        <v>3.7276279053576555E-2</v>
      </c>
      <c r="V573" s="63">
        <f t="shared" si="932"/>
        <v>9.3999999999999639E-3</v>
      </c>
      <c r="W573" s="92">
        <f t="shared" si="933"/>
        <v>5.0000000000000044E-3</v>
      </c>
      <c r="X573" s="64">
        <v>-1.95E-2</v>
      </c>
      <c r="AB573" s="81"/>
    </row>
    <row r="574" spans="2:28" hidden="1">
      <c r="B574" s="7">
        <f t="shared" si="886"/>
        <v>45657</v>
      </c>
      <c r="C574" s="3"/>
      <c r="D574" s="3">
        <v>3213.8381709860619</v>
      </c>
      <c r="E574" s="2">
        <v>2867.3026037960135</v>
      </c>
      <c r="F574" s="2">
        <v>3.774193548387097</v>
      </c>
      <c r="G574" s="2">
        <v>3.6302758065232981</v>
      </c>
      <c r="H574" s="2">
        <v>5.0258064516129037</v>
      </c>
      <c r="I574" s="2">
        <v>4.9939536174829762</v>
      </c>
      <c r="J574" s="63">
        <f t="shared" si="924"/>
        <v>0.8234820690550132</v>
      </c>
      <c r="K574" s="63">
        <f t="shared" si="925"/>
        <v>0.73748563271987466</v>
      </c>
      <c r="L574" s="63">
        <f t="shared" si="926"/>
        <v>0.21598374805013856</v>
      </c>
      <c r="M574" s="63">
        <f t="shared" si="927"/>
        <v>0.19269506745940951</v>
      </c>
      <c r="N574" s="9">
        <v>0.99</v>
      </c>
      <c r="O574" s="63">
        <v>0.99253666110000005</v>
      </c>
      <c r="P574" s="9">
        <v>0.995</v>
      </c>
      <c r="Q574" s="64">
        <v>0.99682300000000001</v>
      </c>
      <c r="R574" s="88">
        <f t="shared" si="928"/>
        <v>-0.10148822327213092</v>
      </c>
      <c r="S574" s="7">
        <f t="shared" si="929"/>
        <v>45657</v>
      </c>
      <c r="T574" s="63">
        <f t="shared" si="930"/>
        <v>-0.10782607858681481</v>
      </c>
      <c r="U574" s="63">
        <f t="shared" si="931"/>
        <v>-6.3378553146838934E-3</v>
      </c>
      <c r="V574" s="63">
        <f t="shared" si="932"/>
        <v>2.5366611000000594E-3</v>
      </c>
      <c r="W574" s="92">
        <f t="shared" si="933"/>
        <v>1.823000000000019E-3</v>
      </c>
      <c r="X574" s="64">
        <v>-0.02</v>
      </c>
      <c r="AB574" s="81"/>
    </row>
    <row r="575" spans="2:28">
      <c r="B575" s="7">
        <f t="shared" si="886"/>
        <v>45688</v>
      </c>
      <c r="C575" s="3"/>
      <c r="D575" s="3">
        <v>3324.6653613258059</v>
      </c>
      <c r="E575" s="2">
        <v>3264.4431880861544</v>
      </c>
      <c r="F575" s="2">
        <v>4.032258064516129</v>
      </c>
      <c r="G575" s="2">
        <v>4.0656540400376349</v>
      </c>
      <c r="H575" s="2">
        <v>5.2967741935483863</v>
      </c>
      <c r="I575" s="2">
        <v>5.4773149441290325</v>
      </c>
      <c r="J575" s="63">
        <f t="shared" si="924"/>
        <v>0.80829963307730213</v>
      </c>
      <c r="K575" s="63">
        <f t="shared" si="925"/>
        <v>0.76073599229169486</v>
      </c>
      <c r="L575" s="63">
        <f t="shared" si="926"/>
        <v>0.22343181191705686</v>
      </c>
      <c r="M575" s="63">
        <f t="shared" si="927"/>
        <v>0.21938462285525231</v>
      </c>
      <c r="N575" s="9">
        <v>0.99</v>
      </c>
      <c r="O575" s="63">
        <v>0.99880000000000002</v>
      </c>
      <c r="P575" s="9">
        <v>0.995</v>
      </c>
      <c r="Q575" s="64">
        <v>1</v>
      </c>
      <c r="R575" s="88">
        <f t="shared" si="928"/>
        <v>-5.2198793000795218E-2</v>
      </c>
      <c r="S575" s="7">
        <f t="shared" ref="S575" si="934">B575</f>
        <v>45688</v>
      </c>
      <c r="T575" s="63">
        <f t="shared" ref="T575" si="935">E575/D575-1</f>
        <v>-1.8113754827835171E-2</v>
      </c>
      <c r="U575" s="63">
        <f t="shared" ref="U575" si="936">I575/H575-1</f>
        <v>3.4085038172960047E-2</v>
      </c>
      <c r="V575" s="63">
        <f t="shared" ref="V575" si="937">O575-N575</f>
        <v>8.80000000000003E-3</v>
      </c>
      <c r="W575" s="92">
        <f t="shared" ref="W575" si="938">Q575-P575</f>
        <v>5.0000000000000044E-3</v>
      </c>
      <c r="X575" s="64">
        <v>-1.14E-2</v>
      </c>
      <c r="AB575" s="81"/>
    </row>
    <row r="576" spans="2:28">
      <c r="B576" s="7">
        <f t="shared" si="886"/>
        <v>45716</v>
      </c>
      <c r="C576" s="3"/>
      <c r="D576" s="3">
        <v>3375.7333888414787</v>
      </c>
      <c r="E576" s="2"/>
      <c r="F576" s="2"/>
      <c r="G576" s="2"/>
      <c r="H576" s="2"/>
      <c r="I576" s="2"/>
      <c r="J576" s="63"/>
      <c r="K576" s="63"/>
      <c r="L576" s="63"/>
      <c r="M576" s="63"/>
      <c r="N576" s="9"/>
      <c r="O576" s="63"/>
      <c r="P576" s="9"/>
      <c r="Q576" s="64"/>
      <c r="R576" s="88"/>
      <c r="S576" s="7"/>
      <c r="T576" s="63"/>
      <c r="U576" s="63"/>
      <c r="V576" s="63"/>
      <c r="W576" s="92"/>
      <c r="X576" s="64"/>
      <c r="AB576" s="81"/>
    </row>
    <row r="577" spans="2:28">
      <c r="B577" s="7">
        <f t="shared" si="886"/>
        <v>45747</v>
      </c>
      <c r="C577" s="3"/>
      <c r="D577" s="3">
        <v>4169.6262387736051</v>
      </c>
      <c r="E577" s="2"/>
      <c r="F577" s="2"/>
      <c r="G577" s="2"/>
      <c r="H577" s="2"/>
      <c r="I577" s="2"/>
      <c r="J577" s="63"/>
      <c r="K577" s="63"/>
      <c r="L577" s="63"/>
      <c r="M577" s="63"/>
      <c r="N577" s="9"/>
      <c r="O577" s="63"/>
      <c r="P577" s="9"/>
      <c r="Q577" s="64"/>
      <c r="R577" s="88"/>
      <c r="S577" s="7"/>
      <c r="T577" s="63"/>
      <c r="U577" s="63"/>
      <c r="V577" s="63"/>
      <c r="W577" s="92"/>
      <c r="X577" s="64"/>
      <c r="AB577" s="81"/>
    </row>
    <row r="578" spans="2:28">
      <c r="B578" s="7">
        <f t="shared" si="886"/>
        <v>45777</v>
      </c>
      <c r="C578" s="3"/>
      <c r="D578" s="3">
        <v>4050.8189818767164</v>
      </c>
      <c r="E578" s="2"/>
      <c r="F578" s="2"/>
      <c r="G578" s="2"/>
      <c r="H578" s="2"/>
      <c r="I578" s="2"/>
      <c r="J578" s="63"/>
      <c r="K578" s="63"/>
      <c r="L578" s="63"/>
      <c r="M578" s="63"/>
      <c r="N578" s="9"/>
      <c r="O578" s="63"/>
      <c r="P578" s="9"/>
      <c r="Q578" s="64"/>
      <c r="R578" s="88"/>
      <c r="S578" s="7"/>
      <c r="T578" s="63"/>
      <c r="U578" s="63"/>
      <c r="V578" s="63"/>
      <c r="W578" s="92"/>
      <c r="X578" s="64"/>
      <c r="AB578" s="81"/>
    </row>
    <row r="579" spans="2:28">
      <c r="B579" s="7">
        <f t="shared" si="886"/>
        <v>45808</v>
      </c>
      <c r="C579" s="3"/>
      <c r="D579" s="3">
        <v>3955.8395729033332</v>
      </c>
      <c r="E579" s="2"/>
      <c r="F579" s="2"/>
      <c r="G579" s="2"/>
      <c r="H579" s="2"/>
      <c r="I579" s="2"/>
      <c r="J579" s="63"/>
      <c r="K579" s="63"/>
      <c r="L579" s="63"/>
      <c r="M579" s="63"/>
      <c r="N579" s="9"/>
      <c r="O579" s="63"/>
      <c r="P579" s="9"/>
      <c r="Q579" s="64"/>
      <c r="R579" s="88"/>
      <c r="S579" s="7"/>
      <c r="T579" s="63"/>
      <c r="U579" s="63"/>
      <c r="V579" s="63"/>
      <c r="W579" s="92"/>
      <c r="X579" s="64"/>
      <c r="AB579" s="81"/>
    </row>
    <row r="580" spans="2:28">
      <c r="B580" s="7">
        <f t="shared" si="886"/>
        <v>45838</v>
      </c>
      <c r="C580" s="3"/>
      <c r="D580" s="3">
        <v>3521.6536045886596</v>
      </c>
      <c r="E580" s="2"/>
      <c r="F580" s="2"/>
      <c r="G580" s="2"/>
      <c r="H580" s="2"/>
      <c r="I580" s="2"/>
      <c r="J580" s="63"/>
      <c r="K580" s="63"/>
      <c r="L580" s="63"/>
      <c r="M580" s="63"/>
      <c r="N580" s="9"/>
      <c r="O580" s="63"/>
      <c r="P580" s="9"/>
      <c r="Q580" s="64"/>
      <c r="R580" s="88"/>
      <c r="S580" s="7"/>
      <c r="T580" s="63"/>
      <c r="U580" s="63"/>
      <c r="V580" s="63"/>
      <c r="W580" s="92"/>
      <c r="X580" s="64"/>
      <c r="AB580" s="81"/>
    </row>
    <row r="581" spans="2:28">
      <c r="B581" s="7">
        <f t="shared" si="886"/>
        <v>45869</v>
      </c>
      <c r="C581" s="3"/>
      <c r="D581" s="3">
        <v>3282.1446125864004</v>
      </c>
      <c r="E581" s="2"/>
      <c r="F581" s="2"/>
      <c r="G581" s="2"/>
      <c r="H581" s="2"/>
      <c r="I581" s="2"/>
      <c r="J581" s="63"/>
      <c r="K581" s="63"/>
      <c r="L581" s="63"/>
      <c r="M581" s="63"/>
      <c r="N581" s="9"/>
      <c r="O581" s="63"/>
      <c r="P581" s="9"/>
      <c r="Q581" s="64"/>
      <c r="R581" s="88"/>
      <c r="S581" s="7"/>
      <c r="T581" s="63"/>
      <c r="U581" s="63"/>
      <c r="V581" s="63"/>
      <c r="W581" s="92"/>
      <c r="X581" s="64"/>
      <c r="AB581" s="81"/>
    </row>
    <row r="582" spans="2:28">
      <c r="B582" s="7">
        <f t="shared" si="886"/>
        <v>45900</v>
      </c>
      <c r="C582" s="3"/>
      <c r="D582" s="3">
        <v>3378.1334654819452</v>
      </c>
      <c r="E582" s="2"/>
      <c r="F582" s="2"/>
      <c r="G582" s="2"/>
      <c r="H582" s="2"/>
      <c r="I582" s="2"/>
      <c r="J582" s="63"/>
      <c r="K582" s="63"/>
      <c r="L582" s="63"/>
      <c r="M582" s="63"/>
      <c r="N582" s="9"/>
      <c r="O582" s="63"/>
      <c r="P582" s="9"/>
      <c r="Q582" s="64"/>
      <c r="R582" s="88"/>
      <c r="S582" s="7"/>
      <c r="T582" s="63"/>
      <c r="U582" s="63"/>
      <c r="V582" s="63"/>
      <c r="W582" s="92"/>
      <c r="X582" s="64"/>
      <c r="AB582" s="81"/>
    </row>
    <row r="583" spans="2:28">
      <c r="B583" s="7">
        <f t="shared" si="886"/>
        <v>45930</v>
      </c>
      <c r="C583" s="3"/>
      <c r="D583" s="3">
        <v>3671.4004226088973</v>
      </c>
      <c r="E583" s="2"/>
      <c r="F583" s="2"/>
      <c r="G583" s="2"/>
      <c r="H583" s="2"/>
      <c r="I583" s="2"/>
      <c r="J583" s="63"/>
      <c r="K583" s="63"/>
      <c r="L583" s="63"/>
      <c r="M583" s="63"/>
      <c r="N583" s="9"/>
      <c r="O583" s="63"/>
      <c r="P583" s="9"/>
      <c r="Q583" s="64"/>
      <c r="R583" s="88"/>
      <c r="S583" s="7"/>
      <c r="T583" s="63"/>
      <c r="U583" s="63"/>
      <c r="V583" s="63"/>
      <c r="W583" s="92"/>
      <c r="X583" s="64"/>
      <c r="AB583" s="81"/>
    </row>
    <row r="584" spans="2:28">
      <c r="B584" s="7">
        <f t="shared" si="886"/>
        <v>45961</v>
      </c>
      <c r="C584" s="3"/>
      <c r="D584" s="3">
        <v>3751.4490828160988</v>
      </c>
      <c r="E584" s="2"/>
      <c r="F584" s="2"/>
      <c r="G584" s="2"/>
      <c r="H584" s="2"/>
      <c r="I584" s="2"/>
      <c r="J584" s="63"/>
      <c r="K584" s="63"/>
      <c r="L584" s="63"/>
      <c r="M584" s="63"/>
      <c r="N584" s="9"/>
      <c r="O584" s="63"/>
      <c r="P584" s="9"/>
      <c r="Q584" s="64"/>
      <c r="R584" s="88"/>
      <c r="S584" s="7"/>
      <c r="T584" s="63"/>
      <c r="U584" s="63"/>
      <c r="V584" s="63"/>
      <c r="W584" s="92"/>
      <c r="X584" s="64"/>
      <c r="AB584" s="81"/>
    </row>
    <row r="585" spans="2:28">
      <c r="B585" s="7">
        <f t="shared" si="886"/>
        <v>45991</v>
      </c>
      <c r="C585" s="3"/>
      <c r="D585" s="3">
        <v>3238.3961372348094</v>
      </c>
      <c r="E585" s="2"/>
      <c r="F585" s="2"/>
      <c r="G585" s="2"/>
      <c r="H585" s="2"/>
      <c r="I585" s="2"/>
      <c r="J585" s="63"/>
      <c r="K585" s="63"/>
      <c r="L585" s="63"/>
      <c r="M585" s="63"/>
      <c r="N585" s="9"/>
      <c r="O585" s="63"/>
      <c r="P585" s="9"/>
      <c r="Q585" s="64"/>
      <c r="R585" s="88"/>
      <c r="S585" s="7"/>
      <c r="T585" s="63"/>
      <c r="U585" s="63"/>
      <c r="V585" s="63"/>
      <c r="W585" s="92"/>
      <c r="X585" s="64"/>
      <c r="AB585" s="81"/>
    </row>
    <row r="586" spans="2:28" ht="15.75" thickBot="1">
      <c r="B586" s="7">
        <f t="shared" si="886"/>
        <v>46022</v>
      </c>
      <c r="C586" s="3"/>
      <c r="D586" s="3">
        <v>3191.3413037891587</v>
      </c>
      <c r="E586" s="2"/>
      <c r="F586" s="2"/>
      <c r="G586" s="2"/>
      <c r="H586" s="2"/>
      <c r="I586" s="2"/>
      <c r="J586" s="63"/>
      <c r="K586" s="63"/>
      <c r="L586" s="63"/>
      <c r="M586" s="63"/>
      <c r="N586" s="9"/>
      <c r="O586" s="63"/>
      <c r="P586" s="9"/>
      <c r="Q586" s="64"/>
      <c r="R586" s="88"/>
      <c r="S586" s="7"/>
      <c r="T586" s="63"/>
      <c r="U586" s="63"/>
      <c r="V586" s="63"/>
      <c r="W586" s="92"/>
      <c r="X586" s="64"/>
      <c r="AB586" s="81"/>
    </row>
    <row r="587" spans="2:28" ht="15.75" hidden="1" thickBot="1">
      <c r="B587" s="94" t="s">
        <v>42</v>
      </c>
      <c r="C587" s="95">
        <f>SUM(C482:C490)</f>
        <v>31951.434555906999</v>
      </c>
      <c r="D587" s="95"/>
      <c r="E587" s="95">
        <f>SUM(E482:E490)</f>
        <v>32797.316619716017</v>
      </c>
      <c r="F587" s="95">
        <f t="shared" ref="F587:Q587" si="939">AVERAGE(F482:F490)</f>
        <v>5.6755555555555564</v>
      </c>
      <c r="G587" s="95">
        <f t="shared" si="939"/>
        <v>5.763894700216575</v>
      </c>
      <c r="H587" s="95">
        <f t="shared" si="939"/>
        <v>6.0439904420549579</v>
      </c>
      <c r="I587" s="95">
        <f t="shared" si="939"/>
        <v>6.2082469714377275</v>
      </c>
      <c r="J587" s="96">
        <f t="shared" si="939"/>
        <v>0.81348888888888882</v>
      </c>
      <c r="K587" s="96">
        <f t="shared" si="939"/>
        <v>0.81348888888888882</v>
      </c>
      <c r="L587" s="96">
        <f t="shared" si="939"/>
        <v>0.25000000000000006</v>
      </c>
      <c r="M587" s="96">
        <f t="shared" si="939"/>
        <v>0.25000000000000006</v>
      </c>
      <c r="N587" s="96">
        <f t="shared" si="939"/>
        <v>0.99</v>
      </c>
      <c r="O587" s="96">
        <f t="shared" si="939"/>
        <v>0.99423868362026779</v>
      </c>
      <c r="P587" s="96">
        <f t="shared" si="939"/>
        <v>0.99</v>
      </c>
      <c r="Q587" s="96">
        <f t="shared" si="939"/>
        <v>0.99436993733290024</v>
      </c>
      <c r="R587" s="88">
        <f>T587-U587</f>
        <v>1.0909147904002214E-2</v>
      </c>
      <c r="S587" s="94" t="str">
        <f t="shared" ref="S587:S597" si="940">B587</f>
        <v>CY-17</v>
      </c>
      <c r="T587" s="18">
        <f t="shared" ref="T587:T591" si="941">E587/C587-1</f>
        <v>2.6473993282803532E-2</v>
      </c>
      <c r="U587" s="18">
        <f t="shared" ref="U587:U592" si="942">G587/F587-1</f>
        <v>1.5564845378801317E-2</v>
      </c>
      <c r="V587" s="18">
        <f t="shared" ref="V587:V597" si="943">O587-N587</f>
        <v>4.2386836202678024E-3</v>
      </c>
      <c r="W587" s="18">
        <f t="shared" ref="W587:W597" si="944">Q587-P587</f>
        <v>4.3699373329002533E-3</v>
      </c>
      <c r="X587" s="96" t="e">
        <f>AVERAGE(X482:X490)</f>
        <v>#DIV/0!</v>
      </c>
    </row>
    <row r="588" spans="2:28" ht="15.75" hidden="1" thickBot="1">
      <c r="B588" s="94" t="s">
        <v>36</v>
      </c>
      <c r="C588" s="95">
        <f>SUM(C491:C502)</f>
        <v>43775.312800201129</v>
      </c>
      <c r="D588" s="95"/>
      <c r="E588" s="95">
        <f>SUM(E491:E502)</f>
        <v>42662.666724914299</v>
      </c>
      <c r="F588" s="95">
        <f t="shared" ref="F588:Q588" si="945">AVERAGE(F491:F502)</f>
        <v>5.5874428022475611</v>
      </c>
      <c r="G588" s="95">
        <f t="shared" si="945"/>
        <v>5.6027860837203969</v>
      </c>
      <c r="H588" s="95">
        <f t="shared" si="945"/>
        <v>6.202731059844024</v>
      </c>
      <c r="I588" s="95">
        <f t="shared" si="945"/>
        <v>6.1991490755386707</v>
      </c>
      <c r="J588" s="96">
        <f t="shared" si="945"/>
        <v>0.79280833333333345</v>
      </c>
      <c r="K588" s="96">
        <f t="shared" si="945"/>
        <v>0.79280833333333345</v>
      </c>
      <c r="L588" s="96">
        <f t="shared" si="945"/>
        <v>0.24426666666666666</v>
      </c>
      <c r="M588" s="96">
        <f t="shared" si="945"/>
        <v>0.24426666666666666</v>
      </c>
      <c r="N588" s="96">
        <f t="shared" si="945"/>
        <v>0.9900000000000001</v>
      </c>
      <c r="O588" s="96">
        <f t="shared" si="945"/>
        <v>0.99641214157706104</v>
      </c>
      <c r="P588" s="96">
        <f t="shared" si="945"/>
        <v>0.9900000000000001</v>
      </c>
      <c r="Q588" s="96">
        <f t="shared" si="945"/>
        <v>0.99727880824372761</v>
      </c>
      <c r="R588" s="88">
        <f>T588-U588</f>
        <v>-2.8163233718396574E-2</v>
      </c>
      <c r="S588" s="94" t="str">
        <f t="shared" si="940"/>
        <v>CY-18</v>
      </c>
      <c r="T588" s="18">
        <f t="shared" si="941"/>
        <v>-2.5417204449575515E-2</v>
      </c>
      <c r="U588" s="18">
        <f t="shared" si="942"/>
        <v>2.7460292688210597E-3</v>
      </c>
      <c r="V588" s="18">
        <f t="shared" si="943"/>
        <v>6.4121415770609369E-3</v>
      </c>
      <c r="W588" s="18">
        <f t="shared" si="944"/>
        <v>7.2788082437275081E-3</v>
      </c>
      <c r="X588" s="96">
        <f>AVERAGE(X491:X502)</f>
        <v>-2.5837499999999999E-2</v>
      </c>
    </row>
    <row r="589" spans="2:28" ht="15.75" hidden="1" thickBot="1">
      <c r="B589" s="94" t="s">
        <v>37</v>
      </c>
      <c r="C589" s="95">
        <f>SUM(C503:C514)</f>
        <v>42991.191989316307</v>
      </c>
      <c r="D589" s="95"/>
      <c r="E589" s="95">
        <f>SUM(E503:E514)</f>
        <v>41547.928058417798</v>
      </c>
      <c r="F589" s="95">
        <f t="shared" ref="F589:Q589" si="946">AVERAGE(F503:F514)</f>
        <v>5.5521901847583486</v>
      </c>
      <c r="G589" s="95">
        <f t="shared" si="946"/>
        <v>5.5262849462365589</v>
      </c>
      <c r="H589" s="95">
        <f t="shared" si="946"/>
        <v>6.1446701325640269</v>
      </c>
      <c r="I589" s="95">
        <f t="shared" si="946"/>
        <v>6.0055134408602155</v>
      </c>
      <c r="J589" s="96">
        <f t="shared" si="946"/>
        <v>0.8085515851925712</v>
      </c>
      <c r="K589" s="96">
        <f t="shared" si="946"/>
        <v>0.79400046856680107</v>
      </c>
      <c r="L589" s="96">
        <f t="shared" si="946"/>
        <v>0.24557033600165487</v>
      </c>
      <c r="M589" s="96">
        <f t="shared" si="946"/>
        <v>0.23719420290613136</v>
      </c>
      <c r="N589" s="96">
        <f t="shared" si="946"/>
        <v>0.9900000000000001</v>
      </c>
      <c r="O589" s="96">
        <f t="shared" si="946"/>
        <v>0.99665833333333331</v>
      </c>
      <c r="P589" s="96">
        <f t="shared" si="946"/>
        <v>0.9900000000000001</v>
      </c>
      <c r="Q589" s="96">
        <f t="shared" si="946"/>
        <v>0.9986583333333332</v>
      </c>
      <c r="R589" s="88">
        <f t="shared" ref="R589:R597" si="947">T589-U589</f>
        <v>-2.8905384790816502E-2</v>
      </c>
      <c r="S589" s="94" t="str">
        <f t="shared" si="940"/>
        <v>CY-19</v>
      </c>
      <c r="T589" s="18">
        <f t="shared" si="941"/>
        <v>-3.3571154092614464E-2</v>
      </c>
      <c r="U589" s="18">
        <f t="shared" si="942"/>
        <v>-4.6657693017979618E-3</v>
      </c>
      <c r="V589" s="18">
        <f t="shared" si="943"/>
        <v>6.6583333333332106E-3</v>
      </c>
      <c r="W589" s="18">
        <f t="shared" si="944"/>
        <v>8.6583333333331014E-3</v>
      </c>
      <c r="X589" s="96">
        <f>AVERAGE(X503:X514)</f>
        <v>-2.1250797155111713E-2</v>
      </c>
      <c r="Y589" s="88"/>
    </row>
    <row r="590" spans="2:28" ht="15.75" hidden="1" thickBot="1">
      <c r="B590" s="94" t="s">
        <v>38</v>
      </c>
      <c r="C590" s="95">
        <f>SUM(C515:C526)</f>
        <v>42449.36156674457</v>
      </c>
      <c r="D590" s="95"/>
      <c r="E590" s="95">
        <f>SUM(E515:E526)</f>
        <v>42710.355421512853</v>
      </c>
      <c r="F590" s="95">
        <f t="shared" ref="F590:Q590" si="948">AVERAGE(F515:F526)</f>
        <v>5.487381294300822</v>
      </c>
      <c r="G590" s="95">
        <f t="shared" si="948"/>
        <v>5.6801537912495368</v>
      </c>
      <c r="H590" s="95">
        <f t="shared" si="948"/>
        <v>6.0247739018221784</v>
      </c>
      <c r="I590" s="95">
        <f t="shared" si="948"/>
        <v>6.2092424267704862</v>
      </c>
      <c r="J590" s="96">
        <f t="shared" si="948"/>
        <v>0.81239858192540415</v>
      </c>
      <c r="K590" s="96">
        <f t="shared" si="948"/>
        <v>0.78801052722796661</v>
      </c>
      <c r="L590" s="96">
        <f t="shared" si="948"/>
        <v>0.24173851674247374</v>
      </c>
      <c r="M590" s="96">
        <f t="shared" si="948"/>
        <v>0.24321309007336112</v>
      </c>
      <c r="N590" s="96">
        <f t="shared" si="948"/>
        <v>0.9900000000000001</v>
      </c>
      <c r="O590" s="96">
        <f t="shared" si="948"/>
        <v>0.99504166666666671</v>
      </c>
      <c r="P590" s="96">
        <f t="shared" si="948"/>
        <v>0.9937499999999998</v>
      </c>
      <c r="Q590" s="96">
        <f t="shared" si="948"/>
        <v>0.99679166666666674</v>
      </c>
      <c r="R590" s="88">
        <f t="shared" si="947"/>
        <v>-2.8981786746548277E-2</v>
      </c>
      <c r="S590" s="94" t="str">
        <f t="shared" si="940"/>
        <v>CY-20</v>
      </c>
      <c r="T590" s="18">
        <f t="shared" si="941"/>
        <v>6.1483575991576611E-3</v>
      </c>
      <c r="U590" s="18">
        <f t="shared" si="942"/>
        <v>3.5130144345705938E-2</v>
      </c>
      <c r="V590" s="18">
        <f t="shared" si="943"/>
        <v>5.041666666666611E-3</v>
      </c>
      <c r="W590" s="18">
        <f t="shared" si="944"/>
        <v>3.0416666666669423E-3</v>
      </c>
      <c r="X590" s="96">
        <f>AVERAGE(X515:X526)</f>
        <v>-2.1359291832522147E-2</v>
      </c>
      <c r="Y590" s="88"/>
      <c r="AB590" s="88"/>
    </row>
    <row r="591" spans="2:28" ht="15.75" hidden="1" thickBot="1">
      <c r="B591" s="94" t="s">
        <v>39</v>
      </c>
      <c r="C591" s="95">
        <f>SUM(C527:C538)</f>
        <v>42478.254083033302</v>
      </c>
      <c r="D591" s="95"/>
      <c r="E591" s="95">
        <f>SUM(E527:E538)</f>
        <v>42108.546467609565</v>
      </c>
      <c r="F591" s="95">
        <f t="shared" ref="F591:Q591" si="949">AVERAGE(F527:F538)</f>
        <v>5.5200524833589357</v>
      </c>
      <c r="G591" s="95">
        <f t="shared" si="949"/>
        <v>5.6177067880498734</v>
      </c>
      <c r="H591" s="95">
        <f t="shared" si="949"/>
        <v>6.0579064260112654</v>
      </c>
      <c r="I591" s="95">
        <f t="shared" si="949"/>
        <v>6.2180025458477219</v>
      </c>
      <c r="J591" s="96">
        <f t="shared" si="949"/>
        <v>0.81055174639883465</v>
      </c>
      <c r="K591" s="96">
        <f t="shared" si="949"/>
        <v>0.77550861068862176</v>
      </c>
      <c r="L591" s="96">
        <f t="shared" si="949"/>
        <v>0.24257047992330727</v>
      </c>
      <c r="M591" s="96">
        <f t="shared" si="949"/>
        <v>0.24044724061268311</v>
      </c>
      <c r="N591" s="96">
        <f t="shared" si="949"/>
        <v>0.9900000000000001</v>
      </c>
      <c r="O591" s="96">
        <f t="shared" si="949"/>
        <v>0.99764308333333329</v>
      </c>
      <c r="P591" s="96">
        <f t="shared" si="949"/>
        <v>0.99499999999999977</v>
      </c>
      <c r="Q591" s="96">
        <f t="shared" si="949"/>
        <v>0.99847883333333343</v>
      </c>
      <c r="R591" s="88">
        <f t="shared" si="947"/>
        <v>-2.639428502608443E-2</v>
      </c>
      <c r="S591" s="94" t="str">
        <f t="shared" si="940"/>
        <v>CY-21</v>
      </c>
      <c r="T591" s="18">
        <f t="shared" si="941"/>
        <v>-8.7034560013002915E-3</v>
      </c>
      <c r="U591" s="18">
        <f t="shared" si="942"/>
        <v>1.7690829024784138E-2</v>
      </c>
      <c r="V591" s="18">
        <f t="shared" si="943"/>
        <v>7.6430833333331893E-3</v>
      </c>
      <c r="W591" s="18">
        <f t="shared" si="944"/>
        <v>3.478833333333653E-3</v>
      </c>
      <c r="X591" s="96">
        <f>AVERAGE(X527:X538)</f>
        <v>-2.0500000000000001E-2</v>
      </c>
      <c r="Y591" s="88"/>
      <c r="AB591" s="88"/>
    </row>
    <row r="592" spans="2:28" ht="15.75" hidden="1" thickBot="1">
      <c r="B592" s="94" t="s">
        <v>40</v>
      </c>
      <c r="C592" s="95">
        <f>SUM(C539:C550)</f>
        <v>42311.16489083691</v>
      </c>
      <c r="D592" s="95">
        <f>SUM(C539:C543,D544:D550)</f>
        <v>42969.647351084808</v>
      </c>
      <c r="E592" s="95">
        <f>SUM(E539:E550)</f>
        <v>43528.907294650293</v>
      </c>
      <c r="F592" s="95">
        <f t="shared" ref="F592:Q592" si="950">AVERAGE(F539:F550)</f>
        <v>5.5200524833589357</v>
      </c>
      <c r="G592" s="95">
        <f t="shared" si="950"/>
        <v>5.6628390712762693</v>
      </c>
      <c r="H592" s="95">
        <f t="shared" si="950"/>
        <v>6.0579064260112654</v>
      </c>
      <c r="I592" s="95">
        <f t="shared" si="950"/>
        <v>6.3090143709513251</v>
      </c>
      <c r="J592" s="96">
        <f t="shared" si="950"/>
        <v>0.79887416112246434</v>
      </c>
      <c r="K592" s="96">
        <f t="shared" si="950"/>
        <v>0.77147713003796714</v>
      </c>
      <c r="L592" s="96">
        <f t="shared" si="950"/>
        <v>0.24535258297742266</v>
      </c>
      <c r="M592" s="96">
        <f t="shared" si="950"/>
        <v>0.24863680597249402</v>
      </c>
      <c r="N592" s="96">
        <f t="shared" si="950"/>
        <v>0.9900000000000001</v>
      </c>
      <c r="O592" s="96">
        <f t="shared" si="950"/>
        <v>0.99825416666666655</v>
      </c>
      <c r="P592" s="96">
        <f t="shared" si="950"/>
        <v>0.99499999999999977</v>
      </c>
      <c r="Q592" s="96">
        <f t="shared" si="950"/>
        <v>0.99965199999999987</v>
      </c>
      <c r="R592" s="88">
        <f t="shared" si="947"/>
        <v>-1.2851657220078971E-2</v>
      </c>
      <c r="S592" s="94" t="str">
        <f t="shared" si="940"/>
        <v>CY-22</v>
      </c>
      <c r="T592" s="18">
        <f>E592/D592-1</f>
        <v>1.3015232333559501E-2</v>
      </c>
      <c r="U592" s="18">
        <f t="shared" si="942"/>
        <v>2.5866889553638472E-2</v>
      </c>
      <c r="V592" s="18">
        <f t="shared" si="943"/>
        <v>8.2541666666664515E-3</v>
      </c>
      <c r="W592" s="18">
        <f t="shared" si="944"/>
        <v>4.6520000000001005E-3</v>
      </c>
      <c r="X592" s="96">
        <f>AVERAGE(X539:X550)</f>
        <v>-1.5525000000000002E-2</v>
      </c>
      <c r="Y592" s="88"/>
      <c r="AB592" s="88"/>
    </row>
    <row r="593" spans="2:28" ht="15.75" hidden="1" thickBot="1">
      <c r="B593" s="94" t="s">
        <v>41</v>
      </c>
      <c r="C593" s="95">
        <f>SUM(C551:C562)</f>
        <v>42100.702367107653</v>
      </c>
      <c r="D593" s="95">
        <f>SUM(D551:D562)</f>
        <v>43483.788555239902</v>
      </c>
      <c r="E593" s="95">
        <f>SUM(E551:E562)</f>
        <v>41376.830594900435</v>
      </c>
      <c r="F593" s="95">
        <f t="shared" ref="F593:Q593" si="951">AVERAGE(F551:F562)</f>
        <v>5.5200524833589357</v>
      </c>
      <c r="G593" s="95">
        <f t="shared" si="951"/>
        <v>5.5226143263568686</v>
      </c>
      <c r="H593" s="95">
        <f t="shared" si="951"/>
        <v>6.0579064260112654</v>
      </c>
      <c r="I593" s="95">
        <f t="shared" si="951"/>
        <v>6.0521349053138414</v>
      </c>
      <c r="J593" s="96">
        <f t="shared" si="951"/>
        <v>0.78712695417560674</v>
      </c>
      <c r="K593" s="96">
        <f t="shared" si="951"/>
        <v>0.78359003959809492</v>
      </c>
      <c r="L593" s="96">
        <f t="shared" si="951"/>
        <v>0.24831449904782735</v>
      </c>
      <c r="M593" s="96">
        <f t="shared" si="951"/>
        <v>0.23632386690878437</v>
      </c>
      <c r="N593" s="96">
        <f t="shared" si="951"/>
        <v>0.9900000000000001</v>
      </c>
      <c r="O593" s="96">
        <f t="shared" si="951"/>
        <v>0.94880734008833334</v>
      </c>
      <c r="P593" s="96">
        <f t="shared" si="951"/>
        <v>0.99499999999999977</v>
      </c>
      <c r="Q593" s="96">
        <f t="shared" si="951"/>
        <v>0.99914599999999998</v>
      </c>
      <c r="R593" s="88">
        <f t="shared" si="947"/>
        <v>-4.7501147522145404E-2</v>
      </c>
      <c r="S593" s="94" t="str">
        <f t="shared" si="940"/>
        <v>CY-23</v>
      </c>
      <c r="T593" s="18">
        <f>E593/D593-1</f>
        <v>-4.8453872818898458E-2</v>
      </c>
      <c r="U593" s="18">
        <f>I593/H593-1</f>
        <v>-9.5272529675305417E-4</v>
      </c>
      <c r="V593" s="18">
        <f t="shared" si="943"/>
        <v>-4.1192659911666762E-2</v>
      </c>
      <c r="W593" s="18">
        <f t="shared" si="944"/>
        <v>4.1460000000002051E-3</v>
      </c>
      <c r="X593" s="96">
        <f>AVERAGE(X551:X562)</f>
        <v>-1.5650000000000001E-2</v>
      </c>
      <c r="Y593" s="88"/>
      <c r="AB593" s="88"/>
    </row>
    <row r="594" spans="2:28" ht="15.75" hidden="1" thickBot="1">
      <c r="B594" s="94" t="s">
        <v>47</v>
      </c>
      <c r="C594" s="95">
        <f>SUM(C563:C563)</f>
        <v>0</v>
      </c>
      <c r="D594" s="95">
        <f>SUM(D563:D574)</f>
        <v>43185.142437012924</v>
      </c>
      <c r="E594" s="95">
        <f>SUM(E563:E574)</f>
        <v>41630.029219751355</v>
      </c>
      <c r="F594" s="95">
        <f t="shared" ref="F594:Q594" si="952">AVERAGE(F563:F574)</f>
        <v>5.5200524833589357</v>
      </c>
      <c r="G594" s="95">
        <f t="shared" si="952"/>
        <v>5.4488469552658652</v>
      </c>
      <c r="H594" s="95">
        <f t="shared" si="952"/>
        <v>6.0579064260112654</v>
      </c>
      <c r="I594" s="95">
        <f t="shared" si="952"/>
        <v>5.9500856770094339</v>
      </c>
      <c r="J594" s="96">
        <f t="shared" si="952"/>
        <v>0.77944698135544666</v>
      </c>
      <c r="K594" s="96">
        <f t="shared" si="952"/>
        <v>0.76040790906134437</v>
      </c>
      <c r="L594" s="96">
        <f t="shared" si="952"/>
        <v>0.24588253952040109</v>
      </c>
      <c r="M594" s="96">
        <f t="shared" si="952"/>
        <v>0.23708220895915277</v>
      </c>
      <c r="N594" s="96">
        <f t="shared" si="952"/>
        <v>0.9900000000000001</v>
      </c>
      <c r="O594" s="96">
        <f t="shared" si="952"/>
        <v>0.99502347175833339</v>
      </c>
      <c r="P594" s="96">
        <f t="shared" si="952"/>
        <v>0.99499999999999977</v>
      </c>
      <c r="Q594" s="96">
        <f t="shared" si="952"/>
        <v>0.99826025000000007</v>
      </c>
      <c r="R594" s="88">
        <f t="shared" si="947"/>
        <v>-1.8212024333494781E-2</v>
      </c>
      <c r="S594" s="94" t="str">
        <f t="shared" si="940"/>
        <v>CY-24</v>
      </c>
      <c r="T594" s="18">
        <f>E594/D594-1</f>
        <v>-3.6010376011373801E-2</v>
      </c>
      <c r="U594" s="18">
        <f>I594/H594-1</f>
        <v>-1.7798351677879021E-2</v>
      </c>
      <c r="V594" s="18">
        <f t="shared" si="943"/>
        <v>5.0234717583332866E-3</v>
      </c>
      <c r="W594" s="18">
        <f t="shared" si="944"/>
        <v>3.2602500000002976E-3</v>
      </c>
      <c r="X594" s="96">
        <f>AVERAGE(X563:X563)</f>
        <v>-1.7999999999999999E-2</v>
      </c>
      <c r="Y594" s="88"/>
      <c r="AB594" s="88"/>
    </row>
    <row r="595" spans="2:28" ht="15.75" thickBot="1">
      <c r="B595" s="94" t="s">
        <v>56</v>
      </c>
      <c r="C595" s="95">
        <f>SUM(C575:C575)</f>
        <v>0</v>
      </c>
      <c r="D595" s="95">
        <f>SUM(D575:D575)</f>
        <v>3324.6653613258059</v>
      </c>
      <c r="E595" s="95">
        <f>SUM(E575:E575)</f>
        <v>3264.4431880861544</v>
      </c>
      <c r="F595" s="95">
        <f t="shared" ref="F595:Q595" si="953">AVERAGE(F575:F575)</f>
        <v>4.032258064516129</v>
      </c>
      <c r="G595" s="95">
        <f t="shared" si="953"/>
        <v>4.0656540400376349</v>
      </c>
      <c r="H595" s="95">
        <f t="shared" si="953"/>
        <v>5.2967741935483863</v>
      </c>
      <c r="I595" s="95">
        <f t="shared" si="953"/>
        <v>5.4773149441290325</v>
      </c>
      <c r="J595" s="96">
        <f t="shared" si="953"/>
        <v>0.80829963307730213</v>
      </c>
      <c r="K595" s="96">
        <f t="shared" si="953"/>
        <v>0.76073599229169486</v>
      </c>
      <c r="L595" s="96">
        <f t="shared" si="953"/>
        <v>0.22343181191705686</v>
      </c>
      <c r="M595" s="96">
        <f t="shared" si="953"/>
        <v>0.21938462285525231</v>
      </c>
      <c r="N595" s="96">
        <f t="shared" si="953"/>
        <v>0.99</v>
      </c>
      <c r="O595" s="96">
        <f t="shared" si="953"/>
        <v>0.99880000000000002</v>
      </c>
      <c r="P595" s="96">
        <f t="shared" si="953"/>
        <v>0.995</v>
      </c>
      <c r="Q595" s="96">
        <f t="shared" si="953"/>
        <v>1</v>
      </c>
      <c r="R595" s="88">
        <f t="shared" si="947"/>
        <v>-5.2198793000795218E-2</v>
      </c>
      <c r="S595" s="94" t="str">
        <f t="shared" si="940"/>
        <v>CY-25</v>
      </c>
      <c r="T595" s="18">
        <f>E595/D595-1</f>
        <v>-1.8113754827835171E-2</v>
      </c>
      <c r="U595" s="18">
        <f>I595/H595-1</f>
        <v>3.4085038172960047E-2</v>
      </c>
      <c r="V595" s="18">
        <f t="shared" si="943"/>
        <v>8.80000000000003E-3</v>
      </c>
      <c r="W595" s="18">
        <f t="shared" si="944"/>
        <v>5.0000000000000044E-3</v>
      </c>
      <c r="X595" s="96">
        <f>AVERAGE(X575:X575)</f>
        <v>-1.14E-2</v>
      </c>
      <c r="Y595" s="88"/>
      <c r="AB595" s="88"/>
    </row>
    <row r="596" spans="2:28" hidden="1">
      <c r="B596" s="119" t="s">
        <v>50</v>
      </c>
      <c r="C596" s="120">
        <f>SUM(C547:C557)</f>
        <v>38848.697087150838</v>
      </c>
      <c r="D596" s="120">
        <f>SUM(D554:D565)</f>
        <v>43412.402695029596</v>
      </c>
      <c r="E596" s="120">
        <f>SUM(E554:E565)</f>
        <v>40858.144641058607</v>
      </c>
      <c r="F596" s="120">
        <f t="shared" ref="F596:Q596" si="954">AVERAGE(F554:F565)</f>
        <v>5.5200524833589348</v>
      </c>
      <c r="G596" s="120">
        <f t="shared" si="954"/>
        <v>5.5006555616060231</v>
      </c>
      <c r="H596" s="120">
        <f t="shared" si="954"/>
        <v>6.0579064260112636</v>
      </c>
      <c r="I596" s="120">
        <f t="shared" si="954"/>
        <v>5.9927518738025398</v>
      </c>
      <c r="J596" s="118">
        <f t="shared" si="954"/>
        <v>0.78355242710125117</v>
      </c>
      <c r="K596" s="118">
        <f t="shared" si="954"/>
        <v>0.7807973310737456</v>
      </c>
      <c r="L596" s="118">
        <f t="shared" si="954"/>
        <v>0.24717443330606148</v>
      </c>
      <c r="M596" s="118">
        <f t="shared" si="954"/>
        <v>0.23257562405096979</v>
      </c>
      <c r="N596" s="118">
        <f t="shared" si="954"/>
        <v>0.9900000000000001</v>
      </c>
      <c r="O596" s="118">
        <f t="shared" si="954"/>
        <v>0.94682925675500007</v>
      </c>
      <c r="P596" s="118">
        <f t="shared" si="954"/>
        <v>0.99499999999999977</v>
      </c>
      <c r="Q596" s="118">
        <f t="shared" si="954"/>
        <v>0.99838583333333331</v>
      </c>
      <c r="R596" s="11">
        <f t="shared" si="947"/>
        <v>-4.8081766021144223E-2</v>
      </c>
      <c r="S596" s="121" t="str">
        <f t="shared" si="940"/>
        <v>FY23-24</v>
      </c>
      <c r="T596" s="118">
        <f t="shared" ref="T596:T597" si="955">E596/D596-1</f>
        <v>-5.8837057969690187E-2</v>
      </c>
      <c r="U596" s="118">
        <f t="shared" ref="U596:U597" si="956">I596/H596-1</f>
        <v>-1.0755291948545964E-2</v>
      </c>
      <c r="V596" s="118">
        <f t="shared" si="943"/>
        <v>-4.3170743245000032E-2</v>
      </c>
      <c r="W596" s="118">
        <f t="shared" si="944"/>
        <v>3.3858333333335322E-3</v>
      </c>
      <c r="X596" s="118">
        <f>AVERAGE(X545:X565)</f>
        <v>-1.5333333333333331E-2</v>
      </c>
    </row>
    <row r="597" spans="2:28" ht="15.75" thickBot="1">
      <c r="B597" s="119" t="s">
        <v>55</v>
      </c>
      <c r="C597" s="120">
        <f>SUM(C548:C558)</f>
        <v>38545.875423032106</v>
      </c>
      <c r="D597" s="120">
        <f>SUM(D566:D575)</f>
        <v>35563.15624854929</v>
      </c>
      <c r="E597" s="120">
        <f>SUM(E566:E575)</f>
        <v>34800.838142474713</v>
      </c>
      <c r="F597" s="120">
        <f t="shared" ref="F597:Q597" si="957">AVERAGE(F566:F575)</f>
        <v>5.5115053763440862</v>
      </c>
      <c r="G597" s="120">
        <f t="shared" si="957"/>
        <v>5.5026287599408956</v>
      </c>
      <c r="H597" s="120">
        <f t="shared" si="957"/>
        <v>5.9692688172043002</v>
      </c>
      <c r="I597" s="120">
        <f t="shared" si="957"/>
        <v>5.9635677293909435</v>
      </c>
      <c r="J597" s="118">
        <f t="shared" si="957"/>
        <v>0.77969412769359114</v>
      </c>
      <c r="K597" s="118">
        <f t="shared" si="957"/>
        <v>0.75732531456351249</v>
      </c>
      <c r="L597" s="118">
        <f t="shared" si="957"/>
        <v>0.24226041476214308</v>
      </c>
      <c r="M597" s="118">
        <f t="shared" si="957"/>
        <v>0.23708150868050412</v>
      </c>
      <c r="N597" s="118">
        <f t="shared" si="957"/>
        <v>0.99</v>
      </c>
      <c r="O597" s="118">
        <f t="shared" si="957"/>
        <v>0.99686366610999977</v>
      </c>
      <c r="P597" s="118">
        <f t="shared" si="957"/>
        <v>0.99499999999999988</v>
      </c>
      <c r="Q597" s="118">
        <f t="shared" si="957"/>
        <v>0.99928229999999996</v>
      </c>
      <c r="R597" s="11">
        <f t="shared" si="947"/>
        <v>-2.0480541396629359E-2</v>
      </c>
      <c r="S597" s="121" t="str">
        <f t="shared" si="940"/>
        <v>FY24-25</v>
      </c>
      <c r="T597" s="118">
        <f t="shared" si="955"/>
        <v>-2.1435614452968377E-2</v>
      </c>
      <c r="U597" s="118">
        <f t="shared" si="956"/>
        <v>-9.5507305633901751E-4</v>
      </c>
      <c r="V597" s="118">
        <f t="shared" si="943"/>
        <v>6.8636661099997776E-3</v>
      </c>
      <c r="W597" s="118">
        <f t="shared" si="944"/>
        <v>4.2823000000000722E-3</v>
      </c>
      <c r="X597" s="118">
        <f>AVERAGE(X546:X566)</f>
        <v>-1.6104761904761903E-2</v>
      </c>
    </row>
    <row r="598" spans="2:28">
      <c r="B598" s="181" t="s">
        <v>4</v>
      </c>
      <c r="C598" s="182"/>
      <c r="D598" s="182"/>
      <c r="E598" s="182"/>
      <c r="F598" s="182"/>
      <c r="G598" s="182"/>
      <c r="H598" s="182"/>
      <c r="I598" s="183"/>
      <c r="J598" s="68"/>
      <c r="K598" s="184" t="s">
        <v>30</v>
      </c>
      <c r="L598" s="185"/>
      <c r="M598" s="66">
        <v>20</v>
      </c>
      <c r="N598" s="104" t="s">
        <v>31</v>
      </c>
      <c r="O598" s="105">
        <f>+(118*24*460/10^6)+Q598</f>
        <v>25.292719999999999</v>
      </c>
      <c r="P598" s="105">
        <f>+(91*24*460/10^6)+23.99</f>
        <v>24.994639999999997</v>
      </c>
      <c r="Q598" s="67">
        <f>23.99</f>
        <v>23.99</v>
      </c>
      <c r="S598" s="169" t="s">
        <v>22</v>
      </c>
      <c r="T598" s="170"/>
      <c r="U598" s="170"/>
      <c r="V598" s="170"/>
      <c r="W598" s="170"/>
      <c r="X598" s="171"/>
    </row>
    <row r="599" spans="2:28" ht="45">
      <c r="B599" s="4" t="s">
        <v>5</v>
      </c>
      <c r="C599" s="16" t="s">
        <v>6</v>
      </c>
      <c r="D599" s="5" t="s">
        <v>35</v>
      </c>
      <c r="E599" s="16" t="s">
        <v>7</v>
      </c>
      <c r="F599" s="16" t="s">
        <v>8</v>
      </c>
      <c r="G599" s="16" t="s">
        <v>9</v>
      </c>
      <c r="H599" s="16" t="s">
        <v>29</v>
      </c>
      <c r="I599" s="16" t="s">
        <v>10</v>
      </c>
      <c r="J599" s="5" t="s">
        <v>32</v>
      </c>
      <c r="K599" s="16" t="s">
        <v>11</v>
      </c>
      <c r="L599" s="16" t="s">
        <v>33</v>
      </c>
      <c r="M599" s="16" t="s">
        <v>16</v>
      </c>
      <c r="N599" s="16" t="s">
        <v>12</v>
      </c>
      <c r="O599" s="16" t="s">
        <v>13</v>
      </c>
      <c r="P599" s="16" t="s">
        <v>14</v>
      </c>
      <c r="Q599" s="56" t="s">
        <v>15</v>
      </c>
      <c r="S599" s="4" t="s">
        <v>5</v>
      </c>
      <c r="T599" s="5" t="s">
        <v>18</v>
      </c>
      <c r="U599" s="5" t="s">
        <v>19</v>
      </c>
      <c r="V599" s="5" t="s">
        <v>21</v>
      </c>
      <c r="W599" s="5" t="s">
        <v>20</v>
      </c>
      <c r="X599" s="56" t="s">
        <v>28</v>
      </c>
    </row>
    <row r="600" spans="2:28" hidden="1">
      <c r="B600" s="42">
        <v>42855</v>
      </c>
      <c r="C600" s="3">
        <v>3935.0791454446576</v>
      </c>
      <c r="D600" s="3"/>
      <c r="E600" s="3">
        <v>4060.2763300597503</v>
      </c>
      <c r="F600" s="3">
        <v>6.87</v>
      </c>
      <c r="G600" s="2">
        <v>6.9038311333333322</v>
      </c>
      <c r="H600" s="2">
        <v>7.1033333333333335</v>
      </c>
      <c r="I600" s="2">
        <v>7.102940470101724</v>
      </c>
      <c r="J600" s="8">
        <v>0.80269999999999997</v>
      </c>
      <c r="K600" s="8">
        <v>0.80269999999999997</v>
      </c>
      <c r="L600" s="8">
        <v>0.28449999999999998</v>
      </c>
      <c r="M600" s="8">
        <v>0.28449999999999998</v>
      </c>
      <c r="N600" s="9">
        <v>0.99</v>
      </c>
      <c r="O600" s="8">
        <v>0.99911029063602375</v>
      </c>
      <c r="P600" s="9">
        <v>0.99</v>
      </c>
      <c r="Q600" s="15">
        <v>1</v>
      </c>
      <c r="S600" s="42">
        <v>42855</v>
      </c>
      <c r="T600" s="8">
        <f>E600/C600-1</f>
        <v>3.181567129596985E-2</v>
      </c>
      <c r="U600" s="26">
        <f>G600/F600-1</f>
        <v>4.9244735565256992E-3</v>
      </c>
      <c r="V600" s="27">
        <f>O600-N600</f>
        <v>9.1102906360237546E-3</v>
      </c>
      <c r="W600" s="27">
        <f>Q600-P600</f>
        <v>1.0000000000000009E-2</v>
      </c>
      <c r="X600" s="53"/>
    </row>
    <row r="601" spans="2:28" hidden="1">
      <c r="B601" s="7">
        <v>42886</v>
      </c>
      <c r="C601" s="3">
        <v>3895.9594238483446</v>
      </c>
      <c r="D601" s="3"/>
      <c r="E601" s="3">
        <v>3848.4895535336764</v>
      </c>
      <c r="F601" s="3">
        <v>6.9</v>
      </c>
      <c r="G601" s="2">
        <v>6.854228150322581</v>
      </c>
      <c r="H601" s="2">
        <v>6.6870967741935488</v>
      </c>
      <c r="I601" s="2">
        <v>6.6876403386246217</v>
      </c>
      <c r="J601" s="8">
        <v>0.78359999999999996</v>
      </c>
      <c r="K601" s="8">
        <v>0.78359999999999996</v>
      </c>
      <c r="L601" s="8">
        <v>0.2601</v>
      </c>
      <c r="M601" s="8">
        <v>0.2601</v>
      </c>
      <c r="N601" s="9">
        <v>0.99</v>
      </c>
      <c r="O601" s="8">
        <v>0.98412903225806458</v>
      </c>
      <c r="P601" s="9">
        <v>0.99</v>
      </c>
      <c r="Q601" s="15">
        <v>0.9961290322580646</v>
      </c>
      <c r="S601" s="7">
        <v>42886</v>
      </c>
      <c r="T601" s="8">
        <f t="shared" ref="T601:T611" si="958">E601/C601-1</f>
        <v>-1.2184385192538394E-2</v>
      </c>
      <c r="U601" s="26">
        <f t="shared" ref="U601:U614" si="959">G601/F601-1</f>
        <v>-6.6336014025245582E-3</v>
      </c>
      <c r="V601" s="27">
        <f t="shared" ref="V601:V614" si="960">O601-N601</f>
        <v>-5.8709677419354067E-3</v>
      </c>
      <c r="W601" s="27">
        <f t="shared" ref="W601:W614" si="961">Q601-P601</f>
        <v>6.1290322580646039E-3</v>
      </c>
      <c r="X601" s="53"/>
    </row>
    <row r="602" spans="2:28" hidden="1">
      <c r="B602" s="7">
        <v>42916</v>
      </c>
      <c r="C602" s="3">
        <v>3519.9641722361143</v>
      </c>
      <c r="D602" s="3"/>
      <c r="E602" s="3">
        <v>3713.3227662787567</v>
      </c>
      <c r="F602" s="3">
        <v>6.5</v>
      </c>
      <c r="G602" s="2">
        <v>6.7322482343333361</v>
      </c>
      <c r="H602" s="2">
        <v>6.1333333333333337</v>
      </c>
      <c r="I602" s="2">
        <v>6.3836425305594879</v>
      </c>
      <c r="J602" s="8">
        <v>0.83389999999999997</v>
      </c>
      <c r="K602" s="8">
        <v>0.83389999999999997</v>
      </c>
      <c r="L602" s="8">
        <v>0.25739999999999996</v>
      </c>
      <c r="M602" s="8">
        <v>0.25739999999999996</v>
      </c>
      <c r="N602" s="9">
        <v>0.99</v>
      </c>
      <c r="O602" s="8">
        <v>0.97299983966650638</v>
      </c>
      <c r="P602" s="9">
        <v>0.99</v>
      </c>
      <c r="Q602" s="15">
        <v>0.97299983966650638</v>
      </c>
      <c r="S602" s="7">
        <v>42916</v>
      </c>
      <c r="T602" s="8">
        <f t="shared" si="958"/>
        <v>5.4931977878572624E-2</v>
      </c>
      <c r="U602" s="26">
        <f t="shared" si="959"/>
        <v>3.5730497589744115E-2</v>
      </c>
      <c r="V602" s="27">
        <f t="shared" si="960"/>
        <v>-1.7000160333493608E-2</v>
      </c>
      <c r="W602" s="27">
        <f t="shared" si="961"/>
        <v>-1.7000160333493608E-2</v>
      </c>
      <c r="X602" s="53"/>
    </row>
    <row r="603" spans="2:28" hidden="1">
      <c r="B603" s="7">
        <v>42947</v>
      </c>
      <c r="C603" s="3">
        <v>3261.3280854128225</v>
      </c>
      <c r="D603" s="3"/>
      <c r="E603" s="3">
        <v>3521.6102065694863</v>
      </c>
      <c r="F603" s="3">
        <v>5.74</v>
      </c>
      <c r="G603" s="2">
        <v>5.9689077025532935</v>
      </c>
      <c r="H603" s="2">
        <v>5.4838709677419351</v>
      </c>
      <c r="I603" s="2">
        <v>5.7500978874314663</v>
      </c>
      <c r="J603" s="8">
        <v>0.82790000000000008</v>
      </c>
      <c r="K603" s="8">
        <v>0.82790000000000008</v>
      </c>
      <c r="L603" s="8">
        <v>0.23600000000000002</v>
      </c>
      <c r="M603" s="8">
        <v>0.23600000000000002</v>
      </c>
      <c r="N603" s="9">
        <v>0.99</v>
      </c>
      <c r="O603" s="8">
        <v>0.99522102747909202</v>
      </c>
      <c r="P603" s="9">
        <v>0.99</v>
      </c>
      <c r="Q603" s="15">
        <v>0.99522102747909202</v>
      </c>
      <c r="S603" s="7">
        <v>42947</v>
      </c>
      <c r="T603" s="8">
        <f t="shared" si="958"/>
        <v>7.9808628368561507E-2</v>
      </c>
      <c r="U603" s="26">
        <f t="shared" si="959"/>
        <v>3.9879390688727145E-2</v>
      </c>
      <c r="V603" s="27">
        <f t="shared" si="960"/>
        <v>5.221027479092033E-3</v>
      </c>
      <c r="W603" s="27">
        <f t="shared" si="961"/>
        <v>5.221027479092033E-3</v>
      </c>
      <c r="X603" s="53"/>
    </row>
    <row r="604" spans="2:28" hidden="1">
      <c r="B604" s="7">
        <v>42978</v>
      </c>
      <c r="C604" s="3">
        <v>3317.0686213661184</v>
      </c>
      <c r="D604" s="3"/>
      <c r="E604" s="3">
        <v>3629.2641986238846</v>
      </c>
      <c r="F604" s="3">
        <v>5.71</v>
      </c>
      <c r="G604" s="2">
        <v>6.0458200678750789</v>
      </c>
      <c r="H604" s="2">
        <v>5.709677419354839</v>
      </c>
      <c r="I604" s="2">
        <v>6.0997520522084123</v>
      </c>
      <c r="J604" s="8">
        <v>0.80959999999999999</v>
      </c>
      <c r="K604" s="8">
        <v>0.80959999999999999</v>
      </c>
      <c r="L604" s="8">
        <v>0.24609999999999999</v>
      </c>
      <c r="M604" s="8">
        <v>0.24609999999999999</v>
      </c>
      <c r="N604" s="9">
        <v>0.99</v>
      </c>
      <c r="O604" s="8">
        <v>1</v>
      </c>
      <c r="P604" s="9">
        <v>0.99</v>
      </c>
      <c r="Q604" s="15">
        <v>1</v>
      </c>
      <c r="S604" s="7">
        <v>42978</v>
      </c>
      <c r="T604" s="8">
        <f t="shared" si="958"/>
        <v>9.4117913403066744E-2</v>
      </c>
      <c r="U604" s="26">
        <f t="shared" si="959"/>
        <v>5.8812621344146887E-2</v>
      </c>
      <c r="V604" s="27">
        <f t="shared" si="960"/>
        <v>1.0000000000000009E-2</v>
      </c>
      <c r="W604" s="27">
        <f t="shared" si="961"/>
        <v>1.0000000000000009E-2</v>
      </c>
      <c r="X604" s="53"/>
    </row>
    <row r="605" spans="2:28" hidden="1">
      <c r="B605" s="7">
        <v>43008</v>
      </c>
      <c r="C605" s="3">
        <v>3565.1646795727866</v>
      </c>
      <c r="D605" s="3"/>
      <c r="E605" s="3">
        <v>3710.8963846388597</v>
      </c>
      <c r="F605" s="3">
        <v>5.93</v>
      </c>
      <c r="G605" s="2">
        <v>5.9077103920819996</v>
      </c>
      <c r="H605" s="2">
        <v>6.4366666666666665</v>
      </c>
      <c r="I605" s="2">
        <v>6.4917651418736657</v>
      </c>
      <c r="J605" s="8">
        <v>0.80790000000000006</v>
      </c>
      <c r="K605" s="8">
        <v>0.80790000000000006</v>
      </c>
      <c r="L605" s="8">
        <v>0.26</v>
      </c>
      <c r="M605" s="8">
        <v>0.26</v>
      </c>
      <c r="N605" s="9">
        <v>0.99</v>
      </c>
      <c r="O605" s="8">
        <v>0.98791208791208773</v>
      </c>
      <c r="P605" s="9">
        <v>0.99</v>
      </c>
      <c r="Q605" s="15">
        <v>0.98791208791208773</v>
      </c>
      <c r="S605" s="7">
        <v>43008</v>
      </c>
      <c r="T605" s="8">
        <f t="shared" si="958"/>
        <v>4.0876570415124824E-2</v>
      </c>
      <c r="U605" s="26">
        <f t="shared" si="959"/>
        <v>-3.7587871699831243E-3</v>
      </c>
      <c r="V605" s="27">
        <f t="shared" si="960"/>
        <v>-2.0879120879122581E-3</v>
      </c>
      <c r="W605" s="27">
        <f t="shared" si="961"/>
        <v>-2.0879120879122581E-3</v>
      </c>
      <c r="X605" s="53"/>
    </row>
    <row r="606" spans="2:28" hidden="1">
      <c r="B606" s="7">
        <v>43039</v>
      </c>
      <c r="C606" s="3">
        <v>3758.5336661162191</v>
      </c>
      <c r="D606" s="3"/>
      <c r="E606" s="3">
        <v>3863.7824446865075</v>
      </c>
      <c r="F606" s="3">
        <v>5.39</v>
      </c>
      <c r="G606" s="2">
        <v>5.5702815841181295</v>
      </c>
      <c r="H606" s="2">
        <v>6.4161290322580644</v>
      </c>
      <c r="I606" s="2">
        <v>6.8095688183293541</v>
      </c>
      <c r="J606" s="8">
        <v>0.76989999999999992</v>
      </c>
      <c r="K606" s="8">
        <v>0.76989999999999992</v>
      </c>
      <c r="L606" s="8">
        <v>0.26200000000000001</v>
      </c>
      <c r="M606" s="8">
        <v>0.26200000000000001</v>
      </c>
      <c r="N606" s="9">
        <v>0.99</v>
      </c>
      <c r="O606" s="8">
        <v>1</v>
      </c>
      <c r="P606" s="9">
        <v>0.99</v>
      </c>
      <c r="Q606" s="15">
        <v>1</v>
      </c>
      <c r="S606" s="7">
        <v>43039</v>
      </c>
      <c r="T606" s="8">
        <f t="shared" si="958"/>
        <v>2.8002616956480431E-2</v>
      </c>
      <c r="U606" s="26">
        <f t="shared" si="959"/>
        <v>3.3447418203734758E-2</v>
      </c>
      <c r="V606" s="27">
        <f t="shared" si="960"/>
        <v>1.0000000000000009E-2</v>
      </c>
      <c r="W606" s="27">
        <f t="shared" si="961"/>
        <v>1.0000000000000009E-2</v>
      </c>
      <c r="X606" s="53"/>
    </row>
    <row r="607" spans="2:28" hidden="1">
      <c r="B607" s="7">
        <v>43069</v>
      </c>
      <c r="C607" s="3">
        <v>3228.8972281309052</v>
      </c>
      <c r="D607" s="3"/>
      <c r="E607" s="3">
        <v>3095.0072882797481</v>
      </c>
      <c r="F607" s="3">
        <v>4.2699999999999996</v>
      </c>
      <c r="G607" s="2">
        <v>4.2458704612520668</v>
      </c>
      <c r="H607" s="2">
        <v>5.4</v>
      </c>
      <c r="I607" s="2">
        <v>5.5701447022958499</v>
      </c>
      <c r="J607" s="8">
        <v>0.78299999999999992</v>
      </c>
      <c r="K607" s="8">
        <v>0.78299999999999992</v>
      </c>
      <c r="L607" s="8">
        <v>0.21679999999999999</v>
      </c>
      <c r="M607" s="8">
        <v>0.21679999999999999</v>
      </c>
      <c r="N607" s="9">
        <v>0.99</v>
      </c>
      <c r="O607" s="8">
        <v>1</v>
      </c>
      <c r="P607" s="9">
        <v>0.99</v>
      </c>
      <c r="Q607" s="15">
        <v>1</v>
      </c>
      <c r="S607" s="7">
        <v>43069</v>
      </c>
      <c r="T607" s="8">
        <f t="shared" si="958"/>
        <v>-4.1466150946111502E-2</v>
      </c>
      <c r="U607" s="26">
        <f t="shared" si="959"/>
        <v>-5.650945842607169E-3</v>
      </c>
      <c r="V607" s="27">
        <f t="shared" si="960"/>
        <v>1.0000000000000009E-2</v>
      </c>
      <c r="W607" s="27">
        <f t="shared" si="961"/>
        <v>1.0000000000000009E-2</v>
      </c>
      <c r="X607" s="53"/>
    </row>
    <row r="608" spans="2:28" hidden="1">
      <c r="B608" s="7">
        <v>43100</v>
      </c>
      <c r="C608" s="3">
        <v>3205.1821637435032</v>
      </c>
      <c r="D608" s="3"/>
      <c r="E608" s="3">
        <v>2956.7664696452434</v>
      </c>
      <c r="F608" s="3">
        <v>3.77</v>
      </c>
      <c r="G608" s="2">
        <v>3.6461545760793541</v>
      </c>
      <c r="H608" s="2">
        <v>5.0258064516129037</v>
      </c>
      <c r="I608" s="2">
        <v>4.9786708015149674</v>
      </c>
      <c r="J608" s="8">
        <v>0.81420000000000003</v>
      </c>
      <c r="K608" s="8">
        <v>0.81420000000000003</v>
      </c>
      <c r="L608" s="8">
        <v>0.20050000000000001</v>
      </c>
      <c r="M608" s="8">
        <v>0.20050000000000001</v>
      </c>
      <c r="N608" s="9">
        <v>0.99</v>
      </c>
      <c r="O608" s="8">
        <v>0.99706744868035191</v>
      </c>
      <c r="P608" s="9">
        <v>0.99</v>
      </c>
      <c r="Q608" s="15">
        <v>0.99706744868035191</v>
      </c>
      <c r="S608" s="7">
        <v>43100</v>
      </c>
      <c r="T608" s="8">
        <f t="shared" si="958"/>
        <v>-7.7504391765403358E-2</v>
      </c>
      <c r="U608" s="26">
        <f t="shared" si="959"/>
        <v>-3.2850245071789352E-2</v>
      </c>
      <c r="V608" s="27">
        <f t="shared" si="960"/>
        <v>7.0674486803519176E-3</v>
      </c>
      <c r="W608" s="27">
        <f t="shared" si="961"/>
        <v>7.0674486803519176E-3</v>
      </c>
      <c r="X608" s="53"/>
    </row>
    <row r="609" spans="1:26" hidden="1">
      <c r="B609" s="7">
        <v>43131</v>
      </c>
      <c r="C609" s="3">
        <v>3355.782957246407</v>
      </c>
      <c r="D609" s="3"/>
      <c r="E609" s="3">
        <v>3349.3081038738551</v>
      </c>
      <c r="F609" s="3">
        <v>4.03</v>
      </c>
      <c r="G609" s="2">
        <v>4.23443300464477</v>
      </c>
      <c r="H609" s="2">
        <v>5.2967741935483863</v>
      </c>
      <c r="I609" s="2">
        <v>5.7657889064640457</v>
      </c>
      <c r="J609" s="8">
        <v>0.79489999999999994</v>
      </c>
      <c r="K609" s="8">
        <v>0.79489999999999994</v>
      </c>
      <c r="L609" s="8">
        <v>0.22699999999999998</v>
      </c>
      <c r="M609" s="8">
        <v>0.22699999999999998</v>
      </c>
      <c r="N609" s="9">
        <v>0.99</v>
      </c>
      <c r="O609" s="8">
        <v>0.99529569892473124</v>
      </c>
      <c r="P609" s="9">
        <v>0.99</v>
      </c>
      <c r="Q609" s="15">
        <v>0.99529569892473124</v>
      </c>
      <c r="S609" s="7">
        <v>43131</v>
      </c>
      <c r="T609" s="8">
        <f t="shared" si="958"/>
        <v>-1.9294613075527822E-3</v>
      </c>
      <c r="U609" s="26">
        <f t="shared" si="959"/>
        <v>5.0727792715823838E-2</v>
      </c>
      <c r="V609" s="27">
        <f t="shared" si="960"/>
        <v>5.2956989247312514E-3</v>
      </c>
      <c r="W609" s="27">
        <f t="shared" si="961"/>
        <v>5.2956989247312514E-3</v>
      </c>
      <c r="X609" s="53"/>
    </row>
    <row r="610" spans="1:26" hidden="1">
      <c r="B610" s="7">
        <v>43159</v>
      </c>
      <c r="C610" s="3">
        <v>3398.3484574289237</v>
      </c>
      <c r="D610" s="3"/>
      <c r="E610" s="3">
        <v>3090.7638391085329</v>
      </c>
      <c r="F610" s="3">
        <v>4.79</v>
      </c>
      <c r="G610" s="2">
        <v>4.88</v>
      </c>
      <c r="H610" s="2">
        <v>6.0892857142857144</v>
      </c>
      <c r="I610" s="2">
        <v>6</v>
      </c>
      <c r="J610" s="8">
        <v>0.79870000000000008</v>
      </c>
      <c r="K610" s="8">
        <v>0.79870000000000008</v>
      </c>
      <c r="L610" s="8">
        <v>0.23199999999999998</v>
      </c>
      <c r="M610" s="8">
        <v>0.23199999999999998</v>
      </c>
      <c r="N610" s="9">
        <v>0.99</v>
      </c>
      <c r="O610" s="8">
        <v>0.99375000000000002</v>
      </c>
      <c r="P610" s="9">
        <v>0.99</v>
      </c>
      <c r="Q610" s="15">
        <v>0.99375000000000002</v>
      </c>
      <c r="S610" s="7">
        <v>43159</v>
      </c>
      <c r="T610" s="8">
        <f t="shared" si="958"/>
        <v>-9.0510029260830738E-2</v>
      </c>
      <c r="U610" s="26">
        <f t="shared" si="959"/>
        <v>1.8789144050104456E-2</v>
      </c>
      <c r="V610" s="27">
        <f t="shared" si="960"/>
        <v>3.7500000000000311E-3</v>
      </c>
      <c r="W610" s="27">
        <f t="shared" si="961"/>
        <v>3.7500000000000311E-3</v>
      </c>
      <c r="X610" s="53"/>
    </row>
    <row r="611" spans="1:26" hidden="1">
      <c r="B611" s="7">
        <v>43190</v>
      </c>
      <c r="C611" s="3">
        <v>4091.3553389718973</v>
      </c>
      <c r="D611" s="3"/>
      <c r="E611" s="3">
        <v>4073.1472564624783</v>
      </c>
      <c r="F611" s="3">
        <v>6.16</v>
      </c>
      <c r="G611" s="2">
        <v>6.2789999999999999</v>
      </c>
      <c r="H611" s="2">
        <v>6.9129032258064518</v>
      </c>
      <c r="I611" s="2">
        <v>7.0439999999999996</v>
      </c>
      <c r="J611" s="8">
        <v>0.79549999999999998</v>
      </c>
      <c r="K611" s="8">
        <v>0.79549999999999998</v>
      </c>
      <c r="L611" s="8">
        <v>0.27610000000000001</v>
      </c>
      <c r="M611" s="8">
        <v>0.27610000000000001</v>
      </c>
      <c r="N611" s="9">
        <v>0.99</v>
      </c>
      <c r="O611" s="8">
        <v>0.99319999999999997</v>
      </c>
      <c r="P611" s="9">
        <v>0.99</v>
      </c>
      <c r="Q611" s="15">
        <v>0.99319999999999997</v>
      </c>
      <c r="S611" s="7">
        <v>43190</v>
      </c>
      <c r="T611" s="8">
        <f t="shared" si="958"/>
        <v>-4.4503791533283543E-3</v>
      </c>
      <c r="U611" s="26">
        <f t="shared" si="959"/>
        <v>1.931818181818179E-2</v>
      </c>
      <c r="V611" s="27">
        <f t="shared" si="960"/>
        <v>3.1999999999999806E-3</v>
      </c>
      <c r="W611" s="27">
        <f t="shared" si="961"/>
        <v>3.1999999999999806E-3</v>
      </c>
      <c r="X611" s="53"/>
    </row>
    <row r="612" spans="1:26" hidden="1">
      <c r="B612" s="42">
        <v>43220</v>
      </c>
      <c r="C612" s="3">
        <v>3967.8868541581705</v>
      </c>
      <c r="D612" s="3"/>
      <c r="E612" s="3">
        <v>3864.7374612954804</v>
      </c>
      <c r="F612" s="2">
        <v>6.7435676213286326</v>
      </c>
      <c r="G612" s="2">
        <v>6.8</v>
      </c>
      <c r="H612" s="2">
        <v>7.1078132804003964</v>
      </c>
      <c r="I612" s="2">
        <v>6.95</v>
      </c>
      <c r="J612" s="8">
        <v>0.7854000000000001</v>
      </c>
      <c r="K612" s="8">
        <v>0.7854000000000001</v>
      </c>
      <c r="L612" s="8">
        <v>0.27079999999999999</v>
      </c>
      <c r="M612" s="8">
        <v>0.27079999999999999</v>
      </c>
      <c r="N612" s="9">
        <v>0.99</v>
      </c>
      <c r="O612" s="8">
        <v>0.99719999999999998</v>
      </c>
      <c r="P612" s="9">
        <v>0.99</v>
      </c>
      <c r="Q612" s="15">
        <v>0.99719999999999998</v>
      </c>
      <c r="S612" s="42">
        <v>43220</v>
      </c>
      <c r="T612" s="8">
        <f t="shared" ref="T612:T618" si="962">E612/C612-1</f>
        <v>-2.5996051967710265E-2</v>
      </c>
      <c r="U612" s="26">
        <f t="shared" si="959"/>
        <v>8.3683269509868818E-3</v>
      </c>
      <c r="V612" s="27">
        <f t="shared" si="960"/>
        <v>7.1999999999999842E-3</v>
      </c>
      <c r="W612" s="27">
        <f t="shared" si="961"/>
        <v>7.1999999999999842E-3</v>
      </c>
      <c r="X612" s="53"/>
      <c r="Z612" s="58"/>
    </row>
    <row r="613" spans="1:26" hidden="1">
      <c r="B613" s="7">
        <v>43251</v>
      </c>
      <c r="C613" s="3">
        <v>3833.1846969862745</v>
      </c>
      <c r="D613" s="3"/>
      <c r="E613" s="3">
        <v>3952</v>
      </c>
      <c r="F613" s="2">
        <v>6.8014368356818631</v>
      </c>
      <c r="G613" s="2">
        <v>7.04</v>
      </c>
      <c r="H613" s="2">
        <v>6.6141189851433122</v>
      </c>
      <c r="I613" s="2">
        <v>6.87</v>
      </c>
      <c r="J613" s="8">
        <v>0.77900000000000003</v>
      </c>
      <c r="K613" s="8">
        <v>0.77900000000000003</v>
      </c>
      <c r="L613" s="8">
        <v>0.2656</v>
      </c>
      <c r="M613" s="8">
        <v>0.2656</v>
      </c>
      <c r="N613" s="9">
        <v>0.99</v>
      </c>
      <c r="O613" s="8">
        <v>0.99360000000000004</v>
      </c>
      <c r="P613" s="9">
        <v>0.99</v>
      </c>
      <c r="Q613" s="15">
        <v>0.99439999999999995</v>
      </c>
      <c r="S613" s="7">
        <v>43251</v>
      </c>
      <c r="T613" s="8">
        <f t="shared" si="962"/>
        <v>3.0996498318262677E-2</v>
      </c>
      <c r="U613" s="26">
        <f t="shared" si="959"/>
        <v>3.5075406870880732E-2</v>
      </c>
      <c r="V613" s="27">
        <f t="shared" si="960"/>
        <v>3.6000000000000476E-3</v>
      </c>
      <c r="W613" s="27">
        <f t="shared" si="961"/>
        <v>4.3999999999999595E-3</v>
      </c>
      <c r="X613" s="53">
        <v>-2.0500000000000001E-2</v>
      </c>
      <c r="Z613" s="58"/>
    </row>
    <row r="614" spans="1:26" hidden="1">
      <c r="B614" s="7">
        <v>43281</v>
      </c>
      <c r="C614" s="3">
        <v>3739.7140008588417</v>
      </c>
      <c r="D614" s="3"/>
      <c r="E614" s="3">
        <f>3276724/1000</f>
        <v>3276.7240000000002</v>
      </c>
      <c r="F614" s="2">
        <v>6.7425262236520904</v>
      </c>
      <c r="G614" s="2">
        <v>6.26</v>
      </c>
      <c r="H614" s="2">
        <v>6.4349337659370711</v>
      </c>
      <c r="I614" s="2">
        <v>5.93</v>
      </c>
      <c r="J614" s="8">
        <v>0.76890000000000003</v>
      </c>
      <c r="K614" s="8">
        <v>0.76890000000000003</v>
      </c>
      <c r="L614" s="8">
        <v>0.2576</v>
      </c>
      <c r="M614" s="8">
        <v>0.2576</v>
      </c>
      <c r="N614" s="9">
        <v>0.99</v>
      </c>
      <c r="O614" s="8">
        <v>0.99850000000000005</v>
      </c>
      <c r="P614" s="9">
        <v>0.99</v>
      </c>
      <c r="Q614" s="15">
        <v>0.99909999999999999</v>
      </c>
      <c r="S614" s="7">
        <v>43281</v>
      </c>
      <c r="T614" s="8">
        <f t="shared" si="962"/>
        <v>-0.12380358518125023</v>
      </c>
      <c r="U614" s="26">
        <f t="shared" si="959"/>
        <v>-7.156460466693304E-2</v>
      </c>
      <c r="V614" s="27">
        <f t="shared" si="960"/>
        <v>8.5000000000000631E-3</v>
      </c>
      <c r="W614" s="27">
        <f t="shared" si="961"/>
        <v>9.099999999999997E-3</v>
      </c>
      <c r="X614" s="53">
        <v>-4.6800000000000001E-2</v>
      </c>
      <c r="Z614" s="58"/>
    </row>
    <row r="615" spans="1:26" hidden="1">
      <c r="B615" s="7">
        <v>43312</v>
      </c>
      <c r="C615" s="3">
        <v>3616.8081067205603</v>
      </c>
      <c r="D615" s="3"/>
      <c r="E615" s="3">
        <f>3567757/1000</f>
        <v>3567.7570000000001</v>
      </c>
      <c r="F615" s="2">
        <v>6.1738123214351628</v>
      </c>
      <c r="G615" s="2">
        <v>6.18</v>
      </c>
      <c r="H615" s="2">
        <v>5.9541262884188981</v>
      </c>
      <c r="I615" s="2">
        <v>5.91</v>
      </c>
      <c r="J615" s="8">
        <v>0.81200000000000006</v>
      </c>
      <c r="K615" s="8">
        <v>0.81200000000000006</v>
      </c>
      <c r="L615" s="8">
        <v>0.23980000000000001</v>
      </c>
      <c r="M615" s="8">
        <v>0.23980000000000001</v>
      </c>
      <c r="N615" s="9">
        <v>0.99</v>
      </c>
      <c r="O615" s="8">
        <v>0.99970000000000003</v>
      </c>
      <c r="P615" s="9">
        <v>0.99</v>
      </c>
      <c r="Q615" s="15">
        <v>1</v>
      </c>
      <c r="S615" s="7">
        <v>43312</v>
      </c>
      <c r="T615" s="8">
        <f t="shared" si="962"/>
        <v>-1.3561987607088155E-2</v>
      </c>
      <c r="U615" s="26">
        <f t="shared" ref="U615:U621" si="963">G615/F615-1</f>
        <v>1.0022459774738923E-3</v>
      </c>
      <c r="V615" s="27">
        <f t="shared" ref="V615:V621" si="964">O615-N615</f>
        <v>9.7000000000000419E-3</v>
      </c>
      <c r="W615" s="27">
        <f t="shared" ref="W615:W621" si="965">Q615-P615</f>
        <v>1.0000000000000009E-2</v>
      </c>
      <c r="X615" s="53">
        <v>-2.3599999999999999E-2</v>
      </c>
      <c r="Z615" s="58"/>
    </row>
    <row r="616" spans="1:26" hidden="1">
      <c r="B616" s="7">
        <v>43343</v>
      </c>
      <c r="C616" s="3">
        <v>3480.7157450313766</v>
      </c>
      <c r="D616" s="3"/>
      <c r="E616" s="3">
        <f>3641379/1000</f>
        <v>3641.3789999999999</v>
      </c>
      <c r="F616" s="2">
        <v>5.8307967161269634</v>
      </c>
      <c r="G616" s="2">
        <v>6.06</v>
      </c>
      <c r="H616" s="2">
        <v>5.8707360508068884</v>
      </c>
      <c r="I616" s="2">
        <v>6.12</v>
      </c>
      <c r="J616" s="8">
        <v>0.80049999999999999</v>
      </c>
      <c r="K616" s="8">
        <v>0.80049999999999999</v>
      </c>
      <c r="L616" s="8">
        <v>0.2447</v>
      </c>
      <c r="M616" s="8">
        <v>0.2447</v>
      </c>
      <c r="N616" s="9">
        <v>0.99</v>
      </c>
      <c r="O616" s="8">
        <v>0.99950000000000006</v>
      </c>
      <c r="P616" s="9">
        <v>0.99</v>
      </c>
      <c r="Q616" s="15">
        <v>1</v>
      </c>
      <c r="S616" s="7">
        <v>43343</v>
      </c>
      <c r="T616" s="8">
        <f t="shared" si="962"/>
        <v>4.6158108486154203E-2</v>
      </c>
      <c r="U616" s="26">
        <f t="shared" si="963"/>
        <v>3.9309085024195722E-2</v>
      </c>
      <c r="V616" s="27">
        <f t="shared" si="964"/>
        <v>9.5000000000000639E-3</v>
      </c>
      <c r="W616" s="27">
        <f t="shared" si="965"/>
        <v>1.0000000000000009E-2</v>
      </c>
      <c r="X616" s="53">
        <v>-1.9800000000000002E-2</v>
      </c>
      <c r="Z616" s="58"/>
    </row>
    <row r="617" spans="1:26" hidden="1">
      <c r="B617" s="7">
        <v>43373</v>
      </c>
      <c r="C617" s="3">
        <v>3687.0381423550962</v>
      </c>
      <c r="D617" s="3"/>
      <c r="E617" s="3">
        <v>3769</v>
      </c>
      <c r="F617" s="2">
        <v>6.1511943583600104</v>
      </c>
      <c r="G617" s="2">
        <v>6.05</v>
      </c>
      <c r="H617" s="2">
        <v>6.777539211053206</v>
      </c>
      <c r="I617" s="2">
        <v>6.64</v>
      </c>
      <c r="J617" s="8">
        <v>0.79290000000000005</v>
      </c>
      <c r="K617" s="8">
        <v>0.79290000000000005</v>
      </c>
      <c r="L617" s="8">
        <v>0.26179999999999998</v>
      </c>
      <c r="M617" s="8">
        <v>0.26179999999999998</v>
      </c>
      <c r="N617" s="9">
        <v>0.99</v>
      </c>
      <c r="O617" s="8">
        <v>0.99480000000000002</v>
      </c>
      <c r="P617" s="9">
        <v>0.99</v>
      </c>
      <c r="Q617" s="15">
        <v>0.99539999999999995</v>
      </c>
      <c r="S617" s="7">
        <v>43373</v>
      </c>
      <c r="T617" s="8">
        <f t="shared" si="962"/>
        <v>2.2229728709166618E-2</v>
      </c>
      <c r="U617" s="26">
        <f t="shared" si="963"/>
        <v>-1.6451172319482787E-2</v>
      </c>
      <c r="V617" s="27">
        <f t="shared" si="964"/>
        <v>4.8000000000000265E-3</v>
      </c>
      <c r="W617" s="27">
        <f t="shared" si="965"/>
        <v>5.3999999999999604E-3</v>
      </c>
      <c r="X617" s="53">
        <v>-1.47E-2</v>
      </c>
      <c r="Z617" s="58"/>
    </row>
    <row r="618" spans="1:26" hidden="1">
      <c r="B618" s="7">
        <v>43404</v>
      </c>
      <c r="C618" s="3">
        <v>3757.522753564378</v>
      </c>
      <c r="D618" s="3"/>
      <c r="E618" s="3">
        <v>3632</v>
      </c>
      <c r="F618" s="2">
        <v>5.3685435165032445</v>
      </c>
      <c r="G618" s="2">
        <v>5.26</v>
      </c>
      <c r="H618" s="2">
        <v>6.5540281267226455</v>
      </c>
      <c r="I618" s="2">
        <v>6.37</v>
      </c>
      <c r="J618" s="8">
        <v>0.76690000000000003</v>
      </c>
      <c r="K618" s="8">
        <v>0.76690000000000003</v>
      </c>
      <c r="L618" s="8">
        <v>0.24410000000000001</v>
      </c>
      <c r="M618" s="8">
        <v>0.24410000000000001</v>
      </c>
      <c r="N618" s="9">
        <v>0.99</v>
      </c>
      <c r="O618" s="8">
        <v>0.99970000000000003</v>
      </c>
      <c r="P618" s="9">
        <v>0.99</v>
      </c>
      <c r="Q618" s="15">
        <v>1</v>
      </c>
      <c r="S618" s="7">
        <v>43404</v>
      </c>
      <c r="T618" s="8">
        <f t="shared" si="962"/>
        <v>-3.340572015041221E-2</v>
      </c>
      <c r="U618" s="26">
        <f t="shared" si="963"/>
        <v>-2.0218429108300073E-2</v>
      </c>
      <c r="V618" s="27">
        <f t="shared" si="964"/>
        <v>9.7000000000000419E-3</v>
      </c>
      <c r="W618" s="27">
        <f t="shared" si="965"/>
        <v>1.0000000000000009E-2</v>
      </c>
      <c r="X618" s="53">
        <v>-1.5900000000000001E-2</v>
      </c>
      <c r="Z618" s="58"/>
    </row>
    <row r="619" spans="1:26" hidden="1">
      <c r="B619" s="7">
        <v>43434</v>
      </c>
      <c r="C619" s="3">
        <v>3163.0862323032261</v>
      </c>
      <c r="D619" s="3"/>
      <c r="E619" s="2">
        <v>3114.0729999999999</v>
      </c>
      <c r="F619" s="2">
        <v>4.5161785447399492</v>
      </c>
      <c r="G619" s="2">
        <v>4.25</v>
      </c>
      <c r="H619" s="2">
        <v>5.6401987365887587</v>
      </c>
      <c r="I619" s="2">
        <v>5.64</v>
      </c>
      <c r="J619" s="10">
        <v>0.76739999999999997</v>
      </c>
      <c r="K619" s="10">
        <v>0.76739999999999997</v>
      </c>
      <c r="L619" s="10">
        <v>0.21629999999999999</v>
      </c>
      <c r="M619" s="10">
        <v>0.21629999999999999</v>
      </c>
      <c r="N619" s="9">
        <v>0.99</v>
      </c>
      <c r="O619" s="8">
        <v>0.99960000000000004</v>
      </c>
      <c r="P619" s="9">
        <v>0.99</v>
      </c>
      <c r="Q619" s="15">
        <v>1</v>
      </c>
      <c r="S619" s="7">
        <v>43434</v>
      </c>
      <c r="T619" s="8">
        <f t="shared" ref="T619:T628" si="966">E619/C619-1</f>
        <v>-1.5495382896196563E-2</v>
      </c>
      <c r="U619" s="26">
        <f t="shared" si="963"/>
        <v>-5.8938888731485339E-2</v>
      </c>
      <c r="V619" s="27">
        <f t="shared" si="964"/>
        <v>9.6000000000000529E-3</v>
      </c>
      <c r="W619" s="27">
        <f t="shared" si="965"/>
        <v>1.0000000000000009E-2</v>
      </c>
      <c r="X619" s="53">
        <v>-1.7299999999999999E-2</v>
      </c>
      <c r="Z619" s="58"/>
    </row>
    <row r="620" spans="1:26" hidden="1">
      <c r="B620" s="7">
        <v>43465</v>
      </c>
      <c r="C620" s="3">
        <v>3069.3573469127423</v>
      </c>
      <c r="D620" s="3"/>
      <c r="E620" s="2">
        <v>3193.3928569238633</v>
      </c>
      <c r="F620" s="2">
        <v>3.7412574891428165</v>
      </c>
      <c r="G620" s="2">
        <v>3.94</v>
      </c>
      <c r="H620" s="2">
        <v>5.1803151394165603</v>
      </c>
      <c r="I620" s="2">
        <v>5.57</v>
      </c>
      <c r="J620" s="8">
        <v>0.78220000000000001</v>
      </c>
      <c r="K620" s="8">
        <v>0.78220000000000001</v>
      </c>
      <c r="L620" s="8">
        <v>0.2165</v>
      </c>
      <c r="M620" s="8">
        <v>0.2165</v>
      </c>
      <c r="N620" s="9">
        <v>0.99</v>
      </c>
      <c r="O620" s="8">
        <v>0.99839999999999995</v>
      </c>
      <c r="P620" s="9">
        <v>0.99</v>
      </c>
      <c r="Q620" s="15">
        <v>0.999</v>
      </c>
      <c r="S620" s="7">
        <v>43465</v>
      </c>
      <c r="T620" s="8">
        <f t="shared" si="966"/>
        <v>4.0410905604028047E-2</v>
      </c>
      <c r="U620" s="26">
        <f t="shared" si="963"/>
        <v>5.3121847783515808E-2</v>
      </c>
      <c r="V620" s="27">
        <f t="shared" si="964"/>
        <v>8.3999999999999631E-3</v>
      </c>
      <c r="W620" s="27">
        <f t="shared" si="965"/>
        <v>9.000000000000008E-3</v>
      </c>
      <c r="X620" s="53">
        <v>-1.6299999999999999E-2</v>
      </c>
      <c r="Z620" s="58"/>
    </row>
    <row r="621" spans="1:26" hidden="1">
      <c r="B621" s="7">
        <v>43496</v>
      </c>
      <c r="C621" s="3">
        <v>2996.3106031656057</v>
      </c>
      <c r="D621" s="3"/>
      <c r="E621" s="3">
        <v>2896.4189105612954</v>
      </c>
      <c r="F621" s="2">
        <v>3.7468454767959631</v>
      </c>
      <c r="G621" s="2">
        <v>3.71</v>
      </c>
      <c r="H621" s="2">
        <v>4.9541459524955247</v>
      </c>
      <c r="I621" s="2">
        <v>4.91</v>
      </c>
      <c r="J621" s="8">
        <f>C621/$Q$598/H621/31/N621</f>
        <v>0.82146846792344708</v>
      </c>
      <c r="K621" s="8">
        <f>E621/$Q$598/I621/31/O621</f>
        <v>0.79416255609981401</v>
      </c>
      <c r="L621" s="8">
        <f>C621/$M$598/24/31</f>
        <v>0.2013649598901617</v>
      </c>
      <c r="M621" s="8">
        <f>E621/$M$598/24/31</f>
        <v>0.19465180850546343</v>
      </c>
      <c r="N621" s="9">
        <v>0.99</v>
      </c>
      <c r="O621" s="8">
        <v>0.99880000000000002</v>
      </c>
      <c r="P621" s="9">
        <v>0.99</v>
      </c>
      <c r="Q621" s="15">
        <v>1</v>
      </c>
      <c r="S621" s="7">
        <v>43496</v>
      </c>
      <c r="T621" s="8">
        <f t="shared" si="966"/>
        <v>-3.3338230188410534E-2</v>
      </c>
      <c r="U621" s="26">
        <f t="shared" si="963"/>
        <v>-9.8337326756988697E-3</v>
      </c>
      <c r="V621" s="27">
        <f t="shared" si="964"/>
        <v>8.80000000000003E-3</v>
      </c>
      <c r="W621" s="27">
        <f t="shared" si="965"/>
        <v>1.0000000000000009E-2</v>
      </c>
      <c r="X621" s="53">
        <v>-1.5299999999999999E-2</v>
      </c>
      <c r="Z621" s="58"/>
    </row>
    <row r="622" spans="1:26" hidden="1">
      <c r="B622" s="7">
        <v>43524</v>
      </c>
      <c r="C622" s="3">
        <v>3441.0890067291211</v>
      </c>
      <c r="D622" s="3"/>
      <c r="E622" s="3">
        <v>3134</v>
      </c>
      <c r="F622" s="2">
        <v>4.9923846421487879</v>
      </c>
      <c r="G622" s="2">
        <v>4.76</v>
      </c>
      <c r="H622" s="2">
        <v>6.2633334297316718</v>
      </c>
      <c r="I622" s="2">
        <v>5.91</v>
      </c>
      <c r="J622" s="8">
        <f>C622/$Q$598/H622/28/N622</f>
        <v>0.82616520506422175</v>
      </c>
      <c r="K622" s="8">
        <f>E622/$Q$598/I622/28/O622</f>
        <v>0.793095700554453</v>
      </c>
      <c r="L622" s="8">
        <f>C622/$M$598/24/28</f>
        <v>0.25603340823877391</v>
      </c>
      <c r="M622" s="8">
        <f>E622/$M$598/24/28</f>
        <v>0.23318452380952379</v>
      </c>
      <c r="N622" s="9">
        <v>0.99</v>
      </c>
      <c r="O622" s="8">
        <v>0.99539999999999995</v>
      </c>
      <c r="P622" s="9">
        <v>0.99</v>
      </c>
      <c r="Q622" s="15">
        <v>1</v>
      </c>
      <c r="S622" s="7">
        <v>43524</v>
      </c>
      <c r="T622" s="8">
        <f t="shared" si="966"/>
        <v>-8.9241808662490874E-2</v>
      </c>
      <c r="U622" s="26">
        <f t="shared" ref="U622" si="967">G622/F622-1</f>
        <v>-4.6547824097296853E-2</v>
      </c>
      <c r="V622" s="27">
        <f t="shared" ref="V622" si="968">O622-N622</f>
        <v>5.3999999999999604E-3</v>
      </c>
      <c r="W622" s="27">
        <f t="shared" ref="W622" si="969">Q622-P622</f>
        <v>1.0000000000000009E-2</v>
      </c>
      <c r="X622" s="53">
        <v>-1.6899999999999998E-2</v>
      </c>
      <c r="Z622" s="58"/>
    </row>
    <row r="623" spans="1:26" hidden="1">
      <c r="B623" s="7">
        <v>43555</v>
      </c>
      <c r="C623" s="3">
        <v>3846.9696539571623</v>
      </c>
      <c r="D623" s="3"/>
      <c r="E623" s="3">
        <v>3889</v>
      </c>
      <c r="F623" s="2">
        <v>5.8947273145835473</v>
      </c>
      <c r="G623" s="2">
        <v>5.94</v>
      </c>
      <c r="H623" s="2">
        <v>6.5688414102804833</v>
      </c>
      <c r="I623" s="2">
        <v>6.6</v>
      </c>
      <c r="J623" s="8">
        <f>C623/$Q$598/H623/31/N623</f>
        <v>0.79543161279273611</v>
      </c>
      <c r="K623" s="8">
        <f>E623/$Q$598/I623/31/O623</f>
        <v>0.79566443074470072</v>
      </c>
      <c r="L623" s="8">
        <f>C623/$M$598/24/31</f>
        <v>0.25853290685195984</v>
      </c>
      <c r="M623" s="8">
        <f>E623/$M$598/24/31</f>
        <v>0.26135752688172043</v>
      </c>
      <c r="N623" s="9">
        <v>0.99</v>
      </c>
      <c r="O623" s="8">
        <v>0.99580000000000002</v>
      </c>
      <c r="P623" s="9">
        <v>0.99</v>
      </c>
      <c r="Q623" s="15">
        <v>0.99629999999999996</v>
      </c>
      <c r="S623" s="7">
        <v>43555</v>
      </c>
      <c r="T623" s="8">
        <f t="shared" si="966"/>
        <v>1.0925572547629381E-2</v>
      </c>
      <c r="U623" s="26">
        <f t="shared" ref="U623" si="970">G623/F623-1</f>
        <v>7.680200117899938E-3</v>
      </c>
      <c r="V623" s="27">
        <f t="shared" ref="V623" si="971">O623-N623</f>
        <v>5.8000000000000274E-3</v>
      </c>
      <c r="W623" s="27">
        <f t="shared" ref="W623" si="972">Q623-P623</f>
        <v>6.2999999999999723E-3</v>
      </c>
      <c r="X623" s="53">
        <v>-1.5599999999999999E-2</v>
      </c>
    </row>
    <row r="624" spans="1:26" hidden="1">
      <c r="A624" s="41"/>
      <c r="B624" s="42">
        <v>43585</v>
      </c>
      <c r="C624" s="35">
        <v>3889.4211386099428</v>
      </c>
      <c r="D624" s="35"/>
      <c r="E624" s="49">
        <v>3930</v>
      </c>
      <c r="F624" s="36">
        <v>6.7623784142190884</v>
      </c>
      <c r="G624" s="49">
        <v>6.89</v>
      </c>
      <c r="H624" s="36">
        <v>7.0552088536002637</v>
      </c>
      <c r="I624" s="49">
        <v>7.07</v>
      </c>
      <c r="J624" s="39">
        <f>C624/$Q$598/H624/30/N624</f>
        <v>0.77372815101057901</v>
      </c>
      <c r="K624" s="39">
        <f>E624/$Q$598/I624/30/O624</f>
        <v>0.77274968274960854</v>
      </c>
      <c r="L624" s="39">
        <f>C624/$M$598/24/30</f>
        <v>0.27009869018124605</v>
      </c>
      <c r="M624" s="39">
        <f>E624/$M$598/24/30</f>
        <v>0.27291666666666664</v>
      </c>
      <c r="N624" s="51">
        <v>0.99</v>
      </c>
      <c r="O624" s="48">
        <v>0.99950000000000006</v>
      </c>
      <c r="P624" s="51">
        <v>0.99</v>
      </c>
      <c r="Q624" s="52">
        <v>1</v>
      </c>
      <c r="R624" s="41"/>
      <c r="S624" s="42">
        <v>43585</v>
      </c>
      <c r="T624" s="45">
        <f t="shared" si="966"/>
        <v>1.0433136434425894E-2</v>
      </c>
      <c r="U624" s="45">
        <f t="shared" ref="U624" si="973">G624/F624-1</f>
        <v>1.8872292847818883E-2</v>
      </c>
      <c r="V624" s="45">
        <f t="shared" ref="V624" si="974">O624-N624</f>
        <v>9.5000000000000639E-3</v>
      </c>
      <c r="W624" s="45">
        <f t="shared" ref="W624" si="975">Q624-P624</f>
        <v>1.0000000000000009E-2</v>
      </c>
      <c r="X624" s="45">
        <v>-2.52E-2</v>
      </c>
      <c r="Y624" s="41"/>
    </row>
    <row r="625" spans="1:28" hidden="1">
      <c r="B625" s="7">
        <v>43616</v>
      </c>
      <c r="C625" s="28">
        <v>3833.9261930452426</v>
      </c>
      <c r="D625" s="28"/>
      <c r="E625" s="3">
        <v>4074.4377982482033</v>
      </c>
      <c r="F625" s="3">
        <v>6.8809578904545754</v>
      </c>
      <c r="G625" s="2">
        <v>7.3165161290322587</v>
      </c>
      <c r="H625" s="3">
        <v>6.6994126567622088</v>
      </c>
      <c r="I625" s="2">
        <v>7.0517580645161289</v>
      </c>
      <c r="J625" s="8">
        <f>C625/$Q$598/H625/31/N625</f>
        <v>0.77728427589173221</v>
      </c>
      <c r="K625" s="8">
        <f>E625/$Q$598/I625/31/O625</f>
        <v>0.77739009229180078</v>
      </c>
      <c r="L625" s="8">
        <f>C625/$M$598/24/31</f>
        <v>0.25765633017777168</v>
      </c>
      <c r="M625" s="8">
        <f>E625/$M$598/24/31</f>
        <v>0.27381974450592766</v>
      </c>
      <c r="N625" s="25">
        <v>0.99</v>
      </c>
      <c r="O625" s="10">
        <v>0.99939999999999996</v>
      </c>
      <c r="P625" s="25">
        <v>0.99</v>
      </c>
      <c r="Q625" s="17">
        <v>1</v>
      </c>
      <c r="S625" s="7">
        <v>43616</v>
      </c>
      <c r="T625" s="8">
        <f t="shared" si="966"/>
        <v>6.2732455736693504E-2</v>
      </c>
      <c r="U625" s="8">
        <f t="shared" ref="U625:U628" si="976">G625/F625-1</f>
        <v>6.3299070494516441E-2</v>
      </c>
      <c r="V625" s="8">
        <f t="shared" ref="V625:V628" si="977">O625-N625</f>
        <v>9.3999999999999639E-3</v>
      </c>
      <c r="W625" s="8">
        <f t="shared" ref="W625:W628" si="978">Q625-P625</f>
        <v>1.0000000000000009E-2</v>
      </c>
      <c r="X625" s="53">
        <v>-2.1600000000000001E-2</v>
      </c>
    </row>
    <row r="626" spans="1:28" hidden="1">
      <c r="B626" s="7">
        <v>43646</v>
      </c>
      <c r="C626" s="28">
        <v>3571.5633690249547</v>
      </c>
      <c r="D626" s="28"/>
      <c r="E626" s="3">
        <v>3789.4371340597268</v>
      </c>
      <c r="F626" s="3">
        <v>6.5800174824347266</v>
      </c>
      <c r="G626" s="55">
        <v>7.26</v>
      </c>
      <c r="H626" s="3">
        <v>6.2652891772913817</v>
      </c>
      <c r="I626" s="3">
        <v>6.8</v>
      </c>
      <c r="J626" s="8">
        <f>C626/$Q$598/H626/30/N626</f>
        <v>0.80007470844212047</v>
      </c>
      <c r="K626" s="8">
        <f>E626/$Q$598/I626/30/O626</f>
        <v>0.77702857147925086</v>
      </c>
      <c r="L626" s="8">
        <f>C626/$M$598/24/30</f>
        <v>0.24802523396006629</v>
      </c>
      <c r="M626" s="8">
        <f>E626/$M$598/24/30</f>
        <v>0.26315535653192546</v>
      </c>
      <c r="N626" s="25">
        <v>0.99</v>
      </c>
      <c r="O626" s="9">
        <v>0.99650000000000005</v>
      </c>
      <c r="P626" s="25">
        <v>0.99</v>
      </c>
      <c r="Q626" s="53">
        <v>0.99739999999999995</v>
      </c>
      <c r="S626" s="7">
        <v>43646</v>
      </c>
      <c r="T626" s="8">
        <f t="shared" si="966"/>
        <v>6.1002351778026043E-2</v>
      </c>
      <c r="U626" s="8">
        <f t="shared" si="976"/>
        <v>0.10334053357464135</v>
      </c>
      <c r="V626" s="8">
        <f t="shared" si="977"/>
        <v>6.5000000000000613E-3</v>
      </c>
      <c r="W626" s="8">
        <f t="shared" si="978"/>
        <v>7.3999999999999622E-3</v>
      </c>
      <c r="X626" s="53">
        <v>-2.4799999999999999E-2</v>
      </c>
    </row>
    <row r="627" spans="1:28" hidden="1">
      <c r="B627" s="7">
        <v>43677</v>
      </c>
      <c r="C627" s="28">
        <v>3593.109311730318</v>
      </c>
      <c r="D627" s="28"/>
      <c r="E627" s="2">
        <v>3474.94782968032</v>
      </c>
      <c r="F627" s="3">
        <v>6.1758748809567754</v>
      </c>
      <c r="G627" s="55">
        <v>6.19</v>
      </c>
      <c r="H627" s="3">
        <v>5.9527508589459321</v>
      </c>
      <c r="I627" s="55">
        <v>5.93</v>
      </c>
      <c r="J627" s="8">
        <f>C627/$Q$598/H627/31/N627</f>
        <v>0.81983336133704421</v>
      </c>
      <c r="K627" s="8">
        <f>E627/$Q$598/I627/31/O627</f>
        <v>0.78850738685368926</v>
      </c>
      <c r="L627" s="8">
        <f>C627/$M$598/24/31</f>
        <v>0.2414723999818762</v>
      </c>
      <c r="M627" s="8">
        <f>E627/$M$598/24/31</f>
        <v>0.23353144016668817</v>
      </c>
      <c r="N627" s="25">
        <v>0.99</v>
      </c>
      <c r="O627" s="9">
        <v>0.99929999999999997</v>
      </c>
      <c r="P627" s="25">
        <v>0.99</v>
      </c>
      <c r="Q627" s="53">
        <v>1</v>
      </c>
      <c r="S627" s="7">
        <v>43677</v>
      </c>
      <c r="T627" s="8">
        <f t="shared" si="966"/>
        <v>-3.2885579535317677E-2</v>
      </c>
      <c r="U627" s="8">
        <f t="shared" si="976"/>
        <v>2.2871446257404227E-3</v>
      </c>
      <c r="V627" s="8">
        <f t="shared" si="977"/>
        <v>9.299999999999975E-3</v>
      </c>
      <c r="W627" s="8">
        <f t="shared" si="978"/>
        <v>1.0000000000000009E-2</v>
      </c>
      <c r="X627" s="53">
        <v>-2.6499999999999999E-2</v>
      </c>
    </row>
    <row r="628" spans="1:28" hidden="1">
      <c r="B628" s="7">
        <v>43708</v>
      </c>
      <c r="C628" s="28">
        <v>3507.3430027505547</v>
      </c>
      <c r="D628" s="28"/>
      <c r="E628" s="2">
        <v>3414.3955519592992</v>
      </c>
      <c r="F628" s="3">
        <v>5.9071978107513088</v>
      </c>
      <c r="G628" s="3">
        <v>5.6764354838709679</v>
      </c>
      <c r="H628" s="3">
        <v>5.9538240338712596</v>
      </c>
      <c r="I628" s="3">
        <v>5.615887096774193</v>
      </c>
      <c r="J628" s="8">
        <f>C628/$Q$598/H628/31/N628</f>
        <v>0.80011996777672034</v>
      </c>
      <c r="K628" s="8">
        <f>E628/$Q$598/I628/31/O628</f>
        <v>0.81916800409572998</v>
      </c>
      <c r="L628" s="8">
        <f>C628/$M$598/24/31</f>
        <v>0.23570853513108569</v>
      </c>
      <c r="M628" s="8">
        <f>E628/$M$598/24/31</f>
        <v>0.2294620666639314</v>
      </c>
      <c r="N628" s="25">
        <v>0.99</v>
      </c>
      <c r="O628" s="9">
        <v>0.998</v>
      </c>
      <c r="P628" s="25">
        <v>0.99</v>
      </c>
      <c r="Q628" s="53">
        <v>1</v>
      </c>
      <c r="S628" s="7">
        <v>43708</v>
      </c>
      <c r="T628" s="8">
        <f t="shared" si="966"/>
        <v>-2.6500815779455733E-2</v>
      </c>
      <c r="U628" s="8">
        <f t="shared" si="976"/>
        <v>-3.9064601232812191E-2</v>
      </c>
      <c r="V628" s="8">
        <f t="shared" si="977"/>
        <v>8.0000000000000071E-3</v>
      </c>
      <c r="W628" s="8">
        <f t="shared" si="978"/>
        <v>1.0000000000000009E-2</v>
      </c>
      <c r="X628" s="53">
        <v>-1.0699999999999999E-2</v>
      </c>
    </row>
    <row r="629" spans="1:28" hidden="1">
      <c r="B629" s="7">
        <v>43738</v>
      </c>
      <c r="C629" s="28">
        <v>3657.904782714751</v>
      </c>
      <c r="D629" s="28"/>
      <c r="E629" s="3">
        <v>3725.7039271016438</v>
      </c>
      <c r="F629" s="3">
        <v>6.1174629055733405</v>
      </c>
      <c r="G629" s="3">
        <v>6.05</v>
      </c>
      <c r="H629" s="3">
        <v>6.7316928073688045</v>
      </c>
      <c r="I629" s="3">
        <v>6.53</v>
      </c>
      <c r="J629" s="8">
        <f>C629/$Q$598/H629/30/N629</f>
        <v>0.76264321322985862</v>
      </c>
      <c r="K629" s="8">
        <f>E629/$Q$598/I629/30/O629</f>
        <v>0.79674725311754369</v>
      </c>
      <c r="L629" s="8">
        <f>C629/$M$598/24/30</f>
        <v>0.25402116546630216</v>
      </c>
      <c r="M629" s="8">
        <f>E629/$M$598/24/30</f>
        <v>0.25872943938205861</v>
      </c>
      <c r="N629" s="25">
        <v>0.99</v>
      </c>
      <c r="O629" s="9">
        <v>0.995</v>
      </c>
      <c r="P629" s="25">
        <v>0.99</v>
      </c>
      <c r="Q629" s="53">
        <v>0.99529999999999996</v>
      </c>
      <c r="S629" s="7">
        <v>43738</v>
      </c>
      <c r="T629" s="8">
        <f t="shared" ref="T629" si="979">E629/C629-1</f>
        <v>1.8534966986367252E-2</v>
      </c>
      <c r="U629" s="8">
        <f t="shared" ref="U629" si="980">G629/F629-1</f>
        <v>-1.1027922296329429E-2</v>
      </c>
      <c r="V629" s="8">
        <f t="shared" ref="V629" si="981">O629-N629</f>
        <v>5.0000000000000044E-3</v>
      </c>
      <c r="W629" s="8">
        <f t="shared" ref="W629" si="982">Q629-P629</f>
        <v>5.2999999999999714E-3</v>
      </c>
      <c r="X629" s="53">
        <v>-1.6899999999999998E-2</v>
      </c>
    </row>
    <row r="630" spans="1:28" hidden="1">
      <c r="B630" s="7">
        <v>43769</v>
      </c>
      <c r="C630" s="28">
        <v>3697.0410011950594</v>
      </c>
      <c r="D630" s="28"/>
      <c r="E630" s="3">
        <v>3713.402</v>
      </c>
      <c r="F630" s="3">
        <v>5.3323623443354959</v>
      </c>
      <c r="G630" s="3">
        <v>5.2177096774193545</v>
      </c>
      <c r="H630" s="3">
        <v>6.492685417815097</v>
      </c>
      <c r="I630" s="3">
        <v>6.2114838709677418</v>
      </c>
      <c r="J630" s="8">
        <f>C630/$Q$598/H630/31/N630</f>
        <v>0.77339751018192193</v>
      </c>
      <c r="K630" s="8">
        <f>E630/$Q$598/I630/31/O630</f>
        <v>0.80523675906848402</v>
      </c>
      <c r="L630" s="8">
        <f>C630/$M$598/24/31</f>
        <v>0.24845705653192604</v>
      </c>
      <c r="M630" s="8">
        <f>E630/$M$598/24/31</f>
        <v>0.24955658602150535</v>
      </c>
      <c r="N630" s="25">
        <v>0.99</v>
      </c>
      <c r="O630" s="9">
        <v>0.99829999999999997</v>
      </c>
      <c r="P630" s="25">
        <v>0.99</v>
      </c>
      <c r="Q630" s="53">
        <v>1</v>
      </c>
      <c r="S630" s="7">
        <v>43769</v>
      </c>
      <c r="T630" s="8">
        <f t="shared" ref="T630" si="983">E630/C630-1</f>
        <v>4.4254307159838913E-3</v>
      </c>
      <c r="U630" s="8">
        <f t="shared" ref="U630" si="984">G630/F630-1</f>
        <v>-2.1501289580955762E-2</v>
      </c>
      <c r="V630" s="8">
        <f t="shared" ref="V630" si="985">O630-N630</f>
        <v>8.2999999999999741E-3</v>
      </c>
      <c r="W630" s="8">
        <f t="shared" ref="W630" si="986">Q630-P630</f>
        <v>1.0000000000000009E-2</v>
      </c>
      <c r="X630" s="53">
        <v>-1.5100000000000001E-2</v>
      </c>
      <c r="Z630" s="58"/>
      <c r="AA630" s="58"/>
    </row>
    <row r="631" spans="1:28" hidden="1">
      <c r="B631" s="7">
        <v>43799</v>
      </c>
      <c r="C631" s="28">
        <v>3145.1864139817803</v>
      </c>
      <c r="D631" s="28"/>
      <c r="E631" s="3">
        <v>2373.1517584041858</v>
      </c>
      <c r="F631" s="3">
        <v>4.4277856964932996</v>
      </c>
      <c r="G631" s="3">
        <v>3.56</v>
      </c>
      <c r="H631" s="3">
        <v>5.6397991577258395</v>
      </c>
      <c r="I631" s="3">
        <v>4.5</v>
      </c>
      <c r="J631" s="8">
        <f>C631/$Q$598/H631/30/N631</f>
        <v>0.78270130043490305</v>
      </c>
      <c r="K631" s="8">
        <f>E631/$Q$598/I631/30/O631</f>
        <v>0.78319748066009953</v>
      </c>
      <c r="L631" s="8">
        <f>C631/$M$598/24/30</f>
        <v>0.2184157231931792</v>
      </c>
      <c r="M631" s="8">
        <f>E631/$M$598/24/30</f>
        <v>0.16480220544473514</v>
      </c>
      <c r="N631" s="25">
        <v>0.99</v>
      </c>
      <c r="O631" s="25">
        <v>0.93559999999999999</v>
      </c>
      <c r="P631" s="25">
        <v>0.99</v>
      </c>
      <c r="Q631" s="54">
        <v>1</v>
      </c>
      <c r="S631" s="7">
        <v>43799</v>
      </c>
      <c r="T631" s="8">
        <f t="shared" ref="T631" si="987">E631/C631-1</f>
        <v>-0.24546546816606807</v>
      </c>
      <c r="U631" s="8">
        <f t="shared" ref="U631" si="988">G631/F631-1</f>
        <v>-0.19598638145034097</v>
      </c>
      <c r="V631" s="8">
        <f t="shared" ref="V631" si="989">O631-N631</f>
        <v>-5.4400000000000004E-2</v>
      </c>
      <c r="W631" s="8">
        <f t="shared" ref="W631" si="990">Q631-P631</f>
        <v>1.0000000000000009E-2</v>
      </c>
      <c r="X631" s="53">
        <v>-1.2800000000000001E-2</v>
      </c>
    </row>
    <row r="632" spans="1:28" hidden="1">
      <c r="B632" s="7">
        <v>43830</v>
      </c>
      <c r="C632" s="28">
        <v>3125.2548565028383</v>
      </c>
      <c r="D632" s="28"/>
      <c r="E632" s="3">
        <v>3004.2287703025745</v>
      </c>
      <c r="F632" s="3">
        <v>3.8082873583532755</v>
      </c>
      <c r="G632" s="3">
        <v>3.7424677419354841</v>
      </c>
      <c r="H632" s="3">
        <v>5.3108788026217928</v>
      </c>
      <c r="I632" s="3">
        <v>5.1285161290322581</v>
      </c>
      <c r="J632" s="8">
        <f>C632/$Q$598/H632/31/N632</f>
        <v>0.7992670540769633</v>
      </c>
      <c r="K632" s="8">
        <f>E632/$Q$598/I632/31/O632</f>
        <v>0.79219462963453535</v>
      </c>
      <c r="L632" s="8">
        <f>C632/$M$598/24/31</f>
        <v>0.21003056831336281</v>
      </c>
      <c r="M632" s="8">
        <f>E632/$M$598/24/31</f>
        <v>0.20189709477839882</v>
      </c>
      <c r="N632" s="25">
        <v>0.99</v>
      </c>
      <c r="O632" s="9">
        <v>0.99429999999999996</v>
      </c>
      <c r="P632" s="25">
        <v>0.99</v>
      </c>
      <c r="Q632" s="53">
        <v>0.99490000000000001</v>
      </c>
      <c r="S632" s="7">
        <v>43830</v>
      </c>
      <c r="T632" s="8">
        <f t="shared" ref="T632" si="991">E632/C632-1</f>
        <v>-3.8725189386855985E-2</v>
      </c>
      <c r="U632" s="8">
        <f t="shared" ref="U632" si="992">G632/F632-1</f>
        <v>-1.7283258909918997E-2</v>
      </c>
      <c r="V632" s="8">
        <f t="shared" ref="V632" si="993">O632-N632</f>
        <v>4.2999999999999705E-3</v>
      </c>
      <c r="W632" s="8">
        <f t="shared" ref="W632" si="994">Q632-P632</f>
        <v>4.9000000000000155E-3</v>
      </c>
      <c r="X632" s="53">
        <v>-1.6799999999999999E-2</v>
      </c>
    </row>
    <row r="633" spans="1:28" hidden="1">
      <c r="B633" s="7">
        <v>43861</v>
      </c>
      <c r="C633" s="28">
        <v>3119.2855535114845</v>
      </c>
      <c r="D633" s="28"/>
      <c r="E633" s="28">
        <v>3028.7711337181649</v>
      </c>
      <c r="F633" s="28">
        <v>3.8369193718804895</v>
      </c>
      <c r="G633" s="28">
        <v>3.8479193548387096</v>
      </c>
      <c r="H633" s="28">
        <v>5.1202857772908379</v>
      </c>
      <c r="I633" s="28">
        <v>5.0777258064516131</v>
      </c>
      <c r="J633" s="8">
        <f>C633/$Q$598/H633/31/N633</f>
        <v>0.82743482717637895</v>
      </c>
      <c r="K633" s="8">
        <f>E633/$Q$598/I633/31/O633</f>
        <v>0.80253859079706436</v>
      </c>
      <c r="L633" s="8">
        <f>C633/$M$598/24/31</f>
        <v>0.20962940547792236</v>
      </c>
      <c r="M633" s="8">
        <f>E633/$M$598/24/31</f>
        <v>0.20354644715847883</v>
      </c>
      <c r="N633" s="9">
        <v>0.99</v>
      </c>
      <c r="O633" s="9">
        <v>0.99939999999999996</v>
      </c>
      <c r="P633" s="9">
        <v>0.99</v>
      </c>
      <c r="Q633" s="53">
        <v>1</v>
      </c>
      <c r="S633" s="7">
        <v>43861</v>
      </c>
      <c r="T633" s="8">
        <f t="shared" ref="T633" si="995">E633/C633-1</f>
        <v>-2.9017676721332708E-2</v>
      </c>
      <c r="U633" s="8">
        <f t="shared" ref="U633" si="996">G633/F633-1</f>
        <v>2.8668788400494361E-3</v>
      </c>
      <c r="V633" s="8">
        <f t="shared" ref="V633" si="997">O633-N633</f>
        <v>9.3999999999999639E-3</v>
      </c>
      <c r="W633" s="8">
        <f t="shared" ref="W633" si="998">Q633-P633</f>
        <v>1.0000000000000009E-2</v>
      </c>
      <c r="X633" s="53">
        <v>-2.01E-2</v>
      </c>
    </row>
    <row r="634" spans="1:28" hidden="1">
      <c r="B634" s="7">
        <v>43890</v>
      </c>
      <c r="C634" s="28">
        <v>3344.3123727035459</v>
      </c>
      <c r="D634" s="28"/>
      <c r="E634" s="3">
        <v>3459.8952810769083</v>
      </c>
      <c r="F634" s="3">
        <v>4.909433971557319</v>
      </c>
      <c r="G634" s="3">
        <v>5.1676551724137934</v>
      </c>
      <c r="H634" s="3">
        <v>6.1011321371252203</v>
      </c>
      <c r="I634" s="3">
        <v>6.4187413793103456</v>
      </c>
      <c r="J634" s="8">
        <f>C634/$Q$598/H634/29/N634</f>
        <v>0.79585319506159358</v>
      </c>
      <c r="K634" s="8">
        <f>E634/$Q$598/I634/29/O634</f>
        <v>0.77564467940132564</v>
      </c>
      <c r="L634" s="8">
        <f>C634/$M$598/24/29</f>
        <v>0.24025232562525473</v>
      </c>
      <c r="M634" s="8">
        <f>E634/$M$598/24/29</f>
        <v>0.24855569547966294</v>
      </c>
      <c r="N634" s="9">
        <v>0.99</v>
      </c>
      <c r="O634" s="9">
        <v>0.99890000000000001</v>
      </c>
      <c r="P634" s="25">
        <v>0.99</v>
      </c>
      <c r="Q634" s="53">
        <v>1</v>
      </c>
      <c r="S634" s="7">
        <v>43890</v>
      </c>
      <c r="T634" s="8">
        <f t="shared" ref="T634" si="999">E634/C634-1</f>
        <v>3.4561038411589751E-2</v>
      </c>
      <c r="U634" s="8">
        <f t="shared" ref="U634" si="1000">G634/F634-1</f>
        <v>5.2596939352371752E-2</v>
      </c>
      <c r="V634" s="8">
        <f t="shared" ref="V634" si="1001">O634-N634</f>
        <v>8.900000000000019E-3</v>
      </c>
      <c r="W634" s="8">
        <f t="shared" ref="W634" si="1002">Q634-P634</f>
        <v>1.0000000000000009E-2</v>
      </c>
      <c r="X634" s="53">
        <v>-1.6299999999999999E-2</v>
      </c>
    </row>
    <row r="635" spans="1:28" ht="15.75" hidden="1" thickBot="1">
      <c r="B635" s="7">
        <v>43921</v>
      </c>
      <c r="C635" s="29">
        <v>3902.336731258456</v>
      </c>
      <c r="D635" s="100"/>
      <c r="E635" s="3">
        <v>3731.3188999979843</v>
      </c>
      <c r="F635" s="3">
        <v>6.0194264892473113</v>
      </c>
      <c r="G635" s="55">
        <v>5.78</v>
      </c>
      <c r="H635" s="3">
        <v>6.7130967741935486</v>
      </c>
      <c r="I635" s="55">
        <v>6.43</v>
      </c>
      <c r="J635" s="8">
        <f>C635/$Q$598/H635/31/N635</f>
        <v>0.78954101840532454</v>
      </c>
      <c r="K635" s="8">
        <f>E635/$Q$598/I635/31/O635</f>
        <v>0.79451800267539807</v>
      </c>
      <c r="L635" s="8">
        <f>C635/$M$598/24/31</f>
        <v>0.26225381258457364</v>
      </c>
      <c r="M635" s="8">
        <f>E635/$M$598/24/31</f>
        <v>0.25076067876330538</v>
      </c>
      <c r="N635" s="9">
        <v>0.99</v>
      </c>
      <c r="O635" s="9">
        <v>0.98209999999999997</v>
      </c>
      <c r="P635" s="9">
        <v>0.99</v>
      </c>
      <c r="Q635" s="53">
        <v>0.995</v>
      </c>
      <c r="S635" s="7">
        <v>43921</v>
      </c>
      <c r="T635" s="8">
        <f t="shared" ref="T635:T636" si="1003">E635/C635-1</f>
        <v>-4.3824468014404427E-2</v>
      </c>
      <c r="U635" s="8">
        <f t="shared" ref="U635" si="1004">G635/F635-1</f>
        <v>-3.9775631395284283E-2</v>
      </c>
      <c r="V635" s="8">
        <f t="shared" ref="V635:V636" si="1005">O635-N635</f>
        <v>-7.9000000000000181E-3</v>
      </c>
      <c r="W635" s="8">
        <f t="shared" ref="W635:W636" si="1006">Q635-P635</f>
        <v>5.0000000000000044E-3</v>
      </c>
      <c r="X635" s="53">
        <v>-1.6500000000000001E-2</v>
      </c>
    </row>
    <row r="636" spans="1:28" hidden="1">
      <c r="A636" s="41"/>
      <c r="B636" s="42">
        <v>43951</v>
      </c>
      <c r="C636" s="36">
        <v>3969.3793761036636</v>
      </c>
      <c r="D636" s="36"/>
      <c r="E636" s="36">
        <v>3790.49</v>
      </c>
      <c r="F636" s="49">
        <v>6.8666666666666663</v>
      </c>
      <c r="G636" s="49">
        <v>6.6950000000000003</v>
      </c>
      <c r="H636" s="49">
        <v>7.1033333333333335</v>
      </c>
      <c r="I636" s="49">
        <v>6.8230000000000004</v>
      </c>
      <c r="J636" s="39">
        <f>C636/$Q$598/H636/30/N636</f>
        <v>0.78428465272004044</v>
      </c>
      <c r="K636" s="39">
        <f>E636/$Q$598/I636/30/O636</f>
        <v>0.77214486776269342</v>
      </c>
      <c r="L636" s="39">
        <f>C636/$M$598/24/30</f>
        <v>0.27565134556275439</v>
      </c>
      <c r="M636" s="39">
        <f>E636/$M$598/24/30</f>
        <v>0.26322847222222223</v>
      </c>
      <c r="N636" s="40">
        <v>0.99</v>
      </c>
      <c r="O636" s="48">
        <v>0.99970000000000003</v>
      </c>
      <c r="P636" s="40">
        <v>0.995</v>
      </c>
      <c r="Q636" s="52">
        <v>1</v>
      </c>
      <c r="R636" s="41"/>
      <c r="S636" s="42">
        <v>43951</v>
      </c>
      <c r="T636" s="39">
        <f t="shared" si="1003"/>
        <v>-4.50673415548557E-2</v>
      </c>
      <c r="U636" s="39">
        <f t="shared" ref="U636:U641" si="1007">I636/H636-1</f>
        <v>-3.9465039887376818E-2</v>
      </c>
      <c r="V636" s="40">
        <f t="shared" si="1005"/>
        <v>9.7000000000000419E-3</v>
      </c>
      <c r="W636" s="40">
        <f t="shared" si="1006"/>
        <v>5.0000000000000044E-3</v>
      </c>
      <c r="X636" s="61">
        <v>-2.0299999999999999E-2</v>
      </c>
      <c r="Y636" s="41"/>
      <c r="Z636" s="41"/>
      <c r="AA636" s="41"/>
    </row>
    <row r="637" spans="1:28" hidden="1">
      <c r="B637" s="7">
        <v>43982</v>
      </c>
      <c r="C637" s="3">
        <v>3891.0589137707598</v>
      </c>
      <c r="D637" s="3"/>
      <c r="E637" s="3">
        <v>4028.0577153700565</v>
      </c>
      <c r="F637" s="2">
        <v>6.903225806451613</v>
      </c>
      <c r="G637" s="2">
        <v>7.4182419354838718</v>
      </c>
      <c r="H637" s="2">
        <v>6.6870967741935488</v>
      </c>
      <c r="I637" s="2">
        <v>7.0935161290322579</v>
      </c>
      <c r="J637" s="83">
        <f>C637/$Q$598/H637/31/N637</f>
        <v>0.79032016257826998</v>
      </c>
      <c r="K637" s="83">
        <f>E637/$Q$598/I637/31/O637</f>
        <v>0.76394023481289153</v>
      </c>
      <c r="L637" s="83">
        <f>C637/$M$598/24/31</f>
        <v>0.26149589474265861</v>
      </c>
      <c r="M637" s="83">
        <f>E637/$M$598/24/31</f>
        <v>0.27070280345228875</v>
      </c>
      <c r="N637" s="83">
        <v>0.99</v>
      </c>
      <c r="O637" s="84">
        <v>0.99950000000000006</v>
      </c>
      <c r="P637" s="83">
        <v>0.995</v>
      </c>
      <c r="Q637" s="85">
        <v>1</v>
      </c>
      <c r="S637" s="7">
        <v>43982</v>
      </c>
      <c r="T637" s="54">
        <f t="shared" ref="T637" si="1008">E637/C637-1</f>
        <v>3.5208616635036716E-2</v>
      </c>
      <c r="U637" s="54">
        <f t="shared" si="1007"/>
        <v>6.0776652194886482E-2</v>
      </c>
      <c r="V637" s="54">
        <f t="shared" ref="V637:V638" si="1009">O637-N637</f>
        <v>9.5000000000000639E-3</v>
      </c>
      <c r="W637" s="54">
        <f t="shared" ref="W637:W640" si="1010">Q637-P637</f>
        <v>5.0000000000000044E-3</v>
      </c>
      <c r="X637" s="54">
        <v>-2.9590314614103799E-2</v>
      </c>
    </row>
    <row r="638" spans="1:28" hidden="1">
      <c r="B638" s="7">
        <v>44012</v>
      </c>
      <c r="C638" s="3">
        <v>3477.4647657402552</v>
      </c>
      <c r="D638" s="3"/>
      <c r="E638" s="3">
        <v>3801.3097553068351</v>
      </c>
      <c r="F638" s="2">
        <v>6.5</v>
      </c>
      <c r="G638" s="2">
        <v>7.29</v>
      </c>
      <c r="H638" s="2">
        <v>6.1333333333333337</v>
      </c>
      <c r="I638" s="2">
        <v>6.81</v>
      </c>
      <c r="J638" s="83">
        <f>C638/$Q$598/H638/30/N638</f>
        <v>0.79575517708123511</v>
      </c>
      <c r="K638" s="83">
        <f>E638/$Q$598/I638/30/O638</f>
        <v>0.78121914367642054</v>
      </c>
      <c r="L638" s="83">
        <f>C638/$M$598/24/30</f>
        <v>0.24149060873196218</v>
      </c>
      <c r="M638" s="83">
        <f>E638/$M$598/24/30</f>
        <v>0.2639798441185302</v>
      </c>
      <c r="N638" s="83">
        <v>0.99</v>
      </c>
      <c r="O638" s="84">
        <v>0.99280000000000002</v>
      </c>
      <c r="P638" s="83">
        <v>0.995</v>
      </c>
      <c r="Q638" s="85">
        <v>0.99550000000000005</v>
      </c>
      <c r="S638" s="7">
        <v>44012</v>
      </c>
      <c r="T638" s="54">
        <f t="shared" ref="T638" si="1011">E638/C638-1</f>
        <v>9.312674933678089E-2</v>
      </c>
      <c r="U638" s="54">
        <f t="shared" si="1007"/>
        <v>0.11032608695652169</v>
      </c>
      <c r="V638" s="9">
        <f t="shared" si="1009"/>
        <v>2.8000000000000247E-3</v>
      </c>
      <c r="W638" s="9">
        <f t="shared" si="1010"/>
        <v>5.0000000000005596E-4</v>
      </c>
      <c r="X638" s="54">
        <v>-2.3699999999999999E-2</v>
      </c>
    </row>
    <row r="639" spans="1:28" hidden="1">
      <c r="B639" s="7">
        <v>44043</v>
      </c>
      <c r="C639" s="3">
        <v>3241.7667947554173</v>
      </c>
      <c r="D639" s="3"/>
      <c r="E639" s="3">
        <v>3761.7813763690378</v>
      </c>
      <c r="F639" s="2">
        <v>5.741935483870968</v>
      </c>
      <c r="G639" s="2">
        <v>6.79</v>
      </c>
      <c r="H639" s="2">
        <v>5.4838709677419351</v>
      </c>
      <c r="I639" s="2">
        <v>6.36</v>
      </c>
      <c r="J639" s="83">
        <f>C639/$Q$598/H639/31/N639</f>
        <v>0.80291099573213387</v>
      </c>
      <c r="K639" s="83">
        <f>E639/$Q$598/I639/31/O639</f>
        <v>0.79859900032106346</v>
      </c>
      <c r="L639" s="83">
        <f>C639/$M$598/24/31</f>
        <v>0.21786067169055223</v>
      </c>
      <c r="M639" s="83">
        <f>E639/$M$598/24/31</f>
        <v>0.25280788819684397</v>
      </c>
      <c r="N639" s="83">
        <v>0.99</v>
      </c>
      <c r="O639" s="84">
        <v>0.99590000000000001</v>
      </c>
      <c r="P639" s="83">
        <v>0.995</v>
      </c>
      <c r="Q639" s="85">
        <v>0.99629999999999996</v>
      </c>
      <c r="S639" s="7">
        <v>44043</v>
      </c>
      <c r="T639" s="54">
        <f t="shared" ref="T639" si="1012">E639/C639-1</f>
        <v>0.16041085449295989</v>
      </c>
      <c r="U639" s="54">
        <f t="shared" si="1007"/>
        <v>0.15976470588235303</v>
      </c>
      <c r="V639" s="9">
        <f t="shared" ref="V639:V640" si="1013">O639-N639</f>
        <v>5.9000000000000163E-3</v>
      </c>
      <c r="W639" s="9">
        <f t="shared" si="1010"/>
        <v>1.2999999999999678E-3</v>
      </c>
      <c r="X639" s="15">
        <v>-2.0299999999999999E-2</v>
      </c>
    </row>
    <row r="640" spans="1:28" hidden="1">
      <c r="B640" s="7">
        <v>44074</v>
      </c>
      <c r="C640" s="3">
        <v>3334.3538294884756</v>
      </c>
      <c r="D640" s="3"/>
      <c r="E640" s="3">
        <v>3413.8975653994949</v>
      </c>
      <c r="F640" s="2">
        <v>5.709677419354839</v>
      </c>
      <c r="G640" s="2">
        <v>5.7350000000000003</v>
      </c>
      <c r="H640" s="2">
        <v>5.709677419354839</v>
      </c>
      <c r="I640" s="2">
        <v>5.633</v>
      </c>
      <c r="J640" s="83">
        <f>C640/$Q$598/H640/31/N640</f>
        <v>0.79318222781160708</v>
      </c>
      <c r="K640" s="83">
        <f>E640/$Q$598/I640/31/O640</f>
        <v>0.81656028166085237</v>
      </c>
      <c r="L640" s="83">
        <f>C640/$M$598/24/31</f>
        <v>0.22408291864841906</v>
      </c>
      <c r="M640" s="83">
        <f>E640/$M$598/24/31</f>
        <v>0.22942859982523486</v>
      </c>
      <c r="N640" s="83">
        <v>0.99</v>
      </c>
      <c r="O640" s="84">
        <v>0.998</v>
      </c>
      <c r="P640" s="83">
        <v>0.995</v>
      </c>
      <c r="Q640" s="85">
        <v>0.99880000000000002</v>
      </c>
      <c r="S640" s="7">
        <v>44074</v>
      </c>
      <c r="T640" s="54">
        <f t="shared" ref="T640" si="1014">E640/C640-1</f>
        <v>2.38558173423431E-2</v>
      </c>
      <c r="U640" s="54">
        <f t="shared" si="1007"/>
        <v>-1.342937853107351E-2</v>
      </c>
      <c r="V640" s="9">
        <f t="shared" si="1013"/>
        <v>8.0000000000000071E-3</v>
      </c>
      <c r="W640" s="9">
        <f t="shared" si="1010"/>
        <v>3.8000000000000256E-3</v>
      </c>
      <c r="X640" s="15">
        <v>-6.0000000000000001E-3</v>
      </c>
      <c r="AB640">
        <f>E642/C524-1</f>
        <v>-3.6765955735919897E-2</v>
      </c>
    </row>
    <row r="641" spans="1:27" hidden="1">
      <c r="B641" s="7">
        <v>44104</v>
      </c>
      <c r="C641" s="3">
        <v>3678.2757392775015</v>
      </c>
      <c r="D641" s="3"/>
      <c r="E641" s="3">
        <v>3577.0831937170374</v>
      </c>
      <c r="F641" s="2">
        <v>5.9333333333333336</v>
      </c>
      <c r="G641" s="2">
        <v>5.9179000000000004</v>
      </c>
      <c r="H641" s="2">
        <v>6.4366666666666665</v>
      </c>
      <c r="I641" s="2">
        <v>6.3577000000000004</v>
      </c>
      <c r="J641" s="83">
        <f>C641/$Q$598/H641/30/N641</f>
        <v>0.80204099362008563</v>
      </c>
      <c r="K641" s="83">
        <f>E641/$Q$598/I641/30/O641</f>
        <v>0.79343074346720921</v>
      </c>
      <c r="L641" s="83">
        <f>C641/$M$598/24/30</f>
        <v>0.25543581522760428</v>
      </c>
      <c r="M641" s="83">
        <f>E641/$M$598/24/30</f>
        <v>0.24840855511923871</v>
      </c>
      <c r="N641" s="83">
        <v>0.99</v>
      </c>
      <c r="O641" s="84">
        <v>0.98529999999999995</v>
      </c>
      <c r="P641" s="83">
        <v>0.995</v>
      </c>
      <c r="Q641" s="85">
        <v>0.98680000000000001</v>
      </c>
      <c r="S641" s="7">
        <v>44104</v>
      </c>
      <c r="T641" s="54">
        <f t="shared" ref="T641" si="1015">E641/C641-1</f>
        <v>-2.7510864528155432E-2</v>
      </c>
      <c r="U641" s="54">
        <f t="shared" si="1007"/>
        <v>-1.2268254790264055E-2</v>
      </c>
      <c r="V641" s="9">
        <f t="shared" ref="V641" si="1016">O641-N641</f>
        <v>-4.7000000000000375E-3</v>
      </c>
      <c r="W641" s="9">
        <f t="shared" ref="W641" si="1017">Q641-P641</f>
        <v>-8.1999999999999851E-3</v>
      </c>
      <c r="X641" s="15">
        <v>-2.4799999999999999E-2</v>
      </c>
    </row>
    <row r="642" spans="1:27" hidden="1">
      <c r="B642" s="7">
        <v>44135</v>
      </c>
      <c r="C642" s="3">
        <v>3771.4846071407233</v>
      </c>
      <c r="D642" s="3"/>
      <c r="E642" s="3">
        <v>3574.9411207686917</v>
      </c>
      <c r="F642" s="2">
        <v>5.387096774193548</v>
      </c>
      <c r="G642" s="2">
        <v>5.2831290322580644</v>
      </c>
      <c r="H642" s="2">
        <v>6.4161290322580644</v>
      </c>
      <c r="I642" s="2">
        <v>6.3142258064516126</v>
      </c>
      <c r="J642" s="83">
        <f>C642/$Q$598/H642/31/N642</f>
        <v>0.79838453118941499</v>
      </c>
      <c r="K642" s="83">
        <f>E642/$Q$598/I642/31/O642</f>
        <v>0.76229275616000847</v>
      </c>
      <c r="L642" s="83">
        <f>C642/$M$598/24/31</f>
        <v>0.25345998703902711</v>
      </c>
      <c r="M642" s="83">
        <f>E642/$M$598/24/31</f>
        <v>0.24025141940649808</v>
      </c>
      <c r="N642" s="83">
        <v>0.99</v>
      </c>
      <c r="O642" s="84">
        <v>0.99870000000000003</v>
      </c>
      <c r="P642" s="83">
        <v>0.995</v>
      </c>
      <c r="Q642" s="85">
        <v>1</v>
      </c>
      <c r="S642" s="7">
        <v>44135</v>
      </c>
      <c r="T642" s="54">
        <f t="shared" ref="T642" si="1018">E642/C642-1</f>
        <v>-5.2113028911719983E-2</v>
      </c>
      <c r="U642" s="54">
        <f t="shared" ref="U642" si="1019">I642/H642-1</f>
        <v>-1.5882352941176459E-2</v>
      </c>
      <c r="V642" s="9">
        <f t="shared" ref="V642" si="1020">O642-N642</f>
        <v>8.700000000000041E-3</v>
      </c>
      <c r="W642" s="9">
        <f t="shared" ref="W642" si="1021">Q642-P642</f>
        <v>5.0000000000000044E-3</v>
      </c>
      <c r="X642" s="15">
        <v>-2.63E-2</v>
      </c>
    </row>
    <row r="643" spans="1:27" hidden="1">
      <c r="B643" s="7">
        <v>44165</v>
      </c>
      <c r="C643" s="3">
        <v>3120.2138070400069</v>
      </c>
      <c r="D643" s="3"/>
      <c r="E643" s="3">
        <v>3092.2587115203496</v>
      </c>
      <c r="F643" s="2">
        <v>4.2666666666666666</v>
      </c>
      <c r="G643" s="2">
        <v>4.2770000000000001</v>
      </c>
      <c r="H643" s="2">
        <v>5.4</v>
      </c>
      <c r="I643" s="2">
        <v>5.6429999999999998</v>
      </c>
      <c r="J643" s="83">
        <f>C643/$Q$598/H643/30/N643</f>
        <v>0.8109683351144843</v>
      </c>
      <c r="K643" s="83">
        <f>E643/$Q$598/I643/30/O643</f>
        <v>0.76323421000514902</v>
      </c>
      <c r="L643" s="83">
        <f>C643/$M$598/24/30</f>
        <v>0.21668151437777824</v>
      </c>
      <c r="M643" s="83">
        <f>E643/$M$598/24/30</f>
        <v>0.21474018830002431</v>
      </c>
      <c r="N643" s="83">
        <v>0.99</v>
      </c>
      <c r="O643" s="84">
        <v>0.99760000000000004</v>
      </c>
      <c r="P643" s="83">
        <v>0.995</v>
      </c>
      <c r="Q643" s="85">
        <v>0.99809999999999999</v>
      </c>
      <c r="S643" s="7">
        <v>44165</v>
      </c>
      <c r="T643" s="54">
        <f t="shared" ref="T643" si="1022">E643/C643-1</f>
        <v>-8.9593525471182156E-3</v>
      </c>
      <c r="U643" s="54">
        <f t="shared" ref="U643" si="1023">I643/H643-1</f>
        <v>4.4999999999999929E-2</v>
      </c>
      <c r="V643" s="9">
        <f t="shared" ref="V643" si="1024">O643-N643</f>
        <v>7.6000000000000512E-3</v>
      </c>
      <c r="W643" s="9">
        <f t="shared" ref="W643" si="1025">Q643-P643</f>
        <v>3.0999999999999917E-3</v>
      </c>
      <c r="X643" s="15">
        <v>-1.9E-2</v>
      </c>
    </row>
    <row r="644" spans="1:27" hidden="1">
      <c r="B644" s="7">
        <v>44196</v>
      </c>
      <c r="C644" s="3">
        <v>3116.0655396537641</v>
      </c>
      <c r="D644" s="3"/>
      <c r="E644" s="3">
        <v>3163.7821865729293</v>
      </c>
      <c r="F644" s="2">
        <v>3.774193548387097</v>
      </c>
      <c r="G644" s="2">
        <v>3.96</v>
      </c>
      <c r="H644" s="2">
        <v>5.0258064516129037</v>
      </c>
      <c r="I644" s="2">
        <v>5.55</v>
      </c>
      <c r="J644" s="83">
        <f>C644/$Q$598/H644/31/N644</f>
        <v>0.84211942961503972</v>
      </c>
      <c r="K644" s="83">
        <f>E644/$Q$598/I644/31/O644</f>
        <v>0.77504221792016892</v>
      </c>
      <c r="L644" s="83">
        <f>C644/$M$598/24/31</f>
        <v>0.20941300669716156</v>
      </c>
      <c r="M644" s="83">
        <f>E644/$M$598/24/31</f>
        <v>0.21261977060301943</v>
      </c>
      <c r="N644" s="83">
        <v>0.99</v>
      </c>
      <c r="O644" s="84">
        <v>0.98899999999999999</v>
      </c>
      <c r="P644" s="83">
        <v>0.995</v>
      </c>
      <c r="Q644" s="85">
        <v>0.99099999999999999</v>
      </c>
      <c r="S644" s="7">
        <v>44196</v>
      </c>
      <c r="T644" s="54">
        <f t="shared" ref="T644" si="1026">E644/C644-1</f>
        <v>1.5313107606994336E-2</v>
      </c>
      <c r="U644" s="54">
        <f t="shared" ref="U644" si="1027">I644/H644-1</f>
        <v>0.10430038510911399</v>
      </c>
      <c r="V644" s="9">
        <f t="shared" ref="V644" si="1028">O644-N644</f>
        <v>-1.0000000000000009E-3</v>
      </c>
      <c r="W644" s="9">
        <f t="shared" ref="W644" si="1029">Q644-P644</f>
        <v>-4.0000000000000036E-3</v>
      </c>
      <c r="X644" s="15">
        <v>-2.41E-2</v>
      </c>
    </row>
    <row r="645" spans="1:27" hidden="1">
      <c r="B645" s="7">
        <v>44227</v>
      </c>
      <c r="C645" s="3">
        <v>3264.5588022964603</v>
      </c>
      <c r="D645" s="3"/>
      <c r="E645" s="3">
        <v>3053.6197318192676</v>
      </c>
      <c r="F645" s="2">
        <v>4.032258064516129</v>
      </c>
      <c r="G645" s="2">
        <v>4.032258064516129</v>
      </c>
      <c r="H645" s="2">
        <v>5.2967741935483863</v>
      </c>
      <c r="I645" s="2">
        <v>5.4140082966681575</v>
      </c>
      <c r="J645" s="83">
        <f>C645/$Q$598/H645/31/N645</f>
        <v>0.83711649640197183</v>
      </c>
      <c r="K645" s="83">
        <f>E645/$Q$598/I645/31/O645</f>
        <v>0.7634488387314522</v>
      </c>
      <c r="L645" s="83">
        <f>C645/$M$598/24/31</f>
        <v>0.21939239262745031</v>
      </c>
      <c r="M645" s="83">
        <f>E645/$M$598/24/31</f>
        <v>0.20521637982656371</v>
      </c>
      <c r="N645" s="83">
        <v>0.99</v>
      </c>
      <c r="O645" s="84">
        <v>0.99339999999999995</v>
      </c>
      <c r="P645" s="83">
        <v>0.995</v>
      </c>
      <c r="Q645" s="85">
        <v>0.99729999999999996</v>
      </c>
      <c r="S645" s="7">
        <v>44227</v>
      </c>
      <c r="T645" s="54">
        <f t="shared" ref="T645" si="1030">E645/C645-1</f>
        <v>-6.4614878533910014E-2</v>
      </c>
      <c r="U645" s="54">
        <f t="shared" ref="U645" si="1031">I645/H645-1</f>
        <v>2.2133113256473269E-2</v>
      </c>
      <c r="V645" s="9">
        <f t="shared" ref="V645" si="1032">O645-N645</f>
        <v>3.3999999999999586E-3</v>
      </c>
      <c r="W645" s="9">
        <f t="shared" ref="W645" si="1033">Q645-P645</f>
        <v>2.2999999999999687E-3</v>
      </c>
      <c r="X645" s="15">
        <v>-1.9699999999999999E-2</v>
      </c>
    </row>
    <row r="646" spans="1:27" hidden="1">
      <c r="B646" s="7">
        <v>44255</v>
      </c>
      <c r="C646" s="3">
        <v>3300.0133934176024</v>
      </c>
      <c r="D646" s="3"/>
      <c r="E646" s="3">
        <v>3307.7988362199944</v>
      </c>
      <c r="F646" s="2">
        <v>4.9642857142857144</v>
      </c>
      <c r="G646" s="2">
        <v>5.176036492873048</v>
      </c>
      <c r="H646" s="2">
        <v>6.0892857142857144</v>
      </c>
      <c r="I646" s="2">
        <v>6.395196806462434</v>
      </c>
      <c r="J646" s="9">
        <f>C646/$Q$598/H646/28/N646</f>
        <v>0.81494045344846344</v>
      </c>
      <c r="K646" s="83">
        <f>E646/$Q$598/I646/28/O646</f>
        <v>0.77356936121833753</v>
      </c>
      <c r="L646" s="83">
        <f>C646/$M$598/24/28</f>
        <v>0.24553671081976208</v>
      </c>
      <c r="M646" s="83">
        <f>E646/$M$598/24/28</f>
        <v>0.2461159848377972</v>
      </c>
      <c r="N646" s="9">
        <v>0.99</v>
      </c>
      <c r="O646" s="84">
        <v>0.99539999999999995</v>
      </c>
      <c r="P646" s="9">
        <v>0.995</v>
      </c>
      <c r="Q646" s="85">
        <v>0.996</v>
      </c>
      <c r="S646" s="7">
        <v>44255</v>
      </c>
      <c r="T646" s="54">
        <f t="shared" ref="T646:T648" si="1034">E646/C646-1</f>
        <v>2.3592155164948725E-3</v>
      </c>
      <c r="U646" s="54">
        <f t="shared" ref="U646:U648" si="1035">I646/H646-1</f>
        <v>5.0237598715238363E-2</v>
      </c>
      <c r="V646" s="9">
        <f t="shared" ref="V646:V648" si="1036">O646-N646</f>
        <v>5.3999999999999604E-3</v>
      </c>
      <c r="W646" s="9">
        <f t="shared" ref="W646:W648" si="1037">Q646-P646</f>
        <v>1.0000000000000009E-3</v>
      </c>
      <c r="X646" s="15">
        <v>-2.2800000000000001E-2</v>
      </c>
    </row>
    <row r="647" spans="1:27" hidden="1">
      <c r="B647" s="7">
        <v>44286</v>
      </c>
      <c r="C647" s="3">
        <v>4087.2948519347774</v>
      </c>
      <c r="D647" s="3"/>
      <c r="E647" s="3">
        <v>3768.1433500838621</v>
      </c>
      <c r="F647" s="2">
        <v>6.161290322580645</v>
      </c>
      <c r="G647" s="2">
        <v>5.9594257889890523</v>
      </c>
      <c r="H647" s="2">
        <v>6.9129032258064518</v>
      </c>
      <c r="I647" s="2">
        <v>6.6502311217743166</v>
      </c>
      <c r="J647" s="9">
        <f>C647/$Q$598/H647/31/N647</f>
        <v>0.80306066603034698</v>
      </c>
      <c r="K647" s="83">
        <f>E647/$Q$598/I647/31/O647</f>
        <v>0.76480760527276392</v>
      </c>
      <c r="L647" s="83">
        <f>C647/$M$598/24/31</f>
        <v>0.27468379381282104</v>
      </c>
      <c r="M647" s="83">
        <f>E647/$M$598/24/31</f>
        <v>0.25323544019380795</v>
      </c>
      <c r="N647" s="9">
        <v>0.99</v>
      </c>
      <c r="O647" s="84">
        <v>0.99619999999999997</v>
      </c>
      <c r="P647" s="9">
        <v>0.995</v>
      </c>
      <c r="Q647" s="17">
        <v>0.99650000000000005</v>
      </c>
      <c r="S647" s="7">
        <v>44286</v>
      </c>
      <c r="T647" s="54">
        <f t="shared" si="1034"/>
        <v>-7.8083797086437423E-2</v>
      </c>
      <c r="U647" s="54">
        <f t="shared" si="1035"/>
        <v>-3.7997364559011593E-2</v>
      </c>
      <c r="V647" s="9">
        <f t="shared" si="1036"/>
        <v>6.1999999999999833E-3</v>
      </c>
      <c r="W647" s="9">
        <f t="shared" si="1037"/>
        <v>1.5000000000000568E-3</v>
      </c>
      <c r="X647" s="15">
        <v>-3.9E-2</v>
      </c>
    </row>
    <row r="648" spans="1:27" hidden="1">
      <c r="A648" s="41"/>
      <c r="B648" s="42">
        <v>44316</v>
      </c>
      <c r="C648" s="36">
        <v>3945.9095788726195</v>
      </c>
      <c r="D648" s="36"/>
      <c r="E648" s="36">
        <v>3964.0346769952807</v>
      </c>
      <c r="F648" s="49">
        <v>6.8666666666666663</v>
      </c>
      <c r="G648" s="36">
        <v>7.0605932881547444</v>
      </c>
      <c r="H648" s="49">
        <v>7.1033333333333335</v>
      </c>
      <c r="I648" s="36">
        <v>7.2727698815323887</v>
      </c>
      <c r="J648" s="39">
        <f>C648/$Q$598/H648/30/N648</f>
        <v>0.77964740341059602</v>
      </c>
      <c r="K648" s="39">
        <f>E648/$Q$598/I648/30/O648</f>
        <v>0.75877330021017431</v>
      </c>
      <c r="L648" s="39">
        <f>C648/$M$598/24/30</f>
        <v>0.27402149853282076</v>
      </c>
      <c r="M648" s="39">
        <f>E648/$M$598/24/30</f>
        <v>0.27528018590245007</v>
      </c>
      <c r="N648" s="40">
        <v>0.99</v>
      </c>
      <c r="O648" s="48">
        <v>0.99809999999999999</v>
      </c>
      <c r="P648" s="40">
        <v>0.995</v>
      </c>
      <c r="Q648" s="52">
        <v>1</v>
      </c>
      <c r="R648" s="41"/>
      <c r="S648" s="42">
        <v>44316</v>
      </c>
      <c r="T648" s="39">
        <f t="shared" si="1034"/>
        <v>4.5933891186222819E-3</v>
      </c>
      <c r="U648" s="39">
        <f t="shared" si="1035"/>
        <v>2.3853103922907737E-2</v>
      </c>
      <c r="V648" s="40">
        <f t="shared" si="1036"/>
        <v>8.0999999999999961E-3</v>
      </c>
      <c r="W648" s="40">
        <f t="shared" si="1037"/>
        <v>5.0000000000000044E-3</v>
      </c>
      <c r="X648" s="61">
        <v>-3.0800000000000001E-2</v>
      </c>
      <c r="Y648" s="41"/>
      <c r="Z648" s="41"/>
      <c r="AA648" s="41"/>
    </row>
    <row r="649" spans="1:27" hidden="1">
      <c r="B649" s="7">
        <v>44347</v>
      </c>
      <c r="C649" s="3">
        <v>3876.4099504839241</v>
      </c>
      <c r="D649" s="3"/>
      <c r="E649" s="3">
        <v>3781.6231208229292</v>
      </c>
      <c r="F649" s="2">
        <v>6.903225806451613</v>
      </c>
      <c r="G649" s="3">
        <v>6.8040000000000003</v>
      </c>
      <c r="H649" s="2">
        <v>6.6870967741935488</v>
      </c>
      <c r="I649" s="3">
        <v>6.5750000000000002</v>
      </c>
      <c r="J649" s="63">
        <f>C649/$Q$598/H649/31/N649</f>
        <v>0.78734478458913648</v>
      </c>
      <c r="K649" s="63">
        <f>E649/$Q$598/I649/31/O649</f>
        <v>0.77407240700545066</v>
      </c>
      <c r="L649" s="63">
        <f>C649/$M$598/24/31</f>
        <v>0.26051142140348954</v>
      </c>
      <c r="M649" s="63">
        <f>E649/$M$598/24/31</f>
        <v>0.25414133876498179</v>
      </c>
      <c r="N649" s="9">
        <v>0.99</v>
      </c>
      <c r="O649" s="97">
        <v>0.99909999999999999</v>
      </c>
      <c r="P649" s="9">
        <v>0.995</v>
      </c>
      <c r="Q649" s="98">
        <v>1</v>
      </c>
      <c r="S649" s="7">
        <v>44347</v>
      </c>
      <c r="T649" s="63">
        <f t="shared" ref="T649" si="1038">E649/C649-1</f>
        <v>-2.4452220191304108E-2</v>
      </c>
      <c r="U649" s="63">
        <f t="shared" ref="U649" si="1039">I649/H649-1</f>
        <v>-1.6763145200192953E-2</v>
      </c>
      <c r="V649" s="9">
        <f t="shared" ref="V649" si="1040">O649-N649</f>
        <v>9.099999999999997E-3</v>
      </c>
      <c r="W649" s="9">
        <f t="shared" ref="W649" si="1041">Q649-P649</f>
        <v>5.0000000000000044E-3</v>
      </c>
      <c r="X649" s="53">
        <v>-2.8899999999999999E-2</v>
      </c>
    </row>
    <row r="650" spans="1:27" hidden="1">
      <c r="B650" s="7">
        <v>44377</v>
      </c>
      <c r="C650" s="3">
        <v>3459.4221012222051</v>
      </c>
      <c r="D650" s="3"/>
      <c r="E650" s="2">
        <v>3796.6503322536287</v>
      </c>
      <c r="F650" s="2">
        <v>6.5</v>
      </c>
      <c r="G650" s="2">
        <v>7.2093026494153811</v>
      </c>
      <c r="H650" s="2">
        <v>6.1333333333333337</v>
      </c>
      <c r="I650" s="2">
        <v>6.7812510177131751</v>
      </c>
      <c r="J650" s="63">
        <f>C650/$Q$598/H650/30/N650</f>
        <v>0.79162643828277823</v>
      </c>
      <c r="K650" s="63">
        <f>E650/$Q$598/I650/30/O650</f>
        <v>0.78066008485474236</v>
      </c>
      <c r="L650" s="63">
        <f>C650/$M$598/24/30</f>
        <v>0.24023764591820868</v>
      </c>
      <c r="M650" s="63">
        <f>E650/$M$598/24/30</f>
        <v>0.26365627307316869</v>
      </c>
      <c r="N650" s="9">
        <v>0.99</v>
      </c>
      <c r="O650" s="97">
        <v>0.99650000000000005</v>
      </c>
      <c r="P650" s="9">
        <v>0.995</v>
      </c>
      <c r="Q650" s="98">
        <v>0.998</v>
      </c>
      <c r="S650" s="7">
        <v>44377</v>
      </c>
      <c r="T650" s="63">
        <f t="shared" ref="T650:T653" si="1042">E650/C650-1</f>
        <v>9.7481088217677092E-2</v>
      </c>
      <c r="U650" s="63">
        <f t="shared" ref="U650:U653" si="1043">I650/H650-1</f>
        <v>0.10563875288801761</v>
      </c>
      <c r="V650" s="9">
        <f t="shared" ref="V650:V653" si="1044">O650-N650</f>
        <v>6.5000000000000613E-3</v>
      </c>
      <c r="W650" s="9">
        <f t="shared" ref="W650:W653" si="1045">Q650-P650</f>
        <v>3.0000000000000027E-3</v>
      </c>
      <c r="X650" s="53">
        <v>-2.1899999999999999E-2</v>
      </c>
    </row>
    <row r="651" spans="1:27" hidden="1">
      <c r="B651" s="7">
        <v>44408</v>
      </c>
      <c r="C651" s="3">
        <v>3228.7439034357453</v>
      </c>
      <c r="D651" s="3"/>
      <c r="E651" s="3">
        <v>3574.0536888166739</v>
      </c>
      <c r="F651" s="2">
        <v>5.741935483870968</v>
      </c>
      <c r="G651" s="3">
        <v>6.3524558233669408</v>
      </c>
      <c r="H651" s="2">
        <v>5.4838709677419351</v>
      </c>
      <c r="I651" s="3">
        <v>6.0746212690571797</v>
      </c>
      <c r="J651" s="63">
        <f>C651/$Q$598/H651/31/N651</f>
        <v>0.79968552539487658</v>
      </c>
      <c r="K651" s="63">
        <f>E651/$Q$598/I651/31/O651</f>
        <v>0.79184643341185545</v>
      </c>
      <c r="L651" s="63">
        <f>C651/$M$598/24/31</f>
        <v>0.21698547738143448</v>
      </c>
      <c r="M651" s="63">
        <f>E651/$M$598/24/31</f>
        <v>0.24019178016241088</v>
      </c>
      <c r="N651" s="9">
        <v>0.99</v>
      </c>
      <c r="O651" s="97">
        <v>0.99909999999999999</v>
      </c>
      <c r="P651" s="9">
        <v>0.995</v>
      </c>
      <c r="Q651" s="64">
        <v>1</v>
      </c>
      <c r="S651" s="7">
        <v>44408</v>
      </c>
      <c r="T651" s="63">
        <f t="shared" si="1042"/>
        <v>0.10694864495554457</v>
      </c>
      <c r="U651" s="63">
        <f t="shared" si="1043"/>
        <v>0.10772505494572115</v>
      </c>
      <c r="V651" s="9">
        <f t="shared" si="1044"/>
        <v>9.099999999999997E-3</v>
      </c>
      <c r="W651" s="63">
        <f t="shared" si="1045"/>
        <v>5.0000000000000044E-3</v>
      </c>
      <c r="X651" s="64">
        <v>-1.4500000000000001E-2</v>
      </c>
    </row>
    <row r="652" spans="1:27" hidden="1">
      <c r="B652" s="7">
        <v>44439</v>
      </c>
      <c r="C652" s="3">
        <v>3318.4872290323292</v>
      </c>
      <c r="D652" s="3"/>
      <c r="E652" s="3">
        <v>3902.2383945472761</v>
      </c>
      <c r="F652" s="2">
        <v>5.709677419354839</v>
      </c>
      <c r="G652" s="3">
        <v>6.6500316632803029</v>
      </c>
      <c r="H652" s="2">
        <v>5.709677419354839</v>
      </c>
      <c r="I652" s="2">
        <v>6.6479559986552283</v>
      </c>
      <c r="J652" s="63">
        <f>C652/$Q$598/H652/31/N652</f>
        <v>0.78940785168322425</v>
      </c>
      <c r="K652" s="63">
        <f>E652/$Q$598/I652/31/O652</f>
        <v>0.79007483907039844</v>
      </c>
      <c r="L652" s="63">
        <f>C652/$M$598/24/31</f>
        <v>0.2230166148543232</v>
      </c>
      <c r="M652" s="63">
        <f>E652/$M$598/24/31</f>
        <v>0.2622472039346288</v>
      </c>
      <c r="N652" s="9">
        <v>0.99</v>
      </c>
      <c r="O652" s="63">
        <v>0.999</v>
      </c>
      <c r="P652" s="9">
        <v>0.995</v>
      </c>
      <c r="Q652" s="64">
        <v>1</v>
      </c>
      <c r="S652" s="7">
        <v>44439</v>
      </c>
      <c r="T652" s="63">
        <f t="shared" si="1042"/>
        <v>0.17590881785167167</v>
      </c>
      <c r="U652" s="63">
        <f t="shared" si="1043"/>
        <v>0.16433127660063307</v>
      </c>
      <c r="V652" s="9">
        <f t="shared" si="1044"/>
        <v>9.000000000000008E-3</v>
      </c>
      <c r="W652" s="63">
        <f t="shared" si="1045"/>
        <v>5.0000000000000044E-3</v>
      </c>
      <c r="X652" s="64">
        <v>-2.0199999999999999E-2</v>
      </c>
    </row>
    <row r="653" spans="1:27" hidden="1">
      <c r="B653" s="7">
        <v>44469</v>
      </c>
      <c r="C653" s="3">
        <v>3657.0656420207497</v>
      </c>
      <c r="D653" s="3"/>
      <c r="E653" s="3">
        <v>3139.2930433043684</v>
      </c>
      <c r="F653" s="2">
        <v>5.9333333333333336</v>
      </c>
      <c r="G653" s="3">
        <v>5.060221052546618</v>
      </c>
      <c r="H653" s="2">
        <v>6.4366666666666665</v>
      </c>
      <c r="I653" s="3">
        <v>5.406145714632463</v>
      </c>
      <c r="J653" s="63">
        <f>C653/$Q$598/H653/30/N653</f>
        <v>0.79741617245811214</v>
      </c>
      <c r="K653" s="63">
        <f>E653/$Q$598/I653/30/O653</f>
        <v>0.81098321794112382</v>
      </c>
      <c r="L653" s="63">
        <f>C653/$M$598/24/30</f>
        <v>0.25396289180699649</v>
      </c>
      <c r="M653" s="63">
        <f>E653/$M$598/24/30</f>
        <v>0.21800646134058113</v>
      </c>
      <c r="N653" s="9">
        <v>0.99</v>
      </c>
      <c r="O653" s="63">
        <v>0.99490299999999998</v>
      </c>
      <c r="P653" s="9">
        <v>0.995</v>
      </c>
      <c r="Q653" s="64">
        <v>0.99560000000000004</v>
      </c>
      <c r="S653" s="7">
        <v>44469</v>
      </c>
      <c r="T653" s="63">
        <f t="shared" si="1042"/>
        <v>-0.14158143424253133</v>
      </c>
      <c r="U653" s="63">
        <f t="shared" si="1043"/>
        <v>-0.16010164972048735</v>
      </c>
      <c r="V653" s="9">
        <f t="shared" si="1044"/>
        <v>4.9029999999999907E-3</v>
      </c>
      <c r="W653" s="63">
        <f t="shared" si="1045"/>
        <v>6.0000000000004494E-4</v>
      </c>
      <c r="X653" s="64">
        <v>-4.4999999999999997E-3</v>
      </c>
    </row>
    <row r="654" spans="1:27" hidden="1">
      <c r="B654" s="7">
        <v>44500</v>
      </c>
      <c r="C654" s="3">
        <v>3743.5923747151437</v>
      </c>
      <c r="D654" s="3"/>
      <c r="E654" s="3">
        <v>3780.7026737903807</v>
      </c>
      <c r="F654" s="2">
        <v>5.387096774193548</v>
      </c>
      <c r="G654" s="2">
        <v>5.3975767143934856</v>
      </c>
      <c r="H654" s="2">
        <v>6.4161290322580644</v>
      </c>
      <c r="I654" s="2">
        <v>6.4558106331179754</v>
      </c>
      <c r="J654" s="63">
        <f>C654/$Q$598/H654/31/N654</f>
        <v>0.79248003223779273</v>
      </c>
      <c r="K654" s="63">
        <f>E654/$Q$598/I654/31/O654</f>
        <v>0.78930696263229039</v>
      </c>
      <c r="L654" s="63">
        <f>C654/$M$598/24/31</f>
        <v>0.25158550905343707</v>
      </c>
      <c r="M654" s="63">
        <f>E654/$M$598/24/31</f>
        <v>0.25407948076548259</v>
      </c>
      <c r="N654" s="9">
        <v>0.99</v>
      </c>
      <c r="O654" s="63">
        <v>0.99766299999999997</v>
      </c>
      <c r="P654" s="9">
        <v>0.995</v>
      </c>
      <c r="Q654" s="64">
        <v>0.99834599999999996</v>
      </c>
      <c r="S654" s="7">
        <v>44500</v>
      </c>
      <c r="T654" s="63">
        <f t="shared" ref="T654" si="1046">E654/C654-1</f>
        <v>9.9130181282252039E-3</v>
      </c>
      <c r="U654" s="63">
        <f t="shared" ref="U654" si="1047">I654/H654-1</f>
        <v>6.184663784098765E-3</v>
      </c>
      <c r="V654" s="9">
        <f t="shared" ref="V654" si="1048">O654-N654</f>
        <v>7.6629999999999754E-3</v>
      </c>
      <c r="W654" s="63">
        <f t="shared" ref="W654" si="1049">Q654-P654</f>
        <v>3.3459999999999601E-3</v>
      </c>
      <c r="X654" s="64">
        <v>-9.2999999999999992E-3</v>
      </c>
    </row>
    <row r="655" spans="1:27" hidden="1">
      <c r="B655" s="7">
        <v>44530</v>
      </c>
      <c r="C655" s="3">
        <v>3110.8771276627613</v>
      </c>
      <c r="D655" s="3"/>
      <c r="E655" s="3">
        <v>3047.3584250326053</v>
      </c>
      <c r="F655" s="2">
        <v>4.2666666666666666</v>
      </c>
      <c r="G655" s="3">
        <v>4.2787834331959802</v>
      </c>
      <c r="H655" s="2">
        <v>5.4</v>
      </c>
      <c r="I655" s="3">
        <v>5.5596698926610193</v>
      </c>
      <c r="J655" s="63">
        <f>C655/$Q$598/H655/30/N655</f>
        <v>0.80854165803454237</v>
      </c>
      <c r="K655" s="63">
        <f>E655/$Q$598/I655/30/O655</f>
        <v>0.76203589342789957</v>
      </c>
      <c r="L655" s="63">
        <f>C655/$M$598/24/30</f>
        <v>0.21603313386546955</v>
      </c>
      <c r="M655" s="63">
        <f>E655/$M$598/24/30</f>
        <v>0.21162211284948648</v>
      </c>
      <c r="N655" s="9">
        <v>0.99</v>
      </c>
      <c r="O655" s="63">
        <v>0.99941899999999995</v>
      </c>
      <c r="P655" s="9">
        <v>0.995</v>
      </c>
      <c r="Q655" s="64">
        <v>1</v>
      </c>
      <c r="S655" s="7">
        <v>44530</v>
      </c>
      <c r="T655" s="63">
        <f t="shared" ref="T655" si="1050">E655/C655-1</f>
        <v>-2.0418261481731426E-2</v>
      </c>
      <c r="U655" s="63">
        <f t="shared" ref="U655" si="1051">I655/H655-1</f>
        <v>2.9568498640929475E-2</v>
      </c>
      <c r="V655" s="9">
        <f t="shared" ref="V655" si="1052">O655-N655</f>
        <v>9.4189999999999552E-3</v>
      </c>
      <c r="W655" s="63">
        <f t="shared" ref="W655" si="1053">Q655-P655</f>
        <v>5.0000000000000044E-3</v>
      </c>
      <c r="X655" s="64">
        <v>-1.9199999999999998E-2</v>
      </c>
    </row>
    <row r="656" spans="1:27" hidden="1">
      <c r="B656" s="7">
        <v>44561</v>
      </c>
      <c r="C656" s="3">
        <v>3099.9282929630554</v>
      </c>
      <c r="D656" s="3"/>
      <c r="E656" s="3">
        <v>2624.7955574655816</v>
      </c>
      <c r="F656" s="2">
        <v>3.774193548387097</v>
      </c>
      <c r="G656" s="3">
        <v>3.4357964858668018</v>
      </c>
      <c r="H656" s="2">
        <v>5.0258064516129037</v>
      </c>
      <c r="I656" s="3">
        <v>4.5825489095808871</v>
      </c>
      <c r="J656" s="63">
        <f>C656/$Q$598/H656/31/N656</f>
        <v>0.83775832462356803</v>
      </c>
      <c r="K656" s="63">
        <f>E656/$Q$598/I656/31/O656</f>
        <v>0.77049563762039863</v>
      </c>
      <c r="L656" s="63">
        <f>C656/$M$598/24/31</f>
        <v>0.20832851431203331</v>
      </c>
      <c r="M656" s="63">
        <f>E656/$M$598/24/31</f>
        <v>0.17639755090494502</v>
      </c>
      <c r="N656" s="9">
        <v>0.99</v>
      </c>
      <c r="O656" s="63">
        <v>0.99960000000000004</v>
      </c>
      <c r="P656" s="9">
        <v>0.995</v>
      </c>
      <c r="Q656" s="64">
        <v>1</v>
      </c>
      <c r="S656" s="7">
        <v>44561</v>
      </c>
      <c r="T656" s="63">
        <f t="shared" ref="T656" si="1054">E656/C656-1</f>
        <v>-0.153272169738907</v>
      </c>
      <c r="U656" s="63">
        <f t="shared" ref="U656" si="1055">I656/H656-1</f>
        <v>-8.8196301688013512E-2</v>
      </c>
      <c r="V656" s="9">
        <f t="shared" ref="V656" si="1056">O656-N656</f>
        <v>9.6000000000000529E-3</v>
      </c>
      <c r="W656" s="63">
        <f t="shared" ref="W656" si="1057">Q656-P656</f>
        <v>5.0000000000000044E-3</v>
      </c>
      <c r="X656" s="64">
        <v>-1.9199999999999998E-2</v>
      </c>
    </row>
    <row r="657" spans="1:27" hidden="1">
      <c r="B657" s="7">
        <v>44592</v>
      </c>
      <c r="C657" s="3">
        <v>3248.2360082849664</v>
      </c>
      <c r="D657" s="3"/>
      <c r="E657" s="3">
        <v>2982.0873305137279</v>
      </c>
      <c r="F657" s="2">
        <v>4.032258064516129</v>
      </c>
      <c r="G657" s="2">
        <v>3.8213471647372352</v>
      </c>
      <c r="H657" s="2">
        <v>5.2967741935483863</v>
      </c>
      <c r="I657" s="2">
        <v>5.0353238622661474</v>
      </c>
      <c r="J657" s="63">
        <f>C657/$Q$598/H657/31/N657</f>
        <v>0.8329309139199591</v>
      </c>
      <c r="K657" s="63">
        <f>E657/$Q$598/I657/31/O657</f>
        <v>0.79747695786589978</v>
      </c>
      <c r="L657" s="63">
        <f>C657/$M$598/24/31</f>
        <v>0.21829543066431226</v>
      </c>
      <c r="M657" s="63">
        <f>E657/$M$598/24/31</f>
        <v>0.20040909479258925</v>
      </c>
      <c r="N657" s="9">
        <v>0.99</v>
      </c>
      <c r="O657" s="63">
        <v>0.99858000000000002</v>
      </c>
      <c r="P657" s="9">
        <v>0.995</v>
      </c>
      <c r="Q657" s="64">
        <v>1</v>
      </c>
      <c r="S657" s="7">
        <v>44592</v>
      </c>
      <c r="T657" s="63">
        <f t="shared" ref="T657" si="1058">E657/C657-1</f>
        <v>-8.1936373186061062E-2</v>
      </c>
      <c r="U657" s="63">
        <f t="shared" ref="U657" si="1059">I657/H657-1</f>
        <v>-4.9360293969241242E-2</v>
      </c>
      <c r="V657" s="9">
        <f t="shared" ref="V657" si="1060">O657-N657</f>
        <v>8.580000000000032E-3</v>
      </c>
      <c r="W657" s="63">
        <f t="shared" ref="W657" si="1061">Q657-P657</f>
        <v>5.0000000000000044E-3</v>
      </c>
      <c r="X657" s="64">
        <v>-1.11E-2</v>
      </c>
    </row>
    <row r="658" spans="1:27" hidden="1">
      <c r="B658" s="7">
        <v>44620</v>
      </c>
      <c r="C658" s="3">
        <v>3283.5133264505362</v>
      </c>
      <c r="D658" s="3"/>
      <c r="E658" s="3">
        <v>3390.0147502178011</v>
      </c>
      <c r="F658" s="2">
        <v>4.9642857142857144</v>
      </c>
      <c r="G658" s="3">
        <v>5.2277313767176645</v>
      </c>
      <c r="H658" s="2">
        <v>6.0892857142857144</v>
      </c>
      <c r="I658" s="3">
        <v>6.4763319261397783</v>
      </c>
      <c r="J658" s="63">
        <f>C658/$Q$598/H658/28/N658</f>
        <v>0.81086575118122628</v>
      </c>
      <c r="K658" s="63">
        <f>E658/$Q$598/I658/28/O658</f>
        <v>0.78429373501102617</v>
      </c>
      <c r="L658" s="63">
        <f>C658/$M$598/24/28</f>
        <v>0.24430902726566489</v>
      </c>
      <c r="M658" s="63">
        <f>E658/$M$598/24/28</f>
        <v>0.25223324034358641</v>
      </c>
      <c r="N658" s="9">
        <v>0.99</v>
      </c>
      <c r="O658" s="63">
        <v>0.99358599999999997</v>
      </c>
      <c r="P658" s="9">
        <v>0.995</v>
      </c>
      <c r="Q658" s="64">
        <v>1</v>
      </c>
      <c r="S658" s="7">
        <v>44620</v>
      </c>
      <c r="T658" s="63">
        <f t="shared" ref="T658:T661" si="1062">E658/C658-1</f>
        <v>3.2435203752436914E-2</v>
      </c>
      <c r="U658" s="63">
        <f t="shared" ref="U658:U672" si="1063">I658/H658-1</f>
        <v>6.3561841242896211E-2</v>
      </c>
      <c r="V658" s="9">
        <f t="shared" ref="V658:V672" si="1064">O658-N658</f>
        <v>3.5859999999999781E-3</v>
      </c>
      <c r="W658" s="63">
        <f t="shared" ref="W658:W672" si="1065">Q658-P658</f>
        <v>5.0000000000000044E-3</v>
      </c>
      <c r="X658" s="64">
        <v>-1.4200000000000001E-2</v>
      </c>
    </row>
    <row r="659" spans="1:27" hidden="1">
      <c r="B659" s="7">
        <v>44651</v>
      </c>
      <c r="C659" s="19">
        <v>4066.8583776751057</v>
      </c>
      <c r="D659" s="19"/>
      <c r="E659" s="19">
        <v>3964.6831843267919</v>
      </c>
      <c r="F659" s="2">
        <v>6.161290322580645</v>
      </c>
      <c r="G659" s="19">
        <v>6.3566705613402483</v>
      </c>
      <c r="H659" s="2">
        <v>6.9129032258064518</v>
      </c>
      <c r="I659" s="19">
        <v>7.1648530006640003</v>
      </c>
      <c r="J659" s="63">
        <f>C659/$Q$598/H659/31/N659</f>
        <v>0.79904536270019566</v>
      </c>
      <c r="K659" s="63">
        <f>E659/$Q$598/I659/31/O659</f>
        <v>0.75208320247367344</v>
      </c>
      <c r="L659" s="63">
        <f>C659/$M$598/24/31</f>
        <v>0.27331037484375709</v>
      </c>
      <c r="M659" s="63">
        <f>E659/$M$598/24/31</f>
        <v>0.26644376238755324</v>
      </c>
      <c r="N659" s="9">
        <v>0.99</v>
      </c>
      <c r="O659" s="92">
        <v>0.98933499999999996</v>
      </c>
      <c r="P659" s="9">
        <v>0.995</v>
      </c>
      <c r="Q659" s="93">
        <v>0.99582400000000004</v>
      </c>
      <c r="S659" s="7">
        <v>44651</v>
      </c>
      <c r="T659" s="63">
        <f t="shared" si="1062"/>
        <v>-2.512386315422277E-2</v>
      </c>
      <c r="U659" s="63">
        <f t="shared" si="1063"/>
        <v>3.6446304342435898E-2</v>
      </c>
      <c r="V659" s="92">
        <f t="shared" si="1064"/>
        <v>-6.6500000000002668E-4</v>
      </c>
      <c r="W659" s="92">
        <f t="shared" si="1065"/>
        <v>8.2400000000004692E-4</v>
      </c>
      <c r="X659" s="64">
        <v>-1.8499999999999999E-2</v>
      </c>
    </row>
    <row r="660" spans="1:27" hidden="1">
      <c r="A660" s="41"/>
      <c r="B660" s="42">
        <v>44681</v>
      </c>
      <c r="C660" s="36">
        <v>3928.0175947626694</v>
      </c>
      <c r="D660" s="36"/>
      <c r="E660" s="36">
        <v>3934.5883839740354</v>
      </c>
      <c r="F660" s="49">
        <v>6.8666666666666663</v>
      </c>
      <c r="G660" s="36">
        <v>7.1827322920812131</v>
      </c>
      <c r="H660" s="49">
        <v>7.1033333333333335</v>
      </c>
      <c r="I660" s="36">
        <v>7.4159357036730986</v>
      </c>
      <c r="J660" s="39">
        <f>C660/$Q598/H660/30/N660</f>
        <v>0.77611223903990811</v>
      </c>
      <c r="K660" s="39">
        <f>E660/$Q$598/I660/30/O660</f>
        <v>0.73816847593256452</v>
      </c>
      <c r="L660" s="39">
        <f>C660/$M598/24/30</f>
        <v>0.27277899963629648</v>
      </c>
      <c r="M660" s="39">
        <f>E660/$M$480/24/30</f>
        <v>0.27323530444264138</v>
      </c>
      <c r="N660" s="40">
        <v>0.99</v>
      </c>
      <c r="O660" s="48">
        <v>0.99868000000000001</v>
      </c>
      <c r="P660" s="40">
        <v>0.995</v>
      </c>
      <c r="Q660" s="52">
        <v>1</v>
      </c>
      <c r="R660" s="41"/>
      <c r="S660" s="42">
        <v>44681</v>
      </c>
      <c r="T660" s="39">
        <f t="shared" si="1062"/>
        <v>1.6728003510286804E-3</v>
      </c>
      <c r="U660" s="39">
        <f t="shared" si="1063"/>
        <v>4.4007841906114287E-2</v>
      </c>
      <c r="V660" s="40">
        <f t="shared" si="1064"/>
        <v>8.680000000000021E-3</v>
      </c>
      <c r="W660" s="40">
        <f t="shared" si="1065"/>
        <v>5.0000000000000044E-3</v>
      </c>
      <c r="X660" s="61">
        <v>-2.1000000000000001E-2</v>
      </c>
      <c r="Z660" s="41"/>
      <c r="AA660" s="41"/>
    </row>
    <row r="661" spans="1:27" hidden="1">
      <c r="B661" s="7">
        <v>44712</v>
      </c>
      <c r="C661" s="3">
        <v>3859.9337165435381</v>
      </c>
      <c r="D661" s="3"/>
      <c r="E661" s="3">
        <v>3907.663258641951</v>
      </c>
      <c r="F661" s="2">
        <v>6.903225806451613</v>
      </c>
      <c r="G661" s="3">
        <v>7.2804712931996072</v>
      </c>
      <c r="H661" s="2">
        <v>6.6870967741935488</v>
      </c>
      <c r="I661" s="3">
        <v>7.0561154136267916</v>
      </c>
      <c r="J661" s="63">
        <f>C661/$Q598/H661/31/N661</f>
        <v>0.78399826628267766</v>
      </c>
      <c r="K661" s="99">
        <f>E661/$Q$598/I661/31/O661</f>
        <v>0.74721953658583085</v>
      </c>
      <c r="L661" s="63">
        <f>C661/$M598/24/31</f>
        <v>0.25940414761717329</v>
      </c>
      <c r="M661" s="63">
        <f>E661/$M$480/24/31</f>
        <v>0.26261177813453973</v>
      </c>
      <c r="N661" s="9">
        <v>0.99</v>
      </c>
      <c r="O661" s="97">
        <v>0.99657799999999996</v>
      </c>
      <c r="P661" s="9">
        <v>0.995</v>
      </c>
      <c r="Q661" s="98">
        <v>1</v>
      </c>
      <c r="S661" s="7">
        <v>44317</v>
      </c>
      <c r="T661" s="63">
        <f t="shared" si="1062"/>
        <v>1.2365378683536932E-2</v>
      </c>
      <c r="U661" s="63">
        <f t="shared" si="1063"/>
        <v>5.5183684623398621E-2</v>
      </c>
      <c r="V661" s="9">
        <f t="shared" si="1064"/>
        <v>6.5779999999999728E-3</v>
      </c>
      <c r="W661" s="9">
        <f t="shared" si="1065"/>
        <v>5.0000000000000044E-3</v>
      </c>
      <c r="X661" s="64">
        <v>-2.0199999999999999E-2</v>
      </c>
    </row>
    <row r="662" spans="1:27" hidden="1">
      <c r="B662" s="7">
        <v>44742</v>
      </c>
      <c r="C662" s="3">
        <v>3441.2768593710866</v>
      </c>
      <c r="D662" s="3">
        <f>3561.85617837619*P598/(23.99+(118*24*460/10^6))</f>
        <v>3519.8789576719564</v>
      </c>
      <c r="E662" s="2">
        <v>3732.1125607356166</v>
      </c>
      <c r="F662" s="2">
        <v>6.5</v>
      </c>
      <c r="G662" s="2">
        <v>7.0265399311668606</v>
      </c>
      <c r="H662" s="2">
        <v>6.1333333333333337</v>
      </c>
      <c r="I662" s="2">
        <v>6.6164173250484879</v>
      </c>
      <c r="J662" s="63">
        <f>D662/$P598/H662/30/N662</f>
        <v>0.77308603020525291</v>
      </c>
      <c r="K662" s="99">
        <f>E662/$P$598/I662/30/O662</f>
        <v>0.75517741131764704</v>
      </c>
      <c r="L662" s="63">
        <f>D662/$M598/24/30</f>
        <v>0.2444360387272192</v>
      </c>
      <c r="M662" s="63">
        <f>E662/$M$598/24/30</f>
        <v>0.25917448338441784</v>
      </c>
      <c r="N662" s="9">
        <v>0.99</v>
      </c>
      <c r="O662" s="97">
        <v>0.99612699999999998</v>
      </c>
      <c r="P662" s="9">
        <v>0.995</v>
      </c>
      <c r="Q662" s="98">
        <v>1</v>
      </c>
      <c r="S662" s="7">
        <v>44742</v>
      </c>
      <c r="T662" s="63">
        <f>E662/D662-1</f>
        <v>6.0295710624103771E-2</v>
      </c>
      <c r="U662" s="63">
        <f t="shared" si="1063"/>
        <v>7.8763694301383858E-2</v>
      </c>
      <c r="V662" s="9">
        <f t="shared" si="1064"/>
        <v>6.1269999999999936E-3</v>
      </c>
      <c r="W662" s="9">
        <f t="shared" si="1065"/>
        <v>5.0000000000000044E-3</v>
      </c>
      <c r="X662" s="64">
        <v>-1.41E-2</v>
      </c>
    </row>
    <row r="663" spans="1:27" hidden="1">
      <c r="B663" s="7">
        <v>44773</v>
      </c>
      <c r="C663" s="3">
        <v>3213.9003536001178</v>
      </c>
      <c r="D663" s="3">
        <f>3326.51259952624*P598/(23.99+(118*24*460/10^6))</f>
        <v>3287.3089521657826</v>
      </c>
      <c r="E663" s="3">
        <v>3272.9795311844882</v>
      </c>
      <c r="F663" s="2">
        <v>5.741935483870968</v>
      </c>
      <c r="G663" s="3">
        <v>5.52191009109566</v>
      </c>
      <c r="H663" s="2">
        <v>5.4838709677419351</v>
      </c>
      <c r="I663" s="3">
        <v>5.2538457416618325</v>
      </c>
      <c r="J663" s="63">
        <f>D663/$P598/H663/31/N663</f>
        <v>0.78146497976148455</v>
      </c>
      <c r="K663" s="99">
        <f>E663/$P$598/I663/31/O663</f>
        <v>0.80520868972904613</v>
      </c>
      <c r="L663" s="63">
        <f>D663/$M598/24/31</f>
        <v>0.22092130054877571</v>
      </c>
      <c r="M663" s="63">
        <f>E663/$M$480/24/31</f>
        <v>0.21995830182691456</v>
      </c>
      <c r="N663" s="9">
        <v>0.99</v>
      </c>
      <c r="O663" s="97">
        <v>0.998502</v>
      </c>
      <c r="P663" s="9">
        <v>0.995</v>
      </c>
      <c r="Q663" s="64">
        <v>1</v>
      </c>
      <c r="S663" s="7">
        <v>44773</v>
      </c>
      <c r="T663" s="63">
        <f>E663/D663-1</f>
        <v>-4.3590125509358479E-3</v>
      </c>
      <c r="U663" s="63">
        <f t="shared" si="1063"/>
        <v>-4.1945776520489253E-2</v>
      </c>
      <c r="V663" s="9">
        <f t="shared" si="1064"/>
        <v>8.5020000000000095E-3</v>
      </c>
      <c r="W663" s="63">
        <f t="shared" si="1065"/>
        <v>5.0000000000000044E-3</v>
      </c>
      <c r="X663" s="64">
        <v>-2.7000000000000001E-3</v>
      </c>
    </row>
    <row r="664" spans="1:27" hidden="1">
      <c r="B664" s="7">
        <v>44804</v>
      </c>
      <c r="C664" s="3">
        <v>3306.8257372540525</v>
      </c>
      <c r="D664" s="3">
        <f>3422.69400701585*$P$598/(23.99+(118*24*460/10^6))</f>
        <v>3382.3568416334278</v>
      </c>
      <c r="E664" s="3">
        <v>3325.6618253934298</v>
      </c>
      <c r="F664" s="2">
        <v>5.709677419354839</v>
      </c>
      <c r="G664" s="3">
        <v>5.4484578236030545</v>
      </c>
      <c r="H664" s="2">
        <v>5.709677419354839</v>
      </c>
      <c r="I664" s="2">
        <v>5.3970715722276363</v>
      </c>
      <c r="J664" s="63">
        <f>D664/$P598/H664/31/N664</f>
        <v>0.77226095404933648</v>
      </c>
      <c r="K664" s="99">
        <f>E664/$P$598/I664/31/O664</f>
        <v>0.79678187830279512</v>
      </c>
      <c r="L664" s="63">
        <f>D664/$M598/24/31</f>
        <v>0.22730892752912821</v>
      </c>
      <c r="M664" s="63">
        <f>E664/$M$480/24/31</f>
        <v>0.22349877858826814</v>
      </c>
      <c r="N664" s="9">
        <v>0.99</v>
      </c>
      <c r="O664" s="63">
        <v>0.99809499999999995</v>
      </c>
      <c r="P664" s="9">
        <v>0.995</v>
      </c>
      <c r="Q664" s="64">
        <v>1</v>
      </c>
      <c r="S664" s="7">
        <v>44804</v>
      </c>
      <c r="T664" s="63">
        <f>E664/D664-1</f>
        <v>-1.6761985471828167E-2</v>
      </c>
      <c r="U664" s="63">
        <f t="shared" si="1063"/>
        <v>-5.4750176615498747E-2</v>
      </c>
      <c r="V664" s="9">
        <f t="shared" si="1064"/>
        <v>8.0949999999999633E-3</v>
      </c>
      <c r="W664" s="63">
        <f t="shared" si="1065"/>
        <v>5.0000000000000044E-3</v>
      </c>
      <c r="X664" s="64">
        <v>-2.3E-3</v>
      </c>
    </row>
    <row r="665" spans="1:27" hidden="1">
      <c r="B665" s="7">
        <v>44834</v>
      </c>
      <c r="C665" s="3">
        <v>3633.5853087746455</v>
      </c>
      <c r="D665" s="3">
        <f>3760.90294696055*$P$598/(23.99+(118*24*460/10^6))</f>
        <v>3716.5799184199263</v>
      </c>
      <c r="E665" s="3">
        <v>3932.0580266966917</v>
      </c>
      <c r="F665" s="2">
        <v>5.9333333333333336</v>
      </c>
      <c r="G665" s="3">
        <v>6.2305172761453047</v>
      </c>
      <c r="H665" s="2">
        <v>6.4366666666666665</v>
      </c>
      <c r="I665" s="3">
        <v>6.753611802325227</v>
      </c>
      <c r="J665" s="63">
        <f>D665/$P598/H665/30/N665</f>
        <v>0.77782002814942586</v>
      </c>
      <c r="K665" s="99">
        <f>E665/$P$598/I665/30/O665</f>
        <v>0.77765461322797413</v>
      </c>
      <c r="L665" s="63">
        <f>D665/$M598/24/30</f>
        <v>0.25809582766805039</v>
      </c>
      <c r="M665" s="63">
        <f>E665/$M$480/24/30</f>
        <v>0.27305958518727025</v>
      </c>
      <c r="N665" s="9">
        <v>0.99</v>
      </c>
      <c r="O665" s="63">
        <v>0.99845600000000001</v>
      </c>
      <c r="P665" s="9">
        <v>0.995</v>
      </c>
      <c r="Q665" s="64">
        <v>1</v>
      </c>
      <c r="S665" s="7">
        <v>44834</v>
      </c>
      <c r="T665" s="63">
        <f t="shared" ref="T665:T672" si="1066">E665/D665-1</f>
        <v>5.7977525845421374E-2</v>
      </c>
      <c r="U665" s="63">
        <f t="shared" si="1063"/>
        <v>4.9240570014276619E-2</v>
      </c>
      <c r="V665" s="63">
        <f t="shared" si="1064"/>
        <v>8.4560000000000191E-3</v>
      </c>
      <c r="W665" s="63">
        <f t="shared" si="1065"/>
        <v>5.0000000000000044E-3</v>
      </c>
      <c r="X665" s="64">
        <v>-1.6199999999999999E-2</v>
      </c>
    </row>
    <row r="666" spans="1:27" hidden="1">
      <c r="B666" s="7">
        <v>44865</v>
      </c>
      <c r="C666" s="3">
        <v>3724.9669809087814</v>
      </c>
      <c r="D666" s="3">
        <v>3855.4865526344111</v>
      </c>
      <c r="E666" s="3">
        <v>3952.8820733496041</v>
      </c>
      <c r="F666" s="2">
        <v>5.387096774193548</v>
      </c>
      <c r="G666" s="2">
        <v>5.5142643136783613</v>
      </c>
      <c r="H666" s="2">
        <v>6.4161290322580644</v>
      </c>
      <c r="I666" s="2">
        <v>6.6826475320064773</v>
      </c>
      <c r="J666" s="63">
        <f>D666/$O598/H666/31/N666</f>
        <v>0.77412960904097727</v>
      </c>
      <c r="K666" s="99">
        <f>E666/$O$598/I666/31/O666</f>
        <v>0.75469789034481682</v>
      </c>
      <c r="L666" s="63">
        <f>D666/$M598/24/31</f>
        <v>0.25910527907489322</v>
      </c>
      <c r="M666" s="63">
        <f>E666/$M$480/24/31</f>
        <v>0.26565067697241967</v>
      </c>
      <c r="N666" s="9">
        <v>0.99</v>
      </c>
      <c r="O666" s="63">
        <v>0.99961999999999995</v>
      </c>
      <c r="P666" s="9">
        <v>0.995</v>
      </c>
      <c r="Q666" s="64">
        <v>1</v>
      </c>
      <c r="S666" s="7">
        <v>44865</v>
      </c>
      <c r="T666" s="63">
        <f t="shared" si="1066"/>
        <v>2.5261538170492148E-2</v>
      </c>
      <c r="U666" s="63">
        <f t="shared" si="1063"/>
        <v>4.1538831031678214E-2</v>
      </c>
      <c r="V666" s="63">
        <f t="shared" si="1064"/>
        <v>9.6199999999999619E-3</v>
      </c>
      <c r="W666" s="63">
        <f t="shared" si="1065"/>
        <v>5.0000000000000044E-3</v>
      </c>
      <c r="X666" s="64">
        <v>-1.77E-2</v>
      </c>
    </row>
    <row r="667" spans="1:27" hidden="1">
      <c r="B667" s="7">
        <v>44895</v>
      </c>
      <c r="C667" s="3">
        <v>3119.9383976433751</v>
      </c>
      <c r="D667" s="3">
        <v>3229.258299150647</v>
      </c>
      <c r="E667" s="3">
        <v>3253.6260668921782</v>
      </c>
      <c r="F667" s="2">
        <v>4.2666666666666666</v>
      </c>
      <c r="G667" s="3">
        <v>4.3357597891612389</v>
      </c>
      <c r="H667" s="2">
        <v>5.4</v>
      </c>
      <c r="I667" s="3">
        <v>5.7252327541045327</v>
      </c>
      <c r="J667" s="63">
        <f>D667/$O598/H667/30/N667</f>
        <v>0.79608059714590063</v>
      </c>
      <c r="K667" s="99">
        <f>E667/$O$598/I667/30/O667</f>
        <v>0.75341864639402567</v>
      </c>
      <c r="L667" s="63">
        <f>D667/$M598/24/30</f>
        <v>0.22425404855212827</v>
      </c>
      <c r="M667" s="63">
        <f>E667/$M$480/24/30</f>
        <v>0.22594625464529017</v>
      </c>
      <c r="N667" s="9">
        <v>0.99</v>
      </c>
      <c r="O667" s="63">
        <v>0.99407999999999996</v>
      </c>
      <c r="P667" s="9">
        <v>0.995</v>
      </c>
      <c r="Q667" s="64">
        <v>1</v>
      </c>
      <c r="S667" s="7">
        <v>44895</v>
      </c>
      <c r="T667" s="63">
        <f t="shared" si="1066"/>
        <v>7.545933302374852E-3</v>
      </c>
      <c r="U667" s="63">
        <f t="shared" si="1063"/>
        <v>6.0228287797135627E-2</v>
      </c>
      <c r="V667" s="63">
        <f t="shared" si="1064"/>
        <v>4.0799999999999725E-3</v>
      </c>
      <c r="W667" s="63">
        <f t="shared" si="1065"/>
        <v>5.0000000000000044E-3</v>
      </c>
      <c r="X667" s="64">
        <v>-1.9199999999999998E-2</v>
      </c>
    </row>
    <row r="668" spans="1:27" hidden="1">
      <c r="B668" s="7">
        <v>44926</v>
      </c>
      <c r="C668" s="3">
        <v>3101.351689972757</v>
      </c>
      <c r="D668" s="3">
        <v>3210.0203295661804</v>
      </c>
      <c r="E668" s="3">
        <v>3332.5596916822283</v>
      </c>
      <c r="F668" s="2">
        <v>3.774193548387097</v>
      </c>
      <c r="G668" s="3">
        <v>4.0074618403887854</v>
      </c>
      <c r="H668" s="2">
        <v>5.0258064516129037</v>
      </c>
      <c r="I668" s="3">
        <v>5.5071968271188316</v>
      </c>
      <c r="J668" s="63">
        <f>D668/$O598/H668/31/N668</f>
        <v>0.82282901707333245</v>
      </c>
      <c r="K668" s="99">
        <f>E668/$O$598/I668/31/O668</f>
        <v>0.77261918297080256</v>
      </c>
      <c r="L668" s="63">
        <f>D668/$M598/24/31</f>
        <v>0.21572717268589925</v>
      </c>
      <c r="M668" s="63">
        <f>E668/$M$480/24/31</f>
        <v>0.22396234487111749</v>
      </c>
      <c r="N668" s="9">
        <v>0.99</v>
      </c>
      <c r="O668" s="63">
        <v>0.99890599999999996</v>
      </c>
      <c r="P668" s="9">
        <v>0.995</v>
      </c>
      <c r="Q668" s="64">
        <v>1</v>
      </c>
      <c r="S668" s="7">
        <v>44926</v>
      </c>
      <c r="T668" s="63">
        <f t="shared" si="1066"/>
        <v>3.8174014347319929E-2</v>
      </c>
      <c r="U668" s="63">
        <f t="shared" si="1063"/>
        <v>9.5783707578201316E-2</v>
      </c>
      <c r="V668" s="63">
        <f t="shared" si="1064"/>
        <v>8.9059999999999695E-3</v>
      </c>
      <c r="W668" s="63">
        <f t="shared" si="1065"/>
        <v>5.0000000000000044E-3</v>
      </c>
      <c r="X668" s="64">
        <v>-2.4899999999999999E-2</v>
      </c>
    </row>
    <row r="669" spans="1:27" hidden="1">
      <c r="B669" s="7">
        <v>44957</v>
      </c>
      <c r="C669" s="3">
        <v>3227.4720134648801</v>
      </c>
      <c r="D669" s="3">
        <v>3340.5597984339547</v>
      </c>
      <c r="E669" s="3">
        <v>3311.543739354805</v>
      </c>
      <c r="F669" s="2">
        <v>4.032258064516129</v>
      </c>
      <c r="G669" s="2">
        <v>4.0856566359750897</v>
      </c>
      <c r="H669" s="2">
        <v>5.2967741935483863</v>
      </c>
      <c r="I669" s="2">
        <v>5.3972422359793217</v>
      </c>
      <c r="J669" s="63">
        <f>D669/$O598/H669/31/N669</f>
        <v>0.81248502785179999</v>
      </c>
      <c r="K669" s="99">
        <f>E669/$O$598/I669/31/O669</f>
        <v>0.78323555911524556</v>
      </c>
      <c r="L669" s="63">
        <f>D669/$M598/24/31</f>
        <v>0.22449998645389477</v>
      </c>
      <c r="M669" s="63">
        <f>E669/$M$480/24/31</f>
        <v>0.22254998248352187</v>
      </c>
      <c r="N669" s="9">
        <v>0.99</v>
      </c>
      <c r="O669" s="63">
        <v>0.99909999999999999</v>
      </c>
      <c r="P669" s="9">
        <v>0.995</v>
      </c>
      <c r="Q669" s="64">
        <v>1</v>
      </c>
      <c r="R669" s="88">
        <f t="shared" ref="R669:R674" si="1067">T669-U669</f>
        <v>-2.7653766050780515E-2</v>
      </c>
      <c r="S669" s="7">
        <v>44957</v>
      </c>
      <c r="T669" s="63">
        <f t="shared" si="1066"/>
        <v>-8.685987029105835E-3</v>
      </c>
      <c r="U669" s="63">
        <f t="shared" si="1063"/>
        <v>1.896777902167468E-2</v>
      </c>
      <c r="V669" s="63">
        <f t="shared" si="1064"/>
        <v>9.099999999999997E-3</v>
      </c>
      <c r="W669" s="63">
        <f t="shared" si="1065"/>
        <v>5.0000000000000044E-3</v>
      </c>
      <c r="X669" s="64">
        <v>-1.7999999999999999E-2</v>
      </c>
    </row>
    <row r="670" spans="1:27" hidden="1">
      <c r="B670" s="7">
        <v>44985</v>
      </c>
      <c r="C670" s="3">
        <v>3273.6376376196426</v>
      </c>
      <c r="D670" s="3">
        <v>3388.3430255162029</v>
      </c>
      <c r="E670" s="3">
        <v>3489.6211813861405</v>
      </c>
      <c r="F670" s="2">
        <v>4.9642857142857144</v>
      </c>
      <c r="G670" s="3">
        <v>5.1560793796785722</v>
      </c>
      <c r="H670" s="2">
        <v>6.0892857142857144</v>
      </c>
      <c r="I670" s="3">
        <v>6.3785112812545703</v>
      </c>
      <c r="J670" s="63">
        <f>D670/$O598/H670/28/N670</f>
        <v>0.79365591323087581</v>
      </c>
      <c r="K670" s="99">
        <f>E670/$O$598/I670/28/O670</f>
        <v>0.77270854263022004</v>
      </c>
      <c r="L670" s="63">
        <f>D670/$M598/24/28</f>
        <v>0.25210885606519368</v>
      </c>
      <c r="M670" s="63">
        <f>E670/$M$480/24/28</f>
        <v>0.25964443313884977</v>
      </c>
      <c r="N670" s="9">
        <v>0.99</v>
      </c>
      <c r="O670" s="63">
        <v>0.99974600000000002</v>
      </c>
      <c r="P670" s="9">
        <v>0.995</v>
      </c>
      <c r="Q670" s="64">
        <v>1</v>
      </c>
      <c r="R670" s="88">
        <f t="shared" si="1067"/>
        <v>-1.7607281800595675E-2</v>
      </c>
      <c r="S670" s="7">
        <v>44985</v>
      </c>
      <c r="T670" s="63">
        <f t="shared" si="1066"/>
        <v>2.9890172012471572E-2</v>
      </c>
      <c r="U670" s="63">
        <f t="shared" si="1063"/>
        <v>4.7497453813067247E-2</v>
      </c>
      <c r="V670" s="63">
        <f t="shared" si="1064"/>
        <v>9.7460000000000324E-3</v>
      </c>
      <c r="W670" s="63">
        <f t="shared" si="1065"/>
        <v>5.0000000000000044E-3</v>
      </c>
      <c r="X670" s="64">
        <v>-1.6199999999999999E-2</v>
      </c>
    </row>
    <row r="671" spans="1:27" hidden="1">
      <c r="B671" s="7">
        <v>45016</v>
      </c>
      <c r="C671" s="19">
        <v>4046.0156397134601</v>
      </c>
      <c r="D671" s="19">
        <v>4187.7844744969971</v>
      </c>
      <c r="E671" s="19">
        <v>3703.0859103688481</v>
      </c>
      <c r="F671" s="2">
        <v>6.161290322580645</v>
      </c>
      <c r="G671" s="19">
        <v>5.4472988848712909</v>
      </c>
      <c r="H671" s="2">
        <v>6.9129032258064518</v>
      </c>
      <c r="I671" s="91">
        <v>6.0648362120326667</v>
      </c>
      <c r="J671" s="63">
        <f>D671/$O$598/H671/DAY(B671)/N671</f>
        <v>0.78042544484994014</v>
      </c>
      <c r="K671" s="99">
        <f t="shared" ref="K671:K677" si="1068">E671/$O$598/I671/DAY(B671)/O671</f>
        <v>0.78304876181353233</v>
      </c>
      <c r="L671" s="63">
        <f t="shared" ref="L671:L677" si="1069">D671/$M$598/24/DAY(B671)</f>
        <v>0.28143712866243259</v>
      </c>
      <c r="M671" s="63">
        <f t="shared" ref="M671:M677" si="1070">E671/$M$480/24/DAY(B671)</f>
        <v>0.24886330042801399</v>
      </c>
      <c r="N671" s="9">
        <v>0.99</v>
      </c>
      <c r="O671" s="92">
        <v>0.99448599999999998</v>
      </c>
      <c r="P671" s="9">
        <v>0.995</v>
      </c>
      <c r="Q671" s="93">
        <v>0.99542200000000003</v>
      </c>
      <c r="R671" s="88">
        <f t="shared" si="1067"/>
        <v>6.9378013425350771E-3</v>
      </c>
      <c r="S671" s="7">
        <v>45016</v>
      </c>
      <c r="T671" s="63">
        <f t="shared" si="1066"/>
        <v>-0.11574104806011232</v>
      </c>
      <c r="U671" s="63">
        <f t="shared" si="1063"/>
        <v>-0.12267884940264739</v>
      </c>
      <c r="V671" s="92">
        <f t="shared" si="1064"/>
        <v>4.48599999999999E-3</v>
      </c>
      <c r="W671" s="92">
        <f t="shared" si="1065"/>
        <v>4.2200000000003346E-4</v>
      </c>
      <c r="X671" s="64">
        <v>-1.11E-2</v>
      </c>
    </row>
    <row r="672" spans="1:27" hidden="1">
      <c r="B672" s="7">
        <f t="shared" ref="B672:B704" si="1071">EOMONTH(B671,1)</f>
        <v>45046</v>
      </c>
      <c r="C672" s="3">
        <v>3908.3775067888505</v>
      </c>
      <c r="D672" s="3">
        <v>4035.1466586542765</v>
      </c>
      <c r="E672" s="2">
        <v>3974.5834570795778</v>
      </c>
      <c r="F672" s="2">
        <v>6.8666666666666663</v>
      </c>
      <c r="G672" s="2">
        <v>6.6829627490675678</v>
      </c>
      <c r="H672" s="2">
        <v>7.1033333333333335</v>
      </c>
      <c r="I672" s="2">
        <v>6.8962983833245328</v>
      </c>
      <c r="J672" s="63">
        <f>D672/$O$598/H672/DAY(B672)/N672</f>
        <v>0.75621474880965389</v>
      </c>
      <c r="K672" s="99">
        <f t="shared" si="1068"/>
        <v>0.76032595914780599</v>
      </c>
      <c r="L672" s="63">
        <f t="shared" si="1069"/>
        <v>0.28021851796210251</v>
      </c>
      <c r="M672" s="63">
        <f t="shared" si="1070"/>
        <v>0.27601274007497067</v>
      </c>
      <c r="N672" s="9">
        <v>0.99</v>
      </c>
      <c r="O672" s="92">
        <v>0.99898500000000001</v>
      </c>
      <c r="P672" s="9">
        <v>0.995</v>
      </c>
      <c r="Q672" s="93">
        <v>1</v>
      </c>
      <c r="R672" s="88">
        <f t="shared" si="1067"/>
        <v>1.4137246437902595E-2</v>
      </c>
      <c r="S672" s="7">
        <f>B672</f>
        <v>45046</v>
      </c>
      <c r="T672" s="63">
        <f t="shared" si="1066"/>
        <v>-1.5008922028845517E-2</v>
      </c>
      <c r="U672" s="63">
        <f t="shared" si="1063"/>
        <v>-2.9146168466748112E-2</v>
      </c>
      <c r="V672" s="63">
        <f t="shared" si="1064"/>
        <v>8.9850000000000207E-3</v>
      </c>
      <c r="W672" s="63">
        <f t="shared" si="1065"/>
        <v>5.0000000000000044E-3</v>
      </c>
      <c r="X672" s="64">
        <v>-2.1600000000000001E-2</v>
      </c>
    </row>
    <row r="673" spans="2:28" hidden="1">
      <c r="B673" s="7">
        <f t="shared" si="1071"/>
        <v>45077</v>
      </c>
      <c r="C673" s="3">
        <v>3840.6340479608157</v>
      </c>
      <c r="D673" s="3">
        <v>3961.875692403059</v>
      </c>
      <c r="E673" s="2">
        <v>4085.8273286219646</v>
      </c>
      <c r="F673" s="2">
        <v>6.903225806451613</v>
      </c>
      <c r="G673" s="2">
        <v>7.0942592039890009</v>
      </c>
      <c r="H673" s="2">
        <v>6.6870967741935488</v>
      </c>
      <c r="I673" s="2">
        <v>6.8877388335939367</v>
      </c>
      <c r="J673" s="63">
        <f>D673/$O$598/H673/DAY(B673)/N673</f>
        <v>0.76325702826203812</v>
      </c>
      <c r="K673" s="99">
        <f t="shared" si="1068"/>
        <v>0.75928299147199529</v>
      </c>
      <c r="L673" s="63">
        <f t="shared" si="1069"/>
        <v>0.26625508685504429</v>
      </c>
      <c r="M673" s="63">
        <f t="shared" si="1070"/>
        <v>0.27458516993427179</v>
      </c>
      <c r="N673" s="9">
        <v>0.99</v>
      </c>
      <c r="O673" s="92">
        <v>0.99641999999999997</v>
      </c>
      <c r="P673" s="9">
        <v>0.995</v>
      </c>
      <c r="Q673" s="93">
        <v>1</v>
      </c>
      <c r="R673" s="88">
        <f t="shared" si="1067"/>
        <v>1.2817392080737289E-3</v>
      </c>
      <c r="S673" s="7">
        <f>B673</f>
        <v>45077</v>
      </c>
      <c r="T673" s="63">
        <f t="shared" ref="T673:T674" si="1072">E673/D673-1</f>
        <v>3.1286099272772372E-2</v>
      </c>
      <c r="U673" s="63">
        <f t="shared" ref="U673:U674" si="1073">I673/H673-1</f>
        <v>3.0004360064698643E-2</v>
      </c>
      <c r="V673" s="63">
        <f t="shared" ref="V673:V674" si="1074">O673-N673</f>
        <v>6.4199999999999813E-3</v>
      </c>
      <c r="W673" s="63">
        <f t="shared" ref="W673:W674" si="1075">Q673-P673</f>
        <v>5.0000000000000044E-3</v>
      </c>
      <c r="X673" s="64">
        <v>-2.1700000000000001E-2</v>
      </c>
    </row>
    <row r="674" spans="2:28" hidden="1">
      <c r="B674" s="7">
        <f t="shared" si="1071"/>
        <v>45107</v>
      </c>
      <c r="C674" s="3">
        <v>3424.0704750742361</v>
      </c>
      <c r="D674" s="3">
        <v>3527.0882101196462</v>
      </c>
      <c r="E674" s="2">
        <v>2966.7720416657135</v>
      </c>
      <c r="F674" s="2">
        <v>6.5</v>
      </c>
      <c r="G674" s="2">
        <v>6.9628833912418227</v>
      </c>
      <c r="H674" s="2">
        <v>6.1333333333333337</v>
      </c>
      <c r="I674" s="2">
        <v>6.6044020225482321</v>
      </c>
      <c r="J674" s="63">
        <f>D674/$O$598/H674/DAY(B674)/N674</f>
        <v>0.76553978768121966</v>
      </c>
      <c r="K674" s="99">
        <f t="shared" si="1068"/>
        <v>0.78297578100055421</v>
      </c>
      <c r="L674" s="63">
        <f t="shared" si="1069"/>
        <v>0.24493668125830878</v>
      </c>
      <c r="M674" s="63">
        <f t="shared" si="1070"/>
        <v>0.20602583622678566</v>
      </c>
      <c r="N674" s="9">
        <v>0.99</v>
      </c>
      <c r="O674" s="92">
        <v>0.75611099999999998</v>
      </c>
      <c r="P674" s="9">
        <v>0.995</v>
      </c>
      <c r="Q674" s="93">
        <v>1</v>
      </c>
      <c r="R674" s="88">
        <f t="shared" si="1067"/>
        <v>-0.2356655098323438</v>
      </c>
      <c r="S674" s="7">
        <f t="shared" ref="S674:S678" si="1076">B674</f>
        <v>45107</v>
      </c>
      <c r="T674" s="63">
        <f t="shared" si="1072"/>
        <v>-0.15886083224295822</v>
      </c>
      <c r="U674" s="63">
        <f t="shared" si="1073"/>
        <v>7.6804677589385584E-2</v>
      </c>
      <c r="V674" s="63">
        <f t="shared" si="1074"/>
        <v>-0.23388900000000001</v>
      </c>
      <c r="W674" s="92">
        <f t="shared" si="1075"/>
        <v>5.0000000000000044E-3</v>
      </c>
      <c r="X674" s="64">
        <v>-1.0500000000000001E-2</v>
      </c>
    </row>
    <row r="675" spans="2:28" hidden="1">
      <c r="B675" s="7">
        <f t="shared" si="1071"/>
        <v>45138</v>
      </c>
      <c r="C675" s="3">
        <v>3197.8308518321282</v>
      </c>
      <c r="D675" s="3">
        <v>3296.6013722215557</v>
      </c>
      <c r="E675" s="2">
        <v>2955.4971326583791</v>
      </c>
      <c r="F675" s="2">
        <v>5.741935483870968</v>
      </c>
      <c r="G675" s="2">
        <v>6.0324819200855169</v>
      </c>
      <c r="H675" s="2">
        <v>5.4838709677419351</v>
      </c>
      <c r="I675" s="2">
        <v>5.7736177189072455</v>
      </c>
      <c r="J675" s="63">
        <f>D675/$O$598/H675/DAY(B675)/N675</f>
        <v>0.77443822848940902</v>
      </c>
      <c r="K675" s="99">
        <f t="shared" si="1068"/>
        <v>0.78160715251236479</v>
      </c>
      <c r="L675" s="63">
        <f t="shared" si="1069"/>
        <v>0.22154579114392176</v>
      </c>
      <c r="M675" s="63">
        <f t="shared" si="1070"/>
        <v>0.19862211913026742</v>
      </c>
      <c r="N675" s="9">
        <v>0.99</v>
      </c>
      <c r="O675" s="92">
        <v>0.83528899999999995</v>
      </c>
      <c r="P675" s="9">
        <v>0.995</v>
      </c>
      <c r="Q675" s="93">
        <v>1</v>
      </c>
      <c r="R675" s="88">
        <f t="shared" ref="R675" si="1077">T675-U675</f>
        <v>-0.15630765730965612</v>
      </c>
      <c r="S675" s="7">
        <f t="shared" si="1076"/>
        <v>45138</v>
      </c>
      <c r="T675" s="63">
        <f t="shared" ref="T675" si="1078">E675/D675-1</f>
        <v>-0.10347148503833481</v>
      </c>
      <c r="U675" s="63">
        <f t="shared" ref="U675" si="1079">I675/H675-1</f>
        <v>5.2836172271321313E-2</v>
      </c>
      <c r="V675" s="63">
        <f t="shared" ref="V675" si="1080">O675-N675</f>
        <v>-0.15471100000000004</v>
      </c>
      <c r="W675" s="92">
        <f t="shared" ref="W675" si="1081">Q675-P675</f>
        <v>5.0000000000000044E-3</v>
      </c>
      <c r="X675" s="64">
        <v>-8.3999999999999995E-3</v>
      </c>
    </row>
    <row r="676" spans="2:28" hidden="1">
      <c r="B676" s="7">
        <f t="shared" si="1071"/>
        <v>45169</v>
      </c>
      <c r="C676" s="3">
        <v>3290.2916085677939</v>
      </c>
      <c r="D676" s="3">
        <v>3390.2405684323448</v>
      </c>
      <c r="E676" s="2">
        <v>3752.9327222889406</v>
      </c>
      <c r="F676" s="2">
        <v>5.709677419354839</v>
      </c>
      <c r="G676" s="2">
        <v>6.2890450114936769</v>
      </c>
      <c r="H676" s="2">
        <v>5.709677419354839</v>
      </c>
      <c r="I676" s="2">
        <v>6.3482969309467743</v>
      </c>
      <c r="J676" s="63">
        <f t="shared" ref="J676:J680" si="1082">D676/$O$598/H676/DAY(B676)/N676</f>
        <v>0.76493849887475596</v>
      </c>
      <c r="K676" s="99">
        <f t="shared" si="1068"/>
        <v>0.77167221020310617</v>
      </c>
      <c r="L676" s="63">
        <f t="shared" si="1069"/>
        <v>0.22783874787851777</v>
      </c>
      <c r="M676" s="63">
        <f t="shared" si="1070"/>
        <v>0.25221322058393419</v>
      </c>
      <c r="N676" s="9">
        <v>0.99</v>
      </c>
      <c r="O676" s="92">
        <v>0.97706499999999996</v>
      </c>
      <c r="P676" s="9">
        <v>0.995</v>
      </c>
      <c r="Q676" s="93">
        <v>1</v>
      </c>
      <c r="R676" s="88">
        <f t="shared" ref="R676:R678" si="1083">T676-U676</f>
        <v>-4.8673709105913066E-3</v>
      </c>
      <c r="S676" s="7">
        <f t="shared" si="1076"/>
        <v>45169</v>
      </c>
      <c r="T676" s="63">
        <f t="shared" ref="T676" si="1084">E676/D676-1</f>
        <v>0.10698124411398502</v>
      </c>
      <c r="U676" s="63">
        <f t="shared" ref="U676" si="1085">I676/H676-1</f>
        <v>0.11184861502457633</v>
      </c>
      <c r="V676" s="63">
        <f t="shared" ref="V676" si="1086">O676-N676</f>
        <v>-1.293500000000003E-2</v>
      </c>
      <c r="W676" s="92">
        <f t="shared" ref="W676" si="1087">Q676-P676</f>
        <v>5.0000000000000044E-3</v>
      </c>
      <c r="X676" s="64">
        <v>-1.5299999999999999E-2</v>
      </c>
    </row>
    <row r="677" spans="2:28" hidden="1">
      <c r="B677" s="7">
        <f t="shared" si="1071"/>
        <v>45199</v>
      </c>
      <c r="C677" s="3">
        <v>3615.4173822307703</v>
      </c>
      <c r="D677" s="3">
        <v>3728.0111918077869</v>
      </c>
      <c r="E677" s="2">
        <v>3640.4221504333095</v>
      </c>
      <c r="F677" s="2">
        <v>5.9333333333333336</v>
      </c>
      <c r="G677" s="2">
        <v>5.902619793382633</v>
      </c>
      <c r="H677" s="2">
        <v>6.4366666666666665</v>
      </c>
      <c r="I677" s="2">
        <v>6.3738024535163333</v>
      </c>
      <c r="J677" s="63">
        <f t="shared" si="1082"/>
        <v>0.77101744210038081</v>
      </c>
      <c r="K677" s="99">
        <f t="shared" si="1068"/>
        <v>0.77019222030648182</v>
      </c>
      <c r="L677" s="63">
        <f t="shared" si="1069"/>
        <v>0.25888966609776298</v>
      </c>
      <c r="M677" s="63">
        <f t="shared" si="1070"/>
        <v>0.25280709378009092</v>
      </c>
      <c r="N677" s="9">
        <v>0.99</v>
      </c>
      <c r="O677" s="92">
        <v>0.977321</v>
      </c>
      <c r="P677" s="9">
        <v>0.995</v>
      </c>
      <c r="Q677" s="93">
        <v>1</v>
      </c>
      <c r="R677" s="88">
        <f t="shared" si="1083"/>
        <v>-1.3728265051847988E-2</v>
      </c>
      <c r="S677" s="7">
        <f t="shared" si="1076"/>
        <v>45199</v>
      </c>
      <c r="T677" s="63">
        <f t="shared" ref="T677:T678" si="1088">E677/D677-1</f>
        <v>-2.3494843998041692E-2</v>
      </c>
      <c r="U677" s="63">
        <f t="shared" ref="U677:U678" si="1089">I677/H677-1</f>
        <v>-9.7665789461937047E-3</v>
      </c>
      <c r="V677" s="63">
        <f t="shared" ref="V677:V678" si="1090">O677-N677</f>
        <v>-1.2678999999999996E-2</v>
      </c>
      <c r="W677" s="92">
        <f t="shared" ref="W677:W678" si="1091">Q677-P677</f>
        <v>5.0000000000000044E-3</v>
      </c>
      <c r="X677" s="64">
        <v>-1.0999999999999999E-2</v>
      </c>
    </row>
    <row r="678" spans="2:28" hidden="1">
      <c r="B678" s="7">
        <f t="shared" si="1071"/>
        <v>45230</v>
      </c>
      <c r="C678" s="3">
        <v>3706.3421460042396</v>
      </c>
      <c r="D678" s="3">
        <v>3824.5773790310795</v>
      </c>
      <c r="E678" s="2">
        <v>3468.5564691367367</v>
      </c>
      <c r="F678" s="2">
        <v>5.387096774193548</v>
      </c>
      <c r="G678" s="2">
        <v>5.2111982564625219</v>
      </c>
      <c r="H678" s="2">
        <v>6.4161290322580644</v>
      </c>
      <c r="I678" s="2">
        <v>6.156056176590452</v>
      </c>
      <c r="J678" s="63">
        <f t="shared" si="1082"/>
        <v>0.76792346458925387</v>
      </c>
      <c r="K678" s="99">
        <f t="shared" ref="K678" si="1092">E678/$O$598/I678/DAY(B678)/O678</f>
        <v>0.77922758437975026</v>
      </c>
      <c r="L678" s="63">
        <f t="shared" ref="L678" si="1093">D678/$M$598/24/DAY(B678)</f>
        <v>0.25702804966606718</v>
      </c>
      <c r="M678" s="63">
        <f t="shared" ref="M678" si="1094">E678/$M$480/24/DAY(B678)</f>
        <v>0.23310191324843663</v>
      </c>
      <c r="N678" s="9">
        <v>0.99</v>
      </c>
      <c r="O678" s="92">
        <v>0.92219899999999999</v>
      </c>
      <c r="P678" s="9">
        <v>0.995</v>
      </c>
      <c r="Q678" s="93">
        <v>1</v>
      </c>
      <c r="R678" s="88">
        <f t="shared" si="1083"/>
        <v>-5.255341633975219E-2</v>
      </c>
      <c r="S678" s="7">
        <f t="shared" si="1076"/>
        <v>45230</v>
      </c>
      <c r="T678" s="63">
        <f t="shared" si="1088"/>
        <v>-9.3087647238173421E-2</v>
      </c>
      <c r="U678" s="63">
        <f t="shared" si="1089"/>
        <v>-4.0534230898421231E-2</v>
      </c>
      <c r="V678" s="63">
        <f t="shared" si="1090"/>
        <v>-6.7801E-2</v>
      </c>
      <c r="W678" s="92">
        <f t="shared" si="1091"/>
        <v>5.0000000000000044E-3</v>
      </c>
      <c r="X678" s="64">
        <v>-1.49E-2</v>
      </c>
    </row>
    <row r="679" spans="2:28" hidden="1">
      <c r="B679" s="7">
        <f t="shared" si="1071"/>
        <v>45260</v>
      </c>
      <c r="C679" s="3">
        <v>3104.3387056551578</v>
      </c>
      <c r="D679" s="3">
        <v>3207.0568501904072</v>
      </c>
      <c r="E679" s="2">
        <v>2528.9733040407255</v>
      </c>
      <c r="F679" s="2">
        <v>4.2666666666666666</v>
      </c>
      <c r="G679" s="2">
        <v>3.6044210745996659</v>
      </c>
      <c r="H679" s="2">
        <v>5.4</v>
      </c>
      <c r="I679" s="2">
        <v>4.4654791298918655</v>
      </c>
      <c r="J679" s="63">
        <f t="shared" si="1082"/>
        <v>0.79060746953934757</v>
      </c>
      <c r="K679" s="99">
        <f t="shared" ref="K679:K680" si="1095">E679/$O$598/I679/DAY(B679)/O679</f>
        <v>0.74726073043371821</v>
      </c>
      <c r="L679" s="63">
        <f t="shared" ref="L679:L680" si="1096">D679/$M$598/24/DAY(B679)</f>
        <v>0.22271228126322276</v>
      </c>
      <c r="M679" s="63">
        <f t="shared" ref="M679:M680" si="1097">E679/$M$480/24/DAY(B679)</f>
        <v>0.17562314611393928</v>
      </c>
      <c r="N679" s="9">
        <v>0.99</v>
      </c>
      <c r="O679" s="63">
        <v>0.99882000000000004</v>
      </c>
      <c r="P679" s="9">
        <v>0.995</v>
      </c>
      <c r="Q679" s="93">
        <v>1</v>
      </c>
      <c r="R679" s="88">
        <f t="shared" ref="R679:R680" si="1098">T679-U679</f>
        <v>-3.837541778823661E-2</v>
      </c>
      <c r="S679" s="7">
        <f t="shared" ref="S679" si="1099">B679</f>
        <v>45260</v>
      </c>
      <c r="T679" s="63">
        <f t="shared" ref="T679" si="1100">E679/D679-1</f>
        <v>-0.21143483817863196</v>
      </c>
      <c r="U679" s="63">
        <f t="shared" ref="U679" si="1101">I679/H679-1</f>
        <v>-0.17305942039039535</v>
      </c>
      <c r="V679" s="63">
        <f t="shared" ref="V679" si="1102">O679-N679</f>
        <v>8.82000000000005E-3</v>
      </c>
      <c r="W679" s="92">
        <f t="shared" ref="W679" si="1103">Q679-P679</f>
        <v>5.0000000000000044E-3</v>
      </c>
      <c r="X679" s="64">
        <v>-1.61E-2</v>
      </c>
    </row>
    <row r="680" spans="2:28" hidden="1">
      <c r="B680" s="7">
        <f t="shared" si="1071"/>
        <v>45291</v>
      </c>
      <c r="C680" s="3">
        <v>3085.8449315228841</v>
      </c>
      <c r="D680" s="3">
        <v>3185.5902014053281</v>
      </c>
      <c r="E680" s="2">
        <v>3066.9294246568056</v>
      </c>
      <c r="F680" s="2">
        <v>3.774193548387097</v>
      </c>
      <c r="G680" s="2">
        <v>3.8024561928064511</v>
      </c>
      <c r="H680" s="2">
        <v>5.0258064516129037</v>
      </c>
      <c r="I680" s="2">
        <v>5.130373063109297</v>
      </c>
      <c r="J680" s="63">
        <f t="shared" si="1082"/>
        <v>0.8165668080286046</v>
      </c>
      <c r="K680" s="99">
        <f t="shared" si="1095"/>
        <v>0.76928438716845282</v>
      </c>
      <c r="L680" s="63">
        <f t="shared" si="1096"/>
        <v>0.21408536299766992</v>
      </c>
      <c r="M680" s="63">
        <f t="shared" si="1097"/>
        <v>0.20611084843123695</v>
      </c>
      <c r="N680" s="9">
        <v>0.99</v>
      </c>
      <c r="O680" s="63">
        <v>0.99108450688000005</v>
      </c>
      <c r="P680" s="9">
        <v>0.995</v>
      </c>
      <c r="Q680" s="64">
        <v>0.99433000000000005</v>
      </c>
      <c r="R680" s="88">
        <f t="shared" si="1098"/>
        <v>-5.8055165139682674E-2</v>
      </c>
      <c r="S680" s="7">
        <f t="shared" ref="S680" si="1104">B680</f>
        <v>45291</v>
      </c>
      <c r="T680" s="63">
        <f t="shared" ref="T680" si="1105">E680/D680-1</f>
        <v>-3.7249228320759831E-2</v>
      </c>
      <c r="U680" s="63">
        <f t="shared" ref="U680" si="1106">I680/H680-1</f>
        <v>2.0805936818922843E-2</v>
      </c>
      <c r="V680" s="63">
        <f t="shared" ref="V680" si="1107">O680-N680</f>
        <v>1.0845068800000579E-3</v>
      </c>
      <c r="W680" s="92">
        <f t="shared" ref="W680" si="1108">Q680-P680</f>
        <v>-6.6999999999994841E-4</v>
      </c>
      <c r="X680" s="64">
        <v>-1.4200000000000001E-2</v>
      </c>
    </row>
    <row r="681" spans="2:28" hidden="1">
      <c r="B681" s="7">
        <f t="shared" si="1071"/>
        <v>45322</v>
      </c>
      <c r="C681" s="3"/>
      <c r="D681" s="3">
        <v>3319.4571084165127</v>
      </c>
      <c r="E681" s="2">
        <v>2718.2077692768858</v>
      </c>
      <c r="F681" s="2">
        <v>4.032258064516129</v>
      </c>
      <c r="G681" s="2">
        <v>3.5533307931478073</v>
      </c>
      <c r="H681" s="2">
        <v>5.2967741935483863</v>
      </c>
      <c r="I681" s="2">
        <v>4.5396453761159989</v>
      </c>
      <c r="J681" s="63">
        <f t="shared" ref="J681:J692" si="1109">D681/$O$598/H681/DAY(B681)/N681</f>
        <v>0.80735246902300506</v>
      </c>
      <c r="K681" s="99">
        <f t="shared" ref="K681:K692" si="1110">E681/$O$598/I681/DAY(B681)/O681</f>
        <v>0.77837739550883889</v>
      </c>
      <c r="L681" s="63">
        <f t="shared" ref="L681:L692" si="1111">D681/$M$598/24/DAY(B681)</f>
        <v>0.22308179492046454</v>
      </c>
      <c r="M681" s="63">
        <f t="shared" ref="M681:M692" si="1112">E681/$M$480/24/DAY(B681)</f>
        <v>0.18267525331161868</v>
      </c>
      <c r="N681" s="9">
        <v>0.99</v>
      </c>
      <c r="O681" s="63">
        <v>0.98109999999999997</v>
      </c>
      <c r="P681" s="9">
        <v>0.995</v>
      </c>
      <c r="Q681" s="64">
        <v>0.98629999999999995</v>
      </c>
      <c r="R681" s="88">
        <f t="shared" ref="R681:R693" si="1113">T681-U681</f>
        <v>-3.8187322847051619E-2</v>
      </c>
      <c r="S681" s="7">
        <f t="shared" ref="S681:S692" si="1114">B681</f>
        <v>45322</v>
      </c>
      <c r="T681" s="63">
        <f t="shared" ref="T681:T692" si="1115">E681/D681-1</f>
        <v>-0.18112881700298344</v>
      </c>
      <c r="U681" s="63">
        <f t="shared" ref="U681:U692" si="1116">I681/H681-1</f>
        <v>-0.14294149415593183</v>
      </c>
      <c r="V681" s="63">
        <f t="shared" ref="V681:V692" si="1117">O681-N681</f>
        <v>-8.900000000000019E-3</v>
      </c>
      <c r="W681" s="92">
        <f t="shared" ref="W681:W692" si="1118">Q681-P681</f>
        <v>-8.700000000000041E-3</v>
      </c>
      <c r="X681" s="64">
        <v>-1.7500000000000002E-2</v>
      </c>
      <c r="AB681" s="81"/>
    </row>
    <row r="682" spans="2:28" hidden="1">
      <c r="B682" s="7">
        <f t="shared" si="1071"/>
        <v>45351</v>
      </c>
      <c r="C682" s="3"/>
      <c r="D682" s="3">
        <v>3366.6963669031875</v>
      </c>
      <c r="E682" s="2">
        <v>3268.1730060796772</v>
      </c>
      <c r="F682" s="2">
        <v>4.9642857142857144</v>
      </c>
      <c r="G682" s="2">
        <v>4.7884773507044827</v>
      </c>
      <c r="H682" s="2">
        <v>6.0892857142857144</v>
      </c>
      <c r="I682" s="2">
        <v>5.7901635446278963</v>
      </c>
      <c r="J682" s="63">
        <f t="shared" si="1109"/>
        <v>0.76139298223624174</v>
      </c>
      <c r="K682" s="99">
        <f t="shared" si="1110"/>
        <v>0.77041117513929358</v>
      </c>
      <c r="L682" s="63">
        <f t="shared" si="1111"/>
        <v>0.2418603711855738</v>
      </c>
      <c r="M682" s="63">
        <f t="shared" si="1112"/>
        <v>0.23478254354020667</v>
      </c>
      <c r="N682" s="9">
        <v>0.99</v>
      </c>
      <c r="O682" s="63">
        <v>0.99884499999999998</v>
      </c>
      <c r="P682" s="9">
        <v>0.995</v>
      </c>
      <c r="Q682" s="64">
        <v>1</v>
      </c>
      <c r="R682" s="88">
        <f t="shared" si="1113"/>
        <v>1.9858595911083854E-2</v>
      </c>
      <c r="S682" s="7">
        <f t="shared" si="1114"/>
        <v>45351</v>
      </c>
      <c r="T682" s="63">
        <f t="shared" si="1115"/>
        <v>-2.9264106437414172E-2</v>
      </c>
      <c r="U682" s="63">
        <f t="shared" si="1116"/>
        <v>-4.9122702348498026E-2</v>
      </c>
      <c r="V682" s="63">
        <f t="shared" si="1117"/>
        <v>8.8449999999999918E-3</v>
      </c>
      <c r="W682" s="92">
        <f t="shared" si="1118"/>
        <v>5.0000000000000044E-3</v>
      </c>
      <c r="X682" s="64">
        <v>-1.2999999999999999E-2</v>
      </c>
      <c r="AB682" s="81"/>
    </row>
    <row r="683" spans="2:28" hidden="1">
      <c r="B683" s="7">
        <f t="shared" si="1071"/>
        <v>45382</v>
      </c>
      <c r="C683" s="3"/>
      <c r="D683" s="3">
        <v>4154.7993267445763</v>
      </c>
      <c r="E683" s="2">
        <v>4025.5408503706376</v>
      </c>
      <c r="F683" s="2">
        <v>6.161290322580645</v>
      </c>
      <c r="G683" s="2">
        <v>6.0837217599667746</v>
      </c>
      <c r="H683" s="2">
        <v>6.9129032258064518</v>
      </c>
      <c r="I683" s="2">
        <v>6.7974748145276456</v>
      </c>
      <c r="J683" s="63">
        <f t="shared" si="1109"/>
        <v>0.77427841202986747</v>
      </c>
      <c r="K683" s="99">
        <f t="shared" si="1110"/>
        <v>0.75734468492598817</v>
      </c>
      <c r="L683" s="63">
        <f t="shared" si="1111"/>
        <v>0.27922038486186673</v>
      </c>
      <c r="M683" s="63">
        <f t="shared" si="1112"/>
        <v>0.270533659299102</v>
      </c>
      <c r="N683" s="9">
        <v>0.99</v>
      </c>
      <c r="O683" s="63">
        <v>0.99729999999999996</v>
      </c>
      <c r="P683" s="9">
        <v>0.995</v>
      </c>
      <c r="Q683" s="64">
        <v>1</v>
      </c>
      <c r="R683" s="88">
        <f t="shared" si="1113"/>
        <v>-1.4413112136742345E-2</v>
      </c>
      <c r="S683" s="7">
        <f t="shared" si="1114"/>
        <v>45382</v>
      </c>
      <c r="T683" s="63">
        <f t="shared" si="1115"/>
        <v>-3.1110642466387617E-2</v>
      </c>
      <c r="U683" s="63">
        <f t="shared" si="1116"/>
        <v>-1.6697530329645272E-2</v>
      </c>
      <c r="V683" s="63">
        <f t="shared" si="1117"/>
        <v>7.2999999999999732E-3</v>
      </c>
      <c r="W683" s="92">
        <f t="shared" si="1118"/>
        <v>5.0000000000000044E-3</v>
      </c>
      <c r="X683" s="64">
        <v>-1.8700000000000001E-2</v>
      </c>
      <c r="AB683" s="81"/>
    </row>
    <row r="684" spans="2:28" hidden="1">
      <c r="B684" s="7">
        <f t="shared" si="1071"/>
        <v>45412</v>
      </c>
      <c r="C684" s="3"/>
      <c r="D684" s="3">
        <v>4006.9006320436997</v>
      </c>
      <c r="E684" s="2">
        <v>3698.1544312096876</v>
      </c>
      <c r="F684" s="2">
        <v>6.8666666666666663</v>
      </c>
      <c r="G684" s="2">
        <v>6.3963969574868678</v>
      </c>
      <c r="H684" s="2">
        <v>7.1033333333333335</v>
      </c>
      <c r="I684" s="2">
        <v>6.5470683863123664</v>
      </c>
      <c r="J684" s="63">
        <f t="shared" si="1109"/>
        <v>0.75092124556798689</v>
      </c>
      <c r="K684" s="99">
        <f t="shared" si="1110"/>
        <v>0.74479812763052522</v>
      </c>
      <c r="L684" s="63">
        <f t="shared" si="1111"/>
        <v>0.27825698833636803</v>
      </c>
      <c r="M684" s="63">
        <f t="shared" si="1112"/>
        <v>0.25681627994511719</v>
      </c>
      <c r="N684" s="9">
        <v>0.99</v>
      </c>
      <c r="O684" s="63">
        <v>0.99950000000000006</v>
      </c>
      <c r="P684" s="9">
        <v>0.995</v>
      </c>
      <c r="Q684" s="64">
        <v>1</v>
      </c>
      <c r="R684" s="88">
        <f t="shared" si="1113"/>
        <v>1.2567896482028607E-3</v>
      </c>
      <c r="S684" s="7">
        <f t="shared" si="1114"/>
        <v>45412</v>
      </c>
      <c r="T684" s="63">
        <f t="shared" si="1115"/>
        <v>-7.7053620537761547E-2</v>
      </c>
      <c r="U684" s="63">
        <f t="shared" si="1116"/>
        <v>-7.8310410185964408E-2</v>
      </c>
      <c r="V684" s="63">
        <f t="shared" si="1117"/>
        <v>9.5000000000000639E-3</v>
      </c>
      <c r="W684" s="92">
        <f t="shared" si="1118"/>
        <v>5.0000000000000044E-3</v>
      </c>
      <c r="X684" s="64">
        <v>-1.52E-2</v>
      </c>
      <c r="AB684" s="81"/>
    </row>
    <row r="685" spans="2:28" hidden="1">
      <c r="B685" s="7">
        <f t="shared" si="1071"/>
        <v>45443</v>
      </c>
      <c r="C685" s="3"/>
      <c r="D685" s="3">
        <v>3934.1425625562451</v>
      </c>
      <c r="E685" s="2">
        <v>4072.4845854688465</v>
      </c>
      <c r="F685" s="2">
        <v>6.903225806451613</v>
      </c>
      <c r="G685" s="2">
        <v>7.3842091580831921</v>
      </c>
      <c r="H685" s="2">
        <v>6.6870967741935488</v>
      </c>
      <c r="I685" s="2">
        <v>7.1482792108044073</v>
      </c>
      <c r="J685" s="63">
        <f t="shared" si="1109"/>
        <v>0.75791422906420514</v>
      </c>
      <c r="K685" s="99">
        <f t="shared" si="1110"/>
        <v>0.72901464555551299</v>
      </c>
      <c r="L685" s="63">
        <f t="shared" si="1111"/>
        <v>0.26439130124705951</v>
      </c>
      <c r="M685" s="63">
        <f t="shared" si="1112"/>
        <v>0.27368848020623965</v>
      </c>
      <c r="N685" s="9">
        <v>0.99</v>
      </c>
      <c r="O685" s="63">
        <v>0.99670000000000003</v>
      </c>
      <c r="P685" s="9">
        <v>0.995</v>
      </c>
      <c r="Q685" s="64">
        <v>1</v>
      </c>
      <c r="R685" s="88">
        <f t="shared" si="1113"/>
        <v>-3.3801551881722292E-2</v>
      </c>
      <c r="S685" s="7">
        <f t="shared" si="1114"/>
        <v>45443</v>
      </c>
      <c r="T685" s="63">
        <f t="shared" si="1115"/>
        <v>3.5164466135338079E-2</v>
      </c>
      <c r="U685" s="63">
        <f t="shared" si="1116"/>
        <v>6.8966018017060371E-2</v>
      </c>
      <c r="V685" s="63">
        <f t="shared" si="1117"/>
        <v>6.7000000000000393E-3</v>
      </c>
      <c r="W685" s="92">
        <f t="shared" si="1118"/>
        <v>5.0000000000000044E-3</v>
      </c>
      <c r="X685" s="64">
        <v>-1.7399999999999999E-2</v>
      </c>
      <c r="AB685" s="81"/>
    </row>
    <row r="686" spans="2:28" hidden="1">
      <c r="B686" s="7">
        <f t="shared" si="1071"/>
        <v>45473</v>
      </c>
      <c r="C686" s="3"/>
      <c r="D686" s="3">
        <v>3502.3985926488072</v>
      </c>
      <c r="E686" s="2">
        <v>3821.1677579881402</v>
      </c>
      <c r="F686" s="2">
        <v>6.5</v>
      </c>
      <c r="G686" s="2">
        <v>7.0914946299627353</v>
      </c>
      <c r="H686" s="2">
        <v>6.1333333333333337</v>
      </c>
      <c r="I686" s="2">
        <v>6.7266789819692336</v>
      </c>
      <c r="J686" s="63">
        <f t="shared" si="1109"/>
        <v>0.76018100916745057</v>
      </c>
      <c r="K686" s="99">
        <f t="shared" si="1110"/>
        <v>0.75052593982494176</v>
      </c>
      <c r="L686" s="63">
        <f t="shared" si="1111"/>
        <v>0.24322212448950048</v>
      </c>
      <c r="M686" s="63">
        <f t="shared" si="1112"/>
        <v>0.26535887208250974</v>
      </c>
      <c r="N686" s="9">
        <v>0.99</v>
      </c>
      <c r="O686" s="63">
        <v>0.99750000000000005</v>
      </c>
      <c r="P686" s="9">
        <v>0.995</v>
      </c>
      <c r="Q686" s="64">
        <v>1</v>
      </c>
      <c r="R686" s="88">
        <f t="shared" si="1113"/>
        <v>-5.7266073490331859E-3</v>
      </c>
      <c r="S686" s="7">
        <f t="shared" si="1114"/>
        <v>45473</v>
      </c>
      <c r="T686" s="63">
        <f t="shared" si="1115"/>
        <v>9.1014531015515709E-2</v>
      </c>
      <c r="U686" s="63">
        <f t="shared" si="1116"/>
        <v>9.6741138364548895E-2</v>
      </c>
      <c r="V686" s="63">
        <f t="shared" si="1117"/>
        <v>7.5000000000000622E-3</v>
      </c>
      <c r="W686" s="92">
        <f t="shared" si="1118"/>
        <v>5.0000000000000044E-3</v>
      </c>
      <c r="X686" s="64">
        <v>-1.8800000000000001E-2</v>
      </c>
      <c r="AB686" s="81"/>
    </row>
    <row r="687" spans="2:28" hidden="1">
      <c r="B687" s="7">
        <f t="shared" si="1071"/>
        <v>45504</v>
      </c>
      <c r="C687" s="3"/>
      <c r="D687" s="3">
        <v>3273.5251626160061</v>
      </c>
      <c r="E687" s="2">
        <v>3715.9668914869317</v>
      </c>
      <c r="F687" s="2">
        <v>5.741935483870968</v>
      </c>
      <c r="G687" s="2">
        <v>6.4243972002321295</v>
      </c>
      <c r="H687" s="2">
        <v>5.4838709677419351</v>
      </c>
      <c r="I687" s="2">
        <v>6.1940710634654828</v>
      </c>
      <c r="J687" s="63">
        <f t="shared" si="1109"/>
        <v>0.76901716088998362</v>
      </c>
      <c r="K687" s="99">
        <f t="shared" si="1110"/>
        <v>0.76651535052683284</v>
      </c>
      <c r="L687" s="63">
        <f t="shared" si="1111"/>
        <v>0.21999497060591439</v>
      </c>
      <c r="M687" s="63">
        <f t="shared" si="1112"/>
        <v>0.24972895776121853</v>
      </c>
      <c r="N687" s="9">
        <v>0.99</v>
      </c>
      <c r="O687" s="63">
        <v>0.99819999999999998</v>
      </c>
      <c r="P687" s="9">
        <v>0.995</v>
      </c>
      <c r="Q687" s="64">
        <v>0.99939999999999996</v>
      </c>
      <c r="R687" s="88">
        <f t="shared" si="1113"/>
        <v>5.6505006120091128E-3</v>
      </c>
      <c r="S687" s="7">
        <f t="shared" si="1114"/>
        <v>45504</v>
      </c>
      <c r="T687" s="63">
        <f t="shared" si="1115"/>
        <v>0.13515757689100893</v>
      </c>
      <c r="U687" s="63">
        <f t="shared" si="1116"/>
        <v>0.12950707627899982</v>
      </c>
      <c r="V687" s="63">
        <f t="shared" si="1117"/>
        <v>8.1999999999999851E-3</v>
      </c>
      <c r="W687" s="92">
        <f t="shared" si="1118"/>
        <v>4.3999999999999595E-3</v>
      </c>
      <c r="X687" s="64">
        <v>-1.3100000000000001E-2</v>
      </c>
      <c r="AB687" s="81"/>
    </row>
    <row r="688" spans="2:28" hidden="1">
      <c r="B688" s="7">
        <f t="shared" si="1071"/>
        <v>45535</v>
      </c>
      <c r="C688" s="3"/>
      <c r="D688" s="3">
        <v>3366.5088844533207</v>
      </c>
      <c r="E688" s="2">
        <v>2971.2544590804091</v>
      </c>
      <c r="F688" s="2">
        <v>5.709677419354839</v>
      </c>
      <c r="G688" s="2">
        <v>4.7930223639405121</v>
      </c>
      <c r="H688" s="2">
        <v>5.709677419354839</v>
      </c>
      <c r="I688" s="2">
        <v>4.8065908296729623</v>
      </c>
      <c r="J688" s="63">
        <f t="shared" si="1109"/>
        <v>0.75958392938263308</v>
      </c>
      <c r="K688" s="99">
        <f t="shared" si="1110"/>
        <v>0.78989871494218422</v>
      </c>
      <c r="L688" s="63">
        <f t="shared" si="1111"/>
        <v>0.22624387664336829</v>
      </c>
      <c r="M688" s="63">
        <f t="shared" si="1112"/>
        <v>0.19968107923927478</v>
      </c>
      <c r="N688" s="9">
        <v>0.99</v>
      </c>
      <c r="O688" s="63">
        <v>0.99809999999999999</v>
      </c>
      <c r="P688" s="9">
        <v>0.995</v>
      </c>
      <c r="Q688" s="64">
        <v>1</v>
      </c>
      <c r="R688" s="88">
        <f t="shared" si="1113"/>
        <v>4.0759900796431214E-2</v>
      </c>
      <c r="S688" s="7">
        <f t="shared" si="1114"/>
        <v>45535</v>
      </c>
      <c r="T688" s="63">
        <f t="shared" si="1115"/>
        <v>-0.11740780700095965</v>
      </c>
      <c r="U688" s="63">
        <f t="shared" si="1116"/>
        <v>-0.15816770779739087</v>
      </c>
      <c r="V688" s="63">
        <f t="shared" si="1117"/>
        <v>8.0999999999999961E-3</v>
      </c>
      <c r="W688" s="92">
        <f t="shared" si="1118"/>
        <v>5.0000000000000044E-3</v>
      </c>
      <c r="X688" s="64">
        <v>-5.1999999999999998E-3</v>
      </c>
      <c r="AB688" s="81"/>
    </row>
    <row r="689" spans="2:28" hidden="1">
      <c r="B689" s="7">
        <f t="shared" si="1071"/>
        <v>45565</v>
      </c>
      <c r="C689" s="3"/>
      <c r="D689" s="3">
        <v>3701.9151134651293</v>
      </c>
      <c r="E689" s="2">
        <v>3645.1491673194409</v>
      </c>
      <c r="F689" s="2">
        <v>5.9333333333333336</v>
      </c>
      <c r="G689" s="2">
        <v>5.7865244857406717</v>
      </c>
      <c r="H689" s="2">
        <v>6.4366666666666665</v>
      </c>
      <c r="I689" s="2">
        <v>6.2846602696634353</v>
      </c>
      <c r="J689" s="63">
        <f t="shared" si="1109"/>
        <v>0.76562032000567737</v>
      </c>
      <c r="K689" s="99">
        <f t="shared" si="1110"/>
        <v>0.7676170038050526</v>
      </c>
      <c r="L689" s="63">
        <f t="shared" si="1111"/>
        <v>0.25707743843507841</v>
      </c>
      <c r="M689" s="63">
        <f t="shared" si="1112"/>
        <v>0.2531353588416278</v>
      </c>
      <c r="N689" s="9">
        <v>0.99</v>
      </c>
      <c r="O689" s="63">
        <v>0.99580000000000002</v>
      </c>
      <c r="P689" s="9">
        <v>0.995</v>
      </c>
      <c r="Q689" s="63">
        <v>0.99660000000000004</v>
      </c>
      <c r="R689" s="88">
        <f t="shared" si="1113"/>
        <v>8.2814905967861785E-3</v>
      </c>
      <c r="S689" s="7">
        <f t="shared" si="1114"/>
        <v>45565</v>
      </c>
      <c r="T689" s="63">
        <f t="shared" si="1115"/>
        <v>-1.5334210646595126E-2</v>
      </c>
      <c r="U689" s="63">
        <f t="shared" si="1116"/>
        <v>-2.3615701243381304E-2</v>
      </c>
      <c r="V689" s="63">
        <f t="shared" si="1117"/>
        <v>5.8000000000000274E-3</v>
      </c>
      <c r="W689" s="92">
        <f t="shared" si="1118"/>
        <v>1.6000000000000458E-3</v>
      </c>
      <c r="X689" s="64">
        <v>-1.5800000000000002E-2</v>
      </c>
      <c r="AB689" s="81"/>
    </row>
    <row r="690" spans="2:28" hidden="1">
      <c r="B690" s="7">
        <f t="shared" si="1071"/>
        <v>45596</v>
      </c>
      <c r="C690" s="3"/>
      <c r="D690" s="3">
        <v>3797.8053373778644</v>
      </c>
      <c r="E690" s="2">
        <v>3569.5904590096898</v>
      </c>
      <c r="F690" s="2">
        <v>5.387096774193548</v>
      </c>
      <c r="G690" s="2">
        <v>5.2040468126093176</v>
      </c>
      <c r="H690" s="2">
        <v>6.4161290322580644</v>
      </c>
      <c r="I690" s="2">
        <v>6.1783280108351262</v>
      </c>
      <c r="J690" s="63">
        <f t="shared" si="1109"/>
        <v>0.76254800033712933</v>
      </c>
      <c r="K690" s="99">
        <f t="shared" si="1110"/>
        <v>0.74416163875964947</v>
      </c>
      <c r="L690" s="63">
        <f t="shared" si="1111"/>
        <v>0.25522885331840484</v>
      </c>
      <c r="M690" s="63">
        <f t="shared" si="1112"/>
        <v>0.23989183192269423</v>
      </c>
      <c r="N690" s="9">
        <v>0.99</v>
      </c>
      <c r="O690" s="63">
        <v>0.99019999999999997</v>
      </c>
      <c r="P690" s="9">
        <v>0.995</v>
      </c>
      <c r="Q690" s="64">
        <v>1</v>
      </c>
      <c r="R690" s="88">
        <f t="shared" si="1113"/>
        <v>-2.3028247361551846E-2</v>
      </c>
      <c r="S690" s="7">
        <f t="shared" si="1114"/>
        <v>45596</v>
      </c>
      <c r="T690" s="63">
        <f t="shared" si="1115"/>
        <v>-6.0091252208766988E-2</v>
      </c>
      <c r="U690" s="63">
        <f t="shared" si="1116"/>
        <v>-3.7063004847215142E-2</v>
      </c>
      <c r="V690" s="63">
        <f t="shared" si="1117"/>
        <v>1.9999999999997797E-4</v>
      </c>
      <c r="W690" s="92">
        <f t="shared" si="1118"/>
        <v>5.0000000000000044E-3</v>
      </c>
      <c r="X690" s="64">
        <v>-2.1299999999999999E-2</v>
      </c>
      <c r="AB690" s="81"/>
    </row>
    <row r="691" spans="2:28" hidden="1">
      <c r="B691" s="7">
        <f t="shared" si="1071"/>
        <v>45626</v>
      </c>
      <c r="C691" s="3"/>
      <c r="D691" s="3">
        <v>3184.6074522390754</v>
      </c>
      <c r="E691" s="2">
        <v>3092.1457633738614</v>
      </c>
      <c r="F691" s="2">
        <v>4.2666666666666666</v>
      </c>
      <c r="G691" s="2">
        <v>4.250266144792592</v>
      </c>
      <c r="H691" s="2">
        <v>5.4</v>
      </c>
      <c r="I691" s="2">
        <v>5.4924732441686155</v>
      </c>
      <c r="J691" s="63">
        <f t="shared" si="1109"/>
        <v>0.78507321725257251</v>
      </c>
      <c r="K691" s="99">
        <f t="shared" si="1110"/>
        <v>0.74276803263021929</v>
      </c>
      <c r="L691" s="63">
        <f t="shared" si="1111"/>
        <v>0.22115329529438024</v>
      </c>
      <c r="M691" s="63">
        <f t="shared" si="1112"/>
        <v>0.21473234467874036</v>
      </c>
      <c r="N691" s="9">
        <v>0.99</v>
      </c>
      <c r="O691" s="63">
        <v>0.99890000000000001</v>
      </c>
      <c r="P691" s="9">
        <v>0.995</v>
      </c>
      <c r="Q691" s="64">
        <v>1</v>
      </c>
      <c r="R691" s="88">
        <f t="shared" si="1113"/>
        <v>-4.6158610818338386E-2</v>
      </c>
      <c r="S691" s="7">
        <f t="shared" si="1114"/>
        <v>45626</v>
      </c>
      <c r="T691" s="63">
        <f t="shared" si="1115"/>
        <v>-2.903393597229853E-2</v>
      </c>
      <c r="U691" s="63">
        <f t="shared" si="1116"/>
        <v>1.7124674846039856E-2</v>
      </c>
      <c r="V691" s="63">
        <f t="shared" si="1117"/>
        <v>8.900000000000019E-3</v>
      </c>
      <c r="W691" s="92">
        <f t="shared" si="1118"/>
        <v>5.0000000000000044E-3</v>
      </c>
      <c r="X691" s="64">
        <v>-1.7600000000000001E-2</v>
      </c>
      <c r="AB691" s="81"/>
    </row>
    <row r="692" spans="2:28" hidden="1">
      <c r="B692" s="7">
        <f t="shared" si="1071"/>
        <v>45657</v>
      </c>
      <c r="C692" s="3"/>
      <c r="D692" s="3">
        <v>3163.2910699954923</v>
      </c>
      <c r="E692" s="2">
        <v>2839.5274672705464</v>
      </c>
      <c r="F692" s="2">
        <v>3.774193548387097</v>
      </c>
      <c r="G692" s="2">
        <v>3.6302758065232981</v>
      </c>
      <c r="H692" s="2">
        <v>5.0258064516129037</v>
      </c>
      <c r="I692" s="2">
        <v>4.8478473723046589</v>
      </c>
      <c r="J692" s="63">
        <f t="shared" si="1109"/>
        <v>0.81085084037240462</v>
      </c>
      <c r="K692" s="99">
        <f t="shared" si="1110"/>
        <v>0.75031447004777574</v>
      </c>
      <c r="L692" s="63">
        <f t="shared" si="1111"/>
        <v>0.21258676545668634</v>
      </c>
      <c r="M692" s="63">
        <f t="shared" si="1112"/>
        <v>0.19082845882194535</v>
      </c>
      <c r="N692" s="9">
        <v>0.99</v>
      </c>
      <c r="O692" s="63">
        <v>0.99562681239999995</v>
      </c>
      <c r="P692" s="9">
        <v>0.995</v>
      </c>
      <c r="Q692" s="64">
        <v>0.99682300000000001</v>
      </c>
      <c r="R692" s="88">
        <f t="shared" si="1113"/>
        <v>-6.6941181371068414E-2</v>
      </c>
      <c r="S692" s="7">
        <f t="shared" si="1114"/>
        <v>45657</v>
      </c>
      <c r="T692" s="63">
        <f t="shared" si="1115"/>
        <v>-0.10235024079697075</v>
      </c>
      <c r="U692" s="63">
        <f t="shared" si="1116"/>
        <v>-3.5409059425902334E-2</v>
      </c>
      <c r="V692" s="63">
        <f t="shared" si="1117"/>
        <v>5.6268123999999586E-3</v>
      </c>
      <c r="W692" s="92">
        <f t="shared" si="1118"/>
        <v>1.823000000000019E-3</v>
      </c>
      <c r="X692" s="64">
        <v>-1.9900000000000001E-2</v>
      </c>
      <c r="AB692" s="81"/>
    </row>
    <row r="693" spans="2:28">
      <c r="B693" s="7">
        <f t="shared" si="1071"/>
        <v>45688</v>
      </c>
      <c r="C693" s="3"/>
      <c r="D693" s="3">
        <v>3296.2209086575904</v>
      </c>
      <c r="E693" s="2">
        <v>3227.1266849759468</v>
      </c>
      <c r="F693" s="2">
        <v>4.032258064516129</v>
      </c>
      <c r="G693" s="2">
        <v>4.0656519318440854</v>
      </c>
      <c r="H693" s="2">
        <v>5.2967741935483863</v>
      </c>
      <c r="I693" s="2">
        <v>5.3456687492258057</v>
      </c>
      <c r="J693" s="63">
        <f t="shared" ref="J693" si="1119">D693/$O$598/H693/DAY(B693)/N693</f>
        <v>0.80170100173984238</v>
      </c>
      <c r="K693" s="99">
        <f t="shared" ref="K693" si="1120">E693/$O$598/I693/DAY(B693)/O693</f>
        <v>0.77055619328716107</v>
      </c>
      <c r="L693" s="63">
        <f t="shared" ref="L693" si="1121">D693/$M$598/24/DAY(B693)</f>
        <v>0.22152022235602087</v>
      </c>
      <c r="M693" s="63">
        <f t="shared" ref="M693" si="1122">E693/$M$480/24/DAY(B693)</f>
        <v>0.21687679334515772</v>
      </c>
      <c r="N693" s="9">
        <v>0.99</v>
      </c>
      <c r="O693" s="63">
        <v>0.99919999999999998</v>
      </c>
      <c r="P693" s="9">
        <v>0.995</v>
      </c>
      <c r="Q693" s="64">
        <v>1</v>
      </c>
      <c r="R693" s="88">
        <f t="shared" si="1113"/>
        <v>-3.0192654631984284E-2</v>
      </c>
      <c r="S693" s="7">
        <f t="shared" ref="S693" si="1123">B693</f>
        <v>45688</v>
      </c>
      <c r="T693" s="63">
        <f t="shared" ref="T693" si="1124">E693/D693-1</f>
        <v>-2.0961648383506781E-2</v>
      </c>
      <c r="U693" s="63">
        <f t="shared" ref="U693" si="1125">I693/H693-1</f>
        <v>9.2310062484775024E-3</v>
      </c>
      <c r="V693" s="63">
        <f t="shared" ref="V693" si="1126">O693-N693</f>
        <v>9.199999999999986E-3</v>
      </c>
      <c r="W693" s="92">
        <f t="shared" ref="W693" si="1127">Q693-P693</f>
        <v>5.0000000000000044E-3</v>
      </c>
      <c r="X693" s="64">
        <v>-1.0800000000000001E-2</v>
      </c>
      <c r="AB693" s="81"/>
    </row>
    <row r="694" spans="2:28">
      <c r="B694" s="7">
        <f t="shared" si="1071"/>
        <v>45716</v>
      </c>
      <c r="C694" s="3"/>
      <c r="D694" s="3">
        <v>3343.1294923348619</v>
      </c>
      <c r="E694" s="2"/>
      <c r="F694" s="2"/>
      <c r="G694" s="2"/>
      <c r="H694" s="2"/>
      <c r="I694" s="2"/>
      <c r="J694" s="63"/>
      <c r="K694" s="99"/>
      <c r="L694" s="63"/>
      <c r="M694" s="63"/>
      <c r="N694" s="9"/>
      <c r="O694" s="63"/>
      <c r="P694" s="9"/>
      <c r="Q694" s="64"/>
      <c r="R694" s="88"/>
      <c r="S694" s="7"/>
      <c r="T694" s="63"/>
      <c r="U694" s="63"/>
      <c r="V694" s="63"/>
      <c r="W694" s="92"/>
      <c r="X694" s="64"/>
      <c r="AB694" s="81"/>
    </row>
    <row r="695" spans="2:28">
      <c r="B695" s="7">
        <f t="shared" si="1071"/>
        <v>45747</v>
      </c>
      <c r="C695" s="3"/>
      <c r="D695" s="3">
        <v>4125.7157314573506</v>
      </c>
      <c r="E695" s="2"/>
      <c r="F695" s="2"/>
      <c r="G695" s="2"/>
      <c r="H695" s="2"/>
      <c r="I695" s="2"/>
      <c r="J695" s="63"/>
      <c r="K695" s="99"/>
      <c r="L695" s="63"/>
      <c r="M695" s="63"/>
      <c r="N695" s="9"/>
      <c r="O695" s="63"/>
      <c r="P695" s="9"/>
      <c r="Q695" s="64"/>
      <c r="R695" s="88"/>
      <c r="S695" s="7"/>
      <c r="T695" s="63"/>
      <c r="U695" s="63"/>
      <c r="V695" s="63"/>
      <c r="W695" s="92"/>
      <c r="X695" s="64"/>
      <c r="AB695" s="81"/>
    </row>
    <row r="696" spans="2:28">
      <c r="B696" s="7">
        <f t="shared" si="1071"/>
        <v>45777</v>
      </c>
      <c r="C696" s="3"/>
      <c r="D696" s="3">
        <v>4006.9006320436997</v>
      </c>
      <c r="E696" s="2"/>
      <c r="F696" s="2"/>
      <c r="G696" s="2"/>
      <c r="H696" s="2"/>
      <c r="I696" s="2"/>
      <c r="J696" s="63"/>
      <c r="K696" s="99"/>
      <c r="L696" s="63"/>
      <c r="M696" s="63"/>
      <c r="N696" s="9"/>
      <c r="O696" s="63"/>
      <c r="P696" s="9"/>
      <c r="Q696" s="64"/>
      <c r="R696" s="88"/>
      <c r="S696" s="7"/>
      <c r="T696" s="63"/>
      <c r="U696" s="63"/>
      <c r="V696" s="63"/>
      <c r="W696" s="92"/>
      <c r="X696" s="64"/>
      <c r="AB696" s="81"/>
    </row>
    <row r="697" spans="2:28">
      <c r="B697" s="7">
        <f t="shared" si="1071"/>
        <v>45808</v>
      </c>
      <c r="C697" s="3"/>
      <c r="D697" s="3">
        <v>3906.6035646183454</v>
      </c>
      <c r="E697" s="2"/>
      <c r="F697" s="2"/>
      <c r="G697" s="2"/>
      <c r="H697" s="2"/>
      <c r="I697" s="2"/>
      <c r="J697" s="63"/>
      <c r="K697" s="99"/>
      <c r="L697" s="63"/>
      <c r="M697" s="63"/>
      <c r="N697" s="9"/>
      <c r="O697" s="63"/>
      <c r="P697" s="9"/>
      <c r="Q697" s="64"/>
      <c r="R697" s="88"/>
      <c r="S697" s="7"/>
      <c r="T697" s="63"/>
      <c r="U697" s="63"/>
      <c r="V697" s="63"/>
      <c r="W697" s="92"/>
      <c r="X697" s="64"/>
      <c r="AB697" s="81"/>
    </row>
    <row r="698" spans="2:28">
      <c r="B698" s="7">
        <f t="shared" si="1071"/>
        <v>45838</v>
      </c>
      <c r="C698" s="3"/>
      <c r="D698" s="3">
        <v>3477.8818025002702</v>
      </c>
      <c r="E698" s="2"/>
      <c r="F698" s="2"/>
      <c r="G698" s="2"/>
      <c r="H698" s="2"/>
      <c r="I698" s="2"/>
      <c r="J698" s="63"/>
      <c r="K698" s="99"/>
      <c r="L698" s="63"/>
      <c r="M698" s="63"/>
      <c r="N698" s="9"/>
      <c r="O698" s="63"/>
      <c r="P698" s="9"/>
      <c r="Q698" s="64"/>
      <c r="R698" s="88"/>
      <c r="S698" s="7"/>
      <c r="T698" s="63"/>
      <c r="U698" s="63"/>
      <c r="V698" s="63"/>
      <c r="W698" s="92"/>
      <c r="X698" s="64"/>
      <c r="AB698" s="81"/>
    </row>
    <row r="699" spans="2:28">
      <c r="B699" s="7">
        <f t="shared" si="1071"/>
        <v>45869</v>
      </c>
      <c r="C699" s="3"/>
      <c r="D699" s="3">
        <v>3250.6104864776976</v>
      </c>
      <c r="E699" s="2"/>
      <c r="F699" s="2"/>
      <c r="G699" s="2"/>
      <c r="H699" s="2"/>
      <c r="I699" s="2"/>
      <c r="J699" s="63"/>
      <c r="K699" s="99"/>
      <c r="L699" s="63"/>
      <c r="M699" s="63"/>
      <c r="N699" s="9"/>
      <c r="O699" s="63"/>
      <c r="P699" s="9"/>
      <c r="Q699" s="64"/>
      <c r="R699" s="88"/>
      <c r="S699" s="7"/>
      <c r="T699" s="63"/>
      <c r="U699" s="63"/>
      <c r="V699" s="63"/>
      <c r="W699" s="92"/>
      <c r="X699" s="64"/>
      <c r="AB699" s="81"/>
    </row>
    <row r="700" spans="2:28">
      <c r="B700" s="7">
        <f t="shared" si="1071"/>
        <v>45900</v>
      </c>
      <c r="C700" s="3"/>
      <c r="D700" s="3">
        <v>3342.9433222621283</v>
      </c>
      <c r="E700" s="2"/>
      <c r="F700" s="2"/>
      <c r="G700" s="2"/>
      <c r="H700" s="2"/>
      <c r="I700" s="2"/>
      <c r="J700" s="63"/>
      <c r="K700" s="99"/>
      <c r="L700" s="63"/>
      <c r="M700" s="63"/>
      <c r="N700" s="9"/>
      <c r="O700" s="63"/>
      <c r="P700" s="9"/>
      <c r="Q700" s="64"/>
      <c r="R700" s="88"/>
      <c r="S700" s="7"/>
      <c r="T700" s="63"/>
      <c r="U700" s="63"/>
      <c r="V700" s="63"/>
      <c r="W700" s="92"/>
      <c r="X700" s="64"/>
      <c r="AB700" s="81"/>
    </row>
    <row r="701" spans="2:28">
      <c r="B701" s="7">
        <f t="shared" si="1071"/>
        <v>45930</v>
      </c>
      <c r="C701" s="3"/>
      <c r="D701" s="3">
        <v>3676.0017076708691</v>
      </c>
      <c r="E701" s="2"/>
      <c r="F701" s="2"/>
      <c r="G701" s="2"/>
      <c r="H701" s="2"/>
      <c r="I701" s="2"/>
      <c r="J701" s="63"/>
      <c r="K701" s="99"/>
      <c r="L701" s="63"/>
      <c r="M701" s="63"/>
      <c r="N701" s="9"/>
      <c r="O701" s="63"/>
      <c r="P701" s="9"/>
      <c r="Q701" s="64"/>
      <c r="R701" s="88"/>
      <c r="S701" s="7"/>
      <c r="T701" s="63"/>
      <c r="U701" s="63"/>
      <c r="V701" s="63"/>
      <c r="W701" s="92"/>
      <c r="X701" s="64"/>
      <c r="AB701" s="81"/>
    </row>
    <row r="702" spans="2:28">
      <c r="B702" s="7">
        <f t="shared" si="1071"/>
        <v>45961</v>
      </c>
      <c r="C702" s="3"/>
      <c r="D702" s="3">
        <v>3771.2207000162198</v>
      </c>
      <c r="E702" s="2"/>
      <c r="F702" s="2"/>
      <c r="G702" s="2"/>
      <c r="H702" s="2"/>
      <c r="I702" s="2"/>
      <c r="J702" s="63"/>
      <c r="K702" s="99"/>
      <c r="L702" s="63"/>
      <c r="M702" s="63"/>
      <c r="N702" s="9"/>
      <c r="O702" s="63"/>
      <c r="P702" s="9"/>
      <c r="Q702" s="64"/>
      <c r="R702" s="88"/>
      <c r="S702" s="7"/>
      <c r="T702" s="63"/>
      <c r="U702" s="63"/>
      <c r="V702" s="63"/>
      <c r="W702" s="92"/>
      <c r="X702" s="64"/>
      <c r="AB702" s="81"/>
    </row>
    <row r="703" spans="2:28">
      <c r="B703" s="7">
        <f t="shared" si="1071"/>
        <v>45991</v>
      </c>
      <c r="C703" s="3"/>
      <c r="D703" s="3">
        <v>3162.3152000733862</v>
      </c>
      <c r="E703" s="2"/>
      <c r="F703" s="2"/>
      <c r="G703" s="2"/>
      <c r="H703" s="2"/>
      <c r="I703" s="2"/>
      <c r="J703" s="63"/>
      <c r="K703" s="99"/>
      <c r="L703" s="63"/>
      <c r="M703" s="63"/>
      <c r="N703" s="9"/>
      <c r="O703" s="63"/>
      <c r="P703" s="9"/>
      <c r="Q703" s="64"/>
      <c r="R703" s="88"/>
      <c r="S703" s="7"/>
      <c r="T703" s="63"/>
      <c r="U703" s="63"/>
      <c r="V703" s="63"/>
      <c r="W703" s="92"/>
      <c r="X703" s="64"/>
      <c r="AB703" s="81"/>
    </row>
    <row r="704" spans="2:28" ht="15.75" thickBot="1">
      <c r="B704" s="7">
        <f t="shared" si="1071"/>
        <v>46022</v>
      </c>
      <c r="C704" s="3"/>
      <c r="D704" s="3">
        <v>3141.1480325055236</v>
      </c>
      <c r="E704" s="2"/>
      <c r="F704" s="2"/>
      <c r="G704" s="2"/>
      <c r="H704" s="2"/>
      <c r="I704" s="2"/>
      <c r="J704" s="63"/>
      <c r="K704" s="99"/>
      <c r="L704" s="63"/>
      <c r="M704" s="63"/>
      <c r="N704" s="9"/>
      <c r="O704" s="63"/>
      <c r="P704" s="9"/>
      <c r="Q704" s="64"/>
      <c r="R704" s="88"/>
      <c r="S704" s="7"/>
      <c r="T704" s="63"/>
      <c r="U704" s="63"/>
      <c r="V704" s="63"/>
      <c r="W704" s="92"/>
      <c r="X704" s="64"/>
      <c r="AB704" s="81"/>
    </row>
    <row r="705" spans="2:28" ht="15.75" hidden="1" thickBot="1">
      <c r="B705" s="94" t="s">
        <v>42</v>
      </c>
      <c r="C705" s="95">
        <f>SUM(C600:C608)</f>
        <v>31687.177185871467</v>
      </c>
      <c r="D705" s="95"/>
      <c r="E705" s="95">
        <f>SUM(E600:E608)</f>
        <v>32399.415642315915</v>
      </c>
      <c r="F705" s="95">
        <f t="shared" ref="F705:Q705" si="1128">AVERAGE(F600:F608)</f>
        <v>5.6755555555555564</v>
      </c>
      <c r="G705" s="95">
        <f t="shared" si="1128"/>
        <v>5.763894700216575</v>
      </c>
      <c r="H705" s="95">
        <f t="shared" si="1128"/>
        <v>6.0439904420549579</v>
      </c>
      <c r="I705" s="95">
        <f t="shared" si="1128"/>
        <v>6.2082469714377275</v>
      </c>
      <c r="J705" s="96">
        <f t="shared" si="1128"/>
        <v>0.80363333333333331</v>
      </c>
      <c r="K705" s="96">
        <f t="shared" si="1128"/>
        <v>0.80363333333333331</v>
      </c>
      <c r="L705" s="96">
        <f t="shared" si="1128"/>
        <v>0.24704444444444443</v>
      </c>
      <c r="M705" s="96">
        <f t="shared" si="1128"/>
        <v>0.24704444444444443</v>
      </c>
      <c r="N705" s="96">
        <f t="shared" si="1128"/>
        <v>0.99</v>
      </c>
      <c r="O705" s="96">
        <f t="shared" si="1128"/>
        <v>0.99293774740356966</v>
      </c>
      <c r="P705" s="96">
        <f t="shared" si="1128"/>
        <v>0.99</v>
      </c>
      <c r="Q705" s="96">
        <f t="shared" si="1128"/>
        <v>0.99436993733290024</v>
      </c>
      <c r="R705" s="88">
        <f>T705-U705</f>
        <v>6.9123368664514295E-3</v>
      </c>
      <c r="S705" s="94" t="str">
        <f t="shared" ref="S705:S715" si="1129">B705</f>
        <v>CY-17</v>
      </c>
      <c r="T705" s="18">
        <f t="shared" ref="T705:T709" si="1130">E705/C705-1</f>
        <v>2.2477182245252747E-2</v>
      </c>
      <c r="U705" s="18">
        <f t="shared" ref="U705:U710" si="1131">G705/F705-1</f>
        <v>1.5564845378801317E-2</v>
      </c>
      <c r="V705" s="18">
        <f t="shared" ref="V705:V715" si="1132">O705-N705</f>
        <v>2.9377474035696682E-3</v>
      </c>
      <c r="W705" s="18">
        <f t="shared" ref="W705:W715" si="1133">Q705-P705</f>
        <v>4.3699373329002533E-3</v>
      </c>
      <c r="X705" s="96" t="e">
        <f>AVERAGE(X600:X608)</f>
        <v>#DIV/0!</v>
      </c>
    </row>
    <row r="706" spans="2:28" ht="15.75" hidden="1" thickBot="1">
      <c r="B706" s="94" t="s">
        <v>36</v>
      </c>
      <c r="C706" s="95">
        <f>SUM(C609:C620)</f>
        <v>43160.800632537896</v>
      </c>
      <c r="D706" s="95"/>
      <c r="E706" s="95">
        <f>SUM(E609:E620)</f>
        <v>42524.282517664215</v>
      </c>
      <c r="F706" s="95">
        <f t="shared" ref="F706:Q706" si="1134">AVERAGE(F609:F620)</f>
        <v>5.5874428022475611</v>
      </c>
      <c r="G706" s="95">
        <f t="shared" si="1134"/>
        <v>5.6027860837203969</v>
      </c>
      <c r="H706" s="95">
        <f t="shared" si="1134"/>
        <v>6.202731059844024</v>
      </c>
      <c r="I706" s="95">
        <f t="shared" si="1134"/>
        <v>6.2341490755386699</v>
      </c>
      <c r="J706" s="96">
        <f t="shared" si="1134"/>
        <v>0.78702499999999997</v>
      </c>
      <c r="K706" s="96">
        <f t="shared" si="1134"/>
        <v>0.78702499999999997</v>
      </c>
      <c r="L706" s="96">
        <f t="shared" si="1134"/>
        <v>0.24602500000000002</v>
      </c>
      <c r="M706" s="96">
        <f t="shared" si="1134"/>
        <v>0.24602500000000002</v>
      </c>
      <c r="N706" s="96">
        <f t="shared" si="1134"/>
        <v>0.9900000000000001</v>
      </c>
      <c r="O706" s="96">
        <f t="shared" si="1134"/>
        <v>0.99693714157706115</v>
      </c>
      <c r="P706" s="96">
        <f t="shared" si="1134"/>
        <v>0.9900000000000001</v>
      </c>
      <c r="Q706" s="96">
        <f t="shared" si="1134"/>
        <v>0.99727880824372761</v>
      </c>
      <c r="R706" s="88">
        <f>T706-U706</f>
        <v>-1.7493626754161107E-2</v>
      </c>
      <c r="S706" s="94" t="str">
        <f t="shared" si="1129"/>
        <v>CY-18</v>
      </c>
      <c r="T706" s="18">
        <f t="shared" si="1130"/>
        <v>-1.4747597485340047E-2</v>
      </c>
      <c r="U706" s="18">
        <f t="shared" si="1131"/>
        <v>2.7460292688210597E-3</v>
      </c>
      <c r="V706" s="18">
        <f t="shared" si="1132"/>
        <v>6.9371415770610456E-3</v>
      </c>
      <c r="W706" s="18">
        <f t="shared" si="1133"/>
        <v>7.2788082437275081E-3</v>
      </c>
      <c r="X706" s="96">
        <f>AVERAGE(X609:X620)</f>
        <v>-2.18625E-2</v>
      </c>
    </row>
    <row r="707" spans="2:28" ht="15.75" hidden="1" thickBot="1">
      <c r="B707" s="94" t="s">
        <v>37</v>
      </c>
      <c r="C707" s="95">
        <f>SUM(C621:C632)</f>
        <v>42305.119333407332</v>
      </c>
      <c r="D707" s="95"/>
      <c r="E707" s="95">
        <f>SUM(E621:E632)</f>
        <v>41419.123680317251</v>
      </c>
      <c r="F707" s="95">
        <f t="shared" ref="F707:Q707" si="1135">AVERAGE(F621:F632)</f>
        <v>5.5521901847583486</v>
      </c>
      <c r="G707" s="95">
        <f t="shared" si="1135"/>
        <v>5.5260940860215051</v>
      </c>
      <c r="H707" s="95">
        <f t="shared" si="1135"/>
        <v>6.1573218798758544</v>
      </c>
      <c r="I707" s="95">
        <f t="shared" si="1135"/>
        <v>6.0214704301075272</v>
      </c>
      <c r="J707" s="96">
        <f t="shared" si="1135"/>
        <v>0.79434290234685401</v>
      </c>
      <c r="K707" s="96">
        <f t="shared" si="1135"/>
        <v>0.79126187894580913</v>
      </c>
      <c r="L707" s="96">
        <f t="shared" si="1135"/>
        <v>0.24165141482647598</v>
      </c>
      <c r="M707" s="96">
        <f t="shared" si="1135"/>
        <v>0.23642203827987873</v>
      </c>
      <c r="N707" s="96">
        <f t="shared" si="1135"/>
        <v>0.9900000000000001</v>
      </c>
      <c r="O707" s="96">
        <f t="shared" si="1135"/>
        <v>0.99215833333333325</v>
      </c>
      <c r="P707" s="96">
        <f t="shared" si="1135"/>
        <v>0.9900000000000001</v>
      </c>
      <c r="Q707" s="96">
        <f t="shared" si="1135"/>
        <v>0.9986583333333332</v>
      </c>
      <c r="R707" s="88">
        <f t="shared" ref="R707:R715" si="1136">T707-U707</f>
        <v>-1.6242844136245327E-2</v>
      </c>
      <c r="S707" s="94" t="str">
        <f t="shared" si="1129"/>
        <v>CY-19</v>
      </c>
      <c r="T707" s="18">
        <f t="shared" si="1130"/>
        <v>-2.0942989100386056E-2</v>
      </c>
      <c r="U707" s="18">
        <f t="shared" si="1131"/>
        <v>-4.7001449641407289E-3</v>
      </c>
      <c r="V707" s="18">
        <f t="shared" si="1132"/>
        <v>2.1583333333331511E-3</v>
      </c>
      <c r="W707" s="18">
        <f t="shared" si="1133"/>
        <v>8.6583333333331014E-3</v>
      </c>
      <c r="X707" s="96">
        <f>AVERAGE(X621:X632)</f>
        <v>-1.8183333333333333E-2</v>
      </c>
      <c r="Y707" s="88"/>
    </row>
    <row r="708" spans="2:28" ht="15.75" hidden="1" thickBot="1">
      <c r="B708" s="94" t="s">
        <v>38</v>
      </c>
      <c r="C708" s="95">
        <f>SUM(C633:C644)</f>
        <v>41965.998030444054</v>
      </c>
      <c r="D708" s="95"/>
      <c r="E708" s="95">
        <f>SUM(E633:E644)</f>
        <v>42423.586939817491</v>
      </c>
      <c r="F708" s="95">
        <f t="shared" ref="F708:Q708" si="1137">AVERAGE(F633:F644)</f>
        <v>5.487381294300822</v>
      </c>
      <c r="G708" s="95">
        <f t="shared" si="1137"/>
        <v>5.6801537912495368</v>
      </c>
      <c r="H708" s="95">
        <f t="shared" si="1137"/>
        <v>6.0275357222586869</v>
      </c>
      <c r="I708" s="95">
        <f t="shared" si="1137"/>
        <v>6.2092424267704862</v>
      </c>
      <c r="J708" s="96">
        <f t="shared" si="1137"/>
        <v>0.80273296217546719</v>
      </c>
      <c r="K708" s="96">
        <f t="shared" si="1137"/>
        <v>0.7832637273883537</v>
      </c>
      <c r="L708" s="96">
        <f t="shared" si="1137"/>
        <v>0.23897560886713901</v>
      </c>
      <c r="M708" s="96">
        <f t="shared" si="1137"/>
        <v>0.24158586355377895</v>
      </c>
      <c r="N708" s="96">
        <f t="shared" si="1137"/>
        <v>0.9900000000000001</v>
      </c>
      <c r="O708" s="96">
        <f t="shared" si="1137"/>
        <v>0.99474166666666675</v>
      </c>
      <c r="P708" s="96">
        <f t="shared" si="1137"/>
        <v>0.9937499999999998</v>
      </c>
      <c r="Q708" s="96">
        <f t="shared" si="1137"/>
        <v>0.99679166666666674</v>
      </c>
      <c r="R708" s="88">
        <f t="shared" si="1136"/>
        <v>-2.4226342914807519E-2</v>
      </c>
      <c r="S708" s="94" t="str">
        <f t="shared" si="1129"/>
        <v>CY-20</v>
      </c>
      <c r="T708" s="18">
        <f t="shared" si="1130"/>
        <v>1.0903801430898419E-2</v>
      </c>
      <c r="U708" s="18">
        <f t="shared" si="1131"/>
        <v>3.5130144345705938E-2</v>
      </c>
      <c r="V708" s="18">
        <f t="shared" si="1132"/>
        <v>4.741666666666644E-3</v>
      </c>
      <c r="W708" s="18">
        <f t="shared" si="1133"/>
        <v>3.0416666666669423E-3</v>
      </c>
      <c r="X708" s="96">
        <f>AVERAGE(X633:X644)</f>
        <v>-2.0582526217841981E-2</v>
      </c>
      <c r="Y708" s="88"/>
      <c r="AB708" s="88"/>
    </row>
    <row r="709" spans="2:28" ht="15.75" hidden="1" thickBot="1">
      <c r="B709" s="94" t="s">
        <v>39</v>
      </c>
      <c r="C709" s="95">
        <f>SUM(C645:C656)</f>
        <v>42092.303248057375</v>
      </c>
      <c r="D709" s="95"/>
      <c r="E709" s="95">
        <f>SUM(E645:E656)</f>
        <v>41740.311831151848</v>
      </c>
      <c r="F709" s="95">
        <f t="shared" ref="F709:Q709" si="1138">AVERAGE(F645:F656)</f>
        <v>5.5200524833589357</v>
      </c>
      <c r="G709" s="95">
        <f t="shared" si="1138"/>
        <v>5.6180401213832072</v>
      </c>
      <c r="H709" s="95">
        <f t="shared" si="1138"/>
        <v>6.0579064260112654</v>
      </c>
      <c r="I709" s="95">
        <f t="shared" si="1138"/>
        <v>6.1512674618212699</v>
      </c>
      <c r="J709" s="96">
        <f t="shared" si="1138"/>
        <v>0.80325215054961741</v>
      </c>
      <c r="K709" s="96">
        <f t="shared" si="1138"/>
        <v>0.77750621511640716</v>
      </c>
      <c r="L709" s="96">
        <f t="shared" si="1138"/>
        <v>0.2403579670323539</v>
      </c>
      <c r="M709" s="96">
        <f t="shared" si="1138"/>
        <v>0.23834918271302533</v>
      </c>
      <c r="N709" s="96">
        <f t="shared" si="1138"/>
        <v>0.9900000000000001</v>
      </c>
      <c r="O709" s="96">
        <f t="shared" si="1138"/>
        <v>0.99736541666666645</v>
      </c>
      <c r="P709" s="96">
        <f t="shared" si="1138"/>
        <v>0.99499999999999977</v>
      </c>
      <c r="Q709" s="96">
        <f t="shared" si="1138"/>
        <v>0.99847883333333343</v>
      </c>
      <c r="R709" s="88">
        <f t="shared" si="1136"/>
        <v>-2.6113584995181016E-2</v>
      </c>
      <c r="S709" s="94" t="str">
        <f t="shared" si="1129"/>
        <v>CY-21</v>
      </c>
      <c r="T709" s="18">
        <f t="shared" si="1130"/>
        <v>-8.3623700711072946E-3</v>
      </c>
      <c r="U709" s="18">
        <f t="shared" si="1131"/>
        <v>1.7751214924073722E-2</v>
      </c>
      <c r="V709" s="18">
        <f t="shared" si="1132"/>
        <v>7.3654166666663468E-3</v>
      </c>
      <c r="W709" s="18">
        <f t="shared" si="1133"/>
        <v>3.478833333333653E-3</v>
      </c>
      <c r="X709" s="96">
        <f>AVERAGE(X645:X656)</f>
        <v>-2.0833333333333332E-2</v>
      </c>
      <c r="Y709" s="88"/>
      <c r="AB709" s="88"/>
    </row>
    <row r="710" spans="2:28" ht="15.75" hidden="1" thickBot="1">
      <c r="B710" s="94" t="s">
        <v>40</v>
      </c>
      <c r="C710" s="95">
        <f>SUM(C657:C668)</f>
        <v>41928.404351241632</v>
      </c>
      <c r="D710" s="95">
        <f>SUM(C657:C661,D662:D668)</f>
        <v>42587.448874959155</v>
      </c>
      <c r="E710" s="95">
        <f>SUM(E657:E668)</f>
        <v>42980.916683608535</v>
      </c>
      <c r="F710" s="95">
        <f t="shared" ref="F710:Q710" si="1139">AVERAGE(F657:F668)</f>
        <v>5.5200524833589357</v>
      </c>
      <c r="G710" s="95">
        <f t="shared" si="1139"/>
        <v>5.6628219794429357</v>
      </c>
      <c r="H710" s="95">
        <f t="shared" si="1139"/>
        <v>6.0579064260112654</v>
      </c>
      <c r="I710" s="95">
        <f t="shared" si="1139"/>
        <v>6.2570486217385701</v>
      </c>
      <c r="J710" s="96">
        <f t="shared" si="1139"/>
        <v>0.79171864571247286</v>
      </c>
      <c r="K710" s="96">
        <f t="shared" si="1139"/>
        <v>0.7695666850130084</v>
      </c>
      <c r="L710" s="96">
        <f t="shared" si="1139"/>
        <v>0.24316221456777487</v>
      </c>
      <c r="M710" s="96">
        <f t="shared" si="1139"/>
        <v>0.24551530046471737</v>
      </c>
      <c r="N710" s="96">
        <f t="shared" si="1139"/>
        <v>0.9900000000000001</v>
      </c>
      <c r="O710" s="96">
        <f t="shared" si="1139"/>
        <v>0.99671208333333328</v>
      </c>
      <c r="P710" s="96">
        <f t="shared" si="1139"/>
        <v>0.99499999999999977</v>
      </c>
      <c r="Q710" s="96">
        <f t="shared" si="1139"/>
        <v>0.99965199999999987</v>
      </c>
      <c r="R710" s="88">
        <f t="shared" si="1136"/>
        <v>-1.6624737621631747E-2</v>
      </c>
      <c r="S710" s="94" t="str">
        <f t="shared" si="1129"/>
        <v>CY-22</v>
      </c>
      <c r="T710" s="18">
        <f>E710/D710-1</f>
        <v>9.2390556148276293E-3</v>
      </c>
      <c r="U710" s="18">
        <f t="shared" si="1131"/>
        <v>2.5863793236459376E-2</v>
      </c>
      <c r="V710" s="18">
        <f t="shared" si="1132"/>
        <v>6.7120833333331742E-3</v>
      </c>
      <c r="W710" s="18">
        <f t="shared" si="1133"/>
        <v>4.6520000000001005E-3</v>
      </c>
      <c r="X710" s="96">
        <f>AVERAGE(X657:X668)</f>
        <v>-1.5174999999999999E-2</v>
      </c>
      <c r="Y710" s="88"/>
      <c r="AB710" s="88"/>
    </row>
    <row r="711" spans="2:28" ht="15.75" hidden="1" thickBot="1">
      <c r="B711" s="94" t="s">
        <v>41</v>
      </c>
      <c r="C711" s="95">
        <f>SUM(C669:C680)</f>
        <v>41720.272946434867</v>
      </c>
      <c r="D711" s="95">
        <f>SUM(D669:D680)</f>
        <v>43072.875422712641</v>
      </c>
      <c r="E711" s="95">
        <f>SUM(E669:E680)</f>
        <v>40944.744861691943</v>
      </c>
      <c r="F711" s="95">
        <f t="shared" ref="F711:Q711" si="1140">AVERAGE(F669:F680)</f>
        <v>5.5200524833589357</v>
      </c>
      <c r="G711" s="95">
        <f t="shared" si="1140"/>
        <v>5.5226135411378179</v>
      </c>
      <c r="H711" s="95">
        <f t="shared" si="1140"/>
        <v>6.0579064260112654</v>
      </c>
      <c r="I711" s="95">
        <f t="shared" si="1140"/>
        <v>6.0397212034746026</v>
      </c>
      <c r="J711" s="96">
        <f t="shared" si="1140"/>
        <v>0.77975582185893977</v>
      </c>
      <c r="K711" s="96">
        <f t="shared" si="1140"/>
        <v>0.7717351566819356</v>
      </c>
      <c r="L711" s="96">
        <f t="shared" si="1140"/>
        <v>0.24596301302534496</v>
      </c>
      <c r="M711" s="96">
        <f t="shared" si="1140"/>
        <v>0.23384665029785998</v>
      </c>
      <c r="N711" s="96">
        <f t="shared" si="1140"/>
        <v>0.9900000000000001</v>
      </c>
      <c r="O711" s="96">
        <f t="shared" si="1140"/>
        <v>0.95388554224</v>
      </c>
      <c r="P711" s="96">
        <f t="shared" si="1140"/>
        <v>0.99499999999999977</v>
      </c>
      <c r="Q711" s="96">
        <f t="shared" si="1140"/>
        <v>0.99914599999999998</v>
      </c>
      <c r="R711" s="88">
        <f t="shared" si="1136"/>
        <v>-4.6405774510368869E-2</v>
      </c>
      <c r="S711" s="94" t="str">
        <f t="shared" si="1129"/>
        <v>CY-23</v>
      </c>
      <c r="T711" s="18">
        <f>E711/D711-1</f>
        <v>-4.9407673393880747E-2</v>
      </c>
      <c r="U711" s="18">
        <f>I711/H711-1</f>
        <v>-3.0018988835118776E-3</v>
      </c>
      <c r="V711" s="18">
        <f t="shared" si="1132"/>
        <v>-3.6114457760000107E-2</v>
      </c>
      <c r="W711" s="18">
        <f t="shared" si="1133"/>
        <v>4.1460000000002051E-3</v>
      </c>
      <c r="X711" s="96">
        <f>AVERAGE(X669:X680)</f>
        <v>-1.4916666666666663E-2</v>
      </c>
      <c r="Y711" s="88"/>
      <c r="AB711" s="88"/>
    </row>
    <row r="712" spans="2:28" ht="15.75" hidden="1" thickBot="1">
      <c r="B712" s="94" t="s">
        <v>47</v>
      </c>
      <c r="C712" s="95">
        <f>SUM(C681:C681)</f>
        <v>0</v>
      </c>
      <c r="D712" s="95">
        <f>SUM(D681:D692)</f>
        <v>42772.047609459922</v>
      </c>
      <c r="E712" s="95">
        <f>SUM(E681:E692)</f>
        <v>41437.36260793476</v>
      </c>
      <c r="F712" s="95">
        <f t="shared" ref="F712:Q712" si="1141">AVERAGE(F681:F692)</f>
        <v>5.5200524833589357</v>
      </c>
      <c r="G712" s="95">
        <f t="shared" si="1141"/>
        <v>5.4488469552658652</v>
      </c>
      <c r="H712" s="95">
        <f t="shared" si="1141"/>
        <v>6.0579064260112654</v>
      </c>
      <c r="I712" s="95">
        <f t="shared" si="1141"/>
        <v>5.9461067587056524</v>
      </c>
      <c r="J712" s="96">
        <f t="shared" si="1141"/>
        <v>0.77206115127742969</v>
      </c>
      <c r="K712" s="96">
        <f t="shared" si="1141"/>
        <v>0.75764559827473466</v>
      </c>
      <c r="L712" s="96">
        <f t="shared" si="1141"/>
        <v>0.24352651373288881</v>
      </c>
      <c r="M712" s="96">
        <f t="shared" si="1141"/>
        <v>0.23598775997085794</v>
      </c>
      <c r="N712" s="96">
        <f t="shared" si="1141"/>
        <v>0.9900000000000001</v>
      </c>
      <c r="O712" s="96">
        <f t="shared" si="1141"/>
        <v>0.99564765103333341</v>
      </c>
      <c r="P712" s="96">
        <f t="shared" si="1141"/>
        <v>0.99499999999999977</v>
      </c>
      <c r="Q712" s="96">
        <f t="shared" si="1141"/>
        <v>0.99826025000000007</v>
      </c>
      <c r="R712" s="88">
        <f t="shared" si="1136"/>
        <v>-1.2749442757306495E-2</v>
      </c>
      <c r="S712" s="94" t="str">
        <f t="shared" si="1129"/>
        <v>CY-24</v>
      </c>
      <c r="T712" s="18">
        <f>E712/D712-1</f>
        <v>-3.1204608526386513E-2</v>
      </c>
      <c r="U712" s="18">
        <f>I712/H712-1</f>
        <v>-1.8455165769080017E-2</v>
      </c>
      <c r="V712" s="18">
        <f t="shared" si="1132"/>
        <v>5.6476510333333119E-3</v>
      </c>
      <c r="W712" s="18">
        <f t="shared" si="1133"/>
        <v>3.2602500000002976E-3</v>
      </c>
      <c r="X712" s="96">
        <f>AVERAGE(X681:X681)</f>
        <v>-1.7500000000000002E-2</v>
      </c>
      <c r="Y712" s="88"/>
      <c r="AB712" s="88"/>
    </row>
    <row r="713" spans="2:28" ht="15.75" thickBot="1">
      <c r="B713" s="94" t="s">
        <v>56</v>
      </c>
      <c r="C713" s="95">
        <f>SUM(C693:C693)</f>
        <v>0</v>
      </c>
      <c r="D713" s="95">
        <f>SUM(D693:D693)</f>
        <v>3296.2209086575904</v>
      </c>
      <c r="E713" s="95">
        <f>SUM(E693:E693)</f>
        <v>3227.1266849759468</v>
      </c>
      <c r="F713" s="95">
        <f t="shared" ref="F713:Q713" si="1142">AVERAGE(F693:F693)</f>
        <v>4.032258064516129</v>
      </c>
      <c r="G713" s="95">
        <f t="shared" si="1142"/>
        <v>4.0656519318440854</v>
      </c>
      <c r="H713" s="95">
        <f t="shared" si="1142"/>
        <v>5.2967741935483863</v>
      </c>
      <c r="I713" s="95">
        <f t="shared" si="1142"/>
        <v>5.3456687492258057</v>
      </c>
      <c r="J713" s="96">
        <f t="shared" si="1142"/>
        <v>0.80170100173984238</v>
      </c>
      <c r="K713" s="96">
        <f t="shared" si="1142"/>
        <v>0.77055619328716107</v>
      </c>
      <c r="L713" s="96">
        <f t="shared" si="1142"/>
        <v>0.22152022235602087</v>
      </c>
      <c r="M713" s="96">
        <f t="shared" si="1142"/>
        <v>0.21687679334515772</v>
      </c>
      <c r="N713" s="96">
        <f t="shared" si="1142"/>
        <v>0.99</v>
      </c>
      <c r="O713" s="96">
        <f t="shared" si="1142"/>
        <v>0.99919999999999998</v>
      </c>
      <c r="P713" s="96">
        <f t="shared" si="1142"/>
        <v>0.995</v>
      </c>
      <c r="Q713" s="96">
        <f t="shared" si="1142"/>
        <v>1</v>
      </c>
      <c r="R713" s="88">
        <f t="shared" si="1136"/>
        <v>-3.0192654631984284E-2</v>
      </c>
      <c r="S713" s="94" t="str">
        <f t="shared" si="1129"/>
        <v>CY-25</v>
      </c>
      <c r="T713" s="18">
        <f>E713/D713-1</f>
        <v>-2.0961648383506781E-2</v>
      </c>
      <c r="U713" s="18">
        <f>I713/H713-1</f>
        <v>9.2310062484775024E-3</v>
      </c>
      <c r="V713" s="18">
        <f t="shared" si="1132"/>
        <v>9.199999999999986E-3</v>
      </c>
      <c r="W713" s="18">
        <f t="shared" si="1133"/>
        <v>5.0000000000000044E-3</v>
      </c>
      <c r="X713" s="96">
        <f>AVERAGE(X693:X693)</f>
        <v>-1.0800000000000001E-2</v>
      </c>
      <c r="Y713" s="88"/>
      <c r="AB713" s="88"/>
    </row>
    <row r="714" spans="2:28" hidden="1">
      <c r="B714" s="119" t="s">
        <v>50</v>
      </c>
      <c r="C714" s="120">
        <f>SUM(C665:C675)</f>
        <v>38497.880549753565</v>
      </c>
      <c r="D714" s="120">
        <f>SUM(D672:D683)</f>
        <v>42997.140926329761</v>
      </c>
      <c r="E714" s="120">
        <f>SUM(E672:E683)</f>
        <v>40452.415656309349</v>
      </c>
      <c r="F714" s="120">
        <f t="shared" ref="F714:Q714" si="1143">AVERAGE(F672:F683)</f>
        <v>5.5200524833589348</v>
      </c>
      <c r="G714" s="120">
        <f t="shared" si="1143"/>
        <v>5.5006547914123267</v>
      </c>
      <c r="H714" s="120">
        <f t="shared" si="1143"/>
        <v>6.0579064260112636</v>
      </c>
      <c r="I714" s="120">
        <f t="shared" si="1143"/>
        <v>5.9802790373083523</v>
      </c>
      <c r="J714" s="118">
        <f t="shared" si="1143"/>
        <v>0.77612727830531492</v>
      </c>
      <c r="K714" s="118">
        <f t="shared" si="1143"/>
        <v>0.76899685601652923</v>
      </c>
      <c r="L714" s="118">
        <f t="shared" si="1143"/>
        <v>0.24480606134087693</v>
      </c>
      <c r="M714" s="118">
        <f t="shared" si="1143"/>
        <v>0.23025779530623838</v>
      </c>
      <c r="N714" s="118">
        <f t="shared" si="1143"/>
        <v>0.9900000000000001</v>
      </c>
      <c r="O714" s="118">
        <f t="shared" si="1143"/>
        <v>0.95254495890666646</v>
      </c>
      <c r="P714" s="118">
        <f t="shared" si="1143"/>
        <v>0.99499999999999977</v>
      </c>
      <c r="Q714" s="118">
        <f t="shared" si="1143"/>
        <v>0.99838583333333331</v>
      </c>
      <c r="R714" s="11">
        <f t="shared" si="1136"/>
        <v>-4.6369365462895829E-2</v>
      </c>
      <c r="S714" s="121" t="str">
        <f t="shared" si="1129"/>
        <v>FY23-24</v>
      </c>
      <c r="T714" s="118">
        <f t="shared" ref="T714:T715" si="1144">E714/D714-1</f>
        <v>-5.9183592564456378E-2</v>
      </c>
      <c r="U714" s="118">
        <f t="shared" ref="U714:U715" si="1145">I714/H714-1</f>
        <v>-1.2814227101560549E-2</v>
      </c>
      <c r="V714" s="118">
        <f t="shared" si="1132"/>
        <v>-3.7455041093333641E-2</v>
      </c>
      <c r="W714" s="118">
        <f t="shared" si="1133"/>
        <v>3.3858333333335322E-3</v>
      </c>
      <c r="X714" s="118">
        <f>AVERAGE(X663:X683)</f>
        <v>-1.4819047619047621E-2</v>
      </c>
    </row>
    <row r="715" spans="2:28">
      <c r="B715" s="119" t="s">
        <v>55</v>
      </c>
      <c r="C715" s="120">
        <f>SUM(C666:C676)</f>
        <v>38154.586849546722</v>
      </c>
      <c r="D715" s="120">
        <f>SUM(D684:D693)</f>
        <v>35227.315716053236</v>
      </c>
      <c r="E715" s="120">
        <f>SUM(E684:E693)</f>
        <v>34652.567667183503</v>
      </c>
      <c r="F715" s="120">
        <f t="shared" ref="F715:Q715" si="1146">AVERAGE(F684:F693)</f>
        <v>5.5115053763440862</v>
      </c>
      <c r="G715" s="120">
        <f t="shared" si="1146"/>
        <v>5.5026285491215408</v>
      </c>
      <c r="H715" s="120">
        <f t="shared" si="1146"/>
        <v>5.9692688172043002</v>
      </c>
      <c r="I715" s="120">
        <f t="shared" si="1146"/>
        <v>5.9571666118422097</v>
      </c>
      <c r="J715" s="118">
        <f t="shared" si="1146"/>
        <v>0.77234109537798856</v>
      </c>
      <c r="K715" s="118">
        <f t="shared" si="1146"/>
        <v>0.75561701170098561</v>
      </c>
      <c r="L715" s="118">
        <f t="shared" si="1146"/>
        <v>0.23996758361827811</v>
      </c>
      <c r="M715" s="118">
        <f t="shared" si="1146"/>
        <v>0.23607384568445253</v>
      </c>
      <c r="N715" s="118">
        <f t="shared" si="1146"/>
        <v>0.99</v>
      </c>
      <c r="O715" s="118">
        <f t="shared" si="1146"/>
        <v>0.99697268123999994</v>
      </c>
      <c r="P715" s="118">
        <f t="shared" si="1146"/>
        <v>0.99499999999999988</v>
      </c>
      <c r="Q715" s="118">
        <f t="shared" si="1146"/>
        <v>0.99928229999999996</v>
      </c>
      <c r="R715" s="11">
        <f t="shared" si="1136"/>
        <v>-1.4287990186053867E-2</v>
      </c>
      <c r="S715" s="121" t="str">
        <f t="shared" si="1129"/>
        <v>FY24-25</v>
      </c>
      <c r="T715" s="118">
        <f t="shared" si="1144"/>
        <v>-1.6315408573915779E-2</v>
      </c>
      <c r="U715" s="118">
        <f t="shared" si="1145"/>
        <v>-2.0274183878619123E-3</v>
      </c>
      <c r="V715" s="118">
        <f t="shared" si="1132"/>
        <v>6.9726812399999449E-3</v>
      </c>
      <c r="W715" s="118">
        <f t="shared" si="1133"/>
        <v>4.2823000000000722E-3</v>
      </c>
      <c r="X715" s="118">
        <f>AVERAGE(X664:X684)</f>
        <v>-1.5414285714285717E-2</v>
      </c>
    </row>
  </sheetData>
  <autoFilter ref="A2:BG113" xr:uid="{C72242AA-1D0C-4C66-B2B6-9E5CFA8763E0}"/>
  <mergeCells count="17">
    <mergeCell ref="B598:I598"/>
    <mergeCell ref="S480:X480"/>
    <mergeCell ref="S598:X598"/>
    <mergeCell ref="B480:I480"/>
    <mergeCell ref="K480:L480"/>
    <mergeCell ref="K598:L598"/>
    <mergeCell ref="B1:Q1"/>
    <mergeCell ref="S1:X1"/>
    <mergeCell ref="S126:X126"/>
    <mergeCell ref="S244:X244"/>
    <mergeCell ref="S362:X362"/>
    <mergeCell ref="B126:I126"/>
    <mergeCell ref="K126:M126"/>
    <mergeCell ref="B244:I244"/>
    <mergeCell ref="K244:M244"/>
    <mergeCell ref="B362:I362"/>
    <mergeCell ref="K362:M362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63BA-BBA1-4453-8CCC-6D874370B120}">
  <dimension ref="A1:AU549"/>
  <sheetViews>
    <sheetView topLeftCell="U1" zoomScale="70" zoomScaleNormal="70" workbookViewId="0">
      <selection activeCell="X2" sqref="X2:AQ467"/>
    </sheetView>
  </sheetViews>
  <sheetFormatPr defaultColWidth="9.140625" defaultRowHeight="15"/>
  <cols>
    <col min="24" max="24" width="9.42578125" customWidth="1"/>
    <col min="25" max="25" width="8.85546875" customWidth="1"/>
    <col min="26" max="26" width="23.42578125" customWidth="1"/>
    <col min="27" max="27" width="38" customWidth="1"/>
    <col min="28" max="28" width="11.5703125" customWidth="1"/>
    <col min="29" max="29" width="14.140625" customWidth="1"/>
    <col min="30" max="30" width="13.85546875" customWidth="1"/>
    <col min="31" max="31" width="10.5703125" customWidth="1"/>
    <col min="32" max="33" width="10.85546875" customWidth="1"/>
    <col min="34" max="34" width="10.5703125" customWidth="1"/>
    <col min="35" max="35" width="22" customWidth="1"/>
    <col min="36" max="36" width="21.5703125" customWidth="1"/>
    <col min="37" max="38" width="10.5703125" customWidth="1"/>
    <col min="39" max="39" width="28.140625" customWidth="1"/>
    <col min="40" max="40" width="24.42578125" customWidth="1"/>
    <col min="41" max="41" width="27" customWidth="1"/>
    <col min="42" max="42" width="23.28515625" customWidth="1"/>
    <col min="43" max="43" width="17.28515625" style="57" customWidth="1"/>
  </cols>
  <sheetData>
    <row r="1" spans="1:43">
      <c r="A1" s="166" t="s">
        <v>17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8"/>
      <c r="Q1" s="169" t="s">
        <v>27</v>
      </c>
      <c r="R1" s="170"/>
      <c r="S1" s="170"/>
      <c r="T1" s="170"/>
      <c r="U1" s="170"/>
      <c r="V1" s="171"/>
      <c r="AB1" s="106" t="s">
        <v>0</v>
      </c>
      <c r="AC1" s="69"/>
      <c r="AD1" s="69"/>
      <c r="AE1" s="69"/>
      <c r="AF1" s="69"/>
      <c r="AG1" s="69"/>
      <c r="AH1" s="107"/>
      <c r="AI1" s="69"/>
      <c r="AJ1" s="109" t="s">
        <v>30</v>
      </c>
      <c r="AK1" s="68"/>
      <c r="AL1" s="110"/>
      <c r="AM1" s="32">
        <v>20</v>
      </c>
      <c r="AN1" s="104" t="s">
        <v>31</v>
      </c>
      <c r="AO1" s="105">
        <f>23.49+(195*20*335/10^6)</f>
        <v>24.796499999999998</v>
      </c>
      <c r="AP1" s="33">
        <f>23.49</f>
        <v>23.49</v>
      </c>
      <c r="AQ1" s="108"/>
    </row>
    <row r="2" spans="1:43" ht="60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29</v>
      </c>
      <c r="G2" s="5" t="s">
        <v>10</v>
      </c>
      <c r="H2" s="5" t="s">
        <v>32</v>
      </c>
      <c r="I2" s="5" t="s">
        <v>11</v>
      </c>
      <c r="J2" s="16" t="s">
        <v>33</v>
      </c>
      <c r="K2" s="16" t="s">
        <v>16</v>
      </c>
      <c r="L2" s="5" t="s">
        <v>12</v>
      </c>
      <c r="M2" s="5" t="s">
        <v>13</v>
      </c>
      <c r="N2" s="5" t="s">
        <v>14</v>
      </c>
      <c r="O2" s="6" t="s">
        <v>15</v>
      </c>
      <c r="Q2" s="4" t="s">
        <v>5</v>
      </c>
      <c r="R2" s="5" t="s">
        <v>18</v>
      </c>
      <c r="S2" s="5" t="s">
        <v>19</v>
      </c>
      <c r="T2" s="5" t="s">
        <v>21</v>
      </c>
      <c r="U2" s="5" t="s">
        <v>20</v>
      </c>
      <c r="V2" s="56" t="s">
        <v>28</v>
      </c>
      <c r="X2" s="123" t="s">
        <v>43</v>
      </c>
      <c r="Y2" s="124" t="s">
        <v>44</v>
      </c>
      <c r="Z2" s="125" t="s">
        <v>45</v>
      </c>
      <c r="AA2" s="126" t="s">
        <v>46</v>
      </c>
      <c r="AB2" s="127" t="s">
        <v>5</v>
      </c>
      <c r="AC2" s="125" t="s">
        <v>6</v>
      </c>
      <c r="AD2" s="125" t="s">
        <v>7</v>
      </c>
      <c r="AE2" s="125" t="s">
        <v>8</v>
      </c>
      <c r="AF2" s="125" t="s">
        <v>9</v>
      </c>
      <c r="AG2" s="125" t="s">
        <v>29</v>
      </c>
      <c r="AH2" s="125" t="s">
        <v>10</v>
      </c>
      <c r="AI2" s="125" t="s">
        <v>32</v>
      </c>
      <c r="AJ2" s="125" t="s">
        <v>11</v>
      </c>
      <c r="AK2" s="125" t="s">
        <v>33</v>
      </c>
      <c r="AL2" s="125" t="s">
        <v>16</v>
      </c>
      <c r="AM2" s="125" t="s">
        <v>12</v>
      </c>
      <c r="AN2" s="125" t="s">
        <v>13</v>
      </c>
      <c r="AO2" s="125" t="s">
        <v>14</v>
      </c>
      <c r="AP2" s="126" t="s">
        <v>15</v>
      </c>
      <c r="AQ2" s="128" t="s">
        <v>28</v>
      </c>
    </row>
    <row r="3" spans="1:43" ht="14.45" customHeight="1">
      <c r="A3" s="42">
        <v>42855</v>
      </c>
      <c r="B3" s="36">
        <f t="shared" ref="B3:B15" si="0">SUM(AC3,AC96,AC189,AC282,AC375)</f>
        <v>19414.000000000004</v>
      </c>
      <c r="C3" s="36">
        <f t="shared" ref="C3:C15" si="1">SUM(AD3,AD96,AD189,AD282,AD375)</f>
        <v>19551.804790299535</v>
      </c>
      <c r="D3" s="36">
        <v>6.87</v>
      </c>
      <c r="E3" s="49">
        <f t="shared" ref="E3:E15" si="2">AVERAGE(AF3,AF96,AF189,AF282,AF375)</f>
        <v>6.9090882586666664</v>
      </c>
      <c r="F3" s="49"/>
      <c r="G3" s="49">
        <f t="shared" ref="G3:G15" si="3">AVERAGE(AH3,AH96,AH189,AH282,AH375)</f>
        <v>7.0590018672607417</v>
      </c>
      <c r="H3" s="48">
        <f t="shared" ref="H3:H15" si="4">AVERAGE(AI3,AI96,AI189,AI282,AI375)</f>
        <v>0.77077787659114738</v>
      </c>
      <c r="I3" s="48">
        <f t="shared" ref="I3:I15" si="5">AVERAGE(AJ3,AJ96,AJ189,AJ282,AJ375)</f>
        <v>0.77110404976058156</v>
      </c>
      <c r="J3" s="48">
        <f t="shared" ref="J3:J15" si="6">AVERAGE(AK3,AK96,AK189,AK282,AK375)</f>
        <v>0.26911826420267043</v>
      </c>
      <c r="K3" s="48">
        <f t="shared" ref="K3:K15" si="7">AVERAGE(AL3,AL96,AL189,AL282,AL375)</f>
        <v>0.27177012355587088</v>
      </c>
      <c r="L3" s="40">
        <v>0.99</v>
      </c>
      <c r="M3" s="48">
        <f t="shared" ref="M3:M34" si="8">AVERAGE(AN3,AN96,AN189,AN282,AN375)</f>
        <v>0.99868647715979486</v>
      </c>
      <c r="N3" s="40">
        <v>0.99</v>
      </c>
      <c r="O3" s="52">
        <f t="shared" ref="O3:O34" si="9">AVERAGE(AP3,AP96,AP189,AP282,AP375)</f>
        <v>1</v>
      </c>
      <c r="P3" s="41"/>
      <c r="Q3" s="42">
        <v>42855</v>
      </c>
      <c r="R3" s="39">
        <f t="shared" ref="R3:R34" si="10">C3/B3-1</f>
        <v>7.0982172813192079E-3</v>
      </c>
      <c r="S3" s="43">
        <f>E3/D3-1</f>
        <v>5.6897028626878843E-3</v>
      </c>
      <c r="T3" s="44">
        <f>M3-L3</f>
        <v>8.6864771597948698E-3</v>
      </c>
      <c r="U3" s="44">
        <f>O3-N3</f>
        <v>1.0000000000000009E-2</v>
      </c>
      <c r="V3" s="61"/>
      <c r="X3" s="129" t="s">
        <v>17</v>
      </c>
      <c r="Y3" s="130" t="s">
        <v>0</v>
      </c>
      <c r="Z3" s="130">
        <v>20</v>
      </c>
      <c r="AA3" s="131">
        <v>23.49</v>
      </c>
      <c r="AB3" s="132">
        <v>42855</v>
      </c>
      <c r="AC3" s="133">
        <v>3752.6849774077309</v>
      </c>
      <c r="AD3" s="133">
        <v>3699.5558942768307</v>
      </c>
      <c r="AE3" s="133">
        <v>6.87</v>
      </c>
      <c r="AF3" s="131">
        <v>6.9169739466666673</v>
      </c>
      <c r="AG3" s="131">
        <v>6.9933333333333341</v>
      </c>
      <c r="AH3" s="131">
        <v>7.0241078366666665</v>
      </c>
      <c r="AI3" s="111">
        <v>0.75269999999999992</v>
      </c>
      <c r="AJ3" s="111">
        <v>0.75269999999999992</v>
      </c>
      <c r="AK3" s="134">
        <v>0.25800000000000001</v>
      </c>
      <c r="AL3" s="134">
        <v>0.25800000000000001</v>
      </c>
      <c r="AM3" s="83">
        <v>0.99</v>
      </c>
      <c r="AN3" s="111">
        <v>0.99826851841357078</v>
      </c>
      <c r="AO3" s="83">
        <v>0.99</v>
      </c>
      <c r="AP3" s="135">
        <v>1</v>
      </c>
      <c r="AQ3" s="136"/>
    </row>
    <row r="4" spans="1:43" ht="14.45" customHeight="1">
      <c r="A4" s="7">
        <v>42886</v>
      </c>
      <c r="B4" s="3">
        <f t="shared" si="0"/>
        <v>19221.000000000004</v>
      </c>
      <c r="C4" s="3">
        <f t="shared" si="1"/>
        <v>18840.132000000016</v>
      </c>
      <c r="D4" s="3">
        <v>6.9</v>
      </c>
      <c r="E4" s="2">
        <f t="shared" si="2"/>
        <v>6.880590804516129</v>
      </c>
      <c r="F4" s="2"/>
      <c r="G4" s="2">
        <f t="shared" si="3"/>
        <v>6.8091979448689512</v>
      </c>
      <c r="H4" s="10">
        <f t="shared" si="4"/>
        <v>0.76153842309445741</v>
      </c>
      <c r="I4" s="10">
        <f t="shared" si="5"/>
        <v>0.75002791000860647</v>
      </c>
      <c r="J4" s="10">
        <f t="shared" si="6"/>
        <v>0.25700889130089999</v>
      </c>
      <c r="K4" s="10">
        <f t="shared" si="7"/>
        <v>0.25349373158986682</v>
      </c>
      <c r="L4" s="9">
        <v>0.99</v>
      </c>
      <c r="M4" s="10">
        <f t="shared" si="8"/>
        <v>0.99378951164608931</v>
      </c>
      <c r="N4" s="9">
        <v>0.99</v>
      </c>
      <c r="O4" s="17">
        <f t="shared" si="9"/>
        <v>0.99612903225806471</v>
      </c>
      <c r="Q4" s="7">
        <v>42886</v>
      </c>
      <c r="R4" s="8">
        <f t="shared" si="10"/>
        <v>-1.9815202122677622E-2</v>
      </c>
      <c r="S4" s="26">
        <f t="shared" ref="S4:S14" si="11">E4/D4-1</f>
        <v>-2.8129268817205233E-3</v>
      </c>
      <c r="T4" s="27">
        <f t="shared" ref="T4:T32" si="12">M4-L4</f>
        <v>3.7895116460893163E-3</v>
      </c>
      <c r="U4" s="27">
        <f t="shared" ref="U4:U67" si="13">O4-N4</f>
        <v>6.129032258064715E-3</v>
      </c>
      <c r="V4" s="53"/>
      <c r="X4" s="129" t="s">
        <v>17</v>
      </c>
      <c r="Y4" s="130" t="s">
        <v>0</v>
      </c>
      <c r="Z4" s="130">
        <v>20</v>
      </c>
      <c r="AA4" s="131">
        <v>23.49</v>
      </c>
      <c r="AB4" s="132">
        <v>42886</v>
      </c>
      <c r="AC4" s="133">
        <v>3715.3784872130423</v>
      </c>
      <c r="AD4" s="133">
        <v>3596.0383697139241</v>
      </c>
      <c r="AE4" s="133">
        <v>6.9</v>
      </c>
      <c r="AF4" s="131">
        <v>6.9201347858064519</v>
      </c>
      <c r="AG4" s="131">
        <v>6.9161290322580644</v>
      </c>
      <c r="AH4" s="131">
        <v>6.8798109904832412</v>
      </c>
      <c r="AI4" s="111">
        <v>0.72680000000000011</v>
      </c>
      <c r="AJ4" s="111">
        <v>0.72680000000000011</v>
      </c>
      <c r="AK4" s="134">
        <v>0.24299999999999999</v>
      </c>
      <c r="AL4" s="134">
        <v>0.24299999999999999</v>
      </c>
      <c r="AM4" s="83">
        <v>0.99</v>
      </c>
      <c r="AN4" s="111">
        <v>0.99391931062800598</v>
      </c>
      <c r="AO4" s="83">
        <v>0.99</v>
      </c>
      <c r="AP4" s="135">
        <v>0.9961290322580646</v>
      </c>
      <c r="AQ4" s="136"/>
    </row>
    <row r="5" spans="1:43" ht="14.45" customHeight="1">
      <c r="A5" s="7">
        <v>42916</v>
      </c>
      <c r="B5" s="3">
        <f t="shared" si="0"/>
        <v>17366.000000000004</v>
      </c>
      <c r="C5" s="3">
        <f t="shared" si="1"/>
        <v>18302.724000000006</v>
      </c>
      <c r="D5" s="3">
        <v>6.5</v>
      </c>
      <c r="E5" s="2">
        <f t="shared" si="2"/>
        <v>6.7390925139333344</v>
      </c>
      <c r="F5" s="2"/>
      <c r="G5" s="2">
        <f t="shared" si="3"/>
        <v>6.590922174690462</v>
      </c>
      <c r="H5" s="10">
        <f t="shared" si="4"/>
        <v>0.77408488802975872</v>
      </c>
      <c r="I5" s="10">
        <f t="shared" si="5"/>
        <v>0.79096196255791029</v>
      </c>
      <c r="J5" s="10">
        <f t="shared" si="6"/>
        <v>0.24331207047200859</v>
      </c>
      <c r="K5" s="10">
        <f t="shared" si="7"/>
        <v>0.25424296518253692</v>
      </c>
      <c r="L5" s="9">
        <v>0.99</v>
      </c>
      <c r="M5" s="10">
        <f t="shared" si="8"/>
        <v>0.97766251346928601</v>
      </c>
      <c r="N5" s="9">
        <v>0.99</v>
      </c>
      <c r="O5" s="17">
        <f t="shared" si="9"/>
        <v>0.97299983966650638</v>
      </c>
      <c r="Q5" s="7">
        <v>42916</v>
      </c>
      <c r="R5" s="8">
        <f t="shared" si="10"/>
        <v>5.3940112864217626E-2</v>
      </c>
      <c r="S5" s="26">
        <f t="shared" si="11"/>
        <v>3.6783463682051432E-2</v>
      </c>
      <c r="T5" s="27">
        <f t="shared" si="12"/>
        <v>-1.2337486530713981E-2</v>
      </c>
      <c r="U5" s="27">
        <f t="shared" si="13"/>
        <v>-1.7000160333493608E-2</v>
      </c>
      <c r="V5" s="53"/>
      <c r="X5" s="129" t="s">
        <v>17</v>
      </c>
      <c r="Y5" s="130" t="s">
        <v>0</v>
      </c>
      <c r="Z5" s="130">
        <v>20</v>
      </c>
      <c r="AA5" s="131">
        <v>23.49</v>
      </c>
      <c r="AB5" s="132">
        <v>42916</v>
      </c>
      <c r="AC5" s="133">
        <v>3356.8109260153838</v>
      </c>
      <c r="AD5" s="133">
        <v>3506.5105068573484</v>
      </c>
      <c r="AE5" s="133">
        <v>6.5</v>
      </c>
      <c r="AF5" s="131">
        <v>6.7493589333333315</v>
      </c>
      <c r="AG5" s="131">
        <v>6.47</v>
      </c>
      <c r="AH5" s="131">
        <v>6.7419942466666667</v>
      </c>
      <c r="AI5" s="111">
        <v>0.7641</v>
      </c>
      <c r="AJ5" s="111">
        <v>0.7641</v>
      </c>
      <c r="AK5" s="134">
        <v>0.2437</v>
      </c>
      <c r="AL5" s="134">
        <v>0.2437</v>
      </c>
      <c r="AM5" s="83">
        <v>0.99</v>
      </c>
      <c r="AN5" s="111">
        <v>0.97182606208214695</v>
      </c>
      <c r="AO5" s="83">
        <v>0.99</v>
      </c>
      <c r="AP5" s="135">
        <v>0.97299983966650638</v>
      </c>
      <c r="AQ5" s="136"/>
    </row>
    <row r="6" spans="1:43" ht="14.45" customHeight="1">
      <c r="A6" s="7">
        <v>42947</v>
      </c>
      <c r="B6" s="3">
        <f t="shared" si="0"/>
        <v>16090</v>
      </c>
      <c r="C6" s="3">
        <f t="shared" si="1"/>
        <v>17314.487999999987</v>
      </c>
      <c r="D6" s="3">
        <v>5.74</v>
      </c>
      <c r="E6" s="2">
        <f t="shared" si="2"/>
        <v>5.9767509024932668</v>
      </c>
      <c r="F6" s="2"/>
      <c r="G6" s="2">
        <f t="shared" si="3"/>
        <v>5.8954536019634913</v>
      </c>
      <c r="H6" s="10">
        <f t="shared" si="4"/>
        <v>0.77759154779660888</v>
      </c>
      <c r="I6" s="10">
        <f t="shared" si="5"/>
        <v>0.79303139547468859</v>
      </c>
      <c r="J6" s="10">
        <f t="shared" si="6"/>
        <v>0.21864017694352431</v>
      </c>
      <c r="K6" s="10">
        <f t="shared" si="7"/>
        <v>0.23254889124090328</v>
      </c>
      <c r="L6" s="9">
        <v>0.99</v>
      </c>
      <c r="M6" s="10">
        <f t="shared" si="8"/>
        <v>0.99593427152309988</v>
      </c>
      <c r="N6" s="9">
        <v>0.99</v>
      </c>
      <c r="O6" s="17">
        <f t="shared" si="9"/>
        <v>0.99522102747909202</v>
      </c>
      <c r="Q6" s="7">
        <v>42947</v>
      </c>
      <c r="R6" s="8">
        <f t="shared" si="10"/>
        <v>7.6102423865754387E-2</v>
      </c>
      <c r="S6" s="26">
        <f t="shared" si="11"/>
        <v>4.124580182809523E-2</v>
      </c>
      <c r="T6" s="27">
        <f t="shared" si="12"/>
        <v>5.9342715230998877E-3</v>
      </c>
      <c r="U6" s="27">
        <f t="shared" si="13"/>
        <v>5.221027479092033E-3</v>
      </c>
      <c r="V6" s="53"/>
      <c r="X6" s="129" t="s">
        <v>17</v>
      </c>
      <c r="Y6" s="130" t="s">
        <v>0</v>
      </c>
      <c r="Z6" s="130">
        <v>20</v>
      </c>
      <c r="AA6" s="131">
        <v>23.49</v>
      </c>
      <c r="AB6" s="132">
        <v>42947</v>
      </c>
      <c r="AC6" s="133">
        <v>3110.1628354017921</v>
      </c>
      <c r="AD6" s="133">
        <v>3299.8424916767822</v>
      </c>
      <c r="AE6" s="133">
        <v>5.74</v>
      </c>
      <c r="AF6" s="131">
        <v>5.9885157024032258</v>
      </c>
      <c r="AG6" s="131">
        <v>5.7290322580645157</v>
      </c>
      <c r="AH6" s="131">
        <v>5.9940425863590328</v>
      </c>
      <c r="AI6" s="111">
        <v>0.75829999999999997</v>
      </c>
      <c r="AJ6" s="111">
        <v>0.75829999999999997</v>
      </c>
      <c r="AK6" s="134">
        <v>0.22089999999999999</v>
      </c>
      <c r="AL6" s="134">
        <v>0.22089999999999999</v>
      </c>
      <c r="AM6" s="83">
        <v>0.99</v>
      </c>
      <c r="AN6" s="111">
        <v>0.99482468298387927</v>
      </c>
      <c r="AO6" s="83">
        <v>0.99</v>
      </c>
      <c r="AP6" s="135">
        <v>0.99522102747909202</v>
      </c>
      <c r="AQ6" s="136"/>
    </row>
    <row r="7" spans="1:43" ht="14.45" customHeight="1">
      <c r="A7" s="7">
        <v>42978</v>
      </c>
      <c r="B7" s="3">
        <f t="shared" si="0"/>
        <v>16365</v>
      </c>
      <c r="C7" s="3">
        <f t="shared" si="1"/>
        <v>17510.148000000008</v>
      </c>
      <c r="D7" s="3">
        <v>5.71</v>
      </c>
      <c r="E7" s="2">
        <f t="shared" si="2"/>
        <v>6.0605586093802399</v>
      </c>
      <c r="F7" s="2"/>
      <c r="G7" s="2">
        <f t="shared" si="3"/>
        <v>6.1280108699683726</v>
      </c>
      <c r="H7" s="10">
        <f t="shared" si="4"/>
        <v>0.772244388214542</v>
      </c>
      <c r="I7" s="10">
        <f t="shared" si="5"/>
        <v>0.77053615738595627</v>
      </c>
      <c r="J7" s="10">
        <f t="shared" si="6"/>
        <v>0.22232193882416257</v>
      </c>
      <c r="K7" s="10">
        <f t="shared" si="7"/>
        <v>0.23574125691016579</v>
      </c>
      <c r="L7" s="9">
        <v>0.99</v>
      </c>
      <c r="M7" s="10">
        <f t="shared" si="8"/>
        <v>0.99977764976958527</v>
      </c>
      <c r="N7" s="9">
        <v>0.99</v>
      </c>
      <c r="O7" s="17">
        <f t="shared" si="9"/>
        <v>1</v>
      </c>
      <c r="Q7" s="7">
        <v>42978</v>
      </c>
      <c r="R7" s="8">
        <f t="shared" si="10"/>
        <v>6.997543538038542E-2</v>
      </c>
      <c r="S7" s="26">
        <f t="shared" si="11"/>
        <v>6.1393801993036679E-2</v>
      </c>
      <c r="T7" s="27">
        <f t="shared" si="12"/>
        <v>9.7776497695852838E-3</v>
      </c>
      <c r="U7" s="27">
        <f t="shared" si="13"/>
        <v>1.0000000000000009E-2</v>
      </c>
      <c r="V7" s="53"/>
      <c r="X7" s="129" t="s">
        <v>17</v>
      </c>
      <c r="Y7" s="130" t="s">
        <v>0</v>
      </c>
      <c r="Z7" s="130">
        <v>20</v>
      </c>
      <c r="AA7" s="131">
        <v>23.49</v>
      </c>
      <c r="AB7" s="132">
        <v>42978</v>
      </c>
      <c r="AC7" s="133">
        <v>3163.3197514823078</v>
      </c>
      <c r="AD7" s="133">
        <v>3310.0704858836721</v>
      </c>
      <c r="AE7" s="133">
        <v>5.71</v>
      </c>
      <c r="AF7" s="131">
        <v>6.0826664216379838</v>
      </c>
      <c r="AG7" s="131">
        <v>5.7612903225806447</v>
      </c>
      <c r="AH7" s="131">
        <v>6.1358565138179806</v>
      </c>
      <c r="AI7" s="111">
        <v>0.75190000000000001</v>
      </c>
      <c r="AJ7" s="111">
        <v>0.75190000000000001</v>
      </c>
      <c r="AK7" s="134">
        <v>0.22440000000000002</v>
      </c>
      <c r="AL7" s="134">
        <v>0.22440000000000002</v>
      </c>
      <c r="AM7" s="83">
        <v>0.99</v>
      </c>
      <c r="AN7" s="111">
        <v>0.99929531490015355</v>
      </c>
      <c r="AO7" s="83">
        <v>0.99</v>
      </c>
      <c r="AP7" s="135">
        <v>1</v>
      </c>
      <c r="AQ7" s="136"/>
    </row>
    <row r="8" spans="1:43" ht="14.45" customHeight="1">
      <c r="A8" s="7">
        <v>43008</v>
      </c>
      <c r="B8" s="3">
        <f t="shared" si="0"/>
        <v>17589</v>
      </c>
      <c r="C8" s="3">
        <f t="shared" si="1"/>
        <v>17394.876000000026</v>
      </c>
      <c r="D8" s="3">
        <v>5.93</v>
      </c>
      <c r="E8" s="2">
        <f t="shared" si="2"/>
        <v>5.9059228370186663</v>
      </c>
      <c r="F8" s="2"/>
      <c r="G8" s="2">
        <f t="shared" si="3"/>
        <v>6.3167816012374853</v>
      </c>
      <c r="H8" s="10">
        <f t="shared" si="4"/>
        <v>0.76696608044218784</v>
      </c>
      <c r="I8" s="10">
        <f t="shared" si="5"/>
        <v>0.78024191672096266</v>
      </c>
      <c r="J8" s="10">
        <f t="shared" si="6"/>
        <v>0.24047060621514219</v>
      </c>
      <c r="K8" s="10">
        <f t="shared" si="7"/>
        <v>0.24194448850166433</v>
      </c>
      <c r="L8" s="9">
        <v>0.99</v>
      </c>
      <c r="M8" s="10">
        <f t="shared" si="8"/>
        <v>0.98459974530048699</v>
      </c>
      <c r="N8" s="9">
        <v>0.99</v>
      </c>
      <c r="O8" s="17">
        <f t="shared" si="9"/>
        <v>0.98791208791208773</v>
      </c>
      <c r="Q8" s="7">
        <v>43008</v>
      </c>
      <c r="R8" s="8">
        <f t="shared" si="10"/>
        <v>-1.1036670646425328E-2</v>
      </c>
      <c r="S8" s="26">
        <f t="shared" si="11"/>
        <v>-4.0602298450814756E-3</v>
      </c>
      <c r="T8" s="27">
        <f t="shared" si="12"/>
        <v>-5.4002546995129963E-3</v>
      </c>
      <c r="U8" s="27">
        <f t="shared" si="13"/>
        <v>-2.0879120879122581E-3</v>
      </c>
      <c r="V8" s="53"/>
      <c r="X8" s="129" t="s">
        <v>17</v>
      </c>
      <c r="Y8" s="130" t="s">
        <v>0</v>
      </c>
      <c r="Z8" s="130">
        <v>20</v>
      </c>
      <c r="AA8" s="131">
        <v>23.49</v>
      </c>
      <c r="AB8" s="132">
        <v>43008</v>
      </c>
      <c r="AC8" s="133">
        <v>3399.9163525097651</v>
      </c>
      <c r="AD8" s="133">
        <v>3099.6728278801929</v>
      </c>
      <c r="AE8" s="133">
        <v>5.93</v>
      </c>
      <c r="AF8" s="131">
        <v>5.9032415044236668</v>
      </c>
      <c r="AG8" s="131">
        <v>6.4566666666666661</v>
      </c>
      <c r="AH8" s="131">
        <v>6.1841183954173324</v>
      </c>
      <c r="AI8" s="111">
        <v>0.76269999999999993</v>
      </c>
      <c r="AJ8" s="111">
        <v>0.76269999999999993</v>
      </c>
      <c r="AK8" s="134">
        <v>0.217</v>
      </c>
      <c r="AL8" s="134">
        <v>0.217</v>
      </c>
      <c r="AM8" s="83">
        <v>0.99</v>
      </c>
      <c r="AN8" s="111">
        <v>0.95962616850487703</v>
      </c>
      <c r="AO8" s="83">
        <v>0.99</v>
      </c>
      <c r="AP8" s="135">
        <v>0.98791208791208773</v>
      </c>
      <c r="AQ8" s="136"/>
    </row>
    <row r="9" spans="1:43" ht="14.45" customHeight="1">
      <c r="A9" s="7">
        <v>43039</v>
      </c>
      <c r="B9" s="3">
        <f t="shared" si="0"/>
        <v>18543</v>
      </c>
      <c r="C9" s="3">
        <f t="shared" si="1"/>
        <v>18741.275999999987</v>
      </c>
      <c r="D9" s="3">
        <v>5.39</v>
      </c>
      <c r="E9" s="2">
        <f t="shared" si="2"/>
        <v>5.5645956062114053</v>
      </c>
      <c r="F9" s="2"/>
      <c r="G9" s="2">
        <f t="shared" si="3"/>
        <v>6.8091027832897355</v>
      </c>
      <c r="H9" s="10">
        <f t="shared" si="4"/>
        <v>0.76979710585561922</v>
      </c>
      <c r="I9" s="10">
        <f t="shared" si="5"/>
        <v>0.74278257780581991</v>
      </c>
      <c r="J9" s="10">
        <f t="shared" si="6"/>
        <v>0.24895749291881736</v>
      </c>
      <c r="K9" s="10">
        <f t="shared" si="7"/>
        <v>0.25227905283456592</v>
      </c>
      <c r="L9" s="9">
        <v>0.99</v>
      </c>
      <c r="M9" s="10">
        <f t="shared" si="8"/>
        <v>0.99864846980976019</v>
      </c>
      <c r="N9" s="9">
        <v>0.99</v>
      </c>
      <c r="O9" s="17">
        <f t="shared" si="9"/>
        <v>1</v>
      </c>
      <c r="Q9" s="7">
        <v>43039</v>
      </c>
      <c r="R9" s="8">
        <f t="shared" si="10"/>
        <v>1.069276816049114E-2</v>
      </c>
      <c r="S9" s="26">
        <f t="shared" si="11"/>
        <v>3.2392505790613368E-2</v>
      </c>
      <c r="T9" s="27">
        <f t="shared" si="12"/>
        <v>8.6484698097601953E-3</v>
      </c>
      <c r="U9" s="27">
        <f t="shared" si="13"/>
        <v>1.0000000000000009E-2</v>
      </c>
      <c r="V9" s="53"/>
      <c r="X9" s="129" t="s">
        <v>17</v>
      </c>
      <c r="Y9" s="130" t="s">
        <v>0</v>
      </c>
      <c r="Z9" s="130">
        <v>20</v>
      </c>
      <c r="AA9" s="131">
        <v>23.49</v>
      </c>
      <c r="AB9" s="132">
        <v>43039</v>
      </c>
      <c r="AC9" s="133">
        <v>3584.3225268399897</v>
      </c>
      <c r="AD9" s="133">
        <v>3535.4744691082778</v>
      </c>
      <c r="AE9" s="133">
        <v>5.39</v>
      </c>
      <c r="AF9" s="131">
        <v>5.5560666393513216</v>
      </c>
      <c r="AG9" s="131">
        <v>6.5354838709677416</v>
      </c>
      <c r="AH9" s="131">
        <v>6.7995897506580656</v>
      </c>
      <c r="AI9" s="111">
        <v>0.72819999999999996</v>
      </c>
      <c r="AJ9" s="111">
        <v>0.72819999999999996</v>
      </c>
      <c r="AK9" s="134">
        <v>0.23949999999999999</v>
      </c>
      <c r="AL9" s="134">
        <v>0.23949999999999999</v>
      </c>
      <c r="AM9" s="83">
        <v>0.99</v>
      </c>
      <c r="AN9" s="111">
        <v>0.99392886683209258</v>
      </c>
      <c r="AO9" s="83">
        <v>0.99</v>
      </c>
      <c r="AP9" s="135">
        <v>1</v>
      </c>
      <c r="AQ9" s="136"/>
    </row>
    <row r="10" spans="1:43" ht="14.45" customHeight="1">
      <c r="A10" s="7">
        <v>43069</v>
      </c>
      <c r="B10" s="3">
        <f t="shared" si="0"/>
        <v>15930.000000000002</v>
      </c>
      <c r="C10" s="3">
        <f t="shared" si="1"/>
        <v>15401.268000000002</v>
      </c>
      <c r="D10" s="3">
        <v>4.2699999999999996</v>
      </c>
      <c r="E10" s="2">
        <f t="shared" si="2"/>
        <v>4.2443754231148469</v>
      </c>
      <c r="F10" s="2"/>
      <c r="G10" s="2">
        <f t="shared" si="3"/>
        <v>5.6694361642878262</v>
      </c>
      <c r="H10" s="10">
        <f t="shared" si="4"/>
        <v>0.80273906542277851</v>
      </c>
      <c r="I10" s="10">
        <f t="shared" si="5"/>
        <v>0.75846002605048579</v>
      </c>
      <c r="J10" s="10">
        <f t="shared" si="6"/>
        <v>0.21928284478976717</v>
      </c>
      <c r="K10" s="10">
        <f t="shared" si="7"/>
        <v>0.21423795265947665</v>
      </c>
      <c r="L10" s="9">
        <v>0.99</v>
      </c>
      <c r="M10" s="10">
        <f t="shared" si="8"/>
        <v>0.99822020202020201</v>
      </c>
      <c r="N10" s="9">
        <v>0.99</v>
      </c>
      <c r="O10" s="17">
        <f t="shared" si="9"/>
        <v>1</v>
      </c>
      <c r="P10" s="88">
        <f>R10-S10</f>
        <v>-2.7189888581918287E-2</v>
      </c>
      <c r="Q10" s="7">
        <v>43069</v>
      </c>
      <c r="R10" s="8">
        <f t="shared" si="10"/>
        <v>-3.3190960451977447E-2</v>
      </c>
      <c r="S10" s="26">
        <f t="shared" si="11"/>
        <v>-6.0010718700591603E-3</v>
      </c>
      <c r="T10" s="27">
        <f t="shared" si="12"/>
        <v>8.2202020202020165E-3</v>
      </c>
      <c r="U10" s="27">
        <f t="shared" si="13"/>
        <v>1.0000000000000009E-2</v>
      </c>
      <c r="V10" s="53"/>
      <c r="X10" s="129" t="s">
        <v>17</v>
      </c>
      <c r="Y10" s="130" t="s">
        <v>0</v>
      </c>
      <c r="Z10" s="130">
        <v>20</v>
      </c>
      <c r="AA10" s="131">
        <v>23.49</v>
      </c>
      <c r="AB10" s="132">
        <v>43069</v>
      </c>
      <c r="AC10" s="133">
        <v>3079.2351751367651</v>
      </c>
      <c r="AD10" s="133">
        <v>2913.735408517683</v>
      </c>
      <c r="AE10" s="133">
        <v>4.2699999999999996</v>
      </c>
      <c r="AF10" s="131">
        <v>4.2421328659090163</v>
      </c>
      <c r="AG10" s="131">
        <v>5.5533333333333328</v>
      </c>
      <c r="AH10" s="131">
        <v>5.7459731849949662</v>
      </c>
      <c r="AI10" s="111">
        <v>0.73730000000000007</v>
      </c>
      <c r="AJ10" s="111">
        <v>0.73730000000000007</v>
      </c>
      <c r="AK10" s="134">
        <v>0.20399999999999999</v>
      </c>
      <c r="AL10" s="134">
        <v>0.20399999999999999</v>
      </c>
      <c r="AM10" s="83">
        <v>0.99</v>
      </c>
      <c r="AN10" s="111">
        <v>0.99150904882154867</v>
      </c>
      <c r="AO10" s="83">
        <v>0.99</v>
      </c>
      <c r="AP10" s="135">
        <v>1</v>
      </c>
      <c r="AQ10" s="136"/>
    </row>
    <row r="11" spans="1:43" ht="14.45" customHeight="1">
      <c r="A11" s="7">
        <v>43100</v>
      </c>
      <c r="B11" s="3">
        <f t="shared" si="0"/>
        <v>15813</v>
      </c>
      <c r="C11" s="3">
        <f t="shared" si="1"/>
        <v>14720.40000000002</v>
      </c>
      <c r="D11" s="3">
        <v>3.77</v>
      </c>
      <c r="E11" s="2">
        <f t="shared" si="2"/>
        <v>3.6487027259422575</v>
      </c>
      <c r="F11" s="2"/>
      <c r="G11" s="2">
        <f t="shared" si="3"/>
        <v>5.0766439732830007</v>
      </c>
      <c r="H11" s="10">
        <f t="shared" si="4"/>
        <v>0.82785988699684854</v>
      </c>
      <c r="I11" s="10">
        <f t="shared" si="5"/>
        <v>0.78520389955048742</v>
      </c>
      <c r="J11" s="10">
        <f t="shared" si="6"/>
        <v>0.20947672952193597</v>
      </c>
      <c r="K11" s="10">
        <f t="shared" si="7"/>
        <v>0.19816291088372096</v>
      </c>
      <c r="L11" s="9">
        <v>0.99</v>
      </c>
      <c r="M11" s="10">
        <f t="shared" si="8"/>
        <v>0.99746692617141941</v>
      </c>
      <c r="N11" s="9">
        <v>0.99</v>
      </c>
      <c r="O11" s="17">
        <f t="shared" si="9"/>
        <v>0.99706744868035191</v>
      </c>
      <c r="Q11" s="7">
        <v>43100</v>
      </c>
      <c r="R11" s="8">
        <f t="shared" si="10"/>
        <v>-6.9095048377915691E-2</v>
      </c>
      <c r="S11" s="26">
        <f t="shared" si="11"/>
        <v>-3.2174343251390569E-2</v>
      </c>
      <c r="T11" s="27">
        <f t="shared" si="12"/>
        <v>7.4669261714194191E-3</v>
      </c>
      <c r="U11" s="27">
        <f t="shared" si="13"/>
        <v>7.0674486803519176E-3</v>
      </c>
      <c r="V11" s="53"/>
      <c r="X11" s="129" t="s">
        <v>17</v>
      </c>
      <c r="Y11" s="130" t="s">
        <v>0</v>
      </c>
      <c r="Z11" s="130">
        <v>20</v>
      </c>
      <c r="AA11" s="131">
        <v>23.49</v>
      </c>
      <c r="AB11" s="132">
        <v>43100</v>
      </c>
      <c r="AC11" s="133">
        <v>3056.6193235679639</v>
      </c>
      <c r="AD11" s="133">
        <v>2805.7674302511818</v>
      </c>
      <c r="AE11" s="133">
        <v>3.77</v>
      </c>
      <c r="AF11" s="131">
        <v>3.6525249507366135</v>
      </c>
      <c r="AG11" s="131">
        <v>5.2032258064516137</v>
      </c>
      <c r="AH11" s="131">
        <v>5.1475187803158873</v>
      </c>
      <c r="AI11" s="111">
        <v>0.76849999999999996</v>
      </c>
      <c r="AJ11" s="111">
        <v>0.76849999999999996</v>
      </c>
      <c r="AK11" s="134">
        <v>0.19010000000000002</v>
      </c>
      <c r="AL11" s="134">
        <v>0.19010000000000002</v>
      </c>
      <c r="AM11" s="83">
        <v>0.99</v>
      </c>
      <c r="AN11" s="111">
        <v>0.99667893094436921</v>
      </c>
      <c r="AO11" s="83">
        <v>0.99</v>
      </c>
      <c r="AP11" s="135">
        <v>0.99706744868035191</v>
      </c>
      <c r="AQ11" s="136"/>
    </row>
    <row r="12" spans="1:43" ht="14.45" customHeight="1">
      <c r="A12" s="7">
        <v>43131</v>
      </c>
      <c r="B12" s="3">
        <f t="shared" si="0"/>
        <v>16556</v>
      </c>
      <c r="C12" s="3">
        <f t="shared" si="1"/>
        <v>16637.507999999965</v>
      </c>
      <c r="D12" s="3">
        <v>4.03</v>
      </c>
      <c r="E12" s="2">
        <f t="shared" si="2"/>
        <v>4.2372803383343811</v>
      </c>
      <c r="F12" s="2"/>
      <c r="G12" s="2">
        <f t="shared" si="3"/>
        <v>5.8619252814551315</v>
      </c>
      <c r="H12" s="10">
        <f t="shared" si="4"/>
        <v>0.82341428459968691</v>
      </c>
      <c r="I12" s="10">
        <f t="shared" si="5"/>
        <v>0.76891440254994892</v>
      </c>
      <c r="J12" s="10">
        <f t="shared" si="6"/>
        <v>0.22329290798489679</v>
      </c>
      <c r="K12" s="10">
        <f t="shared" si="7"/>
        <v>0.22397188774977109</v>
      </c>
      <c r="L12" s="9">
        <v>0.99</v>
      </c>
      <c r="M12" s="10">
        <f t="shared" si="8"/>
        <v>0.99570486191192431</v>
      </c>
      <c r="N12" s="9">
        <v>0.99</v>
      </c>
      <c r="O12" s="17">
        <f t="shared" si="9"/>
        <v>0.99529569892473124</v>
      </c>
      <c r="Q12" s="7">
        <v>43131</v>
      </c>
      <c r="R12" s="8">
        <f t="shared" si="10"/>
        <v>4.9231698477871788E-3</v>
      </c>
      <c r="S12" s="26">
        <f t="shared" si="11"/>
        <v>5.1434327130119417E-2</v>
      </c>
      <c r="T12" s="27">
        <f t="shared" si="12"/>
        <v>5.7048619119243194E-3</v>
      </c>
      <c r="U12" s="27">
        <f t="shared" si="13"/>
        <v>5.2956989247312514E-3</v>
      </c>
      <c r="V12" s="53"/>
      <c r="X12" s="129" t="s">
        <v>17</v>
      </c>
      <c r="Y12" s="130" t="s">
        <v>0</v>
      </c>
      <c r="Z12" s="130">
        <v>20</v>
      </c>
      <c r="AA12" s="131">
        <v>23.49</v>
      </c>
      <c r="AB12" s="132">
        <v>43131</v>
      </c>
      <c r="AC12" s="133">
        <v>3200.2396459236838</v>
      </c>
      <c r="AD12" s="133">
        <v>3231.2315514169982</v>
      </c>
      <c r="AE12" s="133">
        <v>4.03</v>
      </c>
      <c r="AF12" s="131">
        <v>4.2415513388687955</v>
      </c>
      <c r="AG12" s="131">
        <v>5.4741935483870963</v>
      </c>
      <c r="AH12" s="131">
        <v>5.9272615902358874</v>
      </c>
      <c r="AI12" s="111">
        <v>0.76560000000000006</v>
      </c>
      <c r="AJ12" s="111">
        <v>0.76560000000000006</v>
      </c>
      <c r="AK12" s="134">
        <v>0.21890000000000001</v>
      </c>
      <c r="AL12" s="134">
        <v>0.21890000000000001</v>
      </c>
      <c r="AM12" s="83">
        <v>0.99</v>
      </c>
      <c r="AN12" s="111">
        <v>0.99474255417840385</v>
      </c>
      <c r="AO12" s="83">
        <v>0.99</v>
      </c>
      <c r="AP12" s="135">
        <v>0.99529569892473124</v>
      </c>
      <c r="AQ12" s="136"/>
    </row>
    <row r="13" spans="1:43" ht="14.45" customHeight="1">
      <c r="A13" s="7">
        <v>43159</v>
      </c>
      <c r="B13" s="3">
        <f t="shared" si="0"/>
        <v>16766.000000000004</v>
      </c>
      <c r="C13" s="3">
        <f t="shared" si="1"/>
        <v>15608.303999999984</v>
      </c>
      <c r="D13" s="3">
        <v>4.79</v>
      </c>
      <c r="E13" s="2">
        <f t="shared" si="2"/>
        <v>4.8759999999999994</v>
      </c>
      <c r="F13" s="2"/>
      <c r="G13" s="2">
        <f t="shared" si="3"/>
        <v>6.0780000000000003</v>
      </c>
      <c r="H13" s="10">
        <f t="shared" si="4"/>
        <v>0.80944348551946566</v>
      </c>
      <c r="I13" s="10">
        <f t="shared" si="5"/>
        <v>0.77075014673687203</v>
      </c>
      <c r="J13" s="10">
        <f t="shared" si="6"/>
        <v>0.24646737797587007</v>
      </c>
      <c r="K13" s="10">
        <f t="shared" si="7"/>
        <v>0.23262573961985211</v>
      </c>
      <c r="L13" s="9">
        <v>0.99</v>
      </c>
      <c r="M13" s="10">
        <f t="shared" si="8"/>
        <v>0.99460104454677012</v>
      </c>
      <c r="N13" s="9">
        <v>0.99</v>
      </c>
      <c r="O13" s="17">
        <f t="shared" si="9"/>
        <v>0.99375000000000002</v>
      </c>
      <c r="Q13" s="7">
        <v>43159</v>
      </c>
      <c r="R13" s="8">
        <f t="shared" si="10"/>
        <v>-6.905022068472022E-2</v>
      </c>
      <c r="S13" s="26">
        <f t="shared" si="11"/>
        <v>1.7954070981210712E-2</v>
      </c>
      <c r="T13" s="27">
        <f t="shared" si="12"/>
        <v>4.6010445467701278E-3</v>
      </c>
      <c r="U13" s="27">
        <f t="shared" si="13"/>
        <v>3.7500000000000311E-3</v>
      </c>
      <c r="V13" s="53"/>
      <c r="X13" s="129" t="s">
        <v>17</v>
      </c>
      <c r="Y13" s="130" t="s">
        <v>0</v>
      </c>
      <c r="Z13" s="130">
        <v>20</v>
      </c>
      <c r="AA13" s="131">
        <v>23.49</v>
      </c>
      <c r="AB13" s="132">
        <v>43159</v>
      </c>
      <c r="AC13" s="133">
        <v>3240.8322000215317</v>
      </c>
      <c r="AD13" s="133">
        <v>3013.2942975459205</v>
      </c>
      <c r="AE13" s="133">
        <v>4.79</v>
      </c>
      <c r="AF13" s="131">
        <v>4.87</v>
      </c>
      <c r="AG13" s="131">
        <v>6.2285714285714286</v>
      </c>
      <c r="AH13" s="131">
        <v>6.14</v>
      </c>
      <c r="AI13" s="111">
        <v>0.76219999999999999</v>
      </c>
      <c r="AJ13" s="111">
        <v>0.76219999999999999</v>
      </c>
      <c r="AK13" s="134">
        <v>0.22600000000000001</v>
      </c>
      <c r="AL13" s="134">
        <v>0.22600000000000001</v>
      </c>
      <c r="AM13" s="83">
        <v>0.99</v>
      </c>
      <c r="AN13" s="111">
        <v>0.99303771391369045</v>
      </c>
      <c r="AO13" s="83">
        <v>0.99</v>
      </c>
      <c r="AP13" s="135">
        <v>0.99375000000000002</v>
      </c>
      <c r="AQ13" s="136"/>
    </row>
    <row r="14" spans="1:43" ht="14.45" customHeight="1">
      <c r="A14" s="7">
        <v>43190</v>
      </c>
      <c r="B14" s="3">
        <f t="shared" si="0"/>
        <v>20185.000000000004</v>
      </c>
      <c r="C14" s="3">
        <f t="shared" si="1"/>
        <v>19853.784</v>
      </c>
      <c r="D14" s="3">
        <v>6.16</v>
      </c>
      <c r="E14" s="2">
        <f t="shared" si="2"/>
        <v>6.2702</v>
      </c>
      <c r="F14" s="2"/>
      <c r="G14" s="2">
        <f t="shared" si="3"/>
        <v>7.1084000000000005</v>
      </c>
      <c r="H14" s="10">
        <f t="shared" si="4"/>
        <v>0.78147225267630149</v>
      </c>
      <c r="I14" s="10">
        <f t="shared" si="5"/>
        <v>0.75772555220486759</v>
      </c>
      <c r="J14" s="10">
        <f t="shared" si="6"/>
        <v>0.27000132203884636</v>
      </c>
      <c r="K14" s="10">
        <f t="shared" si="7"/>
        <v>0.26724921398971252</v>
      </c>
      <c r="L14" s="9">
        <v>0.99</v>
      </c>
      <c r="M14" s="10">
        <f t="shared" si="8"/>
        <v>0.99402122399999993</v>
      </c>
      <c r="N14" s="9">
        <v>0.99</v>
      </c>
      <c r="O14" s="17">
        <f t="shared" si="9"/>
        <v>0.99320000000000008</v>
      </c>
      <c r="Q14" s="7">
        <v>43190</v>
      </c>
      <c r="R14" s="8">
        <f t="shared" si="10"/>
        <v>-1.6409016596482751E-2</v>
      </c>
      <c r="S14" s="26">
        <f t="shared" si="11"/>
        <v>1.7889610389610455E-2</v>
      </c>
      <c r="T14" s="27">
        <f t="shared" si="12"/>
        <v>4.0212239999999344E-3</v>
      </c>
      <c r="U14" s="27">
        <f t="shared" si="13"/>
        <v>3.2000000000000917E-3</v>
      </c>
      <c r="V14" s="53"/>
      <c r="X14" s="129" t="s">
        <v>17</v>
      </c>
      <c r="Y14" s="130" t="s">
        <v>0</v>
      </c>
      <c r="Z14" s="130">
        <v>20</v>
      </c>
      <c r="AA14" s="131">
        <v>23.49</v>
      </c>
      <c r="AB14" s="132">
        <v>43190</v>
      </c>
      <c r="AC14" s="137">
        <v>3901.7176403098306</v>
      </c>
      <c r="AD14" s="137">
        <v>3775.258479165389</v>
      </c>
      <c r="AE14" s="137">
        <v>6.16</v>
      </c>
      <c r="AF14" s="138">
        <v>6.2569999999999997</v>
      </c>
      <c r="AG14" s="138">
        <v>6.9741935483870963</v>
      </c>
      <c r="AH14" s="138">
        <v>7.1710000000000003</v>
      </c>
      <c r="AI14" s="139">
        <v>0.73950000000000005</v>
      </c>
      <c r="AJ14" s="139">
        <v>0.73950000000000005</v>
      </c>
      <c r="AK14" s="140">
        <v>0.25569999999999998</v>
      </c>
      <c r="AL14" s="140">
        <v>0.25569999999999998</v>
      </c>
      <c r="AM14" s="141">
        <v>0.99</v>
      </c>
      <c r="AN14" s="139">
        <v>0.99230611999999996</v>
      </c>
      <c r="AO14" s="141">
        <v>0.99</v>
      </c>
      <c r="AP14" s="142">
        <v>0.99319999999999997</v>
      </c>
      <c r="AQ14" s="136"/>
    </row>
    <row r="15" spans="1:43" ht="14.45" customHeight="1">
      <c r="A15" s="42">
        <v>43220</v>
      </c>
      <c r="B15" s="36">
        <f t="shared" si="0"/>
        <v>19438.338210096343</v>
      </c>
      <c r="C15" s="36">
        <f t="shared" si="1"/>
        <v>18484.776000000002</v>
      </c>
      <c r="D15" s="49">
        <v>6.8135005767540262</v>
      </c>
      <c r="E15" s="49">
        <f t="shared" si="2"/>
        <v>6.8</v>
      </c>
      <c r="F15" s="49">
        <v>6.9937496109730475</v>
      </c>
      <c r="G15" s="49">
        <f t="shared" si="3"/>
        <v>6.9600000000000009</v>
      </c>
      <c r="H15" s="48">
        <f t="shared" si="4"/>
        <v>0.7687660058624628</v>
      </c>
      <c r="I15" s="48">
        <f t="shared" si="5"/>
        <v>0.74194695989643589</v>
      </c>
      <c r="J15" s="48">
        <f t="shared" si="6"/>
        <v>0.26691961276277415</v>
      </c>
      <c r="K15" s="48">
        <f t="shared" si="7"/>
        <v>0.25713290020215929</v>
      </c>
      <c r="L15" s="40">
        <v>0.99</v>
      </c>
      <c r="M15" s="48">
        <f t="shared" si="8"/>
        <v>0.99668279999999998</v>
      </c>
      <c r="N15" s="40">
        <v>0.99</v>
      </c>
      <c r="O15" s="52">
        <f t="shared" si="9"/>
        <v>0.99719999999999998</v>
      </c>
      <c r="P15" s="41"/>
      <c r="Q15" s="42">
        <v>43220</v>
      </c>
      <c r="R15" s="39">
        <f t="shared" si="10"/>
        <v>-4.9055747450728937E-2</v>
      </c>
      <c r="S15" s="43">
        <f>E15/D15-1</f>
        <v>-1.9814450152226826E-3</v>
      </c>
      <c r="T15" s="44">
        <f t="shared" si="12"/>
        <v>6.6827999999999887E-3</v>
      </c>
      <c r="U15" s="44">
        <f t="shared" si="13"/>
        <v>7.1999999999999842E-3</v>
      </c>
      <c r="V15" s="61"/>
      <c r="X15" s="129" t="s">
        <v>17</v>
      </c>
      <c r="Y15" s="130" t="s">
        <v>0</v>
      </c>
      <c r="Z15" s="130">
        <v>20</v>
      </c>
      <c r="AA15" s="131">
        <v>23.49</v>
      </c>
      <c r="AB15" s="132">
        <v>43220</v>
      </c>
      <c r="AC15" s="133">
        <v>3703.486091176605</v>
      </c>
      <c r="AD15" s="133">
        <v>3454.5671854445286</v>
      </c>
      <c r="AE15" s="131">
        <v>6.8834335321794198</v>
      </c>
      <c r="AF15" s="131">
        <v>6.8</v>
      </c>
      <c r="AG15" s="131">
        <v>6.9670377256557172</v>
      </c>
      <c r="AH15" s="131">
        <v>6.98</v>
      </c>
      <c r="AI15" s="111">
        <v>0.71650000000000003</v>
      </c>
      <c r="AJ15" s="111">
        <v>0.71650000000000003</v>
      </c>
      <c r="AK15" s="134">
        <v>0.2419</v>
      </c>
      <c r="AL15" s="134">
        <v>0.2419</v>
      </c>
      <c r="AM15" s="83">
        <v>0.99</v>
      </c>
      <c r="AN15" s="134">
        <v>0.99221400000000004</v>
      </c>
      <c r="AO15" s="83">
        <v>0.99</v>
      </c>
      <c r="AP15" s="135">
        <v>0.99719999999999998</v>
      </c>
      <c r="AQ15" s="136"/>
    </row>
    <row r="16" spans="1:43" ht="14.45" customHeight="1">
      <c r="A16" s="7">
        <v>43251</v>
      </c>
      <c r="B16" s="3">
        <f t="shared" ref="B16:B47" si="14">SUM(AC16,AC109,AC202,AC295,AC388)</f>
        <v>18778.443867092858</v>
      </c>
      <c r="C16" s="3">
        <v>18982.511999999999</v>
      </c>
      <c r="D16" s="2">
        <v>6.8057770661735573</v>
      </c>
      <c r="E16" s="2">
        <v>7.03</v>
      </c>
      <c r="F16" s="2">
        <v>6.7314236322156251</v>
      </c>
      <c r="G16" s="2">
        <v>7.06</v>
      </c>
      <c r="H16" s="10">
        <v>0.73699999999999999</v>
      </c>
      <c r="I16" s="10">
        <v>0.73699999999999999</v>
      </c>
      <c r="J16" s="10">
        <f t="shared" ref="J16:J47" si="15">AVERAGE(AK16,AK109,AK202,AK295,AK388)</f>
        <v>0.25281026927034744</v>
      </c>
      <c r="K16" s="10">
        <f t="shared" ref="K16:K47" si="16">AVERAGE(AL16,AL109,AL202,AL295,AL388)</f>
        <v>0.25741129032258064</v>
      </c>
      <c r="L16" s="9">
        <v>0.99</v>
      </c>
      <c r="M16" s="10">
        <f t="shared" si="8"/>
        <v>0.99017999999999995</v>
      </c>
      <c r="N16" s="9">
        <v>0.99</v>
      </c>
      <c r="O16" s="17">
        <f t="shared" si="9"/>
        <v>0.99439999999999995</v>
      </c>
      <c r="Q16" s="7">
        <v>43251</v>
      </c>
      <c r="R16" s="8">
        <f t="shared" si="10"/>
        <v>1.0867148223328016E-2</v>
      </c>
      <c r="S16" s="26">
        <f>E16/D16-1</f>
        <v>3.2945970995859941E-2</v>
      </c>
      <c r="T16" s="27">
        <f t="shared" si="12"/>
        <v>1.7999999999995797E-4</v>
      </c>
      <c r="U16" s="27">
        <f t="shared" si="13"/>
        <v>4.3999999999999595E-3</v>
      </c>
      <c r="V16" s="53">
        <f>AVERAGE(AQ16,AQ109,AQ202,AQ295,AQ388)</f>
        <v>-3.0759999999999999E-2</v>
      </c>
      <c r="X16" s="129" t="s">
        <v>17</v>
      </c>
      <c r="Y16" s="130" t="s">
        <v>0</v>
      </c>
      <c r="Z16" s="130">
        <v>20</v>
      </c>
      <c r="AA16" s="131">
        <v>23.49</v>
      </c>
      <c r="AB16" s="132">
        <v>43251</v>
      </c>
      <c r="AC16" s="133">
        <v>3577.7598333790038</v>
      </c>
      <c r="AD16" s="133">
        <v>3608</v>
      </c>
      <c r="AE16" s="131">
        <v>6.8101172966652506</v>
      </c>
      <c r="AF16" s="131">
        <v>7.02</v>
      </c>
      <c r="AG16" s="131">
        <v>6.7673655967943223</v>
      </c>
      <c r="AH16" s="131">
        <v>7.19</v>
      </c>
      <c r="AI16" s="111">
        <v>0.70550000000000002</v>
      </c>
      <c r="AJ16" s="111">
        <v>0.70550000000000002</v>
      </c>
      <c r="AK16" s="134">
        <v>0.24249999999999999</v>
      </c>
      <c r="AL16" s="134">
        <v>0.24249999999999999</v>
      </c>
      <c r="AM16" s="83">
        <v>0.99</v>
      </c>
      <c r="AN16" s="134">
        <v>0.97660000000000002</v>
      </c>
      <c r="AO16" s="83">
        <v>0.99</v>
      </c>
      <c r="AP16" s="135">
        <v>0.99439999999999995</v>
      </c>
      <c r="AQ16" s="136">
        <v>-2.98E-2</v>
      </c>
    </row>
    <row r="17" spans="1:43" ht="14.45" customHeight="1">
      <c r="A17" s="7">
        <v>43281</v>
      </c>
      <c r="B17" s="3">
        <f t="shared" si="14"/>
        <v>18320.538924023695</v>
      </c>
      <c r="C17" s="3">
        <f t="shared" ref="C17:C48" si="17">SUM(AD17,AD110,AD203,AD296,AD389)</f>
        <v>16037.028</v>
      </c>
      <c r="D17" s="2">
        <v>6.7514519642696857</v>
      </c>
      <c r="E17" s="2">
        <f t="shared" ref="E17:E48" si="18">AVERAGE(AF17,AF110,AF203,AF296,AF389)</f>
        <v>6.2639999999999985</v>
      </c>
      <c r="F17" s="2">
        <v>6.5965613394668097</v>
      </c>
      <c r="G17" s="2">
        <f t="shared" ref="G17:G48" si="19">AVERAGE(AH17,AH110,AH203,AH296,AH389)</f>
        <v>6.1719999999999997</v>
      </c>
      <c r="H17" s="10">
        <f t="shared" ref="H17:H48" si="20">AVERAGE(AI17,AI110,AI203,AI296,AI389)</f>
        <v>0.76849342478582761</v>
      </c>
      <c r="I17" s="10">
        <f t="shared" ref="I17:I48" si="21">AVERAGE(AJ17,AJ110,AJ203,AJ296,AJ389)</f>
        <v>0.72426227676872579</v>
      </c>
      <c r="J17" s="10">
        <f t="shared" si="15"/>
        <v>0.24897251878156434</v>
      </c>
      <c r="K17" s="10">
        <f t="shared" si="16"/>
        <v>0.22323730555555557</v>
      </c>
      <c r="L17" s="9">
        <v>0.99</v>
      </c>
      <c r="M17" s="10">
        <f t="shared" si="8"/>
        <v>0.99836000000000014</v>
      </c>
      <c r="N17" s="9">
        <v>0.99</v>
      </c>
      <c r="O17" s="17">
        <f t="shared" si="9"/>
        <v>0.99909999999999999</v>
      </c>
      <c r="Q17" s="7">
        <v>43281</v>
      </c>
      <c r="R17" s="8">
        <f t="shared" si="10"/>
        <v>-0.12464212616744208</v>
      </c>
      <c r="S17" s="26">
        <f t="shared" ref="S17:S22" si="22">E17/D17-1</f>
        <v>-7.2199575269053407E-2</v>
      </c>
      <c r="T17" s="27">
        <f t="shared" si="12"/>
        <v>8.3600000000001451E-3</v>
      </c>
      <c r="U17" s="27">
        <f t="shared" si="13"/>
        <v>9.099999999999997E-3</v>
      </c>
      <c r="V17" s="15">
        <f>AVERAGE(AQ17,AQ110,AQ203,AQ296,AQ389)</f>
        <v>-7.0720000000000005E-2</v>
      </c>
      <c r="X17" s="129" t="s">
        <v>17</v>
      </c>
      <c r="Y17" s="130" t="s">
        <v>0</v>
      </c>
      <c r="Z17" s="130">
        <v>20</v>
      </c>
      <c r="AA17" s="131">
        <v>23.49</v>
      </c>
      <c r="AB17" s="132">
        <v>43281</v>
      </c>
      <c r="AC17" s="133">
        <v>3490.5175717510615</v>
      </c>
      <c r="AD17" s="133">
        <f>3059942/1000</f>
        <v>3059.942</v>
      </c>
      <c r="AE17" s="131">
        <v>6.7603777048872811</v>
      </c>
      <c r="AF17" s="131">
        <v>6.27</v>
      </c>
      <c r="AG17" s="131">
        <v>6.6414254972115927</v>
      </c>
      <c r="AH17" s="131">
        <v>6.37</v>
      </c>
      <c r="AI17" s="111">
        <v>0.68279999999999996</v>
      </c>
      <c r="AJ17" s="111">
        <v>0.68279999999999996</v>
      </c>
      <c r="AK17" s="134">
        <v>0.215</v>
      </c>
      <c r="AL17" s="134">
        <v>0.215</v>
      </c>
      <c r="AM17" s="83">
        <v>0.99</v>
      </c>
      <c r="AN17" s="134">
        <v>0.99839999999999995</v>
      </c>
      <c r="AO17" s="83">
        <v>0.99</v>
      </c>
      <c r="AP17" s="135">
        <v>0.99909999999999999</v>
      </c>
      <c r="AQ17" s="136">
        <v>-8.1199999999999994E-2</v>
      </c>
    </row>
    <row r="18" spans="1:43" ht="14.45" customHeight="1">
      <c r="A18" s="7">
        <v>43312</v>
      </c>
      <c r="B18" s="3">
        <f t="shared" si="14"/>
        <v>17718.433464345439</v>
      </c>
      <c r="C18" s="3">
        <f t="shared" si="17"/>
        <v>17552.303</v>
      </c>
      <c r="D18" s="2">
        <v>6.1641625490566909</v>
      </c>
      <c r="E18" s="2">
        <f t="shared" si="18"/>
        <v>6.1779999999999999</v>
      </c>
      <c r="F18" s="2">
        <v>6.0845757098486075</v>
      </c>
      <c r="G18" s="2">
        <f t="shared" si="19"/>
        <v>6.1</v>
      </c>
      <c r="H18" s="10">
        <f t="shared" si="20"/>
        <v>0.78817995908038818</v>
      </c>
      <c r="I18" s="10">
        <f t="shared" si="21"/>
        <v>0.77553626321962121</v>
      </c>
      <c r="J18" s="10">
        <f t="shared" si="15"/>
        <v>0.23795731093005545</v>
      </c>
      <c r="K18" s="10">
        <f t="shared" si="16"/>
        <v>0.23591309139784947</v>
      </c>
      <c r="L18" s="9">
        <v>0.99</v>
      </c>
      <c r="M18" s="10">
        <f t="shared" si="8"/>
        <v>0.99860000000000004</v>
      </c>
      <c r="N18" s="9">
        <v>0.99</v>
      </c>
      <c r="O18" s="17">
        <f t="shared" si="9"/>
        <v>1</v>
      </c>
      <c r="Q18" s="7">
        <v>43312</v>
      </c>
      <c r="R18" s="8">
        <f t="shared" si="10"/>
        <v>-9.3761372685536859E-3</v>
      </c>
      <c r="S18" s="26">
        <f t="shared" si="22"/>
        <v>2.2448225258802079E-3</v>
      </c>
      <c r="T18" s="27">
        <f t="shared" si="12"/>
        <v>8.600000000000052E-3</v>
      </c>
      <c r="U18" s="27">
        <f t="shared" si="13"/>
        <v>1.0000000000000009E-2</v>
      </c>
      <c r="V18" s="53">
        <v>-2.4199999999999999E-2</v>
      </c>
      <c r="X18" s="129" t="s">
        <v>17</v>
      </c>
      <c r="Y18" s="130" t="s">
        <v>0</v>
      </c>
      <c r="Z18" s="130">
        <v>20</v>
      </c>
      <c r="AA18" s="131">
        <v>23.49</v>
      </c>
      <c r="AB18" s="132">
        <v>43312</v>
      </c>
      <c r="AC18" s="133">
        <v>3375.8015311493136</v>
      </c>
      <c r="AD18" s="133">
        <f>3361761/1000</f>
        <v>3361.761</v>
      </c>
      <c r="AE18" s="131">
        <v>6.1545127766782199</v>
      </c>
      <c r="AF18" s="131">
        <v>6.18</v>
      </c>
      <c r="AG18" s="131">
        <v>6.1276062930586086</v>
      </c>
      <c r="AH18" s="131">
        <v>6.26</v>
      </c>
      <c r="AI18" s="111">
        <v>0.73770000000000002</v>
      </c>
      <c r="AJ18" s="111">
        <v>0.73770000000000002</v>
      </c>
      <c r="AK18" s="134">
        <v>0.22589999999999999</v>
      </c>
      <c r="AL18" s="134">
        <v>0.22589999999999999</v>
      </c>
      <c r="AM18" s="83">
        <v>0.99</v>
      </c>
      <c r="AN18" s="134">
        <v>0.99970000000000003</v>
      </c>
      <c r="AO18" s="83">
        <v>0.99</v>
      </c>
      <c r="AP18" s="135">
        <v>1</v>
      </c>
      <c r="AQ18" s="136">
        <v>-2.3199999999999998E-2</v>
      </c>
    </row>
    <row r="19" spans="1:43" ht="14.45" customHeight="1">
      <c r="A19" s="7">
        <v>43343</v>
      </c>
      <c r="B19" s="3">
        <f t="shared" si="14"/>
        <v>17051.728628356264</v>
      </c>
      <c r="C19" s="3">
        <f t="shared" si="17"/>
        <v>17618.579000000002</v>
      </c>
      <c r="D19" s="2">
        <v>5.8286036891538586</v>
      </c>
      <c r="E19" s="2">
        <f t="shared" si="18"/>
        <v>6.0679999999999996</v>
      </c>
      <c r="F19" s="2">
        <v>5.8919248332395036</v>
      </c>
      <c r="G19" s="2">
        <f t="shared" si="19"/>
        <v>6.1379999999999999</v>
      </c>
      <c r="H19" s="10">
        <f t="shared" si="20"/>
        <v>0.78115941921754195</v>
      </c>
      <c r="I19" s="10">
        <f t="shared" si="21"/>
        <v>0.77223006485872436</v>
      </c>
      <c r="J19" s="10">
        <f t="shared" si="15"/>
        <v>0.23052353391163641</v>
      </c>
      <c r="K19" s="10">
        <f t="shared" si="16"/>
        <v>0.2368034408602151</v>
      </c>
      <c r="L19" s="9">
        <v>0.99</v>
      </c>
      <c r="M19" s="10">
        <f t="shared" si="8"/>
        <v>0.99956</v>
      </c>
      <c r="N19" s="9">
        <v>0.99</v>
      </c>
      <c r="O19" s="17">
        <f t="shared" si="9"/>
        <v>1</v>
      </c>
      <c r="Q19" s="7">
        <v>43343</v>
      </c>
      <c r="R19" s="8">
        <f t="shared" si="10"/>
        <v>3.3242985740524311E-2</v>
      </c>
      <c r="S19" s="26">
        <f t="shared" si="22"/>
        <v>4.1072669135426176E-2</v>
      </c>
      <c r="T19" s="27">
        <f t="shared" si="12"/>
        <v>9.5600000000000129E-3</v>
      </c>
      <c r="U19" s="27">
        <f t="shared" si="13"/>
        <v>1.0000000000000009E-2</v>
      </c>
      <c r="V19" s="53">
        <f>AVERAGE(AQ19,AQ112,AQ205,AQ298,AQ391)</f>
        <v>-2.4919999999999998E-2</v>
      </c>
      <c r="X19" s="129" t="s">
        <v>17</v>
      </c>
      <c r="Y19" s="130" t="s">
        <v>0</v>
      </c>
      <c r="Z19" s="130">
        <v>20</v>
      </c>
      <c r="AA19" s="131">
        <v>23.49</v>
      </c>
      <c r="AB19" s="132">
        <v>43343</v>
      </c>
      <c r="AC19" s="133">
        <v>3248.7777053305203</v>
      </c>
      <c r="AD19" s="133">
        <f>3348403/1000</f>
        <v>3348.4029999999998</v>
      </c>
      <c r="AE19" s="131">
        <v>5.8264106621807557</v>
      </c>
      <c r="AF19" s="131">
        <v>6.08</v>
      </c>
      <c r="AG19" s="131">
        <v>5.8806096030149417</v>
      </c>
      <c r="AH19" s="131">
        <v>6.23</v>
      </c>
      <c r="AI19" s="111">
        <v>0.73829999999999996</v>
      </c>
      <c r="AJ19" s="111">
        <v>0.73829999999999996</v>
      </c>
      <c r="AK19" s="134">
        <v>0.22500000000000001</v>
      </c>
      <c r="AL19" s="134">
        <v>0.22500000000000001</v>
      </c>
      <c r="AM19" s="83">
        <v>0.99</v>
      </c>
      <c r="AN19" s="134">
        <v>0.99970000000000003</v>
      </c>
      <c r="AO19" s="83">
        <v>0.99</v>
      </c>
      <c r="AP19" s="135">
        <v>1</v>
      </c>
      <c r="AQ19" s="136">
        <v>-2.8799999999999999E-2</v>
      </c>
    </row>
    <row r="20" spans="1:43" ht="14.45" customHeight="1">
      <c r="A20" s="7">
        <v>43373</v>
      </c>
      <c r="B20" s="3">
        <f t="shared" si="14"/>
        <v>18062.484400107533</v>
      </c>
      <c r="C20" s="3">
        <f t="shared" si="17"/>
        <v>17820</v>
      </c>
      <c r="D20" s="2">
        <v>6.1477492517544281</v>
      </c>
      <c r="E20" s="2">
        <f t="shared" si="18"/>
        <v>6.0419999999999998</v>
      </c>
      <c r="F20" s="2">
        <v>6.5370059389968382</v>
      </c>
      <c r="G20" s="2">
        <f t="shared" si="19"/>
        <v>6.5540000000000003</v>
      </c>
      <c r="H20" s="10">
        <f t="shared" si="20"/>
        <v>0.76426625360368183</v>
      </c>
      <c r="I20" s="10">
        <f t="shared" si="21"/>
        <v>0.75956094988822187</v>
      </c>
      <c r="J20" s="10">
        <f t="shared" si="15"/>
        <v>0.24941128642729712</v>
      </c>
      <c r="K20" s="10">
        <f t="shared" si="16"/>
        <v>0.24750666666666668</v>
      </c>
      <c r="L20" s="9">
        <v>0.99</v>
      </c>
      <c r="M20" s="10">
        <f t="shared" si="8"/>
        <v>0.99419999999999997</v>
      </c>
      <c r="N20" s="9">
        <v>0.99</v>
      </c>
      <c r="O20" s="17">
        <f t="shared" si="9"/>
        <v>0.99539999999999984</v>
      </c>
      <c r="Q20" s="7">
        <v>43373</v>
      </c>
      <c r="R20" s="8">
        <f t="shared" si="10"/>
        <v>-1.3424753468913142E-2</v>
      </c>
      <c r="S20" s="26">
        <f t="shared" si="22"/>
        <v>-1.7201295534987837E-2</v>
      </c>
      <c r="T20" s="27">
        <f t="shared" si="12"/>
        <v>4.1999999999999815E-3</v>
      </c>
      <c r="U20" s="27">
        <f t="shared" si="13"/>
        <v>5.3999999999998494E-3</v>
      </c>
      <c r="V20" s="53">
        <f>AVERAGE(AQ20,AQ113,AQ206,AQ299,AQ392)</f>
        <v>-2.368E-2</v>
      </c>
      <c r="X20" s="129" t="s">
        <v>17</v>
      </c>
      <c r="Y20" s="130" t="s">
        <v>0</v>
      </c>
      <c r="Z20" s="130">
        <v>20</v>
      </c>
      <c r="AA20" s="131">
        <v>23.49</v>
      </c>
      <c r="AB20" s="132">
        <v>43373</v>
      </c>
      <c r="AC20" s="133">
        <v>3441.3517773421386</v>
      </c>
      <c r="AD20" s="133">
        <v>3336</v>
      </c>
      <c r="AE20" s="131">
        <v>6.1443041451488449</v>
      </c>
      <c r="AF20" s="131">
        <v>6.03</v>
      </c>
      <c r="AG20" s="131">
        <v>6.4082386235235749</v>
      </c>
      <c r="AH20" s="131">
        <v>6.57</v>
      </c>
      <c r="AI20" s="111">
        <v>0.72740000000000005</v>
      </c>
      <c r="AJ20" s="111">
        <v>0.72740000000000005</v>
      </c>
      <c r="AK20" s="134">
        <v>0.23169999999999999</v>
      </c>
      <c r="AL20" s="134">
        <v>0.23169999999999999</v>
      </c>
      <c r="AM20" s="83">
        <v>0.99</v>
      </c>
      <c r="AN20" s="134">
        <v>0.99050000000000005</v>
      </c>
      <c r="AO20" s="83">
        <v>0.99</v>
      </c>
      <c r="AP20" s="135">
        <v>0.99539999999999995</v>
      </c>
      <c r="AQ20" s="136">
        <v>-2.0500000000000001E-2</v>
      </c>
    </row>
    <row r="21" spans="1:43" ht="14.45" customHeight="1">
      <c r="A21" s="7">
        <v>43404</v>
      </c>
      <c r="B21" s="3">
        <f t="shared" si="14"/>
        <v>18407.782479829075</v>
      </c>
      <c r="C21" s="3">
        <f t="shared" si="17"/>
        <v>17708</v>
      </c>
      <c r="D21" s="2">
        <v>5.3742892009143528</v>
      </c>
      <c r="E21" s="2">
        <f t="shared" si="18"/>
        <v>5.26</v>
      </c>
      <c r="F21" s="2">
        <v>6.538008358625274</v>
      </c>
      <c r="G21" s="2">
        <f t="shared" si="19"/>
        <v>6.3680000000000003</v>
      </c>
      <c r="H21" s="10">
        <f t="shared" si="20"/>
        <v>0.75890436746304268</v>
      </c>
      <c r="I21" s="10">
        <f t="shared" si="21"/>
        <v>0.74794404478701226</v>
      </c>
      <c r="J21" s="10">
        <f t="shared" si="15"/>
        <v>0.24543745758605812</v>
      </c>
      <c r="K21" s="10">
        <f t="shared" si="16"/>
        <v>0.23800946236559137</v>
      </c>
      <c r="L21" s="9">
        <v>0.99</v>
      </c>
      <c r="M21" s="10">
        <f t="shared" si="8"/>
        <v>0.99970000000000003</v>
      </c>
      <c r="N21" s="9">
        <v>0.99</v>
      </c>
      <c r="O21" s="17">
        <f t="shared" si="9"/>
        <v>1</v>
      </c>
      <c r="Q21" s="7">
        <v>43404</v>
      </c>
      <c r="R21" s="8">
        <f t="shared" si="10"/>
        <v>-3.8015577411124046E-2</v>
      </c>
      <c r="S21" s="26">
        <f t="shared" si="22"/>
        <v>-2.1265919387983168E-2</v>
      </c>
      <c r="T21" s="27">
        <f t="shared" si="12"/>
        <v>9.7000000000000419E-3</v>
      </c>
      <c r="U21" s="27">
        <f t="shared" si="13"/>
        <v>1.0000000000000009E-2</v>
      </c>
      <c r="V21" s="53">
        <v>-1.8499999999999999E-2</v>
      </c>
      <c r="X21" s="129" t="s">
        <v>17</v>
      </c>
      <c r="Y21" s="130" t="s">
        <v>0</v>
      </c>
      <c r="Z21" s="130">
        <v>20</v>
      </c>
      <c r="AA21" s="131">
        <v>23.49</v>
      </c>
      <c r="AB21" s="132">
        <v>43404</v>
      </c>
      <c r="AC21" s="133">
        <v>3507.1396354263497</v>
      </c>
      <c r="AD21" s="133">
        <v>3360</v>
      </c>
      <c r="AE21" s="131">
        <v>5.3800348853254611</v>
      </c>
      <c r="AF21" s="131">
        <v>5.26</v>
      </c>
      <c r="AG21" s="131">
        <v>6.5136454765370919</v>
      </c>
      <c r="AH21" s="131">
        <v>6.43</v>
      </c>
      <c r="AI21" s="111">
        <v>0.71799999999999997</v>
      </c>
      <c r="AJ21" s="111">
        <v>0.71799999999999997</v>
      </c>
      <c r="AK21" s="134">
        <v>0.2258</v>
      </c>
      <c r="AL21" s="134">
        <v>0.2258</v>
      </c>
      <c r="AM21" s="83">
        <v>0.99</v>
      </c>
      <c r="AN21" s="134">
        <v>0.99939999999999996</v>
      </c>
      <c r="AO21" s="83">
        <v>0.99</v>
      </c>
      <c r="AP21" s="135">
        <v>1</v>
      </c>
      <c r="AQ21" s="136">
        <v>-2.3699999999999999E-2</v>
      </c>
    </row>
    <row r="22" spans="1:43" ht="14.45" customHeight="1">
      <c r="A22" s="7">
        <v>43434</v>
      </c>
      <c r="B22" s="3">
        <f t="shared" si="14"/>
        <v>15495.688821563992</v>
      </c>
      <c r="C22" s="3">
        <f t="shared" si="17"/>
        <v>15391.944000000001</v>
      </c>
      <c r="D22" s="2">
        <v>4.3914047170898627</v>
      </c>
      <c r="E22" s="2">
        <f t="shared" si="18"/>
        <v>4.258</v>
      </c>
      <c r="F22" s="2">
        <v>5.7131993242556023</v>
      </c>
      <c r="G22" s="2">
        <f t="shared" si="19"/>
        <v>5.6899999999999995</v>
      </c>
      <c r="H22" s="10">
        <f t="shared" si="20"/>
        <v>0.75963301130348571</v>
      </c>
      <c r="I22" s="10">
        <f t="shared" si="21"/>
        <v>0.7533519548073847</v>
      </c>
      <c r="J22" s="10">
        <f t="shared" si="15"/>
        <v>0.21529354634102021</v>
      </c>
      <c r="K22" s="10">
        <f t="shared" si="16"/>
        <v>0.21377297222222222</v>
      </c>
      <c r="L22" s="9">
        <v>0.99</v>
      </c>
      <c r="M22" s="10">
        <f t="shared" si="8"/>
        <v>0.9978999999999999</v>
      </c>
      <c r="N22" s="9">
        <v>0.99</v>
      </c>
      <c r="O22" s="17">
        <f t="shared" si="9"/>
        <v>1</v>
      </c>
      <c r="P22" s="88">
        <f>R22-S22</f>
        <v>2.3683521199522328E-2</v>
      </c>
      <c r="Q22" s="7">
        <v>43434</v>
      </c>
      <c r="R22" s="8">
        <f t="shared" si="10"/>
        <v>-6.6950764666633411E-3</v>
      </c>
      <c r="S22" s="26">
        <f t="shared" si="22"/>
        <v>-3.0378597666185669E-2</v>
      </c>
      <c r="T22" s="27">
        <f t="shared" si="12"/>
        <v>7.8999999999999071E-3</v>
      </c>
      <c r="U22" s="27">
        <f t="shared" si="13"/>
        <v>1.0000000000000009E-2</v>
      </c>
      <c r="V22" s="53">
        <v>-1.8499999999999999E-2</v>
      </c>
      <c r="X22" s="129" t="s">
        <v>17</v>
      </c>
      <c r="Y22" s="130" t="s">
        <v>0</v>
      </c>
      <c r="Z22" s="130">
        <v>20</v>
      </c>
      <c r="AA22" s="131">
        <v>23.49</v>
      </c>
      <c r="AB22" s="132">
        <v>43434</v>
      </c>
      <c r="AC22" s="133">
        <v>2952.3134850105384</v>
      </c>
      <c r="AD22" s="133">
        <v>2958.05</v>
      </c>
      <c r="AE22" s="131">
        <v>4.2666308894397771</v>
      </c>
      <c r="AF22" s="131">
        <v>4.2699999999999996</v>
      </c>
      <c r="AG22" s="131">
        <v>5.7422803337394068</v>
      </c>
      <c r="AH22" s="131">
        <v>5.81</v>
      </c>
      <c r="AI22" s="111">
        <v>0.72289999999999999</v>
      </c>
      <c r="AJ22" s="111">
        <v>0.72289999999999999</v>
      </c>
      <c r="AK22" s="134">
        <v>0.2054</v>
      </c>
      <c r="AL22" s="134">
        <v>0.2054</v>
      </c>
      <c r="AM22" s="83">
        <v>0.99</v>
      </c>
      <c r="AN22" s="134">
        <v>0.99970000000000003</v>
      </c>
      <c r="AO22" s="83">
        <v>0.99</v>
      </c>
      <c r="AP22" s="135">
        <v>1</v>
      </c>
      <c r="AQ22" s="136">
        <v>-0.02</v>
      </c>
    </row>
    <row r="23" spans="1:43" ht="14.45" customHeight="1">
      <c r="A23" s="7">
        <v>43465</v>
      </c>
      <c r="B23" s="3">
        <f t="shared" si="14"/>
        <v>15036.519031385556</v>
      </c>
      <c r="C23" s="3">
        <f t="shared" si="17"/>
        <v>16012.93909993148</v>
      </c>
      <c r="D23" s="2">
        <v>3.739425777104957</v>
      </c>
      <c r="E23" s="2">
        <f t="shared" si="18"/>
        <v>3.9560000000000004</v>
      </c>
      <c r="F23" s="2">
        <v>5.2566497903916733</v>
      </c>
      <c r="G23" s="2">
        <f t="shared" si="19"/>
        <v>5.6619999999999999</v>
      </c>
      <c r="H23" s="10">
        <f t="shared" si="20"/>
        <v>0.77527562475061773</v>
      </c>
      <c r="I23" s="10">
        <f t="shared" si="21"/>
        <v>0.7634353110916029</v>
      </c>
      <c r="J23" s="10">
        <f t="shared" si="15"/>
        <v>0.20491796764494574</v>
      </c>
      <c r="K23" s="10">
        <f t="shared" si="16"/>
        <v>0.2152233481173586</v>
      </c>
      <c r="L23" s="9">
        <v>0.99</v>
      </c>
      <c r="M23" s="10">
        <f t="shared" si="8"/>
        <v>0.99612000000000001</v>
      </c>
      <c r="N23" s="9">
        <v>0.99</v>
      </c>
      <c r="O23" s="17">
        <f t="shared" si="9"/>
        <v>0.999</v>
      </c>
      <c r="Q23" s="7">
        <v>43465</v>
      </c>
      <c r="R23" s="8">
        <f t="shared" si="10"/>
        <v>6.4936576511348987E-2</v>
      </c>
      <c r="S23" s="26">
        <f>E23/D23-1</f>
        <v>5.7916438459894692E-2</v>
      </c>
      <c r="T23" s="27">
        <f t="shared" si="12"/>
        <v>6.1200000000000143E-3</v>
      </c>
      <c r="U23" s="27">
        <f t="shared" si="13"/>
        <v>9.000000000000008E-3</v>
      </c>
      <c r="V23" s="53">
        <v>-1.7600000000000001E-2</v>
      </c>
      <c r="X23" s="129" t="s">
        <v>17</v>
      </c>
      <c r="Y23" s="130" t="s">
        <v>0</v>
      </c>
      <c r="Z23" s="130">
        <v>20</v>
      </c>
      <c r="AA23" s="131">
        <v>23.49</v>
      </c>
      <c r="AB23" s="132">
        <v>43465</v>
      </c>
      <c r="AC23" s="133">
        <v>2864.8302386015907</v>
      </c>
      <c r="AD23" s="133">
        <v>3074.53</v>
      </c>
      <c r="AE23" s="133">
        <v>3.737594065067098</v>
      </c>
      <c r="AF23" s="133">
        <v>3.98</v>
      </c>
      <c r="AG23" s="133">
        <v>5.3208430800016941</v>
      </c>
      <c r="AH23" s="133">
        <v>5.74</v>
      </c>
      <c r="AI23" s="134">
        <v>0.73599999999999999</v>
      </c>
      <c r="AJ23" s="134">
        <v>0.73599999999999999</v>
      </c>
      <c r="AK23" s="134">
        <v>0.20660000000000001</v>
      </c>
      <c r="AL23" s="134">
        <v>0.20660000000000001</v>
      </c>
      <c r="AM23" s="83">
        <v>0.99</v>
      </c>
      <c r="AN23" s="134">
        <v>0.99880000000000002</v>
      </c>
      <c r="AO23" s="83">
        <v>0.99</v>
      </c>
      <c r="AP23" s="135">
        <v>0.999</v>
      </c>
      <c r="AQ23" s="136">
        <v>-1.6400000000000001E-2</v>
      </c>
    </row>
    <row r="24" spans="1:43" ht="14.45" customHeight="1">
      <c r="A24" s="7">
        <v>43496</v>
      </c>
      <c r="B24" s="70">
        <f t="shared" si="14"/>
        <v>14678.669283574556</v>
      </c>
      <c r="C24" s="70">
        <f t="shared" si="17"/>
        <v>14492.736000000001</v>
      </c>
      <c r="D24" s="71">
        <v>3.721011819637309</v>
      </c>
      <c r="E24" s="71">
        <f t="shared" si="18"/>
        <v>3.7340000000000004</v>
      </c>
      <c r="F24" s="71">
        <v>4.9514246116276013</v>
      </c>
      <c r="G24" s="71">
        <f t="shared" si="19"/>
        <v>4.9820000000000002</v>
      </c>
      <c r="H24" s="72">
        <f t="shared" si="20"/>
        <v>0.80514482037126012</v>
      </c>
      <c r="I24" s="72">
        <f t="shared" si="21"/>
        <v>0.78394595532079259</v>
      </c>
      <c r="J24" s="72">
        <f t="shared" si="15"/>
        <v>0.19729394198352898</v>
      </c>
      <c r="K24" s="72">
        <f t="shared" si="16"/>
        <v>0.19479483870967745</v>
      </c>
      <c r="L24" s="73">
        <v>0.99</v>
      </c>
      <c r="M24" s="72">
        <f t="shared" si="8"/>
        <v>0.99780000000000002</v>
      </c>
      <c r="N24" s="73">
        <v>0.99</v>
      </c>
      <c r="O24" s="74">
        <f t="shared" si="9"/>
        <v>1</v>
      </c>
      <c r="P24" s="75"/>
      <c r="Q24" s="7">
        <v>43496</v>
      </c>
      <c r="R24" s="76">
        <f t="shared" si="10"/>
        <v>-1.2666903244602401E-2</v>
      </c>
      <c r="S24" s="77">
        <f>E24/D24-1</f>
        <v>3.4904969379960793E-3</v>
      </c>
      <c r="T24" s="78">
        <f t="shared" si="12"/>
        <v>7.8000000000000291E-3</v>
      </c>
      <c r="U24" s="78">
        <f t="shared" si="13"/>
        <v>1.0000000000000009E-2</v>
      </c>
      <c r="V24" s="79">
        <f t="shared" ref="V24:V55" si="23">AVERAGE(AQ24,AQ117,AQ210,AQ303,AQ396)</f>
        <v>-1.746E-2</v>
      </c>
      <c r="X24" s="129" t="s">
        <v>17</v>
      </c>
      <c r="Y24" s="130" t="s">
        <v>0</v>
      </c>
      <c r="Z24" s="130">
        <v>20</v>
      </c>
      <c r="AA24" s="131">
        <v>23.49</v>
      </c>
      <c r="AB24" s="132">
        <v>43496</v>
      </c>
      <c r="AC24" s="133">
        <v>2796.6509760831141</v>
      </c>
      <c r="AD24" s="133">
        <v>2788.3221658708844</v>
      </c>
      <c r="AE24" s="133">
        <v>3.6951781624786548</v>
      </c>
      <c r="AF24" s="133">
        <v>3.77</v>
      </c>
      <c r="AG24" s="133">
        <v>4.9436676539579052</v>
      </c>
      <c r="AH24" s="133">
        <v>5.04</v>
      </c>
      <c r="AI24" s="134">
        <f>AC24/AA24/AG24/DAY(AB24)/AM24</f>
        <v>0.78470983789633786</v>
      </c>
      <c r="AJ24" s="134">
        <f>AD24/AA24/AH24/DAY(AB24)/AN24</f>
        <v>0.76035302620264256</v>
      </c>
      <c r="AK24" s="134">
        <f>AC24/Z24/24/DAY(AB24)</f>
        <v>0.187946974199134</v>
      </c>
      <c r="AL24" s="134">
        <f>AD24/Z24/24/DAY(AB24)</f>
        <v>0.18738724233003257</v>
      </c>
      <c r="AM24" s="83">
        <v>0.99</v>
      </c>
      <c r="AN24" s="134">
        <v>0.99919999999999998</v>
      </c>
      <c r="AO24" s="83">
        <v>0.99</v>
      </c>
      <c r="AP24" s="135">
        <v>1</v>
      </c>
      <c r="AQ24" s="136">
        <v>-1.8200000000000001E-2</v>
      </c>
    </row>
    <row r="25" spans="1:43" ht="14.45" customHeight="1">
      <c r="A25" s="7">
        <v>43524</v>
      </c>
      <c r="B25" s="3">
        <f t="shared" si="14"/>
        <v>16857.600627837553</v>
      </c>
      <c r="C25" s="3">
        <f t="shared" si="17"/>
        <v>15640</v>
      </c>
      <c r="D25" s="2">
        <v>4.9825934308579534</v>
      </c>
      <c r="E25" s="2">
        <f t="shared" si="18"/>
        <v>4.7840000000000007</v>
      </c>
      <c r="F25" s="2">
        <v>6.2899593819917472</v>
      </c>
      <c r="G25" s="2">
        <f t="shared" si="19"/>
        <v>5.9339999999999993</v>
      </c>
      <c r="H25" s="10">
        <f t="shared" si="20"/>
        <v>0.80687126495590566</v>
      </c>
      <c r="I25" s="10">
        <f t="shared" si="21"/>
        <v>0.78548785942610233</v>
      </c>
      <c r="J25" s="10">
        <f t="shared" si="15"/>
        <v>0.25085715219996357</v>
      </c>
      <c r="K25" s="10">
        <f t="shared" si="16"/>
        <v>0.23273809523809524</v>
      </c>
      <c r="L25" s="9">
        <v>0.99</v>
      </c>
      <c r="M25" s="10">
        <f t="shared" si="8"/>
        <v>0.99887999999999999</v>
      </c>
      <c r="N25" s="9">
        <v>0.99</v>
      </c>
      <c r="O25" s="17">
        <f t="shared" si="9"/>
        <v>1</v>
      </c>
      <c r="Q25" s="7">
        <v>43524</v>
      </c>
      <c r="R25" s="8">
        <f t="shared" si="10"/>
        <v>-7.2228584287783337E-2</v>
      </c>
      <c r="S25" s="26">
        <f>E25/D25-1</f>
        <v>-3.9857442437111867E-2</v>
      </c>
      <c r="T25" s="27">
        <f t="shared" si="12"/>
        <v>8.879999999999999E-3</v>
      </c>
      <c r="U25" s="27">
        <f t="shared" si="13"/>
        <v>1.0000000000000009E-2</v>
      </c>
      <c r="V25" s="15">
        <f t="shared" si="23"/>
        <v>-1.6720000000000002E-2</v>
      </c>
      <c r="X25" s="129" t="s">
        <v>17</v>
      </c>
      <c r="Y25" s="130" t="s">
        <v>0</v>
      </c>
      <c r="Z25" s="130">
        <v>20</v>
      </c>
      <c r="AA25" s="131">
        <v>23.49</v>
      </c>
      <c r="AB25" s="132">
        <v>43524</v>
      </c>
      <c r="AC25" s="133">
        <v>3211.7915009514054</v>
      </c>
      <c r="AD25" s="133">
        <v>3023</v>
      </c>
      <c r="AE25" s="131">
        <v>4.972802219567118</v>
      </c>
      <c r="AF25" s="131">
        <v>4.82</v>
      </c>
      <c r="AG25" s="131">
        <v>6.2735643190902435</v>
      </c>
      <c r="AH25" s="131">
        <v>6.01</v>
      </c>
      <c r="AI25" s="134">
        <f t="shared" ref="AI25:AI100" si="24">AC25/AA25/AG25/DAY(AB25)/AM25</f>
        <v>0.78624291854069206</v>
      </c>
      <c r="AJ25" s="134">
        <f t="shared" ref="AJ25:AJ100" si="25">AD25/AA25/AH25/DAY(AB25)/AN25</f>
        <v>0.76506155633734918</v>
      </c>
      <c r="AK25" s="134">
        <f t="shared" ref="AK25:AK100" si="26">AC25/Z25/24/DAY(AB25)</f>
        <v>0.23897258191602716</v>
      </c>
      <c r="AL25" s="134">
        <f t="shared" ref="AL25:AL100" si="27">AD25/Z25/24/DAY(AB25)</f>
        <v>0.22492559523809524</v>
      </c>
      <c r="AM25" s="83">
        <v>0.99</v>
      </c>
      <c r="AN25" s="134">
        <v>0.99960000000000004</v>
      </c>
      <c r="AO25" s="83">
        <v>0.99</v>
      </c>
      <c r="AP25" s="135">
        <v>1</v>
      </c>
      <c r="AQ25" s="136">
        <v>-1.84E-2</v>
      </c>
    </row>
    <row r="26" spans="1:43" ht="14.45" customHeight="1">
      <c r="A26" s="7">
        <v>43555</v>
      </c>
      <c r="B26" s="3">
        <f t="shared" si="14"/>
        <v>18845.975191866128</v>
      </c>
      <c r="C26" s="3">
        <f t="shared" si="17"/>
        <v>19008</v>
      </c>
      <c r="D26" s="2">
        <v>5.8989269237156021</v>
      </c>
      <c r="E26" s="2">
        <f t="shared" si="18"/>
        <v>5.9440000000000008</v>
      </c>
      <c r="F26" s="2">
        <v>6.5507605264037467</v>
      </c>
      <c r="G26" s="2">
        <f t="shared" si="19"/>
        <v>6.65</v>
      </c>
      <c r="H26" s="10">
        <f t="shared" si="20"/>
        <v>0.78125375676516884</v>
      </c>
      <c r="I26" s="10">
        <f t="shared" si="21"/>
        <v>0.77174091735799588</v>
      </c>
      <c r="J26" s="10">
        <f t="shared" si="15"/>
        <v>0.25330611817024362</v>
      </c>
      <c r="K26" s="10">
        <f t="shared" si="16"/>
        <v>0.25548387096774194</v>
      </c>
      <c r="L26" s="9">
        <v>0.99</v>
      </c>
      <c r="M26" s="10">
        <f t="shared" si="8"/>
        <v>0.99586000000000008</v>
      </c>
      <c r="N26" s="9">
        <v>0.99</v>
      </c>
      <c r="O26" s="17">
        <f t="shared" si="9"/>
        <v>0.99629999999999996</v>
      </c>
      <c r="Q26" s="7">
        <v>43555</v>
      </c>
      <c r="R26" s="8">
        <f t="shared" si="10"/>
        <v>8.5973162165575712E-3</v>
      </c>
      <c r="S26" s="26">
        <f t="shared" ref="S26" si="28">E26/D26-1</f>
        <v>7.6408941604599878E-3</v>
      </c>
      <c r="T26" s="27">
        <f t="shared" si="12"/>
        <v>5.8600000000000874E-3</v>
      </c>
      <c r="U26" s="27">
        <f t="shared" si="13"/>
        <v>6.2999999999999723E-3</v>
      </c>
      <c r="V26" s="15">
        <f t="shared" si="23"/>
        <v>-1.728E-2</v>
      </c>
      <c r="X26" s="129" t="s">
        <v>17</v>
      </c>
      <c r="Y26" s="130" t="s">
        <v>0</v>
      </c>
      <c r="Z26" s="130">
        <v>20</v>
      </c>
      <c r="AA26" s="131">
        <v>23.49</v>
      </c>
      <c r="AB26" s="132">
        <v>43555</v>
      </c>
      <c r="AC26" s="133">
        <v>3590.626227579648</v>
      </c>
      <c r="AD26" s="133">
        <v>3613</v>
      </c>
      <c r="AE26" s="131">
        <v>5.903126532847657</v>
      </c>
      <c r="AF26" s="131">
        <v>5.95</v>
      </c>
      <c r="AG26" s="131">
        <v>6.5286860018525097</v>
      </c>
      <c r="AH26" s="131">
        <v>6.72</v>
      </c>
      <c r="AI26" s="134">
        <f t="shared" si="24"/>
        <v>0.76289454932515333</v>
      </c>
      <c r="AJ26" s="134">
        <f t="shared" si="25"/>
        <v>0.7414499768606273</v>
      </c>
      <c r="AK26" s="134">
        <f t="shared" si="26"/>
        <v>0.24130552604701933</v>
      </c>
      <c r="AL26" s="134">
        <f t="shared" si="27"/>
        <v>0.24280913978494625</v>
      </c>
      <c r="AM26" s="83">
        <v>0.99</v>
      </c>
      <c r="AN26" s="134">
        <v>0.99580000000000002</v>
      </c>
      <c r="AO26" s="83">
        <v>0.99</v>
      </c>
      <c r="AP26" s="135">
        <v>0.99629999999999996</v>
      </c>
      <c r="AQ26" s="136">
        <v>-1.8100000000000002E-2</v>
      </c>
    </row>
    <row r="27" spans="1:43" ht="14.45" customHeight="1">
      <c r="A27" s="42">
        <v>43585</v>
      </c>
      <c r="B27" s="36">
        <f t="shared" si="14"/>
        <v>19053.916939340379</v>
      </c>
      <c r="C27" s="36">
        <f t="shared" si="17"/>
        <v>18494</v>
      </c>
      <c r="D27" s="49">
        <f t="shared" ref="D27:D58" si="29">AVERAGE(AE27,AE120,AE213,AE306,AE399)</f>
        <v>6.7996759904459649</v>
      </c>
      <c r="E27" s="49">
        <f t="shared" si="18"/>
        <v>6.8739999999999997</v>
      </c>
      <c r="F27" s="49">
        <f t="shared" ref="F27:F58" si="30">AVERAGE(AG27,AG120,AG213,AG306,AG399)</f>
        <v>6.9941466451967003</v>
      </c>
      <c r="G27" s="49">
        <f t="shared" si="19"/>
        <v>7.0620000000000003</v>
      </c>
      <c r="H27" s="48">
        <f t="shared" si="20"/>
        <v>0.76434563562199931</v>
      </c>
      <c r="I27" s="48">
        <f t="shared" si="21"/>
        <v>0.72895738779575003</v>
      </c>
      <c r="J27" s="48">
        <f t="shared" si="15"/>
        <v>0.26463773526861634</v>
      </c>
      <c r="K27" s="48">
        <f t="shared" si="16"/>
        <v>0.2568611111111111</v>
      </c>
      <c r="L27" s="40">
        <v>0.99</v>
      </c>
      <c r="M27" s="48">
        <f t="shared" si="8"/>
        <v>0.99787999999999999</v>
      </c>
      <c r="N27" s="40">
        <v>0.99</v>
      </c>
      <c r="O27" s="52">
        <f t="shared" si="9"/>
        <v>1</v>
      </c>
      <c r="P27" s="41"/>
      <c r="Q27" s="42">
        <v>43585</v>
      </c>
      <c r="R27" s="39">
        <f t="shared" si="10"/>
        <v>-2.9385923173850137E-2</v>
      </c>
      <c r="S27" s="39">
        <f>E27/D27-1</f>
        <v>1.0930522227598161E-2</v>
      </c>
      <c r="T27" s="40">
        <f t="shared" si="12"/>
        <v>7.8799999999999981E-3</v>
      </c>
      <c r="U27" s="40">
        <f t="shared" si="13"/>
        <v>1.0000000000000009E-2</v>
      </c>
      <c r="V27" s="45">
        <f t="shared" si="23"/>
        <v>-3.712E-2</v>
      </c>
      <c r="X27" s="129" t="s">
        <v>17</v>
      </c>
      <c r="Y27" s="130" t="s">
        <v>0</v>
      </c>
      <c r="Z27" s="130">
        <v>20</v>
      </c>
      <c r="AA27" s="131">
        <v>23.49</v>
      </c>
      <c r="AB27" s="132">
        <v>43585</v>
      </c>
      <c r="AC27" s="143">
        <v>3630.2489508930939</v>
      </c>
      <c r="AD27" s="133">
        <v>3428</v>
      </c>
      <c r="AE27" s="133">
        <v>6.8556223547862798</v>
      </c>
      <c r="AF27" s="144">
        <v>6.85</v>
      </c>
      <c r="AG27" s="133">
        <v>6.9713584837704774</v>
      </c>
      <c r="AH27" s="144">
        <v>7.13</v>
      </c>
      <c r="AI27" s="134">
        <f t="shared" si="24"/>
        <v>0.74641357056681312</v>
      </c>
      <c r="AJ27" s="134">
        <f t="shared" si="25"/>
        <v>0.6887990382090059</v>
      </c>
      <c r="AK27" s="134">
        <f t="shared" si="26"/>
        <v>0.25210062158979818</v>
      </c>
      <c r="AL27" s="134">
        <f t="shared" si="27"/>
        <v>0.23805555555555555</v>
      </c>
      <c r="AM27" s="83">
        <v>0.99</v>
      </c>
      <c r="AN27" s="134">
        <v>0.99050000000000005</v>
      </c>
      <c r="AO27" s="83">
        <v>0.99</v>
      </c>
      <c r="AP27" s="135">
        <v>1</v>
      </c>
      <c r="AQ27" s="136">
        <v>-4.0099999999999997E-2</v>
      </c>
    </row>
    <row r="28" spans="1:43" ht="14.45" customHeight="1">
      <c r="A28" s="7">
        <v>43616</v>
      </c>
      <c r="B28" s="3">
        <f t="shared" si="14"/>
        <v>18782.076392844083</v>
      </c>
      <c r="C28" s="3">
        <f t="shared" si="17"/>
        <v>19518.948000000033</v>
      </c>
      <c r="D28" s="2">
        <f t="shared" si="29"/>
        <v>6.8806060133834794</v>
      </c>
      <c r="E28" s="2">
        <f t="shared" si="18"/>
        <v>7.3043870967741942</v>
      </c>
      <c r="F28" s="2">
        <f t="shared" si="30"/>
        <v>6.8287673971446008</v>
      </c>
      <c r="G28" s="2">
        <f t="shared" si="19"/>
        <v>7.2097806451612909</v>
      </c>
      <c r="H28" s="10">
        <f t="shared" si="20"/>
        <v>0.74731101977582282</v>
      </c>
      <c r="I28" s="10">
        <f t="shared" si="21"/>
        <v>0.72896712561077415</v>
      </c>
      <c r="J28" s="10">
        <f t="shared" si="15"/>
        <v>0.25244726334467849</v>
      </c>
      <c r="K28" s="10">
        <f t="shared" si="16"/>
        <v>0.26235145161290363</v>
      </c>
      <c r="L28" s="9">
        <v>0.99</v>
      </c>
      <c r="M28" s="10">
        <f t="shared" si="8"/>
        <v>0.99952000000000008</v>
      </c>
      <c r="N28" s="9">
        <v>0.99</v>
      </c>
      <c r="O28" s="17">
        <f t="shared" si="9"/>
        <v>1</v>
      </c>
      <c r="Q28" s="7">
        <v>43616</v>
      </c>
      <c r="R28" s="8">
        <f t="shared" si="10"/>
        <v>3.9232702058261015E-2</v>
      </c>
      <c r="S28" s="8">
        <f>E28/D28-1</f>
        <v>6.1590662590826684E-2</v>
      </c>
      <c r="T28" s="9">
        <f t="shared" si="12"/>
        <v>9.520000000000084E-3</v>
      </c>
      <c r="U28" s="9">
        <f t="shared" si="13"/>
        <v>1.0000000000000009E-2</v>
      </c>
      <c r="V28" s="15">
        <f t="shared" si="23"/>
        <v>-3.8731391765721823E-2</v>
      </c>
      <c r="X28" s="129" t="s">
        <v>17</v>
      </c>
      <c r="Y28" s="130" t="s">
        <v>0</v>
      </c>
      <c r="Z28" s="130">
        <v>20</v>
      </c>
      <c r="AA28" s="131">
        <v>23.49</v>
      </c>
      <c r="AB28" s="132">
        <v>43616</v>
      </c>
      <c r="AC28" s="143">
        <v>3578.4519197317622</v>
      </c>
      <c r="AD28" s="133">
        <v>3729.045714795006</v>
      </c>
      <c r="AE28" s="131">
        <v>6.8800781977768333</v>
      </c>
      <c r="AF28" s="131">
        <v>7.2861935483870965</v>
      </c>
      <c r="AG28" s="131">
        <v>6.9082437311962153</v>
      </c>
      <c r="AH28" s="131">
        <v>7.3832741935483872</v>
      </c>
      <c r="AI28" s="134">
        <f t="shared" si="24"/>
        <v>0.71853450697812504</v>
      </c>
      <c r="AJ28" s="134">
        <f t="shared" si="25"/>
        <v>0.69380001927326163</v>
      </c>
      <c r="AK28" s="134">
        <f t="shared" si="26"/>
        <v>0.24048736019702702</v>
      </c>
      <c r="AL28" s="134">
        <f t="shared" si="27"/>
        <v>0.25060791094052459</v>
      </c>
      <c r="AM28" s="83">
        <v>0.99</v>
      </c>
      <c r="AN28" s="134">
        <v>0.99970000000000003</v>
      </c>
      <c r="AO28" s="83">
        <v>0.99</v>
      </c>
      <c r="AP28" s="135">
        <v>1</v>
      </c>
      <c r="AQ28" s="136">
        <v>-3.30317501865309E-2</v>
      </c>
    </row>
    <row r="29" spans="1:43" ht="14.45" customHeight="1">
      <c r="A29" s="7">
        <v>43646</v>
      </c>
      <c r="B29" s="3">
        <f t="shared" si="14"/>
        <v>17496.783365469102</v>
      </c>
      <c r="C29" s="3">
        <f t="shared" si="17"/>
        <v>18510.732</v>
      </c>
      <c r="D29" s="2">
        <f t="shared" si="29"/>
        <v>6.5873112107641107</v>
      </c>
      <c r="E29" s="2">
        <f t="shared" si="18"/>
        <v>7.2279999999999989</v>
      </c>
      <c r="F29" s="2">
        <f t="shared" si="30"/>
        <v>6.4389391042065469</v>
      </c>
      <c r="G29" s="2">
        <f t="shared" si="19"/>
        <v>7.0340000000000007</v>
      </c>
      <c r="H29" s="10">
        <f t="shared" si="20"/>
        <v>0.76324133140097961</v>
      </c>
      <c r="I29" s="10">
        <f t="shared" si="21"/>
        <v>0.73445972483683997</v>
      </c>
      <c r="J29" s="10">
        <f t="shared" si="15"/>
        <v>0.24301088007595975</v>
      </c>
      <c r="K29" s="10">
        <f t="shared" si="16"/>
        <v>0.25709350000000003</v>
      </c>
      <c r="L29" s="9">
        <v>0.99</v>
      </c>
      <c r="M29" s="10">
        <f t="shared" si="8"/>
        <v>0.9966799999999999</v>
      </c>
      <c r="N29" s="9">
        <v>0.99</v>
      </c>
      <c r="O29" s="17">
        <f t="shared" si="9"/>
        <v>0.99740000000000006</v>
      </c>
      <c r="Q29" s="7">
        <v>43646</v>
      </c>
      <c r="R29" s="8">
        <f t="shared" si="10"/>
        <v>5.7950573734140365E-2</v>
      </c>
      <c r="S29" s="8">
        <f t="shared" ref="S29:S38" si="31">E29/D29-1</f>
        <v>9.7261047601479467E-2</v>
      </c>
      <c r="T29" s="9">
        <f t="shared" si="12"/>
        <v>6.6799999999999082E-3</v>
      </c>
      <c r="U29" s="9">
        <f t="shared" si="13"/>
        <v>7.4000000000000732E-3</v>
      </c>
      <c r="V29" s="15">
        <f t="shared" si="23"/>
        <v>-3.0059999999999996E-2</v>
      </c>
      <c r="X29" s="129" t="s">
        <v>17</v>
      </c>
      <c r="Y29" s="130" t="s">
        <v>0</v>
      </c>
      <c r="Z29" s="130">
        <v>20</v>
      </c>
      <c r="AA29" s="131">
        <v>23.49</v>
      </c>
      <c r="AB29" s="132">
        <v>43646</v>
      </c>
      <c r="AC29" s="143">
        <v>3333.5716836477372</v>
      </c>
      <c r="AD29" s="133">
        <v>3540.8295345612455</v>
      </c>
      <c r="AE29" s="131">
        <v>6.5982518032581874</v>
      </c>
      <c r="AF29" s="131">
        <v>7.18</v>
      </c>
      <c r="AG29" s="131">
        <v>6.5502836648077292</v>
      </c>
      <c r="AH29" s="131">
        <v>7.25</v>
      </c>
      <c r="AI29" s="134">
        <f t="shared" si="24"/>
        <v>0.7294746839239572</v>
      </c>
      <c r="AJ29" s="134">
        <f t="shared" si="25"/>
        <v>0.6949233778785201</v>
      </c>
      <c r="AK29" s="134">
        <f t="shared" si="26"/>
        <v>0.23149803358664842</v>
      </c>
      <c r="AL29" s="134">
        <f t="shared" si="27"/>
        <v>0.24589093990008648</v>
      </c>
      <c r="AM29" s="83">
        <v>0.99</v>
      </c>
      <c r="AN29" s="83">
        <v>0.99729999999999996</v>
      </c>
      <c r="AO29" s="83">
        <v>0.99</v>
      </c>
      <c r="AP29" s="145">
        <v>0.99739999999999995</v>
      </c>
      <c r="AQ29" s="136">
        <v>-3.5000000000000003E-2</v>
      </c>
    </row>
    <row r="30" spans="1:43" ht="14.45" customHeight="1">
      <c r="A30" s="7">
        <v>43677</v>
      </c>
      <c r="B30" s="3">
        <f t="shared" si="14"/>
        <v>17602.335095333401</v>
      </c>
      <c r="C30" s="3">
        <f t="shared" si="17"/>
        <v>16964.819999999985</v>
      </c>
      <c r="D30" s="2">
        <f t="shared" si="29"/>
        <v>6.169395002354924</v>
      </c>
      <c r="E30" s="2">
        <f t="shared" si="18"/>
        <v>6.1726580645161295</v>
      </c>
      <c r="F30" s="2">
        <f t="shared" si="30"/>
        <v>6.079887445340745</v>
      </c>
      <c r="G30" s="2">
        <f t="shared" si="19"/>
        <v>6.0671870967741937</v>
      </c>
      <c r="H30" s="10">
        <f t="shared" si="20"/>
        <v>0.78678352816868502</v>
      </c>
      <c r="I30" s="10">
        <f t="shared" si="21"/>
        <v>0.7536315492240766</v>
      </c>
      <c r="J30" s="10">
        <f t="shared" si="15"/>
        <v>0.2365905254749113</v>
      </c>
      <c r="K30" s="10">
        <f t="shared" si="16"/>
        <v>0.22802177419354819</v>
      </c>
      <c r="L30" s="9">
        <v>0.99</v>
      </c>
      <c r="M30" s="10">
        <f t="shared" si="8"/>
        <v>0.99827999999999995</v>
      </c>
      <c r="N30" s="9">
        <v>0.99</v>
      </c>
      <c r="O30" s="17">
        <f t="shared" si="9"/>
        <v>1</v>
      </c>
      <c r="Q30" s="7">
        <v>43677</v>
      </c>
      <c r="R30" s="8">
        <f t="shared" si="10"/>
        <v>-3.621764339109923E-2</v>
      </c>
      <c r="S30" s="8">
        <f t="shared" si="31"/>
        <v>5.2891120765652389E-4</v>
      </c>
      <c r="T30" s="9">
        <f t="shared" si="12"/>
        <v>8.2799999999999541E-3</v>
      </c>
      <c r="U30" s="9">
        <f t="shared" si="13"/>
        <v>1.0000000000000009E-2</v>
      </c>
      <c r="V30" s="15">
        <f t="shared" si="23"/>
        <v>-2.8549443782905536E-2</v>
      </c>
      <c r="X30" s="129" t="s">
        <v>17</v>
      </c>
      <c r="Y30" s="130" t="s">
        <v>0</v>
      </c>
      <c r="Z30" s="130">
        <v>20</v>
      </c>
      <c r="AA30" s="131">
        <v>23.49</v>
      </c>
      <c r="AB30" s="132">
        <v>43677</v>
      </c>
      <c r="AC30" s="143">
        <v>3353.6819090809495</v>
      </c>
      <c r="AD30" s="133">
        <v>3248.2612738960074</v>
      </c>
      <c r="AE30" s="131">
        <v>6.1596751844521469</v>
      </c>
      <c r="AF30" s="131">
        <v>6.1466451612903228</v>
      </c>
      <c r="AG30" s="131">
        <v>6.1880641416089643</v>
      </c>
      <c r="AH30" s="131">
        <v>6.24</v>
      </c>
      <c r="AI30" s="134">
        <f t="shared" si="24"/>
        <v>0.75177374837133448</v>
      </c>
      <c r="AJ30" s="134">
        <f t="shared" si="25"/>
        <v>0.7152902561920409</v>
      </c>
      <c r="AK30" s="134">
        <f t="shared" si="26"/>
        <v>0.22538184872855843</v>
      </c>
      <c r="AL30" s="134">
        <f t="shared" si="27"/>
        <v>0.21829712862204351</v>
      </c>
      <c r="AM30" s="83">
        <v>0.99</v>
      </c>
      <c r="AN30" s="83">
        <v>0.99939999999999996</v>
      </c>
      <c r="AO30" s="83">
        <v>0.99</v>
      </c>
      <c r="AP30" s="145">
        <v>1</v>
      </c>
      <c r="AQ30" s="146">
        <v>-2.4848190660644202E-2</v>
      </c>
    </row>
    <row r="31" spans="1:43" ht="14.45" customHeight="1">
      <c r="A31" s="7">
        <v>43708</v>
      </c>
      <c r="B31" s="3">
        <f t="shared" si="14"/>
        <v>17182.173285721023</v>
      </c>
      <c r="C31" s="3">
        <f t="shared" si="17"/>
        <v>16446.566669798325</v>
      </c>
      <c r="D31" s="2">
        <f t="shared" si="29"/>
        <v>5.9086948630323199</v>
      </c>
      <c r="E31" s="2">
        <f t="shared" si="18"/>
        <v>5.6563387096774189</v>
      </c>
      <c r="F31" s="2">
        <f t="shared" si="30"/>
        <v>5.9696044398268837</v>
      </c>
      <c r="G31" s="2">
        <f t="shared" si="19"/>
        <v>5.6721064516129029</v>
      </c>
      <c r="H31" s="10">
        <f t="shared" si="20"/>
        <v>0.78165372794713961</v>
      </c>
      <c r="I31" s="10">
        <f t="shared" si="21"/>
        <v>0.78203617365912981</v>
      </c>
      <c r="J31" s="10">
        <f t="shared" si="15"/>
        <v>0.23094318932420727</v>
      </c>
      <c r="K31" s="10">
        <f t="shared" si="16"/>
        <v>0.22105600362632155</v>
      </c>
      <c r="L31" s="9">
        <v>0.99</v>
      </c>
      <c r="M31" s="10">
        <f t="shared" si="8"/>
        <v>0.99708000000000008</v>
      </c>
      <c r="N31" s="9">
        <v>0.99</v>
      </c>
      <c r="O31" s="17">
        <f t="shared" si="9"/>
        <v>1</v>
      </c>
      <c r="Q31" s="7">
        <v>43708</v>
      </c>
      <c r="R31" s="8">
        <f t="shared" si="10"/>
        <v>-4.2812198648584876E-2</v>
      </c>
      <c r="S31" s="8">
        <f t="shared" si="31"/>
        <v>-4.2709288464659823E-2</v>
      </c>
      <c r="T31" s="9">
        <f t="shared" si="12"/>
        <v>7.0800000000000862E-3</v>
      </c>
      <c r="U31" s="9">
        <f t="shared" si="13"/>
        <v>1.0000000000000009E-2</v>
      </c>
      <c r="V31" s="15">
        <f t="shared" si="23"/>
        <v>-1.2838814298845961E-2</v>
      </c>
      <c r="X31" s="129" t="s">
        <v>17</v>
      </c>
      <c r="Y31" s="130" t="s">
        <v>0</v>
      </c>
      <c r="Z31" s="130">
        <v>20</v>
      </c>
      <c r="AA31" s="131">
        <v>23.49</v>
      </c>
      <c r="AB31" s="132">
        <v>43708</v>
      </c>
      <c r="AC31" s="143">
        <v>3273.6306515544798</v>
      </c>
      <c r="AD31" s="133">
        <v>3092</v>
      </c>
      <c r="AE31" s="131">
        <v>5.9109404414538362</v>
      </c>
      <c r="AF31" s="131">
        <v>5.6261935483870964</v>
      </c>
      <c r="AG31" s="131">
        <v>5.9966065095368428</v>
      </c>
      <c r="AH31" s="131">
        <v>5.7680967741935483</v>
      </c>
      <c r="AI31" s="134">
        <f t="shared" si="24"/>
        <v>0.75725861244948767</v>
      </c>
      <c r="AJ31" s="134">
        <f t="shared" si="25"/>
        <v>0.73791407813786969</v>
      </c>
      <c r="AK31" s="134">
        <f t="shared" si="26"/>
        <v>0.22000205991629571</v>
      </c>
      <c r="AL31" s="134">
        <f t="shared" si="27"/>
        <v>0.20779569892473118</v>
      </c>
      <c r="AM31" s="83">
        <v>0.99</v>
      </c>
      <c r="AN31" s="83">
        <v>0.99760000000000004</v>
      </c>
      <c r="AO31" s="83">
        <v>0.99</v>
      </c>
      <c r="AP31" s="145">
        <v>1</v>
      </c>
      <c r="AQ31" s="136">
        <v>-1.0999999999999999E-2</v>
      </c>
    </row>
    <row r="32" spans="1:43" ht="14.45" customHeight="1">
      <c r="A32" s="7">
        <v>43738</v>
      </c>
      <c r="B32" s="3">
        <f t="shared" si="14"/>
        <v>17919.762563850549</v>
      </c>
      <c r="C32" s="3">
        <f t="shared" si="17"/>
        <v>17587.152000000002</v>
      </c>
      <c r="D32" s="2">
        <f t="shared" si="29"/>
        <v>6.1129588487170299</v>
      </c>
      <c r="E32" s="2">
        <f t="shared" si="18"/>
        <v>6.0449066666666669</v>
      </c>
      <c r="F32" s="2">
        <f t="shared" si="30"/>
        <v>6.5576100225423062</v>
      </c>
      <c r="G32" s="2">
        <f t="shared" si="19"/>
        <v>6.5119066666666665</v>
      </c>
      <c r="H32" s="10">
        <f t="shared" si="20"/>
        <v>0.7667134271939815</v>
      </c>
      <c r="I32" s="10">
        <f t="shared" si="21"/>
        <v>0.75694187342075148</v>
      </c>
      <c r="J32" s="10">
        <f t="shared" si="15"/>
        <v>0.248885591164591</v>
      </c>
      <c r="K32" s="10">
        <f t="shared" si="16"/>
        <v>0.24426600000000001</v>
      </c>
      <c r="L32" s="9">
        <v>0.99</v>
      </c>
      <c r="M32" s="10">
        <f t="shared" si="8"/>
        <v>0.99114000000000002</v>
      </c>
      <c r="N32" s="9">
        <v>0.99</v>
      </c>
      <c r="O32" s="17">
        <f t="shared" si="9"/>
        <v>0.9962399999999999</v>
      </c>
      <c r="Q32" s="7">
        <v>43738</v>
      </c>
      <c r="R32" s="8">
        <f t="shared" si="10"/>
        <v>-1.8561103288361691E-2</v>
      </c>
      <c r="S32" s="8">
        <f t="shared" si="31"/>
        <v>-1.1132445634677524E-2</v>
      </c>
      <c r="T32" s="9">
        <f t="shared" si="12"/>
        <v>1.1400000000000299E-3</v>
      </c>
      <c r="U32" s="9">
        <f t="shared" si="13"/>
        <v>6.2399999999999123E-3</v>
      </c>
      <c r="V32" s="15">
        <f t="shared" si="23"/>
        <v>-1.5980000000000001E-2</v>
      </c>
      <c r="X32" s="129" t="s">
        <v>17</v>
      </c>
      <c r="Y32" s="130" t="s">
        <v>0</v>
      </c>
      <c r="Z32" s="130">
        <v>20</v>
      </c>
      <c r="AA32" s="131">
        <v>23.49</v>
      </c>
      <c r="AB32" s="132">
        <v>43738</v>
      </c>
      <c r="AC32" s="143">
        <v>3414.1597236916682</v>
      </c>
      <c r="AD32" s="133">
        <v>3286.2049308628752</v>
      </c>
      <c r="AE32" s="131">
        <v>6.1062027634325631</v>
      </c>
      <c r="AF32" s="131">
        <v>6.0374333333333334</v>
      </c>
      <c r="AG32" s="131">
        <v>6.4609730823490494</v>
      </c>
      <c r="AH32" s="131">
        <v>6.5378500000000006</v>
      </c>
      <c r="AI32" s="134">
        <f t="shared" si="24"/>
        <v>0.75743686189957737</v>
      </c>
      <c r="AJ32" s="134">
        <f t="shared" si="25"/>
        <v>0.71975015118951302</v>
      </c>
      <c r="AK32" s="134">
        <f t="shared" si="26"/>
        <v>0.23709442525636584</v>
      </c>
      <c r="AL32" s="134">
        <f t="shared" si="27"/>
        <v>0.22820867575436632</v>
      </c>
      <c r="AM32" s="83">
        <v>0.99</v>
      </c>
      <c r="AN32" s="134">
        <v>0.99099999999999999</v>
      </c>
      <c r="AO32" s="83">
        <v>0.99</v>
      </c>
      <c r="AP32" s="145">
        <v>0.99529999999999996</v>
      </c>
      <c r="AQ32" s="136">
        <v>-1.47E-2</v>
      </c>
    </row>
    <row r="33" spans="1:43" ht="14.45" customHeight="1">
      <c r="A33" s="7">
        <v>43769</v>
      </c>
      <c r="B33" s="3">
        <f t="shared" si="14"/>
        <v>18111.487549729929</v>
      </c>
      <c r="C33" s="3">
        <f t="shared" si="17"/>
        <v>17708.652000000002</v>
      </c>
      <c r="D33" s="2">
        <f t="shared" si="29"/>
        <v>5.3354267093547545</v>
      </c>
      <c r="E33" s="2">
        <f t="shared" si="18"/>
        <v>5.2125032258064508</v>
      </c>
      <c r="F33" s="2">
        <f t="shared" si="30"/>
        <v>6.4800633292610854</v>
      </c>
      <c r="G33" s="2">
        <f t="shared" si="19"/>
        <v>6.2462999999999997</v>
      </c>
      <c r="H33" s="10">
        <f t="shared" si="20"/>
        <v>0.75896745218845596</v>
      </c>
      <c r="I33" s="10">
        <f t="shared" si="21"/>
        <v>0.76422171080855006</v>
      </c>
      <c r="J33" s="10">
        <f t="shared" si="15"/>
        <v>0.24343397244260653</v>
      </c>
      <c r="K33" s="10">
        <f t="shared" si="16"/>
        <v>0.23801951612903224</v>
      </c>
      <c r="L33" s="9">
        <v>0.99</v>
      </c>
      <c r="M33" s="10">
        <f t="shared" si="8"/>
        <v>0.99734</v>
      </c>
      <c r="N33" s="9">
        <v>0.99</v>
      </c>
      <c r="O33" s="17">
        <f t="shared" si="9"/>
        <v>1</v>
      </c>
      <c r="Q33" s="7">
        <v>43769</v>
      </c>
      <c r="R33" s="8">
        <f t="shared" si="10"/>
        <v>-2.224199136729299E-2</v>
      </c>
      <c r="S33" s="8">
        <f t="shared" si="31"/>
        <v>-2.3039110130175455E-2</v>
      </c>
      <c r="T33" s="9">
        <f>M33-L33</f>
        <v>7.3400000000000132E-3</v>
      </c>
      <c r="U33" s="9">
        <f t="shared" si="13"/>
        <v>1.0000000000000009E-2</v>
      </c>
      <c r="V33" s="15">
        <f t="shared" si="23"/>
        <v>-1.5040000000000001E-2</v>
      </c>
      <c r="X33" s="129" t="s">
        <v>17</v>
      </c>
      <c r="Y33" s="130" t="s">
        <v>0</v>
      </c>
      <c r="Z33" s="130">
        <v>20</v>
      </c>
      <c r="AA33" s="131">
        <v>23.49</v>
      </c>
      <c r="AB33" s="132">
        <v>43769</v>
      </c>
      <c r="AC33" s="143">
        <v>3450.6880941141208</v>
      </c>
      <c r="AD33" s="133">
        <v>3407.5639999999999</v>
      </c>
      <c r="AE33" s="131">
        <v>5.3400232568836401</v>
      </c>
      <c r="AF33" s="131">
        <v>5.2035483870967738</v>
      </c>
      <c r="AG33" s="131">
        <v>6.4861625757559098</v>
      </c>
      <c r="AH33" s="131">
        <v>6.3079354838709669</v>
      </c>
      <c r="AI33" s="134">
        <f t="shared" si="24"/>
        <v>0.73796874752307628</v>
      </c>
      <c r="AJ33" s="134">
        <f t="shared" si="25"/>
        <v>0.74370236678963753</v>
      </c>
      <c r="AK33" s="134">
        <f t="shared" si="26"/>
        <v>0.23190108159369091</v>
      </c>
      <c r="AL33" s="134">
        <f t="shared" si="27"/>
        <v>0.2290029569892473</v>
      </c>
      <c r="AM33" s="83">
        <v>0.99</v>
      </c>
      <c r="AN33" s="134">
        <v>0.99750000000000005</v>
      </c>
      <c r="AO33" s="83">
        <v>0.99</v>
      </c>
      <c r="AP33" s="145">
        <v>1</v>
      </c>
      <c r="AQ33" s="136">
        <v>-1.34E-2</v>
      </c>
    </row>
    <row r="34" spans="1:43" ht="14.45" customHeight="1">
      <c r="A34" s="7">
        <v>43799</v>
      </c>
      <c r="B34" s="3">
        <f t="shared" si="14"/>
        <v>15407.999143097755</v>
      </c>
      <c r="C34" s="3">
        <f t="shared" si="17"/>
        <v>12544.344000000019</v>
      </c>
      <c r="D34" s="2">
        <f t="shared" si="29"/>
        <v>4.3643063217465867</v>
      </c>
      <c r="E34" s="2">
        <f t="shared" si="18"/>
        <v>3.5520000000000005</v>
      </c>
      <c r="F34" s="2">
        <f t="shared" si="30"/>
        <v>5.7000102724126638</v>
      </c>
      <c r="G34" s="2">
        <f t="shared" si="19"/>
        <v>4.5599999999999996</v>
      </c>
      <c r="H34" s="10">
        <f t="shared" si="20"/>
        <v>0.75877822400018402</v>
      </c>
      <c r="I34" s="10">
        <f t="shared" si="21"/>
        <v>0.77674447804300661</v>
      </c>
      <c r="J34" s="10">
        <f t="shared" si="15"/>
        <v>0.2139999880985799</v>
      </c>
      <c r="K34" s="10">
        <f t="shared" si="16"/>
        <v>0.17422700000000024</v>
      </c>
      <c r="L34" s="9">
        <v>0.99</v>
      </c>
      <c r="M34" s="10">
        <f t="shared" si="8"/>
        <v>0.98384000000000005</v>
      </c>
      <c r="N34" s="9">
        <v>0.99</v>
      </c>
      <c r="O34" s="17">
        <f t="shared" si="9"/>
        <v>1</v>
      </c>
      <c r="P34" s="88">
        <f>R34-S34</f>
        <v>2.6986100876913444E-4</v>
      </c>
      <c r="Q34" s="7">
        <v>43799</v>
      </c>
      <c r="R34" s="8">
        <f t="shared" si="10"/>
        <v>-0.18585509490896834</v>
      </c>
      <c r="S34" s="8">
        <f t="shared" si="31"/>
        <v>-0.18612495591773748</v>
      </c>
      <c r="T34" s="9">
        <f t="shared" ref="T34:T90" si="32">M34-L34</f>
        <v>-6.1599999999999433E-3</v>
      </c>
      <c r="U34" s="9">
        <f t="shared" si="13"/>
        <v>1.0000000000000009E-2</v>
      </c>
      <c r="V34" s="15">
        <f t="shared" si="23"/>
        <v>-1.1259999999999999E-2</v>
      </c>
      <c r="X34" s="129" t="s">
        <v>17</v>
      </c>
      <c r="Y34" s="130" t="s">
        <v>0</v>
      </c>
      <c r="Z34" s="130">
        <v>20</v>
      </c>
      <c r="AA34" s="131">
        <v>23.49</v>
      </c>
      <c r="AB34" s="132">
        <v>43799</v>
      </c>
      <c r="AC34" s="143">
        <v>2935.6064238909421</v>
      </c>
      <c r="AD34" s="133">
        <v>2414.8532851613077</v>
      </c>
      <c r="AE34" s="131">
        <v>4.2690872596265175</v>
      </c>
      <c r="AF34" s="131">
        <v>3.54</v>
      </c>
      <c r="AG34" s="131">
        <v>5.7645202224929379</v>
      </c>
      <c r="AH34" s="131">
        <v>4.59</v>
      </c>
      <c r="AI34" s="134">
        <f t="shared" si="24"/>
        <v>0.72995350158117178</v>
      </c>
      <c r="AJ34" s="134">
        <f t="shared" si="25"/>
        <v>0.75648556302193171</v>
      </c>
      <c r="AK34" s="134">
        <f t="shared" si="26"/>
        <v>0.20386155721464877</v>
      </c>
      <c r="AL34" s="134">
        <f t="shared" si="27"/>
        <v>0.1676981448028686</v>
      </c>
      <c r="AM34" s="83">
        <v>0.99</v>
      </c>
      <c r="AN34" s="83">
        <v>0.9869</v>
      </c>
      <c r="AO34" s="83">
        <v>0.99</v>
      </c>
      <c r="AP34" s="145">
        <v>1</v>
      </c>
      <c r="AQ34" s="136">
        <v>-8.9999999999999993E-3</v>
      </c>
    </row>
    <row r="35" spans="1:43" ht="14.45" customHeight="1">
      <c r="A35" s="7">
        <v>43830</v>
      </c>
      <c r="B35" s="70">
        <f t="shared" si="14"/>
        <v>15310.35614833251</v>
      </c>
      <c r="C35" s="70">
        <f t="shared" si="17"/>
        <v>15034.319999999998</v>
      </c>
      <c r="D35" s="71">
        <f t="shared" si="29"/>
        <v>3.8126763377395356</v>
      </c>
      <c r="E35" s="71">
        <f t="shared" si="18"/>
        <v>3.7585000000000002</v>
      </c>
      <c r="F35" s="71">
        <f t="shared" si="30"/>
        <v>5.3900072163801784</v>
      </c>
      <c r="G35" s="71">
        <f t="shared" si="19"/>
        <v>5.2317096774193548</v>
      </c>
      <c r="H35" s="72">
        <f t="shared" si="20"/>
        <v>0.77173404729673689</v>
      </c>
      <c r="I35" s="72">
        <f t="shared" si="21"/>
        <v>0.77719557710416676</v>
      </c>
      <c r="J35" s="72">
        <f t="shared" si="15"/>
        <v>0.20578435683242619</v>
      </c>
      <c r="K35" s="72">
        <f t="shared" si="16"/>
        <v>0.2020741935483871</v>
      </c>
      <c r="L35" s="73">
        <v>0.99</v>
      </c>
      <c r="M35" s="72">
        <f t="shared" ref="M35:M66" si="33">AVERAGE(AN35,AN128,AN221,AN314,AN407)</f>
        <v>0.9942399999999999</v>
      </c>
      <c r="N35" s="73">
        <v>0.99</v>
      </c>
      <c r="O35" s="74">
        <f t="shared" ref="O35:O66" si="34">AVERAGE(AP35,AP128,AP221,AP314,AP407)</f>
        <v>0.99490000000000001</v>
      </c>
      <c r="P35" s="88"/>
      <c r="Q35" s="7">
        <v>43830</v>
      </c>
      <c r="R35" s="76">
        <f t="shared" ref="R35:R66" si="35">C35/B35-1</f>
        <v>-1.8029374735516912E-2</v>
      </c>
      <c r="S35" s="76">
        <f t="shared" si="31"/>
        <v>-1.4209529721491032E-2</v>
      </c>
      <c r="T35" s="73">
        <f t="shared" si="32"/>
        <v>4.2399999999999105E-3</v>
      </c>
      <c r="U35" s="73">
        <f t="shared" si="13"/>
        <v>4.9000000000000155E-3</v>
      </c>
      <c r="V35" s="79">
        <f t="shared" si="23"/>
        <v>-1.4879999999999999E-2</v>
      </c>
      <c r="X35" s="129" t="s">
        <v>17</v>
      </c>
      <c r="Y35" s="130" t="s">
        <v>0</v>
      </c>
      <c r="Z35" s="130">
        <v>20</v>
      </c>
      <c r="AA35" s="131">
        <v>23.49</v>
      </c>
      <c r="AB35" s="132">
        <v>43830</v>
      </c>
      <c r="AC35" s="143">
        <v>2917.0030088713347</v>
      </c>
      <c r="AD35" s="133">
        <v>2865.8392265210791</v>
      </c>
      <c r="AE35" s="131">
        <v>3.8192598068189256</v>
      </c>
      <c r="AF35" s="131">
        <v>3.782548387096774</v>
      </c>
      <c r="AG35" s="131">
        <v>5.459291408173172</v>
      </c>
      <c r="AH35" s="131">
        <v>5.2809677419354841</v>
      </c>
      <c r="AI35" s="134">
        <f t="shared" si="24"/>
        <v>0.74117488561865086</v>
      </c>
      <c r="AJ35" s="134">
        <f t="shared" si="25"/>
        <v>0.74943242938912369</v>
      </c>
      <c r="AK35" s="134">
        <f t="shared" si="26"/>
        <v>0.19603514844565423</v>
      </c>
      <c r="AL35" s="134">
        <f t="shared" si="27"/>
        <v>0.19259672221243812</v>
      </c>
      <c r="AM35" s="83">
        <v>0.99</v>
      </c>
      <c r="AN35" s="83">
        <v>0.99439999999999995</v>
      </c>
      <c r="AO35" s="83">
        <v>0.99</v>
      </c>
      <c r="AP35" s="145">
        <v>0.99490000000000001</v>
      </c>
      <c r="AQ35" s="136">
        <v>-1.44E-2</v>
      </c>
    </row>
    <row r="36" spans="1:43" ht="14.45" customHeight="1">
      <c r="A36" s="7">
        <v>43861</v>
      </c>
      <c r="B36" s="3">
        <f t="shared" si="14"/>
        <v>15281.113043705453</v>
      </c>
      <c r="C36" s="3">
        <f t="shared" si="17"/>
        <v>15128.892</v>
      </c>
      <c r="D36" s="2">
        <f t="shared" si="29"/>
        <v>3.8495620316867809</v>
      </c>
      <c r="E36" s="2">
        <f t="shared" si="18"/>
        <v>3.8586741935483864</v>
      </c>
      <c r="F36" s="2">
        <f t="shared" si="30"/>
        <v>5.1882153128965811</v>
      </c>
      <c r="G36" s="2">
        <f t="shared" si="19"/>
        <v>5.1613096774193554</v>
      </c>
      <c r="H36" s="10">
        <f t="shared" si="20"/>
        <v>0.80011704607133249</v>
      </c>
      <c r="I36" s="10">
        <f t="shared" si="21"/>
        <v>0.78856516408742905</v>
      </c>
      <c r="J36" s="10">
        <f t="shared" si="15"/>
        <v>0.20539130435087977</v>
      </c>
      <c r="K36" s="10">
        <f t="shared" si="16"/>
        <v>0.20334532258064514</v>
      </c>
      <c r="L36" s="9">
        <v>0.99</v>
      </c>
      <c r="M36" s="10">
        <f t="shared" si="33"/>
        <v>0.99941999999999998</v>
      </c>
      <c r="N36" s="9">
        <v>0.99</v>
      </c>
      <c r="O36" s="17">
        <f t="shared" si="34"/>
        <v>1</v>
      </c>
      <c r="Q36" s="7">
        <v>43861</v>
      </c>
      <c r="R36" s="8">
        <f t="shared" si="35"/>
        <v>-9.9613845712734905E-3</v>
      </c>
      <c r="S36" s="8">
        <f t="shared" si="31"/>
        <v>2.3670645612672292E-3</v>
      </c>
      <c r="T36" s="9">
        <f t="shared" si="32"/>
        <v>9.4199999999999839E-3</v>
      </c>
      <c r="U36" s="9">
        <f t="shared" si="13"/>
        <v>1.0000000000000009E-2</v>
      </c>
      <c r="V36" s="15">
        <f t="shared" si="23"/>
        <v>-1.6999999999999998E-2</v>
      </c>
      <c r="X36" s="129" t="s">
        <v>17</v>
      </c>
      <c r="Y36" s="130" t="s">
        <v>0</v>
      </c>
      <c r="Z36" s="130">
        <v>20</v>
      </c>
      <c r="AA36" s="131">
        <v>23.49</v>
      </c>
      <c r="AB36" s="132">
        <v>43861</v>
      </c>
      <c r="AC36" s="143">
        <v>2911.4314713212329</v>
      </c>
      <c r="AD36" s="133">
        <v>2894.8612971456059</v>
      </c>
      <c r="AE36" s="131">
        <v>3.8685260213962178</v>
      </c>
      <c r="AF36" s="131">
        <v>3.874806451612903</v>
      </c>
      <c r="AG36" s="131">
        <v>5.2417563779365119</v>
      </c>
      <c r="AH36" s="131">
        <v>5.1995645161290325</v>
      </c>
      <c r="AI36" s="134">
        <f t="shared" si="24"/>
        <v>0.77045953584998594</v>
      </c>
      <c r="AJ36" s="134">
        <f t="shared" si="25"/>
        <v>0.7651035035569772</v>
      </c>
      <c r="AK36" s="134">
        <f t="shared" si="26"/>
        <v>0.19566071715868502</v>
      </c>
      <c r="AL36" s="134">
        <f t="shared" si="27"/>
        <v>0.19454713018451653</v>
      </c>
      <c r="AM36" s="83">
        <v>0.99</v>
      </c>
      <c r="AN36" s="83">
        <v>0.99929999999999997</v>
      </c>
      <c r="AO36" s="83">
        <v>0.99</v>
      </c>
      <c r="AP36" s="145">
        <v>1</v>
      </c>
      <c r="AQ36" s="136">
        <v>-1.6199999999999999E-2</v>
      </c>
    </row>
    <row r="37" spans="1:43" ht="14.45" customHeight="1">
      <c r="A37" s="7">
        <v>43890</v>
      </c>
      <c r="B37" s="3">
        <f t="shared" si="14"/>
        <v>16383.500177858125</v>
      </c>
      <c r="C37" s="3">
        <f t="shared" si="17"/>
        <v>17241.696</v>
      </c>
      <c r="D37" s="2">
        <f t="shared" si="29"/>
        <v>4.9193359915296302</v>
      </c>
      <c r="E37" s="2">
        <f t="shared" si="18"/>
        <v>5.1743172413793106</v>
      </c>
      <c r="F37" s="2">
        <f t="shared" si="30"/>
        <v>6.1421294494185394</v>
      </c>
      <c r="G37" s="2">
        <f t="shared" si="19"/>
        <v>6.5000551724137932</v>
      </c>
      <c r="H37" s="10">
        <f t="shared" si="20"/>
        <v>0.77445901332305489</v>
      </c>
      <c r="I37" s="10">
        <f t="shared" si="21"/>
        <v>0.7628790606276088</v>
      </c>
      <c r="J37" s="10">
        <f t="shared" si="15"/>
        <v>0.23539511749796152</v>
      </c>
      <c r="K37" s="10">
        <f t="shared" si="16"/>
        <v>0.24772551724137931</v>
      </c>
      <c r="L37" s="9">
        <v>0.99</v>
      </c>
      <c r="M37" s="10">
        <f t="shared" si="33"/>
        <v>0.99931999999999999</v>
      </c>
      <c r="N37" s="9">
        <v>0.99</v>
      </c>
      <c r="O37" s="17">
        <f t="shared" si="34"/>
        <v>1</v>
      </c>
      <c r="Q37" s="7">
        <v>43890</v>
      </c>
      <c r="R37" s="8">
        <f t="shared" si="35"/>
        <v>5.238171409194381E-2</v>
      </c>
      <c r="S37" s="8">
        <f t="shared" si="31"/>
        <v>5.18324526498537E-2</v>
      </c>
      <c r="T37" s="9">
        <f t="shared" si="32"/>
        <v>9.319999999999995E-3</v>
      </c>
      <c r="U37" s="9">
        <f t="shared" si="13"/>
        <v>1.0000000000000009E-2</v>
      </c>
      <c r="V37" s="15">
        <f t="shared" si="23"/>
        <v>-1.5639999999999998E-2</v>
      </c>
      <c r="X37" s="129" t="s">
        <v>17</v>
      </c>
      <c r="Y37" s="130" t="s">
        <v>0</v>
      </c>
      <c r="Z37" s="130">
        <v>20</v>
      </c>
      <c r="AA37" s="131">
        <v>23.49</v>
      </c>
      <c r="AB37" s="132">
        <v>43890</v>
      </c>
      <c r="AC37" s="143">
        <v>3121.4635931157754</v>
      </c>
      <c r="AD37" s="133">
        <v>3310.2210881315027</v>
      </c>
      <c r="AE37" s="131">
        <v>4.9341890214880948</v>
      </c>
      <c r="AF37" s="131">
        <v>5.184310344827586</v>
      </c>
      <c r="AG37" s="131">
        <v>6.1902783413915463</v>
      </c>
      <c r="AH37" s="131">
        <v>6.5557931034482753</v>
      </c>
      <c r="AI37" s="134">
        <f t="shared" si="24"/>
        <v>0.74770775918917376</v>
      </c>
      <c r="AJ37" s="134">
        <f t="shared" si="25"/>
        <v>0.74159697370015998</v>
      </c>
      <c r="AK37" s="134">
        <f t="shared" si="26"/>
        <v>0.22424307421808731</v>
      </c>
      <c r="AL37" s="134">
        <f t="shared" si="27"/>
        <v>0.2378032390899068</v>
      </c>
      <c r="AM37" s="83">
        <v>0.99</v>
      </c>
      <c r="AN37" s="134">
        <v>0.99950000000000006</v>
      </c>
      <c r="AO37" s="83">
        <v>0.99</v>
      </c>
      <c r="AP37" s="145">
        <v>1</v>
      </c>
      <c r="AQ37" s="136">
        <v>-1.35E-2</v>
      </c>
    </row>
    <row r="38" spans="1:43" ht="14.45" customHeight="1" thickBot="1">
      <c r="A38" s="7">
        <v>43921</v>
      </c>
      <c r="B38" s="3">
        <f t="shared" si="14"/>
        <v>19117.213766413493</v>
      </c>
      <c r="C38" s="3">
        <f t="shared" si="17"/>
        <v>18186.407999999967</v>
      </c>
      <c r="D38" s="2">
        <f t="shared" si="29"/>
        <v>6.0183828812520996</v>
      </c>
      <c r="E38" s="2">
        <f t="shared" si="18"/>
        <v>5.78</v>
      </c>
      <c r="F38" s="2">
        <f t="shared" si="30"/>
        <v>6.7391893093300324</v>
      </c>
      <c r="G38" s="2">
        <f t="shared" si="19"/>
        <v>6.4539999999999988</v>
      </c>
      <c r="H38" s="10">
        <f t="shared" si="20"/>
        <v>0.77036518391606701</v>
      </c>
      <c r="I38" s="10">
        <f t="shared" si="21"/>
        <v>0.76980567554170387</v>
      </c>
      <c r="J38" s="10">
        <f t="shared" si="15"/>
        <v>0.25695179793566525</v>
      </c>
      <c r="K38" s="10">
        <f t="shared" si="16"/>
        <v>0.24444096774193502</v>
      </c>
      <c r="L38" s="9">
        <v>0.99</v>
      </c>
      <c r="M38" s="10">
        <f t="shared" si="33"/>
        <v>0.98375999999999986</v>
      </c>
      <c r="N38" s="9">
        <v>0.99</v>
      </c>
      <c r="O38" s="17">
        <f t="shared" si="34"/>
        <v>0.99499999999999988</v>
      </c>
      <c r="Q38" s="7">
        <v>43921</v>
      </c>
      <c r="R38" s="8">
        <f t="shared" si="35"/>
        <v>-4.868940515007647E-2</v>
      </c>
      <c r="S38" s="8">
        <f t="shared" si="31"/>
        <v>-3.9609125234402631E-2</v>
      </c>
      <c r="T38" s="9">
        <f t="shared" si="32"/>
        <v>-6.2400000000001343E-3</v>
      </c>
      <c r="U38" s="9">
        <f t="shared" si="13"/>
        <v>4.9999999999998934E-3</v>
      </c>
      <c r="V38" s="15">
        <f t="shared" si="23"/>
        <v>-1.4319999999999999E-2</v>
      </c>
      <c r="X38" s="129" t="s">
        <v>17</v>
      </c>
      <c r="Y38" s="130" t="s">
        <v>0</v>
      </c>
      <c r="Z38" s="130">
        <v>20</v>
      </c>
      <c r="AA38" s="131">
        <v>23.49</v>
      </c>
      <c r="AB38" s="132">
        <v>43921</v>
      </c>
      <c r="AC38" s="147">
        <v>3642.3039109993642</v>
      </c>
      <c r="AD38" s="133">
        <v>3343.4564870751947</v>
      </c>
      <c r="AE38" s="131">
        <v>6.0168174692592826</v>
      </c>
      <c r="AF38" s="131">
        <v>5.78</v>
      </c>
      <c r="AG38" s="131">
        <v>6.7703695397804848</v>
      </c>
      <c r="AH38" s="131">
        <v>6.49</v>
      </c>
      <c r="AI38" s="134">
        <f t="shared" si="24"/>
        <v>0.74624923854675862</v>
      </c>
      <c r="AJ38" s="134">
        <f t="shared" si="25"/>
        <v>0.74002838107444879</v>
      </c>
      <c r="AK38" s="134">
        <f t="shared" si="26"/>
        <v>0.2447784886424304</v>
      </c>
      <c r="AL38" s="134">
        <f t="shared" si="27"/>
        <v>0.22469465638946201</v>
      </c>
      <c r="AM38" s="83">
        <v>0.99</v>
      </c>
      <c r="AN38" s="83">
        <v>0.95599999999999996</v>
      </c>
      <c r="AO38" s="83">
        <v>0.99</v>
      </c>
      <c r="AP38" s="145">
        <v>0.995</v>
      </c>
      <c r="AQ38" s="136">
        <v>-1.35E-2</v>
      </c>
    </row>
    <row r="39" spans="1:43" ht="14.45" customHeight="1">
      <c r="A39" s="42">
        <v>43951</v>
      </c>
      <c r="B39" s="36">
        <f t="shared" si="14"/>
        <v>19028.540238432503</v>
      </c>
      <c r="C39" s="36">
        <f t="shared" si="17"/>
        <v>18257.330000000002</v>
      </c>
      <c r="D39" s="36">
        <f t="shared" si="29"/>
        <v>6.8666666666666654</v>
      </c>
      <c r="E39" s="36">
        <f t="shared" si="18"/>
        <v>6.6650000000000009</v>
      </c>
      <c r="F39" s="36">
        <f t="shared" si="30"/>
        <v>7.0373333333333337</v>
      </c>
      <c r="G39" s="36">
        <f t="shared" si="19"/>
        <v>6.8230000000000004</v>
      </c>
      <c r="H39" s="39">
        <f t="shared" si="20"/>
        <v>0.75853003554617993</v>
      </c>
      <c r="I39" s="39">
        <f t="shared" si="21"/>
        <v>0.74596933075457694</v>
      </c>
      <c r="J39" s="39">
        <f t="shared" si="15"/>
        <v>0.26428528108934024</v>
      </c>
      <c r="K39" s="39">
        <f t="shared" si="16"/>
        <v>0.25357402777777777</v>
      </c>
      <c r="L39" s="39">
        <f t="shared" ref="L39:L83" si="36">AVERAGE(AM39,AM132,AM225,AM318,AM411)</f>
        <v>0.99</v>
      </c>
      <c r="M39" s="39">
        <f t="shared" si="33"/>
        <v>0.99626000000000003</v>
      </c>
      <c r="N39" s="39">
        <f t="shared" ref="N39:N83" si="37">AVERAGE(AO39,AO132,AO225,AO318,AO411)</f>
        <v>0.99499999999999988</v>
      </c>
      <c r="O39" s="45">
        <f t="shared" si="34"/>
        <v>1</v>
      </c>
      <c r="P39" s="41"/>
      <c r="Q39" s="42">
        <v>43951</v>
      </c>
      <c r="R39" s="39">
        <f t="shared" si="35"/>
        <v>-4.0529133016460439E-2</v>
      </c>
      <c r="S39" s="39">
        <f t="shared" ref="S39:S83" si="38">G39/F39-1</f>
        <v>-3.0456612353164103E-2</v>
      </c>
      <c r="T39" s="40">
        <f t="shared" si="32"/>
        <v>6.2600000000000433E-3</v>
      </c>
      <c r="U39" s="40">
        <f t="shared" si="13"/>
        <v>5.0000000000001155E-3</v>
      </c>
      <c r="V39" s="45">
        <f t="shared" si="23"/>
        <v>-1.9939999999999999E-2</v>
      </c>
      <c r="X39" s="129" t="s">
        <v>17</v>
      </c>
      <c r="Y39" s="130" t="s">
        <v>0</v>
      </c>
      <c r="Z39" s="130">
        <v>20</v>
      </c>
      <c r="AA39" s="131">
        <v>23.49</v>
      </c>
      <c r="AB39" s="132">
        <v>43951</v>
      </c>
      <c r="AC39" s="143">
        <v>3581.6545583623729</v>
      </c>
      <c r="AD39" s="133">
        <v>3382.05</v>
      </c>
      <c r="AE39" s="131">
        <v>6.8666666666666663</v>
      </c>
      <c r="AF39" s="131">
        <v>6.62</v>
      </c>
      <c r="AG39" s="131">
        <v>6.9933333333333341</v>
      </c>
      <c r="AH39" s="131">
        <v>6.883</v>
      </c>
      <c r="AI39" s="134">
        <f t="shared" si="24"/>
        <v>0.73410807577179682</v>
      </c>
      <c r="AJ39" s="134">
        <f t="shared" si="25"/>
        <v>0.70802720128195196</v>
      </c>
      <c r="AK39" s="134">
        <f t="shared" si="26"/>
        <v>0.248726010997387</v>
      </c>
      <c r="AL39" s="134">
        <f t="shared" si="27"/>
        <v>0.23486458333333335</v>
      </c>
      <c r="AM39" s="83">
        <v>0.99</v>
      </c>
      <c r="AN39" s="111">
        <v>0.98480000000000001</v>
      </c>
      <c r="AO39" s="83">
        <v>0.995</v>
      </c>
      <c r="AP39" s="112">
        <v>1</v>
      </c>
      <c r="AQ39" s="136">
        <v>-2.01E-2</v>
      </c>
    </row>
    <row r="40" spans="1:43" ht="14.45" customHeight="1">
      <c r="A40" s="7">
        <v>43982</v>
      </c>
      <c r="B40" s="3">
        <f t="shared" si="14"/>
        <v>18934.047836363203</v>
      </c>
      <c r="C40" s="3">
        <f t="shared" si="17"/>
        <v>19482.047999999984</v>
      </c>
      <c r="D40" s="3">
        <f t="shared" si="29"/>
        <v>6.903225806451613</v>
      </c>
      <c r="E40" s="3">
        <f t="shared" si="18"/>
        <v>7.3884806451612901</v>
      </c>
      <c r="F40" s="3">
        <f t="shared" si="30"/>
        <v>6.8245161290322587</v>
      </c>
      <c r="G40" s="3">
        <f t="shared" si="19"/>
        <v>7.2713935483870973</v>
      </c>
      <c r="H40" s="63">
        <f t="shared" si="20"/>
        <v>0.75398647512203754</v>
      </c>
      <c r="I40" s="63">
        <f t="shared" si="21"/>
        <v>0.72195902443027427</v>
      </c>
      <c r="J40" s="63">
        <f t="shared" si="15"/>
        <v>0.25448989027369895</v>
      </c>
      <c r="K40" s="63">
        <f t="shared" si="16"/>
        <v>0.26185548387096758</v>
      </c>
      <c r="L40" s="63">
        <f t="shared" si="36"/>
        <v>0.99</v>
      </c>
      <c r="M40" s="63">
        <f t="shared" si="33"/>
        <v>0.99868000000000001</v>
      </c>
      <c r="N40" s="63">
        <f t="shared" si="37"/>
        <v>0.99499999999999988</v>
      </c>
      <c r="O40" s="64">
        <f t="shared" si="34"/>
        <v>1</v>
      </c>
      <c r="Q40" s="7">
        <v>43982</v>
      </c>
      <c r="R40" s="63">
        <f t="shared" si="35"/>
        <v>2.8942578384339779E-2</v>
      </c>
      <c r="S40" s="63">
        <f t="shared" si="38"/>
        <v>6.5481187370013183E-2</v>
      </c>
      <c r="T40" s="63">
        <f t="shared" si="32"/>
        <v>8.680000000000021E-3</v>
      </c>
      <c r="U40" s="63">
        <f t="shared" si="13"/>
        <v>5.0000000000001155E-3</v>
      </c>
      <c r="V40" s="64">
        <f t="shared" si="23"/>
        <v>-3.6140363320873926E-2</v>
      </c>
      <c r="X40" s="129" t="s">
        <v>17</v>
      </c>
      <c r="Y40" s="130" t="s">
        <v>0</v>
      </c>
      <c r="Z40" s="130">
        <v>20</v>
      </c>
      <c r="AA40" s="131">
        <v>23.49</v>
      </c>
      <c r="AB40" s="132">
        <v>43982</v>
      </c>
      <c r="AC40" s="133">
        <v>3622.1528899287418</v>
      </c>
      <c r="AD40" s="133">
        <v>3711.7572105005697</v>
      </c>
      <c r="AE40" s="131">
        <v>6.903225806451613</v>
      </c>
      <c r="AF40" s="131">
        <v>7.3438387096774189</v>
      </c>
      <c r="AG40" s="131">
        <v>6.9161290322580644</v>
      </c>
      <c r="AH40" s="131">
        <v>7.4370645161290323</v>
      </c>
      <c r="AI40" s="134">
        <f t="shared" si="24"/>
        <v>0.72648020530674273</v>
      </c>
      <c r="AJ40" s="134">
        <f t="shared" si="25"/>
        <v>0.6882045964454282</v>
      </c>
      <c r="AK40" s="134">
        <f t="shared" si="26"/>
        <v>0.24342425335542622</v>
      </c>
      <c r="AL40" s="134">
        <f t="shared" si="27"/>
        <v>0.2494460490927802</v>
      </c>
      <c r="AM40" s="83">
        <v>0.99</v>
      </c>
      <c r="AN40" s="111">
        <v>0.99590000000000001</v>
      </c>
      <c r="AO40" s="83">
        <v>0.995</v>
      </c>
      <c r="AP40" s="112">
        <v>1</v>
      </c>
      <c r="AQ40" s="148">
        <v>-3.9899999999999998E-2</v>
      </c>
    </row>
    <row r="41" spans="1:43" ht="14.45" customHeight="1">
      <c r="A41" s="7">
        <v>44012</v>
      </c>
      <c r="B41" s="3">
        <f t="shared" si="14"/>
        <v>17107.134514892201</v>
      </c>
      <c r="C41" s="3">
        <f t="shared" si="17"/>
        <v>18717.300000000036</v>
      </c>
      <c r="D41" s="3">
        <f t="shared" si="29"/>
        <v>6.5</v>
      </c>
      <c r="E41" s="3">
        <f t="shared" si="18"/>
        <v>7.2664600000000004</v>
      </c>
      <c r="F41" s="3">
        <f t="shared" si="30"/>
        <v>6.3353333333333328</v>
      </c>
      <c r="G41" s="3">
        <f t="shared" si="19"/>
        <v>7.0574566666666652</v>
      </c>
      <c r="H41" s="63">
        <f t="shared" si="20"/>
        <v>0.7586106859390469</v>
      </c>
      <c r="I41" s="63">
        <f t="shared" si="21"/>
        <v>0.74333326294501478</v>
      </c>
      <c r="J41" s="63">
        <f t="shared" si="15"/>
        <v>0.23759909048461392</v>
      </c>
      <c r="K41" s="63">
        <f t="shared" si="16"/>
        <v>0.25996250000000043</v>
      </c>
      <c r="L41" s="63">
        <f t="shared" si="36"/>
        <v>0.99</v>
      </c>
      <c r="M41" s="63">
        <f t="shared" si="33"/>
        <v>0.99243999999999999</v>
      </c>
      <c r="N41" s="63">
        <f t="shared" si="37"/>
        <v>0.99499999999999988</v>
      </c>
      <c r="O41" s="64">
        <f t="shared" si="34"/>
        <v>0.99550000000000005</v>
      </c>
      <c r="Q41" s="7">
        <v>44012</v>
      </c>
      <c r="R41" s="63">
        <f t="shared" si="35"/>
        <v>9.4122454213833695E-2</v>
      </c>
      <c r="S41" s="63">
        <f t="shared" si="38"/>
        <v>0.11398347890139937</v>
      </c>
      <c r="T41" s="63">
        <f t="shared" si="32"/>
        <v>2.4399999999999977E-3</v>
      </c>
      <c r="U41" s="63">
        <f t="shared" si="13"/>
        <v>5.0000000000016698E-4</v>
      </c>
      <c r="V41" s="64">
        <f t="shared" si="23"/>
        <v>-2.384E-2</v>
      </c>
      <c r="X41" s="129" t="s">
        <v>17</v>
      </c>
      <c r="Y41" s="130" t="s">
        <v>0</v>
      </c>
      <c r="Z41" s="130">
        <v>20</v>
      </c>
      <c r="AA41" s="131">
        <v>23.49</v>
      </c>
      <c r="AB41" s="132">
        <v>44012</v>
      </c>
      <c r="AC41" s="133">
        <v>3289.9791862307125</v>
      </c>
      <c r="AD41" s="133">
        <v>3581.257062105502</v>
      </c>
      <c r="AE41" s="131">
        <v>6.5</v>
      </c>
      <c r="AF41" s="131">
        <v>7.2283999999999997</v>
      </c>
      <c r="AG41" s="131">
        <v>6.47</v>
      </c>
      <c r="AH41" s="131">
        <v>7.2591666666666663</v>
      </c>
      <c r="AI41" s="134">
        <f t="shared" si="24"/>
        <v>0.72886887296641778</v>
      </c>
      <c r="AJ41" s="134">
        <f t="shared" si="25"/>
        <v>0.70636143536640539</v>
      </c>
      <c r="AK41" s="134">
        <f t="shared" si="26"/>
        <v>0.22847077682157726</v>
      </c>
      <c r="AL41" s="134">
        <f t="shared" si="27"/>
        <v>0.24869840709065988</v>
      </c>
      <c r="AM41" s="83">
        <v>0.99</v>
      </c>
      <c r="AN41" s="111">
        <v>0.99109999999999998</v>
      </c>
      <c r="AO41" s="83">
        <v>0.995</v>
      </c>
      <c r="AP41" s="112">
        <v>0.99550000000000005</v>
      </c>
      <c r="AQ41" s="148">
        <v>-2.3599999999999999E-2</v>
      </c>
    </row>
    <row r="42" spans="1:43" ht="14.45" customHeight="1">
      <c r="A42" s="7">
        <v>44043</v>
      </c>
      <c r="B42" s="3">
        <f t="shared" si="14"/>
        <v>15849.420700699699</v>
      </c>
      <c r="C42" s="3">
        <f t="shared" si="17"/>
        <v>18304.632000000001</v>
      </c>
      <c r="D42" s="3">
        <f t="shared" si="29"/>
        <v>5.741935483870968</v>
      </c>
      <c r="E42" s="3">
        <f t="shared" si="18"/>
        <v>6.7459999999999996</v>
      </c>
      <c r="F42" s="3">
        <f t="shared" si="30"/>
        <v>5.6309677419354838</v>
      </c>
      <c r="G42" s="3">
        <f t="shared" si="19"/>
        <v>6.5579999999999998</v>
      </c>
      <c r="H42" s="63">
        <f t="shared" si="20"/>
        <v>0.76507964739617074</v>
      </c>
      <c r="I42" s="63">
        <f t="shared" si="21"/>
        <v>0.75498312819213298</v>
      </c>
      <c r="J42" s="63">
        <f t="shared" si="15"/>
        <v>0.21302984812768413</v>
      </c>
      <c r="K42" s="63">
        <f t="shared" si="16"/>
        <v>0.24603000000000003</v>
      </c>
      <c r="L42" s="63">
        <f t="shared" si="36"/>
        <v>0.99</v>
      </c>
      <c r="M42" s="63">
        <f t="shared" si="33"/>
        <v>0.99512</v>
      </c>
      <c r="N42" s="63">
        <f t="shared" si="37"/>
        <v>0.99499999999999988</v>
      </c>
      <c r="O42" s="64">
        <f t="shared" si="34"/>
        <v>0.99629999999999996</v>
      </c>
      <c r="Q42" s="7">
        <v>44043</v>
      </c>
      <c r="R42" s="63">
        <f t="shared" si="35"/>
        <v>0.15490858282233066</v>
      </c>
      <c r="S42" s="63">
        <f t="shared" si="38"/>
        <v>0.16463107241063235</v>
      </c>
      <c r="T42" s="63">
        <f t="shared" si="32"/>
        <v>5.1200000000000134E-3</v>
      </c>
      <c r="U42" s="63">
        <f t="shared" si="13"/>
        <v>1.3000000000000789E-3</v>
      </c>
      <c r="V42" s="64">
        <f t="shared" si="23"/>
        <v>-1.6039999999999999E-2</v>
      </c>
      <c r="X42" s="129" t="s">
        <v>17</v>
      </c>
      <c r="Y42" s="130" t="s">
        <v>0</v>
      </c>
      <c r="Z42" s="130">
        <v>20</v>
      </c>
      <c r="AA42" s="131">
        <v>23.49</v>
      </c>
      <c r="AB42" s="132">
        <v>44043</v>
      </c>
      <c r="AC42" s="133">
        <v>3038.2051500528464</v>
      </c>
      <c r="AD42" s="133">
        <v>3512.7868301312251</v>
      </c>
      <c r="AE42" s="131">
        <v>5.741935483870968</v>
      </c>
      <c r="AF42" s="131">
        <v>6.68</v>
      </c>
      <c r="AG42" s="131">
        <v>5.7290322580645157</v>
      </c>
      <c r="AH42" s="131">
        <v>6.74</v>
      </c>
      <c r="AI42" s="134">
        <f t="shared" si="24"/>
        <v>0.73562405579968659</v>
      </c>
      <c r="AJ42" s="134">
        <f t="shared" si="25"/>
        <v>0.71932326684261449</v>
      </c>
      <c r="AK42" s="134">
        <f t="shared" si="26"/>
        <v>0.20418045363258375</v>
      </c>
      <c r="AL42" s="134">
        <f t="shared" si="27"/>
        <v>0.23607438374537804</v>
      </c>
      <c r="AM42" s="83">
        <v>0.99</v>
      </c>
      <c r="AN42" s="111">
        <v>0.995</v>
      </c>
      <c r="AO42" s="83">
        <v>0.995</v>
      </c>
      <c r="AP42" s="112">
        <v>0.99629999999999996</v>
      </c>
      <c r="AQ42" s="146">
        <v>-1.0999999999999999E-2</v>
      </c>
    </row>
    <row r="43" spans="1:43" ht="14.45" customHeight="1">
      <c r="A43" s="7">
        <v>44074</v>
      </c>
      <c r="B43" s="3">
        <f t="shared" si="14"/>
        <v>16120.841319250696</v>
      </c>
      <c r="C43" s="3">
        <f t="shared" si="17"/>
        <v>16484.867999999999</v>
      </c>
      <c r="D43" s="3">
        <f t="shared" si="29"/>
        <v>5.709677419354839</v>
      </c>
      <c r="E43" s="3">
        <f t="shared" si="18"/>
        <v>5.7042000000000002</v>
      </c>
      <c r="F43" s="3">
        <f t="shared" si="30"/>
        <v>5.7406451612903222</v>
      </c>
      <c r="G43" s="3">
        <f t="shared" si="19"/>
        <v>5.6879999999999997</v>
      </c>
      <c r="H43" s="63">
        <f t="shared" si="20"/>
        <v>0.76266462534309332</v>
      </c>
      <c r="I43" s="63">
        <f t="shared" si="21"/>
        <v>0.78084340013756814</v>
      </c>
      <c r="J43" s="63">
        <f t="shared" si="15"/>
        <v>0.21667797472111153</v>
      </c>
      <c r="K43" s="63">
        <f t="shared" si="16"/>
        <v>0.22157080645161287</v>
      </c>
      <c r="L43" s="63">
        <f t="shared" si="36"/>
        <v>0.99</v>
      </c>
      <c r="M43" s="63">
        <f t="shared" si="33"/>
        <v>0.99806000000000006</v>
      </c>
      <c r="N43" s="63">
        <f t="shared" si="37"/>
        <v>0.99499999999999988</v>
      </c>
      <c r="O43" s="64">
        <f t="shared" si="34"/>
        <v>0.99879999999999991</v>
      </c>
      <c r="Q43" s="7">
        <v>44074</v>
      </c>
      <c r="R43" s="63">
        <f t="shared" si="35"/>
        <v>2.2581121762832668E-2</v>
      </c>
      <c r="S43" s="63">
        <f t="shared" si="38"/>
        <v>-9.1706001348617061E-3</v>
      </c>
      <c r="T43" s="63">
        <f t="shared" si="32"/>
        <v>8.0600000000000671E-3</v>
      </c>
      <c r="U43" s="63">
        <f t="shared" si="13"/>
        <v>3.8000000000000256E-3</v>
      </c>
      <c r="V43" s="64">
        <f t="shared" si="23"/>
        <v>-6.1200000000000004E-3</v>
      </c>
      <c r="X43" s="129" t="s">
        <v>17</v>
      </c>
      <c r="Y43" s="130" t="s">
        <v>0</v>
      </c>
      <c r="Z43" s="130">
        <v>20</v>
      </c>
      <c r="AA43" s="131">
        <v>23.49</v>
      </c>
      <c r="AB43" s="132">
        <v>44074</v>
      </c>
      <c r="AC43" s="133">
        <v>3046.3305058460646</v>
      </c>
      <c r="AD43" s="133">
        <v>3086.4506674674949</v>
      </c>
      <c r="AE43" s="131">
        <v>5.709677419354839</v>
      </c>
      <c r="AF43" s="131">
        <v>5.6580000000000004</v>
      </c>
      <c r="AG43" s="131">
        <v>5.7612903225806447</v>
      </c>
      <c r="AH43" s="131">
        <v>5.74</v>
      </c>
      <c r="AI43" s="134">
        <f t="shared" si="24"/>
        <v>0.73346155283171444</v>
      </c>
      <c r="AJ43" s="134">
        <f t="shared" si="25"/>
        <v>0.74004688879781821</v>
      </c>
      <c r="AK43" s="134">
        <f t="shared" si="26"/>
        <v>0.20472651248965487</v>
      </c>
      <c r="AL43" s="134">
        <f t="shared" si="27"/>
        <v>0.20742275991044992</v>
      </c>
      <c r="AM43" s="83">
        <v>0.99</v>
      </c>
      <c r="AN43" s="111">
        <v>0.99780000000000002</v>
      </c>
      <c r="AO43" s="83">
        <v>0.995</v>
      </c>
      <c r="AP43" s="112">
        <v>0.99880000000000002</v>
      </c>
      <c r="AQ43" s="146">
        <v>-6.0000000000000001E-3</v>
      </c>
    </row>
    <row r="44" spans="1:43" ht="14.45" customHeight="1">
      <c r="A44" s="7">
        <v>44104</v>
      </c>
      <c r="B44" s="3">
        <f t="shared" si="14"/>
        <v>17326.7961932051</v>
      </c>
      <c r="C44" s="3">
        <f t="shared" si="17"/>
        <v>16918.272000000015</v>
      </c>
      <c r="D44" s="3">
        <f t="shared" si="29"/>
        <v>5.9333333333333336</v>
      </c>
      <c r="E44" s="3">
        <f t="shared" si="18"/>
        <v>5.8951933333333333</v>
      </c>
      <c r="F44" s="3">
        <f t="shared" si="30"/>
        <v>6.4486666666666661</v>
      </c>
      <c r="G44" s="3">
        <f t="shared" si="19"/>
        <v>6.3650333333333338</v>
      </c>
      <c r="H44" s="63">
        <f t="shared" si="20"/>
        <v>0.75393694444564063</v>
      </c>
      <c r="I44" s="63">
        <f t="shared" si="21"/>
        <v>0.75141429779844382</v>
      </c>
      <c r="J44" s="63">
        <f t="shared" si="15"/>
        <v>0.24064994712784862</v>
      </c>
      <c r="K44" s="63">
        <f t="shared" si="16"/>
        <v>0.23497600000000021</v>
      </c>
      <c r="L44" s="63">
        <f t="shared" si="36"/>
        <v>0.99</v>
      </c>
      <c r="M44" s="63">
        <f t="shared" si="33"/>
        <v>0.98268</v>
      </c>
      <c r="N44" s="63">
        <f t="shared" si="37"/>
        <v>0.99499999999999988</v>
      </c>
      <c r="O44" s="64">
        <f t="shared" si="34"/>
        <v>0.98680000000000001</v>
      </c>
      <c r="Q44" s="7">
        <v>44104</v>
      </c>
      <c r="R44" s="63">
        <f t="shared" si="35"/>
        <v>-2.3577595572186194E-2</v>
      </c>
      <c r="S44" s="63">
        <f t="shared" si="38"/>
        <v>-1.2969089217409135E-2</v>
      </c>
      <c r="T44" s="63">
        <f t="shared" si="32"/>
        <v>-7.3199999999999932E-3</v>
      </c>
      <c r="U44" s="63">
        <f t="shared" si="13"/>
        <v>-8.1999999999998741E-3</v>
      </c>
      <c r="V44" s="64">
        <f t="shared" si="23"/>
        <v>-1.7300000000000003E-2</v>
      </c>
      <c r="X44" s="129" t="s">
        <v>17</v>
      </c>
      <c r="Y44" s="130" t="s">
        <v>0</v>
      </c>
      <c r="Z44" s="130">
        <v>20</v>
      </c>
      <c r="AA44" s="131">
        <v>23.49</v>
      </c>
      <c r="AB44" s="132">
        <v>44104</v>
      </c>
      <c r="AC44" s="133">
        <v>3198.5044307642352</v>
      </c>
      <c r="AD44" s="133">
        <v>3135.9626004761417</v>
      </c>
      <c r="AE44" s="131">
        <v>5.9333333333333336</v>
      </c>
      <c r="AF44" s="131">
        <v>5.8611333333333331</v>
      </c>
      <c r="AG44" s="131">
        <v>6.4566666666666661</v>
      </c>
      <c r="AH44" s="131">
        <v>6.3944666666666663</v>
      </c>
      <c r="AI44" s="134">
        <f t="shared" si="24"/>
        <v>0.71006666493645421</v>
      </c>
      <c r="AJ44" s="134">
        <f t="shared" si="25"/>
        <v>0.70673782794031481</v>
      </c>
      <c r="AK44" s="134">
        <f t="shared" si="26"/>
        <v>0.22211836324751635</v>
      </c>
      <c r="AL44" s="134">
        <f t="shared" si="27"/>
        <v>0.21777518058862097</v>
      </c>
      <c r="AM44" s="83">
        <v>0.99</v>
      </c>
      <c r="AN44" s="111">
        <v>0.98470000000000002</v>
      </c>
      <c r="AO44" s="83">
        <v>0.995</v>
      </c>
      <c r="AP44" s="112">
        <v>0.98680000000000001</v>
      </c>
      <c r="AQ44" s="146">
        <v>-1.14E-2</v>
      </c>
    </row>
    <row r="45" spans="1:43" ht="14.45" customHeight="1">
      <c r="A45" s="7">
        <v>44135</v>
      </c>
      <c r="B45" s="3">
        <f t="shared" si="14"/>
        <v>18266.039341453205</v>
      </c>
      <c r="C45" s="3">
        <f t="shared" si="17"/>
        <v>17530.308000000034</v>
      </c>
      <c r="D45" s="3">
        <f t="shared" si="29"/>
        <v>5.387096774193548</v>
      </c>
      <c r="E45" s="3">
        <f t="shared" si="18"/>
        <v>5.2813999999999997</v>
      </c>
      <c r="F45" s="3">
        <f t="shared" si="30"/>
        <v>6.4877419354838706</v>
      </c>
      <c r="G45" s="3">
        <f t="shared" si="19"/>
        <v>6.3737483870967742</v>
      </c>
      <c r="H45" s="63">
        <f t="shared" si="20"/>
        <v>0.76469965377129034</v>
      </c>
      <c r="I45" s="63">
        <f t="shared" si="21"/>
        <v>0.74049532307635668</v>
      </c>
      <c r="J45" s="63">
        <f t="shared" si="15"/>
        <v>0.24551128147114518</v>
      </c>
      <c r="K45" s="63">
        <f t="shared" si="16"/>
        <v>0.23562241935483921</v>
      </c>
      <c r="L45" s="63">
        <f t="shared" si="36"/>
        <v>0.99</v>
      </c>
      <c r="M45" s="63">
        <f t="shared" si="33"/>
        <v>0.99862000000000006</v>
      </c>
      <c r="N45" s="63">
        <f t="shared" si="37"/>
        <v>0.99499999999999988</v>
      </c>
      <c r="O45" s="64">
        <f t="shared" si="34"/>
        <v>1</v>
      </c>
      <c r="Q45" s="7">
        <v>44135</v>
      </c>
      <c r="R45" s="63">
        <f t="shared" si="35"/>
        <v>-4.0278646492537207E-2</v>
      </c>
      <c r="S45" s="63">
        <f t="shared" si="38"/>
        <v>-1.7570604614160601E-2</v>
      </c>
      <c r="T45" s="63">
        <f t="shared" si="32"/>
        <v>8.620000000000072E-3</v>
      </c>
      <c r="U45" s="63">
        <f t="shared" si="13"/>
        <v>5.0000000000001155E-3</v>
      </c>
      <c r="V45" s="64">
        <f t="shared" si="23"/>
        <v>-2.4500000000000001E-2</v>
      </c>
      <c r="X45" s="129" t="s">
        <v>17</v>
      </c>
      <c r="Y45" s="130" t="s">
        <v>0</v>
      </c>
      <c r="Z45" s="130">
        <v>20</v>
      </c>
      <c r="AA45" s="131">
        <v>23.49</v>
      </c>
      <c r="AB45" s="132">
        <v>44135</v>
      </c>
      <c r="AC45" s="133">
        <v>3475.8120991265109</v>
      </c>
      <c r="AD45" s="133">
        <v>3302.5534630566294</v>
      </c>
      <c r="AE45" s="131">
        <v>5.387096774193548</v>
      </c>
      <c r="AF45" s="131">
        <v>5.278806451612903</v>
      </c>
      <c r="AG45" s="131">
        <v>6.5354838709677416</v>
      </c>
      <c r="AH45" s="131">
        <v>6.4293225806451613</v>
      </c>
      <c r="AI45" s="134">
        <f t="shared" si="24"/>
        <v>0.73773202775350877</v>
      </c>
      <c r="AJ45" s="134">
        <f t="shared" si="25"/>
        <v>0.70767181772055099</v>
      </c>
      <c r="AK45" s="134">
        <f t="shared" si="26"/>
        <v>0.23358952279076015</v>
      </c>
      <c r="AL45" s="134">
        <f t="shared" si="27"/>
        <v>0.22194579724842942</v>
      </c>
      <c r="AM45" s="83">
        <v>0.99</v>
      </c>
      <c r="AN45" s="111">
        <v>0.99680000000000002</v>
      </c>
      <c r="AO45" s="83">
        <v>0.995</v>
      </c>
      <c r="AP45" s="112">
        <v>1</v>
      </c>
      <c r="AQ45" s="146">
        <v>-2.3699999999999999E-2</v>
      </c>
    </row>
    <row r="46" spans="1:43" ht="14.45" customHeight="1">
      <c r="A46" s="7">
        <v>44165</v>
      </c>
      <c r="B46" s="3">
        <f t="shared" si="14"/>
        <v>15692.2143320417</v>
      </c>
      <c r="C46" s="3">
        <f t="shared" si="17"/>
        <v>15401.592000000001</v>
      </c>
      <c r="D46" s="3">
        <f t="shared" si="29"/>
        <v>4.2666666666666666</v>
      </c>
      <c r="E46" s="3">
        <f t="shared" si="18"/>
        <v>4.2860400000000007</v>
      </c>
      <c r="F46" s="3">
        <f t="shared" si="30"/>
        <v>5.4919999999999991</v>
      </c>
      <c r="G46" s="3">
        <f t="shared" si="19"/>
        <v>5.7304000000000004</v>
      </c>
      <c r="H46" s="63">
        <f t="shared" si="20"/>
        <v>0.80192093105490625</v>
      </c>
      <c r="I46" s="63">
        <f t="shared" si="21"/>
        <v>0.74993894226405244</v>
      </c>
      <c r="J46" s="63">
        <f t="shared" si="15"/>
        <v>0.21794742127835692</v>
      </c>
      <c r="K46" s="63">
        <f t="shared" si="16"/>
        <v>0.21391100000000002</v>
      </c>
      <c r="L46" s="63">
        <f t="shared" si="36"/>
        <v>0.99</v>
      </c>
      <c r="M46" s="63">
        <f t="shared" si="33"/>
        <v>0.99575999999999998</v>
      </c>
      <c r="N46" s="63">
        <f t="shared" si="37"/>
        <v>0.99499999999999988</v>
      </c>
      <c r="O46" s="64">
        <f t="shared" si="34"/>
        <v>0.99809999999999999</v>
      </c>
      <c r="P46" s="88">
        <f>R46-S46</f>
        <v>-6.1928755074670661E-2</v>
      </c>
      <c r="Q46" s="7">
        <v>44165</v>
      </c>
      <c r="R46" s="63">
        <f t="shared" si="35"/>
        <v>-1.8520160755660986E-2</v>
      </c>
      <c r="S46" s="63">
        <f t="shared" si="38"/>
        <v>4.3408594319009675E-2</v>
      </c>
      <c r="T46" s="63">
        <f t="shared" si="32"/>
        <v>5.7599999999999874E-3</v>
      </c>
      <c r="U46" s="63">
        <f t="shared" si="13"/>
        <v>3.1000000000001027E-3</v>
      </c>
      <c r="V46" s="64">
        <f t="shared" si="23"/>
        <v>-1.762E-2</v>
      </c>
      <c r="X46" s="129" t="s">
        <v>17</v>
      </c>
      <c r="Y46" s="130" t="s">
        <v>0</v>
      </c>
      <c r="Z46" s="130">
        <v>20</v>
      </c>
      <c r="AA46" s="131">
        <v>23.49</v>
      </c>
      <c r="AB46" s="132">
        <v>44165</v>
      </c>
      <c r="AC46" s="133">
        <v>2991.7396084428874</v>
      </c>
      <c r="AD46" s="133">
        <v>2938.1315585079169</v>
      </c>
      <c r="AE46" s="131">
        <v>4.2666666666666666</v>
      </c>
      <c r="AF46" s="131">
        <v>4.2995999999999999</v>
      </c>
      <c r="AG46" s="131">
        <v>5.5533333333333328</v>
      </c>
      <c r="AH46" s="131">
        <v>5.798</v>
      </c>
      <c r="AI46" s="134">
        <f t="shared" si="24"/>
        <v>0.77220139663716358</v>
      </c>
      <c r="AJ46" s="134">
        <f t="shared" si="25"/>
        <v>0.72068462313516346</v>
      </c>
      <c r="AK46" s="134">
        <f t="shared" si="26"/>
        <v>0.20775969503075606</v>
      </c>
      <c r="AL46" s="134">
        <f t="shared" si="27"/>
        <v>0.20403691378527203</v>
      </c>
      <c r="AM46" s="83">
        <v>0.99</v>
      </c>
      <c r="AN46" s="111">
        <v>0.99780000000000002</v>
      </c>
      <c r="AO46" s="83">
        <v>0.995</v>
      </c>
      <c r="AP46" s="112">
        <v>0.99809999999999999</v>
      </c>
      <c r="AQ46" s="146">
        <v>-1.6199999999999999E-2</v>
      </c>
    </row>
    <row r="47" spans="1:43" ht="14.45" customHeight="1">
      <c r="A47" s="7">
        <v>44196</v>
      </c>
      <c r="B47" s="3">
        <f t="shared" si="14"/>
        <v>15576.630465099999</v>
      </c>
      <c r="C47" s="3">
        <f t="shared" si="17"/>
        <v>15828.984000000002</v>
      </c>
      <c r="D47" s="3">
        <f t="shared" si="29"/>
        <v>3.774193548387097</v>
      </c>
      <c r="E47" s="3">
        <f t="shared" si="18"/>
        <v>3.9752147497265087</v>
      </c>
      <c r="F47" s="3">
        <f t="shared" si="30"/>
        <v>5.1322580645161304</v>
      </c>
      <c r="G47" s="3">
        <f t="shared" si="19"/>
        <v>5.6525807242888577</v>
      </c>
      <c r="H47" s="63">
        <f t="shared" si="20"/>
        <v>0.82442027587430233</v>
      </c>
      <c r="I47" s="63">
        <f t="shared" si="21"/>
        <v>0.76097917105226676</v>
      </c>
      <c r="J47" s="63">
        <f t="shared" si="15"/>
        <v>0.20936331270295697</v>
      </c>
      <c r="K47" s="63">
        <f t="shared" si="16"/>
        <v>0.21275516129032263</v>
      </c>
      <c r="L47" s="63">
        <f t="shared" si="36"/>
        <v>0.99</v>
      </c>
      <c r="M47" s="63">
        <f t="shared" si="33"/>
        <v>0.98946000000000001</v>
      </c>
      <c r="N47" s="63">
        <f t="shared" si="37"/>
        <v>0.99499999999999988</v>
      </c>
      <c r="O47" s="64">
        <f t="shared" si="34"/>
        <v>0.99099999999999999</v>
      </c>
      <c r="P47" s="88">
        <f>R47-S47</f>
        <v>-8.5182015368308273E-2</v>
      </c>
      <c r="Q47" s="7">
        <v>44196</v>
      </c>
      <c r="R47" s="63">
        <f t="shared" si="35"/>
        <v>1.6200778176346242E-2</v>
      </c>
      <c r="S47" s="63">
        <f t="shared" si="38"/>
        <v>0.10138279354465451</v>
      </c>
      <c r="T47" s="63">
        <f t="shared" si="32"/>
        <v>-5.3999999999998494E-4</v>
      </c>
      <c r="U47" s="63">
        <f t="shared" si="13"/>
        <v>-3.9999999999998925E-3</v>
      </c>
      <c r="V47" s="64">
        <f t="shared" si="23"/>
        <v>-1.984E-2</v>
      </c>
      <c r="X47" s="129" t="s">
        <v>17</v>
      </c>
      <c r="Y47" s="130" t="s">
        <v>0</v>
      </c>
      <c r="Z47" s="130">
        <v>20</v>
      </c>
      <c r="AA47" s="131">
        <v>23.49</v>
      </c>
      <c r="AB47" s="132">
        <v>44196</v>
      </c>
      <c r="AC47" s="133">
        <v>2974.9965001358269</v>
      </c>
      <c r="AD47" s="133">
        <v>3000.143563261382</v>
      </c>
      <c r="AE47" s="131">
        <v>3.774193548387097</v>
      </c>
      <c r="AF47" s="131">
        <v>3.9980368743162709</v>
      </c>
      <c r="AG47" s="131">
        <v>5.2032258064516137</v>
      </c>
      <c r="AH47" s="131">
        <v>5.7264518107221427</v>
      </c>
      <c r="AI47" s="134">
        <f t="shared" si="24"/>
        <v>0.79311083024979534</v>
      </c>
      <c r="AJ47" s="134">
        <f t="shared" si="25"/>
        <v>0.72629556543187124</v>
      </c>
      <c r="AK47" s="134">
        <f t="shared" si="26"/>
        <v>0.19993256049299912</v>
      </c>
      <c r="AL47" s="134">
        <f t="shared" si="27"/>
        <v>0.20162255129444773</v>
      </c>
      <c r="AM47" s="83">
        <v>0.99</v>
      </c>
      <c r="AN47" s="111">
        <v>0.99060000000000004</v>
      </c>
      <c r="AO47" s="83">
        <v>0.995</v>
      </c>
      <c r="AP47" s="112">
        <v>0.99099999999999999</v>
      </c>
      <c r="AQ47" s="146">
        <v>-1.6299999999999999E-2</v>
      </c>
    </row>
    <row r="48" spans="1:43" ht="14.45" customHeight="1">
      <c r="A48" s="7">
        <v>44227</v>
      </c>
      <c r="B48" s="3">
        <f t="shared" ref="B48:B79" si="39">SUM(AC48,AC141,AC234,AC327,AC420)</f>
        <v>16309.0352086884</v>
      </c>
      <c r="C48" s="3">
        <f t="shared" si="17"/>
        <v>15382.620000000003</v>
      </c>
      <c r="D48" s="3">
        <f t="shared" si="29"/>
        <v>4.032258064516129</v>
      </c>
      <c r="E48" s="3">
        <f t="shared" si="18"/>
        <v>4.0584831480219261</v>
      </c>
      <c r="F48" s="3">
        <f t="shared" si="30"/>
        <v>5.403225806451613</v>
      </c>
      <c r="G48" s="3">
        <f t="shared" si="19"/>
        <v>5.4785572112387371</v>
      </c>
      <c r="H48" s="63">
        <f t="shared" si="20"/>
        <v>0.81985587384445802</v>
      </c>
      <c r="I48" s="63">
        <f t="shared" si="21"/>
        <v>0.75982997842375088</v>
      </c>
      <c r="J48" s="63">
        <f t="shared" ref="J48:J79" si="40">AVERAGE(AK48,AK141,AK234,AK327,AK420)</f>
        <v>0.219207462482371</v>
      </c>
      <c r="K48" s="63">
        <f t="shared" ref="K48:K79" si="41">AVERAGE(AL48,AL141,AL234,AL327,AL420)</f>
        <v>0.20675564516129033</v>
      </c>
      <c r="L48" s="63">
        <f t="shared" si="36"/>
        <v>0.99</v>
      </c>
      <c r="M48" s="63">
        <f t="shared" si="33"/>
        <v>0.99348000000000014</v>
      </c>
      <c r="N48" s="63">
        <f t="shared" si="37"/>
        <v>0.99499999999999988</v>
      </c>
      <c r="O48" s="64">
        <f t="shared" si="34"/>
        <v>0.99729999999999985</v>
      </c>
      <c r="Q48" s="7">
        <v>44227</v>
      </c>
      <c r="R48" s="63">
        <f t="shared" si="35"/>
        <v>-5.6803802115459434E-2</v>
      </c>
      <c r="S48" s="63">
        <f t="shared" si="38"/>
        <v>1.3941931632243776E-2</v>
      </c>
      <c r="T48" s="63">
        <f t="shared" si="32"/>
        <v>3.4800000000001496E-3</v>
      </c>
      <c r="U48" s="63">
        <f t="shared" si="13"/>
        <v>2.2999999999999687E-3</v>
      </c>
      <c r="V48" s="64">
        <f t="shared" si="23"/>
        <v>-1.822E-2</v>
      </c>
      <c r="X48" s="129" t="s">
        <v>17</v>
      </c>
      <c r="Y48" s="130" t="s">
        <v>0</v>
      </c>
      <c r="Z48" s="130">
        <v>20</v>
      </c>
      <c r="AA48" s="131">
        <v>23.49</v>
      </c>
      <c r="AB48" s="132">
        <v>44227</v>
      </c>
      <c r="AC48" s="133">
        <v>3149.2712925741007</v>
      </c>
      <c r="AD48" s="133">
        <v>2932.8567865266214</v>
      </c>
      <c r="AE48" s="131">
        <v>4.032258064516129</v>
      </c>
      <c r="AF48" s="131">
        <v>4.0978207732806231</v>
      </c>
      <c r="AG48" s="131">
        <v>5.4741935483870963</v>
      </c>
      <c r="AH48" s="131">
        <v>5.5695797158913871</v>
      </c>
      <c r="AI48" s="134">
        <f t="shared" si="24"/>
        <v>0.79801309994905334</v>
      </c>
      <c r="AJ48" s="134">
        <f t="shared" si="25"/>
        <v>0.7269953010087955</v>
      </c>
      <c r="AK48" s="134">
        <f t="shared" si="26"/>
        <v>0.21164457611385085</v>
      </c>
      <c r="AL48" s="134">
        <f t="shared" si="27"/>
        <v>0.19710059049238043</v>
      </c>
      <c r="AM48" s="83">
        <v>0.99</v>
      </c>
      <c r="AN48" s="111">
        <v>0.99470000000000003</v>
      </c>
      <c r="AO48" s="83">
        <v>0.995</v>
      </c>
      <c r="AP48" s="112">
        <v>0.99729999999999996</v>
      </c>
      <c r="AQ48" s="146">
        <v>-1.6500000000000001E-2</v>
      </c>
    </row>
    <row r="49" spans="1:43" ht="14.45" customHeight="1">
      <c r="A49" s="7">
        <v>44255</v>
      </c>
      <c r="B49" s="3">
        <f t="shared" si="39"/>
        <v>16515.9096499017</v>
      </c>
      <c r="C49" s="3">
        <f t="shared" ref="C49:C80" si="42">SUM(AD49,AD142,AD235,AD328,AD421)</f>
        <v>16357.464</v>
      </c>
      <c r="D49" s="3">
        <f t="shared" si="29"/>
        <v>4.9642857142857144</v>
      </c>
      <c r="E49" s="3">
        <f t="shared" ref="E49:E80" si="43">AVERAGE(AF49,AF142,AF235,AF328,AF421)</f>
        <v>5.2050108344641508</v>
      </c>
      <c r="F49" s="3">
        <f t="shared" si="30"/>
        <v>6.1728571428571435</v>
      </c>
      <c r="G49" s="3">
        <f t="shared" ref="G49:G80" si="44">AVERAGE(AH49,AH142,AH235,AH328,AH421)</f>
        <v>6.5398811271961792</v>
      </c>
      <c r="H49" s="63">
        <f t="shared" ref="H49:H80" si="45">AVERAGE(AI49,AI142,AI235,AI328,AI421)</f>
        <v>0.80449700791337908</v>
      </c>
      <c r="I49" s="63">
        <f t="shared" ref="I49:I80" si="46">AVERAGE(AJ49,AJ142,AJ235,AJ328,AJ421)</f>
        <v>0.74955684148040214</v>
      </c>
      <c r="J49" s="63">
        <f t="shared" si="40"/>
        <v>0.24577246502829914</v>
      </c>
      <c r="K49" s="63">
        <f t="shared" si="41"/>
        <v>0.24341464285714287</v>
      </c>
      <c r="L49" s="63">
        <f t="shared" si="36"/>
        <v>0.99</v>
      </c>
      <c r="M49" s="63">
        <f t="shared" si="33"/>
        <v>0.99342000000000008</v>
      </c>
      <c r="N49" s="63">
        <f t="shared" si="37"/>
        <v>0.99499999999999988</v>
      </c>
      <c r="O49" s="64">
        <f t="shared" si="34"/>
        <v>0.99600000000000011</v>
      </c>
      <c r="Q49" s="7">
        <v>44255</v>
      </c>
      <c r="R49" s="63">
        <f t="shared" si="35"/>
        <v>-9.5935163887653774E-3</v>
      </c>
      <c r="S49" s="63">
        <f t="shared" si="38"/>
        <v>5.9457715583736359E-2</v>
      </c>
      <c r="T49" s="63">
        <f t="shared" si="32"/>
        <v>3.4200000000000896E-3</v>
      </c>
      <c r="U49" s="63">
        <f t="shared" si="13"/>
        <v>1.0000000000002229E-3</v>
      </c>
      <c r="V49" s="64">
        <f t="shared" si="23"/>
        <v>-1.9520000000000003E-2</v>
      </c>
      <c r="X49" s="129" t="s">
        <v>17</v>
      </c>
      <c r="Y49" s="130" t="s">
        <v>0</v>
      </c>
      <c r="Z49" s="130">
        <v>20</v>
      </c>
      <c r="AA49" s="131">
        <v>23.49</v>
      </c>
      <c r="AB49" s="132">
        <v>44255</v>
      </c>
      <c r="AC49" s="133">
        <v>3194.2451721693042</v>
      </c>
      <c r="AD49" s="133">
        <v>3124.3653367705988</v>
      </c>
      <c r="AE49" s="131">
        <v>4.9642857142857144</v>
      </c>
      <c r="AF49" s="131">
        <v>5.2484723468508037</v>
      </c>
      <c r="AG49" s="131">
        <v>6.2285714285714286</v>
      </c>
      <c r="AH49" s="131">
        <v>6.6445724769523977</v>
      </c>
      <c r="AI49" s="134">
        <f t="shared" si="24"/>
        <v>0.78759609665016761</v>
      </c>
      <c r="AJ49" s="134">
        <f t="shared" si="25"/>
        <v>0.71814551983948804</v>
      </c>
      <c r="AK49" s="134">
        <f t="shared" si="26"/>
        <v>0.23766705150069228</v>
      </c>
      <c r="AL49" s="134">
        <f t="shared" si="27"/>
        <v>0.23246765898590763</v>
      </c>
      <c r="AM49" s="83">
        <v>0.99</v>
      </c>
      <c r="AN49" s="111">
        <v>0.99550000000000005</v>
      </c>
      <c r="AO49" s="83">
        <v>0.995</v>
      </c>
      <c r="AP49" s="112">
        <v>0.996</v>
      </c>
      <c r="AQ49" s="146">
        <v>-1.7100000000000001E-2</v>
      </c>
    </row>
    <row r="50" spans="1:43" ht="14.45" customHeight="1">
      <c r="A50" s="7">
        <v>44286</v>
      </c>
      <c r="B50" s="3">
        <f t="shared" si="39"/>
        <v>19883.888405822698</v>
      </c>
      <c r="C50" s="3">
        <f t="shared" si="42"/>
        <v>18345.492000000002</v>
      </c>
      <c r="D50" s="3">
        <f t="shared" si="29"/>
        <v>6.161290322580645</v>
      </c>
      <c r="E50" s="90">
        <f t="shared" si="43"/>
        <v>5.9826861282770851</v>
      </c>
      <c r="F50" s="3">
        <f t="shared" si="30"/>
        <v>6.9496774193548392</v>
      </c>
      <c r="G50" s="89">
        <f t="shared" si="44"/>
        <v>6.7084329838779073</v>
      </c>
      <c r="H50" s="63">
        <f t="shared" si="45"/>
        <v>0.77699488497388813</v>
      </c>
      <c r="I50" s="63">
        <f t="shared" si="46"/>
        <v>0.73799020175364516</v>
      </c>
      <c r="J50" s="63">
        <f t="shared" si="40"/>
        <v>0.26725656459439107</v>
      </c>
      <c r="K50" s="63">
        <f t="shared" si="41"/>
        <v>0.24657919354838712</v>
      </c>
      <c r="L50" s="63">
        <f t="shared" si="36"/>
        <v>0.99</v>
      </c>
      <c r="M50" s="63">
        <f t="shared" si="33"/>
        <v>0.99616000000000005</v>
      </c>
      <c r="N50" s="63">
        <f t="shared" si="37"/>
        <v>0.99499999999999988</v>
      </c>
      <c r="O50" s="64">
        <f t="shared" si="34"/>
        <v>0.99650000000000005</v>
      </c>
      <c r="Q50" s="7">
        <v>44286</v>
      </c>
      <c r="R50" s="63">
        <f t="shared" si="35"/>
        <v>-7.7368992142009763E-2</v>
      </c>
      <c r="S50" s="63">
        <f t="shared" si="38"/>
        <v>-3.4713040752807678E-2</v>
      </c>
      <c r="T50" s="63">
        <f t="shared" si="32"/>
        <v>6.1600000000000543E-3</v>
      </c>
      <c r="U50" s="63">
        <f t="shared" si="13"/>
        <v>1.5000000000001679E-3</v>
      </c>
      <c r="V50" s="64">
        <f t="shared" si="23"/>
        <v>-3.6520000000000004E-2</v>
      </c>
      <c r="X50" s="129" t="s">
        <v>17</v>
      </c>
      <c r="Y50" s="130" t="s">
        <v>0</v>
      </c>
      <c r="Z50" s="130">
        <v>20</v>
      </c>
      <c r="AA50" s="131">
        <v>23.49</v>
      </c>
      <c r="AB50" s="132">
        <v>44286</v>
      </c>
      <c r="AC50" s="137">
        <v>3752.4073644590608</v>
      </c>
      <c r="AD50" s="133">
        <v>3448.1594701724598</v>
      </c>
      <c r="AE50" s="138">
        <v>6.161290322580645</v>
      </c>
      <c r="AF50" s="131">
        <v>6.0175766372091344</v>
      </c>
      <c r="AG50" s="138">
        <v>6.9741935483870963</v>
      </c>
      <c r="AH50" s="131">
        <v>6.7543366649933967</v>
      </c>
      <c r="AI50" s="134">
        <f t="shared" si="24"/>
        <v>0.74633890091017674</v>
      </c>
      <c r="AJ50" s="134">
        <f t="shared" si="25"/>
        <v>0.70430746556253399</v>
      </c>
      <c r="AK50" s="134">
        <f t="shared" si="26"/>
        <v>0.25217791427816266</v>
      </c>
      <c r="AL50" s="134">
        <f t="shared" si="27"/>
        <v>0.23173114718900942</v>
      </c>
      <c r="AM50" s="83">
        <v>0.99</v>
      </c>
      <c r="AN50" s="111">
        <v>0.99539999999999995</v>
      </c>
      <c r="AO50" s="83">
        <v>0.995</v>
      </c>
      <c r="AP50" s="112">
        <v>0.99650000000000005</v>
      </c>
      <c r="AQ50" s="146">
        <v>-3.5200000000000002E-2</v>
      </c>
    </row>
    <row r="51" spans="1:43" ht="14.45" customHeight="1">
      <c r="A51" s="42">
        <v>44316</v>
      </c>
      <c r="B51" s="36">
        <f t="shared" si="39"/>
        <v>18933.397537240398</v>
      </c>
      <c r="C51" s="36">
        <f t="shared" si="42"/>
        <v>18967.428</v>
      </c>
      <c r="D51" s="36">
        <f t="shared" si="29"/>
        <v>6.8666666666666654</v>
      </c>
      <c r="E51" s="36">
        <f t="shared" si="43"/>
        <v>7.0846224504366573</v>
      </c>
      <c r="F51" s="36">
        <f t="shared" si="30"/>
        <v>7.0373333333333337</v>
      </c>
      <c r="G51" s="36">
        <f t="shared" si="44"/>
        <v>7.3015133250953284</v>
      </c>
      <c r="H51" s="39">
        <f t="shared" si="45"/>
        <v>0.75472546822239117</v>
      </c>
      <c r="I51" s="39">
        <f t="shared" si="46"/>
        <v>0.7228011845680492</v>
      </c>
      <c r="J51" s="39">
        <f t="shared" si="40"/>
        <v>0.26296385468389438</v>
      </c>
      <c r="K51" s="39">
        <f t="shared" si="41"/>
        <v>0.26343650000000002</v>
      </c>
      <c r="L51" s="39">
        <f t="shared" si="36"/>
        <v>0.99</v>
      </c>
      <c r="M51" s="39">
        <f t="shared" si="33"/>
        <v>0.99834000000000001</v>
      </c>
      <c r="N51" s="39">
        <f t="shared" si="37"/>
        <v>0.99499999999999988</v>
      </c>
      <c r="O51" s="45">
        <f t="shared" si="34"/>
        <v>1</v>
      </c>
      <c r="P51" s="88"/>
      <c r="Q51" s="42">
        <v>44316</v>
      </c>
      <c r="R51" s="39">
        <f t="shared" si="35"/>
        <v>1.7973775014583637E-3</v>
      </c>
      <c r="S51" s="39">
        <f t="shared" si="38"/>
        <v>3.7539786627793781E-2</v>
      </c>
      <c r="T51" s="39">
        <f t="shared" si="32"/>
        <v>8.3400000000000141E-3</v>
      </c>
      <c r="U51" s="39">
        <f t="shared" si="13"/>
        <v>5.0000000000001155E-3</v>
      </c>
      <c r="V51" s="45">
        <f t="shared" si="23"/>
        <v>-3.2680000000000001E-2</v>
      </c>
      <c r="X51" s="129" t="s">
        <v>17</v>
      </c>
      <c r="Y51" s="130" t="s">
        <v>0</v>
      </c>
      <c r="Z51" s="130">
        <v>20</v>
      </c>
      <c r="AA51" s="131">
        <v>23.49</v>
      </c>
      <c r="AB51" s="132">
        <v>44316</v>
      </c>
      <c r="AC51" s="143">
        <v>3552.7968177971243</v>
      </c>
      <c r="AD51" s="133">
        <v>3545.5719814989498</v>
      </c>
      <c r="AE51" s="133">
        <v>6.8666666666666663</v>
      </c>
      <c r="AF51" s="133">
        <v>7.1206661938595266</v>
      </c>
      <c r="AG51" s="133">
        <v>6.9933333333333341</v>
      </c>
      <c r="AH51" s="133">
        <v>7.3304307704991265</v>
      </c>
      <c r="AI51" s="134">
        <f t="shared" si="24"/>
        <v>0.72819329531146038</v>
      </c>
      <c r="AJ51" s="134">
        <f t="shared" si="25"/>
        <v>0.68780529689085457</v>
      </c>
      <c r="AK51" s="134">
        <f t="shared" si="26"/>
        <v>0.2467220012359114</v>
      </c>
      <c r="AL51" s="134">
        <f t="shared" si="27"/>
        <v>0.24622027649298264</v>
      </c>
      <c r="AM51" s="134">
        <v>0.99</v>
      </c>
      <c r="AN51" s="134">
        <v>0.99790000000000001</v>
      </c>
      <c r="AO51" s="134">
        <v>0.995</v>
      </c>
      <c r="AP51" s="135">
        <v>1</v>
      </c>
      <c r="AQ51" s="146">
        <v>-3.1099999999999999E-2</v>
      </c>
    </row>
    <row r="52" spans="1:43" ht="14.45" customHeight="1">
      <c r="A52" s="7">
        <v>44347</v>
      </c>
      <c r="B52" s="3">
        <f t="shared" si="39"/>
        <v>18839.377597181399</v>
      </c>
      <c r="C52" s="3">
        <f t="shared" si="42"/>
        <v>18292.931999999964</v>
      </c>
      <c r="D52" s="3">
        <f t="shared" si="29"/>
        <v>6.903225806451613</v>
      </c>
      <c r="E52" s="3">
        <f t="shared" si="43"/>
        <v>6.8183999999999996</v>
      </c>
      <c r="F52" s="3">
        <f t="shared" si="30"/>
        <v>6.8245161290322587</v>
      </c>
      <c r="G52" s="3">
        <f t="shared" si="44"/>
        <v>6.7362000000000011</v>
      </c>
      <c r="H52" s="63">
        <f t="shared" si="45"/>
        <v>0.75021628874873514</v>
      </c>
      <c r="I52" s="63">
        <f t="shared" si="46"/>
        <v>0.73138763381806271</v>
      </c>
      <c r="J52" s="63">
        <f t="shared" si="40"/>
        <v>0.25321744082233066</v>
      </c>
      <c r="K52" s="63">
        <f t="shared" si="41"/>
        <v>0.24587274193548342</v>
      </c>
      <c r="L52" s="63">
        <f t="shared" si="36"/>
        <v>0.99</v>
      </c>
      <c r="M52" s="63">
        <f t="shared" si="33"/>
        <v>0.99917999999999996</v>
      </c>
      <c r="N52" s="63">
        <f t="shared" si="37"/>
        <v>0.99499999999999988</v>
      </c>
      <c r="O52" s="64">
        <f t="shared" si="34"/>
        <v>1</v>
      </c>
      <c r="P52" s="88"/>
      <c r="Q52" s="7">
        <v>44347</v>
      </c>
      <c r="R52" s="63">
        <f t="shared" si="35"/>
        <v>-2.9005501607610951E-2</v>
      </c>
      <c r="S52" s="63">
        <f t="shared" si="38"/>
        <v>-1.2941009642654544E-2</v>
      </c>
      <c r="T52" s="63">
        <f t="shared" si="32"/>
        <v>9.179999999999966E-3</v>
      </c>
      <c r="U52" s="63">
        <f t="shared" si="13"/>
        <v>5.0000000000001155E-3</v>
      </c>
      <c r="V52" s="64">
        <f t="shared" si="23"/>
        <v>-2.5840000000000002E-2</v>
      </c>
      <c r="X52" s="129" t="s">
        <v>17</v>
      </c>
      <c r="Y52" s="130" t="s">
        <v>0</v>
      </c>
      <c r="Z52" s="130">
        <v>20</v>
      </c>
      <c r="AA52" s="131">
        <v>23.49</v>
      </c>
      <c r="AB52" s="132">
        <v>44347</v>
      </c>
      <c r="AC52" s="133">
        <v>3601.0398103494158</v>
      </c>
      <c r="AD52" s="133">
        <v>3480.3728666293518</v>
      </c>
      <c r="AE52" s="131">
        <v>6.903225806451613</v>
      </c>
      <c r="AF52" s="133">
        <v>6.8419999999999996</v>
      </c>
      <c r="AG52" s="131">
        <v>6.9161290322580644</v>
      </c>
      <c r="AH52" s="133">
        <v>6.875</v>
      </c>
      <c r="AI52" s="134">
        <f t="shared" si="24"/>
        <v>0.72224564236764277</v>
      </c>
      <c r="AJ52" s="134">
        <f t="shared" si="25"/>
        <v>0.695545527921139</v>
      </c>
      <c r="AK52" s="134">
        <f t="shared" si="26"/>
        <v>0.24200536359875105</v>
      </c>
      <c r="AL52" s="134">
        <f t="shared" si="27"/>
        <v>0.23389602598315537</v>
      </c>
      <c r="AM52" s="134">
        <v>0.99</v>
      </c>
      <c r="AN52" s="134">
        <v>0.99950000000000006</v>
      </c>
      <c r="AO52" s="134">
        <v>0.995</v>
      </c>
      <c r="AP52" s="135">
        <v>1</v>
      </c>
      <c r="AQ52" s="146">
        <v>-2.2100000000000002E-2</v>
      </c>
    </row>
    <row r="53" spans="1:43" ht="14.45" customHeight="1">
      <c r="A53" s="7">
        <v>44377</v>
      </c>
      <c r="B53" s="3">
        <f t="shared" si="39"/>
        <v>17021.5988423177</v>
      </c>
      <c r="C53" s="3">
        <f t="shared" si="42"/>
        <v>18707.652000000002</v>
      </c>
      <c r="D53" s="3">
        <f t="shared" si="29"/>
        <v>6.5</v>
      </c>
      <c r="E53" s="3">
        <f t="shared" si="43"/>
        <v>7.2301088116156151</v>
      </c>
      <c r="F53" s="3">
        <f t="shared" si="30"/>
        <v>6.3353333333333328</v>
      </c>
      <c r="G53" s="3">
        <f t="shared" si="44"/>
        <v>7.0444958297822353</v>
      </c>
      <c r="H53" s="63">
        <f t="shared" si="45"/>
        <v>0.75480502853763198</v>
      </c>
      <c r="I53" s="63">
        <f t="shared" si="46"/>
        <v>0.7408157539207848</v>
      </c>
      <c r="J53" s="63">
        <f t="shared" si="40"/>
        <v>0.23641109503219027</v>
      </c>
      <c r="K53" s="63">
        <f t="shared" si="41"/>
        <v>0.25982850000000002</v>
      </c>
      <c r="L53" s="63">
        <f t="shared" si="36"/>
        <v>0.99</v>
      </c>
      <c r="M53" s="63">
        <f t="shared" si="33"/>
        <v>0.99707999999999986</v>
      </c>
      <c r="N53" s="63">
        <f t="shared" si="37"/>
        <v>0.99499999999999988</v>
      </c>
      <c r="O53" s="64">
        <f t="shared" si="34"/>
        <v>0.998</v>
      </c>
      <c r="P53" s="88"/>
      <c r="Q53" s="7">
        <v>44377</v>
      </c>
      <c r="R53" s="63">
        <f t="shared" si="35"/>
        <v>9.9053747729653585E-2</v>
      </c>
      <c r="S53" s="63">
        <f t="shared" si="38"/>
        <v>0.11193767701497981</v>
      </c>
      <c r="T53" s="63">
        <f t="shared" si="32"/>
        <v>7.0799999999998642E-3</v>
      </c>
      <c r="U53" s="63">
        <f t="shared" si="13"/>
        <v>3.0000000000001137E-3</v>
      </c>
      <c r="V53" s="64">
        <f t="shared" si="23"/>
        <v>-2.0379999999999999E-2</v>
      </c>
      <c r="X53" s="129" t="s">
        <v>17</v>
      </c>
      <c r="Y53" s="130" t="s">
        <v>0</v>
      </c>
      <c r="Z53" s="130">
        <v>20</v>
      </c>
      <c r="AA53" s="131">
        <v>23.49</v>
      </c>
      <c r="AB53" s="132">
        <v>44377</v>
      </c>
      <c r="AC53" s="133">
        <v>3270.0499966849134</v>
      </c>
      <c r="AD53" s="133">
        <v>3557.0779483529132</v>
      </c>
      <c r="AE53" s="131">
        <v>6.5</v>
      </c>
      <c r="AF53" s="131">
        <v>7.2613180549159653</v>
      </c>
      <c r="AG53" s="131">
        <v>6.47</v>
      </c>
      <c r="AH53" s="131">
        <v>7.245073713900732</v>
      </c>
      <c r="AI53" s="134">
        <f t="shared" si="24"/>
        <v>0.7244537186140213</v>
      </c>
      <c r="AJ53" s="134">
        <f t="shared" si="25"/>
        <v>0.69865702849844891</v>
      </c>
      <c r="AK53" s="134">
        <f t="shared" si="26"/>
        <v>0.22708680532534123</v>
      </c>
      <c r="AL53" s="134">
        <f t="shared" si="27"/>
        <v>0.24701930196895233</v>
      </c>
      <c r="AM53" s="134">
        <v>0.99</v>
      </c>
      <c r="AN53" s="134">
        <v>0.99719999999999998</v>
      </c>
      <c r="AO53" s="134">
        <v>0.995</v>
      </c>
      <c r="AP53" s="135">
        <v>0.998</v>
      </c>
      <c r="AQ53" s="146">
        <v>-2.0799999999999999E-2</v>
      </c>
    </row>
    <row r="54" spans="1:43" ht="14.45" customHeight="1">
      <c r="A54" s="7">
        <v>44408</v>
      </c>
      <c r="B54" s="3">
        <f t="shared" si="39"/>
        <v>15770.173597196201</v>
      </c>
      <c r="C54" s="3">
        <f t="shared" si="42"/>
        <v>17413.991999999947</v>
      </c>
      <c r="D54" s="3">
        <f t="shared" si="29"/>
        <v>5.741935483870968</v>
      </c>
      <c r="E54" s="3">
        <f t="shared" si="43"/>
        <v>6.3707489001269408</v>
      </c>
      <c r="F54" s="3">
        <f t="shared" si="30"/>
        <v>5.6309677419354838</v>
      </c>
      <c r="G54" s="3">
        <f t="shared" si="44"/>
        <v>6.2622655372201663</v>
      </c>
      <c r="H54" s="63">
        <f t="shared" si="45"/>
        <v>0.76125642525179982</v>
      </c>
      <c r="I54" s="63">
        <f t="shared" si="46"/>
        <v>0.7491858397469755</v>
      </c>
      <c r="J54" s="63">
        <f t="shared" si="40"/>
        <v>0.21196469888704569</v>
      </c>
      <c r="K54" s="63">
        <f t="shared" si="41"/>
        <v>0.23405903225806385</v>
      </c>
      <c r="L54" s="63">
        <f t="shared" si="36"/>
        <v>0.99</v>
      </c>
      <c r="M54" s="63">
        <f t="shared" si="33"/>
        <v>0.99887999999999999</v>
      </c>
      <c r="N54" s="63">
        <f t="shared" si="37"/>
        <v>0.99499999999999988</v>
      </c>
      <c r="O54" s="64">
        <f t="shared" si="34"/>
        <v>1</v>
      </c>
      <c r="P54" s="88"/>
      <c r="Q54" s="7">
        <v>44408</v>
      </c>
      <c r="R54" s="63">
        <f t="shared" si="35"/>
        <v>0.1042359104465409</v>
      </c>
      <c r="S54" s="63">
        <f t="shared" si="38"/>
        <v>0.11211177620202317</v>
      </c>
      <c r="T54" s="63">
        <f t="shared" si="32"/>
        <v>8.879999999999999E-3</v>
      </c>
      <c r="U54" s="63">
        <f t="shared" si="13"/>
        <v>5.0000000000001155E-3</v>
      </c>
      <c r="V54" s="64">
        <f t="shared" si="23"/>
        <v>-1.3940000000000003E-2</v>
      </c>
      <c r="X54" s="129" t="s">
        <v>17</v>
      </c>
      <c r="Y54" s="130" t="s">
        <v>0</v>
      </c>
      <c r="Z54" s="130">
        <v>20</v>
      </c>
      <c r="AA54" s="131">
        <v>23.49</v>
      </c>
      <c r="AB54" s="132">
        <v>44408</v>
      </c>
      <c r="AC54" s="133">
        <v>3023.7174372539671</v>
      </c>
      <c r="AD54" s="133">
        <v>3300.2007058339436</v>
      </c>
      <c r="AE54" s="131">
        <v>5.741935483870968</v>
      </c>
      <c r="AF54" s="133">
        <v>6.3981885152669395</v>
      </c>
      <c r="AG54" s="131">
        <v>5.7290322580645157</v>
      </c>
      <c r="AH54" s="133">
        <v>6.393950027591889</v>
      </c>
      <c r="AI54" s="134">
        <f t="shared" si="24"/>
        <v>0.73211622485279115</v>
      </c>
      <c r="AJ54" s="134">
        <f t="shared" si="25"/>
        <v>0.70986920333941006</v>
      </c>
      <c r="AK54" s="134">
        <f t="shared" si="26"/>
        <v>0.20320681701975585</v>
      </c>
      <c r="AL54" s="134">
        <f t="shared" si="27"/>
        <v>0.22178768184367903</v>
      </c>
      <c r="AM54" s="134">
        <v>0.99</v>
      </c>
      <c r="AN54" s="134">
        <v>0.99850000000000005</v>
      </c>
      <c r="AO54" s="134">
        <v>0.995</v>
      </c>
      <c r="AP54" s="135">
        <v>1</v>
      </c>
      <c r="AQ54" s="146">
        <v>-1.3599999999999999E-2</v>
      </c>
    </row>
    <row r="55" spans="1:43" ht="14.45" customHeight="1">
      <c r="A55" s="7">
        <v>44439</v>
      </c>
      <c r="B55" s="3">
        <f t="shared" si="39"/>
        <v>16040.237112654499</v>
      </c>
      <c r="C55" s="3">
        <f t="shared" si="42"/>
        <v>18707.472000000002</v>
      </c>
      <c r="D55" s="3">
        <f t="shared" si="29"/>
        <v>5.709677419354839</v>
      </c>
      <c r="E55" s="3">
        <f t="shared" si="43"/>
        <v>6.6611589548889443</v>
      </c>
      <c r="F55" s="3">
        <f t="shared" si="30"/>
        <v>5.7406451612903222</v>
      </c>
      <c r="G55" s="3">
        <f t="shared" si="44"/>
        <v>6.7212865313274053</v>
      </c>
      <c r="H55" s="63">
        <f t="shared" si="45"/>
        <v>0.75884202146232804</v>
      </c>
      <c r="I55" s="63">
        <f t="shared" si="46"/>
        <v>0.74897437948639001</v>
      </c>
      <c r="J55" s="63">
        <f t="shared" si="40"/>
        <v>0.21559458484750665</v>
      </c>
      <c r="K55" s="63">
        <f t="shared" si="41"/>
        <v>0.25144451612903229</v>
      </c>
      <c r="L55" s="63">
        <f t="shared" si="36"/>
        <v>0.99</v>
      </c>
      <c r="M55" s="63">
        <f t="shared" si="33"/>
        <v>0.99919999999999987</v>
      </c>
      <c r="N55" s="63">
        <f t="shared" si="37"/>
        <v>0.99499999999999988</v>
      </c>
      <c r="O55" s="64">
        <f t="shared" si="34"/>
        <v>1</v>
      </c>
      <c r="P55" s="88"/>
      <c r="Q55" s="7">
        <v>44439</v>
      </c>
      <c r="R55" s="63">
        <f t="shared" si="35"/>
        <v>0.16628400619098471</v>
      </c>
      <c r="S55" s="63">
        <f t="shared" si="38"/>
        <v>0.17082424405006513</v>
      </c>
      <c r="T55" s="63">
        <f t="shared" si="32"/>
        <v>9.1999999999998749E-3</v>
      </c>
      <c r="U55" s="63">
        <f t="shared" si="13"/>
        <v>5.0000000000001155E-3</v>
      </c>
      <c r="V55" s="64">
        <f t="shared" si="23"/>
        <v>-1.966E-2</v>
      </c>
      <c r="X55" s="129" t="s">
        <v>17</v>
      </c>
      <c r="Y55" s="130" t="s">
        <v>0</v>
      </c>
      <c r="Z55" s="130">
        <v>20</v>
      </c>
      <c r="AA55" s="131">
        <v>23.49</v>
      </c>
      <c r="AB55" s="132">
        <v>44439</v>
      </c>
      <c r="AC55" s="133">
        <v>3025.6677596054242</v>
      </c>
      <c r="AD55" s="133">
        <v>3490.3355105421319</v>
      </c>
      <c r="AE55" s="131">
        <v>5.709677419354839</v>
      </c>
      <c r="AF55" s="131">
        <v>6.6778498923019054</v>
      </c>
      <c r="AG55" s="131">
        <v>5.7612903225806447</v>
      </c>
      <c r="AH55" s="131">
        <v>6.7672303610333229</v>
      </c>
      <c r="AI55" s="134">
        <f t="shared" si="24"/>
        <v>0.72848660677305677</v>
      </c>
      <c r="AJ55" s="134">
        <f t="shared" si="25"/>
        <v>0.70857407302820197</v>
      </c>
      <c r="AK55" s="134">
        <f t="shared" si="26"/>
        <v>0.20333788707025699</v>
      </c>
      <c r="AL55" s="134">
        <f t="shared" si="27"/>
        <v>0.23456555850417554</v>
      </c>
      <c r="AM55" s="134">
        <v>0.99</v>
      </c>
      <c r="AN55" s="134">
        <v>0.99960000000000004</v>
      </c>
      <c r="AO55" s="134">
        <v>0.995</v>
      </c>
      <c r="AP55" s="135">
        <v>1</v>
      </c>
      <c r="AQ55" s="146">
        <v>-1.89E-2</v>
      </c>
    </row>
    <row r="56" spans="1:43" ht="14.45" customHeight="1">
      <c r="A56" s="7">
        <v>44469</v>
      </c>
      <c r="B56" s="3">
        <f t="shared" si="39"/>
        <v>17240.162212239196</v>
      </c>
      <c r="C56" s="3">
        <f t="shared" si="42"/>
        <v>14946.948000000019</v>
      </c>
      <c r="D56" s="3">
        <f t="shared" si="29"/>
        <v>5.9333333333333336</v>
      </c>
      <c r="E56" s="3">
        <f t="shared" si="43"/>
        <v>5.0803136537577656</v>
      </c>
      <c r="F56" s="3">
        <f t="shared" si="30"/>
        <v>6.4486666666666661</v>
      </c>
      <c r="G56" s="3">
        <f t="shared" si="44"/>
        <v>5.417696394647594</v>
      </c>
      <c r="H56" s="63">
        <f t="shared" si="45"/>
        <v>0.75016278493752164</v>
      </c>
      <c r="I56" s="63">
        <f t="shared" si="46"/>
        <v>0.77018242984255603</v>
      </c>
      <c r="J56" s="63">
        <f t="shared" si="40"/>
        <v>0.23944669739221108</v>
      </c>
      <c r="K56" s="63">
        <f t="shared" si="41"/>
        <v>0.20759650000000024</v>
      </c>
      <c r="L56" s="63">
        <f t="shared" si="36"/>
        <v>0.99</v>
      </c>
      <c r="M56" s="63">
        <f t="shared" si="33"/>
        <v>0.99495</v>
      </c>
      <c r="N56" s="63">
        <f t="shared" si="37"/>
        <v>0.99499999999999988</v>
      </c>
      <c r="O56" s="64">
        <f t="shared" si="34"/>
        <v>0.99560700000000002</v>
      </c>
      <c r="P56" s="88"/>
      <c r="Q56" s="7">
        <v>44469</v>
      </c>
      <c r="R56" s="63">
        <f t="shared" si="35"/>
        <v>-0.13301581412100472</v>
      </c>
      <c r="S56" s="63">
        <f t="shared" si="38"/>
        <v>-0.15987340101608682</v>
      </c>
      <c r="T56" s="63">
        <f t="shared" si="32"/>
        <v>4.9500000000000099E-3</v>
      </c>
      <c r="U56" s="63">
        <f t="shared" si="13"/>
        <v>6.0700000000013521E-4</v>
      </c>
      <c r="V56" s="64">
        <f t="shared" ref="V56:V83" si="47">AVERAGE(AQ56,AQ149,AQ242,AQ335,AQ428)</f>
        <v>-4.3400000000000001E-3</v>
      </c>
      <c r="X56" s="129" t="s">
        <v>17</v>
      </c>
      <c r="Y56" s="130" t="s">
        <v>0</v>
      </c>
      <c r="Z56" s="130">
        <v>20</v>
      </c>
      <c r="AA56" s="131">
        <v>23.49</v>
      </c>
      <c r="AB56" s="132">
        <v>44469</v>
      </c>
      <c r="AC56" s="133">
        <v>3185.0195953660714</v>
      </c>
      <c r="AD56" s="133">
        <v>2738.9851072138854</v>
      </c>
      <c r="AE56" s="131">
        <v>5.9333333333333336</v>
      </c>
      <c r="AF56" s="133">
        <v>5.1104525555744882</v>
      </c>
      <c r="AG56" s="131">
        <v>6.4566666666666661</v>
      </c>
      <c r="AH56" s="133">
        <v>5.4574891115184725</v>
      </c>
      <c r="AI56" s="134">
        <f t="shared" si="24"/>
        <v>0.7070730370376479</v>
      </c>
      <c r="AJ56" s="134">
        <f t="shared" si="25"/>
        <v>0.71556195902239539</v>
      </c>
      <c r="AK56" s="134">
        <f t="shared" si="26"/>
        <v>0.22118191634486609</v>
      </c>
      <c r="AL56" s="134">
        <f t="shared" si="27"/>
        <v>0.1902072991120754</v>
      </c>
      <c r="AM56" s="134">
        <v>0.99</v>
      </c>
      <c r="AN56" s="134">
        <v>0.99528000000000005</v>
      </c>
      <c r="AO56" s="134">
        <v>0.995</v>
      </c>
      <c r="AP56" s="135">
        <v>0.99563500000000005</v>
      </c>
      <c r="AQ56" s="146">
        <v>-4.1000000000000003E-3</v>
      </c>
    </row>
    <row r="57" spans="1:43" ht="14.45" customHeight="1">
      <c r="A57" s="7">
        <v>44500</v>
      </c>
      <c r="B57" s="3">
        <f t="shared" si="39"/>
        <v>18174.709144745899</v>
      </c>
      <c r="C57" s="3">
        <f t="shared" si="42"/>
        <v>18352.187999999998</v>
      </c>
      <c r="D57" s="3">
        <f t="shared" si="29"/>
        <v>5.387096774193548</v>
      </c>
      <c r="E57" s="3">
        <f t="shared" si="43"/>
        <v>5.4125685104287173</v>
      </c>
      <c r="F57" s="3">
        <f t="shared" si="30"/>
        <v>6.4877419354838706</v>
      </c>
      <c r="G57" s="3">
        <f t="shared" si="44"/>
        <v>6.5443943620617393</v>
      </c>
      <c r="H57" s="63">
        <f t="shared" si="45"/>
        <v>0.76086635755671739</v>
      </c>
      <c r="I57" s="63">
        <f t="shared" si="46"/>
        <v>0.75586398672803412</v>
      </c>
      <c r="J57" s="63">
        <f t="shared" si="40"/>
        <v>0.24428372506378895</v>
      </c>
      <c r="K57" s="63">
        <f t="shared" si="41"/>
        <v>0.24666919354838707</v>
      </c>
      <c r="L57" s="63">
        <f t="shared" si="36"/>
        <v>0.99</v>
      </c>
      <c r="M57" s="63">
        <f t="shared" si="33"/>
        <v>0.99744339999999987</v>
      </c>
      <c r="N57" s="63">
        <f t="shared" si="37"/>
        <v>0.99499999999999988</v>
      </c>
      <c r="O57" s="64">
        <f t="shared" si="34"/>
        <v>0.99834599999999996</v>
      </c>
      <c r="P57" s="88"/>
      <c r="Q57" s="7">
        <v>44500</v>
      </c>
      <c r="R57" s="63">
        <f t="shared" si="35"/>
        <v>9.7651551857382834E-3</v>
      </c>
      <c r="S57" s="63">
        <f t="shared" si="38"/>
        <v>8.7322256558965972E-3</v>
      </c>
      <c r="T57" s="63">
        <f t="shared" si="32"/>
        <v>7.4433999999998779E-3</v>
      </c>
      <c r="U57" s="63">
        <f t="shared" si="13"/>
        <v>3.3460000000000711E-3</v>
      </c>
      <c r="V57" s="64">
        <f t="shared" si="47"/>
        <v>-9.9400000000000009E-3</v>
      </c>
      <c r="X57" s="129" t="s">
        <v>17</v>
      </c>
      <c r="Y57" s="130" t="s">
        <v>0</v>
      </c>
      <c r="Z57" s="130">
        <v>20</v>
      </c>
      <c r="AA57" s="131">
        <v>23.49</v>
      </c>
      <c r="AB57" s="132">
        <v>44500</v>
      </c>
      <c r="AC57" s="133">
        <v>3451.7009109591859</v>
      </c>
      <c r="AD57" s="133">
        <v>3413.5682952914108</v>
      </c>
      <c r="AE57" s="131">
        <v>5.387096774193548</v>
      </c>
      <c r="AF57" s="133">
        <v>5.4350562044815618</v>
      </c>
      <c r="AG57" s="131">
        <v>6.5354838709677416</v>
      </c>
      <c r="AH57" s="133">
        <v>6.590125211648159</v>
      </c>
      <c r="AI57" s="134">
        <f t="shared" si="24"/>
        <v>0.73261449112294763</v>
      </c>
      <c r="AJ57" s="134">
        <f t="shared" si="25"/>
        <v>0.71297548966393998</v>
      </c>
      <c r="AK57" s="134">
        <f t="shared" si="26"/>
        <v>0.23196914724188075</v>
      </c>
      <c r="AL57" s="134">
        <f t="shared" si="27"/>
        <v>0.22940647145775611</v>
      </c>
      <c r="AM57" s="134">
        <v>0.99</v>
      </c>
      <c r="AN57" s="134">
        <v>0.99768999999999997</v>
      </c>
      <c r="AO57" s="134">
        <v>0.995</v>
      </c>
      <c r="AP57" s="135">
        <v>0.99834599999999996</v>
      </c>
      <c r="AQ57" s="146">
        <v>-1.11E-2</v>
      </c>
    </row>
    <row r="58" spans="1:43" ht="14.45" customHeight="1">
      <c r="A58" s="7">
        <v>44530</v>
      </c>
      <c r="B58" s="3">
        <f t="shared" si="39"/>
        <v>15613.7532603815</v>
      </c>
      <c r="C58" s="3">
        <f t="shared" si="42"/>
        <v>14587.632000000001</v>
      </c>
      <c r="D58" s="3">
        <f t="shared" si="29"/>
        <v>4.2666666666666666</v>
      </c>
      <c r="E58" s="3">
        <f t="shared" si="43"/>
        <v>4.300460084172923</v>
      </c>
      <c r="F58" s="3">
        <f t="shared" si="30"/>
        <v>5.4919999999999991</v>
      </c>
      <c r="G58" s="3">
        <f t="shared" si="44"/>
        <v>5.6909805891452461</v>
      </c>
      <c r="H58" s="63">
        <f t="shared" si="45"/>
        <v>0.79790934045272421</v>
      </c>
      <c r="I58" s="63">
        <f t="shared" si="46"/>
        <v>0.73744231397353566</v>
      </c>
      <c r="J58" s="63">
        <f t="shared" si="40"/>
        <v>0.2168576841719653</v>
      </c>
      <c r="K58" s="63">
        <f t="shared" si="41"/>
        <v>0.20260600000000001</v>
      </c>
      <c r="L58" s="63">
        <f t="shared" si="36"/>
        <v>0.99</v>
      </c>
      <c r="M58" s="63">
        <f t="shared" si="33"/>
        <v>0.9654836</v>
      </c>
      <c r="N58" s="63">
        <f t="shared" si="37"/>
        <v>0.99499999999999988</v>
      </c>
      <c r="O58" s="64">
        <f t="shared" si="34"/>
        <v>1</v>
      </c>
      <c r="P58" s="88"/>
      <c r="Q58" s="7">
        <v>44530</v>
      </c>
      <c r="R58" s="63">
        <f t="shared" si="35"/>
        <v>-6.571906467775368E-2</v>
      </c>
      <c r="S58" s="63">
        <f t="shared" si="38"/>
        <v>3.6230988555216115E-2</v>
      </c>
      <c r="T58" s="63">
        <f t="shared" si="32"/>
        <v>-2.4516399999999994E-2</v>
      </c>
      <c r="U58" s="63">
        <f t="shared" si="13"/>
        <v>5.0000000000001155E-3</v>
      </c>
      <c r="V58" s="64">
        <f t="shared" si="47"/>
        <v>-1.7619999999999997E-2</v>
      </c>
      <c r="X58" s="129" t="s">
        <v>17</v>
      </c>
      <c r="Y58" s="130" t="s">
        <v>0</v>
      </c>
      <c r="Z58" s="130">
        <v>20</v>
      </c>
      <c r="AA58" s="131">
        <v>23.49</v>
      </c>
      <c r="AB58" s="132">
        <v>44530</v>
      </c>
      <c r="AC58" s="133">
        <v>2977.1587776374222</v>
      </c>
      <c r="AD58" s="133">
        <v>2877.9891803252672</v>
      </c>
      <c r="AE58" s="131">
        <v>4.2666666666666666</v>
      </c>
      <c r="AF58" s="133">
        <v>4.3329750606383381</v>
      </c>
      <c r="AG58" s="131">
        <v>5.5533333333333328</v>
      </c>
      <c r="AH58" s="133">
        <v>5.751456558755808</v>
      </c>
      <c r="AI58" s="134">
        <f t="shared" si="24"/>
        <v>0.76843792140678735</v>
      </c>
      <c r="AJ58" s="134">
        <f t="shared" si="25"/>
        <v>0.71050875646536915</v>
      </c>
      <c r="AK58" s="134">
        <f t="shared" si="26"/>
        <v>0.20674713733593211</v>
      </c>
      <c r="AL58" s="134">
        <f t="shared" si="27"/>
        <v>0.19986035974481023</v>
      </c>
      <c r="AM58" s="134">
        <v>0.99</v>
      </c>
      <c r="AN58" s="134">
        <v>0.99939599999999995</v>
      </c>
      <c r="AO58" s="134">
        <v>0.995</v>
      </c>
      <c r="AP58" s="135">
        <v>1</v>
      </c>
      <c r="AQ58" s="146">
        <v>-1.6299999999999999E-2</v>
      </c>
    </row>
    <row r="59" spans="1:43" ht="14.45" customHeight="1">
      <c r="A59" s="7">
        <v>44561</v>
      </c>
      <c r="B59" s="3">
        <f t="shared" si="39"/>
        <v>15498.747312774502</v>
      </c>
      <c r="C59" s="3">
        <f t="shared" si="42"/>
        <v>12631.572</v>
      </c>
      <c r="D59" s="3">
        <f t="shared" ref="D59:D83" si="48">AVERAGE(AE59,AE152,AE245,AE338,AE431)</f>
        <v>3.774193548387097</v>
      </c>
      <c r="E59" s="3">
        <f t="shared" si="43"/>
        <v>3.458192773312645</v>
      </c>
      <c r="F59" s="3">
        <f t="shared" ref="F59:F83" si="49">AVERAGE(AG59,AG152,AG245,AG338,AG431)</f>
        <v>5.1322580645161304</v>
      </c>
      <c r="G59" s="3">
        <f t="shared" si="44"/>
        <v>4.7093559465844503</v>
      </c>
      <c r="H59" s="63">
        <f t="shared" si="45"/>
        <v>0.82028538630331482</v>
      </c>
      <c r="I59" s="63">
        <f t="shared" si="46"/>
        <v>0.75217213215026646</v>
      </c>
      <c r="J59" s="63">
        <f t="shared" si="40"/>
        <v>0.2083164961394422</v>
      </c>
      <c r="K59" s="63">
        <f t="shared" si="41"/>
        <v>0.16977919354838711</v>
      </c>
      <c r="L59" s="63">
        <f t="shared" si="36"/>
        <v>0.99</v>
      </c>
      <c r="M59" s="63">
        <f t="shared" si="33"/>
        <v>0.95953999999999995</v>
      </c>
      <c r="N59" s="63">
        <f t="shared" si="37"/>
        <v>0.99499999999999988</v>
      </c>
      <c r="O59" s="64">
        <f t="shared" si="34"/>
        <v>1</v>
      </c>
      <c r="P59" s="88"/>
      <c r="Q59" s="7">
        <v>44561</v>
      </c>
      <c r="R59" s="63">
        <f t="shared" si="35"/>
        <v>-0.1849940033806019</v>
      </c>
      <c r="S59" s="63">
        <f t="shared" si="38"/>
        <v>-8.2400789791842066E-2</v>
      </c>
      <c r="T59" s="63">
        <f t="shared" si="32"/>
        <v>-3.0460000000000043E-2</v>
      </c>
      <c r="U59" s="63">
        <f t="shared" si="13"/>
        <v>5.0000000000001155E-3</v>
      </c>
      <c r="V59" s="64">
        <f t="shared" si="47"/>
        <v>-1.7859999999999997E-2</v>
      </c>
      <c r="X59" s="129" t="s">
        <v>17</v>
      </c>
      <c r="Y59" s="130" t="s">
        <v>0</v>
      </c>
      <c r="Z59" s="130">
        <v>20</v>
      </c>
      <c r="AA59" s="131">
        <v>23.49</v>
      </c>
      <c r="AB59" s="132">
        <v>44561</v>
      </c>
      <c r="AC59" s="133">
        <v>2955.4805532828968</v>
      </c>
      <c r="AD59" s="133">
        <v>2483.4857594807959</v>
      </c>
      <c r="AE59" s="131">
        <v>3.774193548387097</v>
      </c>
      <c r="AF59" s="133">
        <v>3.4917872044814087</v>
      </c>
      <c r="AG59" s="131">
        <v>5.2032258064516137</v>
      </c>
      <c r="AH59" s="133">
        <v>4.7630846622368468</v>
      </c>
      <c r="AI59" s="134">
        <f t="shared" si="24"/>
        <v>0.7879080312512311</v>
      </c>
      <c r="AJ59" s="134">
        <f t="shared" si="25"/>
        <v>0.71667078926914585</v>
      </c>
      <c r="AK59" s="134">
        <f t="shared" si="26"/>
        <v>0.19862100492492588</v>
      </c>
      <c r="AL59" s="134">
        <f t="shared" si="27"/>
        <v>0.16690092469629006</v>
      </c>
      <c r="AM59" s="134">
        <v>0.99</v>
      </c>
      <c r="AN59" s="134">
        <v>0.99909999999999999</v>
      </c>
      <c r="AO59" s="134">
        <v>0.995</v>
      </c>
      <c r="AP59" s="135">
        <v>1</v>
      </c>
      <c r="AQ59" s="146">
        <v>-1.7100000000000001E-2</v>
      </c>
    </row>
    <row r="60" spans="1:43" ht="14.45" customHeight="1">
      <c r="A60" s="7">
        <v>44592</v>
      </c>
      <c r="B60" s="3">
        <f t="shared" si="39"/>
        <v>16227.490032644902</v>
      </c>
      <c r="C60" s="3">
        <f t="shared" si="42"/>
        <v>14845.932000000001</v>
      </c>
      <c r="D60" s="3">
        <f t="shared" si="48"/>
        <v>4.032258064516129</v>
      </c>
      <c r="E60" s="3">
        <f t="shared" si="43"/>
        <v>3.841230208611131</v>
      </c>
      <c r="F60" s="3">
        <f t="shared" si="49"/>
        <v>5.403225806451613</v>
      </c>
      <c r="G60" s="3">
        <f t="shared" si="44"/>
        <v>5.1707415171270501</v>
      </c>
      <c r="H60" s="63">
        <f t="shared" si="45"/>
        <v>0.81575659447523319</v>
      </c>
      <c r="I60" s="63">
        <f t="shared" si="46"/>
        <v>0.77706364570512465</v>
      </c>
      <c r="J60" s="63">
        <f t="shared" si="40"/>
        <v>0.21811142516995838</v>
      </c>
      <c r="K60" s="63">
        <f t="shared" si="41"/>
        <v>0.19954209677419354</v>
      </c>
      <c r="L60" s="63">
        <f t="shared" si="36"/>
        <v>0.99</v>
      </c>
      <c r="M60" s="63">
        <f t="shared" si="33"/>
        <v>0.99349659999999995</v>
      </c>
      <c r="N60" s="63">
        <f t="shared" si="37"/>
        <v>0.99499999999999988</v>
      </c>
      <c r="O60" s="64">
        <f t="shared" si="34"/>
        <v>1</v>
      </c>
      <c r="P60" s="88"/>
      <c r="Q60" s="7">
        <v>44592</v>
      </c>
      <c r="R60" s="63">
        <f t="shared" si="35"/>
        <v>-8.5136889923556613E-2</v>
      </c>
      <c r="S60" s="63">
        <f t="shared" si="38"/>
        <v>-4.3026943098874337E-2</v>
      </c>
      <c r="T60" s="63">
        <f t="shared" si="32"/>
        <v>3.4965999999999609E-3</v>
      </c>
      <c r="U60" s="63">
        <f t="shared" si="13"/>
        <v>5.0000000000001155E-3</v>
      </c>
      <c r="V60" s="64">
        <f t="shared" si="47"/>
        <v>-1.086E-2</v>
      </c>
      <c r="X60" s="129" t="s">
        <v>17</v>
      </c>
      <c r="Y60" s="130" t="s">
        <v>0</v>
      </c>
      <c r="Z60" s="130">
        <v>20</v>
      </c>
      <c r="AA60" s="131">
        <v>23.49</v>
      </c>
      <c r="AB60" s="132">
        <v>44592</v>
      </c>
      <c r="AC60" s="133">
        <v>3133.5249361112196</v>
      </c>
      <c r="AD60" s="131">
        <v>2802.7532298595897</v>
      </c>
      <c r="AE60" s="131">
        <v>4.032258064516129</v>
      </c>
      <c r="AF60" s="131">
        <v>3.871054774421975</v>
      </c>
      <c r="AG60" s="131">
        <v>5.4741935483870963</v>
      </c>
      <c r="AH60" s="131">
        <v>5.2388626294440979</v>
      </c>
      <c r="AI60" s="134">
        <f t="shared" si="24"/>
        <v>0.79402303444930533</v>
      </c>
      <c r="AJ60" s="134">
        <f t="shared" si="25"/>
        <v>0.73610311832694297</v>
      </c>
      <c r="AK60" s="134">
        <f t="shared" si="26"/>
        <v>0.2105863532332809</v>
      </c>
      <c r="AL60" s="134">
        <f t="shared" si="27"/>
        <v>0.18835707189916595</v>
      </c>
      <c r="AM60" s="134">
        <v>0.99</v>
      </c>
      <c r="AN60" s="134">
        <v>0.99807800000000002</v>
      </c>
      <c r="AO60" s="134">
        <v>0.995</v>
      </c>
      <c r="AP60" s="135">
        <v>1</v>
      </c>
      <c r="AQ60" s="146">
        <v>-0.01</v>
      </c>
    </row>
    <row r="61" spans="1:43" ht="14.45" customHeight="1">
      <c r="A61" s="7">
        <v>44620</v>
      </c>
      <c r="B61" s="3">
        <f t="shared" si="39"/>
        <v>16433.3301016523</v>
      </c>
      <c r="C61" s="3">
        <f t="shared" si="42"/>
        <v>16861.356</v>
      </c>
      <c r="D61" s="3">
        <f t="shared" si="48"/>
        <v>4.9642857142857144</v>
      </c>
      <c r="E61" s="3">
        <f t="shared" si="43"/>
        <v>5.2563702860875843</v>
      </c>
      <c r="F61" s="3">
        <f t="shared" si="49"/>
        <v>6.1728571428571435</v>
      </c>
      <c r="G61" s="3">
        <f t="shared" si="44"/>
        <v>6.6044656159933073</v>
      </c>
      <c r="H61" s="63">
        <f t="shared" si="45"/>
        <v>0.80047452287381748</v>
      </c>
      <c r="I61" s="63">
        <f t="shared" si="46"/>
        <v>0.7632895330434778</v>
      </c>
      <c r="J61" s="63">
        <f t="shared" si="40"/>
        <v>0.24454360270315925</v>
      </c>
      <c r="K61" s="63">
        <f t="shared" si="41"/>
        <v>0.25091303571428575</v>
      </c>
      <c r="L61" s="63">
        <f t="shared" si="36"/>
        <v>0.99</v>
      </c>
      <c r="M61" s="63">
        <f t="shared" si="33"/>
        <v>0.99563460000000004</v>
      </c>
      <c r="N61" s="63">
        <f t="shared" si="37"/>
        <v>0.99499999999999988</v>
      </c>
      <c r="O61" s="64">
        <f t="shared" si="34"/>
        <v>1</v>
      </c>
      <c r="Q61" s="7">
        <v>44620</v>
      </c>
      <c r="R61" s="63">
        <f t="shared" si="35"/>
        <v>2.6046205832904512E-2</v>
      </c>
      <c r="S61" s="63">
        <f t="shared" si="38"/>
        <v>6.9920372875564629E-2</v>
      </c>
      <c r="T61" s="63">
        <f t="shared" si="32"/>
        <v>5.6346000000000451E-3</v>
      </c>
      <c r="U61" s="63">
        <f t="shared" si="13"/>
        <v>5.0000000000001155E-3</v>
      </c>
      <c r="V61" s="64">
        <f t="shared" si="47"/>
        <v>-1.278E-2</v>
      </c>
      <c r="X61" s="129" t="s">
        <v>17</v>
      </c>
      <c r="Y61" s="130" t="s">
        <v>0</v>
      </c>
      <c r="Z61" s="130">
        <v>20</v>
      </c>
      <c r="AA61" s="131">
        <v>23.49</v>
      </c>
      <c r="AB61" s="132">
        <v>44620</v>
      </c>
      <c r="AC61" s="133">
        <v>3178.2739463084786</v>
      </c>
      <c r="AD61" s="133">
        <v>3192.6841593280651</v>
      </c>
      <c r="AE61" s="131">
        <v>4.9642857142857144</v>
      </c>
      <c r="AF61" s="133">
        <v>5.2993286501424652</v>
      </c>
      <c r="AG61" s="131">
        <v>6.2285714285714286</v>
      </c>
      <c r="AH61" s="133">
        <v>6.6719539854642758</v>
      </c>
      <c r="AI61" s="134">
        <f t="shared" si="24"/>
        <v>0.78365811616692194</v>
      </c>
      <c r="AJ61" s="134">
        <f t="shared" si="25"/>
        <v>0.72825695542582214</v>
      </c>
      <c r="AK61" s="134">
        <f t="shared" si="26"/>
        <v>0.23647871624319033</v>
      </c>
      <c r="AL61" s="134">
        <f t="shared" si="27"/>
        <v>0.23755090471190962</v>
      </c>
      <c r="AM61" s="134">
        <v>0.99</v>
      </c>
      <c r="AN61" s="134">
        <v>0.999027</v>
      </c>
      <c r="AO61" s="134">
        <v>0.995</v>
      </c>
      <c r="AP61" s="135">
        <v>1</v>
      </c>
      <c r="AQ61" s="146">
        <v>-1.0999999999999999E-2</v>
      </c>
    </row>
    <row r="62" spans="1:43" ht="14.45" customHeight="1">
      <c r="A62" s="7">
        <v>44651</v>
      </c>
      <c r="B62" s="3">
        <f t="shared" si="39"/>
        <v>19784.468963793595</v>
      </c>
      <c r="C62" s="3">
        <f t="shared" si="42"/>
        <v>19406.808000000001</v>
      </c>
      <c r="D62" s="3">
        <f t="shared" si="48"/>
        <v>6.161290322580645</v>
      </c>
      <c r="E62" s="3">
        <f t="shared" si="43"/>
        <v>6.3748819738968967</v>
      </c>
      <c r="F62" s="3">
        <f t="shared" si="49"/>
        <v>6.9496774193548392</v>
      </c>
      <c r="G62" s="3">
        <f t="shared" si="44"/>
        <v>7.2112362286727603</v>
      </c>
      <c r="H62" s="63">
        <f t="shared" si="45"/>
        <v>0.77310991054901901</v>
      </c>
      <c r="I62" s="63">
        <f t="shared" si="46"/>
        <v>0.72783272711277591</v>
      </c>
      <c r="J62" s="63">
        <f t="shared" si="40"/>
        <v>0.2659202817714193</v>
      </c>
      <c r="K62" s="63">
        <f t="shared" si="41"/>
        <v>0.26084419354838712</v>
      </c>
      <c r="L62" s="63">
        <f t="shared" si="36"/>
        <v>0.99</v>
      </c>
      <c r="M62" s="63">
        <f t="shared" si="33"/>
        <v>0.99399819999999983</v>
      </c>
      <c r="N62" s="63">
        <f t="shared" si="37"/>
        <v>0.99499999999999988</v>
      </c>
      <c r="O62" s="64">
        <f t="shared" si="34"/>
        <v>0.99582400000000004</v>
      </c>
      <c r="Q62" s="7">
        <v>44651</v>
      </c>
      <c r="R62" s="63">
        <f t="shared" si="35"/>
        <v>-1.9088759192108173E-2</v>
      </c>
      <c r="S62" s="63">
        <f t="shared" si="38"/>
        <v>3.7636107913366024E-2</v>
      </c>
      <c r="T62" s="63">
        <f t="shared" si="32"/>
        <v>3.9981999999998408E-3</v>
      </c>
      <c r="U62" s="63">
        <f t="shared" si="13"/>
        <v>8.2400000000015794E-4</v>
      </c>
      <c r="V62" s="64">
        <f t="shared" si="47"/>
        <v>-1.652E-2</v>
      </c>
      <c r="X62" s="129" t="s">
        <v>17</v>
      </c>
      <c r="Y62" s="130" t="s">
        <v>0</v>
      </c>
      <c r="Z62" s="130">
        <v>20</v>
      </c>
      <c r="AA62" s="131">
        <v>23.49</v>
      </c>
      <c r="AB62" s="132">
        <v>44651</v>
      </c>
      <c r="AC62" s="137">
        <v>3733.645327636767</v>
      </c>
      <c r="AD62" s="137">
        <v>3626.9503850687734</v>
      </c>
      <c r="AE62" s="138">
        <v>6.161290322580645</v>
      </c>
      <c r="AF62" s="137">
        <v>6.4021990927318697</v>
      </c>
      <c r="AG62" s="138">
        <v>6.9741935483870963</v>
      </c>
      <c r="AH62" s="137">
        <v>7.2564831848561697</v>
      </c>
      <c r="AI62" s="134">
        <f t="shared" si="24"/>
        <v>0.74260720640562616</v>
      </c>
      <c r="AJ62" s="134">
        <f t="shared" si="25"/>
        <v>0.68995878249977893</v>
      </c>
      <c r="AK62" s="134">
        <f t="shared" si="26"/>
        <v>0.25091702470677196</v>
      </c>
      <c r="AL62" s="134">
        <f t="shared" si="27"/>
        <v>0.243746665663224</v>
      </c>
      <c r="AM62" s="134">
        <v>0.99</v>
      </c>
      <c r="AN62" s="140">
        <v>0.99482700000000002</v>
      </c>
      <c r="AO62" s="134">
        <v>0.995</v>
      </c>
      <c r="AP62" s="142">
        <v>0.99582400000000004</v>
      </c>
      <c r="AQ62" s="146">
        <v>-1.49E-2</v>
      </c>
    </row>
    <row r="63" spans="1:43" ht="14.45" customHeight="1">
      <c r="A63" s="42">
        <v>44681</v>
      </c>
      <c r="B63" s="36">
        <f t="shared" si="39"/>
        <v>18838.730549554199</v>
      </c>
      <c r="C63" s="36">
        <f t="shared" si="42"/>
        <v>18937.152000000002</v>
      </c>
      <c r="D63" s="36">
        <f t="shared" si="48"/>
        <v>6.8666666666666654</v>
      </c>
      <c r="E63" s="36">
        <f t="shared" si="43"/>
        <v>7.1958085226535449</v>
      </c>
      <c r="F63" s="36">
        <f t="shared" si="49"/>
        <v>7.0373333333333337</v>
      </c>
      <c r="G63" s="36">
        <f t="shared" si="44"/>
        <v>7.4209869820594578</v>
      </c>
      <c r="H63" s="39">
        <f t="shared" si="45"/>
        <v>0.75094898913952668</v>
      </c>
      <c r="I63" s="39">
        <f t="shared" si="46"/>
        <v>0.71015481675084069</v>
      </c>
      <c r="J63" s="39">
        <f t="shared" si="40"/>
        <v>0.26164903541047496</v>
      </c>
      <c r="K63" s="39">
        <f t="shared" si="41"/>
        <v>0.26301600000000003</v>
      </c>
      <c r="L63" s="39">
        <f t="shared" si="36"/>
        <v>0.99</v>
      </c>
      <c r="M63" s="39">
        <f t="shared" si="33"/>
        <v>0.99792799999999993</v>
      </c>
      <c r="N63" s="39">
        <f t="shared" si="37"/>
        <v>0.99499999999999988</v>
      </c>
      <c r="O63" s="45">
        <f t="shared" si="34"/>
        <v>1</v>
      </c>
      <c r="P63" s="88">
        <f t="shared" ref="P63:P69" si="50">R63-S63</f>
        <v>-4.929248674541209E-2</v>
      </c>
      <c r="Q63" s="42">
        <v>44681</v>
      </c>
      <c r="R63" s="39">
        <f t="shared" si="35"/>
        <v>5.2244205195732807E-3</v>
      </c>
      <c r="S63" s="39">
        <f t="shared" si="38"/>
        <v>5.451690726498537E-2</v>
      </c>
      <c r="T63" s="39">
        <f t="shared" si="32"/>
        <v>7.9279999999999351E-3</v>
      </c>
      <c r="U63" s="39">
        <f t="shared" si="13"/>
        <v>5.0000000000001155E-3</v>
      </c>
      <c r="V63" s="45">
        <f t="shared" si="47"/>
        <v>-1.8499999999999999E-2</v>
      </c>
      <c r="X63" s="129" t="s">
        <v>17</v>
      </c>
      <c r="Y63" s="130" t="s">
        <v>0</v>
      </c>
      <c r="Z63" s="130">
        <v>20</v>
      </c>
      <c r="AA63" s="131">
        <v>23.49</v>
      </c>
      <c r="AB63" s="132">
        <v>44681</v>
      </c>
      <c r="AC63" s="143">
        <v>3532.7659350516874</v>
      </c>
      <c r="AD63" s="133">
        <v>3476.5110521175311</v>
      </c>
      <c r="AE63" s="133">
        <v>6.8666666666666663</v>
      </c>
      <c r="AF63" s="133">
        <v>7.2154228685120421</v>
      </c>
      <c r="AG63" s="133">
        <v>6.9933333333333341</v>
      </c>
      <c r="AH63" s="133">
        <v>7.4265060193600725</v>
      </c>
      <c r="AI63" s="134">
        <f t="shared" si="24"/>
        <v>0.72408769759156566</v>
      </c>
      <c r="AJ63" s="134">
        <f t="shared" si="25"/>
        <v>0.66814072199951713</v>
      </c>
      <c r="AK63" s="134">
        <f t="shared" si="26"/>
        <v>0.24533096771192275</v>
      </c>
      <c r="AL63" s="134">
        <f t="shared" si="27"/>
        <v>0.24142437861927302</v>
      </c>
      <c r="AM63" s="134">
        <v>0.99</v>
      </c>
      <c r="AN63" s="134">
        <v>0.99422999999999995</v>
      </c>
      <c r="AO63" s="134">
        <v>0.995</v>
      </c>
      <c r="AP63" s="135">
        <v>1</v>
      </c>
      <c r="AQ63" s="146">
        <v>-1.6899999999999998E-2</v>
      </c>
    </row>
    <row r="64" spans="1:43" ht="14.45" customHeight="1">
      <c r="A64" s="7">
        <v>44712</v>
      </c>
      <c r="B64" s="3">
        <f t="shared" si="39"/>
        <v>18745.180709195502</v>
      </c>
      <c r="C64" s="3">
        <f t="shared" si="42"/>
        <v>19156.031999999999</v>
      </c>
      <c r="D64" s="3">
        <f t="shared" si="48"/>
        <v>6.903225806451613</v>
      </c>
      <c r="E64" s="3">
        <f t="shared" si="43"/>
        <v>7.2885965589554527</v>
      </c>
      <c r="F64" s="3">
        <f t="shared" si="49"/>
        <v>6.8245161290322587</v>
      </c>
      <c r="G64" s="3">
        <f t="shared" si="44"/>
        <v>7.2106231496158157</v>
      </c>
      <c r="H64" s="63">
        <f t="shared" si="45"/>
        <v>0.74646081080678683</v>
      </c>
      <c r="I64" s="63">
        <f t="shared" si="46"/>
        <v>0.71567964620418389</v>
      </c>
      <c r="J64" s="63">
        <f t="shared" si="40"/>
        <v>0.25195135361821913</v>
      </c>
      <c r="K64" s="63">
        <f t="shared" si="41"/>
        <v>0.2574735483870968</v>
      </c>
      <c r="L64" s="63">
        <f t="shared" si="36"/>
        <v>0.99</v>
      </c>
      <c r="M64" s="63">
        <f t="shared" si="33"/>
        <v>0.99857219999999991</v>
      </c>
      <c r="N64" s="63">
        <f t="shared" si="37"/>
        <v>0.99499999999999988</v>
      </c>
      <c r="O64" s="64">
        <f t="shared" si="34"/>
        <v>1</v>
      </c>
      <c r="P64" s="88">
        <f t="shared" si="50"/>
        <v>-3.4658765996896213E-2</v>
      </c>
      <c r="Q64" s="7">
        <v>44712</v>
      </c>
      <c r="R64" s="63">
        <f t="shared" si="35"/>
        <v>2.191770232457424E-2</v>
      </c>
      <c r="S64" s="63">
        <f t="shared" si="38"/>
        <v>5.6576468321470452E-2</v>
      </c>
      <c r="T64" s="63">
        <f t="shared" si="32"/>
        <v>8.5721999999999188E-3</v>
      </c>
      <c r="U64" s="63">
        <f t="shared" si="13"/>
        <v>5.0000000000001155E-3</v>
      </c>
      <c r="V64" s="64">
        <f t="shared" si="47"/>
        <v>-2.138E-2</v>
      </c>
      <c r="X64" s="129" t="s">
        <v>17</v>
      </c>
      <c r="Y64" s="130" t="s">
        <v>0</v>
      </c>
      <c r="Z64" s="130">
        <v>20</v>
      </c>
      <c r="AA64" s="131">
        <v>23.49</v>
      </c>
      <c r="AB64" s="132">
        <v>44712</v>
      </c>
      <c r="AC64" s="133">
        <v>3580.3647800606391</v>
      </c>
      <c r="AD64" s="133">
        <v>3654.2021514860708</v>
      </c>
      <c r="AE64" s="131">
        <v>6.903225806451613</v>
      </c>
      <c r="AF64" s="133">
        <v>7.3007844575892209</v>
      </c>
      <c r="AG64" s="131">
        <v>6.9161290322580644</v>
      </c>
      <c r="AH64" s="133">
        <v>7.3604518852836023</v>
      </c>
      <c r="AI64" s="134">
        <f t="shared" si="24"/>
        <v>0.7180989371607267</v>
      </c>
      <c r="AJ64" s="134">
        <f t="shared" si="25"/>
        <v>0.68249387714123333</v>
      </c>
      <c r="AK64" s="134">
        <f t="shared" si="26"/>
        <v>0.24061591263848384</v>
      </c>
      <c r="AL64" s="134">
        <f t="shared" si="27"/>
        <v>0.24557810157836499</v>
      </c>
      <c r="AM64" s="134">
        <v>0.99</v>
      </c>
      <c r="AN64" s="134">
        <v>0.99895199999999995</v>
      </c>
      <c r="AO64" s="134">
        <v>0.995</v>
      </c>
      <c r="AP64" s="135">
        <v>1</v>
      </c>
      <c r="AQ64" s="146">
        <v>-2.23E-2</v>
      </c>
    </row>
    <row r="65" spans="1:43" ht="14.45" customHeight="1">
      <c r="A65" s="7">
        <v>44742</v>
      </c>
      <c r="B65" s="3">
        <f t="shared" si="39"/>
        <v>17442.333182831568</v>
      </c>
      <c r="C65" s="3">
        <f t="shared" si="42"/>
        <v>18722.016</v>
      </c>
      <c r="D65" s="3">
        <f t="shared" si="48"/>
        <v>6.5</v>
      </c>
      <c r="E65" s="3">
        <f t="shared" si="43"/>
        <v>7.0337948985490346</v>
      </c>
      <c r="F65" s="3">
        <f t="shared" si="49"/>
        <v>6.3353333333333328</v>
      </c>
      <c r="G65" s="3">
        <f t="shared" si="44"/>
        <v>6.8614919658974856</v>
      </c>
      <c r="H65" s="63">
        <f t="shared" si="45"/>
        <v>0.73723336236429604</v>
      </c>
      <c r="I65" s="63">
        <f t="shared" si="46"/>
        <v>0.72465963357055563</v>
      </c>
      <c r="J65" s="63">
        <f t="shared" si="40"/>
        <v>0.24225462753932731</v>
      </c>
      <c r="K65" s="63">
        <f t="shared" si="41"/>
        <v>0.26002800000000004</v>
      </c>
      <c r="L65" s="63">
        <f t="shared" si="36"/>
        <v>0.99</v>
      </c>
      <c r="M65" s="63">
        <f t="shared" si="33"/>
        <v>0.99800040000000012</v>
      </c>
      <c r="N65" s="63">
        <f t="shared" si="37"/>
        <v>0.99499999999999988</v>
      </c>
      <c r="O65" s="64">
        <f t="shared" si="34"/>
        <v>1</v>
      </c>
      <c r="P65" s="88">
        <f t="shared" si="50"/>
        <v>-9.6849589480139109E-3</v>
      </c>
      <c r="Q65" s="7">
        <v>44742</v>
      </c>
      <c r="R65" s="63">
        <f t="shared" si="35"/>
        <v>7.3366493103572905E-2</v>
      </c>
      <c r="S65" s="63">
        <f>G65/F65-1</f>
        <v>8.3051452051586816E-2</v>
      </c>
      <c r="T65" s="63">
        <f t="shared" si="32"/>
        <v>8.0004000000001296E-3</v>
      </c>
      <c r="U65" s="63">
        <f t="shared" si="13"/>
        <v>5.0000000000001155E-3</v>
      </c>
      <c r="V65" s="64">
        <f t="shared" si="47"/>
        <v>-1.506E-2</v>
      </c>
      <c r="X65" s="149" t="s">
        <v>17</v>
      </c>
      <c r="Y65" s="150" t="s">
        <v>0</v>
      </c>
      <c r="Z65" s="150">
        <v>20</v>
      </c>
      <c r="AA65" s="151">
        <f>23.49+(195*20*335/10^6)</f>
        <v>24.796499999999998</v>
      </c>
      <c r="AB65" s="152">
        <v>44742</v>
      </c>
      <c r="AC65" s="153">
        <v>3361.7553224532326</v>
      </c>
      <c r="AD65" s="133">
        <v>3585.7868899714604</v>
      </c>
      <c r="AE65" s="131">
        <v>6.5</v>
      </c>
      <c r="AF65" s="131">
        <v>7.0444722476222941</v>
      </c>
      <c r="AG65" s="131">
        <v>6.47</v>
      </c>
      <c r="AH65" s="131">
        <v>7.0835405684948034</v>
      </c>
      <c r="AI65" s="134">
        <f t="shared" si="24"/>
        <v>0.70552918934728537</v>
      </c>
      <c r="AJ65" s="134">
        <f t="shared" si="25"/>
        <v>0.6819258725866898</v>
      </c>
      <c r="AK65" s="134">
        <f t="shared" si="26"/>
        <v>0.23345523072591895</v>
      </c>
      <c r="AL65" s="134">
        <f t="shared" si="27"/>
        <v>0.24901297847024031</v>
      </c>
      <c r="AM65" s="134">
        <v>0.99</v>
      </c>
      <c r="AN65" s="134">
        <v>0.99789600000000001</v>
      </c>
      <c r="AO65" s="134">
        <v>0.995</v>
      </c>
      <c r="AP65" s="135">
        <v>1</v>
      </c>
      <c r="AQ65" s="146">
        <v>-1.54E-2</v>
      </c>
    </row>
    <row r="66" spans="1:43" ht="14.45" customHeight="1">
      <c r="A66" s="7">
        <v>44773</v>
      </c>
      <c r="B66" s="3">
        <f t="shared" si="39"/>
        <v>16159.422284349903</v>
      </c>
      <c r="C66" s="3">
        <f t="shared" si="42"/>
        <v>16224.335999999998</v>
      </c>
      <c r="D66" s="3">
        <f t="shared" si="48"/>
        <v>5.741935483870968</v>
      </c>
      <c r="E66" s="3">
        <f t="shared" si="43"/>
        <v>5.5239923572455449</v>
      </c>
      <c r="F66" s="3">
        <f t="shared" si="49"/>
        <v>5.6309677419354838</v>
      </c>
      <c r="G66" s="3">
        <f t="shared" si="44"/>
        <v>5.4237094643652668</v>
      </c>
      <c r="H66" s="63">
        <f t="shared" si="45"/>
        <v>0.74355061261664379</v>
      </c>
      <c r="I66" s="63">
        <f t="shared" si="46"/>
        <v>0.76818160567974014</v>
      </c>
      <c r="J66" s="63">
        <f t="shared" si="40"/>
        <v>0.21719653607997183</v>
      </c>
      <c r="K66" s="63">
        <f t="shared" si="41"/>
        <v>0.21806903225806451</v>
      </c>
      <c r="L66" s="63">
        <f t="shared" si="36"/>
        <v>0.99</v>
      </c>
      <c r="M66" s="63">
        <f t="shared" si="33"/>
        <v>0.99892740000000002</v>
      </c>
      <c r="N66" s="63">
        <f t="shared" si="37"/>
        <v>0.99499999999999988</v>
      </c>
      <c r="O66" s="64">
        <f t="shared" si="34"/>
        <v>1</v>
      </c>
      <c r="P66" s="88">
        <f t="shared" si="50"/>
        <v>4.0823947892973167E-2</v>
      </c>
      <c r="Q66" s="7">
        <v>44773</v>
      </c>
      <c r="R66" s="63">
        <f t="shared" si="35"/>
        <v>4.0170814592155324E-3</v>
      </c>
      <c r="S66" s="63">
        <f t="shared" si="38"/>
        <v>-3.6806866433757635E-2</v>
      </c>
      <c r="T66" s="63">
        <f t="shared" si="32"/>
        <v>8.9274000000000298E-3</v>
      </c>
      <c r="U66" s="63">
        <f t="shared" si="13"/>
        <v>5.0000000000001155E-3</v>
      </c>
      <c r="V66" s="64">
        <f t="shared" si="47"/>
        <v>-2.6199999999999999E-3</v>
      </c>
      <c r="X66" s="129" t="s">
        <v>17</v>
      </c>
      <c r="Y66" s="130" t="s">
        <v>0</v>
      </c>
      <c r="Z66" s="130">
        <v>20</v>
      </c>
      <c r="AA66" s="131">
        <v>24.796499999999998</v>
      </c>
      <c r="AB66" s="132">
        <v>44773</v>
      </c>
      <c r="AC66" s="133">
        <v>3108.0719960680367</v>
      </c>
      <c r="AD66" s="133">
        <v>3045.7794383424994</v>
      </c>
      <c r="AE66" s="131">
        <v>5.741935483870968</v>
      </c>
      <c r="AF66" s="133">
        <v>5.5271021754389826</v>
      </c>
      <c r="AG66" s="131">
        <v>5.7290322580645157</v>
      </c>
      <c r="AH66" s="133">
        <v>5.6008658757549803</v>
      </c>
      <c r="AI66" s="134">
        <f t="shared" si="24"/>
        <v>0.71289001088113713</v>
      </c>
      <c r="AJ66" s="134">
        <f t="shared" si="25"/>
        <v>0.70857417806811285</v>
      </c>
      <c r="AK66" s="134">
        <f t="shared" si="26"/>
        <v>0.20887580618736809</v>
      </c>
      <c r="AL66" s="134">
        <f t="shared" si="27"/>
        <v>0.20468947838323248</v>
      </c>
      <c r="AM66" s="134">
        <v>0.99</v>
      </c>
      <c r="AN66" s="134">
        <v>0.99840300000000004</v>
      </c>
      <c r="AO66" s="134">
        <v>0.995</v>
      </c>
      <c r="AP66" s="135">
        <v>1</v>
      </c>
      <c r="AQ66" s="146">
        <v>-2.8E-3</v>
      </c>
    </row>
    <row r="67" spans="1:43" ht="14.45" customHeight="1">
      <c r="A67" s="7">
        <v>44804</v>
      </c>
      <c r="B67" s="3">
        <f t="shared" si="39"/>
        <v>16435.234070502396</v>
      </c>
      <c r="C67" s="3">
        <f t="shared" si="42"/>
        <v>16350.191999999999</v>
      </c>
      <c r="D67" s="3">
        <f t="shared" si="48"/>
        <v>5.709677419354839</v>
      </c>
      <c r="E67" s="3">
        <f t="shared" si="43"/>
        <v>5.4663951300286495</v>
      </c>
      <c r="F67" s="3">
        <f t="shared" si="49"/>
        <v>5.7406451612903222</v>
      </c>
      <c r="G67" s="3">
        <f t="shared" si="44"/>
        <v>5.4852438999962603</v>
      </c>
      <c r="H67" s="63">
        <f t="shared" si="45"/>
        <v>0.74119770903499183</v>
      </c>
      <c r="I67" s="63">
        <f t="shared" si="46"/>
        <v>0.76543425071587867</v>
      </c>
      <c r="J67" s="63">
        <f t="shared" si="40"/>
        <v>0.22090368374331182</v>
      </c>
      <c r="K67" s="63">
        <f t="shared" si="41"/>
        <v>0.21976064516129029</v>
      </c>
      <c r="L67" s="63">
        <f t="shared" si="36"/>
        <v>0.99</v>
      </c>
      <c r="M67" s="63">
        <f t="shared" ref="M67:M83" si="51">AVERAGE(AN67,AN160,AN253,AN346,AN439)</f>
        <v>0.99807539999999995</v>
      </c>
      <c r="N67" s="63">
        <f t="shared" si="37"/>
        <v>0.99499999999999988</v>
      </c>
      <c r="O67" s="64">
        <f t="shared" ref="O67:O83" si="52">AVERAGE(AP67,AP160,AP253,AP346,AP439)</f>
        <v>1</v>
      </c>
      <c r="P67" s="88">
        <f t="shared" si="50"/>
        <v>3.9315617317862817E-2</v>
      </c>
      <c r="Q67" s="7">
        <v>44804</v>
      </c>
      <c r="R67" s="63">
        <f t="shared" ref="R67:R83" si="53">C67/B67-1</f>
        <v>-5.174375377776208E-3</v>
      </c>
      <c r="S67" s="63">
        <f t="shared" si="38"/>
        <v>-4.4489992695639025E-2</v>
      </c>
      <c r="T67" s="63">
        <f t="shared" si="32"/>
        <v>8.0753999999999548E-3</v>
      </c>
      <c r="U67" s="63">
        <f t="shared" si="13"/>
        <v>5.0000000000001155E-3</v>
      </c>
      <c r="V67" s="64">
        <f t="shared" si="47"/>
        <v>-2.5399999999999997E-3</v>
      </c>
      <c r="X67" s="129" t="s">
        <v>17</v>
      </c>
      <c r="Y67" s="130" t="s">
        <v>0</v>
      </c>
      <c r="Z67" s="130">
        <v>20</v>
      </c>
      <c r="AA67" s="131">
        <v>24.796499999999998</v>
      </c>
      <c r="AB67" s="132">
        <v>44804</v>
      </c>
      <c r="AC67" s="133">
        <v>3109.8816993102223</v>
      </c>
      <c r="AD67" s="133">
        <v>2982.9956031131396</v>
      </c>
      <c r="AE67" s="131">
        <v>5.709677419354839</v>
      </c>
      <c r="AF67" s="131">
        <v>5.4933010896670416</v>
      </c>
      <c r="AG67" s="131">
        <v>5.7612903225806447</v>
      </c>
      <c r="AH67" s="131">
        <v>5.5622436579386134</v>
      </c>
      <c r="AI67" s="134">
        <f t="shared" si="24"/>
        <v>0.70931122805886326</v>
      </c>
      <c r="AJ67" s="134">
        <f t="shared" si="25"/>
        <v>0.7012936481832901</v>
      </c>
      <c r="AK67" s="134">
        <f t="shared" si="26"/>
        <v>0.2089974260289128</v>
      </c>
      <c r="AL67" s="134">
        <f t="shared" si="27"/>
        <v>0.20047013461781851</v>
      </c>
      <c r="AM67" s="134">
        <v>0.99</v>
      </c>
      <c r="AN67" s="134">
        <v>0.994834</v>
      </c>
      <c r="AO67" s="134">
        <v>0.995</v>
      </c>
      <c r="AP67" s="135">
        <v>1</v>
      </c>
      <c r="AQ67" s="146">
        <v>-2.7000000000000001E-3</v>
      </c>
    </row>
    <row r="68" spans="1:43" ht="14.45" customHeight="1">
      <c r="A68" s="7">
        <v>44834</v>
      </c>
      <c r="B68" s="3">
        <f t="shared" si="39"/>
        <v>17663.241978012768</v>
      </c>
      <c r="C68" s="3">
        <f t="shared" si="42"/>
        <v>18777.887999999999</v>
      </c>
      <c r="D68" s="3">
        <f t="shared" si="48"/>
        <v>5.9333333333333336</v>
      </c>
      <c r="E68" s="3">
        <f t="shared" si="43"/>
        <v>6.2359034159763072</v>
      </c>
      <c r="F68" s="3">
        <f t="shared" si="49"/>
        <v>6.4486666666666661</v>
      </c>
      <c r="G68" s="3">
        <f t="shared" si="44"/>
        <v>6.739292794031944</v>
      </c>
      <c r="H68" s="63">
        <f t="shared" si="45"/>
        <v>0.73271772001967395</v>
      </c>
      <c r="I68" s="63">
        <f t="shared" si="46"/>
        <v>0.73918228012641207</v>
      </c>
      <c r="J68" s="63">
        <f t="shared" si="40"/>
        <v>0.24532280525017738</v>
      </c>
      <c r="K68" s="63">
        <f t="shared" si="41"/>
        <v>0.26080399999999998</v>
      </c>
      <c r="L68" s="63">
        <f t="shared" si="36"/>
        <v>0.99</v>
      </c>
      <c r="M68" s="63">
        <f t="shared" si="51"/>
        <v>0.99787139999999996</v>
      </c>
      <c r="N68" s="63">
        <f t="shared" si="37"/>
        <v>0.99499999999999988</v>
      </c>
      <c r="O68" s="64">
        <f t="shared" si="52"/>
        <v>1</v>
      </c>
      <c r="P68" s="88">
        <f t="shared" si="50"/>
        <v>1.8037773431191839E-2</v>
      </c>
      <c r="Q68" s="7">
        <v>44834</v>
      </c>
      <c r="R68" s="63">
        <f t="shared" si="53"/>
        <v>6.3105404057462566E-2</v>
      </c>
      <c r="S68" s="63">
        <f t="shared" si="38"/>
        <v>4.5067630626270727E-2</v>
      </c>
      <c r="T68" s="63">
        <f t="shared" si="32"/>
        <v>7.8713999999999729E-3</v>
      </c>
      <c r="U68" s="63">
        <f t="shared" ref="U68:U90" si="54">O68-N68</f>
        <v>5.0000000000001155E-3</v>
      </c>
      <c r="V68" s="64">
        <f t="shared" si="47"/>
        <v>-1.5939999999999999E-2</v>
      </c>
      <c r="X68" s="129" t="s">
        <v>17</v>
      </c>
      <c r="Y68" s="130" t="s">
        <v>0</v>
      </c>
      <c r="Z68" s="130">
        <v>20</v>
      </c>
      <c r="AA68" s="131">
        <v>24.796499999999998</v>
      </c>
      <c r="AB68" s="132">
        <v>44834</v>
      </c>
      <c r="AC68" s="133">
        <v>3276.2957917529557</v>
      </c>
      <c r="AD68" s="133">
        <v>3414.1080171788226</v>
      </c>
      <c r="AE68" s="131">
        <v>5.9333333333333336</v>
      </c>
      <c r="AF68" s="133">
        <v>6.2439826257228086</v>
      </c>
      <c r="AG68" s="131">
        <v>6.4566666666666661</v>
      </c>
      <c r="AH68" s="133">
        <v>6.7193049139081555</v>
      </c>
      <c r="AI68" s="134">
        <f t="shared" si="24"/>
        <v>0.68901377369544414</v>
      </c>
      <c r="AJ68" s="134">
        <f t="shared" si="25"/>
        <v>0.6837092144046546</v>
      </c>
      <c r="AK68" s="134">
        <f t="shared" si="26"/>
        <v>0.22752054109395525</v>
      </c>
      <c r="AL68" s="134">
        <f t="shared" si="27"/>
        <v>0.23709083452630711</v>
      </c>
      <c r="AM68" s="134">
        <v>0.99</v>
      </c>
      <c r="AN68" s="134">
        <v>0.99900999999999995</v>
      </c>
      <c r="AO68" s="134">
        <v>0.995</v>
      </c>
      <c r="AP68" s="135">
        <v>1</v>
      </c>
      <c r="AQ68" s="146">
        <v>-1.9300000000000001E-2</v>
      </c>
    </row>
    <row r="69" spans="1:43" ht="14.45" customHeight="1">
      <c r="A69" s="7">
        <v>44865</v>
      </c>
      <c r="B69" s="3">
        <f t="shared" si="39"/>
        <v>18717.477317093282</v>
      </c>
      <c r="C69" s="3">
        <f t="shared" si="42"/>
        <v>19320.84</v>
      </c>
      <c r="D69" s="3">
        <f t="shared" si="48"/>
        <v>5.387096774193548</v>
      </c>
      <c r="E69" s="3">
        <f t="shared" si="43"/>
        <v>5.5251595827058022</v>
      </c>
      <c r="F69" s="3">
        <f t="shared" si="49"/>
        <v>6.4877419354838706</v>
      </c>
      <c r="G69" s="3">
        <f t="shared" si="44"/>
        <v>6.715839638684395</v>
      </c>
      <c r="H69" s="63">
        <f t="shared" si="45"/>
        <v>0.74317351841984058</v>
      </c>
      <c r="I69" s="63">
        <f t="shared" si="46"/>
        <v>0.73411885573806712</v>
      </c>
      <c r="J69" s="63">
        <f t="shared" si="40"/>
        <v>0.2515789961974903</v>
      </c>
      <c r="K69" s="63">
        <f t="shared" si="41"/>
        <v>0.2596887096774193</v>
      </c>
      <c r="L69" s="63">
        <f t="shared" si="36"/>
        <v>0.99</v>
      </c>
      <c r="M69" s="63">
        <f t="shared" si="51"/>
        <v>0.99906379999999984</v>
      </c>
      <c r="N69" s="63">
        <f t="shared" si="37"/>
        <v>0.99499999999999988</v>
      </c>
      <c r="O69" s="64">
        <f t="shared" si="52"/>
        <v>1</v>
      </c>
      <c r="P69" s="88">
        <f t="shared" si="50"/>
        <v>-2.923001222892907E-3</v>
      </c>
      <c r="Q69" s="7">
        <v>44865</v>
      </c>
      <c r="R69" s="63">
        <f t="shared" si="53"/>
        <v>3.2235256529773437E-2</v>
      </c>
      <c r="S69" s="63">
        <f t="shared" si="38"/>
        <v>3.5158257752666344E-2</v>
      </c>
      <c r="T69" s="63">
        <f t="shared" si="32"/>
        <v>9.0637999999998442E-3</v>
      </c>
      <c r="U69" s="63">
        <f t="shared" si="54"/>
        <v>5.0000000000001155E-3</v>
      </c>
      <c r="V69" s="64">
        <f t="shared" si="47"/>
        <v>-1.7319999999999995E-2</v>
      </c>
      <c r="X69" s="129" t="s">
        <v>17</v>
      </c>
      <c r="Y69" s="130" t="s">
        <v>0</v>
      </c>
      <c r="Z69" s="130">
        <v>20</v>
      </c>
      <c r="AA69" s="131">
        <v>24.796499999999998</v>
      </c>
      <c r="AB69" s="132">
        <v>44865</v>
      </c>
      <c r="AC69" s="133">
        <v>3542.347692649229</v>
      </c>
      <c r="AD69" s="133">
        <v>3587.0537438343081</v>
      </c>
      <c r="AE69" s="131">
        <v>5.387096774193548</v>
      </c>
      <c r="AF69" s="133">
        <v>5.5414864043355312</v>
      </c>
      <c r="AG69" s="131">
        <v>6.5354838709677416</v>
      </c>
      <c r="AH69" s="133">
        <v>6.7435004119246074</v>
      </c>
      <c r="AI69" s="134">
        <f t="shared" si="24"/>
        <v>0.71223968084889555</v>
      </c>
      <c r="AJ69" s="134">
        <f t="shared" si="25"/>
        <v>0.69328045450261333</v>
      </c>
      <c r="AK69" s="134">
        <f t="shared" si="26"/>
        <v>0.23806100085008258</v>
      </c>
      <c r="AL69" s="134">
        <f t="shared" si="27"/>
        <v>0.24106543977381104</v>
      </c>
      <c r="AM69" s="134">
        <v>0.99</v>
      </c>
      <c r="AN69" s="134">
        <v>0.99814000000000003</v>
      </c>
      <c r="AO69" s="134">
        <v>0.995</v>
      </c>
      <c r="AP69" s="135">
        <v>1</v>
      </c>
      <c r="AQ69" s="146">
        <v>-1.7899999999999999E-2</v>
      </c>
    </row>
    <row r="70" spans="1:43" ht="14.45" customHeight="1">
      <c r="A70" s="7">
        <v>44895</v>
      </c>
      <c r="B70" s="3">
        <f t="shared" si="39"/>
        <v>16080.0412352331</v>
      </c>
      <c r="C70" s="3">
        <f t="shared" si="42"/>
        <v>16188.156000000003</v>
      </c>
      <c r="D70" s="3">
        <f t="shared" si="48"/>
        <v>4.2666666666666666</v>
      </c>
      <c r="E70" s="3">
        <f t="shared" si="43"/>
        <v>4.3241662951663882</v>
      </c>
      <c r="F70" s="3">
        <f t="shared" si="49"/>
        <v>5.4919999999999991</v>
      </c>
      <c r="G70" s="3">
        <f t="shared" si="44"/>
        <v>5.8336354530235237</v>
      </c>
      <c r="H70" s="63">
        <f t="shared" si="45"/>
        <v>0.77946172500507294</v>
      </c>
      <c r="I70" s="63">
        <f t="shared" si="46"/>
        <v>0.73482849217278345</v>
      </c>
      <c r="J70" s="63">
        <f t="shared" si="40"/>
        <v>0.22333390604490416</v>
      </c>
      <c r="K70" s="63">
        <f t="shared" si="41"/>
        <v>0.22483550000000002</v>
      </c>
      <c r="L70" s="63">
        <f t="shared" si="36"/>
        <v>0.99</v>
      </c>
      <c r="M70" s="63">
        <f t="shared" si="51"/>
        <v>0.99534020000000001</v>
      </c>
      <c r="N70" s="63">
        <f t="shared" si="37"/>
        <v>0.99499999999999988</v>
      </c>
      <c r="O70" s="64">
        <f t="shared" si="52"/>
        <v>1</v>
      </c>
      <c r="P70" s="88">
        <f>R70-S70</f>
        <v>-5.5482480613559204E-2</v>
      </c>
      <c r="Q70" s="7">
        <v>44895</v>
      </c>
      <c r="R70" s="63">
        <f t="shared" si="53"/>
        <v>6.7235377811103447E-3</v>
      </c>
      <c r="S70" s="63">
        <f t="shared" si="38"/>
        <v>6.2206018394669549E-2</v>
      </c>
      <c r="T70" s="63">
        <f t="shared" si="32"/>
        <v>5.3402000000000172E-3</v>
      </c>
      <c r="U70" s="63">
        <f t="shared" si="54"/>
        <v>5.0000000000001155E-3</v>
      </c>
      <c r="V70" s="64">
        <f t="shared" si="47"/>
        <v>-1.984E-2</v>
      </c>
      <c r="X70" s="129" t="s">
        <v>17</v>
      </c>
      <c r="Y70" s="130" t="s">
        <v>0</v>
      </c>
      <c r="Z70" s="130">
        <v>20</v>
      </c>
      <c r="AA70" s="131">
        <v>24.796499999999998</v>
      </c>
      <c r="AB70" s="132">
        <v>44895</v>
      </c>
      <c r="AC70" s="133">
        <v>3083.5124218214751</v>
      </c>
      <c r="AD70" s="133">
        <v>3036.3172619968373</v>
      </c>
      <c r="AE70" s="131">
        <v>4.2666666666666666</v>
      </c>
      <c r="AF70" s="133">
        <v>4.3067760541741134</v>
      </c>
      <c r="AG70" s="131">
        <v>5.5533333333333328</v>
      </c>
      <c r="AH70" s="133">
        <v>5.965014569499167</v>
      </c>
      <c r="AI70" s="134">
        <f t="shared" si="24"/>
        <v>0.75395447924276104</v>
      </c>
      <c r="AJ70" s="134">
        <f t="shared" si="25"/>
        <v>0.68473352835028689</v>
      </c>
      <c r="AK70" s="134">
        <f t="shared" si="26"/>
        <v>0.21413280707093577</v>
      </c>
      <c r="AL70" s="134">
        <f t="shared" si="27"/>
        <v>0.21085536541644703</v>
      </c>
      <c r="AM70" s="134">
        <v>0.99</v>
      </c>
      <c r="AN70" s="134">
        <v>0.99931499999999995</v>
      </c>
      <c r="AO70" s="134">
        <v>0.995</v>
      </c>
      <c r="AP70" s="135">
        <v>1</v>
      </c>
      <c r="AQ70" s="146">
        <v>-2.0400000000000001E-2</v>
      </c>
    </row>
    <row r="71" spans="1:43" ht="14.45" customHeight="1">
      <c r="A71" s="7">
        <v>44926</v>
      </c>
      <c r="B71" s="3">
        <f t="shared" si="39"/>
        <v>15961.600758495839</v>
      </c>
      <c r="C71" s="3">
        <f t="shared" si="42"/>
        <v>16636.248</v>
      </c>
      <c r="D71" s="3">
        <f t="shared" si="48"/>
        <v>3.774193548387097</v>
      </c>
      <c r="E71" s="3">
        <f t="shared" si="43"/>
        <v>4.0010273424122547</v>
      </c>
      <c r="F71" s="3">
        <f t="shared" si="49"/>
        <v>5.1322580645161304</v>
      </c>
      <c r="G71" s="3">
        <f t="shared" si="44"/>
        <v>5.6977343163733272</v>
      </c>
      <c r="H71" s="63">
        <f t="shared" si="45"/>
        <v>0.80131540788122213</v>
      </c>
      <c r="I71" s="63">
        <f t="shared" si="46"/>
        <v>0.74564821257652836</v>
      </c>
      <c r="J71" s="63">
        <f t="shared" si="40"/>
        <v>0.21453764460343869</v>
      </c>
      <c r="K71" s="63">
        <f t="shared" si="41"/>
        <v>0.22360548387096774</v>
      </c>
      <c r="L71" s="63">
        <f t="shared" si="36"/>
        <v>0.99</v>
      </c>
      <c r="M71" s="63">
        <f t="shared" si="51"/>
        <v>0.99896879999999988</v>
      </c>
      <c r="N71" s="63">
        <f t="shared" si="37"/>
        <v>0.99499999999999988</v>
      </c>
      <c r="O71" s="64">
        <f t="shared" si="52"/>
        <v>1</v>
      </c>
      <c r="P71" s="88">
        <f>R71-S71</f>
        <v>-6.7913899616258266E-2</v>
      </c>
      <c r="Q71" s="7">
        <v>44926</v>
      </c>
      <c r="R71" s="63">
        <f t="shared" si="53"/>
        <v>4.2266891129015827E-2</v>
      </c>
      <c r="S71" s="63">
        <f t="shared" si="38"/>
        <v>0.11018079074527409</v>
      </c>
      <c r="T71" s="63">
        <f t="shared" si="32"/>
        <v>8.968799999999888E-3</v>
      </c>
      <c r="U71" s="63">
        <f t="shared" si="54"/>
        <v>5.0000000000001155E-3</v>
      </c>
      <c r="V71" s="64">
        <f t="shared" si="47"/>
        <v>-2.2199999999999998E-2</v>
      </c>
      <c r="X71" s="129" t="s">
        <v>17</v>
      </c>
      <c r="Y71" s="130" t="s">
        <v>0</v>
      </c>
      <c r="Z71" s="130">
        <v>20</v>
      </c>
      <c r="AA71" s="131">
        <v>24.796499999999998</v>
      </c>
      <c r="AB71" s="132">
        <v>44926</v>
      </c>
      <c r="AC71" s="133">
        <v>3057.057906096376</v>
      </c>
      <c r="AD71" s="133">
        <v>3093.3715690373924</v>
      </c>
      <c r="AE71" s="131">
        <v>3.774193548387097</v>
      </c>
      <c r="AF71" s="133">
        <v>3.9913760935730873</v>
      </c>
      <c r="AG71" s="131">
        <v>5.2032258064516137</v>
      </c>
      <c r="AH71" s="133">
        <v>5.8563882121772828</v>
      </c>
      <c r="AI71" s="134">
        <f t="shared" si="24"/>
        <v>0.77204696168166043</v>
      </c>
      <c r="AJ71" s="134">
        <f t="shared" si="25"/>
        <v>0.68777366244977756</v>
      </c>
      <c r="AK71" s="134">
        <f t="shared" si="26"/>
        <v>0.20544743992583173</v>
      </c>
      <c r="AL71" s="134">
        <f t="shared" si="27"/>
        <v>0.20788787426326563</v>
      </c>
      <c r="AM71" s="134">
        <v>0.99</v>
      </c>
      <c r="AN71" s="134">
        <v>0.99909000000000003</v>
      </c>
      <c r="AO71" s="134">
        <v>0.995</v>
      </c>
      <c r="AP71" s="135">
        <v>1</v>
      </c>
      <c r="AQ71" s="146">
        <v>-2.1600000000000001E-2</v>
      </c>
    </row>
    <row r="72" spans="1:43">
      <c r="A72" s="7">
        <v>44957</v>
      </c>
      <c r="B72" s="3">
        <f t="shared" si="39"/>
        <v>16712.106597160913</v>
      </c>
      <c r="C72" s="3">
        <f t="shared" si="42"/>
        <v>16552.871999999999</v>
      </c>
      <c r="D72" s="3">
        <f t="shared" si="48"/>
        <v>4.032258064516129</v>
      </c>
      <c r="E72" s="3">
        <f t="shared" si="43"/>
        <v>4.0847185546363063</v>
      </c>
      <c r="F72" s="3">
        <f t="shared" si="49"/>
        <v>5.403225806451613</v>
      </c>
      <c r="G72" s="3">
        <f t="shared" si="44"/>
        <v>5.551898389983668</v>
      </c>
      <c r="H72" s="63">
        <f t="shared" si="45"/>
        <v>0.79677571491371868</v>
      </c>
      <c r="I72" s="63">
        <f t="shared" si="46"/>
        <v>0.76122060992858798</v>
      </c>
      <c r="J72" s="63">
        <f t="shared" si="40"/>
        <v>0.22462508867151762</v>
      </c>
      <c r="K72" s="63">
        <f t="shared" si="41"/>
        <v>0.22248483870967739</v>
      </c>
      <c r="L72" s="63">
        <f t="shared" si="36"/>
        <v>0.99</v>
      </c>
      <c r="M72" s="63">
        <f t="shared" si="51"/>
        <v>0.99892140000000007</v>
      </c>
      <c r="N72" s="63">
        <f t="shared" si="37"/>
        <v>0.99499999999999988</v>
      </c>
      <c r="O72" s="64">
        <f t="shared" si="52"/>
        <v>1</v>
      </c>
      <c r="P72" s="88">
        <f>R72-S72</f>
        <v>-3.7043621384094672E-2</v>
      </c>
      <c r="Q72" s="7">
        <v>44957</v>
      </c>
      <c r="R72" s="63">
        <f t="shared" si="53"/>
        <v>-9.5280984617441833E-3</v>
      </c>
      <c r="S72" s="63">
        <f t="shared" si="38"/>
        <v>2.7515522922350488E-2</v>
      </c>
      <c r="T72" s="63">
        <f t="shared" si="32"/>
        <v>8.9214000000000793E-3</v>
      </c>
      <c r="U72" s="63">
        <f t="shared" si="54"/>
        <v>5.0000000000001155E-3</v>
      </c>
      <c r="V72" s="64">
        <f t="shared" si="47"/>
        <v>-1.8499999999999999E-2</v>
      </c>
      <c r="X72" s="129" t="s">
        <v>17</v>
      </c>
      <c r="Y72" s="130" t="s">
        <v>0</v>
      </c>
      <c r="Z72" s="130">
        <v>20</v>
      </c>
      <c r="AA72" s="131">
        <v>24.796499999999998</v>
      </c>
      <c r="AB72" s="132">
        <v>44957</v>
      </c>
      <c r="AC72" s="133">
        <v>3220.2155753144448</v>
      </c>
      <c r="AD72" s="131">
        <v>3101.4018709951793</v>
      </c>
      <c r="AE72" s="131">
        <v>4.032258064516129</v>
      </c>
      <c r="AF72" s="131">
        <v>4.0833114326281317</v>
      </c>
      <c r="AG72" s="131">
        <v>5.4741935483870963</v>
      </c>
      <c r="AH72" s="131">
        <v>5.6697417529081386</v>
      </c>
      <c r="AI72" s="134">
        <f t="shared" si="24"/>
        <v>0.77299649443895257</v>
      </c>
      <c r="AJ72" s="134">
        <f t="shared" si="25"/>
        <v>0.71216654736909191</v>
      </c>
      <c r="AK72" s="134">
        <f t="shared" si="26"/>
        <v>0.21641233705070195</v>
      </c>
      <c r="AL72" s="134">
        <f t="shared" si="27"/>
        <v>0.20842754509376202</v>
      </c>
      <c r="AM72" s="134">
        <v>0.99</v>
      </c>
      <c r="AN72" s="134">
        <v>0.99922</v>
      </c>
      <c r="AO72" s="134">
        <v>0.995</v>
      </c>
      <c r="AP72" s="135">
        <v>1</v>
      </c>
      <c r="AQ72" s="146">
        <v>-1.7899999999999999E-2</v>
      </c>
    </row>
    <row r="73" spans="1:43">
      <c r="A73" s="7">
        <v>44985</v>
      </c>
      <c r="B73" s="3">
        <f t="shared" si="39"/>
        <v>16924.093858795139</v>
      </c>
      <c r="C73" s="3">
        <f t="shared" si="42"/>
        <v>17227.8</v>
      </c>
      <c r="D73" s="3">
        <f t="shared" si="48"/>
        <v>4.9642857142857144</v>
      </c>
      <c r="E73" s="3">
        <f t="shared" si="43"/>
        <v>5.140648804257415</v>
      </c>
      <c r="F73" s="3">
        <f t="shared" si="49"/>
        <v>6.1728571428571435</v>
      </c>
      <c r="G73" s="3">
        <f t="shared" si="44"/>
        <v>6.4915810097839444</v>
      </c>
      <c r="H73" s="63">
        <f t="shared" si="45"/>
        <v>0.78186774937169923</v>
      </c>
      <c r="I73" s="63">
        <f t="shared" si="46"/>
        <v>0.75140149754809193</v>
      </c>
      <c r="J73" s="63">
        <f t="shared" si="40"/>
        <v>0.25184663480349906</v>
      </c>
      <c r="K73" s="63">
        <f t="shared" si="41"/>
        <v>0.25636607142857148</v>
      </c>
      <c r="L73" s="63">
        <f t="shared" si="36"/>
        <v>0.99</v>
      </c>
      <c r="M73" s="63">
        <f t="shared" si="51"/>
        <v>0.99723200000000001</v>
      </c>
      <c r="N73" s="63">
        <f t="shared" si="37"/>
        <v>0.99499999999999988</v>
      </c>
      <c r="O73" s="64">
        <f t="shared" si="52"/>
        <v>1</v>
      </c>
      <c r="P73" s="88">
        <f>R73-S73</f>
        <v>-3.3687925295061039E-2</v>
      </c>
      <c r="Q73" s="7">
        <v>44985</v>
      </c>
      <c r="R73" s="63">
        <f t="shared" si="53"/>
        <v>1.7945193623883693E-2</v>
      </c>
      <c r="S73" s="63">
        <f t="shared" si="38"/>
        <v>5.1633118918944731E-2</v>
      </c>
      <c r="T73" s="63">
        <f t="shared" si="32"/>
        <v>7.2320000000000162E-3</v>
      </c>
      <c r="U73" s="63">
        <f t="shared" si="54"/>
        <v>5.0000000000001155E-3</v>
      </c>
      <c r="V73" s="64">
        <f t="shared" si="47"/>
        <v>-1.7299999999999999E-2</v>
      </c>
      <c r="X73" s="129" t="s">
        <v>17</v>
      </c>
      <c r="Y73" s="130" t="s">
        <v>0</v>
      </c>
      <c r="Z73" s="130">
        <v>20</v>
      </c>
      <c r="AA73" s="131">
        <v>24.796499999999998</v>
      </c>
      <c r="AB73" s="132">
        <v>44985</v>
      </c>
      <c r="AC73" s="133">
        <v>3266.4543570702003</v>
      </c>
      <c r="AD73" s="133">
        <v>3252.3850015267667</v>
      </c>
      <c r="AE73" s="131">
        <v>4.9642857142857144</v>
      </c>
      <c r="AF73" s="133">
        <v>5.117502760821429</v>
      </c>
      <c r="AG73" s="131">
        <v>6.2285714285714286</v>
      </c>
      <c r="AH73" s="133">
        <v>6.5990893295076782</v>
      </c>
      <c r="AI73" s="134">
        <f t="shared" si="24"/>
        <v>0.76296485629849331</v>
      </c>
      <c r="AJ73" s="134">
        <f t="shared" si="25"/>
        <v>0.70995490806318728</v>
      </c>
      <c r="AK73" s="134">
        <f t="shared" si="26"/>
        <v>0.24303975871058039</v>
      </c>
      <c r="AL73" s="134">
        <f t="shared" si="27"/>
        <v>0.24199293166121777</v>
      </c>
      <c r="AM73" s="134">
        <v>0.99</v>
      </c>
      <c r="AN73" s="134">
        <v>0.99985900000000005</v>
      </c>
      <c r="AO73" s="134">
        <v>0.995</v>
      </c>
      <c r="AP73" s="135">
        <v>1</v>
      </c>
      <c r="AQ73" s="146">
        <v>-1.8700000000000001E-2</v>
      </c>
    </row>
    <row r="74" spans="1:43">
      <c r="A74" s="7">
        <v>45016</v>
      </c>
      <c r="B74" s="3">
        <f t="shared" si="39"/>
        <v>20375.310884553925</v>
      </c>
      <c r="C74" s="3">
        <f t="shared" si="42"/>
        <v>17964.504000000001</v>
      </c>
      <c r="D74" s="3">
        <f t="shared" si="48"/>
        <v>6.161290322580645</v>
      </c>
      <c r="E74" s="3">
        <f t="shared" si="43"/>
        <v>5.4286264612811879</v>
      </c>
      <c r="F74" s="3">
        <f t="shared" si="49"/>
        <v>6.9496774193548392</v>
      </c>
      <c r="G74" s="3">
        <f t="shared" si="44"/>
        <v>6.0697827402429123</v>
      </c>
      <c r="H74" s="63">
        <f t="shared" si="45"/>
        <v>0.75512712901075096</v>
      </c>
      <c r="I74" s="63">
        <f t="shared" si="46"/>
        <v>0.75950211281897506</v>
      </c>
      <c r="J74" s="63">
        <f t="shared" si="40"/>
        <v>0.27386170543755278</v>
      </c>
      <c r="K74" s="63">
        <f t="shared" si="41"/>
        <v>0.2414583870967742</v>
      </c>
      <c r="L74" s="63">
        <f t="shared" si="36"/>
        <v>0.99</v>
      </c>
      <c r="M74" s="63">
        <f t="shared" si="51"/>
        <v>0.99351079999999992</v>
      </c>
      <c r="N74" s="63">
        <f t="shared" si="37"/>
        <v>0.99499999999999988</v>
      </c>
      <c r="O74" s="64">
        <f t="shared" si="52"/>
        <v>0.99542199999999992</v>
      </c>
      <c r="P74" s="88">
        <f t="shared" ref="P74:P76" si="55">R74-S74</f>
        <v>8.2894225203249405E-3</v>
      </c>
      <c r="Q74" s="7">
        <f t="shared" ref="Q74:Q90" si="56">A74</f>
        <v>45016</v>
      </c>
      <c r="R74" s="63">
        <f t="shared" si="53"/>
        <v>-0.11832000494193706</v>
      </c>
      <c r="S74" s="63">
        <f t="shared" si="38"/>
        <v>-0.126609427462262</v>
      </c>
      <c r="T74" s="63">
        <f t="shared" si="32"/>
        <v>3.5107999999999251E-3</v>
      </c>
      <c r="U74" s="63">
        <f t="shared" si="54"/>
        <v>4.2200000000003346E-4</v>
      </c>
      <c r="V74" s="64">
        <f t="shared" si="47"/>
        <v>-1.06E-2</v>
      </c>
      <c r="X74" s="129" t="s">
        <v>17</v>
      </c>
      <c r="Y74" s="130" t="s">
        <v>0</v>
      </c>
      <c r="Z74" s="130">
        <v>20</v>
      </c>
      <c r="AA74" s="131">
        <v>24.796499999999998</v>
      </c>
      <c r="AB74" s="132">
        <v>45016</v>
      </c>
      <c r="AC74" s="133">
        <v>3842.6378458148092</v>
      </c>
      <c r="AD74" s="131">
        <v>3350.8010340333917</v>
      </c>
      <c r="AE74" s="131">
        <v>6.161290322580645</v>
      </c>
      <c r="AF74" s="131">
        <v>5.400617825896032</v>
      </c>
      <c r="AG74" s="131">
        <v>6.9741935483870963</v>
      </c>
      <c r="AH74" s="131">
        <v>6.1054670013284538</v>
      </c>
      <c r="AI74" s="134">
        <f t="shared" si="24"/>
        <v>0.72401603810053772</v>
      </c>
      <c r="AJ74" s="134">
        <f t="shared" si="25"/>
        <v>0.71764704695655235</v>
      </c>
      <c r="AK74" s="134">
        <f t="shared" si="26"/>
        <v>0.25824179071336084</v>
      </c>
      <c r="AL74" s="134">
        <f t="shared" si="27"/>
        <v>0.22518824153450215</v>
      </c>
      <c r="AM74" s="134">
        <v>0.99</v>
      </c>
      <c r="AN74" s="134">
        <v>0.99487099999999995</v>
      </c>
      <c r="AO74" s="134">
        <v>0.995</v>
      </c>
      <c r="AP74" s="135">
        <v>0.99542200000000003</v>
      </c>
      <c r="AQ74" s="146">
        <v>-1.04E-2</v>
      </c>
    </row>
    <row r="75" spans="1:43">
      <c r="A75" s="7">
        <f>EOMONTH(A74,1)</f>
        <v>45046</v>
      </c>
      <c r="B75" s="3">
        <f t="shared" si="39"/>
        <v>19362.331361872999</v>
      </c>
      <c r="C75" s="3">
        <f t="shared" si="42"/>
        <v>19229.544000000002</v>
      </c>
      <c r="D75" s="3">
        <f t="shared" si="48"/>
        <v>6.8666666666666654</v>
      </c>
      <c r="E75" s="3">
        <f t="shared" si="43"/>
        <v>6.6457253498227944</v>
      </c>
      <c r="F75" s="3">
        <f t="shared" si="49"/>
        <v>7.0373333333333337</v>
      </c>
      <c r="G75" s="3">
        <f t="shared" si="44"/>
        <v>6.8437671270416347</v>
      </c>
      <c r="H75" s="63">
        <f t="shared" si="45"/>
        <v>0.7320018752840205</v>
      </c>
      <c r="I75" s="63">
        <f t="shared" si="46"/>
        <v>0.74121789210707789</v>
      </c>
      <c r="J75" s="63">
        <f t="shared" si="40"/>
        <v>0.2689212689149027</v>
      </c>
      <c r="K75" s="63">
        <f t="shared" si="41"/>
        <v>0.26707700000000001</v>
      </c>
      <c r="L75" s="63">
        <f t="shared" si="36"/>
        <v>0.99</v>
      </c>
      <c r="M75" s="63">
        <f t="shared" si="51"/>
        <v>0.99856119999999993</v>
      </c>
      <c r="N75" s="63">
        <f t="shared" si="37"/>
        <v>0.99499999999999988</v>
      </c>
      <c r="O75" s="64">
        <f t="shared" si="52"/>
        <v>1</v>
      </c>
      <c r="P75" s="88">
        <f t="shared" si="55"/>
        <v>2.0647593070128645E-2</v>
      </c>
      <c r="Q75" s="7">
        <f t="shared" si="56"/>
        <v>45046</v>
      </c>
      <c r="R75" s="63">
        <f t="shared" si="53"/>
        <v>-6.8580254821211106E-3</v>
      </c>
      <c r="S75" s="63">
        <f t="shared" si="38"/>
        <v>-2.7505618552249755E-2</v>
      </c>
      <c r="T75" s="63">
        <f t="shared" si="32"/>
        <v>8.5611999999999355E-3</v>
      </c>
      <c r="U75" s="63">
        <f t="shared" si="54"/>
        <v>5.0000000000001155E-3</v>
      </c>
      <c r="V75" s="64">
        <f t="shared" si="47"/>
        <v>-1.924E-2</v>
      </c>
      <c r="X75" s="129" t="s">
        <v>17</v>
      </c>
      <c r="Y75" s="130" t="s">
        <v>0</v>
      </c>
      <c r="Z75" s="130">
        <v>20</v>
      </c>
      <c r="AA75" s="131">
        <v>24.796499999999998</v>
      </c>
      <c r="AB75" s="132">
        <f t="shared" ref="AB75:AB95" si="57">EOMONTH(AB74,1)</f>
        <v>45046</v>
      </c>
      <c r="AC75" s="133">
        <v>3619.9998728567784</v>
      </c>
      <c r="AD75" s="131">
        <v>3577.353046525508</v>
      </c>
      <c r="AE75" s="131">
        <v>6.8666666666666663</v>
      </c>
      <c r="AF75" s="131">
        <v>6.5898692509556325</v>
      </c>
      <c r="AG75" s="131">
        <v>6.9933333333333341</v>
      </c>
      <c r="AH75" s="131">
        <v>6.8524274621397048</v>
      </c>
      <c r="AI75" s="134">
        <f t="shared" si="24"/>
        <v>0.70287402144363798</v>
      </c>
      <c r="AJ75" s="134">
        <f t="shared" si="25"/>
        <v>0.70250982143956908</v>
      </c>
      <c r="AK75" s="134">
        <f t="shared" si="26"/>
        <v>0.2513888800594985</v>
      </c>
      <c r="AL75" s="134">
        <f t="shared" si="27"/>
        <v>0.24842729489760471</v>
      </c>
      <c r="AM75" s="134">
        <v>0.99</v>
      </c>
      <c r="AN75" s="134">
        <v>0.99897199999999997</v>
      </c>
      <c r="AO75" s="134">
        <v>0.995</v>
      </c>
      <c r="AP75" s="135">
        <v>1</v>
      </c>
      <c r="AQ75" s="146">
        <v>-1.7999999999999999E-2</v>
      </c>
    </row>
    <row r="76" spans="1:43">
      <c r="A76" s="7">
        <f t="shared" ref="A76:A83" si="58">EOMONTH(A75,1)</f>
        <v>45077</v>
      </c>
      <c r="B76" s="3">
        <f t="shared" si="39"/>
        <v>19266.181411476402</v>
      </c>
      <c r="C76" s="3">
        <f t="shared" si="42"/>
        <v>19946.951999999997</v>
      </c>
      <c r="D76" s="3">
        <f t="shared" si="48"/>
        <v>6.903225806451613</v>
      </c>
      <c r="E76" s="3">
        <f t="shared" si="43"/>
        <v>7.0638898239736587</v>
      </c>
      <c r="F76" s="3">
        <f t="shared" si="49"/>
        <v>6.8245161290322587</v>
      </c>
      <c r="G76" s="3">
        <f t="shared" si="44"/>
        <v>7.0011509995587939</v>
      </c>
      <c r="H76" s="63">
        <f t="shared" si="45"/>
        <v>0.7276181051271845</v>
      </c>
      <c r="I76" s="63">
        <f t="shared" si="46"/>
        <v>0.72852295903077224</v>
      </c>
      <c r="J76" s="63">
        <f t="shared" si="40"/>
        <v>0.25895405122952153</v>
      </c>
      <c r="K76" s="63">
        <f t="shared" si="41"/>
        <v>0.2681041935483871</v>
      </c>
      <c r="L76" s="63">
        <f t="shared" si="36"/>
        <v>0.99</v>
      </c>
      <c r="M76" s="63">
        <f t="shared" si="51"/>
        <v>0.99764520000000001</v>
      </c>
      <c r="N76" s="63">
        <f t="shared" si="37"/>
        <v>0.99499999999999988</v>
      </c>
      <c r="O76" s="64">
        <f t="shared" si="52"/>
        <v>1</v>
      </c>
      <c r="P76" s="88">
        <f t="shared" si="55"/>
        <v>9.4526014568525607E-3</v>
      </c>
      <c r="Q76" s="7">
        <f t="shared" si="56"/>
        <v>45077</v>
      </c>
      <c r="R76" s="63">
        <f t="shared" si="53"/>
        <v>3.5335003547619204E-2</v>
      </c>
      <c r="S76" s="63">
        <f t="shared" si="38"/>
        <v>2.5882402090766643E-2</v>
      </c>
      <c r="T76" s="63">
        <f t="shared" si="32"/>
        <v>7.6452000000000186E-3</v>
      </c>
      <c r="U76" s="63">
        <f t="shared" si="54"/>
        <v>5.0000000000001155E-3</v>
      </c>
      <c r="V76" s="64">
        <f t="shared" si="47"/>
        <v>-1.9216E-2</v>
      </c>
      <c r="X76" s="129" t="s">
        <v>17</v>
      </c>
      <c r="Y76" s="130" t="s">
        <v>0</v>
      </c>
      <c r="Z76" s="130">
        <v>20</v>
      </c>
      <c r="AA76" s="131">
        <v>24.796499999999998</v>
      </c>
      <c r="AB76" s="132">
        <f t="shared" si="57"/>
        <v>45077</v>
      </c>
      <c r="AC76" s="133">
        <f>Performance!D201</f>
        <v>3679.20541756084</v>
      </c>
      <c r="AD76" s="133">
        <f>Performance!E201</f>
        <v>3747.1573392228579</v>
      </c>
      <c r="AE76" s="133">
        <f>Performance!F201</f>
        <v>6.903225806451613</v>
      </c>
      <c r="AF76" s="133">
        <f>Performance!G201</f>
        <v>7.0183190318403881</v>
      </c>
      <c r="AG76" s="133">
        <f>Performance!H201</f>
        <v>6.9161290322580644</v>
      </c>
      <c r="AH76" s="133">
        <f>Performance!I201</f>
        <v>7.0980648988440258</v>
      </c>
      <c r="AI76" s="134">
        <f t="shared" si="24"/>
        <v>0.69904265283725076</v>
      </c>
      <c r="AJ76" s="134">
        <f t="shared" si="25"/>
        <v>0.68862150569391067</v>
      </c>
      <c r="AK76" s="134">
        <f t="shared" si="26"/>
        <v>0.24725842859951883</v>
      </c>
      <c r="AL76" s="134">
        <f t="shared" si="27"/>
        <v>0.25182509000153613</v>
      </c>
      <c r="AM76" s="134">
        <v>0.99</v>
      </c>
      <c r="AN76" s="134">
        <f>Performance!O201</f>
        <v>0.99730799999999997</v>
      </c>
      <c r="AO76" s="134">
        <f>Performance!P201</f>
        <v>0.995</v>
      </c>
      <c r="AP76" s="134">
        <f>Performance!Q201</f>
        <v>1</v>
      </c>
      <c r="AQ76" s="146">
        <f>Performance!X201</f>
        <v>-1.5779999999999999E-2</v>
      </c>
    </row>
    <row r="77" spans="1:43">
      <c r="A77" s="7">
        <f t="shared" si="58"/>
        <v>45107</v>
      </c>
      <c r="B77" s="3">
        <f t="shared" si="39"/>
        <v>17407.221099413298</v>
      </c>
      <c r="C77" s="3">
        <f t="shared" si="42"/>
        <v>14964.624000000002</v>
      </c>
      <c r="D77" s="3">
        <f t="shared" si="48"/>
        <v>6.5</v>
      </c>
      <c r="E77" s="3">
        <f t="shared" si="43"/>
        <v>6.920993329825075</v>
      </c>
      <c r="F77" s="3">
        <f t="shared" si="49"/>
        <v>6.3353333333333328</v>
      </c>
      <c r="G77" s="3">
        <f t="shared" si="44"/>
        <v>6.7536318819677863</v>
      </c>
      <c r="H77" s="63">
        <f t="shared" si="45"/>
        <v>0.73201819932484091</v>
      </c>
      <c r="I77" s="63">
        <f t="shared" si="46"/>
        <v>0.78379215818882719</v>
      </c>
      <c r="J77" s="63">
        <f t="shared" si="40"/>
        <v>0.24176695971407361</v>
      </c>
      <c r="K77" s="63">
        <f t="shared" si="41"/>
        <v>0.207842</v>
      </c>
      <c r="L77" s="63">
        <f t="shared" si="36"/>
        <v>0.99</v>
      </c>
      <c r="M77" s="63">
        <f t="shared" si="51"/>
        <v>0.74549860000000001</v>
      </c>
      <c r="N77" s="63">
        <f t="shared" si="37"/>
        <v>0.99499999999999988</v>
      </c>
      <c r="O77" s="64">
        <f t="shared" si="52"/>
        <v>1</v>
      </c>
      <c r="Q77" s="7">
        <f t="shared" si="56"/>
        <v>45107</v>
      </c>
      <c r="R77" s="63">
        <f t="shared" si="53"/>
        <v>-0.14032090966522071</v>
      </c>
      <c r="S77" s="63">
        <f t="shared" si="38"/>
        <v>6.6026288851066095E-2</v>
      </c>
      <c r="T77" s="63">
        <f t="shared" si="32"/>
        <v>-0.24450139999999998</v>
      </c>
      <c r="U77" s="63">
        <f t="shared" si="54"/>
        <v>5.0000000000001155E-3</v>
      </c>
      <c r="V77" s="64">
        <f t="shared" si="47"/>
        <v>-1.1080000000000001E-2</v>
      </c>
      <c r="X77" s="129" t="s">
        <v>17</v>
      </c>
      <c r="Y77" s="130" t="s">
        <v>0</v>
      </c>
      <c r="Z77" s="130">
        <v>20</v>
      </c>
      <c r="AA77" s="131">
        <v>24.796499999999998</v>
      </c>
      <c r="AB77" s="132">
        <f t="shared" si="57"/>
        <v>45107</v>
      </c>
      <c r="AC77" s="133">
        <f>Performance!D202</f>
        <v>3337.597428840354</v>
      </c>
      <c r="AD77" s="133">
        <f>Performance!E202</f>
        <v>2939.2810862197625</v>
      </c>
      <c r="AE77" s="131">
        <v>6.5</v>
      </c>
      <c r="AF77" s="133">
        <f>Performance!G202</f>
        <v>6.8581582376999517</v>
      </c>
      <c r="AG77" s="131">
        <v>6.47</v>
      </c>
      <c r="AH77" s="133">
        <f>Performance!I202</f>
        <v>6.8918417578590327</v>
      </c>
      <c r="AI77" s="134">
        <f t="shared" si="24"/>
        <v>0.70045918946264352</v>
      </c>
      <c r="AJ77" s="134">
        <f t="shared" si="25"/>
        <v>0.76705920739171596</v>
      </c>
      <c r="AK77" s="134">
        <f t="shared" si="26"/>
        <v>0.23177759922502458</v>
      </c>
      <c r="AL77" s="134">
        <f t="shared" si="27"/>
        <v>0.20411674209859462</v>
      </c>
      <c r="AM77" s="134">
        <v>0.99</v>
      </c>
      <c r="AN77" s="134">
        <f>Performance!O202</f>
        <v>0.747421</v>
      </c>
      <c r="AO77" s="134">
        <v>0.995</v>
      </c>
      <c r="AP77" s="134">
        <f>Performance!Q202</f>
        <v>1</v>
      </c>
      <c r="AQ77" s="146">
        <f>Performance!X202</f>
        <v>-1.03E-2</v>
      </c>
    </row>
    <row r="78" spans="1:43">
      <c r="A78" s="7">
        <f t="shared" si="58"/>
        <v>45138</v>
      </c>
      <c r="B78" s="3">
        <f t="shared" si="39"/>
        <v>16127.444967158301</v>
      </c>
      <c r="C78" s="3">
        <f t="shared" si="42"/>
        <v>14523.516</v>
      </c>
      <c r="D78" s="3">
        <f t="shared" si="48"/>
        <v>5.741935483870968</v>
      </c>
      <c r="E78" s="3">
        <f t="shared" si="43"/>
        <v>5.992271695559368</v>
      </c>
      <c r="F78" s="3">
        <f t="shared" si="49"/>
        <v>5.6309677419354838</v>
      </c>
      <c r="G78" s="3">
        <f t="shared" si="44"/>
        <v>5.8849815280813473</v>
      </c>
      <c r="H78" s="63">
        <f t="shared" si="45"/>
        <v>0.73829788198323121</v>
      </c>
      <c r="I78" s="63">
        <f t="shared" si="46"/>
        <v>0.78387216952970762</v>
      </c>
      <c r="J78" s="63">
        <f t="shared" si="40"/>
        <v>0.21676673342954703</v>
      </c>
      <c r="K78" s="63">
        <f t="shared" si="41"/>
        <v>0.19520854838709678</v>
      </c>
      <c r="L78" s="63">
        <f t="shared" si="36"/>
        <v>0.99</v>
      </c>
      <c r="M78" s="63">
        <f t="shared" si="51"/>
        <v>0.8039828</v>
      </c>
      <c r="N78" s="63">
        <f t="shared" si="37"/>
        <v>0.99499999999999988</v>
      </c>
      <c r="O78" s="64">
        <f t="shared" si="52"/>
        <v>1</v>
      </c>
      <c r="Q78" s="7">
        <f t="shared" si="56"/>
        <v>45138</v>
      </c>
      <c r="R78" s="63">
        <f t="shared" si="53"/>
        <v>-9.9453383373777959E-2</v>
      </c>
      <c r="S78" s="63">
        <f t="shared" si="38"/>
        <v>4.5110147631311603E-2</v>
      </c>
      <c r="T78" s="63">
        <f t="shared" si="32"/>
        <v>-0.18601719999999999</v>
      </c>
      <c r="U78" s="63">
        <f t="shared" si="54"/>
        <v>5.0000000000001155E-3</v>
      </c>
      <c r="V78" s="64">
        <f t="shared" si="47"/>
        <v>-8.6999999999999994E-3</v>
      </c>
      <c r="X78" s="129" t="s">
        <v>17</v>
      </c>
      <c r="Y78" s="130" t="s">
        <v>0</v>
      </c>
      <c r="Z78" s="130">
        <v>20</v>
      </c>
      <c r="AA78" s="131">
        <v>24.796499999999998</v>
      </c>
      <c r="AB78" s="132">
        <f t="shared" si="57"/>
        <v>45138</v>
      </c>
      <c r="AC78" s="133">
        <f>Performance!D203</f>
        <v>3078.5013759863518</v>
      </c>
      <c r="AD78" s="133">
        <f>Performance!E203</f>
        <v>2732.7220984609621</v>
      </c>
      <c r="AE78" s="131">
        <v>5.741935483870968</v>
      </c>
      <c r="AF78" s="133">
        <f>Performance!G203</f>
        <v>5.9319436198809683</v>
      </c>
      <c r="AG78" s="131">
        <v>5.7290322580645157</v>
      </c>
      <c r="AH78" s="133">
        <f>Performance!I203</f>
        <v>6.0098721558808554</v>
      </c>
      <c r="AI78" s="134">
        <f t="shared" si="24"/>
        <v>0.7061074782697746</v>
      </c>
      <c r="AJ78" s="134">
        <f t="shared" si="25"/>
        <v>0.74008740599879874</v>
      </c>
      <c r="AK78" s="134">
        <f t="shared" si="26"/>
        <v>0.20688853333241611</v>
      </c>
      <c r="AL78" s="134">
        <f t="shared" si="27"/>
        <v>0.18365067866001089</v>
      </c>
      <c r="AM78" s="134">
        <v>0.99</v>
      </c>
      <c r="AN78" s="134">
        <f>Performance!O203</f>
        <v>0.79927300000000001</v>
      </c>
      <c r="AO78" s="134">
        <v>0.995</v>
      </c>
      <c r="AP78" s="134">
        <f>Performance!Q203</f>
        <v>1</v>
      </c>
      <c r="AQ78" s="146">
        <f>Performance!X203</f>
        <v>-8.8999999999999999E-3</v>
      </c>
    </row>
    <row r="79" spans="1:43">
      <c r="A79" s="7">
        <f t="shared" si="58"/>
        <v>45169</v>
      </c>
      <c r="B79" s="3">
        <f t="shared" si="39"/>
        <v>16403.6267388013</v>
      </c>
      <c r="C79" s="3">
        <f t="shared" si="42"/>
        <v>17622.396000000001</v>
      </c>
      <c r="D79" s="3">
        <f t="shared" si="48"/>
        <v>5.709677419354839</v>
      </c>
      <c r="E79" s="3">
        <f t="shared" si="43"/>
        <v>6.3016780161026578</v>
      </c>
      <c r="F79" s="3">
        <f t="shared" si="49"/>
        <v>5.7406451612903222</v>
      </c>
      <c r="G79" s="3">
        <f t="shared" si="44"/>
        <v>6.4047907619978544</v>
      </c>
      <c r="H79" s="63">
        <f t="shared" si="45"/>
        <v>0.73598082267744558</v>
      </c>
      <c r="I79" s="63">
        <f t="shared" si="46"/>
        <v>0.73804131228221159</v>
      </c>
      <c r="J79" s="63">
        <f t="shared" si="40"/>
        <v>0.22047885401614647</v>
      </c>
      <c r="K79" s="63">
        <f t="shared" si="41"/>
        <v>0.23686016129032259</v>
      </c>
      <c r="L79" s="63">
        <f t="shared" si="36"/>
        <v>0.99</v>
      </c>
      <c r="M79" s="63">
        <f t="shared" si="51"/>
        <v>0.94936360000000009</v>
      </c>
      <c r="N79" s="63">
        <f t="shared" si="37"/>
        <v>0.99499999999999988</v>
      </c>
      <c r="O79" s="64">
        <f t="shared" si="52"/>
        <v>1</v>
      </c>
      <c r="Q79" s="7">
        <f t="shared" si="56"/>
        <v>45169</v>
      </c>
      <c r="R79" s="63">
        <f t="shared" si="53"/>
        <v>7.4298768230065315E-2</v>
      </c>
      <c r="S79" s="63">
        <f t="shared" si="38"/>
        <v>0.11569180502322718</v>
      </c>
      <c r="T79" s="63">
        <f t="shared" si="32"/>
        <v>-4.0636399999999906E-2</v>
      </c>
      <c r="U79" s="63">
        <f t="shared" si="54"/>
        <v>5.0000000000001155E-3</v>
      </c>
      <c r="V79" s="64">
        <f t="shared" si="47"/>
        <v>-1.6579999999999998E-2</v>
      </c>
      <c r="X79" s="129" t="s">
        <v>17</v>
      </c>
      <c r="Y79" s="130" t="s">
        <v>0</v>
      </c>
      <c r="Z79" s="130">
        <v>20</v>
      </c>
      <c r="AA79" s="131">
        <v>24.796499999999998</v>
      </c>
      <c r="AB79" s="132">
        <f t="shared" si="57"/>
        <v>45169</v>
      </c>
      <c r="AC79" s="133">
        <f>Performance!D204</f>
        <v>3075.0891835013867</v>
      </c>
      <c r="AD79" s="133">
        <f>Performance!E204</f>
        <v>3090.3843027065486</v>
      </c>
      <c r="AE79" s="131">
        <v>5.709677419354839</v>
      </c>
      <c r="AF79" s="133">
        <f>Performance!G204</f>
        <v>6.3206275230161291</v>
      </c>
      <c r="AG79" s="131">
        <v>5.7612903225806447</v>
      </c>
      <c r="AH79" s="133">
        <f>Performance!I204</f>
        <v>6.4763097254795312</v>
      </c>
      <c r="AI79" s="134">
        <f t="shared" si="24"/>
        <v>0.7013756457757504</v>
      </c>
      <c r="AJ79" s="134">
        <f t="shared" si="25"/>
        <v>0.68251911119904918</v>
      </c>
      <c r="AK79" s="134">
        <f t="shared" si="26"/>
        <v>0.20665921932132977</v>
      </c>
      <c r="AL79" s="134">
        <f t="shared" si="27"/>
        <v>0.20768711711737559</v>
      </c>
      <c r="AM79" s="134">
        <v>0.99</v>
      </c>
      <c r="AN79" s="134">
        <f>Performance!O204</f>
        <v>0.90953200000000001</v>
      </c>
      <c r="AO79" s="134">
        <v>0.995</v>
      </c>
      <c r="AP79" s="134">
        <f>Performance!Q204</f>
        <v>1</v>
      </c>
      <c r="AQ79" s="146">
        <f>Performance!X204</f>
        <v>-1.6299999999999999E-2</v>
      </c>
    </row>
    <row r="80" spans="1:43">
      <c r="A80" s="7">
        <f t="shared" si="58"/>
        <v>45199</v>
      </c>
      <c r="B80" s="3">
        <f t="shared" ref="B80:B83" si="59">SUM(AC80,AC173,AC266,AC359,AC452)</f>
        <v>17630.735995969098</v>
      </c>
      <c r="C80" s="3">
        <f t="shared" si="42"/>
        <v>16837.596000000001</v>
      </c>
      <c r="D80" s="3">
        <f t="shared" si="48"/>
        <v>5.9333333333333336</v>
      </c>
      <c r="E80" s="3">
        <f t="shared" si="43"/>
        <v>5.8809048556947578</v>
      </c>
      <c r="F80" s="3">
        <f t="shared" si="49"/>
        <v>6.4486666666666661</v>
      </c>
      <c r="G80" s="3">
        <f t="shared" si="44"/>
        <v>6.3245331598865917</v>
      </c>
      <c r="H80" s="63">
        <f t="shared" si="45"/>
        <v>0.72757543164490357</v>
      </c>
      <c r="I80" s="63">
        <f t="shared" si="46"/>
        <v>0.73095928606148541</v>
      </c>
      <c r="J80" s="63">
        <f t="shared" ref="J80:J83" si="60">AVERAGE(AK80,AK173,AK266,AK359,AK452)</f>
        <v>0.24487133327734859</v>
      </c>
      <c r="K80" s="63">
        <f t="shared" ref="K80:K83" si="61">AVERAGE(AL80,AL173,AL266,AL359,AL452)</f>
        <v>0.23385550000000005</v>
      </c>
      <c r="L80" s="63">
        <f t="shared" si="36"/>
        <v>0.99</v>
      </c>
      <c r="M80" s="63">
        <f t="shared" si="51"/>
        <v>0.95727860000000009</v>
      </c>
      <c r="N80" s="63">
        <f t="shared" si="37"/>
        <v>0.99499999999999988</v>
      </c>
      <c r="O80" s="64">
        <f t="shared" si="52"/>
        <v>1</v>
      </c>
      <c r="Q80" s="7">
        <f t="shared" si="56"/>
        <v>45199</v>
      </c>
      <c r="R80" s="63">
        <f t="shared" si="53"/>
        <v>-4.4986210226869217E-2</v>
      </c>
      <c r="S80" s="63">
        <f t="shared" si="38"/>
        <v>-1.924948414867278E-2</v>
      </c>
      <c r="T80" s="63">
        <f t="shared" si="32"/>
        <v>-3.2721399999999901E-2</v>
      </c>
      <c r="U80" s="63">
        <f t="shared" si="54"/>
        <v>5.0000000000001155E-3</v>
      </c>
      <c r="V80" s="64">
        <f t="shared" si="47"/>
        <v>-1.308E-2</v>
      </c>
      <c r="X80" s="129" t="s">
        <v>17</v>
      </c>
      <c r="Y80" s="130" t="s">
        <v>0</v>
      </c>
      <c r="Z80" s="130">
        <v>20</v>
      </c>
      <c r="AA80" s="131">
        <v>24.796499999999998</v>
      </c>
      <c r="AB80" s="132">
        <f t="shared" si="57"/>
        <v>45199</v>
      </c>
      <c r="AC80" s="133">
        <f>Performance!D205</f>
        <v>3246.0137193176997</v>
      </c>
      <c r="AD80" s="133">
        <f>Performance!E205</f>
        <v>2901.702738524089</v>
      </c>
      <c r="AE80" s="131">
        <v>5.9333333333333336</v>
      </c>
      <c r="AF80" s="133">
        <f>Performance!G205</f>
        <v>5.8484534784162783</v>
      </c>
      <c r="AG80" s="131">
        <v>6.4566666666666661</v>
      </c>
      <c r="AH80" s="133">
        <f>Performance!I205</f>
        <v>6.2840880937219392</v>
      </c>
      <c r="AI80" s="134">
        <f t="shared" si="24"/>
        <v>0.68264537281526261</v>
      </c>
      <c r="AJ80" s="134">
        <f t="shared" si="25"/>
        <v>0.67678627399010405</v>
      </c>
      <c r="AK80" s="134">
        <f t="shared" si="26"/>
        <v>0.22541761939706245</v>
      </c>
      <c r="AL80" s="134">
        <f t="shared" si="27"/>
        <v>0.20150713461972841</v>
      </c>
      <c r="AM80" s="134">
        <v>0.99</v>
      </c>
      <c r="AN80" s="134">
        <f>Performance!O205</f>
        <v>0.91716500000000001</v>
      </c>
      <c r="AO80" s="134">
        <v>0.995</v>
      </c>
      <c r="AP80" s="134">
        <f>Performance!Q205</f>
        <v>1</v>
      </c>
      <c r="AQ80" s="146">
        <f>Performance!X205</f>
        <v>-1.4500000000000001E-2</v>
      </c>
    </row>
    <row r="81" spans="1:47">
      <c r="A81" s="7">
        <f t="shared" si="58"/>
        <v>45230</v>
      </c>
      <c r="B81" s="3">
        <f t="shared" si="59"/>
        <v>18586.454975873603</v>
      </c>
      <c r="C81" s="3">
        <f t="shared" ref="C81:C83" si="62">SUM(AD81,AD174,AD267,AD360,AD453)</f>
        <v>16353.251999999999</v>
      </c>
      <c r="D81" s="3">
        <f t="shared" si="48"/>
        <v>5.387096774193548</v>
      </c>
      <c r="E81" s="3">
        <f t="shared" ref="E81:E83" si="63">AVERAGE(AF81,AF174,AF267,AF360,AF453)</f>
        <v>5.1881735721026843</v>
      </c>
      <c r="F81" s="3">
        <f t="shared" si="49"/>
        <v>6.4877419354838706</v>
      </c>
      <c r="G81" s="3">
        <f t="shared" ref="G81:G83" si="64">AVERAGE(AH81,AH174,AH267,AH360,AH453)</f>
        <v>6.2296733847025978</v>
      </c>
      <c r="H81" s="63">
        <f t="shared" ref="H81:H83" si="65">AVERAGE(AI81,AI174,AI267,AI360,AI453)</f>
        <v>0.73796385311018509</v>
      </c>
      <c r="I81" s="63">
        <f t="shared" ref="I81:I83" si="66">AVERAGE(AJ81,AJ174,AJ267,AJ360,AJ453)</f>
        <v>0.73922674716466852</v>
      </c>
      <c r="J81" s="63">
        <f t="shared" si="60"/>
        <v>0.24981794322410758</v>
      </c>
      <c r="K81" s="63">
        <f t="shared" si="61"/>
        <v>0.21980177419354838</v>
      </c>
      <c r="L81" s="63">
        <f t="shared" si="36"/>
        <v>0.99</v>
      </c>
      <c r="M81" s="63">
        <f t="shared" si="51"/>
        <v>0.90436060000000007</v>
      </c>
      <c r="N81" s="63">
        <f t="shared" si="37"/>
        <v>0.99499999999999988</v>
      </c>
      <c r="O81" s="64">
        <f t="shared" si="52"/>
        <v>1</v>
      </c>
      <c r="Q81" s="7">
        <f t="shared" si="56"/>
        <v>45230</v>
      </c>
      <c r="R81" s="63">
        <f t="shared" si="53"/>
        <v>-0.12015217419203628</v>
      </c>
      <c r="S81" s="63">
        <f t="shared" si="38"/>
        <v>-3.9777869303000535E-2</v>
      </c>
      <c r="T81" s="63">
        <f t="shared" si="32"/>
        <v>-8.5639399999999921E-2</v>
      </c>
      <c r="U81" s="63">
        <f t="shared" si="54"/>
        <v>5.0000000000001155E-3</v>
      </c>
      <c r="V81" s="64">
        <f t="shared" si="47"/>
        <v>-1.3680000000000001E-2</v>
      </c>
      <c r="X81" s="129" t="s">
        <v>17</v>
      </c>
      <c r="Y81" s="130" t="s">
        <v>0</v>
      </c>
      <c r="Z81" s="130">
        <v>20</v>
      </c>
      <c r="AA81" s="131">
        <v>24.796499999999998</v>
      </c>
      <c r="AB81" s="132">
        <f t="shared" si="57"/>
        <v>45230</v>
      </c>
      <c r="AC81" s="133">
        <f>Performance!D206</f>
        <v>3507.4190868554028</v>
      </c>
      <c r="AD81" s="133">
        <f>Performance!E206</f>
        <v>2878.0953874228517</v>
      </c>
      <c r="AE81" s="133">
        <f>Performance!F206</f>
        <v>5.387096774193548</v>
      </c>
      <c r="AF81" s="133">
        <f>Performance!G206</f>
        <v>5.1536204165306687</v>
      </c>
      <c r="AG81" s="133">
        <f>Performance!H206</f>
        <v>6.5354838709677416</v>
      </c>
      <c r="AH81" s="133">
        <f>Performance!I206</f>
        <v>6.3068766755161283</v>
      </c>
      <c r="AI81" s="134">
        <f t="shared" si="24"/>
        <v>0.70521678496131368</v>
      </c>
      <c r="AJ81" s="134">
        <f t="shared" si="25"/>
        <v>0.68318053154423553</v>
      </c>
      <c r="AK81" s="134">
        <f t="shared" si="26"/>
        <v>0.23571364831017494</v>
      </c>
      <c r="AL81" s="134">
        <f t="shared" si="27"/>
        <v>0.19342038893970775</v>
      </c>
      <c r="AM81" s="134">
        <v>0.99</v>
      </c>
      <c r="AN81" s="134">
        <f>Performance!O206</f>
        <v>0.86896700000000004</v>
      </c>
      <c r="AO81" s="134">
        <v>0.995</v>
      </c>
      <c r="AP81" s="134">
        <f>Performance!Q206</f>
        <v>1</v>
      </c>
      <c r="AQ81" s="146">
        <f>Performance!X206</f>
        <v>-1.34E-2</v>
      </c>
    </row>
    <row r="82" spans="1:47">
      <c r="A82" s="7">
        <f t="shared" si="58"/>
        <v>45260</v>
      </c>
      <c r="B82" s="3">
        <f t="shared" si="59"/>
        <v>15967.4809465865</v>
      </c>
      <c r="C82" s="3">
        <f t="shared" si="62"/>
        <v>12577.392000000003</v>
      </c>
      <c r="D82" s="3">
        <f t="shared" si="48"/>
        <v>4.2666666666666666</v>
      </c>
      <c r="E82" s="3">
        <f t="shared" si="63"/>
        <v>3.5995339982645462</v>
      </c>
      <c r="F82" s="3">
        <f t="shared" si="49"/>
        <v>5.4919999999999991</v>
      </c>
      <c r="G82" s="3">
        <f t="shared" si="64"/>
        <v>4.5604265884640132</v>
      </c>
      <c r="H82" s="63">
        <f t="shared" si="65"/>
        <v>0.77398776837154704</v>
      </c>
      <c r="I82" s="63">
        <f t="shared" si="66"/>
        <v>0.72792196318239433</v>
      </c>
      <c r="J82" s="63">
        <f t="shared" si="60"/>
        <v>0.22177056870259029</v>
      </c>
      <c r="K82" s="63">
        <f t="shared" si="61"/>
        <v>0.17468600000000001</v>
      </c>
      <c r="L82" s="63">
        <f t="shared" si="36"/>
        <v>0.99</v>
      </c>
      <c r="M82" s="63">
        <f t="shared" si="51"/>
        <v>0.99838140000000009</v>
      </c>
      <c r="N82" s="63">
        <f t="shared" si="37"/>
        <v>0.99499999999999988</v>
      </c>
      <c r="O82" s="64">
        <f t="shared" si="52"/>
        <v>1</v>
      </c>
      <c r="Q82" s="7">
        <f t="shared" si="56"/>
        <v>45260</v>
      </c>
      <c r="R82" s="63">
        <f t="shared" si="53"/>
        <v>-0.21231207088499604</v>
      </c>
      <c r="S82" s="63">
        <f t="shared" si="38"/>
        <v>-0.16962370931099524</v>
      </c>
      <c r="T82" s="63">
        <f t="shared" si="32"/>
        <v>8.3814000000000943E-3</v>
      </c>
      <c r="U82" s="63">
        <f t="shared" si="54"/>
        <v>5.0000000000001155E-3</v>
      </c>
      <c r="V82" s="64">
        <f t="shared" si="47"/>
        <v>-1.6060000000000001E-2</v>
      </c>
      <c r="X82" s="129" t="s">
        <v>17</v>
      </c>
      <c r="Y82" s="130" t="s">
        <v>0</v>
      </c>
      <c r="Z82" s="130">
        <v>20</v>
      </c>
      <c r="AA82" s="131">
        <v>24.796499999999998</v>
      </c>
      <c r="AB82" s="132">
        <f t="shared" si="57"/>
        <v>45260</v>
      </c>
      <c r="AC82" s="133">
        <f>Performance!D207</f>
        <v>3051.6108558146934</v>
      </c>
      <c r="AD82" s="133">
        <f>Performance!E207</f>
        <v>2326.3708075614009</v>
      </c>
      <c r="AE82" s="131">
        <v>4.2666666666666666</v>
      </c>
      <c r="AF82" s="133">
        <f>Performance!G207</f>
        <v>3.5922033837618672</v>
      </c>
      <c r="AG82" s="131">
        <v>5.5533333333333328</v>
      </c>
      <c r="AH82" s="133">
        <f>Performance!I207</f>
        <v>4.6439797801458669</v>
      </c>
      <c r="AI82" s="134">
        <f t="shared" si="24"/>
        <v>0.74615417708880916</v>
      </c>
      <c r="AJ82" s="134">
        <f t="shared" si="25"/>
        <v>0.67386017874444182</v>
      </c>
      <c r="AK82" s="134">
        <f t="shared" si="26"/>
        <v>0.21191742054268706</v>
      </c>
      <c r="AL82" s="134">
        <f t="shared" si="27"/>
        <v>0.16155352830287503</v>
      </c>
      <c r="AM82" s="134">
        <v>0.99</v>
      </c>
      <c r="AN82" s="134">
        <f>Performance!O207</f>
        <v>0.99932600000000005</v>
      </c>
      <c r="AO82" s="134">
        <v>0.995</v>
      </c>
      <c r="AP82" s="134">
        <f>Performance!Q207</f>
        <v>1</v>
      </c>
      <c r="AQ82" s="146">
        <f>Performance!X207</f>
        <v>-1.84E-2</v>
      </c>
    </row>
    <row r="83" spans="1:47" ht="15.75" thickBot="1">
      <c r="A83" s="7">
        <f t="shared" si="58"/>
        <v>45291</v>
      </c>
      <c r="B83" s="3">
        <f t="shared" si="59"/>
        <v>15849.8695531864</v>
      </c>
      <c r="C83" s="3">
        <f t="shared" si="62"/>
        <v>15236.387999999999</v>
      </c>
      <c r="D83" s="3">
        <f t="shared" si="48"/>
        <v>3.774193548387097</v>
      </c>
      <c r="E83" s="3">
        <f t="shared" si="63"/>
        <v>3.7966626049717802</v>
      </c>
      <c r="F83" s="3">
        <f t="shared" si="49"/>
        <v>5.1322580645161304</v>
      </c>
      <c r="G83" s="3">
        <f t="shared" si="64"/>
        <v>5.3086674325408385</v>
      </c>
      <c r="H83" s="63">
        <f t="shared" si="65"/>
        <v>0.79567582742386667</v>
      </c>
      <c r="I83" s="63">
        <f t="shared" si="66"/>
        <v>0.73855362741376296</v>
      </c>
      <c r="J83" s="63">
        <f t="shared" si="60"/>
        <v>0.21303588109121505</v>
      </c>
      <c r="K83" s="63">
        <f t="shared" si="61"/>
        <v>0.2047901612903226</v>
      </c>
      <c r="L83" s="63">
        <f t="shared" si="36"/>
        <v>0.99</v>
      </c>
      <c r="M83" s="63">
        <f t="shared" si="51"/>
        <v>0.99134064628800012</v>
      </c>
      <c r="N83" s="63">
        <f t="shared" si="37"/>
        <v>0.99499999999999988</v>
      </c>
      <c r="O83" s="64">
        <f t="shared" si="52"/>
        <v>0.99433000000000005</v>
      </c>
      <c r="Q83" s="7">
        <f t="shared" si="56"/>
        <v>45291</v>
      </c>
      <c r="R83" s="63">
        <f t="shared" si="53"/>
        <v>-3.8705779320629685E-2</v>
      </c>
      <c r="S83" s="63">
        <f t="shared" si="38"/>
        <v>3.4372661274455929E-2</v>
      </c>
      <c r="T83" s="63">
        <f t="shared" si="32"/>
        <v>1.3406462880001246E-3</v>
      </c>
      <c r="U83" s="63">
        <f t="shared" si="54"/>
        <v>-6.6999999999983739E-4</v>
      </c>
      <c r="V83" s="64">
        <f t="shared" si="47"/>
        <v>-1.5040000000000001E-2</v>
      </c>
      <c r="X83" s="129" t="s">
        <v>17</v>
      </c>
      <c r="Y83" s="130" t="s">
        <v>0</v>
      </c>
      <c r="Z83" s="130">
        <v>20</v>
      </c>
      <c r="AA83" s="131">
        <v>24.796499999999998</v>
      </c>
      <c r="AB83" s="132">
        <f t="shared" si="57"/>
        <v>45291</v>
      </c>
      <c r="AC83" s="133">
        <f>Performance!D208</f>
        <v>3021.7996893827312</v>
      </c>
      <c r="AD83" s="133">
        <f>Performance!E208</f>
        <v>2797.3835505226798</v>
      </c>
      <c r="AE83" s="131">
        <v>3.774193548387097</v>
      </c>
      <c r="AF83" s="133">
        <f>Performance!G208</f>
        <v>3.7879722232197737</v>
      </c>
      <c r="AG83" s="131">
        <v>5.2032258064516137</v>
      </c>
      <c r="AH83" s="133">
        <f>Performance!I208</f>
        <v>5.4508848333150741</v>
      </c>
      <c r="AI83" s="134">
        <f t="shared" si="24"/>
        <v>0.76314264912879748</v>
      </c>
      <c r="AJ83" s="134">
        <f t="shared" si="25"/>
        <v>0.67284417335079338</v>
      </c>
      <c r="AK83" s="134">
        <f t="shared" si="26"/>
        <v>0.20307793611443087</v>
      </c>
      <c r="AL83" s="134">
        <f t="shared" si="27"/>
        <v>0.18799620635233064</v>
      </c>
      <c r="AM83" s="134">
        <v>0.99</v>
      </c>
      <c r="AN83" s="134">
        <f>Performance!O208</f>
        <v>0.99224389566000004</v>
      </c>
      <c r="AO83" s="134">
        <v>0.995</v>
      </c>
      <c r="AP83" s="134">
        <f>Performance!Q208</f>
        <v>0.99433000000000005</v>
      </c>
      <c r="AQ83" s="146">
        <f>Performance!X208</f>
        <v>-1.61E-2</v>
      </c>
    </row>
    <row r="84" spans="1:47" ht="15" customHeight="1" thickBot="1">
      <c r="A84" s="94" t="s">
        <v>42</v>
      </c>
      <c r="B84" s="95">
        <f>SUM(B3:B11)</f>
        <v>156331.00000000003</v>
      </c>
      <c r="C84" s="95">
        <f>SUM(C3:C11)</f>
        <v>157777.11679029959</v>
      </c>
      <c r="D84" s="95">
        <f t="shared" ref="D84:N84" si="67">AVERAGE(D3:D11)</f>
        <v>5.6755555555555564</v>
      </c>
      <c r="E84" s="95">
        <f t="shared" si="67"/>
        <v>5.7699641868085338</v>
      </c>
      <c r="F84" s="95" t="e">
        <f t="shared" si="67"/>
        <v>#DIV/0!</v>
      </c>
      <c r="G84" s="95">
        <f t="shared" si="67"/>
        <v>6.2616167756500074</v>
      </c>
      <c r="H84" s="96">
        <f t="shared" si="67"/>
        <v>0.78039991804932762</v>
      </c>
      <c r="I84" s="96">
        <f t="shared" si="67"/>
        <v>0.77137221059061101</v>
      </c>
      <c r="J84" s="96">
        <f t="shared" si="67"/>
        <v>0.23650989057654767</v>
      </c>
      <c r="K84" s="96">
        <f t="shared" si="67"/>
        <v>0.23938015259541906</v>
      </c>
      <c r="L84" s="96">
        <f t="shared" si="67"/>
        <v>0.99</v>
      </c>
      <c r="M84" s="96">
        <f t="shared" si="67"/>
        <v>0.99386508520774719</v>
      </c>
      <c r="N84" s="96">
        <f t="shared" si="67"/>
        <v>0.99</v>
      </c>
      <c r="O84" s="96">
        <f>AVERAGE(O3:O11)</f>
        <v>0.99436993733290024</v>
      </c>
      <c r="P84" s="88">
        <f>R84-S84</f>
        <v>-7.3839016692502923E-3</v>
      </c>
      <c r="Q84" s="94" t="str">
        <f t="shared" si="56"/>
        <v>CY-17</v>
      </c>
      <c r="R84" s="18">
        <f t="shared" ref="R84:R89" si="68">C84/B84-1</f>
        <v>9.250352075401258E-3</v>
      </c>
      <c r="S84" s="18">
        <f t="shared" ref="S84:S90" si="69">E84/D84-1</f>
        <v>1.663425374465155E-2</v>
      </c>
      <c r="T84" s="18">
        <f t="shared" si="32"/>
        <v>3.8650852077471987E-3</v>
      </c>
      <c r="U84" s="18">
        <f t="shared" si="54"/>
        <v>4.3699373329002533E-3</v>
      </c>
      <c r="V84" s="96" t="e">
        <f>AVERAGE(V3:V11)</f>
        <v>#DIV/0!</v>
      </c>
      <c r="X84" s="129" t="s">
        <v>17</v>
      </c>
      <c r="Y84" s="130" t="s">
        <v>0</v>
      </c>
      <c r="Z84" s="130">
        <v>20</v>
      </c>
      <c r="AA84" s="131">
        <v>24.796499999999998</v>
      </c>
      <c r="AB84" s="132">
        <f t="shared" si="57"/>
        <v>45322</v>
      </c>
      <c r="AC84" s="133">
        <f>Performance!D209</f>
        <v>3188.6031750312668</v>
      </c>
      <c r="AD84" s="133">
        <f>Performance!E209</f>
        <v>2551.001785251387</v>
      </c>
      <c r="AE84" s="131">
        <v>3.774193548387097</v>
      </c>
      <c r="AF84" s="133">
        <f>Performance!G209</f>
        <v>3.579947625352065</v>
      </c>
      <c r="AG84" s="131">
        <v>5.2032258064516137</v>
      </c>
      <c r="AH84" s="133">
        <f>Performance!I209</f>
        <v>4.7901727833977104</v>
      </c>
      <c r="AI84" s="134">
        <f t="shared" ref="AI84:AI95" si="70">AC84/AA84/AG84/DAY(AB84)/AM84</f>
        <v>0.80526815942287777</v>
      </c>
      <c r="AJ84" s="134">
        <f t="shared" ref="AJ84:AJ95" si="71">AD84/AA84/AH84/DAY(AB84)/AN84</f>
        <v>0.70306413964215309</v>
      </c>
      <c r="AK84" s="134">
        <f t="shared" ref="AK84:AK95" si="72">AC84/Z84/24/DAY(AB84)</f>
        <v>0.21428784778435933</v>
      </c>
      <c r="AL84" s="134">
        <f t="shared" ref="AL84:AL95" si="73">AD84/Z84/24/DAY(AB84)</f>
        <v>0.17143829201958244</v>
      </c>
      <c r="AM84" s="134">
        <v>0.99</v>
      </c>
      <c r="AN84" s="134">
        <f>Performance!O209</f>
        <v>0.98540000000000005</v>
      </c>
      <c r="AO84" s="134">
        <v>0.995</v>
      </c>
      <c r="AP84" s="134">
        <f>Performance!Q209</f>
        <v>0.98629999999999995</v>
      </c>
      <c r="AQ84" s="146">
        <f>Performance!X209</f>
        <v>-1.95E-2</v>
      </c>
    </row>
    <row r="85" spans="1:47" ht="15" customHeight="1" thickBot="1">
      <c r="A85" s="94" t="s">
        <v>36</v>
      </c>
      <c r="B85" s="95">
        <f>SUM(B12:B23)</f>
        <v>211816.95782680076</v>
      </c>
      <c r="C85" s="95">
        <f>SUM(C12:C23)</f>
        <v>207707.67709993143</v>
      </c>
      <c r="D85" s="95">
        <f t="shared" ref="D85:N85" si="74">AVERAGE(D12:D23)</f>
        <v>5.5830303993559518</v>
      </c>
      <c r="E85" s="95">
        <f t="shared" si="74"/>
        <v>5.6032900281945315</v>
      </c>
      <c r="F85" s="95">
        <f t="shared" si="74"/>
        <v>6.2603442820014426</v>
      </c>
      <c r="G85" s="95">
        <f t="shared" si="74"/>
        <v>6.312693773454594</v>
      </c>
      <c r="H85" s="96">
        <f t="shared" si="74"/>
        <v>0.77633400740520864</v>
      </c>
      <c r="I85" s="96">
        <f t="shared" si="74"/>
        <v>0.75605482723411821</v>
      </c>
      <c r="J85" s="96">
        <f t="shared" si="74"/>
        <v>0.24100042597127605</v>
      </c>
      <c r="K85" s="96">
        <f t="shared" si="74"/>
        <v>0.23740477658912792</v>
      </c>
      <c r="L85" s="96">
        <f t="shared" si="74"/>
        <v>0.9900000000000001</v>
      </c>
      <c r="M85" s="96">
        <f t="shared" si="74"/>
        <v>0.99630249420489114</v>
      </c>
      <c r="N85" s="96">
        <f t="shared" si="74"/>
        <v>0.9900000000000001</v>
      </c>
      <c r="O85" s="96">
        <f>AVERAGE(O12:O23)</f>
        <v>0.99727880824372761</v>
      </c>
      <c r="P85" s="88">
        <f>R85-S85</f>
        <v>-2.3028936996341676E-2</v>
      </c>
      <c r="Q85" s="94" t="str">
        <f t="shared" si="56"/>
        <v>CY-18</v>
      </c>
      <c r="R85" s="18">
        <f t="shared" si="68"/>
        <v>-1.9400149870103522E-2</v>
      </c>
      <c r="S85" s="18">
        <f t="shared" si="69"/>
        <v>3.6287871262381532E-3</v>
      </c>
      <c r="T85" s="18">
        <f t="shared" si="32"/>
        <v>6.3024942048910404E-3</v>
      </c>
      <c r="U85" s="18">
        <f t="shared" si="54"/>
        <v>7.2788082437275081E-3</v>
      </c>
      <c r="V85" s="96">
        <f>AVERAGE(V12:V23)</f>
        <v>-2.861E-2</v>
      </c>
      <c r="X85" s="129" t="s">
        <v>17</v>
      </c>
      <c r="Y85" s="130" t="s">
        <v>0</v>
      </c>
      <c r="Z85" s="130">
        <v>20</v>
      </c>
      <c r="AA85" s="131">
        <v>24.796499999999998</v>
      </c>
      <c r="AB85" s="132">
        <f t="shared" si="57"/>
        <v>45351</v>
      </c>
      <c r="AC85" s="133">
        <f>Performance!D210</f>
        <v>3234.6133954466527</v>
      </c>
      <c r="AD85" s="133">
        <f>Performance!E210</f>
        <v>3034.1289905212066</v>
      </c>
      <c r="AE85" s="131">
        <v>3.774193548387097</v>
      </c>
      <c r="AF85" s="133">
        <f>Performance!G210</f>
        <v>4.7626035748414681</v>
      </c>
      <c r="AG85" s="131">
        <v>5.2032258064516137</v>
      </c>
      <c r="AH85" s="133">
        <f>Performance!I210</f>
        <v>5.9750641713059816</v>
      </c>
      <c r="AI85" s="134">
        <f t="shared" si="70"/>
        <v>0.8732249374852149</v>
      </c>
      <c r="AJ85" s="134">
        <f t="shared" si="71"/>
        <v>0.70681163116506684</v>
      </c>
      <c r="AK85" s="134">
        <f t="shared" si="72"/>
        <v>0.23237165197174231</v>
      </c>
      <c r="AL85" s="134">
        <f t="shared" si="73"/>
        <v>0.21796903667537404</v>
      </c>
      <c r="AM85" s="134">
        <v>0.99</v>
      </c>
      <c r="AN85" s="134">
        <f>Performance!O210</f>
        <v>0.99907800000000002</v>
      </c>
      <c r="AO85" s="134">
        <v>0.995</v>
      </c>
      <c r="AP85" s="134">
        <f>Performance!Q210</f>
        <v>1</v>
      </c>
      <c r="AQ85" s="146">
        <f>Performance!X210</f>
        <v>-1.24E-2</v>
      </c>
    </row>
    <row r="86" spans="1:47" ht="15" customHeight="1" thickBot="1">
      <c r="A86" s="94" t="s">
        <v>37</v>
      </c>
      <c r="B86" s="95">
        <f>SUM(B24:B35)</f>
        <v>207249.13558699697</v>
      </c>
      <c r="C86" s="95">
        <f>SUM(C24:C35)</f>
        <v>201950.2706697984</v>
      </c>
      <c r="D86" s="95">
        <f t="shared" ref="D86:N86" si="75">AVERAGE(D24:D35)</f>
        <v>5.5477986226457974</v>
      </c>
      <c r="E86" s="95">
        <f t="shared" si="75"/>
        <v>5.5221078136200719</v>
      </c>
      <c r="F86" s="95">
        <f t="shared" si="75"/>
        <v>6.1859316993612339</v>
      </c>
      <c r="G86" s="95">
        <f t="shared" si="75"/>
        <v>6.0967492114695352</v>
      </c>
      <c r="H86" s="96">
        <f t="shared" si="75"/>
        <v>0.77439985297385994</v>
      </c>
      <c r="I86" s="96">
        <f t="shared" si="75"/>
        <v>0.76202752771732785</v>
      </c>
      <c r="J86" s="96">
        <f t="shared" si="75"/>
        <v>0.23676589286502611</v>
      </c>
      <c r="K86" s="96">
        <f t="shared" si="75"/>
        <v>0.2305822795947349</v>
      </c>
      <c r="L86" s="96">
        <f t="shared" si="75"/>
        <v>0.9900000000000001</v>
      </c>
      <c r="M86" s="96">
        <f t="shared" si="75"/>
        <v>0.99571166666666666</v>
      </c>
      <c r="N86" s="96">
        <f t="shared" si="75"/>
        <v>0.9900000000000001</v>
      </c>
      <c r="O86" s="96">
        <f>AVERAGE(O24:O35)</f>
        <v>0.99873666666666649</v>
      </c>
      <c r="P86" s="88">
        <f t="shared" ref="P86:P89" si="76">R86-S86</f>
        <v>-2.0936797869942958E-2</v>
      </c>
      <c r="Q86" s="94" t="str">
        <f t="shared" si="56"/>
        <v>CY-19</v>
      </c>
      <c r="R86" s="18">
        <f t="shared" si="68"/>
        <v>-2.5567609255355728E-2</v>
      </c>
      <c r="S86" s="18">
        <f t="shared" si="69"/>
        <v>-4.6308113854127697E-3</v>
      </c>
      <c r="T86" s="18">
        <f t="shared" si="32"/>
        <v>5.7116666666665594E-3</v>
      </c>
      <c r="U86" s="18">
        <f t="shared" si="54"/>
        <v>8.7366666666663928E-3</v>
      </c>
      <c r="V86" s="96">
        <f>AVERAGE(V24:V35)</f>
        <v>-2.132663748728944E-2</v>
      </c>
      <c r="X86" s="129" t="s">
        <v>17</v>
      </c>
      <c r="Y86" s="130" t="s">
        <v>0</v>
      </c>
      <c r="Z86" s="130">
        <v>20</v>
      </c>
      <c r="AA86" s="131">
        <v>24.796499999999998</v>
      </c>
      <c r="AB86" s="132">
        <f t="shared" si="57"/>
        <v>45382</v>
      </c>
      <c r="AC86" s="133">
        <f>Performance!D211</f>
        <v>3810.6958802107006</v>
      </c>
      <c r="AD86" s="133">
        <f>Performance!E211</f>
        <v>3635.6347765544829</v>
      </c>
      <c r="AE86" s="131">
        <v>3.774193548387097</v>
      </c>
      <c r="AF86" s="133">
        <f>Performance!G211</f>
        <v>6.054189453658906</v>
      </c>
      <c r="AG86" s="131">
        <v>5.2032258064516137</v>
      </c>
      <c r="AH86" s="133">
        <f>Performance!I211</f>
        <v>6.8770139371998367</v>
      </c>
      <c r="AI86" s="134">
        <f t="shared" si="70"/>
        <v>0.96237502415066867</v>
      </c>
      <c r="AJ86" s="134">
        <f t="shared" si="71"/>
        <v>0.69217623282436602</v>
      </c>
      <c r="AK86" s="134">
        <f t="shared" si="72"/>
        <v>0.2560951532399664</v>
      </c>
      <c r="AL86" s="134">
        <f t="shared" si="73"/>
        <v>0.24433029412328516</v>
      </c>
      <c r="AM86" s="134">
        <v>0.99</v>
      </c>
      <c r="AN86" s="134">
        <f>Performance!O211</f>
        <v>0.99360000000000004</v>
      </c>
      <c r="AO86" s="134">
        <v>0.995</v>
      </c>
      <c r="AP86" s="134">
        <f>Performance!Q211</f>
        <v>1</v>
      </c>
      <c r="AQ86" s="146">
        <f>Performance!X211</f>
        <v>-1.6899999999999998E-2</v>
      </c>
    </row>
    <row r="87" spans="1:47" ht="15" customHeight="1" thickBot="1">
      <c r="A87" s="94" t="s">
        <v>38</v>
      </c>
      <c r="B87" s="95">
        <f>SUM(B36:B47)</f>
        <v>204683.49192941538</v>
      </c>
      <c r="C87" s="95">
        <f>SUM(C36:C47)</f>
        <v>207482.33000000002</v>
      </c>
      <c r="D87" s="95">
        <f t="shared" ref="D87:O87" si="77">AVERAGE(D36:D47)</f>
        <v>5.4891730502827718</v>
      </c>
      <c r="E87" s="95">
        <f t="shared" si="77"/>
        <v>5.6684150135957347</v>
      </c>
      <c r="F87" s="95">
        <f t="shared" si="77"/>
        <v>6.099916369769713</v>
      </c>
      <c r="G87" s="95">
        <f t="shared" si="77"/>
        <v>6.3029147924671562</v>
      </c>
      <c r="H87" s="96">
        <f t="shared" si="77"/>
        <v>0.7740658764835936</v>
      </c>
      <c r="I87" s="96">
        <f t="shared" si="77"/>
        <v>0.75593048174228572</v>
      </c>
      <c r="J87" s="96">
        <f t="shared" si="77"/>
        <v>0.23310768892177192</v>
      </c>
      <c r="K87" s="96">
        <f t="shared" si="77"/>
        <v>0.23631410052578997</v>
      </c>
      <c r="L87" s="96">
        <f t="shared" si="77"/>
        <v>0.9900000000000001</v>
      </c>
      <c r="M87" s="96">
        <f t="shared" si="77"/>
        <v>0.99413166666666664</v>
      </c>
      <c r="N87" s="96">
        <f t="shared" si="77"/>
        <v>0.9937499999999998</v>
      </c>
      <c r="O87" s="96">
        <f t="shared" si="77"/>
        <v>0.99679166666666674</v>
      </c>
      <c r="P87" s="88">
        <f t="shared" si="76"/>
        <v>-1.897974745711295E-2</v>
      </c>
      <c r="Q87" s="94" t="str">
        <f t="shared" si="56"/>
        <v>CY-20</v>
      </c>
      <c r="R87" s="18">
        <f t="shared" si="68"/>
        <v>1.367398046711954E-2</v>
      </c>
      <c r="S87" s="18">
        <f t="shared" si="69"/>
        <v>3.265372792423249E-2</v>
      </c>
      <c r="T87" s="18">
        <f t="shared" si="32"/>
        <v>4.1316666666665336E-3</v>
      </c>
      <c r="U87" s="18">
        <f t="shared" si="54"/>
        <v>3.0416666666669423E-3</v>
      </c>
      <c r="V87" s="96">
        <f>AVERAGE(V36:V47)</f>
        <v>-1.9025030276739491E-2</v>
      </c>
      <c r="X87" s="129" t="s">
        <v>17</v>
      </c>
      <c r="Y87" s="130" t="s">
        <v>0</v>
      </c>
      <c r="Z87" s="130">
        <v>20</v>
      </c>
      <c r="AA87" s="131">
        <v>24.796499999999998</v>
      </c>
      <c r="AB87" s="132">
        <f t="shared" si="57"/>
        <v>45412</v>
      </c>
      <c r="AC87" s="133">
        <f>Performance!D212</f>
        <v>3594.6598737467843</v>
      </c>
      <c r="AD87" s="133">
        <f>Performance!E212</f>
        <v>3249.6064430704891</v>
      </c>
      <c r="AE87" s="131">
        <v>3.774193548387097</v>
      </c>
      <c r="AF87" s="133">
        <f>Performance!G212</f>
        <v>6.3073767553838342</v>
      </c>
      <c r="AG87" s="131">
        <v>5.2032258064516137</v>
      </c>
      <c r="AH87" s="133">
        <f>Performance!I212</f>
        <v>6.5378972219652995</v>
      </c>
      <c r="AI87" s="134">
        <f t="shared" si="70"/>
        <v>0.93807658529458149</v>
      </c>
      <c r="AJ87" s="134">
        <f t="shared" si="71"/>
        <v>0.67131605594430943</v>
      </c>
      <c r="AK87" s="134">
        <f t="shared" si="72"/>
        <v>0.24962915789908224</v>
      </c>
      <c r="AL87" s="134">
        <f t="shared" si="73"/>
        <v>0.22566711410211732</v>
      </c>
      <c r="AM87" s="134">
        <v>0.99</v>
      </c>
      <c r="AN87" s="134">
        <f>Performance!O212</f>
        <v>0.99529999999999996</v>
      </c>
      <c r="AO87" s="134">
        <v>0.995</v>
      </c>
      <c r="AP87" s="134">
        <f>Performance!Q212</f>
        <v>1</v>
      </c>
      <c r="AQ87" s="146">
        <f>Performance!X212</f>
        <v>-1.7299999999999999E-2</v>
      </c>
    </row>
    <row r="88" spans="1:47" ht="15" customHeight="1" thickBot="1">
      <c r="A88" s="94" t="s">
        <v>39</v>
      </c>
      <c r="B88" s="95">
        <f>SUM(B48:B59)</f>
        <v>205840.98988114408</v>
      </c>
      <c r="C88" s="95">
        <f>SUM(C48:C59)</f>
        <v>202693.39199999993</v>
      </c>
      <c r="D88" s="95">
        <f t="shared" ref="D88:O88" si="78">AVERAGE(D48:D59)</f>
        <v>5.5200524833589357</v>
      </c>
      <c r="E88" s="95">
        <f t="shared" si="78"/>
        <v>5.6385628541252819</v>
      </c>
      <c r="F88" s="95">
        <f t="shared" si="78"/>
        <v>6.1379352278545838</v>
      </c>
      <c r="G88" s="95">
        <f t="shared" si="78"/>
        <v>6.262921653181416</v>
      </c>
      <c r="H88" s="96">
        <f t="shared" si="78"/>
        <v>0.77586807235040745</v>
      </c>
      <c r="I88" s="96">
        <f t="shared" si="78"/>
        <v>0.7463502229910377</v>
      </c>
      <c r="J88" s="96">
        <f t="shared" si="78"/>
        <v>0.23510773076211969</v>
      </c>
      <c r="K88" s="96">
        <f t="shared" si="78"/>
        <v>0.23150347158218118</v>
      </c>
      <c r="L88" s="96">
        <f t="shared" si="78"/>
        <v>0.9900000000000001</v>
      </c>
      <c r="M88" s="96">
        <f t="shared" si="78"/>
        <v>0.9910964166666667</v>
      </c>
      <c r="N88" s="96">
        <f t="shared" si="78"/>
        <v>0.99499999999999977</v>
      </c>
      <c r="O88" s="96">
        <f t="shared" si="78"/>
        <v>0.99847941666666673</v>
      </c>
      <c r="P88" s="88">
        <f t="shared" si="76"/>
        <v>-3.6760470646573395E-2</v>
      </c>
      <c r="Q88" s="94" t="str">
        <f t="shared" si="56"/>
        <v>CY-21</v>
      </c>
      <c r="R88" s="18">
        <f t="shared" si="68"/>
        <v>-1.5291404704969702E-2</v>
      </c>
      <c r="S88" s="18">
        <f t="shared" si="69"/>
        <v>2.1469065941603693E-2</v>
      </c>
      <c r="T88" s="18">
        <f t="shared" si="32"/>
        <v>1.0964166666665998E-3</v>
      </c>
      <c r="U88" s="18">
        <f t="shared" si="54"/>
        <v>3.4794166666669568E-3</v>
      </c>
      <c r="V88" s="96">
        <f>AVERAGE(V48:V59)</f>
        <v>-1.9710000000000002E-2</v>
      </c>
      <c r="X88" s="129" t="s">
        <v>17</v>
      </c>
      <c r="Y88" s="130" t="s">
        <v>0</v>
      </c>
      <c r="Z88" s="130">
        <v>20</v>
      </c>
      <c r="AA88" s="131">
        <v>24.796499999999998</v>
      </c>
      <c r="AB88" s="132">
        <f t="shared" si="57"/>
        <v>45443</v>
      </c>
      <c r="AC88" s="133">
        <f>Performance!D213</f>
        <v>3653.4509796379211</v>
      </c>
      <c r="AD88" s="133">
        <f>Performance!E213</f>
        <v>3651.3513248384306</v>
      </c>
      <c r="AE88" s="131">
        <v>3.774193548387097</v>
      </c>
      <c r="AF88" s="133">
        <f>Performance!G213</f>
        <v>7.2856113664347406</v>
      </c>
      <c r="AG88" s="131">
        <v>5.2032258064516137</v>
      </c>
      <c r="AH88" s="133">
        <f>Performance!I213</f>
        <v>7.4125840995641497</v>
      </c>
      <c r="AI88" s="134">
        <f t="shared" si="70"/>
        <v>0.92266349383092794</v>
      </c>
      <c r="AJ88" s="134">
        <f t="shared" si="71"/>
        <v>0.64624231449097547</v>
      </c>
      <c r="AK88" s="134">
        <f t="shared" si="72"/>
        <v>0.24552761959932268</v>
      </c>
      <c r="AL88" s="134">
        <f t="shared" si="73"/>
        <v>0.24538651376602355</v>
      </c>
      <c r="AM88" s="134">
        <v>0.99</v>
      </c>
      <c r="AN88" s="134">
        <f>Performance!O213</f>
        <v>0.99160000000000004</v>
      </c>
      <c r="AO88" s="134">
        <v>0.995</v>
      </c>
      <c r="AP88" s="134">
        <f>Performance!Q213</f>
        <v>1</v>
      </c>
      <c r="AQ88" s="146">
        <f>Performance!X213</f>
        <v>-1.8100000000000002E-2</v>
      </c>
      <c r="AR88" s="58"/>
    </row>
    <row r="89" spans="1:47" ht="15" customHeight="1" thickBot="1">
      <c r="A89" s="94" t="s">
        <v>40</v>
      </c>
      <c r="B89" s="95">
        <f>SUM(B60:B64,B65:B71)</f>
        <v>208488.55118335935</v>
      </c>
      <c r="C89" s="95">
        <f>SUM(C60:C71)</f>
        <v>211426.95599999998</v>
      </c>
      <c r="D89" s="95">
        <f t="shared" ref="D89:N89" si="79">AVERAGE(D60:D71)</f>
        <v>5.5200524833589357</v>
      </c>
      <c r="E89" s="95">
        <f t="shared" si="79"/>
        <v>5.6722772143573836</v>
      </c>
      <c r="F89" s="95">
        <f t="shared" si="79"/>
        <v>6.1379352278545838</v>
      </c>
      <c r="G89" s="95">
        <f t="shared" si="79"/>
        <v>6.3645834188200494</v>
      </c>
      <c r="H89" s="96">
        <f t="shared" si="79"/>
        <v>0.76378340693217706</v>
      </c>
      <c r="I89" s="96">
        <f t="shared" si="79"/>
        <v>0.74217280828303078</v>
      </c>
      <c r="J89" s="96">
        <f t="shared" si="79"/>
        <v>0.23810865817765436</v>
      </c>
      <c r="K89" s="96">
        <f t="shared" si="79"/>
        <v>0.24154835378264214</v>
      </c>
      <c r="L89" s="96">
        <f t="shared" si="79"/>
        <v>0.9900000000000001</v>
      </c>
      <c r="M89" s="96">
        <f t="shared" si="79"/>
        <v>0.99715641666666677</v>
      </c>
      <c r="N89" s="96">
        <f t="shared" si="79"/>
        <v>0.99499999999999977</v>
      </c>
      <c r="O89" s="96">
        <f>AVERAGE(O60:O71)</f>
        <v>0.99965199999999987</v>
      </c>
      <c r="P89" s="88">
        <f t="shared" si="76"/>
        <v>-1.3482839263012414E-2</v>
      </c>
      <c r="Q89" s="94" t="str">
        <f t="shared" si="56"/>
        <v>CY-22</v>
      </c>
      <c r="R89" s="18">
        <f t="shared" si="68"/>
        <v>1.4093842563356773E-2</v>
      </c>
      <c r="S89" s="18">
        <f t="shared" si="69"/>
        <v>2.7576681826369187E-2</v>
      </c>
      <c r="T89" s="18">
        <f t="shared" si="32"/>
        <v>7.1564166666666651E-3</v>
      </c>
      <c r="U89" s="18">
        <f t="shared" si="54"/>
        <v>4.6520000000001005E-3</v>
      </c>
      <c r="V89" s="96">
        <f>AVERAGE(V60:V71)</f>
        <v>-1.4629999999999999E-2</v>
      </c>
      <c r="X89" s="129" t="s">
        <v>17</v>
      </c>
      <c r="Y89" s="130" t="s">
        <v>0</v>
      </c>
      <c r="Z89" s="130">
        <v>20</v>
      </c>
      <c r="AA89" s="131">
        <v>24.796499999999998</v>
      </c>
      <c r="AB89" s="132">
        <f t="shared" si="57"/>
        <v>45473</v>
      </c>
      <c r="AC89" s="133">
        <f>Performance!D214</f>
        <v>3314.23424683847</v>
      </c>
      <c r="AD89" s="133">
        <f>Performance!E214</f>
        <v>3452.173253434516</v>
      </c>
      <c r="AE89" s="131">
        <v>3.774193548387097</v>
      </c>
      <c r="AF89" s="133">
        <f>Performance!G214</f>
        <v>6.9892701234133341</v>
      </c>
      <c r="AG89" s="131">
        <v>5.2032258064516137</v>
      </c>
      <c r="AH89" s="133">
        <f>Performance!I214</f>
        <v>7.0191484174369814</v>
      </c>
      <c r="AI89" s="134">
        <f t="shared" si="70"/>
        <v>0.86489561024865869</v>
      </c>
      <c r="AJ89" s="134">
        <f t="shared" si="71"/>
        <v>0.66320061802767782</v>
      </c>
      <c r="AK89" s="134">
        <f t="shared" si="72"/>
        <v>0.23015515603044928</v>
      </c>
      <c r="AL89" s="134">
        <f t="shared" si="73"/>
        <v>0.23973425371073026</v>
      </c>
      <c r="AM89" s="134">
        <v>0.99</v>
      </c>
      <c r="AN89" s="134">
        <f>Performance!O214</f>
        <v>0.99690000000000001</v>
      </c>
      <c r="AO89" s="134">
        <v>0.995</v>
      </c>
      <c r="AP89" s="134">
        <f>Performance!Q214</f>
        <v>1</v>
      </c>
      <c r="AQ89" s="146">
        <f>Performance!X214</f>
        <v>-1.9E-2</v>
      </c>
    </row>
    <row r="90" spans="1:47" ht="15.75" thickBot="1">
      <c r="A90" s="94" t="s">
        <v>41</v>
      </c>
      <c r="B90" s="95">
        <f>SUM(B72:B76)</f>
        <v>92640.02411385937</v>
      </c>
      <c r="C90" s="95">
        <f>SUM(C72:C76)</f>
        <v>90921.671999999991</v>
      </c>
      <c r="D90" s="95">
        <f t="shared" ref="D90:O90" si="80">AVERAGE(D72:D76)</f>
        <v>5.785545314900153</v>
      </c>
      <c r="E90" s="95">
        <f t="shared" si="80"/>
        <v>5.6727217987942726</v>
      </c>
      <c r="F90" s="95">
        <f t="shared" si="80"/>
        <v>6.4775219662058374</v>
      </c>
      <c r="G90" s="95">
        <f t="shared" si="80"/>
        <v>6.3916360533221903</v>
      </c>
      <c r="H90" s="96">
        <f t="shared" si="80"/>
        <v>0.75867811474147484</v>
      </c>
      <c r="I90" s="96">
        <f t="shared" si="80"/>
        <v>0.748373014286701</v>
      </c>
      <c r="J90" s="96">
        <f t="shared" si="80"/>
        <v>0.2556417498113987</v>
      </c>
      <c r="K90" s="96">
        <f t="shared" si="80"/>
        <v>0.25109809815668205</v>
      </c>
      <c r="L90" s="96">
        <f t="shared" si="80"/>
        <v>0.99</v>
      </c>
      <c r="M90" s="96">
        <f t="shared" si="80"/>
        <v>0.99717412000000005</v>
      </c>
      <c r="N90" s="96">
        <f t="shared" si="80"/>
        <v>0.99499999999999988</v>
      </c>
      <c r="O90" s="96">
        <f t="shared" si="80"/>
        <v>0.99908439999999987</v>
      </c>
      <c r="P90" s="88">
        <f>R90-S90</f>
        <v>9.5222926571514321E-4</v>
      </c>
      <c r="Q90" s="94" t="str">
        <f t="shared" si="56"/>
        <v>CY-23</v>
      </c>
      <c r="R90" s="18">
        <f>C90/B90-1</f>
        <v>-1.8548701064104112E-2</v>
      </c>
      <c r="S90" s="18">
        <f t="shared" si="69"/>
        <v>-1.9500930329819255E-2</v>
      </c>
      <c r="T90" s="18">
        <f t="shared" si="32"/>
        <v>7.1741200000000616E-3</v>
      </c>
      <c r="U90" s="18">
        <f t="shared" si="54"/>
        <v>4.084399999999988E-3</v>
      </c>
      <c r="V90" s="96">
        <f>AVERAGE(V72:V76)</f>
        <v>-1.6971199999999999E-2</v>
      </c>
      <c r="X90" s="129" t="s">
        <v>17</v>
      </c>
      <c r="Y90" s="130" t="s">
        <v>0</v>
      </c>
      <c r="Z90" s="130">
        <v>20</v>
      </c>
      <c r="AA90" s="131">
        <v>24.796499999999998</v>
      </c>
      <c r="AB90" s="132">
        <f t="shared" si="57"/>
        <v>45504</v>
      </c>
      <c r="AC90" s="133">
        <f>Performance!D215</f>
        <v>3056.9518663544486</v>
      </c>
      <c r="AD90" s="133">
        <f>Performance!E215</f>
        <v>3288.5142942490274</v>
      </c>
      <c r="AE90" s="131">
        <v>3.774193548387097</v>
      </c>
      <c r="AF90" s="133">
        <f>Performance!G215</f>
        <v>6.3035783589645167</v>
      </c>
      <c r="AG90" s="131">
        <v>5.2032258064516137</v>
      </c>
      <c r="AH90" s="133">
        <f>Performance!I215</f>
        <v>6.3538208905913143</v>
      </c>
      <c r="AI90" s="134">
        <f t="shared" si="70"/>
        <v>0.77202018179619947</v>
      </c>
      <c r="AJ90" s="134">
        <f t="shared" si="71"/>
        <v>0.67506147355423285</v>
      </c>
      <c r="AK90" s="134">
        <f t="shared" si="72"/>
        <v>0.20544031359908929</v>
      </c>
      <c r="AL90" s="134">
        <f t="shared" si="73"/>
        <v>0.2210023047210368</v>
      </c>
      <c r="AM90" s="134">
        <v>0.99</v>
      </c>
      <c r="AN90" s="134">
        <f>Performance!O215</f>
        <v>0.99739999999999995</v>
      </c>
      <c r="AO90" s="134">
        <v>0.995</v>
      </c>
      <c r="AP90" s="134">
        <f>Performance!Q215</f>
        <v>0.99939999999999996</v>
      </c>
      <c r="AQ90" s="146">
        <f>Performance!X215</f>
        <v>-1.4500000000000001E-2</v>
      </c>
    </row>
    <row r="91" spans="1:47">
      <c r="X91" s="129" t="s">
        <v>17</v>
      </c>
      <c r="Y91" s="130" t="s">
        <v>0</v>
      </c>
      <c r="Z91" s="130">
        <v>20</v>
      </c>
      <c r="AA91" s="131">
        <v>24.796499999999998</v>
      </c>
      <c r="AB91" s="132">
        <f t="shared" si="57"/>
        <v>45535</v>
      </c>
      <c r="AC91" s="133">
        <f>Performance!D216</f>
        <v>3053.5635592168783</v>
      </c>
      <c r="AD91" s="133">
        <f>Performance!E216</f>
        <v>2474.8852041262903</v>
      </c>
      <c r="AE91" s="131">
        <v>3.774193548387097</v>
      </c>
      <c r="AF91" s="133">
        <f>Performance!G216</f>
        <v>4.7131995387872143</v>
      </c>
      <c r="AG91" s="131">
        <v>5.2032258064516137</v>
      </c>
      <c r="AH91" s="133">
        <f>Performance!I216</f>
        <v>4.7759994948228286</v>
      </c>
      <c r="AI91" s="134">
        <f t="shared" si="70"/>
        <v>0.77116447925108622</v>
      </c>
      <c r="AJ91" s="134">
        <f t="shared" si="71"/>
        <v>0.67621860010876145</v>
      </c>
      <c r="AK91" s="134">
        <f t="shared" si="72"/>
        <v>0.20521260478608053</v>
      </c>
      <c r="AL91" s="134">
        <f t="shared" si="73"/>
        <v>0.16632293038483134</v>
      </c>
      <c r="AM91" s="134">
        <v>0.99</v>
      </c>
      <c r="AN91" s="134">
        <f>Performance!O216</f>
        <v>0.99690000000000001</v>
      </c>
      <c r="AO91" s="134">
        <v>0.995</v>
      </c>
      <c r="AP91" s="134">
        <f>Performance!Q216</f>
        <v>1</v>
      </c>
      <c r="AQ91" s="146">
        <f>Performance!X216</f>
        <v>-7.9000000000000008E-3</v>
      </c>
      <c r="AU91" s="60"/>
    </row>
    <row r="92" spans="1:47">
      <c r="X92" s="129" t="s">
        <v>17</v>
      </c>
      <c r="Y92" s="130" t="s">
        <v>0</v>
      </c>
      <c r="Z92" s="130">
        <v>20</v>
      </c>
      <c r="AA92" s="131">
        <v>24.796499999999998</v>
      </c>
      <c r="AB92" s="132">
        <f t="shared" si="57"/>
        <v>45565</v>
      </c>
      <c r="AC92" s="133">
        <f>Performance!D217</f>
        <v>3223.2916232824732</v>
      </c>
      <c r="AD92" s="133">
        <f>Performance!E217</f>
        <v>2989.0187278690387</v>
      </c>
      <c r="AE92" s="131">
        <v>3.774193548387097</v>
      </c>
      <c r="AF92" s="133">
        <f>Performance!G217</f>
        <v>5.7631141804039006</v>
      </c>
      <c r="AG92" s="131">
        <v>5.2032258064516137</v>
      </c>
      <c r="AH92" s="133">
        <f>Performance!I217</f>
        <v>6.1863131582283586</v>
      </c>
      <c r="AI92" s="134">
        <f t="shared" si="70"/>
        <v>0.84116286535499007</v>
      </c>
      <c r="AJ92" s="134">
        <f t="shared" si="71"/>
        <v>0.65316661711181401</v>
      </c>
      <c r="AK92" s="134">
        <f t="shared" si="72"/>
        <v>0.22383969606128284</v>
      </c>
      <c r="AL92" s="134">
        <f t="shared" si="73"/>
        <v>0.20757074499090547</v>
      </c>
      <c r="AM92" s="134">
        <v>0.99</v>
      </c>
      <c r="AN92" s="134">
        <f>Performance!O217</f>
        <v>0.99439999999999995</v>
      </c>
      <c r="AO92" s="134">
        <v>0.995</v>
      </c>
      <c r="AP92" s="134">
        <f>Performance!Q217</f>
        <v>0.99660000000000004</v>
      </c>
      <c r="AQ92" s="146">
        <f>Performance!X217</f>
        <v>-1.66E-2</v>
      </c>
    </row>
    <row r="93" spans="1:47" ht="14.45" customHeight="1">
      <c r="X93" s="129" t="s">
        <v>17</v>
      </c>
      <c r="Y93" s="130" t="s">
        <v>0</v>
      </c>
      <c r="Z93" s="130">
        <v>20</v>
      </c>
      <c r="AA93" s="131">
        <v>24.796499999999998</v>
      </c>
      <c r="AB93" s="132">
        <f t="shared" si="57"/>
        <v>45596</v>
      </c>
      <c r="AC93" s="133">
        <f>Performance!D218</f>
        <v>3482.8671532474173</v>
      </c>
      <c r="AD93" s="133">
        <f>Performance!E218</f>
        <v>3176.9687783334198</v>
      </c>
      <c r="AE93" s="131">
        <v>3.774193548387097</v>
      </c>
      <c r="AF93" s="133">
        <f>Performance!G218</f>
        <v>5.1389721324641569</v>
      </c>
      <c r="AG93" s="131">
        <v>5.2032258064516137</v>
      </c>
      <c r="AH93" s="133">
        <f>Performance!I218</f>
        <v>6.3146134475284432</v>
      </c>
      <c r="AI93" s="134">
        <f t="shared" si="70"/>
        <v>0.87958327457365204</v>
      </c>
      <c r="AJ93" s="134">
        <f t="shared" si="71"/>
        <v>0.65594979142493859</v>
      </c>
      <c r="AK93" s="134">
        <f t="shared" si="72"/>
        <v>0.23406365277200386</v>
      </c>
      <c r="AL93" s="134">
        <f t="shared" si="73"/>
        <v>0.21350596628584811</v>
      </c>
      <c r="AM93" s="134">
        <v>0.99</v>
      </c>
      <c r="AN93" s="134">
        <f>Performance!O218</f>
        <v>0.99780000000000002</v>
      </c>
      <c r="AO93" s="134">
        <v>0.995</v>
      </c>
      <c r="AP93" s="134">
        <f>Performance!Q218</f>
        <v>1</v>
      </c>
      <c r="AQ93" s="146">
        <f>Performance!X218</f>
        <v>-1.9099999999999999E-2</v>
      </c>
    </row>
    <row r="94" spans="1:47" ht="14.45" customHeight="1">
      <c r="X94" s="129" t="s">
        <v>17</v>
      </c>
      <c r="Y94" s="130" t="s">
        <v>0</v>
      </c>
      <c r="Z94" s="130">
        <v>20</v>
      </c>
      <c r="AA94" s="131">
        <v>24.796499999999998</v>
      </c>
      <c r="AB94" s="132">
        <f t="shared" si="57"/>
        <v>45626</v>
      </c>
      <c r="AC94" s="133">
        <f>Performance!D219</f>
        <v>3030.2495798239911</v>
      </c>
      <c r="AD94" s="133">
        <f>Performance!E219</f>
        <v>2771.953723359728</v>
      </c>
      <c r="AE94" s="131">
        <v>3.774193548387097</v>
      </c>
      <c r="AF94" s="133">
        <f>Performance!G219</f>
        <v>4.2085837118314817</v>
      </c>
      <c r="AG94" s="131">
        <v>5.2032258064516137</v>
      </c>
      <c r="AH94" s="133">
        <f>Performance!I219</f>
        <v>5.716146963688888</v>
      </c>
      <c r="AI94" s="134">
        <f t="shared" si="70"/>
        <v>0.79078585409214985</v>
      </c>
      <c r="AJ94" s="134">
        <f t="shared" si="71"/>
        <v>0.65371534581467516</v>
      </c>
      <c r="AK94" s="134">
        <f t="shared" si="72"/>
        <v>0.21043399859888826</v>
      </c>
      <c r="AL94" s="134">
        <f t="shared" si="73"/>
        <v>0.19249678634442555</v>
      </c>
      <c r="AM94" s="134">
        <v>0.99</v>
      </c>
      <c r="AN94" s="134">
        <f>Performance!O219</f>
        <v>0.99719999999999998</v>
      </c>
      <c r="AO94" s="134">
        <v>0.995</v>
      </c>
      <c r="AP94" s="134">
        <f>Performance!Q219</f>
        <v>1</v>
      </c>
      <c r="AQ94" s="146">
        <f>Performance!X219</f>
        <v>-2.2100000000000002E-2</v>
      </c>
    </row>
    <row r="95" spans="1:47" ht="14.45" customHeight="1">
      <c r="X95" s="129" t="s">
        <v>17</v>
      </c>
      <c r="Y95" s="130" t="s">
        <v>0</v>
      </c>
      <c r="Z95" s="130">
        <v>20</v>
      </c>
      <c r="AA95" s="131">
        <v>24.796499999999998</v>
      </c>
      <c r="AB95" s="132">
        <f t="shared" si="57"/>
        <v>45657</v>
      </c>
      <c r="AC95" s="133">
        <f>Performance!D220</f>
        <v>3000.6470915570535</v>
      </c>
      <c r="AD95" s="133">
        <f>Performance!E220</f>
        <v>2585.5728880335014</v>
      </c>
      <c r="AE95" s="131">
        <v>3.774193548387097</v>
      </c>
      <c r="AF95" s="133">
        <f>Performance!G220</f>
        <v>3.6375317965734761</v>
      </c>
      <c r="AG95" s="131">
        <v>5.2032258064516137</v>
      </c>
      <c r="AH95" s="133">
        <f>Performance!I220</f>
        <v>5.0895185290761651</v>
      </c>
      <c r="AI95" s="134">
        <f t="shared" si="70"/>
        <v>0.75780065058489621</v>
      </c>
      <c r="AJ95" s="134">
        <f t="shared" si="71"/>
        <v>0.66379109647952828</v>
      </c>
      <c r="AK95" s="134">
        <f t="shared" si="72"/>
        <v>0.20165639056162996</v>
      </c>
      <c r="AL95" s="134">
        <f t="shared" si="73"/>
        <v>0.17376161881945576</v>
      </c>
      <c r="AM95" s="134">
        <v>0.99</v>
      </c>
      <c r="AN95" s="134">
        <f>Performance!O220</f>
        <v>0.99562681239999995</v>
      </c>
      <c r="AO95" s="134">
        <v>0.995</v>
      </c>
      <c r="AP95" s="134">
        <f>Performance!Q220</f>
        <v>0.99682300000000001</v>
      </c>
      <c r="AQ95" s="146">
        <f>Performance!X220</f>
        <v>-2.3E-2</v>
      </c>
    </row>
    <row r="96" spans="1:47" ht="14.45" customHeight="1">
      <c r="X96" s="129" t="s">
        <v>17</v>
      </c>
      <c r="Y96" s="130" t="s">
        <v>1</v>
      </c>
      <c r="Z96" s="130">
        <v>20</v>
      </c>
      <c r="AA96" s="131">
        <v>24.25</v>
      </c>
      <c r="AB96" s="132">
        <v>42855</v>
      </c>
      <c r="AC96" s="133">
        <v>3820.7669724076477</v>
      </c>
      <c r="AD96" s="133">
        <v>3780.8907087227813</v>
      </c>
      <c r="AE96" s="133">
        <v>6.87</v>
      </c>
      <c r="AF96" s="131">
        <v>6.9169739466666673</v>
      </c>
      <c r="AG96" s="131">
        <v>6.9933333333333341</v>
      </c>
      <c r="AH96" s="131">
        <v>7.0241078366666665</v>
      </c>
      <c r="AI96" s="134">
        <f t="shared" si="24"/>
        <v>0.75857430801834691</v>
      </c>
      <c r="AJ96" s="134">
        <f t="shared" si="25"/>
        <v>0.74149764242528837</v>
      </c>
      <c r="AK96" s="134">
        <f t="shared" si="26"/>
        <v>0.26533103975053107</v>
      </c>
      <c r="AL96" s="134">
        <f t="shared" si="27"/>
        <v>0.26256185477241539</v>
      </c>
      <c r="AM96" s="83">
        <v>0.99</v>
      </c>
      <c r="AN96" s="134">
        <v>0.99783832688651974</v>
      </c>
      <c r="AO96" s="83">
        <v>0.99</v>
      </c>
      <c r="AP96" s="135">
        <v>1</v>
      </c>
      <c r="AQ96" s="146"/>
    </row>
    <row r="97" spans="24:43" ht="14.45" customHeight="1">
      <c r="X97" s="129" t="s">
        <v>17</v>
      </c>
      <c r="Y97" s="130" t="s">
        <v>1</v>
      </c>
      <c r="Z97" s="130">
        <v>20</v>
      </c>
      <c r="AA97" s="131">
        <v>24.25</v>
      </c>
      <c r="AB97" s="132">
        <v>42886</v>
      </c>
      <c r="AC97" s="133">
        <v>3782.7836600724941</v>
      </c>
      <c r="AD97" s="133">
        <v>3702.0781893429171</v>
      </c>
      <c r="AE97" s="133">
        <v>6.9</v>
      </c>
      <c r="AF97" s="131">
        <v>6.9201347858064519</v>
      </c>
      <c r="AG97" s="131">
        <v>6.9161290322580644</v>
      </c>
      <c r="AH97" s="131">
        <v>6.8798109904832412</v>
      </c>
      <c r="AI97" s="134">
        <f t="shared" si="24"/>
        <v>0.73491952531789928</v>
      </c>
      <c r="AJ97" s="134">
        <f t="shared" si="25"/>
        <v>0.71858814050801867</v>
      </c>
      <c r="AK97" s="134">
        <f t="shared" si="26"/>
        <v>0.25421933199411922</v>
      </c>
      <c r="AL97" s="134">
        <f t="shared" si="27"/>
        <v>0.24879557724078744</v>
      </c>
      <c r="AM97" s="83">
        <v>0.99</v>
      </c>
      <c r="AN97" s="134">
        <v>0.9961290322580646</v>
      </c>
      <c r="AO97" s="83">
        <v>0.99</v>
      </c>
      <c r="AP97" s="135">
        <v>0.9961290322580646</v>
      </c>
      <c r="AQ97" s="136"/>
    </row>
    <row r="98" spans="24:43" ht="14.45" customHeight="1">
      <c r="X98" s="129" t="s">
        <v>17</v>
      </c>
      <c r="Y98" s="130" t="s">
        <v>1</v>
      </c>
      <c r="Z98" s="130">
        <v>20</v>
      </c>
      <c r="AA98" s="131">
        <v>24.25</v>
      </c>
      <c r="AB98" s="132">
        <v>42916</v>
      </c>
      <c r="AC98" s="133">
        <v>3417.7108912553422</v>
      </c>
      <c r="AD98" s="133">
        <v>3650.842695983557</v>
      </c>
      <c r="AE98" s="133">
        <v>6.5</v>
      </c>
      <c r="AF98" s="131">
        <v>6.7493589333333315</v>
      </c>
      <c r="AG98" s="131">
        <v>6.47</v>
      </c>
      <c r="AH98" s="131">
        <v>6.7419942466666667</v>
      </c>
      <c r="AI98" s="134">
        <f t="shared" si="24"/>
        <v>0.73343705784354851</v>
      </c>
      <c r="AJ98" s="134">
        <f t="shared" si="25"/>
        <v>0.7649956699401923</v>
      </c>
      <c r="AK98" s="134">
        <f t="shared" si="26"/>
        <v>0.2373410341149543</v>
      </c>
      <c r="AL98" s="134">
        <f t="shared" si="27"/>
        <v>0.2535307427766359</v>
      </c>
      <c r="AM98" s="83">
        <v>0.99</v>
      </c>
      <c r="AN98" s="134">
        <v>0.97299983966650638</v>
      </c>
      <c r="AO98" s="83">
        <v>0.99</v>
      </c>
      <c r="AP98" s="135">
        <v>0.97299983966650638</v>
      </c>
      <c r="AQ98" s="136"/>
    </row>
    <row r="99" spans="24:43" ht="14.45" customHeight="1">
      <c r="X99" s="129" t="s">
        <v>17</v>
      </c>
      <c r="Y99" s="130" t="s">
        <v>1</v>
      </c>
      <c r="Z99" s="130">
        <v>20</v>
      </c>
      <c r="AA99" s="131">
        <v>24.25</v>
      </c>
      <c r="AB99" s="132">
        <v>42947</v>
      </c>
      <c r="AC99" s="133">
        <v>3166.5880594436517</v>
      </c>
      <c r="AD99" s="133">
        <v>3423.0210903527059</v>
      </c>
      <c r="AE99" s="133">
        <v>5.74</v>
      </c>
      <c r="AF99" s="131">
        <v>5.9885157024032258</v>
      </c>
      <c r="AG99" s="131">
        <v>5.7290322580645157</v>
      </c>
      <c r="AH99" s="131">
        <v>5.9940425863590328</v>
      </c>
      <c r="AI99" s="134">
        <f t="shared" si="24"/>
        <v>0.74267990095147918</v>
      </c>
      <c r="AJ99" s="134">
        <f t="shared" si="25"/>
        <v>0.76330265079851589</v>
      </c>
      <c r="AK99" s="134">
        <f t="shared" si="26"/>
        <v>0.2128083373282024</v>
      </c>
      <c r="AL99" s="134">
        <f t="shared" si="27"/>
        <v>0.23004173994305818</v>
      </c>
      <c r="AM99" s="83">
        <v>0.99</v>
      </c>
      <c r="AN99" s="134">
        <v>0.99522102747909202</v>
      </c>
      <c r="AO99" s="83">
        <v>0.99</v>
      </c>
      <c r="AP99" s="135">
        <v>0.99522102747909202</v>
      </c>
      <c r="AQ99" s="136"/>
    </row>
    <row r="100" spans="24:43" ht="14.45" customHeight="1">
      <c r="X100" s="129" t="s">
        <v>17</v>
      </c>
      <c r="Y100" s="130" t="s">
        <v>1</v>
      </c>
      <c r="Z100" s="130">
        <v>20</v>
      </c>
      <c r="AA100" s="131">
        <v>24.25</v>
      </c>
      <c r="AB100" s="132">
        <v>42978</v>
      </c>
      <c r="AC100" s="133">
        <v>3220.7093594030675</v>
      </c>
      <c r="AD100" s="133">
        <v>3407.7385995854033</v>
      </c>
      <c r="AE100" s="133">
        <v>5.71</v>
      </c>
      <c r="AF100" s="131">
        <v>6.0826664216379838</v>
      </c>
      <c r="AG100" s="131">
        <v>5.7612903225806447</v>
      </c>
      <c r="AH100" s="131">
        <v>6.1358565138179806</v>
      </c>
      <c r="AI100" s="134">
        <f t="shared" si="24"/>
        <v>0.75114389747862909</v>
      </c>
      <c r="AJ100" s="134">
        <f t="shared" si="25"/>
        <v>0.73878427283225767</v>
      </c>
      <c r="AK100" s="134">
        <f t="shared" si="26"/>
        <v>0.21644552146525992</v>
      </c>
      <c r="AL100" s="134">
        <f t="shared" si="27"/>
        <v>0.2290146908323524</v>
      </c>
      <c r="AM100" s="83">
        <v>0.99</v>
      </c>
      <c r="AN100" s="134">
        <v>1</v>
      </c>
      <c r="AO100" s="83">
        <v>0.99</v>
      </c>
      <c r="AP100" s="135">
        <v>1</v>
      </c>
      <c r="AQ100" s="136"/>
    </row>
    <row r="101" spans="24:43" ht="14.45" customHeight="1">
      <c r="X101" s="129" t="s">
        <v>17</v>
      </c>
      <c r="Y101" s="130" t="s">
        <v>1</v>
      </c>
      <c r="Z101" s="130">
        <v>20</v>
      </c>
      <c r="AA101" s="131">
        <v>24.25</v>
      </c>
      <c r="AB101" s="132">
        <v>43008</v>
      </c>
      <c r="AC101" s="133">
        <v>3461.5983454042503</v>
      </c>
      <c r="AD101" s="133">
        <v>3395.932914030388</v>
      </c>
      <c r="AE101" s="133">
        <v>5.93</v>
      </c>
      <c r="AF101" s="131">
        <v>5.9032415044236668</v>
      </c>
      <c r="AG101" s="131">
        <v>6.4566666666666661</v>
      </c>
      <c r="AH101" s="131">
        <v>6.1841183954173324</v>
      </c>
      <c r="AI101" s="134">
        <f t="shared" ref="AI101:AI164" si="81">AC101/AA101/AG101/DAY(AB101)/AM101</f>
        <v>0.74438929054001435</v>
      </c>
      <c r="AJ101" s="134">
        <f t="shared" ref="AJ101:AJ164" si="82">AD101/AA101/AH101/DAY(AB101)/AN101</f>
        <v>0.76406447827962909</v>
      </c>
      <c r="AK101" s="134">
        <f t="shared" ref="AK101:AK164" si="83">AC101/Z101/24/DAY(AB101)</f>
        <v>0.24038877398640629</v>
      </c>
      <c r="AL101" s="134">
        <f t="shared" ref="AL101:AL164" si="84">AD101/Z101/24/DAY(AB101)</f>
        <v>0.2358286745854436</v>
      </c>
      <c r="AM101" s="83">
        <v>0.99</v>
      </c>
      <c r="AN101" s="134">
        <v>0.98791208791208773</v>
      </c>
      <c r="AO101" s="83">
        <v>0.99</v>
      </c>
      <c r="AP101" s="135">
        <v>0.98791208791208773</v>
      </c>
      <c r="AQ101" s="136"/>
    </row>
    <row r="102" spans="24:43" ht="14.45" customHeight="1">
      <c r="X102" s="129" t="s">
        <v>17</v>
      </c>
      <c r="Y102" s="130" t="s">
        <v>1</v>
      </c>
      <c r="Z102" s="130">
        <v>20</v>
      </c>
      <c r="AA102" s="131">
        <v>24.25</v>
      </c>
      <c r="AB102" s="132">
        <v>43039</v>
      </c>
      <c r="AC102" s="133">
        <v>3649.3500550816429</v>
      </c>
      <c r="AD102" s="133">
        <v>3707.0924801002325</v>
      </c>
      <c r="AE102" s="133">
        <v>5.39</v>
      </c>
      <c r="AF102" s="131">
        <v>5.5560666393513216</v>
      </c>
      <c r="AG102" s="131">
        <v>6.5354838709677416</v>
      </c>
      <c r="AH102" s="131">
        <v>6.7995897506580656</v>
      </c>
      <c r="AI102" s="134">
        <f t="shared" si="81"/>
        <v>0.75028997808899678</v>
      </c>
      <c r="AJ102" s="134">
        <f t="shared" si="82"/>
        <v>0.72523252516592107</v>
      </c>
      <c r="AK102" s="134">
        <f t="shared" si="83"/>
        <v>0.24525201983075556</v>
      </c>
      <c r="AL102" s="134">
        <f t="shared" si="84"/>
        <v>0.24913255914652102</v>
      </c>
      <c r="AM102" s="83">
        <v>0.99</v>
      </c>
      <c r="AN102" s="134">
        <v>1</v>
      </c>
      <c r="AO102" s="83">
        <v>0.99</v>
      </c>
      <c r="AP102" s="135">
        <v>1</v>
      </c>
      <c r="AQ102" s="136"/>
    </row>
    <row r="103" spans="24:43" ht="14.45" customHeight="1">
      <c r="X103" s="129" t="s">
        <v>17</v>
      </c>
      <c r="Y103" s="130" t="s">
        <v>1</v>
      </c>
      <c r="Z103" s="130">
        <v>20</v>
      </c>
      <c r="AA103" s="131">
        <v>24.25</v>
      </c>
      <c r="AB103" s="132">
        <v>43069</v>
      </c>
      <c r="AC103" s="133">
        <v>3135.0993031036278</v>
      </c>
      <c r="AD103" s="133">
        <v>3078.7781888997874</v>
      </c>
      <c r="AE103" s="133">
        <v>4.2699999999999996</v>
      </c>
      <c r="AF103" s="131">
        <v>4.2421328659090163</v>
      </c>
      <c r="AG103" s="131">
        <v>5.5533333333333328</v>
      </c>
      <c r="AH103" s="131">
        <v>5.7459731849949662</v>
      </c>
      <c r="AI103" s="134">
        <f t="shared" si="81"/>
        <v>0.7838435100634763</v>
      </c>
      <c r="AJ103" s="134">
        <f t="shared" si="82"/>
        <v>0.73651536028163334</v>
      </c>
      <c r="AK103" s="134">
        <f t="shared" si="83"/>
        <v>0.2177152293821964</v>
      </c>
      <c r="AL103" s="134">
        <f t="shared" si="84"/>
        <v>0.21380404089581856</v>
      </c>
      <c r="AM103" s="83">
        <v>0.99</v>
      </c>
      <c r="AN103" s="134">
        <v>1</v>
      </c>
      <c r="AO103" s="83">
        <v>0.99</v>
      </c>
      <c r="AP103" s="135">
        <v>1</v>
      </c>
      <c r="AQ103" s="136"/>
    </row>
    <row r="104" spans="24:43" ht="14.45" customHeight="1">
      <c r="X104" s="129" t="s">
        <v>17</v>
      </c>
      <c r="Y104" s="130" t="s">
        <v>1</v>
      </c>
      <c r="Z104" s="130">
        <v>20</v>
      </c>
      <c r="AA104" s="131">
        <v>24.25</v>
      </c>
      <c r="AB104" s="132">
        <v>43100</v>
      </c>
      <c r="AC104" s="133">
        <v>3112.0731500299853</v>
      </c>
      <c r="AD104" s="133">
        <v>2971.7719551715072</v>
      </c>
      <c r="AE104" s="133">
        <v>3.77</v>
      </c>
      <c r="AF104" s="131">
        <v>3.6525249507366135</v>
      </c>
      <c r="AG104" s="131">
        <v>5.2032258064516137</v>
      </c>
      <c r="AH104" s="131">
        <v>5.1475187803158873</v>
      </c>
      <c r="AI104" s="134">
        <f t="shared" si="81"/>
        <v>0.80365285466755809</v>
      </c>
      <c r="AJ104" s="134">
        <f t="shared" si="82"/>
        <v>0.77022846623414754</v>
      </c>
      <c r="AK104" s="134">
        <f t="shared" si="83"/>
        <v>0.20914470094287538</v>
      </c>
      <c r="AL104" s="134">
        <f t="shared" si="84"/>
        <v>0.19971585720238622</v>
      </c>
      <c r="AM104" s="83">
        <v>0.99</v>
      </c>
      <c r="AN104" s="134">
        <v>0.99706744868035191</v>
      </c>
      <c r="AO104" s="83">
        <v>0.99</v>
      </c>
      <c r="AP104" s="135">
        <v>0.99706744868035191</v>
      </c>
      <c r="AQ104" s="136"/>
    </row>
    <row r="105" spans="24:43" ht="14.45" customHeight="1">
      <c r="X105" s="129" t="s">
        <v>17</v>
      </c>
      <c r="Y105" s="130" t="s">
        <v>1</v>
      </c>
      <c r="Z105" s="130">
        <v>20</v>
      </c>
      <c r="AA105" s="131">
        <v>24.25</v>
      </c>
      <c r="AB105" s="132">
        <v>43131</v>
      </c>
      <c r="AC105" s="133">
        <v>3258.2990622839711</v>
      </c>
      <c r="AD105" s="133">
        <v>3395.4165957081177</v>
      </c>
      <c r="AE105" s="133">
        <v>4.03</v>
      </c>
      <c r="AF105" s="131">
        <v>4.2415513388687955</v>
      </c>
      <c r="AG105" s="131">
        <v>5.4741935483870963</v>
      </c>
      <c r="AH105" s="131">
        <v>5.9272615902358874</v>
      </c>
      <c r="AI105" s="134">
        <f t="shared" si="81"/>
        <v>0.7997645752113709</v>
      </c>
      <c r="AJ105" s="134">
        <f t="shared" si="82"/>
        <v>0.76562024425016995</v>
      </c>
      <c r="AK105" s="134">
        <f t="shared" si="83"/>
        <v>0.21897171117499806</v>
      </c>
      <c r="AL105" s="134">
        <f t="shared" si="84"/>
        <v>0.22818659917393264</v>
      </c>
      <c r="AM105" s="83">
        <v>0.99</v>
      </c>
      <c r="AN105" s="134">
        <v>0.99529569892473124</v>
      </c>
      <c r="AO105" s="83">
        <v>0.99</v>
      </c>
      <c r="AP105" s="135">
        <v>0.99529569892473124</v>
      </c>
      <c r="AQ105" s="136"/>
    </row>
    <row r="106" spans="24:43" ht="14.45" customHeight="1">
      <c r="X106" s="129" t="s">
        <v>17</v>
      </c>
      <c r="Y106" s="130" t="s">
        <v>1</v>
      </c>
      <c r="Z106" s="130">
        <v>20</v>
      </c>
      <c r="AA106" s="131">
        <v>24.25</v>
      </c>
      <c r="AB106" s="132">
        <v>43159</v>
      </c>
      <c r="AC106" s="133">
        <v>3299.6280549802527</v>
      </c>
      <c r="AD106" s="133">
        <v>3136.7624869094461</v>
      </c>
      <c r="AE106" s="133">
        <v>4.79</v>
      </c>
      <c r="AF106" s="131">
        <v>4.87</v>
      </c>
      <c r="AG106" s="131">
        <v>6.2285714285714286</v>
      </c>
      <c r="AH106" s="131">
        <v>6.14</v>
      </c>
      <c r="AI106" s="134">
        <f t="shared" si="81"/>
        <v>0.78808229246504891</v>
      </c>
      <c r="AJ106" s="134">
        <f t="shared" si="82"/>
        <v>0.75712284132750574</v>
      </c>
      <c r="AK106" s="134">
        <f t="shared" si="83"/>
        <v>0.24550803980507832</v>
      </c>
      <c r="AL106" s="134">
        <f t="shared" si="84"/>
        <v>0.23339006599028614</v>
      </c>
      <c r="AM106" s="83">
        <v>0.99</v>
      </c>
      <c r="AN106" s="134">
        <v>0.99375000000000002</v>
      </c>
      <c r="AO106" s="83">
        <v>0.99</v>
      </c>
      <c r="AP106" s="135">
        <v>0.99375000000000002</v>
      </c>
      <c r="AQ106" s="136"/>
    </row>
    <row r="107" spans="24:43" ht="14.45" customHeight="1">
      <c r="X107" s="129" t="s">
        <v>17</v>
      </c>
      <c r="Y107" s="130" t="s">
        <v>1</v>
      </c>
      <c r="Z107" s="130">
        <v>20</v>
      </c>
      <c r="AA107" s="131">
        <v>24.25</v>
      </c>
      <c r="AB107" s="132">
        <v>43190</v>
      </c>
      <c r="AC107" s="133">
        <v>3972.5034170211379</v>
      </c>
      <c r="AD107" s="133">
        <v>3931.8884472989462</v>
      </c>
      <c r="AE107" s="133">
        <v>6.16</v>
      </c>
      <c r="AF107" s="131">
        <v>6.2569999999999997</v>
      </c>
      <c r="AG107" s="131">
        <v>6.9741935483870963</v>
      </c>
      <c r="AH107" s="131">
        <v>7.1710000000000003</v>
      </c>
      <c r="AI107" s="134">
        <f t="shared" si="81"/>
        <v>0.76535275931273361</v>
      </c>
      <c r="AJ107" s="134">
        <f t="shared" si="82"/>
        <v>0.73436389678922043</v>
      </c>
      <c r="AK107" s="134">
        <f t="shared" si="83"/>
        <v>0.26696931566002269</v>
      </c>
      <c r="AL107" s="134">
        <f t="shared" si="84"/>
        <v>0.26423981500664967</v>
      </c>
      <c r="AM107" s="83">
        <v>0.99</v>
      </c>
      <c r="AN107" s="134">
        <v>0.99319999999999997</v>
      </c>
      <c r="AO107" s="83">
        <v>0.99</v>
      </c>
      <c r="AP107" s="135">
        <v>0.99319999999999997</v>
      </c>
      <c r="AQ107" s="136"/>
    </row>
    <row r="108" spans="24:43" ht="14.45" customHeight="1">
      <c r="X108" s="129" t="s">
        <v>17</v>
      </c>
      <c r="Y108" s="130" t="s">
        <v>1</v>
      </c>
      <c r="Z108" s="130">
        <v>20</v>
      </c>
      <c r="AA108" s="131">
        <v>24.25</v>
      </c>
      <c r="AB108" s="132">
        <v>43220</v>
      </c>
      <c r="AC108" s="133">
        <v>3825.3955054147741</v>
      </c>
      <c r="AD108" s="133">
        <v>3608.9670589822508</v>
      </c>
      <c r="AE108" s="133">
        <v>6.8834335321794198</v>
      </c>
      <c r="AF108" s="133">
        <v>6.8</v>
      </c>
      <c r="AG108" s="133">
        <v>6.9670377256557172</v>
      </c>
      <c r="AH108" s="131">
        <v>6.98</v>
      </c>
      <c r="AI108" s="134">
        <f t="shared" si="81"/>
        <v>0.76235980240170531</v>
      </c>
      <c r="AJ108" s="134">
        <f t="shared" si="82"/>
        <v>0.71270897517613174</v>
      </c>
      <c r="AK108" s="134">
        <f t="shared" si="83"/>
        <v>0.26565246565380379</v>
      </c>
      <c r="AL108" s="134">
        <f t="shared" si="84"/>
        <v>0.25062271242932299</v>
      </c>
      <c r="AM108" s="83">
        <v>0.99</v>
      </c>
      <c r="AN108" s="134">
        <v>0.99719999999999998</v>
      </c>
      <c r="AO108" s="83">
        <v>0.99</v>
      </c>
      <c r="AP108" s="135">
        <v>0.99719999999999998</v>
      </c>
      <c r="AQ108" s="136"/>
    </row>
    <row r="109" spans="24:43" ht="14.45" customHeight="1">
      <c r="X109" s="129" t="s">
        <v>17</v>
      </c>
      <c r="Y109" s="130" t="s">
        <v>1</v>
      </c>
      <c r="Z109" s="130">
        <v>20</v>
      </c>
      <c r="AA109" s="131">
        <v>24.25</v>
      </c>
      <c r="AB109" s="132">
        <v>43251</v>
      </c>
      <c r="AC109" s="133">
        <v>3695.5306565532082</v>
      </c>
      <c r="AD109" s="133">
        <v>3760</v>
      </c>
      <c r="AE109" s="133">
        <v>6.8101172966652506</v>
      </c>
      <c r="AF109" s="133">
        <v>7.02</v>
      </c>
      <c r="AG109" s="133">
        <v>6.7673655967943223</v>
      </c>
      <c r="AH109" s="131">
        <v>7.19</v>
      </c>
      <c r="AI109" s="134">
        <f t="shared" si="81"/>
        <v>0.73375071720225271</v>
      </c>
      <c r="AJ109" s="134">
        <f t="shared" si="82"/>
        <v>0.70033379229582682</v>
      </c>
      <c r="AK109" s="134">
        <f t="shared" si="83"/>
        <v>0.24835555487588765</v>
      </c>
      <c r="AL109" s="134">
        <f t="shared" si="84"/>
        <v>0.25268817204301075</v>
      </c>
      <c r="AM109" s="83">
        <v>0.99</v>
      </c>
      <c r="AN109" s="134">
        <v>0.99329999999999996</v>
      </c>
      <c r="AO109" s="83">
        <v>0.99</v>
      </c>
      <c r="AP109" s="135">
        <v>0.99439999999999995</v>
      </c>
      <c r="AQ109" s="136">
        <v>-4.5499999999999999E-2</v>
      </c>
    </row>
    <row r="110" spans="24:43" ht="14.45" customHeight="1">
      <c r="X110" s="129" t="s">
        <v>17</v>
      </c>
      <c r="Y110" s="130" t="s">
        <v>1</v>
      </c>
      <c r="Z110" s="130">
        <v>20</v>
      </c>
      <c r="AA110" s="131">
        <v>24.25</v>
      </c>
      <c r="AB110" s="132">
        <v>43281</v>
      </c>
      <c r="AC110" s="133">
        <v>3605.416599878643</v>
      </c>
      <c r="AD110" s="133">
        <f>3181142/1000</f>
        <v>3181.1419999999998</v>
      </c>
      <c r="AE110" s="133">
        <v>6.7603777048872811</v>
      </c>
      <c r="AF110" s="133">
        <v>6.27</v>
      </c>
      <c r="AG110" s="133">
        <v>6.6414254972115927</v>
      </c>
      <c r="AH110" s="131">
        <v>6.37</v>
      </c>
      <c r="AI110" s="134">
        <f t="shared" si="81"/>
        <v>0.75374762472259982</v>
      </c>
      <c r="AJ110" s="134">
        <f t="shared" si="82"/>
        <v>0.68803519367209065</v>
      </c>
      <c r="AK110" s="134">
        <f t="shared" si="83"/>
        <v>0.25037615276935021</v>
      </c>
      <c r="AL110" s="134">
        <f t="shared" si="84"/>
        <v>0.22091263888888887</v>
      </c>
      <c r="AM110" s="83">
        <v>0.99</v>
      </c>
      <c r="AN110" s="134">
        <v>0.99770000000000003</v>
      </c>
      <c r="AO110" s="83">
        <v>0.99</v>
      </c>
      <c r="AP110" s="135">
        <v>0.99909999999999999</v>
      </c>
      <c r="AQ110" s="136">
        <v>-8.2199999999999995E-2</v>
      </c>
    </row>
    <row r="111" spans="24:43" ht="14.45" customHeight="1">
      <c r="X111" s="129" t="s">
        <v>17</v>
      </c>
      <c r="Y111" s="130" t="s">
        <v>1</v>
      </c>
      <c r="Z111" s="130">
        <v>20</v>
      </c>
      <c r="AA111" s="131">
        <v>24.25</v>
      </c>
      <c r="AB111" s="132">
        <v>43312</v>
      </c>
      <c r="AC111" s="133">
        <v>3486.9243967723837</v>
      </c>
      <c r="AD111" s="133">
        <f>3506926/1000</f>
        <v>3506.9259999999999</v>
      </c>
      <c r="AE111" s="133">
        <v>6.1545127766782199</v>
      </c>
      <c r="AF111" s="133">
        <v>6.17</v>
      </c>
      <c r="AG111" s="133">
        <v>6.1276062930586086</v>
      </c>
      <c r="AH111" s="131">
        <v>6.24</v>
      </c>
      <c r="AI111" s="134">
        <f t="shared" si="81"/>
        <v>0.76461540954732798</v>
      </c>
      <c r="AJ111" s="134">
        <f t="shared" si="82"/>
        <v>0.74827221026342638</v>
      </c>
      <c r="AK111" s="134">
        <f t="shared" si="83"/>
        <v>0.23433631698739141</v>
      </c>
      <c r="AL111" s="134">
        <f t="shared" si="84"/>
        <v>0.23568051075268817</v>
      </c>
      <c r="AM111" s="83">
        <v>0.99</v>
      </c>
      <c r="AN111" s="134">
        <v>0.99909999999999999</v>
      </c>
      <c r="AO111" s="83">
        <v>0.99</v>
      </c>
      <c r="AP111" s="135">
        <v>1</v>
      </c>
      <c r="AQ111" s="136">
        <v>-2.4799999999999999E-2</v>
      </c>
    </row>
    <row r="112" spans="24:43" ht="14.45" customHeight="1">
      <c r="X112" s="129" t="s">
        <v>17</v>
      </c>
      <c r="Y112" s="130" t="s">
        <v>1</v>
      </c>
      <c r="Z112" s="130">
        <v>20</v>
      </c>
      <c r="AA112" s="131">
        <v>24.25</v>
      </c>
      <c r="AB112" s="132">
        <v>43343</v>
      </c>
      <c r="AC112" s="133">
        <v>3355.7192672255292</v>
      </c>
      <c r="AD112" s="133">
        <f>3467756/1000</f>
        <v>3467.7559999999999</v>
      </c>
      <c r="AE112" s="133">
        <v>5.8264106621807557</v>
      </c>
      <c r="AF112" s="133">
        <v>6.08</v>
      </c>
      <c r="AG112" s="133">
        <v>5.8806096030149417</v>
      </c>
      <c r="AH112" s="131">
        <v>6.15</v>
      </c>
      <c r="AI112" s="134">
        <f t="shared" si="81"/>
        <v>0.7667515124437756</v>
      </c>
      <c r="AJ112" s="134">
        <f t="shared" si="82"/>
        <v>0.75029195054178677</v>
      </c>
      <c r="AK112" s="134">
        <f t="shared" si="83"/>
        <v>0.2255187679587049</v>
      </c>
      <c r="AL112" s="134">
        <f t="shared" si="84"/>
        <v>0.23304811827956989</v>
      </c>
      <c r="AM112" s="83">
        <v>0.99</v>
      </c>
      <c r="AN112" s="134">
        <v>0.99970000000000003</v>
      </c>
      <c r="AO112" s="83">
        <v>0.99</v>
      </c>
      <c r="AP112" s="135">
        <v>1</v>
      </c>
      <c r="AQ112" s="136">
        <v>-2.87E-2</v>
      </c>
    </row>
    <row r="113" spans="24:43" ht="14.45" customHeight="1">
      <c r="X113" s="129" t="s">
        <v>17</v>
      </c>
      <c r="Y113" s="130" t="s">
        <v>1</v>
      </c>
      <c r="Z113" s="130">
        <v>20</v>
      </c>
      <c r="AA113" s="131">
        <v>24.25</v>
      </c>
      <c r="AB113" s="132">
        <v>43373</v>
      </c>
      <c r="AC113" s="133">
        <v>3554.63239161602</v>
      </c>
      <c r="AD113" s="133">
        <v>3476</v>
      </c>
      <c r="AE113" s="133">
        <v>6.1443041451488449</v>
      </c>
      <c r="AF113" s="133">
        <v>6.03</v>
      </c>
      <c r="AG113" s="133">
        <v>6.4082386235235749</v>
      </c>
      <c r="AH113" s="131">
        <v>6.51</v>
      </c>
      <c r="AI113" s="134">
        <f t="shared" si="81"/>
        <v>0.77017217921041992</v>
      </c>
      <c r="AJ113" s="134">
        <f t="shared" si="82"/>
        <v>0.73748877451278183</v>
      </c>
      <c r="AK113" s="134">
        <f t="shared" si="83"/>
        <v>0.2468494716400014</v>
      </c>
      <c r="AL113" s="134">
        <f t="shared" si="84"/>
        <v>0.2413888888888889</v>
      </c>
      <c r="AM113" s="83">
        <v>0.99</v>
      </c>
      <c r="AN113" s="134">
        <v>0.99519999999999997</v>
      </c>
      <c r="AO113" s="83">
        <v>0.99</v>
      </c>
      <c r="AP113" s="135">
        <v>0.99539999999999995</v>
      </c>
      <c r="AQ113" s="136">
        <v>-2.41E-2</v>
      </c>
    </row>
    <row r="114" spans="24:43" ht="14.45" customHeight="1">
      <c r="X114" s="129" t="s">
        <v>17</v>
      </c>
      <c r="Y114" s="130" t="s">
        <v>1</v>
      </c>
      <c r="Z114" s="130">
        <v>20</v>
      </c>
      <c r="AA114" s="131">
        <v>24.25</v>
      </c>
      <c r="AB114" s="132">
        <v>43404</v>
      </c>
      <c r="AC114" s="133">
        <v>3622.5858199347567</v>
      </c>
      <c r="AD114" s="133">
        <v>3502</v>
      </c>
      <c r="AE114" s="133">
        <v>5.3800348853254611</v>
      </c>
      <c r="AF114" s="133">
        <v>5.26</v>
      </c>
      <c r="AG114" s="133">
        <v>6.5136454765370919</v>
      </c>
      <c r="AH114" s="131">
        <v>6.41</v>
      </c>
      <c r="AI114" s="134">
        <f t="shared" si="81"/>
        <v>0.74728443108117071</v>
      </c>
      <c r="AJ114" s="134">
        <f t="shared" si="82"/>
        <v>0.72689476818427756</v>
      </c>
      <c r="AK114" s="134">
        <f t="shared" si="83"/>
        <v>0.24345334811389494</v>
      </c>
      <c r="AL114" s="134">
        <f t="shared" si="84"/>
        <v>0.2353494623655914</v>
      </c>
      <c r="AM114" s="83">
        <v>0.99</v>
      </c>
      <c r="AN114" s="134">
        <v>0.99980000000000002</v>
      </c>
      <c r="AO114" s="83">
        <v>0.99</v>
      </c>
      <c r="AP114" s="135">
        <v>1</v>
      </c>
      <c r="AQ114" s="136">
        <v>-1.7999999999999999E-2</v>
      </c>
    </row>
    <row r="115" spans="24:43" ht="14.45" customHeight="1">
      <c r="X115" s="129" t="s">
        <v>17</v>
      </c>
      <c r="Y115" s="130" t="s">
        <v>1</v>
      </c>
      <c r="Z115" s="130">
        <v>20</v>
      </c>
      <c r="AA115" s="131">
        <v>24.25</v>
      </c>
      <c r="AB115" s="132">
        <v>43434</v>
      </c>
      <c r="AC115" s="133">
        <v>3049.496193071077</v>
      </c>
      <c r="AD115" s="133">
        <v>3068.248</v>
      </c>
      <c r="AE115" s="133">
        <v>4.2666308894397771</v>
      </c>
      <c r="AF115" s="133">
        <v>4.2699999999999996</v>
      </c>
      <c r="AG115" s="133">
        <v>5.7422803337394068</v>
      </c>
      <c r="AH115" s="131">
        <v>5.75</v>
      </c>
      <c r="AI115" s="134">
        <f t="shared" si="81"/>
        <v>0.73735310375160312</v>
      </c>
      <c r="AJ115" s="134">
        <f t="shared" si="82"/>
        <v>0.74044242383710923</v>
      </c>
      <c r="AK115" s="134">
        <f t="shared" si="83"/>
        <v>0.21177056896326923</v>
      </c>
      <c r="AL115" s="134">
        <f t="shared" si="84"/>
        <v>0.21307277777777775</v>
      </c>
      <c r="AM115" s="83">
        <v>0.99</v>
      </c>
      <c r="AN115" s="134">
        <v>0.99060000000000004</v>
      </c>
      <c r="AO115" s="83">
        <v>0.99</v>
      </c>
      <c r="AP115" s="135">
        <v>1</v>
      </c>
      <c r="AQ115" s="136">
        <v>-1.61E-2</v>
      </c>
    </row>
    <row r="116" spans="24:43" ht="14.45" customHeight="1">
      <c r="X116" s="129" t="s">
        <v>17</v>
      </c>
      <c r="Y116" s="130" t="s">
        <v>1</v>
      </c>
      <c r="Z116" s="130">
        <v>20</v>
      </c>
      <c r="AA116" s="131">
        <v>24.25</v>
      </c>
      <c r="AB116" s="132">
        <v>43465</v>
      </c>
      <c r="AC116" s="133">
        <v>2959.133219004781</v>
      </c>
      <c r="AD116" s="131">
        <v>3264.1724415569702</v>
      </c>
      <c r="AE116" s="133">
        <v>3.737594065067098</v>
      </c>
      <c r="AF116" s="133">
        <v>3.98</v>
      </c>
      <c r="AG116" s="133">
        <v>5.3208430800016941</v>
      </c>
      <c r="AH116" s="131">
        <v>5.78</v>
      </c>
      <c r="AI116" s="134">
        <f t="shared" si="81"/>
        <v>0.74726636520662937</v>
      </c>
      <c r="AJ116" s="134">
        <f t="shared" si="82"/>
        <v>0.75213064660945006</v>
      </c>
      <c r="AK116" s="134">
        <f t="shared" si="83"/>
        <v>0.19886647977182667</v>
      </c>
      <c r="AL116" s="134">
        <f t="shared" si="84"/>
        <v>0.21936642752398991</v>
      </c>
      <c r="AM116" s="83">
        <v>0.99</v>
      </c>
      <c r="AN116" s="134">
        <v>0.99880000000000002</v>
      </c>
      <c r="AO116" s="83">
        <v>0.99</v>
      </c>
      <c r="AP116" s="135">
        <v>0.999</v>
      </c>
      <c r="AQ116" s="136">
        <v>-1.6299999999999999E-2</v>
      </c>
    </row>
    <row r="117" spans="24:43" ht="14.45" customHeight="1">
      <c r="X117" s="129" t="s">
        <v>17</v>
      </c>
      <c r="Y117" s="130" t="s">
        <v>1</v>
      </c>
      <c r="Z117" s="130">
        <v>20</v>
      </c>
      <c r="AA117" s="131">
        <v>24.25</v>
      </c>
      <c r="AB117" s="132">
        <v>43496</v>
      </c>
      <c r="AC117" s="133">
        <v>2888.7096672538914</v>
      </c>
      <c r="AD117" s="133">
        <v>2922.1592570323792</v>
      </c>
      <c r="AE117" s="133">
        <v>3.6951781624786548</v>
      </c>
      <c r="AF117" s="133">
        <v>3.77</v>
      </c>
      <c r="AG117" s="133">
        <v>4.9436676539579052</v>
      </c>
      <c r="AH117" s="131">
        <v>5.0599999999999996</v>
      </c>
      <c r="AI117" s="134">
        <f t="shared" si="81"/>
        <v>0.78513799854064337</v>
      </c>
      <c r="AJ117" s="134">
        <f t="shared" si="82"/>
        <v>0.7682867780666186</v>
      </c>
      <c r="AK117" s="134">
        <f t="shared" si="83"/>
        <v>0.19413371419717013</v>
      </c>
      <c r="AL117" s="134">
        <f t="shared" si="84"/>
        <v>0.19638167049948785</v>
      </c>
      <c r="AM117" s="83">
        <v>0.99</v>
      </c>
      <c r="AN117" s="134">
        <v>0.99990000000000001</v>
      </c>
      <c r="AO117" s="83">
        <v>0.99</v>
      </c>
      <c r="AP117" s="135">
        <v>1</v>
      </c>
      <c r="AQ117" s="136">
        <v>-2.0299999999999999E-2</v>
      </c>
    </row>
    <row r="118" spans="24:43" ht="14.45" customHeight="1">
      <c r="X118" s="129" t="s">
        <v>17</v>
      </c>
      <c r="Y118" s="130" t="s">
        <v>1</v>
      </c>
      <c r="Z118" s="130">
        <v>20</v>
      </c>
      <c r="AA118" s="131">
        <v>24.25</v>
      </c>
      <c r="AB118" s="132">
        <v>43524</v>
      </c>
      <c r="AC118" s="133">
        <v>3317.5155703542741</v>
      </c>
      <c r="AD118" s="133">
        <v>3145</v>
      </c>
      <c r="AE118" s="133">
        <v>4.972802219567118</v>
      </c>
      <c r="AF118" s="133">
        <v>4.82</v>
      </c>
      <c r="AG118" s="133">
        <v>6.2735643190902435</v>
      </c>
      <c r="AH118" s="131">
        <v>5.99</v>
      </c>
      <c r="AI118" s="134">
        <f t="shared" si="81"/>
        <v>0.78667191567864736</v>
      </c>
      <c r="AJ118" s="134">
        <f t="shared" si="82"/>
        <v>0.77341202589125346</v>
      </c>
      <c r="AK118" s="134">
        <f t="shared" si="83"/>
        <v>0.24683895612755016</v>
      </c>
      <c r="AL118" s="134">
        <f t="shared" si="84"/>
        <v>0.23400297619047619</v>
      </c>
      <c r="AM118" s="83">
        <v>0.99</v>
      </c>
      <c r="AN118" s="134">
        <v>0.99980000000000002</v>
      </c>
      <c r="AO118" s="83">
        <v>0.99</v>
      </c>
      <c r="AP118" s="135">
        <v>1</v>
      </c>
      <c r="AQ118" s="136">
        <v>-1.7999999999999999E-2</v>
      </c>
    </row>
    <row r="119" spans="24:43" ht="14.45" customHeight="1">
      <c r="X119" s="129" t="s">
        <v>17</v>
      </c>
      <c r="Y119" s="130" t="s">
        <v>1</v>
      </c>
      <c r="Z119" s="130">
        <v>20</v>
      </c>
      <c r="AA119" s="131">
        <v>24.25</v>
      </c>
      <c r="AB119" s="132">
        <v>43555</v>
      </c>
      <c r="AC119" s="133">
        <v>3708.8205799751699</v>
      </c>
      <c r="AD119" s="133">
        <v>3780</v>
      </c>
      <c r="AE119" s="133">
        <v>5.903126532847657</v>
      </c>
      <c r="AF119" s="133">
        <v>5.95</v>
      </c>
      <c r="AG119" s="133">
        <v>6.5286860018525097</v>
      </c>
      <c r="AH119" s="131">
        <v>6.68</v>
      </c>
      <c r="AI119" s="134">
        <f t="shared" si="81"/>
        <v>0.76331080690980635</v>
      </c>
      <c r="AJ119" s="134">
        <f t="shared" si="82"/>
        <v>0.75560593971498591</v>
      </c>
      <c r="AK119" s="134">
        <f t="shared" si="83"/>
        <v>0.24924869489080442</v>
      </c>
      <c r="AL119" s="134">
        <f t="shared" si="84"/>
        <v>0.25403225806451613</v>
      </c>
      <c r="AM119" s="83">
        <v>0.99</v>
      </c>
      <c r="AN119" s="134">
        <v>0.99619999999999997</v>
      </c>
      <c r="AO119" s="83">
        <v>0.99</v>
      </c>
      <c r="AP119" s="135">
        <v>0.99629999999999996</v>
      </c>
      <c r="AQ119" s="136">
        <v>-1.6500000000000001E-2</v>
      </c>
    </row>
    <row r="120" spans="24:43" ht="14.45" customHeight="1" thickBot="1">
      <c r="X120" s="129" t="s">
        <v>17</v>
      </c>
      <c r="Y120" s="130" t="s">
        <v>1</v>
      </c>
      <c r="Z120" s="130">
        <v>20</v>
      </c>
      <c r="AA120" s="131">
        <v>24.25</v>
      </c>
      <c r="AB120" s="132">
        <v>43585</v>
      </c>
      <c r="AC120" s="154">
        <v>3749.75</v>
      </c>
      <c r="AD120" s="133">
        <v>3528</v>
      </c>
      <c r="AE120" s="133">
        <v>6.8556223547862798</v>
      </c>
      <c r="AF120" s="133">
        <v>6.85</v>
      </c>
      <c r="AG120" s="133">
        <v>6.9713584837704774</v>
      </c>
      <c r="AH120" s="133">
        <v>7.03</v>
      </c>
      <c r="AI120" s="134">
        <f t="shared" si="81"/>
        <v>0.7468213169650435</v>
      </c>
      <c r="AJ120" s="134">
        <f t="shared" si="82"/>
        <v>0.68996509630268499</v>
      </c>
      <c r="AK120" s="134">
        <f t="shared" si="83"/>
        <v>0.26039930555555557</v>
      </c>
      <c r="AL120" s="134">
        <f t="shared" si="84"/>
        <v>0.24500000000000002</v>
      </c>
      <c r="AM120" s="83">
        <v>0.99</v>
      </c>
      <c r="AN120" s="134">
        <v>0.99980000000000002</v>
      </c>
      <c r="AO120" s="83">
        <v>0.99</v>
      </c>
      <c r="AP120" s="135">
        <v>1</v>
      </c>
      <c r="AQ120" s="155">
        <v>-5.3499999999999999E-2</v>
      </c>
    </row>
    <row r="121" spans="24:43" ht="14.45" customHeight="1">
      <c r="X121" s="129" t="s">
        <v>17</v>
      </c>
      <c r="Y121" s="130" t="s">
        <v>1</v>
      </c>
      <c r="Z121" s="130">
        <v>20</v>
      </c>
      <c r="AA121" s="131">
        <v>24.25</v>
      </c>
      <c r="AB121" s="132">
        <v>43616</v>
      </c>
      <c r="AC121" s="154">
        <v>3696.2455246418199</v>
      </c>
      <c r="AD121" s="133">
        <v>3780.1982002073637</v>
      </c>
      <c r="AE121" s="133">
        <v>6.8800781977768333</v>
      </c>
      <c r="AF121" s="133">
        <v>7.2861935483870965</v>
      </c>
      <c r="AG121" s="133">
        <v>6.9082437311962153</v>
      </c>
      <c r="AH121" s="133">
        <v>7.2861935483870965</v>
      </c>
      <c r="AI121" s="134">
        <f t="shared" si="81"/>
        <v>0.71892656042591674</v>
      </c>
      <c r="AJ121" s="134">
        <f t="shared" si="82"/>
        <v>0.69049037988667938</v>
      </c>
      <c r="AK121" s="134">
        <f t="shared" si="83"/>
        <v>0.24840359708614382</v>
      </c>
      <c r="AL121" s="134">
        <f t="shared" si="84"/>
        <v>0.25404557797092497</v>
      </c>
      <c r="AM121" s="83">
        <v>0.99</v>
      </c>
      <c r="AN121" s="134">
        <v>0.99950000000000006</v>
      </c>
      <c r="AO121" s="83">
        <v>0.99</v>
      </c>
      <c r="AP121" s="135">
        <v>1</v>
      </c>
      <c r="AQ121" s="136">
        <v>-4.9409791727820597E-2</v>
      </c>
    </row>
    <row r="122" spans="24:43" ht="14.45" customHeight="1">
      <c r="X122" s="129" t="s">
        <v>17</v>
      </c>
      <c r="Y122" s="130" t="s">
        <v>1</v>
      </c>
      <c r="Z122" s="130">
        <v>20</v>
      </c>
      <c r="AA122" s="131">
        <v>24.25</v>
      </c>
      <c r="AB122" s="132">
        <v>43646</v>
      </c>
      <c r="AC122" s="143">
        <v>3443.3044492824342</v>
      </c>
      <c r="AD122" s="131">
        <v>3632.4758833639703</v>
      </c>
      <c r="AE122" s="131">
        <v>6.5982518032581874</v>
      </c>
      <c r="AF122" s="130">
        <v>7.18</v>
      </c>
      <c r="AG122" s="131">
        <v>6.5502836648077292</v>
      </c>
      <c r="AH122" s="130">
        <v>7.13</v>
      </c>
      <c r="AI122" s="134">
        <f t="shared" si="81"/>
        <v>0.72987270665234638</v>
      </c>
      <c r="AJ122" s="134">
        <f t="shared" si="82"/>
        <v>0.70317671284681815</v>
      </c>
      <c r="AK122" s="134">
        <f t="shared" si="83"/>
        <v>0.23911836453350238</v>
      </c>
      <c r="AL122" s="134">
        <f t="shared" si="84"/>
        <v>0.25225526967805351</v>
      </c>
      <c r="AM122" s="83">
        <v>0.99</v>
      </c>
      <c r="AN122" s="156">
        <v>0.99590000000000001</v>
      </c>
      <c r="AO122" s="83">
        <v>0.99</v>
      </c>
      <c r="AP122" s="157">
        <v>0.99739999999999995</v>
      </c>
      <c r="AQ122" s="136">
        <v>-3.2599999999999997E-2</v>
      </c>
    </row>
    <row r="123" spans="24:43" ht="14.45" customHeight="1">
      <c r="X123" s="129" t="s">
        <v>17</v>
      </c>
      <c r="Y123" s="130" t="s">
        <v>1</v>
      </c>
      <c r="Z123" s="130">
        <v>20</v>
      </c>
      <c r="AA123" s="131">
        <v>24.25</v>
      </c>
      <c r="AB123" s="132">
        <v>43677</v>
      </c>
      <c r="AC123" s="143">
        <v>3464.0766525771542</v>
      </c>
      <c r="AD123" s="131">
        <v>3296.5147430525794</v>
      </c>
      <c r="AE123" s="131">
        <v>6.1596751844521469</v>
      </c>
      <c r="AF123" s="131">
        <v>6.1466451612903228</v>
      </c>
      <c r="AG123" s="133">
        <v>6.1450708620390726</v>
      </c>
      <c r="AH123" s="131">
        <v>6.0859354838709674</v>
      </c>
      <c r="AI123" s="134">
        <f t="shared" si="81"/>
        <v>0.75744650629468779</v>
      </c>
      <c r="AJ123" s="134">
        <f t="shared" si="82"/>
        <v>0.72473708132847914</v>
      </c>
      <c r="AK123" s="134">
        <f t="shared" si="83"/>
        <v>0.23280085030760442</v>
      </c>
      <c r="AL123" s="134">
        <f t="shared" si="84"/>
        <v>0.22153996929116795</v>
      </c>
      <c r="AM123" s="83">
        <v>0.99</v>
      </c>
      <c r="AN123" s="156">
        <v>0.99419999999999997</v>
      </c>
      <c r="AO123" s="83">
        <v>0.99</v>
      </c>
      <c r="AP123" s="135">
        <v>1</v>
      </c>
      <c r="AQ123" s="146">
        <v>-2.9771359860584101E-2</v>
      </c>
    </row>
    <row r="124" spans="24:43" ht="14.45" customHeight="1">
      <c r="X124" s="129" t="s">
        <v>17</v>
      </c>
      <c r="Y124" s="130" t="s">
        <v>1</v>
      </c>
      <c r="Z124" s="130">
        <v>20</v>
      </c>
      <c r="AA124" s="131">
        <v>24.25</v>
      </c>
      <c r="AB124" s="132">
        <v>43708</v>
      </c>
      <c r="AC124" s="143">
        <v>3381.3903097084362</v>
      </c>
      <c r="AD124" s="133">
        <v>3232.9425623361594</v>
      </c>
      <c r="AE124" s="133">
        <v>5.9109404414538362</v>
      </c>
      <c r="AF124" s="133">
        <v>5.6261935483870964</v>
      </c>
      <c r="AG124" s="133">
        <v>5.970406402009961</v>
      </c>
      <c r="AH124" s="133">
        <v>5.6743870967741934</v>
      </c>
      <c r="AI124" s="134">
        <f t="shared" si="81"/>
        <v>0.76099670800849195</v>
      </c>
      <c r="AJ124" s="134">
        <f t="shared" si="82"/>
        <v>0.76062723891012496</v>
      </c>
      <c r="AK124" s="134">
        <f t="shared" si="83"/>
        <v>0.22724397242664221</v>
      </c>
      <c r="AL124" s="134">
        <f t="shared" si="84"/>
        <v>0.21726764531829029</v>
      </c>
      <c r="AM124" s="83">
        <v>0.99</v>
      </c>
      <c r="AN124" s="156">
        <v>0.99639999999999995</v>
      </c>
      <c r="AO124" s="83">
        <v>0.99</v>
      </c>
      <c r="AP124" s="135">
        <v>1</v>
      </c>
      <c r="AQ124" s="136">
        <v>-8.3999999999999995E-3</v>
      </c>
    </row>
    <row r="125" spans="24:43" ht="14.45" customHeight="1">
      <c r="X125" s="129" t="s">
        <v>17</v>
      </c>
      <c r="Y125" s="130" t="s">
        <v>1</v>
      </c>
      <c r="Z125" s="130">
        <v>20</v>
      </c>
      <c r="AA125" s="131">
        <v>24.25</v>
      </c>
      <c r="AB125" s="132">
        <v>43738</v>
      </c>
      <c r="AC125" s="143">
        <v>3526.5452441942084</v>
      </c>
      <c r="AD125" s="133">
        <v>3470.3032820530802</v>
      </c>
      <c r="AE125" s="131">
        <v>6.1062027634325631</v>
      </c>
      <c r="AF125" s="131">
        <v>6.0374333333333334</v>
      </c>
      <c r="AG125" s="131">
        <v>6.4421590823490504</v>
      </c>
      <c r="AH125" s="133">
        <v>6.5019666666666662</v>
      </c>
      <c r="AI125" s="134">
        <f t="shared" si="81"/>
        <v>0.76006340464557032</v>
      </c>
      <c r="AJ125" s="134">
        <f t="shared" si="82"/>
        <v>0.73822832099814362</v>
      </c>
      <c r="AK125" s="134">
        <f t="shared" si="83"/>
        <v>0.2448989752912645</v>
      </c>
      <c r="AL125" s="134">
        <f t="shared" si="84"/>
        <v>0.24099328347590837</v>
      </c>
      <c r="AM125" s="83">
        <v>0.99</v>
      </c>
      <c r="AN125" s="156">
        <v>0.99380000000000002</v>
      </c>
      <c r="AO125" s="83">
        <v>0.99</v>
      </c>
      <c r="AP125" s="135">
        <v>0.99529999999999996</v>
      </c>
      <c r="AQ125" s="136">
        <v>-1.5100000000000001E-2</v>
      </c>
    </row>
    <row r="126" spans="24:43" ht="14.45" customHeight="1">
      <c r="X126" s="129" t="s">
        <v>17</v>
      </c>
      <c r="Y126" s="130" t="s">
        <v>1</v>
      </c>
      <c r="Z126" s="130">
        <v>20</v>
      </c>
      <c r="AA126" s="131">
        <v>24.25</v>
      </c>
      <c r="AB126" s="132">
        <v>43769</v>
      </c>
      <c r="AC126" s="143">
        <v>3564.2760363705556</v>
      </c>
      <c r="AD126" s="133">
        <v>3535.6019999999999</v>
      </c>
      <c r="AE126" s="131">
        <v>5.3400232568836401</v>
      </c>
      <c r="AF126" s="133">
        <v>5.2035483870967738</v>
      </c>
      <c r="AG126" s="131">
        <v>6.479096984358061</v>
      </c>
      <c r="AH126" s="133">
        <v>6.3166129032258063</v>
      </c>
      <c r="AI126" s="134">
        <f t="shared" si="81"/>
        <v>0.73917661439244964</v>
      </c>
      <c r="AJ126" s="134">
        <f t="shared" si="82"/>
        <v>0.75027230478206242</v>
      </c>
      <c r="AK126" s="134">
        <f t="shared" si="83"/>
        <v>0.2395346798636126</v>
      </c>
      <c r="AL126" s="134">
        <f t="shared" si="84"/>
        <v>0.2376076612903226</v>
      </c>
      <c r="AM126" s="83">
        <v>0.99</v>
      </c>
      <c r="AN126" s="156">
        <v>0.99239999999999995</v>
      </c>
      <c r="AO126" s="83">
        <v>0.99</v>
      </c>
      <c r="AP126" s="135">
        <v>1</v>
      </c>
      <c r="AQ126" s="136">
        <v>-1.3599999999999999E-2</v>
      </c>
    </row>
    <row r="127" spans="24:43" ht="14.45" customHeight="1">
      <c r="X127" s="129" t="s">
        <v>17</v>
      </c>
      <c r="Y127" s="130" t="s">
        <v>1</v>
      </c>
      <c r="Z127" s="130">
        <v>20</v>
      </c>
      <c r="AA127" s="131">
        <v>24.25</v>
      </c>
      <c r="AB127" s="132">
        <v>43799</v>
      </c>
      <c r="AC127" s="143">
        <v>3032.2391776693298</v>
      </c>
      <c r="AD127" s="133">
        <v>2561.6046025050905</v>
      </c>
      <c r="AE127" s="133">
        <v>4.2690872596265175</v>
      </c>
      <c r="AF127" s="133">
        <v>3.54</v>
      </c>
      <c r="AG127" s="133">
        <v>5.7461868891596053</v>
      </c>
      <c r="AH127" s="133">
        <v>4.63</v>
      </c>
      <c r="AI127" s="134">
        <f t="shared" si="81"/>
        <v>0.73268198870704648</v>
      </c>
      <c r="AJ127" s="134">
        <f t="shared" si="82"/>
        <v>0.76133552151964712</v>
      </c>
      <c r="AK127" s="134">
        <f t="shared" si="83"/>
        <v>0.21057216511592569</v>
      </c>
      <c r="AL127" s="134">
        <f t="shared" si="84"/>
        <v>0.17788920850729797</v>
      </c>
      <c r="AM127" s="83">
        <v>0.99</v>
      </c>
      <c r="AN127" s="83">
        <v>0.99890000000000001</v>
      </c>
      <c r="AO127" s="83">
        <v>0.99</v>
      </c>
      <c r="AP127" s="145">
        <v>1</v>
      </c>
      <c r="AQ127" s="136">
        <v>-0.01</v>
      </c>
    </row>
    <row r="128" spans="24:43" ht="15" customHeight="1">
      <c r="X128" s="129" t="s">
        <v>17</v>
      </c>
      <c r="Y128" s="130" t="s">
        <v>1</v>
      </c>
      <c r="Z128" s="130">
        <v>20</v>
      </c>
      <c r="AA128" s="131">
        <v>24.25</v>
      </c>
      <c r="AB128" s="132">
        <v>43830</v>
      </c>
      <c r="AC128" s="143">
        <v>3013.0233851837252</v>
      </c>
      <c r="AD128" s="133">
        <v>3053.2958206837343</v>
      </c>
      <c r="AE128" s="131">
        <v>3.8192598068189256</v>
      </c>
      <c r="AF128" s="131">
        <v>3.782548387096774</v>
      </c>
      <c r="AG128" s="131">
        <v>5.4730258167753227</v>
      </c>
      <c r="AH128" s="131">
        <v>5.3476451612903224</v>
      </c>
      <c r="AI128" s="134">
        <f t="shared" si="81"/>
        <v>0.73971831936719379</v>
      </c>
      <c r="AJ128" s="134">
        <f t="shared" si="82"/>
        <v>0.76386291312926824</v>
      </c>
      <c r="AK128" s="134">
        <f t="shared" si="83"/>
        <v>0.20248813072471269</v>
      </c>
      <c r="AL128" s="134">
        <f t="shared" si="84"/>
        <v>0.20519461160508967</v>
      </c>
      <c r="AM128" s="83">
        <v>0.99</v>
      </c>
      <c r="AN128" s="156">
        <v>0.99429999999999996</v>
      </c>
      <c r="AO128" s="83">
        <v>0.99</v>
      </c>
      <c r="AP128" s="135">
        <v>0.99490000000000001</v>
      </c>
      <c r="AQ128" s="136">
        <v>-1.2E-2</v>
      </c>
    </row>
    <row r="129" spans="24:43" ht="14.45" customHeight="1">
      <c r="X129" s="129" t="s">
        <v>17</v>
      </c>
      <c r="Y129" s="130" t="s">
        <v>1</v>
      </c>
      <c r="Z129" s="130">
        <v>20</v>
      </c>
      <c r="AA129" s="131">
        <v>24.25</v>
      </c>
      <c r="AB129" s="132">
        <v>43861</v>
      </c>
      <c r="AC129" s="143">
        <v>3007.2684466804631</v>
      </c>
      <c r="AD129" s="143">
        <v>3063.5485158431879</v>
      </c>
      <c r="AE129" s="143">
        <v>3.8685260213962178</v>
      </c>
      <c r="AF129" s="143">
        <v>3.874806451612903</v>
      </c>
      <c r="AG129" s="143">
        <v>5.2484230446031797</v>
      </c>
      <c r="AH129" s="143">
        <v>5.2490967741935481</v>
      </c>
      <c r="AI129" s="134">
        <f t="shared" si="81"/>
        <v>0.76990073185319718</v>
      </c>
      <c r="AJ129" s="134">
        <f t="shared" si="82"/>
        <v>0.77659940575395325</v>
      </c>
      <c r="AK129" s="134">
        <f t="shared" si="83"/>
        <v>0.20210137410486981</v>
      </c>
      <c r="AL129" s="134">
        <f t="shared" si="84"/>
        <v>0.20588363681741853</v>
      </c>
      <c r="AM129" s="83">
        <v>0.99</v>
      </c>
      <c r="AN129" s="83">
        <v>0.99970000000000003</v>
      </c>
      <c r="AO129" s="83">
        <v>0.99</v>
      </c>
      <c r="AP129" s="145">
        <v>1</v>
      </c>
      <c r="AQ129" s="136">
        <v>-1.3599999999999999E-2</v>
      </c>
    </row>
    <row r="130" spans="24:43" ht="14.45" customHeight="1">
      <c r="X130" s="129" t="s">
        <v>17</v>
      </c>
      <c r="Y130" s="130" t="s">
        <v>1</v>
      </c>
      <c r="Z130" s="130">
        <v>20</v>
      </c>
      <c r="AA130" s="131">
        <v>24.25</v>
      </c>
      <c r="AB130" s="132">
        <v>43890</v>
      </c>
      <c r="AC130" s="143">
        <v>3224.2142957872729</v>
      </c>
      <c r="AD130" s="133">
        <v>3471.9367224192115</v>
      </c>
      <c r="AE130" s="131">
        <v>4.9341890214880948</v>
      </c>
      <c r="AF130" s="131">
        <v>5.184310344827586</v>
      </c>
      <c r="AG130" s="131">
        <v>6.1841021334388087</v>
      </c>
      <c r="AH130" s="131">
        <v>6.5714827586206894</v>
      </c>
      <c r="AI130" s="134">
        <f t="shared" si="81"/>
        <v>0.74886289115643545</v>
      </c>
      <c r="AJ130" s="134">
        <f t="shared" si="82"/>
        <v>0.75157519860270505</v>
      </c>
      <c r="AK130" s="134">
        <f t="shared" si="83"/>
        <v>0.23162459021460291</v>
      </c>
      <c r="AL130" s="134">
        <f t="shared" si="84"/>
        <v>0.24942074155310429</v>
      </c>
      <c r="AM130" s="83">
        <v>0.99</v>
      </c>
      <c r="AN130" s="156">
        <v>0.99960000000000004</v>
      </c>
      <c r="AO130" s="83">
        <v>0.99</v>
      </c>
      <c r="AP130" s="135">
        <v>1</v>
      </c>
      <c r="AQ130" s="136">
        <v>-1.3100000000000001E-2</v>
      </c>
    </row>
    <row r="131" spans="24:43" ht="14.45" customHeight="1" thickBot="1">
      <c r="X131" s="129" t="s">
        <v>17</v>
      </c>
      <c r="Y131" s="130" t="s">
        <v>1</v>
      </c>
      <c r="Z131" s="130">
        <v>20</v>
      </c>
      <c r="AA131" s="131">
        <v>24.25</v>
      </c>
      <c r="AB131" s="132">
        <v>43921</v>
      </c>
      <c r="AC131" s="147">
        <v>3762.1993622946211</v>
      </c>
      <c r="AD131" s="133">
        <v>3645.6609249365847</v>
      </c>
      <c r="AE131" s="133">
        <v>6.0168174692592826</v>
      </c>
      <c r="AF131" s="144">
        <v>5.78</v>
      </c>
      <c r="AG131" s="133">
        <v>6.7568695397804843</v>
      </c>
      <c r="AH131" s="144">
        <v>6.48</v>
      </c>
      <c r="AI131" s="134">
        <f t="shared" si="81"/>
        <v>0.74814820857712117</v>
      </c>
      <c r="AJ131" s="134">
        <f t="shared" si="82"/>
        <v>0.75351364280630617</v>
      </c>
      <c r="AK131" s="134">
        <f t="shared" si="83"/>
        <v>0.25283597864883206</v>
      </c>
      <c r="AL131" s="134">
        <f t="shared" si="84"/>
        <v>0.2450040944177812</v>
      </c>
      <c r="AM131" s="83">
        <v>0.99</v>
      </c>
      <c r="AN131" s="156">
        <v>0.99319999999999997</v>
      </c>
      <c r="AO131" s="156">
        <v>0.99</v>
      </c>
      <c r="AP131" s="157">
        <v>0.995</v>
      </c>
      <c r="AQ131" s="136">
        <v>-1.11E-2</v>
      </c>
    </row>
    <row r="132" spans="24:43" ht="14.45" customHeight="1">
      <c r="X132" s="129" t="s">
        <v>17</v>
      </c>
      <c r="Y132" s="130" t="s">
        <v>1</v>
      </c>
      <c r="Z132" s="130">
        <v>20</v>
      </c>
      <c r="AA132" s="131">
        <v>24.25</v>
      </c>
      <c r="AB132" s="132">
        <v>43951</v>
      </c>
      <c r="AC132" s="143">
        <v>3676.2563032004509</v>
      </c>
      <c r="AD132" s="133">
        <v>3601.23</v>
      </c>
      <c r="AE132" s="131">
        <v>6.8666666666666663</v>
      </c>
      <c r="AF132" s="131">
        <v>6.62</v>
      </c>
      <c r="AG132" s="131">
        <v>6.9933333333333341</v>
      </c>
      <c r="AH132" s="131">
        <v>6.7830000000000004</v>
      </c>
      <c r="AI132" s="134">
        <f t="shared" si="81"/>
        <v>0.72988318875177749</v>
      </c>
      <c r="AJ132" s="134">
        <f t="shared" si="82"/>
        <v>0.73154257079690754</v>
      </c>
      <c r="AK132" s="134">
        <f t="shared" si="83"/>
        <v>0.25529557661114244</v>
      </c>
      <c r="AL132" s="134">
        <f t="shared" si="84"/>
        <v>0.25008541666666667</v>
      </c>
      <c r="AM132" s="83">
        <v>0.99</v>
      </c>
      <c r="AN132" s="111">
        <v>0.99760000000000004</v>
      </c>
      <c r="AO132" s="83">
        <v>0.995</v>
      </c>
      <c r="AP132" s="112">
        <v>1</v>
      </c>
      <c r="AQ132" s="136">
        <v>-1.9E-2</v>
      </c>
    </row>
    <row r="133" spans="24:43" ht="14.45" customHeight="1">
      <c r="X133" s="129" t="s">
        <v>17</v>
      </c>
      <c r="Y133" s="130" t="s">
        <v>1</v>
      </c>
      <c r="Z133" s="130">
        <v>20</v>
      </c>
      <c r="AA133" s="131">
        <v>24.25</v>
      </c>
      <c r="AB133" s="132">
        <v>43982</v>
      </c>
      <c r="AC133" s="133">
        <v>3701.5295357490345</v>
      </c>
      <c r="AD133" s="133">
        <v>3818.1849868395361</v>
      </c>
      <c r="AE133" s="131">
        <v>6.903225806451613</v>
      </c>
      <c r="AF133" s="131">
        <v>7.3438387096774189</v>
      </c>
      <c r="AG133" s="131">
        <v>6.9161290322580644</v>
      </c>
      <c r="AH133" s="131">
        <v>7.3548709677419355</v>
      </c>
      <c r="AI133" s="134">
        <f t="shared" si="81"/>
        <v>0.71913346726012128</v>
      </c>
      <c r="AJ133" s="134">
        <f t="shared" si="82"/>
        <v>0.69112411297958676</v>
      </c>
      <c r="AK133" s="134">
        <f t="shared" si="83"/>
        <v>0.24875870535947811</v>
      </c>
      <c r="AL133" s="134">
        <f t="shared" si="84"/>
        <v>0.25659845341663551</v>
      </c>
      <c r="AM133" s="83">
        <v>0.99</v>
      </c>
      <c r="AN133" s="111">
        <v>0.99919999999999998</v>
      </c>
      <c r="AO133" s="83">
        <v>0.995</v>
      </c>
      <c r="AP133" s="112">
        <v>1</v>
      </c>
      <c r="AQ133" s="148">
        <v>-3.9699999999999999E-2</v>
      </c>
    </row>
    <row r="134" spans="24:43" ht="14.45" customHeight="1">
      <c r="X134" s="129" t="s">
        <v>17</v>
      </c>
      <c r="Y134" s="130" t="s">
        <v>1</v>
      </c>
      <c r="Z134" s="130">
        <v>20</v>
      </c>
      <c r="AA134" s="131">
        <v>24.25</v>
      </c>
      <c r="AB134" s="132">
        <v>44012</v>
      </c>
      <c r="AC134" s="133">
        <v>3376.7932586590514</v>
      </c>
      <c r="AD134" s="133">
        <v>3712.1280138120983</v>
      </c>
      <c r="AE134" s="131">
        <v>6.5</v>
      </c>
      <c r="AF134" s="131">
        <v>7.23</v>
      </c>
      <c r="AG134" s="131">
        <v>6.47</v>
      </c>
      <c r="AH134" s="131">
        <v>7.18</v>
      </c>
      <c r="AI134" s="134">
        <f t="shared" si="81"/>
        <v>0.72465617817870265</v>
      </c>
      <c r="AJ134" s="134">
        <f t="shared" si="82"/>
        <v>0.7156756715230389</v>
      </c>
      <c r="AK134" s="134">
        <f t="shared" si="83"/>
        <v>0.234499531851323</v>
      </c>
      <c r="AL134" s="134">
        <f t="shared" si="84"/>
        <v>0.25778666762584013</v>
      </c>
      <c r="AM134" s="83">
        <v>0.99</v>
      </c>
      <c r="AN134" s="111">
        <v>0.99299999999999999</v>
      </c>
      <c r="AO134" s="83">
        <v>0.995</v>
      </c>
      <c r="AP134" s="112">
        <v>0.99550000000000005</v>
      </c>
      <c r="AQ134" s="148">
        <v>-2.3E-2</v>
      </c>
    </row>
    <row r="135" spans="24:43" ht="14.45" customHeight="1">
      <c r="X135" s="129" t="s">
        <v>17</v>
      </c>
      <c r="Y135" s="130" t="s">
        <v>1</v>
      </c>
      <c r="Z135" s="130">
        <v>20</v>
      </c>
      <c r="AA135" s="131">
        <v>24.25</v>
      </c>
      <c r="AB135" s="132">
        <v>44043</v>
      </c>
      <c r="AC135" s="133">
        <v>3090.1682096841309</v>
      </c>
      <c r="AD135" s="133">
        <v>3636.0100625140558</v>
      </c>
      <c r="AE135" s="131">
        <v>5.741935483870968</v>
      </c>
      <c r="AF135" s="131">
        <v>6.68</v>
      </c>
      <c r="AG135" s="131">
        <v>5.7290322580645157</v>
      </c>
      <c r="AH135" s="131">
        <v>6.65</v>
      </c>
      <c r="AI135" s="134">
        <f t="shared" si="81"/>
        <v>0.72475667084238216</v>
      </c>
      <c r="AJ135" s="134">
        <f t="shared" si="82"/>
        <v>0.7307620581658858</v>
      </c>
      <c r="AK135" s="134">
        <f t="shared" si="83"/>
        <v>0.20767259473683672</v>
      </c>
      <c r="AL135" s="134">
        <f t="shared" si="84"/>
        <v>0.24435551495390159</v>
      </c>
      <c r="AM135" s="83">
        <v>0.99</v>
      </c>
      <c r="AN135" s="111">
        <v>0.99529999999999996</v>
      </c>
      <c r="AO135" s="83">
        <v>0.995</v>
      </c>
      <c r="AP135" s="112">
        <v>0.99629999999999996</v>
      </c>
      <c r="AQ135" s="146">
        <v>-1.5299999999999999E-2</v>
      </c>
    </row>
    <row r="136" spans="24:43" ht="14.45" customHeight="1">
      <c r="X136" s="129" t="s">
        <v>17</v>
      </c>
      <c r="Y136" s="130" t="s">
        <v>1</v>
      </c>
      <c r="Z136" s="130">
        <v>20</v>
      </c>
      <c r="AA136" s="131">
        <v>24.25</v>
      </c>
      <c r="AB136" s="132">
        <v>44074</v>
      </c>
      <c r="AC136" s="133">
        <v>3159.7382609686142</v>
      </c>
      <c r="AD136" s="133">
        <v>3243.6716763361692</v>
      </c>
      <c r="AE136" s="131">
        <v>5.709677419354839</v>
      </c>
      <c r="AF136" s="131">
        <v>5.6580000000000004</v>
      </c>
      <c r="AG136" s="131">
        <v>5.7612903225806447</v>
      </c>
      <c r="AH136" s="131">
        <v>5.74</v>
      </c>
      <c r="AI136" s="134">
        <f t="shared" si="81"/>
        <v>0.73692402744350827</v>
      </c>
      <c r="AJ136" s="134">
        <f t="shared" si="82"/>
        <v>0.75352058132803346</v>
      </c>
      <c r="AK136" s="134">
        <f t="shared" si="83"/>
        <v>0.21234800140918106</v>
      </c>
      <c r="AL136" s="134">
        <f t="shared" si="84"/>
        <v>0.21798868792581783</v>
      </c>
      <c r="AM136" s="83">
        <v>0.99</v>
      </c>
      <c r="AN136" s="111">
        <v>0.99760000000000004</v>
      </c>
      <c r="AO136" s="83">
        <v>0.995</v>
      </c>
      <c r="AP136" s="112">
        <v>0.99880000000000002</v>
      </c>
      <c r="AQ136" s="146">
        <v>-5.8999999999999999E-3</v>
      </c>
    </row>
    <row r="137" spans="24:43" ht="14.45" customHeight="1">
      <c r="X137" s="129" t="s">
        <v>17</v>
      </c>
      <c r="Y137" s="130" t="s">
        <v>1</v>
      </c>
      <c r="Z137" s="130">
        <v>20</v>
      </c>
      <c r="AA137" s="131">
        <v>24.25</v>
      </c>
      <c r="AB137" s="132">
        <v>44104</v>
      </c>
      <c r="AC137" s="133">
        <v>3377.0501964686741</v>
      </c>
      <c r="AD137" s="133">
        <v>3334.9867560976572</v>
      </c>
      <c r="AE137" s="131">
        <v>5.9333333333333336</v>
      </c>
      <c r="AF137" s="131">
        <v>5.8611333333333331</v>
      </c>
      <c r="AG137" s="131">
        <v>6.4566666666666661</v>
      </c>
      <c r="AH137" s="131">
        <v>6.3944666666666663</v>
      </c>
      <c r="AI137" s="134">
        <f t="shared" si="81"/>
        <v>0.72620788116703439</v>
      </c>
      <c r="AJ137" s="134">
        <f t="shared" si="82"/>
        <v>0.72722361684069747</v>
      </c>
      <c r="AK137" s="134">
        <f t="shared" si="83"/>
        <v>0.23451737475476903</v>
      </c>
      <c r="AL137" s="134">
        <f t="shared" si="84"/>
        <v>0.23159630250678173</v>
      </c>
      <c r="AM137" s="83">
        <v>0.99</v>
      </c>
      <c r="AN137" s="111">
        <v>0.98580000000000001</v>
      </c>
      <c r="AO137" s="83">
        <v>0.995</v>
      </c>
      <c r="AP137" s="112">
        <v>0.98680000000000001</v>
      </c>
      <c r="AQ137" s="146">
        <v>-1.43E-2</v>
      </c>
    </row>
    <row r="138" spans="24:43" ht="14.45" customHeight="1">
      <c r="X138" s="129" t="s">
        <v>17</v>
      </c>
      <c r="Y138" s="130" t="s">
        <v>1</v>
      </c>
      <c r="Z138" s="130">
        <v>20</v>
      </c>
      <c r="AA138" s="131">
        <v>24.25</v>
      </c>
      <c r="AB138" s="132">
        <v>44135</v>
      </c>
      <c r="AC138" s="133">
        <v>3614.558212569546</v>
      </c>
      <c r="AD138" s="133">
        <v>3494.6954006822725</v>
      </c>
      <c r="AE138" s="131">
        <v>5.387096774193548</v>
      </c>
      <c r="AF138" s="131">
        <v>5.278806451612903</v>
      </c>
      <c r="AG138" s="131">
        <v>6.5354838709677416</v>
      </c>
      <c r="AH138" s="131">
        <v>6.4266451612903222</v>
      </c>
      <c r="AI138" s="134">
        <f t="shared" si="81"/>
        <v>0.74313693155685367</v>
      </c>
      <c r="AJ138" s="134">
        <f t="shared" si="82"/>
        <v>0.72458693488787507</v>
      </c>
      <c r="AK138" s="134">
        <f t="shared" si="83"/>
        <v>0.24291385837160928</v>
      </c>
      <c r="AL138" s="134">
        <f t="shared" si="84"/>
        <v>0.23485856187380866</v>
      </c>
      <c r="AM138" s="83">
        <v>0.99</v>
      </c>
      <c r="AN138" s="111">
        <v>0.99829999999999997</v>
      </c>
      <c r="AO138" s="83">
        <v>0.995</v>
      </c>
      <c r="AP138" s="112">
        <v>1</v>
      </c>
      <c r="AQ138" s="146">
        <v>-2.35E-2</v>
      </c>
    </row>
    <row r="139" spans="24:43" ht="14.45" customHeight="1">
      <c r="X139" s="129" t="s">
        <v>17</v>
      </c>
      <c r="Y139" s="130" t="s">
        <v>1</v>
      </c>
      <c r="Z139" s="130">
        <v>20</v>
      </c>
      <c r="AA139" s="131">
        <v>24.25</v>
      </c>
      <c r="AB139" s="132">
        <v>44165</v>
      </c>
      <c r="AC139" s="133">
        <v>3148.3750224689857</v>
      </c>
      <c r="AD139" s="133">
        <v>3113.1680636783385</v>
      </c>
      <c r="AE139" s="131">
        <v>4.2666666666666666</v>
      </c>
      <c r="AF139" s="131">
        <v>4.2995999999999999</v>
      </c>
      <c r="AG139" s="131">
        <v>5.5533333333333328</v>
      </c>
      <c r="AH139" s="131">
        <v>5.798</v>
      </c>
      <c r="AI139" s="134">
        <f t="shared" si="81"/>
        <v>0.78716273075152865</v>
      </c>
      <c r="AJ139" s="134">
        <f t="shared" si="82"/>
        <v>0.74087479577494497</v>
      </c>
      <c r="AK139" s="134">
        <f t="shared" si="83"/>
        <v>0.218637154338124</v>
      </c>
      <c r="AL139" s="134">
        <f t="shared" si="84"/>
        <v>0.21619222664432908</v>
      </c>
      <c r="AM139" s="83">
        <v>0.99</v>
      </c>
      <c r="AN139" s="111">
        <v>0.99619999999999997</v>
      </c>
      <c r="AO139" s="83">
        <v>0.995</v>
      </c>
      <c r="AP139" s="112">
        <v>0.99809999999999999</v>
      </c>
      <c r="AQ139" s="146">
        <v>-1.7899999999999999E-2</v>
      </c>
    </row>
    <row r="140" spans="24:43" ht="14.45" customHeight="1">
      <c r="X140" s="129" t="s">
        <v>17</v>
      </c>
      <c r="Y140" s="130" t="s">
        <v>1</v>
      </c>
      <c r="Z140" s="130">
        <v>20</v>
      </c>
      <c r="AA140" s="131">
        <v>24.25</v>
      </c>
      <c r="AB140" s="132">
        <v>44196</v>
      </c>
      <c r="AC140" s="133">
        <v>3150.1900034653381</v>
      </c>
      <c r="AD140" s="133">
        <v>3216.1797754116542</v>
      </c>
      <c r="AE140" s="131">
        <v>3.774193548387097</v>
      </c>
      <c r="AF140" s="131">
        <v>3.9980368743162709</v>
      </c>
      <c r="AG140" s="131">
        <v>5.2032258064516137</v>
      </c>
      <c r="AH140" s="131">
        <v>5.7264518107221427</v>
      </c>
      <c r="AI140" s="134">
        <f t="shared" si="81"/>
        <v>0.81349604169996137</v>
      </c>
      <c r="AJ140" s="134">
        <f t="shared" si="82"/>
        <v>0.75503219552561684</v>
      </c>
      <c r="AK140" s="134">
        <f t="shared" si="83"/>
        <v>0.21170631743718668</v>
      </c>
      <c r="AL140" s="134">
        <f t="shared" si="84"/>
        <v>0.21614111393895527</v>
      </c>
      <c r="AM140" s="83">
        <v>0.99</v>
      </c>
      <c r="AN140" s="111">
        <v>0.98950000000000005</v>
      </c>
      <c r="AO140" s="83">
        <v>0.995</v>
      </c>
      <c r="AP140" s="112">
        <v>0.99099999999999999</v>
      </c>
      <c r="AQ140" s="146">
        <v>-1.7899999999999999E-2</v>
      </c>
    </row>
    <row r="141" spans="24:43" ht="14.45" customHeight="1">
      <c r="X141" s="129" t="s">
        <v>17</v>
      </c>
      <c r="Y141" s="130" t="s">
        <v>1</v>
      </c>
      <c r="Z141" s="130">
        <v>20</v>
      </c>
      <c r="AA141" s="131">
        <v>24.25</v>
      </c>
      <c r="AB141" s="132">
        <v>44227</v>
      </c>
      <c r="AC141" s="133">
        <v>3290.653322668722</v>
      </c>
      <c r="AD141" s="133">
        <v>3126.544040925995</v>
      </c>
      <c r="AE141" s="131">
        <v>4.032258064516129</v>
      </c>
      <c r="AF141" s="131">
        <v>4.0978207732806231</v>
      </c>
      <c r="AG141" s="131">
        <v>5.4741935483870963</v>
      </c>
      <c r="AH141" s="131">
        <v>5.483343277932712</v>
      </c>
      <c r="AI141" s="134">
        <f t="shared" si="81"/>
        <v>0.80770607806861638</v>
      </c>
      <c r="AJ141" s="134">
        <f t="shared" si="82"/>
        <v>0.76267742420671636</v>
      </c>
      <c r="AK141" s="134">
        <f t="shared" si="83"/>
        <v>0.22114605663096248</v>
      </c>
      <c r="AL141" s="134">
        <f t="shared" si="84"/>
        <v>0.21011720705147818</v>
      </c>
      <c r="AM141" s="83">
        <v>0.99</v>
      </c>
      <c r="AN141" s="111">
        <v>0.99450000000000005</v>
      </c>
      <c r="AO141" s="83">
        <v>0.995</v>
      </c>
      <c r="AP141" s="112">
        <v>0.99729999999999996</v>
      </c>
      <c r="AQ141" s="146">
        <v>-1.83E-2</v>
      </c>
    </row>
    <row r="142" spans="24:43" ht="14.45" customHeight="1">
      <c r="X142" s="129" t="s">
        <v>17</v>
      </c>
      <c r="Y142" s="130" t="s">
        <v>1</v>
      </c>
      <c r="Z142" s="130">
        <v>20</v>
      </c>
      <c r="AA142" s="131">
        <v>24.25</v>
      </c>
      <c r="AB142" s="132">
        <v>44255</v>
      </c>
      <c r="AC142" s="133">
        <v>3319.3348648375672</v>
      </c>
      <c r="AD142" s="133">
        <v>3299.1780642930671</v>
      </c>
      <c r="AE142" s="131">
        <v>4.9642857142857144</v>
      </c>
      <c r="AF142" s="131">
        <v>5.2484723468508037</v>
      </c>
      <c r="AG142" s="131">
        <v>6.2285714285714286</v>
      </c>
      <c r="AH142" s="131">
        <v>6.5224393520858124</v>
      </c>
      <c r="AI142" s="134">
        <f t="shared" si="81"/>
        <v>0.79278906172229413</v>
      </c>
      <c r="AJ142" s="134">
        <f t="shared" si="82"/>
        <v>0.74846574386644593</v>
      </c>
      <c r="AK142" s="134">
        <f t="shared" si="83"/>
        <v>0.24697432030041422</v>
      </c>
      <c r="AL142" s="134">
        <f t="shared" si="84"/>
        <v>0.24547455835513893</v>
      </c>
      <c r="AM142" s="83">
        <v>0.99</v>
      </c>
      <c r="AN142" s="111">
        <v>0.99529999999999996</v>
      </c>
      <c r="AO142" s="83">
        <v>0.995</v>
      </c>
      <c r="AP142" s="112">
        <v>0.996</v>
      </c>
      <c r="AQ142" s="146">
        <v>-1.7399999999999999E-2</v>
      </c>
    </row>
    <row r="143" spans="24:43" ht="14.45" customHeight="1">
      <c r="X143" s="129" t="s">
        <v>17</v>
      </c>
      <c r="Y143" s="130" t="s">
        <v>1</v>
      </c>
      <c r="Z143" s="130">
        <v>20</v>
      </c>
      <c r="AA143" s="131">
        <v>24.25</v>
      </c>
      <c r="AB143" s="132">
        <v>44286</v>
      </c>
      <c r="AC143" s="137">
        <v>3916.1148031280272</v>
      </c>
      <c r="AD143" s="133">
        <v>3641.1926748852206</v>
      </c>
      <c r="AE143" s="138">
        <v>6.161290322580645</v>
      </c>
      <c r="AF143" s="131">
        <v>6.0175766372091344</v>
      </c>
      <c r="AG143" s="138">
        <v>6.9741935483870963</v>
      </c>
      <c r="AH143" s="131">
        <v>6.6657659245458891</v>
      </c>
      <c r="AI143" s="134">
        <f t="shared" si="81"/>
        <v>0.75448878345005843</v>
      </c>
      <c r="AJ143" s="134">
        <f t="shared" si="82"/>
        <v>0.73043973144011853</v>
      </c>
      <c r="AK143" s="134">
        <f t="shared" si="83"/>
        <v>0.263179758274733</v>
      </c>
      <c r="AL143" s="134">
        <f t="shared" si="84"/>
        <v>0.24470380879604978</v>
      </c>
      <c r="AM143" s="83">
        <v>0.99</v>
      </c>
      <c r="AN143" s="111">
        <v>0.99480000000000002</v>
      </c>
      <c r="AO143" s="83">
        <v>0.995</v>
      </c>
      <c r="AP143" s="112">
        <v>0.99650000000000005</v>
      </c>
      <c r="AQ143" s="146">
        <v>-3.4500000000000003E-2</v>
      </c>
    </row>
    <row r="144" spans="24:43" ht="14.45" customHeight="1">
      <c r="X144" s="129" t="s">
        <v>17</v>
      </c>
      <c r="Y144" s="130" t="s">
        <v>1</v>
      </c>
      <c r="Z144" s="130">
        <v>20</v>
      </c>
      <c r="AA144" s="131">
        <v>24.25</v>
      </c>
      <c r="AB144" s="132">
        <v>44316</v>
      </c>
      <c r="AC144" s="133">
        <v>3672.7514995687279</v>
      </c>
      <c r="AD144" s="133">
        <v>3705.207063242181</v>
      </c>
      <c r="AE144" s="131">
        <v>6.8666666666666663</v>
      </c>
      <c r="AF144" s="133">
        <v>7.1206661938595266</v>
      </c>
      <c r="AG144" s="131">
        <v>6.9933333333333341</v>
      </c>
      <c r="AH144" s="133">
        <v>7.2499853875348652</v>
      </c>
      <c r="AI144" s="134">
        <f t="shared" si="81"/>
        <v>0.72918734574201682</v>
      </c>
      <c r="AJ144" s="134">
        <f t="shared" si="82"/>
        <v>0.70347844131173543</v>
      </c>
      <c r="AK144" s="134">
        <f t="shared" si="83"/>
        <v>0.25505218747005054</v>
      </c>
      <c r="AL144" s="134">
        <f t="shared" si="84"/>
        <v>0.25730604605848478</v>
      </c>
      <c r="AM144" s="83">
        <v>0.99</v>
      </c>
      <c r="AN144" s="111">
        <v>0.99860000000000004</v>
      </c>
      <c r="AO144" s="83">
        <v>0.995</v>
      </c>
      <c r="AP144" s="112">
        <v>1</v>
      </c>
      <c r="AQ144" s="136">
        <v>-3.6900000000000002E-2</v>
      </c>
    </row>
    <row r="145" spans="24:43" ht="14.45" customHeight="1">
      <c r="X145" s="129" t="s">
        <v>17</v>
      </c>
      <c r="Y145" s="130" t="s">
        <v>1</v>
      </c>
      <c r="Z145" s="130">
        <v>20</v>
      </c>
      <c r="AA145" s="131">
        <v>24.25</v>
      </c>
      <c r="AB145" s="132">
        <v>44347</v>
      </c>
      <c r="AC145" s="133">
        <v>3684.8992842582479</v>
      </c>
      <c r="AD145" s="133">
        <v>3604.952886419866</v>
      </c>
      <c r="AE145" s="131">
        <v>6.903225806451613</v>
      </c>
      <c r="AF145" s="133">
        <v>6.8419999999999996</v>
      </c>
      <c r="AG145" s="131">
        <v>6.9161290322580644</v>
      </c>
      <c r="AH145" s="133">
        <v>6.7969999999999997</v>
      </c>
      <c r="AI145" s="134">
        <f t="shared" si="81"/>
        <v>0.71590254061196834</v>
      </c>
      <c r="AJ145" s="134">
        <f t="shared" si="82"/>
        <v>0.70657914898652852</v>
      </c>
      <c r="AK145" s="134">
        <f t="shared" si="83"/>
        <v>0.24764108093133388</v>
      </c>
      <c r="AL145" s="134">
        <f t="shared" si="84"/>
        <v>0.24226833914112</v>
      </c>
      <c r="AM145" s="83">
        <v>0.99</v>
      </c>
      <c r="AN145" s="111">
        <v>0.99850000000000005</v>
      </c>
      <c r="AO145" s="83">
        <v>0.995</v>
      </c>
      <c r="AP145" s="112">
        <v>1</v>
      </c>
      <c r="AQ145" s="146">
        <v>-2.63E-2</v>
      </c>
    </row>
    <row r="146" spans="24:43" ht="14.45" customHeight="1">
      <c r="X146" s="129" t="s">
        <v>17</v>
      </c>
      <c r="Y146" s="130" t="s">
        <v>1</v>
      </c>
      <c r="Z146" s="130">
        <v>20</v>
      </c>
      <c r="AA146" s="131">
        <v>24.25</v>
      </c>
      <c r="AB146" s="132">
        <v>44377</v>
      </c>
      <c r="AC146" s="133">
        <v>3363.2219646132685</v>
      </c>
      <c r="AD146" s="131">
        <v>3731.7031582729019</v>
      </c>
      <c r="AE146" s="131">
        <v>6.5</v>
      </c>
      <c r="AF146" s="131">
        <v>7.2613180549159653</v>
      </c>
      <c r="AG146" s="131">
        <v>6.47</v>
      </c>
      <c r="AH146" s="131">
        <v>7.1673342880391591</v>
      </c>
      <c r="AI146" s="134">
        <f t="shared" si="81"/>
        <v>0.72174379316640203</v>
      </c>
      <c r="AJ146" s="134">
        <f t="shared" si="82"/>
        <v>0.71782945255976127</v>
      </c>
      <c r="AK146" s="134">
        <f t="shared" si="83"/>
        <v>0.23355708087592139</v>
      </c>
      <c r="AL146" s="134">
        <f t="shared" si="84"/>
        <v>0.25914605265784041</v>
      </c>
      <c r="AM146" s="83">
        <v>0.99</v>
      </c>
      <c r="AN146" s="111">
        <v>0.997</v>
      </c>
      <c r="AO146" s="83">
        <v>0.995</v>
      </c>
      <c r="AP146" s="112">
        <v>0.998</v>
      </c>
      <c r="AQ146" s="146">
        <v>-1.9199999999999998E-2</v>
      </c>
    </row>
    <row r="147" spans="24:43" ht="14.45" customHeight="1">
      <c r="X147" s="129" t="s">
        <v>17</v>
      </c>
      <c r="Y147" s="130" t="s">
        <v>1</v>
      </c>
      <c r="Z147" s="130">
        <v>20</v>
      </c>
      <c r="AA147" s="131">
        <v>24.25</v>
      </c>
      <c r="AB147" s="132">
        <v>44408</v>
      </c>
      <c r="AC147" s="133">
        <v>3086.7109535513446</v>
      </c>
      <c r="AD147" s="133">
        <v>3443.6908490171654</v>
      </c>
      <c r="AE147" s="131">
        <v>5.741935483870968</v>
      </c>
      <c r="AF147" s="133">
        <v>6.3981885152669395</v>
      </c>
      <c r="AG147" s="131">
        <v>5.7290322580645157</v>
      </c>
      <c r="AH147" s="133">
        <v>6.3407111192541645</v>
      </c>
      <c r="AI147" s="134">
        <f t="shared" si="81"/>
        <v>0.72394581872203612</v>
      </c>
      <c r="AJ147" s="134">
        <f t="shared" si="82"/>
        <v>0.72325382531306626</v>
      </c>
      <c r="AK147" s="134">
        <f t="shared" si="83"/>
        <v>0.20744025225479468</v>
      </c>
      <c r="AL147" s="134">
        <f t="shared" si="84"/>
        <v>0.23143083662749767</v>
      </c>
      <c r="AM147" s="83">
        <v>0.99</v>
      </c>
      <c r="AN147" s="134">
        <v>0.99890000000000001</v>
      </c>
      <c r="AO147" s="83">
        <v>0.995</v>
      </c>
      <c r="AP147" s="135">
        <v>1</v>
      </c>
      <c r="AQ147" s="146">
        <v>-1.55E-2</v>
      </c>
    </row>
    <row r="148" spans="24:43" ht="14.45" customHeight="1">
      <c r="X148" s="129" t="s">
        <v>17</v>
      </c>
      <c r="Y148" s="130" t="s">
        <v>1</v>
      </c>
      <c r="Z148" s="130">
        <v>20</v>
      </c>
      <c r="AA148" s="131">
        <v>24.25</v>
      </c>
      <c r="AB148" s="132">
        <v>44439</v>
      </c>
      <c r="AC148" s="133">
        <v>3146.3232732787978</v>
      </c>
      <c r="AD148" s="133">
        <v>3657.7445019991937</v>
      </c>
      <c r="AE148" s="131">
        <v>5.709677419354839</v>
      </c>
      <c r="AF148" s="131">
        <v>6.6778498923019054</v>
      </c>
      <c r="AG148" s="131">
        <v>5.7612903225806447</v>
      </c>
      <c r="AH148" s="131">
        <v>6.6975017438180462</v>
      </c>
      <c r="AI148" s="134">
        <f t="shared" si="81"/>
        <v>0.73379534210947239</v>
      </c>
      <c r="AJ148" s="134">
        <f t="shared" si="82"/>
        <v>0.72684916457714344</v>
      </c>
      <c r="AK148" s="134">
        <f t="shared" si="83"/>
        <v>0.21144645653755365</v>
      </c>
      <c r="AL148" s="134">
        <f t="shared" si="84"/>
        <v>0.24581616276876303</v>
      </c>
      <c r="AM148" s="83">
        <v>0.99</v>
      </c>
      <c r="AN148" s="134">
        <v>0.99950000000000006</v>
      </c>
      <c r="AO148" s="83">
        <v>0.995</v>
      </c>
      <c r="AP148" s="135">
        <v>1</v>
      </c>
      <c r="AQ148" s="146">
        <v>-2.0799999999999999E-2</v>
      </c>
    </row>
    <row r="149" spans="24:43" ht="14.45" customHeight="1">
      <c r="X149" s="129" t="s">
        <v>17</v>
      </c>
      <c r="Y149" s="130" t="s">
        <v>1</v>
      </c>
      <c r="Z149" s="130">
        <v>20</v>
      </c>
      <c r="AA149" s="131">
        <v>24.25</v>
      </c>
      <c r="AB149" s="132">
        <v>44469</v>
      </c>
      <c r="AC149" s="133">
        <v>3367.4825862552552</v>
      </c>
      <c r="AD149" s="133">
        <v>2934.6261607054475</v>
      </c>
      <c r="AE149" s="131">
        <v>5.9333333333333336</v>
      </c>
      <c r="AF149" s="133">
        <v>5.1104525555744882</v>
      </c>
      <c r="AG149" s="131">
        <v>6.4566666666666661</v>
      </c>
      <c r="AH149" s="133">
        <v>5.3544314651696485</v>
      </c>
      <c r="AI149" s="134">
        <f t="shared" si="81"/>
        <v>0.72415044241525472</v>
      </c>
      <c r="AJ149" s="134">
        <f t="shared" si="82"/>
        <v>0.75744631132943407</v>
      </c>
      <c r="AK149" s="134">
        <f t="shared" si="83"/>
        <v>0.23385295737883718</v>
      </c>
      <c r="AL149" s="134">
        <f t="shared" si="84"/>
        <v>0.20379348338232275</v>
      </c>
      <c r="AM149" s="83">
        <v>0.99</v>
      </c>
      <c r="AN149" s="134">
        <v>0.994614</v>
      </c>
      <c r="AO149" s="83">
        <v>0.995</v>
      </c>
      <c r="AP149" s="135">
        <v>0.99560000000000004</v>
      </c>
      <c r="AQ149" s="146">
        <v>-4.3E-3</v>
      </c>
    </row>
    <row r="150" spans="24:43" ht="14.45" customHeight="1">
      <c r="X150" s="129" t="s">
        <v>17</v>
      </c>
      <c r="Y150" s="130" t="s">
        <v>1</v>
      </c>
      <c r="Z150" s="130">
        <v>20</v>
      </c>
      <c r="AA150" s="131">
        <v>24.25</v>
      </c>
      <c r="AB150" s="132">
        <v>44500</v>
      </c>
      <c r="AC150" s="133">
        <v>3601.6931117955301</v>
      </c>
      <c r="AD150" s="133">
        <v>3661.1137577346931</v>
      </c>
      <c r="AE150" s="131">
        <v>5.387096774193548</v>
      </c>
      <c r="AF150" s="133">
        <v>5.4350562044815618</v>
      </c>
      <c r="AG150" s="131">
        <v>6.5354838709677416</v>
      </c>
      <c r="AH150" s="133">
        <v>6.503122226383713</v>
      </c>
      <c r="AI150" s="134">
        <f t="shared" si="81"/>
        <v>0.74049192462900137</v>
      </c>
      <c r="AJ150" s="134">
        <f t="shared" si="82"/>
        <v>0.75090891568662765</v>
      </c>
      <c r="AK150" s="134">
        <f t="shared" si="83"/>
        <v>0.24204926826582865</v>
      </c>
      <c r="AL150" s="134">
        <f t="shared" si="84"/>
        <v>0.24604259124561109</v>
      </c>
      <c r="AM150" s="83">
        <v>0.99</v>
      </c>
      <c r="AN150" s="134">
        <v>0.99731099999999995</v>
      </c>
      <c r="AO150" s="83">
        <v>0.995</v>
      </c>
      <c r="AP150" s="135">
        <v>0.99834599999999996</v>
      </c>
      <c r="AQ150" s="146">
        <v>-1.18E-2</v>
      </c>
    </row>
    <row r="151" spans="24:43" ht="14.45" customHeight="1">
      <c r="X151" s="129" t="s">
        <v>17</v>
      </c>
      <c r="Y151" s="130" t="s">
        <v>1</v>
      </c>
      <c r="Z151" s="130">
        <v>20</v>
      </c>
      <c r="AA151" s="131">
        <v>24.25</v>
      </c>
      <c r="AB151" s="132">
        <v>44530</v>
      </c>
      <c r="AC151" s="133">
        <v>3137.4842347086328</v>
      </c>
      <c r="AD151" s="133">
        <v>2485.7578334183581</v>
      </c>
      <c r="AE151" s="131">
        <v>4.2666666666666666</v>
      </c>
      <c r="AF151" s="133">
        <v>4.3329750606383381</v>
      </c>
      <c r="AG151" s="131">
        <v>5.5533333333333328</v>
      </c>
      <c r="AH151" s="133">
        <v>5.6665399515734869</v>
      </c>
      <c r="AI151" s="134">
        <f t="shared" si="81"/>
        <v>0.78443979521421414</v>
      </c>
      <c r="AJ151" s="134">
        <f t="shared" si="82"/>
        <v>0.72684050352333895</v>
      </c>
      <c r="AK151" s="134">
        <f t="shared" si="83"/>
        <v>0.21788084963254392</v>
      </c>
      <c r="AL151" s="134">
        <f t="shared" si="84"/>
        <v>0.17262207176516375</v>
      </c>
      <c r="AM151" s="83">
        <v>0.99</v>
      </c>
      <c r="AN151" s="134">
        <v>0.8296</v>
      </c>
      <c r="AO151" s="83">
        <v>0.995</v>
      </c>
      <c r="AP151" s="135">
        <v>1</v>
      </c>
      <c r="AQ151" s="146">
        <v>-1.6400000000000001E-2</v>
      </c>
    </row>
    <row r="152" spans="24:43" ht="14.45" customHeight="1">
      <c r="X152" s="129" t="s">
        <v>17</v>
      </c>
      <c r="Y152" s="130" t="s">
        <v>1</v>
      </c>
      <c r="Z152" s="130">
        <v>20</v>
      </c>
      <c r="AA152" s="131">
        <v>24.25</v>
      </c>
      <c r="AB152" s="132">
        <v>44561</v>
      </c>
      <c r="AC152" s="133">
        <v>3137.4499653100556</v>
      </c>
      <c r="AD152" s="133">
        <v>2149.9993100327329</v>
      </c>
      <c r="AE152" s="131">
        <v>3.774193548387097</v>
      </c>
      <c r="AF152" s="133">
        <v>3.4917872044814087</v>
      </c>
      <c r="AG152" s="131">
        <v>5.2032258064516137</v>
      </c>
      <c r="AH152" s="131">
        <v>4.6933705393553504</v>
      </c>
      <c r="AI152" s="134">
        <f t="shared" si="81"/>
        <v>0.81020609074493077</v>
      </c>
      <c r="AJ152" s="134">
        <f t="shared" si="82"/>
        <v>0.76190117101131372</v>
      </c>
      <c r="AK152" s="134">
        <f t="shared" si="83"/>
        <v>0.21085013207728867</v>
      </c>
      <c r="AL152" s="134">
        <f t="shared" si="84"/>
        <v>0.14448920094305998</v>
      </c>
      <c r="AM152" s="83">
        <v>0.99</v>
      </c>
      <c r="AN152" s="134">
        <v>0.79979999999999996</v>
      </c>
      <c r="AO152" s="83">
        <v>0.995</v>
      </c>
      <c r="AP152" s="135">
        <v>1</v>
      </c>
      <c r="AQ152" s="146">
        <v>-1.6199999999999999E-2</v>
      </c>
    </row>
    <row r="153" spans="24:43" ht="14.45" customHeight="1">
      <c r="X153" s="129" t="s">
        <v>17</v>
      </c>
      <c r="Y153" s="130" t="s">
        <v>1</v>
      </c>
      <c r="Z153" s="130">
        <v>20</v>
      </c>
      <c r="AA153" s="131">
        <v>24.25</v>
      </c>
      <c r="AB153" s="132">
        <v>44592</v>
      </c>
      <c r="AC153" s="133">
        <v>3274.2000560553674</v>
      </c>
      <c r="AD153" s="131">
        <v>2979.6840167367873</v>
      </c>
      <c r="AE153" s="131">
        <v>4.032258064516129</v>
      </c>
      <c r="AF153" s="131">
        <v>3.871054774421975</v>
      </c>
      <c r="AG153" s="131">
        <v>5.4741935483870963</v>
      </c>
      <c r="AH153" s="131">
        <v>5.142857638039513</v>
      </c>
      <c r="AI153" s="134">
        <f t="shared" si="81"/>
        <v>0.80366754767827053</v>
      </c>
      <c r="AJ153" s="134">
        <f t="shared" si="82"/>
        <v>0.7879051461940646</v>
      </c>
      <c r="AK153" s="134">
        <f t="shared" si="83"/>
        <v>0.22004032634780693</v>
      </c>
      <c r="AL153" s="134">
        <f t="shared" si="84"/>
        <v>0.20024758176994537</v>
      </c>
      <c r="AM153" s="83">
        <v>0.99</v>
      </c>
      <c r="AN153" s="134">
        <v>0.97817900000000002</v>
      </c>
      <c r="AO153" s="83">
        <v>0.995</v>
      </c>
      <c r="AP153" s="135">
        <v>1</v>
      </c>
      <c r="AQ153" s="146">
        <v>-1.0500000000000001E-2</v>
      </c>
    </row>
    <row r="154" spans="24:43" ht="14.45" customHeight="1">
      <c r="X154" s="129" t="s">
        <v>17</v>
      </c>
      <c r="Y154" s="130" t="s">
        <v>1</v>
      </c>
      <c r="Z154" s="130">
        <v>20</v>
      </c>
      <c r="AA154" s="131">
        <v>24.25</v>
      </c>
      <c r="AB154" s="132">
        <v>44620</v>
      </c>
      <c r="AC154" s="133">
        <v>3302.7381905134016</v>
      </c>
      <c r="AD154" s="133">
        <v>3409.5420415222616</v>
      </c>
      <c r="AE154" s="131">
        <v>4.9642857142857144</v>
      </c>
      <c r="AF154" s="133">
        <v>5.2993286501424652</v>
      </c>
      <c r="AG154" s="131">
        <v>6.2285714285714286</v>
      </c>
      <c r="AH154" s="133">
        <v>6.5772681306293563</v>
      </c>
      <c r="AI154" s="134">
        <f t="shared" si="81"/>
        <v>0.78882511641368791</v>
      </c>
      <c r="AJ154" s="134">
        <f t="shared" si="82"/>
        <v>0.76430165953211127</v>
      </c>
      <c r="AK154" s="134">
        <f t="shared" si="83"/>
        <v>0.24573944869891381</v>
      </c>
      <c r="AL154" s="134">
        <f t="shared" si="84"/>
        <v>0.25368616380373971</v>
      </c>
      <c r="AM154" s="83">
        <v>0.99</v>
      </c>
      <c r="AN154" s="134">
        <v>0.99888600000000005</v>
      </c>
      <c r="AO154" s="83">
        <v>0.995</v>
      </c>
      <c r="AP154" s="135">
        <v>1</v>
      </c>
      <c r="AQ154" s="146">
        <v>-1.3299999999999999E-2</v>
      </c>
    </row>
    <row r="155" spans="24:43" ht="14.45" customHeight="1">
      <c r="X155" s="129" t="s">
        <v>17</v>
      </c>
      <c r="Y155" s="130" t="s">
        <v>1</v>
      </c>
      <c r="Z155" s="130">
        <v>20</v>
      </c>
      <c r="AA155" s="131">
        <v>24.25</v>
      </c>
      <c r="AB155" s="132">
        <v>44651</v>
      </c>
      <c r="AC155" s="137">
        <v>3896.5342291123889</v>
      </c>
      <c r="AD155" s="137">
        <v>3872.3732729691446</v>
      </c>
      <c r="AE155" s="138">
        <v>6.161290322580645</v>
      </c>
      <c r="AF155" s="137">
        <v>6.4021990927318697</v>
      </c>
      <c r="AG155" s="138">
        <v>6.9741935483870963</v>
      </c>
      <c r="AH155" s="158">
        <v>7.1499564605596637</v>
      </c>
      <c r="AI155" s="134">
        <f t="shared" si="81"/>
        <v>0.75071633953280847</v>
      </c>
      <c r="AJ155" s="134">
        <f t="shared" si="82"/>
        <v>0.72382451127961223</v>
      </c>
      <c r="AK155" s="134">
        <f t="shared" si="83"/>
        <v>0.26186385948335944</v>
      </c>
      <c r="AL155" s="134">
        <f t="shared" si="84"/>
        <v>0.2602401393124425</v>
      </c>
      <c r="AM155" s="83">
        <v>0.99</v>
      </c>
      <c r="AN155" s="140">
        <v>0.99533000000000005</v>
      </c>
      <c r="AO155" s="83">
        <v>0.995</v>
      </c>
      <c r="AP155" s="142">
        <v>0.99582400000000004</v>
      </c>
      <c r="AQ155" s="146">
        <v>-1.5299999999999999E-2</v>
      </c>
    </row>
    <row r="156" spans="24:43" ht="14.45" customHeight="1">
      <c r="X156" s="129" t="s">
        <v>17</v>
      </c>
      <c r="Y156" s="130" t="s">
        <v>1</v>
      </c>
      <c r="Z156" s="130">
        <v>20</v>
      </c>
      <c r="AA156" s="131">
        <v>24.25</v>
      </c>
      <c r="AB156" s="132">
        <v>44681</v>
      </c>
      <c r="AC156" s="133">
        <v>3658.6938820639175</v>
      </c>
      <c r="AD156" s="133">
        <v>3756.7690232302421</v>
      </c>
      <c r="AE156" s="131">
        <v>6.8666666666666663</v>
      </c>
      <c r="AF156" s="133">
        <v>7.2154228685120421</v>
      </c>
      <c r="AG156" s="131">
        <v>6.9933333333333341</v>
      </c>
      <c r="AH156" s="133">
        <v>7.3703971244290782</v>
      </c>
      <c r="AI156" s="134">
        <f t="shared" si="81"/>
        <v>0.72639634918344398</v>
      </c>
      <c r="AJ156" s="134">
        <f t="shared" si="82"/>
        <v>0.70101859089676932</v>
      </c>
      <c r="AK156" s="134">
        <f t="shared" si="83"/>
        <v>0.25407596403221649</v>
      </c>
      <c r="AL156" s="134">
        <f t="shared" si="84"/>
        <v>0.26088673772432236</v>
      </c>
      <c r="AM156" s="83">
        <v>0.99</v>
      </c>
      <c r="AN156" s="111">
        <v>0.99944999999999995</v>
      </c>
      <c r="AO156" s="83">
        <v>0.995</v>
      </c>
      <c r="AP156" s="112">
        <v>1</v>
      </c>
      <c r="AQ156" s="136">
        <v>-1.47E-2</v>
      </c>
    </row>
    <row r="157" spans="24:43" ht="14.45" customHeight="1">
      <c r="X157" s="129" t="s">
        <v>17</v>
      </c>
      <c r="Y157" s="130" t="s">
        <v>1</v>
      </c>
      <c r="Z157" s="130">
        <v>20</v>
      </c>
      <c r="AA157" s="131">
        <v>24.25</v>
      </c>
      <c r="AB157" s="132">
        <v>44712</v>
      </c>
      <c r="AC157" s="133">
        <v>3670.9093041445208</v>
      </c>
      <c r="AD157" s="133">
        <v>3826.2849350454321</v>
      </c>
      <c r="AE157" s="131">
        <v>6.903225806451613</v>
      </c>
      <c r="AF157" s="133">
        <v>7.3007844575892209</v>
      </c>
      <c r="AG157" s="131">
        <v>6.9161290322580644</v>
      </c>
      <c r="AH157" s="133">
        <v>7.2526342974871492</v>
      </c>
      <c r="AI157" s="134">
        <f t="shared" si="81"/>
        <v>0.71318456610739667</v>
      </c>
      <c r="AJ157" s="134">
        <f t="shared" si="82"/>
        <v>0.702222645111377</v>
      </c>
      <c r="AK157" s="134">
        <f t="shared" si="83"/>
        <v>0.24670089409573392</v>
      </c>
      <c r="AL157" s="134">
        <f t="shared" si="84"/>
        <v>0.25714280477455859</v>
      </c>
      <c r="AM157" s="83">
        <v>0.99</v>
      </c>
      <c r="AN157" s="111">
        <v>0.999386</v>
      </c>
      <c r="AO157" s="83">
        <v>0.995</v>
      </c>
      <c r="AP157" s="112">
        <v>1</v>
      </c>
      <c r="AQ157" s="146">
        <v>-2.06E-2</v>
      </c>
    </row>
    <row r="158" spans="24:43" ht="14.45" customHeight="1">
      <c r="X158" s="129" t="s">
        <v>17</v>
      </c>
      <c r="Y158" s="130" t="s">
        <v>1</v>
      </c>
      <c r="Z158" s="130">
        <v>20</v>
      </c>
      <c r="AA158" s="130">
        <f>+(195*20*335/10^6)+24.25</f>
        <v>25.5565</v>
      </c>
      <c r="AB158" s="132">
        <v>44742</v>
      </c>
      <c r="AC158" s="133">
        <v>3469.3634867232245</v>
      </c>
      <c r="AD158" s="131">
        <v>3796.9674637574685</v>
      </c>
      <c r="AE158" s="131">
        <v>6.5</v>
      </c>
      <c r="AF158" s="131">
        <v>7.0444722476222941</v>
      </c>
      <c r="AG158" s="131">
        <v>6.47</v>
      </c>
      <c r="AH158" s="131">
        <v>6.9549103234322969</v>
      </c>
      <c r="AI158" s="134">
        <f t="shared" si="81"/>
        <v>0.70646019550134798</v>
      </c>
      <c r="AJ158" s="134">
        <f t="shared" si="82"/>
        <v>0.71306261770201007</v>
      </c>
      <c r="AK158" s="134">
        <f t="shared" si="83"/>
        <v>0.24092801991133503</v>
      </c>
      <c r="AL158" s="134">
        <f t="shared" si="84"/>
        <v>0.26367829609426863</v>
      </c>
      <c r="AM158" s="83">
        <v>0.99</v>
      </c>
      <c r="AN158" s="111">
        <v>0.99860800000000005</v>
      </c>
      <c r="AO158" s="83">
        <v>0.995</v>
      </c>
      <c r="AP158" s="112">
        <v>1</v>
      </c>
      <c r="AQ158" s="146">
        <v>-1.4500000000000001E-2</v>
      </c>
    </row>
    <row r="159" spans="24:43" ht="14.45" customHeight="1">
      <c r="X159" s="149" t="s">
        <v>17</v>
      </c>
      <c r="Y159" s="150" t="s">
        <v>1</v>
      </c>
      <c r="Z159" s="150">
        <v>20</v>
      </c>
      <c r="AA159" s="151">
        <f t="shared" ref="AA159:AA188" si="85">+(195*20*335/10^6)+24.25</f>
        <v>25.5565</v>
      </c>
      <c r="AB159" s="152">
        <v>44773</v>
      </c>
      <c r="AC159" s="153">
        <v>3184.3057226023379</v>
      </c>
      <c r="AD159" s="133">
        <v>3283.57518496906</v>
      </c>
      <c r="AE159" s="131">
        <v>5.741935483870968</v>
      </c>
      <c r="AF159" s="133">
        <v>5.5271293375017665</v>
      </c>
      <c r="AG159" s="131">
        <v>5.7290322580645157</v>
      </c>
      <c r="AH159" s="133">
        <v>5.4573917851633311</v>
      </c>
      <c r="AI159" s="134">
        <f t="shared" si="81"/>
        <v>0.70865560260824867</v>
      </c>
      <c r="AJ159" s="134">
        <f t="shared" si="82"/>
        <v>0.76044544121903745</v>
      </c>
      <c r="AK159" s="134">
        <f t="shared" si="83"/>
        <v>0.21399904049746896</v>
      </c>
      <c r="AL159" s="134">
        <f t="shared" si="84"/>
        <v>0.22067037533394218</v>
      </c>
      <c r="AM159" s="83">
        <v>0.99</v>
      </c>
      <c r="AN159" s="134">
        <v>0.99868999999999997</v>
      </c>
      <c r="AO159" s="83">
        <v>0.995</v>
      </c>
      <c r="AP159" s="135">
        <v>1</v>
      </c>
      <c r="AQ159" s="146">
        <v>-2.2000000000000001E-3</v>
      </c>
    </row>
    <row r="160" spans="24:43" ht="14.45" customHeight="1">
      <c r="X160" s="129" t="s">
        <v>17</v>
      </c>
      <c r="Y160" s="130" t="s">
        <v>1</v>
      </c>
      <c r="Z160" s="130">
        <v>20</v>
      </c>
      <c r="AA160" s="130">
        <f t="shared" si="85"/>
        <v>25.5565</v>
      </c>
      <c r="AB160" s="132">
        <v>44804</v>
      </c>
      <c r="AC160" s="133">
        <v>3238.4053665800611</v>
      </c>
      <c r="AD160" s="133">
        <v>3294.6220945180639</v>
      </c>
      <c r="AE160" s="131">
        <v>5.709677419354839</v>
      </c>
      <c r="AF160" s="131">
        <v>5.4933010896670416</v>
      </c>
      <c r="AG160" s="131">
        <v>5.7612903225806447</v>
      </c>
      <c r="AH160" s="131">
        <v>5.4775189999333733</v>
      </c>
      <c r="AI160" s="134">
        <f t="shared" si="81"/>
        <v>0.71666003275465562</v>
      </c>
      <c r="AJ160" s="134">
        <f t="shared" si="82"/>
        <v>0.76049026208337078</v>
      </c>
      <c r="AK160" s="134">
        <f t="shared" si="83"/>
        <v>0.21763476925941272</v>
      </c>
      <c r="AL160" s="134">
        <f t="shared" si="84"/>
        <v>0.22141277516922475</v>
      </c>
      <c r="AM160" s="83">
        <v>0.99</v>
      </c>
      <c r="AN160" s="134">
        <v>0.998309</v>
      </c>
      <c r="AO160" s="83">
        <v>0.995</v>
      </c>
      <c r="AP160" s="135">
        <v>1</v>
      </c>
      <c r="AQ160" s="146">
        <v>-2.5999999999999999E-3</v>
      </c>
    </row>
    <row r="161" spans="24:43" ht="14.45" customHeight="1">
      <c r="X161" s="129" t="s">
        <v>17</v>
      </c>
      <c r="Y161" s="130" t="s">
        <v>1</v>
      </c>
      <c r="Z161" s="130">
        <v>20</v>
      </c>
      <c r="AA161" s="130">
        <f t="shared" si="85"/>
        <v>25.5565</v>
      </c>
      <c r="AB161" s="132">
        <v>44834</v>
      </c>
      <c r="AC161" s="133">
        <v>3470.6359924102981</v>
      </c>
      <c r="AD161" s="133">
        <v>3699.3452015705875</v>
      </c>
      <c r="AE161" s="131">
        <v>5.9333333333333336</v>
      </c>
      <c r="AF161" s="133">
        <v>6.2439826257228086</v>
      </c>
      <c r="AG161" s="131">
        <v>6.4566666666666661</v>
      </c>
      <c r="AH161" s="133">
        <v>6.6595766035491328</v>
      </c>
      <c r="AI161" s="134">
        <f t="shared" si="81"/>
        <v>0.70817872357028255</v>
      </c>
      <c r="AJ161" s="134">
        <f t="shared" si="82"/>
        <v>0.72728513698622776</v>
      </c>
      <c r="AK161" s="134">
        <f t="shared" si="83"/>
        <v>0.24101638836182626</v>
      </c>
      <c r="AL161" s="134">
        <f t="shared" si="84"/>
        <v>0.25689897233129078</v>
      </c>
      <c r="AM161" s="83">
        <v>0.99</v>
      </c>
      <c r="AN161" s="134">
        <v>0.99621000000000004</v>
      </c>
      <c r="AO161" s="83">
        <v>0.995</v>
      </c>
      <c r="AP161" s="135">
        <v>1</v>
      </c>
      <c r="AQ161" s="146">
        <v>-1.8700000000000001E-2</v>
      </c>
    </row>
    <row r="162" spans="24:43">
      <c r="X162" s="129" t="s">
        <v>17</v>
      </c>
      <c r="Y162" s="130" t="s">
        <v>1</v>
      </c>
      <c r="Z162" s="130">
        <v>20</v>
      </c>
      <c r="AA162" s="130">
        <f t="shared" si="85"/>
        <v>25.5565</v>
      </c>
      <c r="AB162" s="132">
        <v>44865</v>
      </c>
      <c r="AC162" s="133">
        <v>3713.4511457826702</v>
      </c>
      <c r="AD162" s="133">
        <v>3846.0817008406557</v>
      </c>
      <c r="AE162" s="131">
        <v>5.387096774193548</v>
      </c>
      <c r="AF162" s="133">
        <v>5.5415185681583985</v>
      </c>
      <c r="AG162" s="131">
        <v>6.5354838709677416</v>
      </c>
      <c r="AH162" s="133">
        <v>6.7096913992177694</v>
      </c>
      <c r="AI162" s="134">
        <f t="shared" si="81"/>
        <v>0.72443880045890785</v>
      </c>
      <c r="AJ162" s="134">
        <f t="shared" si="82"/>
        <v>0.7242119142856942</v>
      </c>
      <c r="AK162" s="134">
        <f t="shared" si="83"/>
        <v>0.24955988882948055</v>
      </c>
      <c r="AL162" s="134">
        <f t="shared" si="84"/>
        <v>0.2584732325833774</v>
      </c>
      <c r="AM162" s="83">
        <v>0.99</v>
      </c>
      <c r="AN162" s="134">
        <v>0.99904999999999999</v>
      </c>
      <c r="AO162" s="83">
        <v>0.995</v>
      </c>
      <c r="AP162" s="135">
        <v>1</v>
      </c>
      <c r="AQ162" s="146">
        <v>-1.7299999999999999E-2</v>
      </c>
    </row>
    <row r="163" spans="24:43">
      <c r="X163" s="129" t="s">
        <v>17</v>
      </c>
      <c r="Y163" s="130" t="s">
        <v>1</v>
      </c>
      <c r="Z163" s="130">
        <v>20</v>
      </c>
      <c r="AA163" s="130">
        <f t="shared" si="85"/>
        <v>25.5565</v>
      </c>
      <c r="AB163" s="132">
        <v>44895</v>
      </c>
      <c r="AC163" s="133">
        <v>3150.632834793767</v>
      </c>
      <c r="AD163" s="133">
        <v>3238.5194524478525</v>
      </c>
      <c r="AE163" s="131">
        <v>4.2666666666666666</v>
      </c>
      <c r="AF163" s="133">
        <v>4.3067760541741134</v>
      </c>
      <c r="AG163" s="131">
        <v>5.5533333333333328</v>
      </c>
      <c r="AH163" s="133">
        <v>5.9019983451467555</v>
      </c>
      <c r="AI163" s="134">
        <f t="shared" si="81"/>
        <v>0.74745702296709415</v>
      </c>
      <c r="AJ163" s="134">
        <f t="shared" si="82"/>
        <v>0.72686234828619489</v>
      </c>
      <c r="AK163" s="134">
        <f t="shared" si="83"/>
        <v>0.21879394686067827</v>
      </c>
      <c r="AL163" s="134">
        <f t="shared" si="84"/>
        <v>0.22489718419776755</v>
      </c>
      <c r="AM163" s="83">
        <v>0.99</v>
      </c>
      <c r="AN163" s="134">
        <v>0.98462899999999998</v>
      </c>
      <c r="AO163" s="83">
        <v>0.995</v>
      </c>
      <c r="AP163" s="135">
        <v>1</v>
      </c>
      <c r="AQ163" s="146">
        <v>-1.8800000000000001E-2</v>
      </c>
    </row>
    <row r="164" spans="24:43">
      <c r="X164" s="129" t="s">
        <v>17</v>
      </c>
      <c r="Y164" s="130" t="s">
        <v>1</v>
      </c>
      <c r="Z164" s="130">
        <v>20</v>
      </c>
      <c r="AA164" s="130">
        <f t="shared" si="85"/>
        <v>25.5565</v>
      </c>
      <c r="AB164" s="132">
        <v>44926</v>
      </c>
      <c r="AC164" s="133">
        <v>3158.6422712888707</v>
      </c>
      <c r="AD164" s="133">
        <v>3415.8702441114792</v>
      </c>
      <c r="AE164" s="131">
        <v>3.774193548387097</v>
      </c>
      <c r="AF164" s="133">
        <v>3.9913760935730873</v>
      </c>
      <c r="AG164" s="131">
        <v>5.2032258064516137</v>
      </c>
      <c r="AH164" s="131">
        <v>5.7714774971535494</v>
      </c>
      <c r="AI164" s="134">
        <f t="shared" si="81"/>
        <v>0.77397958366213504</v>
      </c>
      <c r="AJ164" s="134">
        <f t="shared" si="82"/>
        <v>0.7478829336525844</v>
      </c>
      <c r="AK164" s="134">
        <f t="shared" si="83"/>
        <v>0.2122743461887682</v>
      </c>
      <c r="AL164" s="134">
        <f t="shared" si="84"/>
        <v>0.22956117231931986</v>
      </c>
      <c r="AM164" s="83">
        <v>0.99</v>
      </c>
      <c r="AN164" s="134">
        <v>0.99888999999999994</v>
      </c>
      <c r="AO164" s="83">
        <v>0.995</v>
      </c>
      <c r="AP164" s="135">
        <v>1</v>
      </c>
      <c r="AQ164" s="146">
        <v>-2.0299999999999999E-2</v>
      </c>
    </row>
    <row r="165" spans="24:43">
      <c r="X165" s="129" t="s">
        <v>17</v>
      </c>
      <c r="Y165" s="130" t="s">
        <v>1</v>
      </c>
      <c r="Z165" s="130">
        <v>20</v>
      </c>
      <c r="AA165" s="130">
        <f t="shared" si="85"/>
        <v>25.5565</v>
      </c>
      <c r="AB165" s="132">
        <v>44957</v>
      </c>
      <c r="AC165" s="133">
        <v>3376.1684604154761</v>
      </c>
      <c r="AD165" s="131">
        <v>3384.5813293308997</v>
      </c>
      <c r="AE165" s="131">
        <v>4.032258064516129</v>
      </c>
      <c r="AF165" s="131">
        <v>4.0833114326281317</v>
      </c>
      <c r="AG165" s="131">
        <v>5.4741935483870963</v>
      </c>
      <c r="AH165" s="131">
        <v>5.6157700626949767</v>
      </c>
      <c r="AI165" s="134">
        <f t="shared" ref="AI165:AI240" si="86">AC165/AA165/AG165/DAY(AB165)/AM165</f>
        <v>0.78633153916894094</v>
      </c>
      <c r="AJ165" s="134">
        <f t="shared" ref="AJ165:AJ240" si="87">AD165/AA165/AH165/DAY(AB165)/AN165</f>
        <v>0.76256369746698627</v>
      </c>
      <c r="AK165" s="134">
        <f t="shared" ref="AK165:AK240" si="88">AC165/Z165/24/DAY(AB165)</f>
        <v>0.22689304169458846</v>
      </c>
      <c r="AL165" s="134">
        <f t="shared" ref="AL165:AL240" si="89">AD165/Z165/24/DAY(AB165)</f>
        <v>0.22745842267008737</v>
      </c>
      <c r="AM165" s="83">
        <v>0.99</v>
      </c>
      <c r="AN165" s="134">
        <v>0.99760000000000004</v>
      </c>
      <c r="AO165" s="83">
        <v>0.995</v>
      </c>
      <c r="AP165" s="135">
        <v>1</v>
      </c>
      <c r="AQ165" s="146">
        <v>-1.9E-2</v>
      </c>
    </row>
    <row r="166" spans="24:43">
      <c r="X166" s="129" t="s">
        <v>17</v>
      </c>
      <c r="Y166" s="130" t="s">
        <v>1</v>
      </c>
      <c r="Z166" s="130">
        <v>20</v>
      </c>
      <c r="AA166" s="130">
        <f t="shared" si="85"/>
        <v>25.5565</v>
      </c>
      <c r="AB166" s="132">
        <v>44985</v>
      </c>
      <c r="AC166" s="133">
        <v>3403.3771940191891</v>
      </c>
      <c r="AD166" s="133">
        <v>3446.8193216368009</v>
      </c>
      <c r="AE166" s="131">
        <v>4.9642857142857144</v>
      </c>
      <c r="AF166" s="133">
        <v>5.117502760821429</v>
      </c>
      <c r="AG166" s="131">
        <v>6.2285714285714286</v>
      </c>
      <c r="AH166" s="133">
        <v>6.531856756546178</v>
      </c>
      <c r="AI166" s="134">
        <f t="shared" si="86"/>
        <v>0.77130657379429413</v>
      </c>
      <c r="AJ166" s="134">
        <f t="shared" si="87"/>
        <v>0.74715176461713517</v>
      </c>
      <c r="AK166" s="134">
        <f t="shared" si="88"/>
        <v>0.25322746979309441</v>
      </c>
      <c r="AL166" s="134">
        <f t="shared" si="89"/>
        <v>0.25645977095511913</v>
      </c>
      <c r="AM166" s="83">
        <v>0.99</v>
      </c>
      <c r="AN166" s="134">
        <v>0.98699199999999998</v>
      </c>
      <c r="AO166" s="83">
        <v>0.995</v>
      </c>
      <c r="AP166" s="135">
        <v>1</v>
      </c>
      <c r="AQ166" s="146">
        <v>-1.67E-2</v>
      </c>
    </row>
    <row r="167" spans="24:43">
      <c r="X167" s="129" t="s">
        <v>17</v>
      </c>
      <c r="Y167" s="130" t="s">
        <v>1</v>
      </c>
      <c r="Z167" s="130">
        <v>20</v>
      </c>
      <c r="AA167" s="130">
        <f t="shared" si="85"/>
        <v>25.5565</v>
      </c>
      <c r="AB167" s="132">
        <v>45016</v>
      </c>
      <c r="AC167" s="137">
        <v>4017.9550669091432</v>
      </c>
      <c r="AD167" s="137">
        <v>3562.6209656145707</v>
      </c>
      <c r="AE167" s="131">
        <v>6.161290322580645</v>
      </c>
      <c r="AF167" s="137">
        <v>5.400617825896032</v>
      </c>
      <c r="AG167" s="131">
        <v>6.9741935483870963</v>
      </c>
      <c r="AH167" s="158">
        <v>6.0518310527842223</v>
      </c>
      <c r="AI167" s="134">
        <f t="shared" si="86"/>
        <v>0.73453554254639508</v>
      </c>
      <c r="AJ167" s="134">
        <f t="shared" si="87"/>
        <v>0.74878412841703268</v>
      </c>
      <c r="AK167" s="134">
        <f t="shared" si="88"/>
        <v>0.2700238620234639</v>
      </c>
      <c r="AL167" s="134">
        <f t="shared" si="89"/>
        <v>0.23942345199022649</v>
      </c>
      <c r="AM167" s="83">
        <v>0.99</v>
      </c>
      <c r="AN167" s="140">
        <v>0.99234599999999995</v>
      </c>
      <c r="AO167" s="83">
        <v>0.995</v>
      </c>
      <c r="AP167" s="142">
        <v>0.99542200000000003</v>
      </c>
      <c r="AQ167" s="146">
        <v>-1.0200000000000001E-2</v>
      </c>
    </row>
    <row r="168" spans="24:43">
      <c r="X168" s="129" t="s">
        <v>17</v>
      </c>
      <c r="Y168" s="130" t="s">
        <v>1</v>
      </c>
      <c r="Z168" s="130">
        <v>20</v>
      </c>
      <c r="AA168" s="130">
        <f t="shared" si="85"/>
        <v>25.5565</v>
      </c>
      <c r="AB168" s="132">
        <f t="shared" ref="AB168:AB188" si="90">EOMONTH(AB167,1)</f>
        <v>45046</v>
      </c>
      <c r="AC168" s="133">
        <v>3771.9613380837127</v>
      </c>
      <c r="AD168" s="131">
        <v>3816.0687198072437</v>
      </c>
      <c r="AE168" s="131">
        <v>6.8666666666666663</v>
      </c>
      <c r="AF168" s="131">
        <v>6.5898692509556325</v>
      </c>
      <c r="AG168" s="131">
        <v>6.9933333333333341</v>
      </c>
      <c r="AH168" s="131">
        <v>6.8137608618931962</v>
      </c>
      <c r="AI168" s="134">
        <f t="shared" si="86"/>
        <v>0.71059995867775794</v>
      </c>
      <c r="AJ168" s="134">
        <f t="shared" si="87"/>
        <v>0.7317680446173882</v>
      </c>
      <c r="AK168" s="134">
        <f t="shared" si="88"/>
        <v>0.26194175958914673</v>
      </c>
      <c r="AL168" s="134">
        <f t="shared" si="89"/>
        <v>0.26500477220883634</v>
      </c>
      <c r="AM168" s="134">
        <v>0.99</v>
      </c>
      <c r="AN168" s="134">
        <v>0.99823600000000001</v>
      </c>
      <c r="AO168" s="134">
        <v>0.995</v>
      </c>
      <c r="AP168" s="135">
        <v>1</v>
      </c>
      <c r="AQ168" s="146">
        <v>-1.78E-2</v>
      </c>
    </row>
    <row r="169" spans="24:43">
      <c r="X169" s="129" t="s">
        <v>17</v>
      </c>
      <c r="Y169" s="130" t="s">
        <v>1</v>
      </c>
      <c r="Z169" s="130">
        <v>20</v>
      </c>
      <c r="AA169" s="130">
        <f t="shared" si="85"/>
        <v>25.5565</v>
      </c>
      <c r="AB169" s="132">
        <f t="shared" si="90"/>
        <v>45077</v>
      </c>
      <c r="AC169" s="133">
        <f>Performance!D319</f>
        <v>3783.7890645868938</v>
      </c>
      <c r="AD169" s="133">
        <f>Performance!E319</f>
        <v>3930.5254224444616</v>
      </c>
      <c r="AE169" s="133">
        <f>Performance!F319</f>
        <v>6.903225806451613</v>
      </c>
      <c r="AF169" s="133">
        <f>Performance!G319</f>
        <v>7.0183190318403881</v>
      </c>
      <c r="AG169" s="133">
        <f>Performance!H319</f>
        <v>6.9161290322580644</v>
      </c>
      <c r="AH169" s="133">
        <f>Performance!I319</f>
        <v>7.0862986283879028</v>
      </c>
      <c r="AI169" s="134">
        <f t="shared" si="86"/>
        <v>0.69753429629367758</v>
      </c>
      <c r="AJ169" s="134">
        <f t="shared" si="87"/>
        <v>0.70228156053421853</v>
      </c>
      <c r="AK169" s="134">
        <f t="shared" si="88"/>
        <v>0.25428689950180738</v>
      </c>
      <c r="AL169" s="134">
        <f t="shared" si="89"/>
        <v>0.26414821387395576</v>
      </c>
      <c r="AM169" s="134">
        <f>Performance!N319</f>
        <v>0.99</v>
      </c>
      <c r="AN169" s="134">
        <f>Performance!O319</f>
        <v>0.99691200000000002</v>
      </c>
      <c r="AO169" s="134">
        <f>Performance!P319</f>
        <v>0.995</v>
      </c>
      <c r="AP169" s="134">
        <f>Performance!Q319</f>
        <v>1</v>
      </c>
      <c r="AQ169" s="146">
        <f>Performance!X319</f>
        <v>-2.06E-2</v>
      </c>
    </row>
    <row r="170" spans="24:43">
      <c r="X170" s="129" t="s">
        <v>17</v>
      </c>
      <c r="Y170" s="130" t="s">
        <v>1</v>
      </c>
      <c r="Z170" s="130">
        <v>20</v>
      </c>
      <c r="AA170" s="130">
        <f t="shared" si="85"/>
        <v>25.5565</v>
      </c>
      <c r="AB170" s="132">
        <f t="shared" si="90"/>
        <v>45107</v>
      </c>
      <c r="AC170" s="133">
        <f>Performance!D320</f>
        <v>3457.607738785101</v>
      </c>
      <c r="AD170" s="133">
        <f>Performance!E320</f>
        <v>2996.9103104318538</v>
      </c>
      <c r="AE170" s="131">
        <v>6.5</v>
      </c>
      <c r="AF170" s="133">
        <f>Performance!G320</f>
        <v>6.8581582376999517</v>
      </c>
      <c r="AG170" s="131">
        <v>6.47</v>
      </c>
      <c r="AH170" s="133">
        <f>Performance!I320</f>
        <v>6.8599319350835071</v>
      </c>
      <c r="AI170" s="134">
        <f t="shared" si="86"/>
        <v>0.70406639386643333</v>
      </c>
      <c r="AJ170" s="134">
        <f t="shared" si="87"/>
        <v>0.76723810544891036</v>
      </c>
      <c r="AK170" s="134">
        <f t="shared" si="88"/>
        <v>0.24011164852674313</v>
      </c>
      <c r="AL170" s="134">
        <f t="shared" si="89"/>
        <v>0.20811877155776762</v>
      </c>
      <c r="AM170" s="134">
        <f>Performance!N320</f>
        <v>0.99</v>
      </c>
      <c r="AN170" s="134">
        <f>Performance!O320</f>
        <v>0.74267899999999998</v>
      </c>
      <c r="AO170" s="134">
        <f>Performance!P320</f>
        <v>0.995</v>
      </c>
      <c r="AP170" s="134">
        <f>Performance!Q320</f>
        <v>1</v>
      </c>
      <c r="AQ170" s="146">
        <f>Performance!X320</f>
        <v>-1.14E-2</v>
      </c>
    </row>
    <row r="171" spans="24:43">
      <c r="X171" s="129" t="s">
        <v>17</v>
      </c>
      <c r="Y171" s="130" t="s">
        <v>1</v>
      </c>
      <c r="Z171" s="130">
        <v>20</v>
      </c>
      <c r="AA171" s="130">
        <f t="shared" si="85"/>
        <v>25.5565</v>
      </c>
      <c r="AB171" s="132">
        <f t="shared" si="90"/>
        <v>45138</v>
      </c>
      <c r="AC171" s="133">
        <f>Performance!D321</f>
        <v>3175.5812983995193</v>
      </c>
      <c r="AD171" s="133">
        <f>Performance!E321</f>
        <v>2862.365736104583</v>
      </c>
      <c r="AE171" s="131">
        <v>5.741935483870968</v>
      </c>
      <c r="AF171" s="133">
        <f>Performance!G321</f>
        <v>5.9319442693001943</v>
      </c>
      <c r="AG171" s="131">
        <v>5.7290322580645157</v>
      </c>
      <c r="AH171" s="133">
        <f>Performance!I321</f>
        <v>5.9641503373475162</v>
      </c>
      <c r="AI171" s="134">
        <f t="shared" si="86"/>
        <v>0.70671401388233768</v>
      </c>
      <c r="AJ171" s="134">
        <f t="shared" si="87"/>
        <v>0.75872473184053002</v>
      </c>
      <c r="AK171" s="134">
        <f t="shared" si="88"/>
        <v>0.21341272166663433</v>
      </c>
      <c r="AL171" s="134">
        <f t="shared" si="89"/>
        <v>0.19236328871670585</v>
      </c>
      <c r="AM171" s="134">
        <f>Performance!N321</f>
        <v>0.99</v>
      </c>
      <c r="AN171" s="134">
        <f>Performance!O321</f>
        <v>0.79841600000000001</v>
      </c>
      <c r="AO171" s="134">
        <f>Performance!P321</f>
        <v>0.995</v>
      </c>
      <c r="AP171" s="134">
        <f>Performance!Q321</f>
        <v>1</v>
      </c>
      <c r="AQ171" s="146">
        <f>Performance!X321</f>
        <v>-9.1999999999999998E-3</v>
      </c>
    </row>
    <row r="172" spans="24:43">
      <c r="X172" s="129" t="s">
        <v>17</v>
      </c>
      <c r="Y172" s="130" t="s">
        <v>1</v>
      </c>
      <c r="Z172" s="130">
        <v>20</v>
      </c>
      <c r="AA172" s="130">
        <f t="shared" si="85"/>
        <v>25.5565</v>
      </c>
      <c r="AB172" s="132">
        <f t="shared" si="90"/>
        <v>45169</v>
      </c>
      <c r="AC172" s="133">
        <f>Performance!D322</f>
        <v>3227.9794101308153</v>
      </c>
      <c r="AD172" s="133">
        <f>Performance!E322</f>
        <v>3319.249418752865</v>
      </c>
      <c r="AE172" s="131">
        <v>5.709677419354839</v>
      </c>
      <c r="AF172" s="133">
        <f>Performance!G322</f>
        <v>6.3206275230161291</v>
      </c>
      <c r="AG172" s="131">
        <v>5.7612903225806447</v>
      </c>
      <c r="AH172" s="133">
        <f>Performance!I322</f>
        <v>6.4599605960179343</v>
      </c>
      <c r="AI172" s="134">
        <f t="shared" si="86"/>
        <v>0.7143527656140054</v>
      </c>
      <c r="AJ172" s="134">
        <f t="shared" si="87"/>
        <v>0.71453225482409788</v>
      </c>
      <c r="AK172" s="134">
        <f t="shared" si="88"/>
        <v>0.21693410014319994</v>
      </c>
      <c r="AL172" s="134">
        <f t="shared" si="89"/>
        <v>0.22306783728177856</v>
      </c>
      <c r="AM172" s="134">
        <f>Performance!N322</f>
        <v>0.99</v>
      </c>
      <c r="AN172" s="134">
        <f>Performance!O322</f>
        <v>0.90766400000000003</v>
      </c>
      <c r="AO172" s="134">
        <f>Performance!P322</f>
        <v>0.995</v>
      </c>
      <c r="AP172" s="134">
        <f>Performance!Q322</f>
        <v>1</v>
      </c>
      <c r="AQ172" s="146">
        <f>Performance!X322</f>
        <v>-1.8100000000000002E-2</v>
      </c>
    </row>
    <row r="173" spans="24:43">
      <c r="X173" s="129" t="s">
        <v>17</v>
      </c>
      <c r="Y173" s="130" t="s">
        <v>1</v>
      </c>
      <c r="Z173" s="130">
        <v>20</v>
      </c>
      <c r="AA173" s="130">
        <f t="shared" si="85"/>
        <v>25.5565</v>
      </c>
      <c r="AB173" s="132">
        <f t="shared" si="90"/>
        <v>45199</v>
      </c>
      <c r="AC173" s="133">
        <f>Performance!D323</f>
        <v>3450.4913538365254</v>
      </c>
      <c r="AD173" s="133">
        <f>Performance!E323</f>
        <v>3116.1115281123957</v>
      </c>
      <c r="AE173" s="131">
        <v>5.9333333333333336</v>
      </c>
      <c r="AF173" s="133">
        <f>Performance!G323</f>
        <v>5.848211419909612</v>
      </c>
      <c r="AG173" s="131">
        <v>6.4566666666666661</v>
      </c>
      <c r="AH173" s="133">
        <f>Performance!I323</f>
        <v>6.301317899824288</v>
      </c>
      <c r="AI173" s="134">
        <f t="shared" si="86"/>
        <v>0.70406823648285644</v>
      </c>
      <c r="AJ173" s="134">
        <f t="shared" si="87"/>
        <v>0.70328658570165337</v>
      </c>
      <c r="AK173" s="134">
        <f t="shared" si="88"/>
        <v>0.23961745512753649</v>
      </c>
      <c r="AL173" s="134">
        <f t="shared" si="89"/>
        <v>0.21639663389669414</v>
      </c>
      <c r="AM173" s="134">
        <f>Performance!N323</f>
        <v>0.99</v>
      </c>
      <c r="AN173" s="134">
        <f>Performance!O323</f>
        <v>0.91712099999999996</v>
      </c>
      <c r="AO173" s="134">
        <f>Performance!P323</f>
        <v>0.995</v>
      </c>
      <c r="AP173" s="134">
        <f>Performance!Q323</f>
        <v>1</v>
      </c>
      <c r="AQ173" s="146">
        <f>Performance!X323</f>
        <v>-1.55E-2</v>
      </c>
    </row>
    <row r="174" spans="24:43" ht="15" customHeight="1">
      <c r="X174" s="129" t="s">
        <v>17</v>
      </c>
      <c r="Y174" s="130" t="s">
        <v>1</v>
      </c>
      <c r="Z174" s="130">
        <v>20</v>
      </c>
      <c r="AA174" s="130">
        <f t="shared" si="85"/>
        <v>25.5565</v>
      </c>
      <c r="AB174" s="132">
        <f t="shared" si="90"/>
        <v>45230</v>
      </c>
      <c r="AC174" s="133">
        <f>Performance!D324</f>
        <v>3689.3419759343124</v>
      </c>
      <c r="AD174" s="133">
        <f>Performance!E324</f>
        <v>3077.1905538584924</v>
      </c>
      <c r="AE174" s="133">
        <f>Performance!F324</f>
        <v>5.387096774193548</v>
      </c>
      <c r="AF174" s="133">
        <f>Performance!G324</f>
        <v>5.1536204165306687</v>
      </c>
      <c r="AG174" s="133">
        <f>Performance!H324</f>
        <v>6.5354838709677416</v>
      </c>
      <c r="AH174" s="133">
        <f>Performance!I324</f>
        <v>6.247745959958741</v>
      </c>
      <c r="AI174" s="134">
        <f t="shared" si="86"/>
        <v>0.71973546186649362</v>
      </c>
      <c r="AJ174" s="134">
        <f t="shared" si="87"/>
        <v>0.71286640033375548</v>
      </c>
      <c r="AK174" s="134">
        <f t="shared" si="88"/>
        <v>0.24793964892031667</v>
      </c>
      <c r="AL174" s="134">
        <f t="shared" si="89"/>
        <v>0.20680044044747933</v>
      </c>
      <c r="AM174" s="134">
        <f>Performance!N324</f>
        <v>0.99</v>
      </c>
      <c r="AN174" s="134">
        <f>Performance!O324</f>
        <v>0.87208699999999995</v>
      </c>
      <c r="AO174" s="134">
        <f>Performance!P324</f>
        <v>0.995</v>
      </c>
      <c r="AP174" s="134">
        <f>Performance!Q324</f>
        <v>1</v>
      </c>
      <c r="AQ174" s="146">
        <f>Performance!X324</f>
        <v>-1.37E-2</v>
      </c>
    </row>
    <row r="175" spans="24:43" ht="15" customHeight="1">
      <c r="X175" s="129" t="s">
        <v>17</v>
      </c>
      <c r="Y175" s="130" t="s">
        <v>1</v>
      </c>
      <c r="Z175" s="130">
        <v>20</v>
      </c>
      <c r="AA175" s="130">
        <f t="shared" si="85"/>
        <v>25.5565</v>
      </c>
      <c r="AB175" s="132">
        <f t="shared" si="90"/>
        <v>45260</v>
      </c>
      <c r="AC175" s="133">
        <f>Performance!D325</f>
        <v>3138.7094714503837</v>
      </c>
      <c r="AD175" s="133">
        <f>Performance!E325</f>
        <v>2557.6454375205585</v>
      </c>
      <c r="AE175" s="131">
        <v>4.2666666666666666</v>
      </c>
      <c r="AF175" s="133">
        <f>Performance!G325</f>
        <v>3.5922033837618672</v>
      </c>
      <c r="AG175" s="131">
        <v>5.5533333333333328</v>
      </c>
      <c r="AH175" s="133">
        <f>Performance!I325</f>
        <v>4.5848246928560137</v>
      </c>
      <c r="AI175" s="134">
        <f t="shared" si="86"/>
        <v>0.74462832088223718</v>
      </c>
      <c r="AJ175" s="134">
        <f t="shared" si="87"/>
        <v>0.72884431765001034</v>
      </c>
      <c r="AK175" s="134">
        <f t="shared" si="88"/>
        <v>0.21796593551738777</v>
      </c>
      <c r="AL175" s="134">
        <f t="shared" si="89"/>
        <v>0.17761426649448323</v>
      </c>
      <c r="AM175" s="134">
        <f>Performance!N325</f>
        <v>0.99</v>
      </c>
      <c r="AN175" s="134">
        <f>Performance!O325</f>
        <v>0.99829800000000002</v>
      </c>
      <c r="AO175" s="134">
        <f>Performance!P325</f>
        <v>0.995</v>
      </c>
      <c r="AP175" s="134">
        <f>Performance!Q325</f>
        <v>1</v>
      </c>
      <c r="AQ175" s="146">
        <f>Performance!X325</f>
        <v>-1.46E-2</v>
      </c>
    </row>
    <row r="176" spans="24:43" ht="15" customHeight="1">
      <c r="X176" s="129" t="s">
        <v>17</v>
      </c>
      <c r="Y176" s="130" t="s">
        <v>1</v>
      </c>
      <c r="Z176" s="130">
        <v>20</v>
      </c>
      <c r="AA176" s="130">
        <f t="shared" si="85"/>
        <v>25.5565</v>
      </c>
      <c r="AB176" s="132">
        <f t="shared" si="90"/>
        <v>45291</v>
      </c>
      <c r="AC176" s="133">
        <f>Performance!D326</f>
        <v>3154.9888708728427</v>
      </c>
      <c r="AD176" s="133">
        <f>Performance!E326</f>
        <v>3116.3697817200291</v>
      </c>
      <c r="AE176" s="131">
        <v>3.774193548387097</v>
      </c>
      <c r="AF176" s="133">
        <f>Performance!G326</f>
        <v>3.7879722232197737</v>
      </c>
      <c r="AG176" s="131">
        <v>5.2032258064516137</v>
      </c>
      <c r="AH176" s="133">
        <f>Performance!I326</f>
        <v>5.3674780572801941</v>
      </c>
      <c r="AI176" s="134">
        <f t="shared" si="86"/>
        <v>0.77308437075415526</v>
      </c>
      <c r="AJ176" s="134">
        <f t="shared" si="87"/>
        <v>0.73886596015490058</v>
      </c>
      <c r="AK176" s="134">
        <f t="shared" si="88"/>
        <v>0.21202882196726094</v>
      </c>
      <c r="AL176" s="134">
        <f t="shared" si="89"/>
        <v>0.2094334530725826</v>
      </c>
      <c r="AM176" s="134">
        <f>Performance!N326</f>
        <v>0.99</v>
      </c>
      <c r="AN176" s="134">
        <f>Performance!O326</f>
        <v>0.99185908995000005</v>
      </c>
      <c r="AO176" s="134">
        <f>Performance!P326</f>
        <v>0.995</v>
      </c>
      <c r="AP176" s="134">
        <f>Performance!Q326</f>
        <v>0.99433000000000005</v>
      </c>
      <c r="AQ176" s="146">
        <f>Performance!X326</f>
        <v>-1.52E-2</v>
      </c>
    </row>
    <row r="177" spans="24:43" ht="15" customHeight="1">
      <c r="X177" s="129" t="s">
        <v>17</v>
      </c>
      <c r="Y177" s="130" t="s">
        <v>1</v>
      </c>
      <c r="Z177" s="130">
        <v>20</v>
      </c>
      <c r="AA177" s="130">
        <f t="shared" si="85"/>
        <v>25.5565</v>
      </c>
      <c r="AB177" s="132">
        <f t="shared" si="90"/>
        <v>45322</v>
      </c>
      <c r="AC177" s="133">
        <f>Performance!D327</f>
        <v>3349.4818871813345</v>
      </c>
      <c r="AD177" s="133">
        <f>Performance!E327</f>
        <v>2797.5276649161933</v>
      </c>
      <c r="AE177" s="131">
        <v>3.774193548387097</v>
      </c>
      <c r="AF177" s="133">
        <f>Performance!G327</f>
        <v>3.579947625352065</v>
      </c>
      <c r="AG177" s="131">
        <v>5.2032258064516137</v>
      </c>
      <c r="AH177" s="133">
        <f>Performance!I327</f>
        <v>4.7321146600212582</v>
      </c>
      <c r="AI177" s="134">
        <f t="shared" ref="AI177:AI188" si="91">AC177/AA177/AG177/DAY(AB177)/AM177</f>
        <v>0.82074207012579548</v>
      </c>
      <c r="AJ177" s="134">
        <f t="shared" ref="AJ177:AJ188" si="92">AD177/AA177/AH177/DAY(AB177)/AN177</f>
        <v>0.75794962122654008</v>
      </c>
      <c r="AK177" s="134">
        <f t="shared" ref="AK177:AK188" si="93">AC177/Z177/24/DAY(AB177)</f>
        <v>0.225099589192294</v>
      </c>
      <c r="AL177" s="134">
        <f t="shared" ref="AL177:AL188" si="94">AD177/Z177/24/DAY(AB177)</f>
        <v>0.18800589145942159</v>
      </c>
      <c r="AM177" s="134">
        <f>Performance!N327</f>
        <v>0.99</v>
      </c>
      <c r="AN177" s="134">
        <f>Performance!O327</f>
        <v>0.98450000000000004</v>
      </c>
      <c r="AO177" s="134">
        <f>Performance!P327</f>
        <v>0.995</v>
      </c>
      <c r="AP177" s="134">
        <f>Performance!Q327</f>
        <v>0.98629999999999995</v>
      </c>
      <c r="AQ177" s="146">
        <f>Performance!X327</f>
        <v>-1.8499999999999999E-2</v>
      </c>
    </row>
    <row r="178" spans="24:43" ht="15" customHeight="1">
      <c r="X178" s="129" t="s">
        <v>17</v>
      </c>
      <c r="Y178" s="130" t="s">
        <v>1</v>
      </c>
      <c r="Z178" s="130">
        <v>20</v>
      </c>
      <c r="AA178" s="130">
        <f t="shared" si="85"/>
        <v>25.5565</v>
      </c>
      <c r="AB178" s="132">
        <f t="shared" si="90"/>
        <v>45351</v>
      </c>
      <c r="AC178" s="133">
        <f>Performance!D328</f>
        <v>3382.287453118121</v>
      </c>
      <c r="AD178" s="133">
        <f>Performance!E328</f>
        <v>3299.4166917024086</v>
      </c>
      <c r="AE178" s="131">
        <v>3.774193548387097</v>
      </c>
      <c r="AF178" s="133">
        <f>Performance!G328</f>
        <v>4.7626005842000891</v>
      </c>
      <c r="AG178" s="131">
        <v>5.2032258064516137</v>
      </c>
      <c r="AH178" s="133">
        <f>Performance!I328</f>
        <v>5.9061652634574617</v>
      </c>
      <c r="AI178" s="134">
        <f t="shared" si="91"/>
        <v>0.88593788208375723</v>
      </c>
      <c r="AJ178" s="134">
        <f t="shared" si="92"/>
        <v>0.7546980562324187</v>
      </c>
      <c r="AK178" s="134">
        <f t="shared" si="93"/>
        <v>0.24298042048262364</v>
      </c>
      <c r="AL178" s="134">
        <f t="shared" si="94"/>
        <v>0.23702706118551783</v>
      </c>
      <c r="AM178" s="134">
        <f>Performance!N328</f>
        <v>0.99</v>
      </c>
      <c r="AN178" s="134">
        <f>Performance!O328</f>
        <v>0.99875499999999995</v>
      </c>
      <c r="AO178" s="134">
        <f>Performance!P328</f>
        <v>0.995</v>
      </c>
      <c r="AP178" s="134">
        <f>Performance!Q328</f>
        <v>1</v>
      </c>
      <c r="AQ178" s="146">
        <f>Performance!X328</f>
        <v>-1.1299999999999999E-2</v>
      </c>
    </row>
    <row r="179" spans="24:43" ht="15" customHeight="1">
      <c r="X179" s="129" t="s">
        <v>17</v>
      </c>
      <c r="Y179" s="130" t="s">
        <v>1</v>
      </c>
      <c r="Z179" s="130">
        <v>20</v>
      </c>
      <c r="AA179" s="130">
        <f t="shared" si="85"/>
        <v>25.5565</v>
      </c>
      <c r="AB179" s="132">
        <f t="shared" si="90"/>
        <v>45382</v>
      </c>
      <c r="AC179" s="133">
        <f>Performance!D329</f>
        <v>3996.7613743002471</v>
      </c>
      <c r="AD179" s="133">
        <f>Performance!E329</f>
        <v>3964.4662876195976</v>
      </c>
      <c r="AE179" s="131">
        <v>3.774193548387097</v>
      </c>
      <c r="AF179" s="133">
        <f>Performance!G329</f>
        <v>6.054189453658906</v>
      </c>
      <c r="AG179" s="131">
        <v>5.2032258064516137</v>
      </c>
      <c r="AH179" s="133">
        <f>Performance!I329</f>
        <v>6.8251712082098379</v>
      </c>
      <c r="AI179" s="134">
        <f t="shared" si="91"/>
        <v>0.97934854244053227</v>
      </c>
      <c r="AJ179" s="134">
        <f t="shared" si="92"/>
        <v>0.73671199599246684</v>
      </c>
      <c r="AK179" s="134">
        <f t="shared" si="93"/>
        <v>0.26859955472447899</v>
      </c>
      <c r="AL179" s="134">
        <f t="shared" si="94"/>
        <v>0.26642918599594068</v>
      </c>
      <c r="AM179" s="134">
        <f>Performance!N329</f>
        <v>0.99</v>
      </c>
      <c r="AN179" s="134">
        <f>Performance!O329</f>
        <v>0.99519999999999997</v>
      </c>
      <c r="AO179" s="134">
        <f>Performance!P329</f>
        <v>0.995</v>
      </c>
      <c r="AP179" s="134">
        <f>Performance!Q329</f>
        <v>1</v>
      </c>
      <c r="AQ179" s="146">
        <f>Performance!X329</f>
        <v>-1.52E-2</v>
      </c>
    </row>
    <row r="180" spans="24:43">
      <c r="X180" s="129" t="s">
        <v>17</v>
      </c>
      <c r="Y180" s="130" t="s">
        <v>1</v>
      </c>
      <c r="Z180" s="130">
        <v>20</v>
      </c>
      <c r="AA180" s="130">
        <f t="shared" si="85"/>
        <v>25.5565</v>
      </c>
      <c r="AB180" s="132">
        <f t="shared" si="90"/>
        <v>45412</v>
      </c>
      <c r="AC180" s="133">
        <f>Performance!D330</f>
        <v>3745.5576087171298</v>
      </c>
      <c r="AD180" s="133">
        <f>Performance!E330</f>
        <v>3522.6108521740648</v>
      </c>
      <c r="AE180" s="131">
        <v>3.774193548387097</v>
      </c>
      <c r="AF180" s="133">
        <f>Performance!G330</f>
        <v>6.3073593951271674</v>
      </c>
      <c r="AG180" s="131">
        <v>5.2032258064516137</v>
      </c>
      <c r="AH180" s="133">
        <f>Performance!I330</f>
        <v>6.4612419512223997</v>
      </c>
      <c r="AI180" s="134">
        <f t="shared" si="91"/>
        <v>0.94838785103733558</v>
      </c>
      <c r="AJ180" s="134">
        <f t="shared" si="92"/>
        <v>0.71488126496088</v>
      </c>
      <c r="AK180" s="134">
        <f t="shared" si="93"/>
        <v>0.26010816727202291</v>
      </c>
      <c r="AL180" s="134">
        <f t="shared" si="94"/>
        <v>0.24462575362319897</v>
      </c>
      <c r="AM180" s="134">
        <f>Performance!N330</f>
        <v>0.99</v>
      </c>
      <c r="AN180" s="134">
        <f>Performance!O330</f>
        <v>0.99470000000000003</v>
      </c>
      <c r="AO180" s="134">
        <f>Performance!P330</f>
        <v>0.995</v>
      </c>
      <c r="AP180" s="134">
        <f>Performance!Q330</f>
        <v>1</v>
      </c>
      <c r="AQ180" s="146">
        <f>Performance!X330</f>
        <v>-1.83E-2</v>
      </c>
    </row>
    <row r="181" spans="24:43">
      <c r="X181" s="129" t="s">
        <v>17</v>
      </c>
      <c r="Y181" s="130" t="s">
        <v>1</v>
      </c>
      <c r="Z181" s="130">
        <v>20</v>
      </c>
      <c r="AA181" s="130">
        <f t="shared" si="85"/>
        <v>25.5565</v>
      </c>
      <c r="AB181" s="132">
        <f t="shared" si="90"/>
        <v>45443</v>
      </c>
      <c r="AC181" s="133">
        <f>Performance!D331</f>
        <v>3757.302541134793</v>
      </c>
      <c r="AD181" s="133">
        <f>Performance!E331</f>
        <v>3876.3241876221373</v>
      </c>
      <c r="AE181" s="131">
        <v>3.774193548387097</v>
      </c>
      <c r="AF181" s="133">
        <f>Performance!G331</f>
        <v>7.2856113664347406</v>
      </c>
      <c r="AG181" s="131">
        <v>5.2032258064516137</v>
      </c>
      <c r="AH181" s="133">
        <f>Performance!I331</f>
        <v>7.3606666534543548</v>
      </c>
      <c r="AI181" s="134">
        <f t="shared" si="91"/>
        <v>0.920672620294403</v>
      </c>
      <c r="AJ181" s="134">
        <f t="shared" si="92"/>
        <v>0.66900334329734679</v>
      </c>
      <c r="AK181" s="134">
        <f t="shared" si="93"/>
        <v>0.25250689120529524</v>
      </c>
      <c r="AL181" s="134">
        <f t="shared" si="94"/>
        <v>0.26050565777030488</v>
      </c>
      <c r="AM181" s="134">
        <f>Performance!N331</f>
        <v>0.99</v>
      </c>
      <c r="AN181" s="134">
        <f>Performance!O331</f>
        <v>0.99360000000000004</v>
      </c>
      <c r="AO181" s="134">
        <f>Performance!P331</f>
        <v>0.995</v>
      </c>
      <c r="AP181" s="134">
        <f>Performance!Q331</f>
        <v>1</v>
      </c>
      <c r="AQ181" s="146">
        <f>Performance!X331</f>
        <v>-1.8800000000000001E-2</v>
      </c>
    </row>
    <row r="182" spans="24:43">
      <c r="X182" s="129" t="s">
        <v>17</v>
      </c>
      <c r="Y182" s="130" t="s">
        <v>1</v>
      </c>
      <c r="Z182" s="130">
        <v>20</v>
      </c>
      <c r="AA182" s="130">
        <f t="shared" si="85"/>
        <v>25.5565</v>
      </c>
      <c r="AB182" s="132">
        <f t="shared" si="90"/>
        <v>45473</v>
      </c>
      <c r="AC182" s="133">
        <f>Performance!D332</f>
        <v>3433.4044846136039</v>
      </c>
      <c r="AD182" s="133">
        <f>Performance!E332</f>
        <v>3618.7221663473888</v>
      </c>
      <c r="AE182" s="131">
        <v>3.774193548387097</v>
      </c>
      <c r="AF182" s="133">
        <f>Performance!G332</f>
        <v>6.9892701234133341</v>
      </c>
      <c r="AG182" s="131">
        <v>5.2032258064516137</v>
      </c>
      <c r="AH182" s="133">
        <f>Performance!I332</f>
        <v>7.0009906703517668</v>
      </c>
      <c r="AI182" s="134">
        <f t="shared" si="91"/>
        <v>0.86934962455961495</v>
      </c>
      <c r="AJ182" s="134">
        <f t="shared" si="92"/>
        <v>0.67600092735727102</v>
      </c>
      <c r="AK182" s="134">
        <f t="shared" si="93"/>
        <v>0.23843086698705582</v>
      </c>
      <c r="AL182" s="134">
        <f t="shared" si="94"/>
        <v>0.2513001504407909</v>
      </c>
      <c r="AM182" s="134">
        <f>Performance!N332</f>
        <v>0.99</v>
      </c>
      <c r="AN182" s="134">
        <f>Performance!O332</f>
        <v>0.99729999999999996</v>
      </c>
      <c r="AO182" s="134">
        <f>Performance!P332</f>
        <v>0.995</v>
      </c>
      <c r="AP182" s="134">
        <f>Performance!Q332</f>
        <v>1</v>
      </c>
      <c r="AQ182" s="146">
        <f>Performance!X332</f>
        <v>-1.8800000000000001E-2</v>
      </c>
    </row>
    <row r="183" spans="24:43" ht="14.45" customHeight="1">
      <c r="X183" s="129" t="s">
        <v>17</v>
      </c>
      <c r="Y183" s="130" t="s">
        <v>1</v>
      </c>
      <c r="Z183" s="130">
        <v>20</v>
      </c>
      <c r="AA183" s="130">
        <f t="shared" si="85"/>
        <v>25.5565</v>
      </c>
      <c r="AB183" s="132">
        <f t="shared" si="90"/>
        <v>45504</v>
      </c>
      <c r="AC183" s="133">
        <f>Performance!D333</f>
        <v>3153.3522293107239</v>
      </c>
      <c r="AD183" s="133">
        <f>Performance!E333</f>
        <v>3450.1554408415268</v>
      </c>
      <c r="AE183" s="131">
        <v>3.774193548387097</v>
      </c>
      <c r="AF183" s="133">
        <f>Performance!G333</f>
        <v>6.3035783589645167</v>
      </c>
      <c r="AG183" s="131">
        <v>5.2032258064516137</v>
      </c>
      <c r="AH183" s="133">
        <f>Performance!I333</f>
        <v>6.341272916189225</v>
      </c>
      <c r="AI183" s="134">
        <f t="shared" si="91"/>
        <v>0.77268333542123169</v>
      </c>
      <c r="AJ183" s="134">
        <f t="shared" si="92"/>
        <v>0.68881720890772757</v>
      </c>
      <c r="AK183" s="134">
        <f t="shared" si="93"/>
        <v>0.21191883261496799</v>
      </c>
      <c r="AL183" s="134">
        <f t="shared" si="94"/>
        <v>0.2318652850027908</v>
      </c>
      <c r="AM183" s="134">
        <f>Performance!N333</f>
        <v>0.99</v>
      </c>
      <c r="AN183" s="134">
        <f>Performance!O333</f>
        <v>0.997</v>
      </c>
      <c r="AO183" s="134">
        <f>Performance!P333</f>
        <v>0.995</v>
      </c>
      <c r="AP183" s="134">
        <f>Performance!Q333</f>
        <v>0.99939999999999996</v>
      </c>
      <c r="AQ183" s="146">
        <f>Performance!X333</f>
        <v>-1.6500000000000001E-2</v>
      </c>
    </row>
    <row r="184" spans="24:43" ht="14.45" customHeight="1">
      <c r="X184" s="129" t="s">
        <v>17</v>
      </c>
      <c r="Y184" s="130" t="s">
        <v>1</v>
      </c>
      <c r="Z184" s="130">
        <v>20</v>
      </c>
      <c r="AA184" s="130">
        <f t="shared" si="85"/>
        <v>25.5565</v>
      </c>
      <c r="AB184" s="132">
        <f t="shared" si="90"/>
        <v>45535</v>
      </c>
      <c r="AC184" s="133">
        <f>Performance!D334</f>
        <v>3205.3835542599013</v>
      </c>
      <c r="AD184" s="133">
        <f>Performance!E334</f>
        <v>2691.6807010993775</v>
      </c>
      <c r="AE184" s="131">
        <v>3.774193548387097</v>
      </c>
      <c r="AF184" s="133">
        <f>Performance!G334</f>
        <v>4.71316744297844</v>
      </c>
      <c r="AG184" s="131">
        <v>5.2032258064516137</v>
      </c>
      <c r="AH184" s="133">
        <f>Performance!I334</f>
        <v>4.7846388230011287</v>
      </c>
      <c r="AI184" s="134">
        <f t="shared" si="91"/>
        <v>0.78543285871723989</v>
      </c>
      <c r="AJ184" s="134">
        <f t="shared" si="92"/>
        <v>0.74401361004713473</v>
      </c>
      <c r="AK184" s="134">
        <f t="shared" si="93"/>
        <v>0.21541556144219767</v>
      </c>
      <c r="AL184" s="134">
        <f t="shared" si="94"/>
        <v>0.18089252023517322</v>
      </c>
      <c r="AM184" s="134">
        <f>Performance!N334</f>
        <v>0.99</v>
      </c>
      <c r="AN184" s="134">
        <f>Performance!O334</f>
        <v>0.95440000000000003</v>
      </c>
      <c r="AO184" s="134">
        <f>Performance!P334</f>
        <v>0.995</v>
      </c>
      <c r="AP184" s="134">
        <f>Performance!Q334</f>
        <v>1</v>
      </c>
      <c r="AQ184" s="146">
        <f>Performance!X334</f>
        <v>-6.4999999999999997E-3</v>
      </c>
    </row>
    <row r="185" spans="24:43" ht="14.45" customHeight="1">
      <c r="X185" s="129" t="s">
        <v>17</v>
      </c>
      <c r="Y185" s="130" t="s">
        <v>1</v>
      </c>
      <c r="Z185" s="130">
        <v>20</v>
      </c>
      <c r="AA185" s="130">
        <f t="shared" si="85"/>
        <v>25.5565</v>
      </c>
      <c r="AB185" s="132">
        <f t="shared" si="90"/>
        <v>45565</v>
      </c>
      <c r="AC185" s="133">
        <f>Performance!D335</f>
        <v>3426.3379143596662</v>
      </c>
      <c r="AD185" s="133">
        <f>Performance!E335</f>
        <v>3395.4343264063855</v>
      </c>
      <c r="AE185" s="131">
        <v>3.774193548387097</v>
      </c>
      <c r="AF185" s="133">
        <f>Performance!G335</f>
        <v>5.7631141804039006</v>
      </c>
      <c r="AG185" s="131">
        <v>5.2032258064516137</v>
      </c>
      <c r="AH185" s="133">
        <f>Performance!I335</f>
        <v>6.1563672772687008</v>
      </c>
      <c r="AI185" s="134">
        <f t="shared" si="91"/>
        <v>0.86756034507777258</v>
      </c>
      <c r="AJ185" s="134">
        <f t="shared" si="92"/>
        <v>0.72582296744666064</v>
      </c>
      <c r="AK185" s="134">
        <f t="shared" si="93"/>
        <v>0.23794013294164348</v>
      </c>
      <c r="AL185" s="134">
        <f t="shared" si="94"/>
        <v>0.23579405044488791</v>
      </c>
      <c r="AM185" s="134">
        <f>Performance!N335</f>
        <v>0.99</v>
      </c>
      <c r="AN185" s="134">
        <f>Performance!O335</f>
        <v>0.99109999999999998</v>
      </c>
      <c r="AO185" s="134">
        <f>Performance!P335</f>
        <v>0.995</v>
      </c>
      <c r="AP185" s="134">
        <f>Performance!Q335</f>
        <v>0.99660000000000004</v>
      </c>
      <c r="AQ185" s="146">
        <f>Performance!X335</f>
        <v>-1.5599999999999999E-2</v>
      </c>
    </row>
    <row r="186" spans="24:43" ht="14.45" customHeight="1">
      <c r="X186" s="129" t="s">
        <v>17</v>
      </c>
      <c r="Y186" s="130" t="s">
        <v>1</v>
      </c>
      <c r="Z186" s="130">
        <v>20</v>
      </c>
      <c r="AA186" s="130">
        <f t="shared" si="85"/>
        <v>25.5565</v>
      </c>
      <c r="AB186" s="132">
        <f t="shared" si="90"/>
        <v>45596</v>
      </c>
      <c r="AC186" s="133">
        <f>Performance!D336</f>
        <v>3663.5165821027749</v>
      </c>
      <c r="AD186" s="133">
        <f>Performance!E336</f>
        <v>3537.7673123759178</v>
      </c>
      <c r="AE186" s="131">
        <v>3.774193548387097</v>
      </c>
      <c r="AF186" s="133">
        <f>Performance!G336</f>
        <v>5.1389721324641569</v>
      </c>
      <c r="AG186" s="131">
        <v>5.2032258064516137</v>
      </c>
      <c r="AH186" s="133">
        <f>Performance!I336</f>
        <v>6.2374749982911784</v>
      </c>
      <c r="AI186" s="134">
        <f t="shared" si="91"/>
        <v>0.8976917280975365</v>
      </c>
      <c r="AJ186" s="134">
        <f t="shared" si="92"/>
        <v>0.71691194277947834</v>
      </c>
      <c r="AK186" s="134">
        <f t="shared" si="93"/>
        <v>0.24620407137787467</v>
      </c>
      <c r="AL186" s="134">
        <f t="shared" si="94"/>
        <v>0.23775317959515577</v>
      </c>
      <c r="AM186" s="134">
        <f>Performance!N336</f>
        <v>0.99</v>
      </c>
      <c r="AN186" s="134">
        <f>Performance!O336</f>
        <v>0.99860000000000004</v>
      </c>
      <c r="AO186" s="134">
        <f>Performance!P336</f>
        <v>0.995</v>
      </c>
      <c r="AP186" s="134">
        <f>Performance!Q336</f>
        <v>1</v>
      </c>
      <c r="AQ186" s="146">
        <f>Performance!X336</f>
        <v>-1.9900000000000001E-2</v>
      </c>
    </row>
    <row r="187" spans="24:43" ht="14.45" customHeight="1">
      <c r="X187" s="129" t="s">
        <v>17</v>
      </c>
      <c r="Y187" s="130" t="s">
        <v>1</v>
      </c>
      <c r="Z187" s="130">
        <v>20</v>
      </c>
      <c r="AA187" s="130">
        <f t="shared" si="85"/>
        <v>25.5565</v>
      </c>
      <c r="AB187" s="132">
        <f t="shared" si="90"/>
        <v>45626</v>
      </c>
      <c r="AC187" s="133">
        <f>Performance!D337</f>
        <v>3116.7385051502315</v>
      </c>
      <c r="AD187" s="133">
        <f>Performance!E337</f>
        <v>3091.0450753926925</v>
      </c>
      <c r="AE187" s="131">
        <v>3.774193548387097</v>
      </c>
      <c r="AF187" s="133">
        <f>Performance!G337</f>
        <v>4.2085837118314817</v>
      </c>
      <c r="AG187" s="131">
        <v>5.2032258064516137</v>
      </c>
      <c r="AH187" s="133">
        <f>Performance!I337</f>
        <v>5.6032329011058222</v>
      </c>
      <c r="AI187" s="134">
        <f t="shared" si="91"/>
        <v>0.78916872784587777</v>
      </c>
      <c r="AJ187" s="134">
        <f t="shared" si="92"/>
        <v>0.7210361017912289</v>
      </c>
      <c r="AK187" s="134">
        <f t="shared" si="93"/>
        <v>0.21644017396876608</v>
      </c>
      <c r="AL187" s="134">
        <f t="shared" si="94"/>
        <v>0.21465590801338144</v>
      </c>
      <c r="AM187" s="134">
        <f>Performance!N337</f>
        <v>0.99</v>
      </c>
      <c r="AN187" s="134">
        <f>Performance!O337</f>
        <v>0.99790000000000001</v>
      </c>
      <c r="AO187" s="134">
        <f>Performance!P337</f>
        <v>0.995</v>
      </c>
      <c r="AP187" s="134">
        <f>Performance!Q337</f>
        <v>1</v>
      </c>
      <c r="AQ187" s="146">
        <f>Performance!X337</f>
        <v>-1.7600000000000001E-2</v>
      </c>
    </row>
    <row r="188" spans="24:43" ht="14.45" customHeight="1">
      <c r="X188" s="129" t="s">
        <v>17</v>
      </c>
      <c r="Y188" s="130" t="s">
        <v>1</v>
      </c>
      <c r="Z188" s="130">
        <v>20</v>
      </c>
      <c r="AA188" s="130">
        <f t="shared" si="85"/>
        <v>25.5565</v>
      </c>
      <c r="AB188" s="132">
        <f t="shared" si="90"/>
        <v>45657</v>
      </c>
      <c r="AC188" s="133">
        <f>Performance!D338</f>
        <v>3132.9039487767341</v>
      </c>
      <c r="AD188" s="133">
        <f>Performance!E338</f>
        <v>2900.5578735266631</v>
      </c>
      <c r="AE188" s="131">
        <v>3.774193548387097</v>
      </c>
      <c r="AF188" s="133">
        <f>Performance!G338</f>
        <v>3.6375317965734761</v>
      </c>
      <c r="AG188" s="131">
        <v>5.2032258064516137</v>
      </c>
      <c r="AH188" s="133">
        <f>Performance!I338</f>
        <v>5.044406659811826</v>
      </c>
      <c r="AI188" s="134">
        <f t="shared" si="91"/>
        <v>0.76767278015887652</v>
      </c>
      <c r="AJ188" s="134">
        <f t="shared" si="92"/>
        <v>0.73014321665640547</v>
      </c>
      <c r="AK188" s="134">
        <f t="shared" si="93"/>
        <v>0.21054462021349019</v>
      </c>
      <c r="AL188" s="134">
        <f t="shared" si="94"/>
        <v>0.19492996461872736</v>
      </c>
      <c r="AM188" s="134">
        <f>Performance!N338</f>
        <v>0.99</v>
      </c>
      <c r="AN188" s="134">
        <f>Performance!O338</f>
        <v>0.99403189560000005</v>
      </c>
      <c r="AO188" s="134">
        <f>Performance!P338</f>
        <v>0.995</v>
      </c>
      <c r="AP188" s="134">
        <f>Performance!Q338</f>
        <v>0.99682300000000001</v>
      </c>
      <c r="AQ188" s="146">
        <f>Performance!X338</f>
        <v>-1.7999999999999999E-2</v>
      </c>
    </row>
    <row r="189" spans="24:43" ht="14.45" customHeight="1">
      <c r="X189" s="129" t="s">
        <v>17</v>
      </c>
      <c r="Y189" s="130" t="s">
        <v>2</v>
      </c>
      <c r="Z189" s="130">
        <v>20</v>
      </c>
      <c r="AA189" s="130">
        <v>24.26</v>
      </c>
      <c r="AB189" s="132">
        <v>42855</v>
      </c>
      <c r="AC189" s="133">
        <v>3937.572899031702</v>
      </c>
      <c r="AD189" s="133">
        <v>3884.1257303264638</v>
      </c>
      <c r="AE189" s="133">
        <v>6.87</v>
      </c>
      <c r="AF189" s="131">
        <v>6.9038311333333322</v>
      </c>
      <c r="AG189" s="131">
        <v>6.9933333333333341</v>
      </c>
      <c r="AH189" s="131">
        <v>7.0409127227669268</v>
      </c>
      <c r="AI189" s="134">
        <f t="shared" si="86"/>
        <v>0.78144268884398294</v>
      </c>
      <c r="AJ189" s="134">
        <f t="shared" si="87"/>
        <v>0.75852605701364362</v>
      </c>
      <c r="AK189" s="134">
        <f t="shared" si="88"/>
        <v>0.27344256243275711</v>
      </c>
      <c r="AL189" s="134">
        <f t="shared" si="89"/>
        <v>0.26973095349489334</v>
      </c>
      <c r="AM189" s="83">
        <v>0.99</v>
      </c>
      <c r="AN189" s="134">
        <v>0.99926750101848827</v>
      </c>
      <c r="AO189" s="83">
        <v>0.99</v>
      </c>
      <c r="AP189" s="135">
        <v>1</v>
      </c>
      <c r="AQ189" s="136"/>
    </row>
    <row r="190" spans="24:43" ht="14.45" customHeight="1">
      <c r="X190" s="129" t="s">
        <v>17</v>
      </c>
      <c r="Y190" s="130" t="s">
        <v>2</v>
      </c>
      <c r="Z190" s="130">
        <v>20</v>
      </c>
      <c r="AA190" s="130">
        <v>24.26</v>
      </c>
      <c r="AB190" s="132">
        <v>42886</v>
      </c>
      <c r="AC190" s="133">
        <v>3898.4283863340038</v>
      </c>
      <c r="AD190" s="133">
        <v>3712.7234544942166</v>
      </c>
      <c r="AE190" s="133">
        <v>6.9</v>
      </c>
      <c r="AF190" s="131">
        <v>6.854228150322581</v>
      </c>
      <c r="AG190" s="131">
        <v>6.9161290322580644</v>
      </c>
      <c r="AH190" s="131">
        <v>6.9110870661290331</v>
      </c>
      <c r="AI190" s="134">
        <f t="shared" si="86"/>
        <v>0.75707479659919197</v>
      </c>
      <c r="AJ190" s="134">
        <f t="shared" si="87"/>
        <v>0.71520110764387146</v>
      </c>
      <c r="AK190" s="134">
        <f t="shared" si="88"/>
        <v>0.2619911549955648</v>
      </c>
      <c r="AL190" s="134">
        <f t="shared" si="89"/>
        <v>0.24951098484504144</v>
      </c>
      <c r="AM190" s="83">
        <v>0.99</v>
      </c>
      <c r="AN190" s="134">
        <v>0.99877018308631205</v>
      </c>
      <c r="AO190" s="83">
        <v>0.99</v>
      </c>
      <c r="AP190" s="135">
        <v>0.9961290322580646</v>
      </c>
      <c r="AQ190" s="136"/>
    </row>
    <row r="191" spans="24:43" ht="14.45" customHeight="1">
      <c r="X191" s="129" t="s">
        <v>17</v>
      </c>
      <c r="Y191" s="130" t="s">
        <v>2</v>
      </c>
      <c r="Z191" s="130">
        <v>20</v>
      </c>
      <c r="AA191" s="130">
        <v>24.26</v>
      </c>
      <c r="AB191" s="132">
        <v>42916</v>
      </c>
      <c r="AC191" s="133">
        <v>3522.1948575556062</v>
      </c>
      <c r="AD191" s="133">
        <v>3688.0307077092962</v>
      </c>
      <c r="AE191" s="133">
        <v>6.5</v>
      </c>
      <c r="AF191" s="131">
        <v>6.7322482343333361</v>
      </c>
      <c r="AG191" s="131">
        <v>6.47</v>
      </c>
      <c r="AH191" s="131">
        <v>6.703337319000001</v>
      </c>
      <c r="AI191" s="134">
        <f t="shared" si="86"/>
        <v>0.75554763787916257</v>
      </c>
      <c r="AJ191" s="134">
        <f t="shared" si="87"/>
        <v>0.75785158763062144</v>
      </c>
      <c r="AK191" s="134">
        <f t="shared" si="88"/>
        <v>0.24459686510802822</v>
      </c>
      <c r="AL191" s="134">
        <f t="shared" si="89"/>
        <v>0.2561132435909233</v>
      </c>
      <c r="AM191" s="83">
        <v>0.99</v>
      </c>
      <c r="AN191" s="134">
        <v>0.99748698626476406</v>
      </c>
      <c r="AO191" s="83">
        <v>0.99</v>
      </c>
      <c r="AP191" s="135">
        <v>0.97299983966650638</v>
      </c>
      <c r="AQ191" s="136"/>
    </row>
    <row r="192" spans="24:43" ht="14.45" customHeight="1">
      <c r="X192" s="129" t="s">
        <v>17</v>
      </c>
      <c r="Y192" s="130" t="s">
        <v>2</v>
      </c>
      <c r="Z192" s="130">
        <v>20</v>
      </c>
      <c r="AA192" s="130">
        <v>24.26</v>
      </c>
      <c r="AB192" s="132">
        <v>42947</v>
      </c>
      <c r="AC192" s="133">
        <v>3263.3948668703042</v>
      </c>
      <c r="AD192" s="133">
        <v>3510.024637181044</v>
      </c>
      <c r="AE192" s="133">
        <v>5.74</v>
      </c>
      <c r="AF192" s="131">
        <v>5.9689077025532935</v>
      </c>
      <c r="AG192" s="131">
        <v>5.7290322580645157</v>
      </c>
      <c r="AH192" s="131">
        <v>5.9889870622364594</v>
      </c>
      <c r="AI192" s="134">
        <f t="shared" si="86"/>
        <v>0.76506912060600663</v>
      </c>
      <c r="AJ192" s="134">
        <f t="shared" si="87"/>
        <v>0.77993606999416487</v>
      </c>
      <c r="AK192" s="134">
        <f t="shared" si="88"/>
        <v>0.21931417116063873</v>
      </c>
      <c r="AL192" s="134">
        <f t="shared" si="89"/>
        <v>0.23588875249872607</v>
      </c>
      <c r="AM192" s="83">
        <v>0.99</v>
      </c>
      <c r="AN192" s="134">
        <v>0.99918359219434483</v>
      </c>
      <c r="AO192" s="83">
        <v>0.99</v>
      </c>
      <c r="AP192" s="135">
        <v>0.99522102747909202</v>
      </c>
      <c r="AQ192" s="136"/>
    </row>
    <row r="193" spans="24:43" ht="14.45" customHeight="1">
      <c r="X193" s="129" t="s">
        <v>17</v>
      </c>
      <c r="Y193" s="130" t="s">
        <v>2</v>
      </c>
      <c r="Z193" s="130">
        <v>20</v>
      </c>
      <c r="AA193" s="130">
        <v>24.26</v>
      </c>
      <c r="AB193" s="132">
        <v>42978</v>
      </c>
      <c r="AC193" s="133">
        <v>3319.1707269317917</v>
      </c>
      <c r="AD193" s="133">
        <v>3486.4379625142165</v>
      </c>
      <c r="AE193" s="133">
        <v>5.71</v>
      </c>
      <c r="AF193" s="131">
        <v>6.0458200678750789</v>
      </c>
      <c r="AG193" s="131">
        <v>5.7612903225806447</v>
      </c>
      <c r="AH193" s="131">
        <v>6.1688372177890738</v>
      </c>
      <c r="AI193" s="134">
        <f t="shared" si="86"/>
        <v>0.773788277232627</v>
      </c>
      <c r="AJ193" s="134">
        <f t="shared" si="87"/>
        <v>0.75180111184007881</v>
      </c>
      <c r="AK193" s="134">
        <f t="shared" si="88"/>
        <v>0.22306254885294302</v>
      </c>
      <c r="AL193" s="134">
        <f t="shared" si="89"/>
        <v>0.23430362651305217</v>
      </c>
      <c r="AM193" s="83">
        <v>0.99</v>
      </c>
      <c r="AN193" s="134">
        <v>0.99959293394777238</v>
      </c>
      <c r="AO193" s="83">
        <v>0.99</v>
      </c>
      <c r="AP193" s="135">
        <v>1</v>
      </c>
      <c r="AQ193" s="136"/>
    </row>
    <row r="194" spans="24:43" ht="14.45" customHeight="1">
      <c r="X194" s="129" t="s">
        <v>17</v>
      </c>
      <c r="Y194" s="130" t="s">
        <v>2</v>
      </c>
      <c r="Z194" s="130">
        <v>20</v>
      </c>
      <c r="AA194" s="130">
        <v>24.26</v>
      </c>
      <c r="AB194" s="132">
        <v>43008</v>
      </c>
      <c r="AC194" s="133">
        <v>3567.42400953274</v>
      </c>
      <c r="AD194" s="133">
        <v>3441.3503412841028</v>
      </c>
      <c r="AE194" s="133">
        <v>5.93</v>
      </c>
      <c r="AF194" s="131">
        <v>5.9077103920819996</v>
      </c>
      <c r="AG194" s="131">
        <v>6.4566666666666661</v>
      </c>
      <c r="AH194" s="131">
        <v>6.2321409316054321</v>
      </c>
      <c r="AI194" s="134">
        <f t="shared" si="86"/>
        <v>0.76683004235385299</v>
      </c>
      <c r="AJ194" s="134">
        <f t="shared" si="87"/>
        <v>0.75899262272280787</v>
      </c>
      <c r="AK194" s="134">
        <f t="shared" si="88"/>
        <v>0.2477377784397736</v>
      </c>
      <c r="AL194" s="134">
        <f t="shared" si="89"/>
        <v>0.23898266258917381</v>
      </c>
      <c r="AM194" s="83">
        <v>0.99</v>
      </c>
      <c r="AN194" s="134">
        <v>0.99963629426129397</v>
      </c>
      <c r="AO194" s="83">
        <v>0.99</v>
      </c>
      <c r="AP194" s="135">
        <v>0.98791208791208773</v>
      </c>
      <c r="AQ194" s="136"/>
    </row>
    <row r="195" spans="24:43" ht="14.45" customHeight="1">
      <c r="X195" s="129" t="s">
        <v>17</v>
      </c>
      <c r="Y195" s="130" t="s">
        <v>2</v>
      </c>
      <c r="Z195" s="130">
        <v>20</v>
      </c>
      <c r="AA195" s="130">
        <v>24.26</v>
      </c>
      <c r="AB195" s="132">
        <v>43039</v>
      </c>
      <c r="AC195" s="133">
        <v>3760.9155386187726</v>
      </c>
      <c r="AD195" s="133">
        <v>3811.7898025405034</v>
      </c>
      <c r="AE195" s="133">
        <v>5.39</v>
      </c>
      <c r="AF195" s="131">
        <v>5.5702815841181295</v>
      </c>
      <c r="AG195" s="131">
        <v>6.5354838709677416</v>
      </c>
      <c r="AH195" s="131">
        <v>6.8271967784738399</v>
      </c>
      <c r="AI195" s="134">
        <f t="shared" si="86"/>
        <v>0.77290861513909581</v>
      </c>
      <c r="AJ195" s="134">
        <f t="shared" si="87"/>
        <v>0.74290329777389008</v>
      </c>
      <c r="AK195" s="134">
        <f t="shared" si="88"/>
        <v>0.2527497001759928</v>
      </c>
      <c r="AL195" s="134">
        <f t="shared" si="89"/>
        <v>0.25616866952557144</v>
      </c>
      <c r="AM195" s="83">
        <v>0.99</v>
      </c>
      <c r="AN195" s="134">
        <v>0.9993134822167079</v>
      </c>
      <c r="AO195" s="83">
        <v>0.99</v>
      </c>
      <c r="AP195" s="135">
        <v>1</v>
      </c>
      <c r="AQ195" s="136"/>
    </row>
    <row r="196" spans="24:43" ht="14.45" customHeight="1">
      <c r="X196" s="129" t="s">
        <v>17</v>
      </c>
      <c r="Y196" s="130" t="s">
        <v>2</v>
      </c>
      <c r="Z196" s="130">
        <v>20</v>
      </c>
      <c r="AA196" s="130">
        <v>24.26</v>
      </c>
      <c r="AB196" s="132">
        <v>43069</v>
      </c>
      <c r="AC196" s="133">
        <v>3230.9434573799845</v>
      </c>
      <c r="AD196" s="133">
        <v>3157.7875524128194</v>
      </c>
      <c r="AE196" s="133">
        <v>4.2699999999999996</v>
      </c>
      <c r="AF196" s="131">
        <v>4.2458704612520668</v>
      </c>
      <c r="AG196" s="131">
        <v>5.5533333333333328</v>
      </c>
      <c r="AH196" s="131">
        <v>5.7149450468575003</v>
      </c>
      <c r="AI196" s="134">
        <f t="shared" si="86"/>
        <v>0.80747366956975009</v>
      </c>
      <c r="AJ196" s="134">
        <f t="shared" si="87"/>
        <v>0.75951445485231495</v>
      </c>
      <c r="AK196" s="134">
        <f t="shared" si="88"/>
        <v>0.22437107342916557</v>
      </c>
      <c r="AL196" s="134">
        <f t="shared" si="89"/>
        <v>0.21929080225089023</v>
      </c>
      <c r="AM196" s="83">
        <v>0.99</v>
      </c>
      <c r="AN196" s="134">
        <v>0.99959196127946148</v>
      </c>
      <c r="AO196" s="83">
        <v>0.99</v>
      </c>
      <c r="AP196" s="135">
        <v>1</v>
      </c>
      <c r="AQ196" s="136"/>
    </row>
    <row r="197" spans="24:43" ht="14.45" customHeight="1">
      <c r="X197" s="129" t="s">
        <v>17</v>
      </c>
      <c r="Y197" s="130" t="s">
        <v>2</v>
      </c>
      <c r="Z197" s="130">
        <v>20</v>
      </c>
      <c r="AA197" s="130">
        <v>24.26</v>
      </c>
      <c r="AB197" s="132">
        <v>43100</v>
      </c>
      <c r="AC197" s="133">
        <v>3207.2133641901878</v>
      </c>
      <c r="AD197" s="133">
        <v>3003.2996334498107</v>
      </c>
      <c r="AE197" s="133">
        <v>3.77</v>
      </c>
      <c r="AF197" s="131">
        <v>3.6461545760793541</v>
      </c>
      <c r="AG197" s="131">
        <v>5.2032258064516137</v>
      </c>
      <c r="AH197" s="131">
        <v>5.130840702753293</v>
      </c>
      <c r="AI197" s="134">
        <f t="shared" si="86"/>
        <v>0.8278801971149411</v>
      </c>
      <c r="AJ197" s="134">
        <f t="shared" si="87"/>
        <v>0.77874471392737643</v>
      </c>
      <c r="AK197" s="134">
        <f t="shared" si="88"/>
        <v>0.21553853253966315</v>
      </c>
      <c r="AL197" s="134">
        <f t="shared" si="89"/>
        <v>0.20183465278560558</v>
      </c>
      <c r="AM197" s="83">
        <v>0.99</v>
      </c>
      <c r="AN197" s="134">
        <v>0.99945335387167134</v>
      </c>
      <c r="AO197" s="83">
        <v>0.99</v>
      </c>
      <c r="AP197" s="135">
        <v>0.99706744868035191</v>
      </c>
      <c r="AQ197" s="136"/>
    </row>
    <row r="198" spans="24:43" ht="14.45" customHeight="1">
      <c r="X198" s="129" t="s">
        <v>17</v>
      </c>
      <c r="Y198" s="130" t="s">
        <v>2</v>
      </c>
      <c r="Z198" s="130">
        <v>20</v>
      </c>
      <c r="AA198" s="130">
        <v>24.26</v>
      </c>
      <c r="AB198" s="132">
        <v>43131</v>
      </c>
      <c r="AC198" s="133">
        <v>3357.9095970108615</v>
      </c>
      <c r="AD198" s="133">
        <v>3418.0230212533211</v>
      </c>
      <c r="AE198" s="133">
        <v>4.03</v>
      </c>
      <c r="AF198" s="131">
        <v>4.23443300464477</v>
      </c>
      <c r="AG198" s="131">
        <v>5.4741935483870963</v>
      </c>
      <c r="AH198" s="131">
        <v>5.9235254138757929</v>
      </c>
      <c r="AI198" s="134">
        <f t="shared" si="86"/>
        <v>0.82387469953731141</v>
      </c>
      <c r="AJ198" s="134">
        <f t="shared" si="87"/>
        <v>0.76887818498911276</v>
      </c>
      <c r="AK198" s="134">
        <f t="shared" si="88"/>
        <v>0.22566596754105253</v>
      </c>
      <c r="AL198" s="134">
        <f t="shared" si="89"/>
        <v>0.22970584820250814</v>
      </c>
      <c r="AM198" s="83">
        <v>0.99</v>
      </c>
      <c r="AN198" s="134">
        <v>0.99789465860702409</v>
      </c>
      <c r="AO198" s="83">
        <v>0.99</v>
      </c>
      <c r="AP198" s="135">
        <v>0.99529569892473124</v>
      </c>
      <c r="AQ198" s="136"/>
    </row>
    <row r="199" spans="24:43" ht="14.45" customHeight="1">
      <c r="X199" s="129" t="s">
        <v>17</v>
      </c>
      <c r="Y199" s="130" t="s">
        <v>2</v>
      </c>
      <c r="Z199" s="130">
        <v>20</v>
      </c>
      <c r="AA199" s="130">
        <v>24.26</v>
      </c>
      <c r="AB199" s="132">
        <v>43159</v>
      </c>
      <c r="AC199" s="133">
        <v>3400.5020719669064</v>
      </c>
      <c r="AD199" s="133">
        <v>3175.998534922493</v>
      </c>
      <c r="AE199" s="133">
        <v>4.79</v>
      </c>
      <c r="AF199" s="131">
        <v>4.88</v>
      </c>
      <c r="AG199" s="131">
        <v>6.2285714285714286</v>
      </c>
      <c r="AH199" s="131">
        <v>6.11</v>
      </c>
      <c r="AI199" s="134">
        <f t="shared" si="86"/>
        <v>0.81184023653925697</v>
      </c>
      <c r="AJ199" s="134">
        <f t="shared" si="87"/>
        <v>0.76620960452041709</v>
      </c>
      <c r="AK199" s="134">
        <f t="shared" si="88"/>
        <v>0.25301354702134721</v>
      </c>
      <c r="AL199" s="134">
        <f t="shared" si="89"/>
        <v>0.23630941480078071</v>
      </c>
      <c r="AM199" s="83">
        <v>0.99</v>
      </c>
      <c r="AN199" s="134">
        <v>0.99871750882015997</v>
      </c>
      <c r="AO199" s="83">
        <v>0.99</v>
      </c>
      <c r="AP199" s="135">
        <v>0.99375000000000002</v>
      </c>
      <c r="AQ199" s="136"/>
    </row>
    <row r="200" spans="24:43" ht="14.45" customHeight="1">
      <c r="X200" s="129" t="s">
        <v>17</v>
      </c>
      <c r="Y200" s="130" t="s">
        <v>2</v>
      </c>
      <c r="Z200" s="130">
        <v>20</v>
      </c>
      <c r="AA200" s="130">
        <v>24.26</v>
      </c>
      <c r="AB200" s="132">
        <v>43190</v>
      </c>
      <c r="AC200" s="133">
        <v>4093.9481285131815</v>
      </c>
      <c r="AD200" s="133">
        <v>3977.0287701882421</v>
      </c>
      <c r="AE200" s="133">
        <v>6.16</v>
      </c>
      <c r="AF200" s="131">
        <v>6.2789999999999999</v>
      </c>
      <c r="AG200" s="131">
        <v>6.9741935483870963</v>
      </c>
      <c r="AH200" s="131">
        <v>7.1120000000000001</v>
      </c>
      <c r="AI200" s="134">
        <f t="shared" si="86"/>
        <v>0.78842548690304315</v>
      </c>
      <c r="AJ200" s="134">
        <f t="shared" si="87"/>
        <v>0.74489820692267084</v>
      </c>
      <c r="AK200" s="134">
        <f t="shared" si="88"/>
        <v>0.27513092261513317</v>
      </c>
      <c r="AL200" s="134">
        <f t="shared" si="89"/>
        <v>0.26727343885673671</v>
      </c>
      <c r="AM200" s="83">
        <v>0.99</v>
      </c>
      <c r="AN200" s="134">
        <v>0.99819999999999998</v>
      </c>
      <c r="AO200" s="83">
        <v>0.99</v>
      </c>
      <c r="AP200" s="135">
        <v>0.99319999999999997</v>
      </c>
      <c r="AQ200" s="136"/>
    </row>
    <row r="201" spans="24:43" ht="14.45" customHeight="1">
      <c r="X201" s="129" t="s">
        <v>17</v>
      </c>
      <c r="Y201" s="130" t="s">
        <v>2</v>
      </c>
      <c r="Z201" s="130">
        <v>20</v>
      </c>
      <c r="AA201" s="130">
        <v>24.26</v>
      </c>
      <c r="AB201" s="132">
        <v>43220</v>
      </c>
      <c r="AC201" s="133">
        <v>3909.3346959110527</v>
      </c>
      <c r="AD201" s="133">
        <v>3689.1971273611375</v>
      </c>
      <c r="AE201" s="133">
        <v>6.7435676213286326</v>
      </c>
      <c r="AF201" s="133">
        <v>6.8</v>
      </c>
      <c r="AG201" s="133">
        <v>6.9063978268630315</v>
      </c>
      <c r="AH201" s="131">
        <v>6.94</v>
      </c>
      <c r="AI201" s="134">
        <f t="shared" si="86"/>
        <v>0.78560459839482388</v>
      </c>
      <c r="AJ201" s="134">
        <f t="shared" si="87"/>
        <v>0.73069156280857184</v>
      </c>
      <c r="AK201" s="134">
        <f t="shared" si="88"/>
        <v>0.27148157610493423</v>
      </c>
      <c r="AL201" s="134">
        <f t="shared" si="89"/>
        <v>0.25619424495563453</v>
      </c>
      <c r="AM201" s="83">
        <v>0.99</v>
      </c>
      <c r="AN201" s="134">
        <v>0.99959999999999993</v>
      </c>
      <c r="AO201" s="83">
        <v>0.99</v>
      </c>
      <c r="AP201" s="135">
        <v>0.99719999999999998</v>
      </c>
      <c r="AQ201" s="136"/>
    </row>
    <row r="202" spans="24:43" ht="14.45" customHeight="1">
      <c r="X202" s="129" t="s">
        <v>17</v>
      </c>
      <c r="Y202" s="130" t="s">
        <v>2</v>
      </c>
      <c r="Z202" s="130">
        <v>20</v>
      </c>
      <c r="AA202" s="130">
        <v>24.26</v>
      </c>
      <c r="AB202" s="132">
        <v>43251</v>
      </c>
      <c r="AC202" s="133">
        <v>3776.6202723396477</v>
      </c>
      <c r="AD202" s="133">
        <v>3857</v>
      </c>
      <c r="AE202" s="133">
        <v>6.8014368356818631</v>
      </c>
      <c r="AF202" s="133">
        <v>7.04</v>
      </c>
      <c r="AG202" s="133">
        <v>6.8127863147092418</v>
      </c>
      <c r="AH202" s="131">
        <v>7.16</v>
      </c>
      <c r="AI202" s="134">
        <f t="shared" si="86"/>
        <v>0.74454485641252655</v>
      </c>
      <c r="AJ202" s="134">
        <f t="shared" si="87"/>
        <v>0.72075080112283851</v>
      </c>
      <c r="AK202" s="134">
        <f t="shared" si="88"/>
        <v>0.25380512582927739</v>
      </c>
      <c r="AL202" s="134">
        <f t="shared" si="89"/>
        <v>0.25920698924731184</v>
      </c>
      <c r="AM202" s="83">
        <v>0.99</v>
      </c>
      <c r="AN202" s="134">
        <v>0.99380000000000002</v>
      </c>
      <c r="AO202" s="83">
        <v>0.99</v>
      </c>
      <c r="AP202" s="135">
        <v>0.99439999999999995</v>
      </c>
      <c r="AQ202" s="136">
        <v>-3.2399999999999998E-2</v>
      </c>
    </row>
    <row r="203" spans="24:43" ht="14.45" customHeight="1">
      <c r="X203" s="129" t="s">
        <v>17</v>
      </c>
      <c r="Y203" s="130" t="s">
        <v>2</v>
      </c>
      <c r="Z203" s="130">
        <v>20</v>
      </c>
      <c r="AA203" s="130">
        <v>24.26</v>
      </c>
      <c r="AB203" s="132">
        <v>43281</v>
      </c>
      <c r="AC203" s="133">
        <v>3684.5288773849256</v>
      </c>
      <c r="AD203" s="133">
        <f>3219460/1000</f>
        <v>3219.46</v>
      </c>
      <c r="AE203" s="133">
        <v>6.7425262236520904</v>
      </c>
      <c r="AF203" s="133">
        <v>6.26</v>
      </c>
      <c r="AG203" s="133">
        <v>6.7133247552517652</v>
      </c>
      <c r="AH203" s="131">
        <v>6.26</v>
      </c>
      <c r="AI203" s="134">
        <f t="shared" si="86"/>
        <v>0.76172298779253966</v>
      </c>
      <c r="AJ203" s="134">
        <f t="shared" si="87"/>
        <v>0.70776988004148378</v>
      </c>
      <c r="AK203" s="134">
        <f t="shared" si="88"/>
        <v>0.2558700609295087</v>
      </c>
      <c r="AL203" s="134">
        <f t="shared" si="89"/>
        <v>0.22357361111111113</v>
      </c>
      <c r="AM203" s="83">
        <v>0.99</v>
      </c>
      <c r="AN203" s="134">
        <v>0.99839999999999995</v>
      </c>
      <c r="AO203" s="83">
        <v>0.99</v>
      </c>
      <c r="AP203" s="135">
        <v>0.99909999999999999</v>
      </c>
      <c r="AQ203" s="136">
        <v>-9.1499999999999998E-2</v>
      </c>
    </row>
    <row r="204" spans="24:43" ht="14.45" customHeight="1">
      <c r="X204" s="129" t="s">
        <v>17</v>
      </c>
      <c r="Y204" s="130" t="s">
        <v>2</v>
      </c>
      <c r="Z204" s="130">
        <v>20</v>
      </c>
      <c r="AA204" s="130">
        <v>24.26</v>
      </c>
      <c r="AB204" s="132">
        <v>43312</v>
      </c>
      <c r="AC204" s="133">
        <v>3563.4366451849996</v>
      </c>
      <c r="AD204" s="133">
        <f>3537396/1000</f>
        <v>3537.3960000000002</v>
      </c>
      <c r="AE204" s="133">
        <v>6.1738123214351628</v>
      </c>
      <c r="AF204" s="133">
        <v>6.18</v>
      </c>
      <c r="AG204" s="133">
        <v>6.1719945480683132</v>
      </c>
      <c r="AH204" s="131">
        <v>6.2</v>
      </c>
      <c r="AI204" s="134">
        <f t="shared" si="86"/>
        <v>0.77545361176633421</v>
      </c>
      <c r="AJ204" s="134">
        <f t="shared" si="87"/>
        <v>0.75902608636909441</v>
      </c>
      <c r="AK204" s="134">
        <f t="shared" si="88"/>
        <v>0.23947826916565859</v>
      </c>
      <c r="AL204" s="134">
        <f t="shared" si="89"/>
        <v>0.23772822580645162</v>
      </c>
      <c r="AM204" s="83">
        <v>0.99</v>
      </c>
      <c r="AN204" s="134">
        <v>0.99950000000000006</v>
      </c>
      <c r="AO204" s="83">
        <v>0.99</v>
      </c>
      <c r="AP204" s="135">
        <v>1</v>
      </c>
      <c r="AQ204" s="136">
        <v>-2.5100000000000001E-2</v>
      </c>
    </row>
    <row r="205" spans="24:43" ht="14.45" customHeight="1">
      <c r="X205" s="129" t="s">
        <v>17</v>
      </c>
      <c r="Y205" s="130" t="s">
        <v>2</v>
      </c>
      <c r="Z205" s="130">
        <v>20</v>
      </c>
      <c r="AA205" s="130">
        <v>24.26</v>
      </c>
      <c r="AB205" s="132">
        <v>43343</v>
      </c>
      <c r="AC205" s="133">
        <v>3429.3525316618388</v>
      </c>
      <c r="AD205" s="133">
        <f>3492154/1000</f>
        <v>3492.154</v>
      </c>
      <c r="AE205" s="133">
        <v>5.8307967161269634</v>
      </c>
      <c r="AF205" s="133">
        <v>6.06</v>
      </c>
      <c r="AG205" s="133">
        <v>5.9244288458966814</v>
      </c>
      <c r="AH205" s="131">
        <v>6.13</v>
      </c>
      <c r="AI205" s="134">
        <f t="shared" si="86"/>
        <v>0.77745983055600032</v>
      </c>
      <c r="AJ205" s="134">
        <f t="shared" si="87"/>
        <v>0.75802675582097911</v>
      </c>
      <c r="AK205" s="134">
        <f t="shared" si="88"/>
        <v>0.23046724003103755</v>
      </c>
      <c r="AL205" s="134">
        <f t="shared" si="89"/>
        <v>0.2346877688172043</v>
      </c>
      <c r="AM205" s="83">
        <v>0.99</v>
      </c>
      <c r="AN205" s="134">
        <v>0.99929999999999997</v>
      </c>
      <c r="AO205" s="83">
        <v>0.99</v>
      </c>
      <c r="AP205" s="135">
        <v>1</v>
      </c>
      <c r="AQ205" s="136">
        <v>-2.7E-2</v>
      </c>
    </row>
    <row r="206" spans="24:43" ht="14.45" customHeight="1">
      <c r="X206" s="129" t="s">
        <v>17</v>
      </c>
      <c r="Y206" s="130" t="s">
        <v>2</v>
      </c>
      <c r="Z206" s="130">
        <v>20</v>
      </c>
      <c r="AA206" s="130">
        <v>24.26</v>
      </c>
      <c r="AB206" s="132">
        <v>43373</v>
      </c>
      <c r="AC206" s="133">
        <v>3632.6303306635664</v>
      </c>
      <c r="AD206" s="133">
        <v>3528</v>
      </c>
      <c r="AE206" s="133">
        <v>6.1511943583600104</v>
      </c>
      <c r="AF206" s="133">
        <v>6.05</v>
      </c>
      <c r="AG206" s="133">
        <v>6.4252399824137347</v>
      </c>
      <c r="AH206" s="131">
        <v>6.52</v>
      </c>
      <c r="AI206" s="134">
        <f t="shared" si="86"/>
        <v>0.78466558612496329</v>
      </c>
      <c r="AJ206" s="134">
        <f t="shared" si="87"/>
        <v>0.74699023646716334</v>
      </c>
      <c r="AK206" s="134">
        <f t="shared" si="88"/>
        <v>0.25226599518496989</v>
      </c>
      <c r="AL206" s="134">
        <f t="shared" si="89"/>
        <v>0.24500000000000002</v>
      </c>
      <c r="AM206" s="83">
        <v>0.99</v>
      </c>
      <c r="AN206" s="134">
        <v>0.99529999999999996</v>
      </c>
      <c r="AO206" s="83">
        <v>0.99</v>
      </c>
      <c r="AP206" s="135">
        <v>0.99539999999999995</v>
      </c>
      <c r="AQ206" s="136">
        <v>-2.2800000000000001E-2</v>
      </c>
    </row>
    <row r="207" spans="24:43" ht="15" customHeight="1">
      <c r="X207" s="129" t="s">
        <v>17</v>
      </c>
      <c r="Y207" s="130" t="s">
        <v>2</v>
      </c>
      <c r="Z207" s="130">
        <v>20</v>
      </c>
      <c r="AA207" s="130">
        <v>24.26</v>
      </c>
      <c r="AB207" s="132">
        <v>43404</v>
      </c>
      <c r="AC207" s="133">
        <v>3702.0748350701083</v>
      </c>
      <c r="AD207" s="133">
        <v>3555</v>
      </c>
      <c r="AE207" s="133">
        <v>5.3685435165032445</v>
      </c>
      <c r="AF207" s="133">
        <v>5.26</v>
      </c>
      <c r="AG207" s="133">
        <v>6.5463514726160836</v>
      </c>
      <c r="AH207" s="131">
        <v>6.36</v>
      </c>
      <c r="AI207" s="134">
        <f t="shared" si="86"/>
        <v>0.75955318594625054</v>
      </c>
      <c r="AJ207" s="134">
        <f t="shared" si="87"/>
        <v>0.74346462137580627</v>
      </c>
      <c r="AK207" s="134">
        <f t="shared" si="88"/>
        <v>0.24879535181922768</v>
      </c>
      <c r="AL207" s="134">
        <f t="shared" si="89"/>
        <v>0.23891129032258066</v>
      </c>
      <c r="AM207" s="83">
        <v>0.99</v>
      </c>
      <c r="AN207" s="134">
        <v>0.99970000000000003</v>
      </c>
      <c r="AO207" s="83">
        <v>0.99</v>
      </c>
      <c r="AP207" s="135">
        <v>1</v>
      </c>
      <c r="AQ207" s="136">
        <v>-2.1100000000000001E-2</v>
      </c>
    </row>
    <row r="208" spans="24:43" ht="14.45" customHeight="1">
      <c r="X208" s="129" t="s">
        <v>17</v>
      </c>
      <c r="Y208" s="130" t="s">
        <v>2</v>
      </c>
      <c r="Z208" s="130">
        <v>20</v>
      </c>
      <c r="AA208" s="130">
        <v>24.26</v>
      </c>
      <c r="AB208" s="132">
        <v>43434</v>
      </c>
      <c r="AC208" s="133">
        <v>3116.4101217107554</v>
      </c>
      <c r="AD208" s="133">
        <v>3126.4830000000002</v>
      </c>
      <c r="AE208" s="133">
        <v>4.5161785447399492</v>
      </c>
      <c r="AF208" s="133">
        <v>4.25</v>
      </c>
      <c r="AG208" s="133">
        <v>5.7571189024386422</v>
      </c>
      <c r="AH208" s="131">
        <v>5.69</v>
      </c>
      <c r="AI208" s="134">
        <f t="shared" si="86"/>
        <v>0.75128057734112808</v>
      </c>
      <c r="AJ208" s="134">
        <f t="shared" si="87"/>
        <v>0.75512460492785294</v>
      </c>
      <c r="AK208" s="134">
        <f t="shared" si="88"/>
        <v>0.21641736956324692</v>
      </c>
      <c r="AL208" s="134">
        <f t="shared" si="89"/>
        <v>0.21711687499999999</v>
      </c>
      <c r="AM208" s="83">
        <v>0.99</v>
      </c>
      <c r="AN208" s="134">
        <v>0.99980000000000002</v>
      </c>
      <c r="AO208" s="83">
        <v>0.99</v>
      </c>
      <c r="AP208" s="135">
        <v>1</v>
      </c>
      <c r="AQ208" s="136">
        <v>-2.1499999999999998E-2</v>
      </c>
    </row>
    <row r="209" spans="24:43" ht="14.45" customHeight="1">
      <c r="X209" s="129" t="s">
        <v>17</v>
      </c>
      <c r="Y209" s="130" t="s">
        <v>2</v>
      </c>
      <c r="Z209" s="130">
        <v>20</v>
      </c>
      <c r="AA209" s="130">
        <v>24.26</v>
      </c>
      <c r="AB209" s="132">
        <v>43465</v>
      </c>
      <c r="AC209" s="133">
        <v>3024.064347465177</v>
      </c>
      <c r="AD209" s="133">
        <v>3233.158859599162</v>
      </c>
      <c r="AE209" s="133">
        <v>3.7412574891428165</v>
      </c>
      <c r="AF209" s="133">
        <v>3.94</v>
      </c>
      <c r="AG209" s="133">
        <v>5.2687911517567656</v>
      </c>
      <c r="AH209" s="131">
        <v>5.7</v>
      </c>
      <c r="AI209" s="134">
        <f t="shared" si="86"/>
        <v>0.77088990597352847</v>
      </c>
      <c r="AJ209" s="134">
        <f t="shared" si="87"/>
        <v>0.76261159884928453</v>
      </c>
      <c r="AK209" s="134">
        <f t="shared" si="88"/>
        <v>0.20323013087803607</v>
      </c>
      <c r="AL209" s="134">
        <f t="shared" si="89"/>
        <v>0.2172821814246749</v>
      </c>
      <c r="AM209" s="83">
        <v>0.99</v>
      </c>
      <c r="AN209" s="134">
        <v>0.98899999999999999</v>
      </c>
      <c r="AO209" s="83">
        <v>0.99</v>
      </c>
      <c r="AP209" s="135">
        <v>0.999</v>
      </c>
      <c r="AQ209" s="136">
        <v>-1.9E-2</v>
      </c>
    </row>
    <row r="210" spans="24:43" ht="14.45" customHeight="1">
      <c r="X210" s="129" t="s">
        <v>17</v>
      </c>
      <c r="Y210" s="130" t="s">
        <v>2</v>
      </c>
      <c r="Z210" s="130">
        <v>20</v>
      </c>
      <c r="AA210" s="130">
        <v>24.26</v>
      </c>
      <c r="AB210" s="132">
        <v>43496</v>
      </c>
      <c r="AC210" s="133">
        <v>2952.0955186527458</v>
      </c>
      <c r="AD210" s="133">
        <v>2951.6267996127435</v>
      </c>
      <c r="AE210" s="133">
        <v>3.7468454767959631</v>
      </c>
      <c r="AF210" s="133">
        <v>3.71</v>
      </c>
      <c r="AG210" s="133">
        <v>4.9564602284293748</v>
      </c>
      <c r="AH210" s="131">
        <v>5.01</v>
      </c>
      <c r="AI210" s="134">
        <f t="shared" si="86"/>
        <v>0.79996520019380268</v>
      </c>
      <c r="AJ210" s="134">
        <f t="shared" si="87"/>
        <v>0.7899341973571542</v>
      </c>
      <c r="AK210" s="134">
        <f t="shared" si="88"/>
        <v>0.19839351603849101</v>
      </c>
      <c r="AL210" s="134">
        <f t="shared" si="89"/>
        <v>0.19836201610300697</v>
      </c>
      <c r="AM210" s="83">
        <v>0.99</v>
      </c>
      <c r="AN210" s="134">
        <v>0.99170000000000003</v>
      </c>
      <c r="AO210" s="83">
        <v>0.99</v>
      </c>
      <c r="AP210" s="135">
        <v>1</v>
      </c>
      <c r="AQ210" s="136">
        <v>-1.7000000000000001E-2</v>
      </c>
    </row>
    <row r="211" spans="24:43" ht="14.45" customHeight="1">
      <c r="X211" s="129" t="s">
        <v>17</v>
      </c>
      <c r="Y211" s="130" t="s">
        <v>2</v>
      </c>
      <c r="Z211" s="130">
        <v>20</v>
      </c>
      <c r="AA211" s="130">
        <v>24.26</v>
      </c>
      <c r="AB211" s="132">
        <v>43524</v>
      </c>
      <c r="AC211" s="133">
        <v>3390.3105456817066</v>
      </c>
      <c r="AD211" s="133">
        <v>3176</v>
      </c>
      <c r="AE211" s="133">
        <v>4.9923846421487879</v>
      </c>
      <c r="AF211" s="133">
        <v>4.76</v>
      </c>
      <c r="AG211" s="133">
        <v>6.3329803971533263</v>
      </c>
      <c r="AH211" s="131">
        <v>5.93</v>
      </c>
      <c r="AI211" s="134">
        <f t="shared" si="86"/>
        <v>0.7960627716077745</v>
      </c>
      <c r="AJ211" s="134">
        <f t="shared" si="87"/>
        <v>0.78853396398566855</v>
      </c>
      <c r="AK211" s="134">
        <f t="shared" si="88"/>
        <v>0.25225524893465079</v>
      </c>
      <c r="AL211" s="134">
        <f t="shared" si="89"/>
        <v>0.23630952380952383</v>
      </c>
      <c r="AM211" s="83">
        <v>0.99</v>
      </c>
      <c r="AN211" s="134">
        <v>0.99990000000000001</v>
      </c>
      <c r="AO211" s="83">
        <v>0.99</v>
      </c>
      <c r="AP211" s="135">
        <v>1</v>
      </c>
      <c r="AQ211" s="136">
        <v>-1.4800000000000001E-2</v>
      </c>
    </row>
    <row r="212" spans="24:43" ht="14.45" customHeight="1">
      <c r="X212" s="129" t="s">
        <v>17</v>
      </c>
      <c r="Y212" s="130" t="s">
        <v>2</v>
      </c>
      <c r="Z212" s="130">
        <v>20</v>
      </c>
      <c r="AA212" s="130">
        <v>24.26</v>
      </c>
      <c r="AB212" s="132">
        <v>43555</v>
      </c>
      <c r="AC212" s="133">
        <v>3790.2018114683301</v>
      </c>
      <c r="AD212" s="133">
        <v>3807</v>
      </c>
      <c r="AE212" s="133">
        <v>5.8947273145835473</v>
      </c>
      <c r="AF212" s="133">
        <v>5.94</v>
      </c>
      <c r="AG212" s="133">
        <v>6.5547541670782481</v>
      </c>
      <c r="AH212" s="131">
        <v>6.65</v>
      </c>
      <c r="AI212" s="134">
        <f t="shared" si="86"/>
        <v>0.77663729416513061</v>
      </c>
      <c r="AJ212" s="134">
        <f t="shared" si="87"/>
        <v>0.76427455828622404</v>
      </c>
      <c r="AK212" s="134">
        <f t="shared" si="88"/>
        <v>0.25471786367394694</v>
      </c>
      <c r="AL212" s="134">
        <f t="shared" si="89"/>
        <v>0.25584677419354834</v>
      </c>
      <c r="AM212" s="83">
        <v>0.99</v>
      </c>
      <c r="AN212" s="134">
        <v>0.996</v>
      </c>
      <c r="AO212" s="83">
        <v>0.99</v>
      </c>
      <c r="AP212" s="135">
        <v>0.99629999999999996</v>
      </c>
      <c r="AQ212" s="136">
        <v>-1.7399999999999999E-2</v>
      </c>
    </row>
    <row r="213" spans="24:43" ht="14.45" customHeight="1">
      <c r="X213" s="129" t="s">
        <v>17</v>
      </c>
      <c r="Y213" s="130" t="s">
        <v>2</v>
      </c>
      <c r="Z213" s="130">
        <v>20</v>
      </c>
      <c r="AA213" s="130">
        <v>24.26</v>
      </c>
      <c r="AB213" s="132">
        <v>43585</v>
      </c>
      <c r="AC213" s="133">
        <v>3832</v>
      </c>
      <c r="AD213" s="133">
        <v>3643</v>
      </c>
      <c r="AE213" s="133">
        <v>6.7623784142190884</v>
      </c>
      <c r="AF213" s="133">
        <v>6.89</v>
      </c>
      <c r="AG213" s="133">
        <v>6.9175985512420217</v>
      </c>
      <c r="AH213" s="131">
        <v>7.01</v>
      </c>
      <c r="AI213" s="134">
        <f t="shared" si="86"/>
        <v>0.7688168613980304</v>
      </c>
      <c r="AJ213" s="134">
        <f t="shared" si="87"/>
        <v>0.71412219900860874</v>
      </c>
      <c r="AK213" s="134">
        <f t="shared" si="88"/>
        <v>0.26611111111111113</v>
      </c>
      <c r="AL213" s="134">
        <f t="shared" si="89"/>
        <v>0.25298611111111113</v>
      </c>
      <c r="AM213" s="83">
        <v>0.99</v>
      </c>
      <c r="AN213" s="134">
        <v>0.99990000000000001</v>
      </c>
      <c r="AO213" s="83">
        <v>0.99</v>
      </c>
      <c r="AP213" s="135">
        <v>1</v>
      </c>
      <c r="AQ213" s="136">
        <v>-4.1300000000000003E-2</v>
      </c>
    </row>
    <row r="214" spans="24:43" ht="14.45" customHeight="1">
      <c r="X214" s="129" t="s">
        <v>17</v>
      </c>
      <c r="Y214" s="130" t="s">
        <v>2</v>
      </c>
      <c r="Z214" s="130">
        <v>20</v>
      </c>
      <c r="AA214" s="130">
        <v>24.26</v>
      </c>
      <c r="AB214" s="132">
        <v>43616</v>
      </c>
      <c r="AC214" s="133">
        <v>3777.350826505316</v>
      </c>
      <c r="AD214" s="133">
        <v>3828.7537476679477</v>
      </c>
      <c r="AE214" s="131">
        <v>6.8809578904545754</v>
      </c>
      <c r="AF214" s="131">
        <v>7.3165161290322587</v>
      </c>
      <c r="AG214" s="131">
        <v>6.9285242098061603</v>
      </c>
      <c r="AH214" s="131">
        <v>7.2759193548387096</v>
      </c>
      <c r="AI214" s="134">
        <f t="shared" si="86"/>
        <v>0.7322491877179419</v>
      </c>
      <c r="AJ214" s="134">
        <f t="shared" si="87"/>
        <v>0.70012844505756755</v>
      </c>
      <c r="AK214" s="134">
        <f t="shared" si="88"/>
        <v>0.25385422221137877</v>
      </c>
      <c r="AL214" s="134">
        <f t="shared" si="89"/>
        <v>0.25730871960134061</v>
      </c>
      <c r="AM214" s="83">
        <v>0.99</v>
      </c>
      <c r="AN214" s="111">
        <v>0.99939999999999996</v>
      </c>
      <c r="AO214" s="83">
        <v>0.99</v>
      </c>
      <c r="AP214" s="135">
        <v>1</v>
      </c>
      <c r="AQ214" s="136">
        <v>-6.4593994041376598E-2</v>
      </c>
    </row>
    <row r="215" spans="24:43" ht="14.45" customHeight="1">
      <c r="X215" s="129" t="s">
        <v>17</v>
      </c>
      <c r="Y215" s="130" t="s">
        <v>2</v>
      </c>
      <c r="Z215" s="130">
        <v>20</v>
      </c>
      <c r="AA215" s="130">
        <v>24.26</v>
      </c>
      <c r="AB215" s="132">
        <v>43646</v>
      </c>
      <c r="AC215" s="143">
        <v>3518.8595618703716</v>
      </c>
      <c r="AD215" s="133">
        <v>3743.2243433950139</v>
      </c>
      <c r="AE215" s="133">
        <v>6.5800174824347266</v>
      </c>
      <c r="AF215" s="133">
        <v>7.26</v>
      </c>
      <c r="AG215" s="133">
        <v>6.5635498368345102</v>
      </c>
      <c r="AH215" s="133">
        <v>7.19</v>
      </c>
      <c r="AI215" s="134">
        <f t="shared" si="86"/>
        <v>0.74407360946306156</v>
      </c>
      <c r="AJ215" s="134">
        <f t="shared" si="87"/>
        <v>0.717479929189204</v>
      </c>
      <c r="AK215" s="134">
        <f t="shared" si="88"/>
        <v>0.24436524735210913</v>
      </c>
      <c r="AL215" s="134">
        <f t="shared" si="89"/>
        <v>0.25994613495798707</v>
      </c>
      <c r="AM215" s="83">
        <v>0.99</v>
      </c>
      <c r="AN215" s="156">
        <v>0.997</v>
      </c>
      <c r="AO215" s="83">
        <v>0.99</v>
      </c>
      <c r="AP215" s="157">
        <v>0.99739999999999995</v>
      </c>
      <c r="AQ215" s="136">
        <v>-2.5999999999999999E-2</v>
      </c>
    </row>
    <row r="216" spans="24:43" ht="14.45" customHeight="1">
      <c r="X216" s="129" t="s">
        <v>17</v>
      </c>
      <c r="Y216" s="130" t="s">
        <v>2</v>
      </c>
      <c r="Z216" s="130">
        <v>20</v>
      </c>
      <c r="AA216" s="130">
        <v>24.26</v>
      </c>
      <c r="AB216" s="132">
        <v>43677</v>
      </c>
      <c r="AC216" s="143">
        <v>3540.0875616773515</v>
      </c>
      <c r="AD216" s="133">
        <v>3416.2559250845275</v>
      </c>
      <c r="AE216" s="133">
        <v>6.1758748809567754</v>
      </c>
      <c r="AF216" s="133">
        <v>6.19</v>
      </c>
      <c r="AG216" s="133">
        <v>6.1808005051638206</v>
      </c>
      <c r="AH216" s="133">
        <v>6.15</v>
      </c>
      <c r="AI216" s="134">
        <f t="shared" si="86"/>
        <v>0.76927495389812794</v>
      </c>
      <c r="AJ216" s="134">
        <f t="shared" si="87"/>
        <v>0.73914033830333259</v>
      </c>
      <c r="AK216" s="134">
        <f t="shared" si="88"/>
        <v>0.23790911032777901</v>
      </c>
      <c r="AL216" s="134">
        <f t="shared" si="89"/>
        <v>0.22958709173955158</v>
      </c>
      <c r="AM216" s="134">
        <v>0.99</v>
      </c>
      <c r="AN216" s="134">
        <v>0.99929999999999997</v>
      </c>
      <c r="AO216" s="134">
        <v>0.99</v>
      </c>
      <c r="AP216" s="135">
        <v>1</v>
      </c>
      <c r="AQ216" s="136">
        <v>-3.6033596899069598E-2</v>
      </c>
    </row>
    <row r="217" spans="24:43" ht="14.45" customHeight="1">
      <c r="X217" s="129" t="s">
        <v>17</v>
      </c>
      <c r="Y217" s="130" t="s">
        <v>2</v>
      </c>
      <c r="Z217" s="130">
        <v>20</v>
      </c>
      <c r="AA217" s="130">
        <v>24.26</v>
      </c>
      <c r="AB217" s="132">
        <v>43708</v>
      </c>
      <c r="AC217" s="143">
        <v>3455.5868640116787</v>
      </c>
      <c r="AD217" s="133">
        <v>3280.81833834078</v>
      </c>
      <c r="AE217" s="133">
        <v>5.9071978107513088</v>
      </c>
      <c r="AF217" s="133">
        <v>5.6764354838709679</v>
      </c>
      <c r="AG217" s="133">
        <v>5.9933612198450987</v>
      </c>
      <c r="AH217" s="133">
        <v>5.6862741935483871</v>
      </c>
      <c r="AI217" s="134">
        <f t="shared" si="86"/>
        <v>0.77439702530360655</v>
      </c>
      <c r="AJ217" s="134">
        <f t="shared" si="87"/>
        <v>0.77026924410437148</v>
      </c>
      <c r="AK217" s="134">
        <f t="shared" si="88"/>
        <v>0.23223030000078485</v>
      </c>
      <c r="AL217" s="134">
        <f t="shared" si="89"/>
        <v>0.22048510338311694</v>
      </c>
      <c r="AM217" s="134">
        <v>0.99</v>
      </c>
      <c r="AN217" s="134">
        <v>0.996</v>
      </c>
      <c r="AO217" s="134">
        <v>0.99</v>
      </c>
      <c r="AP217" s="135">
        <v>1</v>
      </c>
      <c r="AQ217" s="136">
        <v>-8.5000000000000006E-3</v>
      </c>
    </row>
    <row r="218" spans="24:43" ht="15" customHeight="1">
      <c r="X218" s="129" t="s">
        <v>17</v>
      </c>
      <c r="Y218" s="130" t="s">
        <v>2</v>
      </c>
      <c r="Z218" s="130">
        <v>20</v>
      </c>
      <c r="AA218" s="130">
        <v>24.26</v>
      </c>
      <c r="AB218" s="132">
        <v>43738</v>
      </c>
      <c r="AC218" s="143">
        <v>3603.9268777082225</v>
      </c>
      <c r="AD218" s="133">
        <v>3483.8108089022348</v>
      </c>
      <c r="AE218" s="131">
        <v>6.1174629055733405</v>
      </c>
      <c r="AF218" s="133">
        <v>6.049666666666667</v>
      </c>
      <c r="AG218" s="131">
        <v>6.4581989999424891</v>
      </c>
      <c r="AH218" s="133">
        <v>6.459716666666667</v>
      </c>
      <c r="AI218" s="134">
        <f t="shared" si="86"/>
        <v>0.77449265217740959</v>
      </c>
      <c r="AJ218" s="134">
        <f t="shared" si="87"/>
        <v>0.74399446231107191</v>
      </c>
      <c r="AK218" s="134">
        <f t="shared" si="88"/>
        <v>0.25027269984084877</v>
      </c>
      <c r="AL218" s="134">
        <f t="shared" si="89"/>
        <v>0.24193130617376632</v>
      </c>
      <c r="AM218" s="134">
        <v>0.99</v>
      </c>
      <c r="AN218" s="134">
        <v>0.996</v>
      </c>
      <c r="AO218" s="134">
        <v>0.99</v>
      </c>
      <c r="AP218" s="135">
        <v>1</v>
      </c>
      <c r="AQ218" s="136">
        <v>-1.4800000000000001E-2</v>
      </c>
    </row>
    <row r="219" spans="24:43" ht="14.45" customHeight="1">
      <c r="X219" s="129" t="s">
        <v>17</v>
      </c>
      <c r="Y219" s="130" t="s">
        <v>2</v>
      </c>
      <c r="Z219" s="130">
        <v>20</v>
      </c>
      <c r="AA219" s="130">
        <v>24.26</v>
      </c>
      <c r="AB219" s="132">
        <v>43769</v>
      </c>
      <c r="AC219" s="143">
        <v>3642.4855822265963</v>
      </c>
      <c r="AD219" s="133">
        <v>3624.2939999999999</v>
      </c>
      <c r="AE219" s="131">
        <v>5.3323623443354959</v>
      </c>
      <c r="AF219" s="133">
        <v>5.2177096774193545</v>
      </c>
      <c r="AG219" s="131">
        <v>6.4830195838945928</v>
      </c>
      <c r="AH219" s="133">
        <v>6.2754677419354836</v>
      </c>
      <c r="AI219" s="134">
        <f t="shared" si="86"/>
        <v>0.75462783933894217</v>
      </c>
      <c r="AJ219" s="134">
        <f t="shared" si="87"/>
        <v>0.76862741261270806</v>
      </c>
      <c r="AK219" s="134">
        <f t="shared" si="88"/>
        <v>0.244790697730282</v>
      </c>
      <c r="AL219" s="134">
        <f t="shared" si="89"/>
        <v>0.2435681451612903</v>
      </c>
      <c r="AM219" s="134">
        <v>0.99</v>
      </c>
      <c r="AN219" s="134">
        <v>0.99909999999999999</v>
      </c>
      <c r="AO219" s="134">
        <v>0.99</v>
      </c>
      <c r="AP219" s="135">
        <v>1</v>
      </c>
      <c r="AQ219" s="136">
        <v>-1.3899999999999999E-2</v>
      </c>
    </row>
    <row r="220" spans="24:43" ht="14.45" customHeight="1">
      <c r="X220" s="129" t="s">
        <v>17</v>
      </c>
      <c r="Y220" s="130" t="s">
        <v>2</v>
      </c>
      <c r="Z220" s="130">
        <v>20</v>
      </c>
      <c r="AA220" s="130">
        <v>24.26</v>
      </c>
      <c r="AB220" s="132">
        <v>43799</v>
      </c>
      <c r="AC220" s="143">
        <v>3098.7744422202477</v>
      </c>
      <c r="AD220" s="133">
        <v>2585.1355631703518</v>
      </c>
      <c r="AE220" s="133">
        <v>4.4277856964932996</v>
      </c>
      <c r="AF220" s="133">
        <v>3.56</v>
      </c>
      <c r="AG220" s="133">
        <v>5.7354126016257609</v>
      </c>
      <c r="AH220" s="133">
        <v>4.58</v>
      </c>
      <c r="AI220" s="134">
        <f t="shared" si="86"/>
        <v>0.74985631506586325</v>
      </c>
      <c r="AJ220" s="134">
        <f t="shared" si="87"/>
        <v>0.77670790232454556</v>
      </c>
      <c r="AK220" s="134">
        <f t="shared" si="88"/>
        <v>0.21519266959862832</v>
      </c>
      <c r="AL220" s="134">
        <f t="shared" si="89"/>
        <v>0.17952330299794109</v>
      </c>
      <c r="AM220" s="134">
        <v>0.99</v>
      </c>
      <c r="AN220" s="134">
        <v>0.99850000000000005</v>
      </c>
      <c r="AO220" s="134">
        <v>0.99</v>
      </c>
      <c r="AP220" s="135">
        <v>1</v>
      </c>
      <c r="AQ220" s="136">
        <v>-1.06E-2</v>
      </c>
    </row>
    <row r="221" spans="24:43" ht="14.45" customHeight="1">
      <c r="X221" s="129" t="s">
        <v>17</v>
      </c>
      <c r="Y221" s="130" t="s">
        <v>2</v>
      </c>
      <c r="Z221" s="130">
        <v>20</v>
      </c>
      <c r="AA221" s="130">
        <v>24.26</v>
      </c>
      <c r="AB221" s="132">
        <v>43830</v>
      </c>
      <c r="AC221" s="143">
        <v>3079.1370049494958</v>
      </c>
      <c r="AD221" s="133">
        <v>3068.2829219869545</v>
      </c>
      <c r="AE221" s="131">
        <v>3.8082873583532755</v>
      </c>
      <c r="AF221" s="131">
        <v>3.7424677419354841</v>
      </c>
      <c r="AG221" s="131">
        <v>5.4121155527840799</v>
      </c>
      <c r="AH221" s="131">
        <v>5.2729032258064521</v>
      </c>
      <c r="AI221" s="134">
        <f t="shared" si="86"/>
        <v>0.76414234636658185</v>
      </c>
      <c r="AJ221" s="134">
        <f t="shared" si="87"/>
        <v>0.77832868748961304</v>
      </c>
      <c r="AK221" s="134">
        <f t="shared" si="88"/>
        <v>0.20693125033262741</v>
      </c>
      <c r="AL221" s="134">
        <f t="shared" si="89"/>
        <v>0.20620180927331686</v>
      </c>
      <c r="AM221" s="134">
        <v>0.99</v>
      </c>
      <c r="AN221" s="134">
        <v>0.99409999999999998</v>
      </c>
      <c r="AO221" s="134">
        <v>0.99</v>
      </c>
      <c r="AP221" s="135">
        <v>0.99490000000000001</v>
      </c>
      <c r="AQ221" s="136">
        <v>-1.21E-2</v>
      </c>
    </row>
    <row r="222" spans="24:43" ht="14.45" customHeight="1">
      <c r="X222" s="129" t="s">
        <v>17</v>
      </c>
      <c r="Y222" s="130" t="s">
        <v>2</v>
      </c>
      <c r="Z222" s="130">
        <v>20</v>
      </c>
      <c r="AA222" s="130">
        <v>24.26</v>
      </c>
      <c r="AB222" s="132">
        <v>43861</v>
      </c>
      <c r="AC222" s="143">
        <v>3073.2557880317177</v>
      </c>
      <c r="AD222" s="143">
        <v>3091.8200031844899</v>
      </c>
      <c r="AE222" s="143">
        <v>3.8369193718804895</v>
      </c>
      <c r="AF222" s="143">
        <v>3.8479193548387096</v>
      </c>
      <c r="AG222" s="143">
        <v>5.2156589206948683</v>
      </c>
      <c r="AH222" s="143">
        <v>5.2024354838709677</v>
      </c>
      <c r="AI222" s="134">
        <f t="shared" si="86"/>
        <v>0.79141055914475189</v>
      </c>
      <c r="AJ222" s="134">
        <f t="shared" si="87"/>
        <v>0.79078627252004796</v>
      </c>
      <c r="AK222" s="134">
        <f t="shared" si="88"/>
        <v>0.20653600726019608</v>
      </c>
      <c r="AL222" s="134">
        <f t="shared" si="89"/>
        <v>0.20778360236454907</v>
      </c>
      <c r="AM222" s="83">
        <v>0.99</v>
      </c>
      <c r="AN222" s="83">
        <v>0.99929999999999997</v>
      </c>
      <c r="AO222" s="83">
        <v>0.99</v>
      </c>
      <c r="AP222" s="145">
        <v>1</v>
      </c>
      <c r="AQ222" s="136">
        <v>-1.3100000000000001E-2</v>
      </c>
    </row>
    <row r="223" spans="24:43" ht="14.45" customHeight="1">
      <c r="X223" s="129" t="s">
        <v>17</v>
      </c>
      <c r="Y223" s="130" t="s">
        <v>2</v>
      </c>
      <c r="Z223" s="130">
        <v>20</v>
      </c>
      <c r="AA223" s="130">
        <v>24.26</v>
      </c>
      <c r="AB223" s="132">
        <v>43890</v>
      </c>
      <c r="AC223" s="143">
        <v>3294.9619969313326</v>
      </c>
      <c r="AD223" s="133">
        <v>3511.0380558103361</v>
      </c>
      <c r="AE223" s="131">
        <v>4.909433971557319</v>
      </c>
      <c r="AF223" s="131">
        <v>5.1676551724137934</v>
      </c>
      <c r="AG223" s="131">
        <v>6.1618110099166676</v>
      </c>
      <c r="AH223" s="131">
        <v>6.5355172413793099</v>
      </c>
      <c r="AI223" s="134">
        <f t="shared" si="86"/>
        <v>0.76774685673985399</v>
      </c>
      <c r="AJ223" s="134">
        <f t="shared" si="87"/>
        <v>0.76413640390675708</v>
      </c>
      <c r="AK223" s="134">
        <f t="shared" si="88"/>
        <v>0.23670704000943479</v>
      </c>
      <c r="AL223" s="134">
        <f t="shared" si="89"/>
        <v>0.2522297453886736</v>
      </c>
      <c r="AM223" s="83">
        <v>0.99</v>
      </c>
      <c r="AN223" s="134">
        <v>0.99929999999999997</v>
      </c>
      <c r="AO223" s="134">
        <v>0.99</v>
      </c>
      <c r="AP223" s="135">
        <v>1</v>
      </c>
      <c r="AQ223" s="136">
        <v>-1.44E-2</v>
      </c>
    </row>
    <row r="224" spans="24:43" ht="14.45" customHeight="1" thickBot="1">
      <c r="X224" s="129" t="s">
        <v>17</v>
      </c>
      <c r="Y224" s="130" t="s">
        <v>2</v>
      </c>
      <c r="Z224" s="130">
        <v>20</v>
      </c>
      <c r="AA224" s="130">
        <v>24.26</v>
      </c>
      <c r="AB224" s="132">
        <v>43921</v>
      </c>
      <c r="AC224" s="147">
        <v>3844.751863992713</v>
      </c>
      <c r="AD224" s="133">
        <v>3686.7081111802318</v>
      </c>
      <c r="AE224" s="131">
        <v>6.0194264892473113</v>
      </c>
      <c r="AF224" s="144">
        <v>5.78</v>
      </c>
      <c r="AG224" s="133">
        <v>6.7425139187020919</v>
      </c>
      <c r="AH224" s="144">
        <v>6.44</v>
      </c>
      <c r="AI224" s="134">
        <f t="shared" si="86"/>
        <v>0.76587656282352456</v>
      </c>
      <c r="AJ224" s="134">
        <f t="shared" si="87"/>
        <v>0.76556656376098287</v>
      </c>
      <c r="AK224" s="134">
        <f t="shared" si="88"/>
        <v>0.25838386182746725</v>
      </c>
      <c r="AL224" s="134">
        <f t="shared" si="89"/>
        <v>0.2477626418803919</v>
      </c>
      <c r="AM224" s="83">
        <v>0.99</v>
      </c>
      <c r="AN224" s="83">
        <v>0.99429999999999996</v>
      </c>
      <c r="AO224" s="83">
        <v>0.99</v>
      </c>
      <c r="AP224" s="145">
        <v>0.995</v>
      </c>
      <c r="AQ224" s="136">
        <v>-1.21E-2</v>
      </c>
    </row>
    <row r="225" spans="24:43" ht="14.45" customHeight="1">
      <c r="X225" s="129" t="s">
        <v>17</v>
      </c>
      <c r="Y225" s="130" t="s">
        <v>2</v>
      </c>
      <c r="Z225" s="130">
        <v>20</v>
      </c>
      <c r="AA225" s="130">
        <v>24.26</v>
      </c>
      <c r="AB225" s="132">
        <v>43951</v>
      </c>
      <c r="AC225" s="143">
        <v>3780.8164191455439</v>
      </c>
      <c r="AD225" s="133">
        <v>3663.81</v>
      </c>
      <c r="AE225" s="131">
        <v>6.8666666666666663</v>
      </c>
      <c r="AF225" s="131">
        <v>6.6950000000000003</v>
      </c>
      <c r="AG225" s="131">
        <v>6.9933333333333341</v>
      </c>
      <c r="AH225" s="131">
        <v>6.8029999999999999</v>
      </c>
      <c r="AI225" s="134">
        <f t="shared" si="86"/>
        <v>0.75033311747170939</v>
      </c>
      <c r="AJ225" s="134">
        <f t="shared" si="87"/>
        <v>0.74035092446256912</v>
      </c>
      <c r="AK225" s="134">
        <f t="shared" si="88"/>
        <v>0.2625566957739961</v>
      </c>
      <c r="AL225" s="134">
        <f t="shared" si="89"/>
        <v>0.25443125</v>
      </c>
      <c r="AM225" s="83">
        <v>0.99</v>
      </c>
      <c r="AN225" s="111">
        <v>0.99950000000000006</v>
      </c>
      <c r="AO225" s="83">
        <v>0.995</v>
      </c>
      <c r="AP225" s="112">
        <v>1</v>
      </c>
      <c r="AQ225" s="136">
        <v>-1.9400000000000001E-2</v>
      </c>
    </row>
    <row r="226" spans="24:43" ht="14.45" customHeight="1">
      <c r="X226" s="129" t="s">
        <v>17</v>
      </c>
      <c r="Y226" s="130" t="s">
        <v>2</v>
      </c>
      <c r="Z226" s="130">
        <v>20</v>
      </c>
      <c r="AA226" s="130">
        <v>24.26</v>
      </c>
      <c r="AB226" s="132">
        <v>43982</v>
      </c>
      <c r="AC226" s="133">
        <v>3764.581597567244</v>
      </c>
      <c r="AD226" s="133">
        <v>3869.3113696810988</v>
      </c>
      <c r="AE226" s="131">
        <v>6.903225806451613</v>
      </c>
      <c r="AF226" s="131">
        <v>7.4182419354838718</v>
      </c>
      <c r="AG226" s="131">
        <v>6.9161290322580644</v>
      </c>
      <c r="AH226" s="131">
        <v>7.3780000000000001</v>
      </c>
      <c r="AI226" s="134">
        <f t="shared" si="86"/>
        <v>0.73108175008427578</v>
      </c>
      <c r="AJ226" s="134">
        <f t="shared" si="87"/>
        <v>0.69761577205820169</v>
      </c>
      <c r="AK226" s="134">
        <f t="shared" si="88"/>
        <v>0.25299607510532551</v>
      </c>
      <c r="AL226" s="134">
        <f t="shared" si="89"/>
        <v>0.26003436624200932</v>
      </c>
      <c r="AM226" s="83">
        <v>0.99</v>
      </c>
      <c r="AN226" s="111">
        <v>0.99960000000000004</v>
      </c>
      <c r="AO226" s="83">
        <v>0.995</v>
      </c>
      <c r="AP226" s="112">
        <v>1</v>
      </c>
      <c r="AQ226" s="148">
        <v>-4.0500000000000001E-2</v>
      </c>
    </row>
    <row r="227" spans="24:43" ht="14.45" customHeight="1">
      <c r="X227" s="129" t="s">
        <v>17</v>
      </c>
      <c r="Y227" s="130" t="s">
        <v>2</v>
      </c>
      <c r="Z227" s="130">
        <v>20</v>
      </c>
      <c r="AA227" s="130">
        <v>24.26</v>
      </c>
      <c r="AB227" s="132">
        <v>44012</v>
      </c>
      <c r="AC227" s="133">
        <v>3437.0813285334802</v>
      </c>
      <c r="AD227" s="133">
        <v>3775.8729353080607</v>
      </c>
      <c r="AE227" s="131">
        <v>6.5</v>
      </c>
      <c r="AF227" s="131">
        <v>7.2938999999999998</v>
      </c>
      <c r="AG227" s="131">
        <v>6.47</v>
      </c>
      <c r="AH227" s="131">
        <v>7.2281166666666667</v>
      </c>
      <c r="AI227" s="134">
        <f t="shared" si="86"/>
        <v>0.73728989564599845</v>
      </c>
      <c r="AJ227" s="134">
        <f t="shared" si="87"/>
        <v>0.72318540141952392</v>
      </c>
      <c r="AK227" s="134">
        <f t="shared" si="88"/>
        <v>0.23868620337038057</v>
      </c>
      <c r="AL227" s="134">
        <f t="shared" si="89"/>
        <v>0.26221339828528195</v>
      </c>
      <c r="AM227" s="83">
        <v>0.99</v>
      </c>
      <c r="AN227" s="111">
        <v>0.99250000000000005</v>
      </c>
      <c r="AO227" s="83">
        <v>0.995</v>
      </c>
      <c r="AP227" s="112">
        <v>0.99550000000000005</v>
      </c>
      <c r="AQ227" s="148">
        <v>-2.46E-2</v>
      </c>
    </row>
    <row r="228" spans="24:43" ht="14.45" customHeight="1">
      <c r="X228" s="129" t="s">
        <v>17</v>
      </c>
      <c r="Y228" s="130" t="s">
        <v>2</v>
      </c>
      <c r="Z228" s="130">
        <v>20</v>
      </c>
      <c r="AA228" s="130">
        <v>24.26</v>
      </c>
      <c r="AB228" s="132">
        <v>44043</v>
      </c>
      <c r="AC228" s="133">
        <v>3197.2747957953889</v>
      </c>
      <c r="AD228" s="133">
        <v>3619.7745430490354</v>
      </c>
      <c r="AE228" s="131">
        <v>5.741935483870968</v>
      </c>
      <c r="AF228" s="131">
        <v>6.79</v>
      </c>
      <c r="AG228" s="131">
        <v>5.7290322580645157</v>
      </c>
      <c r="AH228" s="131">
        <v>6.68</v>
      </c>
      <c r="AI228" s="134">
        <f t="shared" si="86"/>
        <v>0.74956795488890615</v>
      </c>
      <c r="AJ228" s="134">
        <f t="shared" si="87"/>
        <v>0.72458852656559991</v>
      </c>
      <c r="AK228" s="134">
        <f t="shared" si="88"/>
        <v>0.21487061799700197</v>
      </c>
      <c r="AL228" s="134">
        <f t="shared" si="89"/>
        <v>0.24326441821566097</v>
      </c>
      <c r="AM228" s="83">
        <v>0.99</v>
      </c>
      <c r="AN228" s="111">
        <v>0.99439999999999995</v>
      </c>
      <c r="AO228" s="83">
        <v>0.995</v>
      </c>
      <c r="AP228" s="112">
        <v>0.99629999999999996</v>
      </c>
      <c r="AQ228" s="146">
        <v>-1.46E-2</v>
      </c>
    </row>
    <row r="229" spans="24:43" ht="14.45" customHeight="1">
      <c r="X229" s="129" t="s">
        <v>17</v>
      </c>
      <c r="Y229" s="130" t="s">
        <v>2</v>
      </c>
      <c r="Z229" s="130">
        <v>20</v>
      </c>
      <c r="AA229" s="130">
        <v>24.26</v>
      </c>
      <c r="AB229" s="132">
        <v>44074</v>
      </c>
      <c r="AC229" s="133">
        <v>3212.074768025198</v>
      </c>
      <c r="AD229" s="133">
        <v>3306.5994483125569</v>
      </c>
      <c r="AE229" s="131">
        <v>5.709677419354839</v>
      </c>
      <c r="AF229" s="131">
        <v>5.7350000000000003</v>
      </c>
      <c r="AG229" s="131">
        <v>5.7612903225806447</v>
      </c>
      <c r="AH229" s="131">
        <v>5.694</v>
      </c>
      <c r="AI229" s="134">
        <f t="shared" si="86"/>
        <v>0.7488213188087941</v>
      </c>
      <c r="AJ229" s="134">
        <f t="shared" si="87"/>
        <v>0.77325025884439547</v>
      </c>
      <c r="AK229" s="134">
        <f t="shared" si="88"/>
        <v>0.21586523978663966</v>
      </c>
      <c r="AL229" s="134">
        <f t="shared" si="89"/>
        <v>0.22221770485971487</v>
      </c>
      <c r="AM229" s="83">
        <v>0.99</v>
      </c>
      <c r="AN229" s="111">
        <v>0.99860000000000004</v>
      </c>
      <c r="AO229" s="83">
        <v>0.995</v>
      </c>
      <c r="AP229" s="112">
        <v>0.99880000000000002</v>
      </c>
      <c r="AQ229" s="146">
        <v>-4.7000000000000002E-3</v>
      </c>
    </row>
    <row r="230" spans="24:43" ht="14.45" customHeight="1">
      <c r="X230" s="129" t="s">
        <v>17</v>
      </c>
      <c r="Y230" s="130" t="s">
        <v>2</v>
      </c>
      <c r="Z230" s="130">
        <v>20</v>
      </c>
      <c r="AA230" s="130">
        <v>24.26</v>
      </c>
      <c r="AB230" s="132">
        <v>44104</v>
      </c>
      <c r="AC230" s="133">
        <v>3407.3140764171058</v>
      </c>
      <c r="AD230" s="133">
        <v>3345.6418165807468</v>
      </c>
      <c r="AE230" s="131">
        <v>5.9333333333333336</v>
      </c>
      <c r="AF230" s="131">
        <v>5.9179000000000004</v>
      </c>
      <c r="AG230" s="131">
        <v>6.4566666666666661</v>
      </c>
      <c r="AH230" s="131">
        <v>6.3208333333333337</v>
      </c>
      <c r="AI230" s="134">
        <f t="shared" si="86"/>
        <v>0.73241386236956907</v>
      </c>
      <c r="AJ230" s="134">
        <f t="shared" si="87"/>
        <v>0.74286579445149981</v>
      </c>
      <c r="AK230" s="134">
        <f t="shared" si="88"/>
        <v>0.23661903308452123</v>
      </c>
      <c r="AL230" s="134">
        <f t="shared" si="89"/>
        <v>0.23233623726255187</v>
      </c>
      <c r="AM230" s="83">
        <v>0.99</v>
      </c>
      <c r="AN230" s="111">
        <v>0.97899999999999998</v>
      </c>
      <c r="AO230" s="83">
        <v>0.995</v>
      </c>
      <c r="AP230" s="112">
        <v>0.98680000000000001</v>
      </c>
      <c r="AQ230" s="146">
        <v>-1.21E-2</v>
      </c>
    </row>
    <row r="231" spans="24:43" ht="14.45" customHeight="1">
      <c r="X231" s="129" t="s">
        <v>17</v>
      </c>
      <c r="Y231" s="130" t="s">
        <v>2</v>
      </c>
      <c r="Z231" s="130">
        <v>20</v>
      </c>
      <c r="AA231" s="130">
        <v>24.26</v>
      </c>
      <c r="AB231" s="132">
        <v>44135</v>
      </c>
      <c r="AC231" s="133">
        <v>3692.7903517185432</v>
      </c>
      <c r="AD231" s="133">
        <v>3554.2429532716733</v>
      </c>
      <c r="AE231" s="131">
        <v>5.387096774193548</v>
      </c>
      <c r="AF231" s="131">
        <v>5.2831290322580644</v>
      </c>
      <c r="AG231" s="131">
        <v>6.5354838709677416</v>
      </c>
      <c r="AH231" s="131">
        <v>6.3843225806451613</v>
      </c>
      <c r="AI231" s="134">
        <f t="shared" si="86"/>
        <v>0.75890815612254314</v>
      </c>
      <c r="AJ231" s="134">
        <f t="shared" si="87"/>
        <v>0.74047449817830679</v>
      </c>
      <c r="AK231" s="134">
        <f t="shared" si="88"/>
        <v>0.24817139460474083</v>
      </c>
      <c r="AL231" s="134">
        <f t="shared" si="89"/>
        <v>0.23886041352632215</v>
      </c>
      <c r="AM231" s="83">
        <v>0.99</v>
      </c>
      <c r="AN231" s="111">
        <v>0.99970000000000003</v>
      </c>
      <c r="AO231" s="83">
        <v>0.995</v>
      </c>
      <c r="AP231" s="112">
        <v>1</v>
      </c>
      <c r="AQ231" s="146">
        <v>-2.3E-2</v>
      </c>
    </row>
    <row r="232" spans="24:43" ht="14.45" customHeight="1">
      <c r="X232" s="129" t="s">
        <v>17</v>
      </c>
      <c r="Y232" s="130" t="s">
        <v>2</v>
      </c>
      <c r="Z232" s="130">
        <v>20</v>
      </c>
      <c r="AA232" s="130">
        <v>24.26</v>
      </c>
      <c r="AB232" s="132">
        <v>44165</v>
      </c>
      <c r="AC232" s="133">
        <v>3211.2261717362521</v>
      </c>
      <c r="AD232" s="133">
        <v>3133.6984165261238</v>
      </c>
      <c r="AE232" s="131">
        <v>4.2666666666666666</v>
      </c>
      <c r="AF232" s="131">
        <v>4.2770000000000001</v>
      </c>
      <c r="AG232" s="131">
        <v>5.5533333333333328</v>
      </c>
      <c r="AH232" s="131">
        <v>5.77</v>
      </c>
      <c r="AI232" s="134">
        <f t="shared" si="86"/>
        <v>0.80254594823921033</v>
      </c>
      <c r="AJ232" s="134">
        <f t="shared" si="87"/>
        <v>0.75376182628804489</v>
      </c>
      <c r="AK232" s="134">
        <f t="shared" si="88"/>
        <v>0.22300181748168416</v>
      </c>
      <c r="AL232" s="134">
        <f t="shared" si="89"/>
        <v>0.21761794559209191</v>
      </c>
      <c r="AM232" s="83">
        <v>0.99</v>
      </c>
      <c r="AN232" s="111">
        <v>0.99</v>
      </c>
      <c r="AO232" s="83">
        <v>0.995</v>
      </c>
      <c r="AP232" s="112">
        <v>0.99809999999999999</v>
      </c>
      <c r="AQ232" s="146">
        <v>-1.7299999999999999E-2</v>
      </c>
    </row>
    <row r="233" spans="24:43" ht="14.45" customHeight="1">
      <c r="X233" s="129" t="s">
        <v>17</v>
      </c>
      <c r="Y233" s="130" t="s">
        <v>2</v>
      </c>
      <c r="Z233" s="130">
        <v>20</v>
      </c>
      <c r="AA233" s="130">
        <v>24.26</v>
      </c>
      <c r="AB233" s="132">
        <v>44196</v>
      </c>
      <c r="AC233" s="133">
        <v>3169.0881620094751</v>
      </c>
      <c r="AD233" s="133">
        <v>3238.8372593354056</v>
      </c>
      <c r="AE233" s="131">
        <v>3.774193548387097</v>
      </c>
      <c r="AF233" s="131">
        <v>3.96</v>
      </c>
      <c r="AG233" s="131">
        <v>5.2032258064516137</v>
      </c>
      <c r="AH233" s="131">
        <v>5.71</v>
      </c>
      <c r="AI233" s="134">
        <f t="shared" si="86"/>
        <v>0.81803891238819681</v>
      </c>
      <c r="AJ233" s="134">
        <f t="shared" si="87"/>
        <v>0.76184274040611311</v>
      </c>
      <c r="AK233" s="134">
        <f t="shared" si="88"/>
        <v>0.21297635497375503</v>
      </c>
      <c r="AL233" s="134">
        <f t="shared" si="89"/>
        <v>0.2176637943101751</v>
      </c>
      <c r="AM233" s="83">
        <v>0.99</v>
      </c>
      <c r="AN233" s="111">
        <v>0.99</v>
      </c>
      <c r="AO233" s="83">
        <v>0.995</v>
      </c>
      <c r="AP233" s="112">
        <v>0.99099999999999999</v>
      </c>
      <c r="AQ233" s="146">
        <v>-1.67E-2</v>
      </c>
    </row>
    <row r="234" spans="24:43" ht="14.45" customHeight="1">
      <c r="X234" s="129" t="s">
        <v>17</v>
      </c>
      <c r="Y234" s="130" t="s">
        <v>2</v>
      </c>
      <c r="Z234" s="130">
        <v>20</v>
      </c>
      <c r="AA234" s="130">
        <v>24.26</v>
      </c>
      <c r="AB234" s="132">
        <v>44227</v>
      </c>
      <c r="AC234" s="133">
        <v>3322.0091115525115</v>
      </c>
      <c r="AD234" s="133">
        <v>3155.0311049175207</v>
      </c>
      <c r="AE234" s="131">
        <v>4.032258064516129</v>
      </c>
      <c r="AF234" s="131">
        <v>4.032258064516129</v>
      </c>
      <c r="AG234" s="131">
        <v>5.4741935483870963</v>
      </c>
      <c r="AH234" s="131">
        <v>5.4960666371647653</v>
      </c>
      <c r="AI234" s="134">
        <f t="shared" si="86"/>
        <v>0.81506639162557637</v>
      </c>
      <c r="AJ234" s="134">
        <f t="shared" si="87"/>
        <v>0.7721870100561542</v>
      </c>
      <c r="AK234" s="134">
        <f t="shared" si="88"/>
        <v>0.22325330050756129</v>
      </c>
      <c r="AL234" s="134">
        <f t="shared" si="89"/>
        <v>0.21203166027671508</v>
      </c>
      <c r="AM234" s="83">
        <v>0.99</v>
      </c>
      <c r="AN234" s="111">
        <v>0.98850000000000005</v>
      </c>
      <c r="AO234" s="83">
        <v>0.995</v>
      </c>
      <c r="AP234" s="112">
        <v>0.99729999999999996</v>
      </c>
      <c r="AQ234" s="146">
        <v>-1.61E-2</v>
      </c>
    </row>
    <row r="235" spans="24:43" ht="14.45" customHeight="1">
      <c r="X235" s="129" t="s">
        <v>17</v>
      </c>
      <c r="Y235" s="130" t="s">
        <v>2</v>
      </c>
      <c r="Z235" s="130">
        <v>20</v>
      </c>
      <c r="AA235" s="130">
        <v>24.26</v>
      </c>
      <c r="AB235" s="132">
        <v>44255</v>
      </c>
      <c r="AC235" s="133">
        <v>3366.7285272793974</v>
      </c>
      <c r="AD235" s="133">
        <v>3299.82802641735</v>
      </c>
      <c r="AE235" s="131">
        <v>4.9642857142857144</v>
      </c>
      <c r="AF235" s="131">
        <v>5.176036492873048</v>
      </c>
      <c r="AG235" s="131">
        <v>6.2285714285714286</v>
      </c>
      <c r="AH235" s="131">
        <v>6.61278091238007</v>
      </c>
      <c r="AI235" s="134">
        <f t="shared" si="86"/>
        <v>0.80377709705938094</v>
      </c>
      <c r="AJ235" s="134">
        <f t="shared" si="87"/>
        <v>0.74459005862818173</v>
      </c>
      <c r="AK235" s="134">
        <f t="shared" si="88"/>
        <v>0.25050063447019327</v>
      </c>
      <c r="AL235" s="134">
        <f t="shared" si="89"/>
        <v>0.24552291863224332</v>
      </c>
      <c r="AM235" s="83">
        <v>0.99</v>
      </c>
      <c r="AN235" s="111">
        <v>0.98660000000000003</v>
      </c>
      <c r="AO235" s="83">
        <v>0.995</v>
      </c>
      <c r="AP235" s="112">
        <v>0.996</v>
      </c>
      <c r="AQ235" s="146">
        <v>-1.7000000000000001E-2</v>
      </c>
    </row>
    <row r="236" spans="24:43" ht="14.45" customHeight="1">
      <c r="X236" s="129" t="s">
        <v>17</v>
      </c>
      <c r="Y236" s="130" t="s">
        <v>2</v>
      </c>
      <c r="Z236" s="130">
        <v>20</v>
      </c>
      <c r="AA236" s="130">
        <v>24.26</v>
      </c>
      <c r="AB236" s="132">
        <v>44286</v>
      </c>
      <c r="AC236" s="137">
        <v>3995.0074933656388</v>
      </c>
      <c r="AD236" s="133">
        <v>3708.9016255988199</v>
      </c>
      <c r="AE236" s="138">
        <v>6.161290322580645</v>
      </c>
      <c r="AF236" s="131">
        <v>5.9594257889890523</v>
      </c>
      <c r="AG236" s="138">
        <v>6.9741935483870963</v>
      </c>
      <c r="AH236" s="131">
        <v>6.7248413088799399</v>
      </c>
      <c r="AI236" s="134">
        <f t="shared" si="86"/>
        <v>0.76937118626415657</v>
      </c>
      <c r="AJ236" s="134">
        <f t="shared" si="87"/>
        <v>0.73437726226397737</v>
      </c>
      <c r="AK236" s="134">
        <f t="shared" si="88"/>
        <v>0.2684816863820994</v>
      </c>
      <c r="AL236" s="134">
        <f t="shared" si="89"/>
        <v>0.24925414150529704</v>
      </c>
      <c r="AM236" s="83">
        <v>0.99</v>
      </c>
      <c r="AN236" s="111">
        <v>0.99860000000000004</v>
      </c>
      <c r="AO236" s="83">
        <v>0.995</v>
      </c>
      <c r="AP236" s="112" t="s">
        <v>34</v>
      </c>
      <c r="AQ236" s="146">
        <v>-3.4599999999999999E-2</v>
      </c>
    </row>
    <row r="237" spans="24:43" ht="14.45" customHeight="1">
      <c r="X237" s="129" t="s">
        <v>17</v>
      </c>
      <c r="Y237" s="130" t="s">
        <v>2</v>
      </c>
      <c r="Z237" s="130">
        <v>20</v>
      </c>
      <c r="AA237" s="130">
        <v>24.26</v>
      </c>
      <c r="AB237" s="132">
        <v>44316</v>
      </c>
      <c r="AC237" s="133">
        <v>3769.1981700726533</v>
      </c>
      <c r="AD237" s="133">
        <v>3763.6335101976738</v>
      </c>
      <c r="AE237" s="131">
        <v>6.8666666666666663</v>
      </c>
      <c r="AF237" s="133">
        <v>7.0605932881547444</v>
      </c>
      <c r="AG237" s="131">
        <v>6.9933333333333341</v>
      </c>
      <c r="AH237" s="133">
        <v>7.3241394214718829</v>
      </c>
      <c r="AI237" s="134">
        <f t="shared" si="86"/>
        <v>0.74802738345027409</v>
      </c>
      <c r="AJ237" s="134">
        <f t="shared" si="87"/>
        <v>0.70761197343658977</v>
      </c>
      <c r="AK237" s="134">
        <f t="shared" si="88"/>
        <v>0.26174987292171203</v>
      </c>
      <c r="AL237" s="134">
        <f t="shared" si="89"/>
        <v>0.26136343820817182</v>
      </c>
      <c r="AM237" s="83">
        <v>0.99</v>
      </c>
      <c r="AN237" s="111">
        <v>0.99780000000000002</v>
      </c>
      <c r="AO237" s="83">
        <v>0.995</v>
      </c>
      <c r="AP237" s="112">
        <v>1</v>
      </c>
      <c r="AQ237" s="136">
        <v>-3.5400000000000001E-2</v>
      </c>
    </row>
    <row r="238" spans="24:43" ht="14.45" customHeight="1">
      <c r="X238" s="129" t="s">
        <v>17</v>
      </c>
      <c r="Y238" s="130" t="s">
        <v>2</v>
      </c>
      <c r="Z238" s="130">
        <v>20</v>
      </c>
      <c r="AA238" s="130">
        <v>24.26</v>
      </c>
      <c r="AB238" s="132">
        <v>44347</v>
      </c>
      <c r="AC238" s="133">
        <v>3744.9254354322629</v>
      </c>
      <c r="AD238" s="133">
        <v>3629.428058921018</v>
      </c>
      <c r="AE238" s="131">
        <v>6.903225806451613</v>
      </c>
      <c r="AF238" s="133">
        <v>6.8040000000000003</v>
      </c>
      <c r="AG238" s="131">
        <v>6.9161290322580644</v>
      </c>
      <c r="AH238" s="133">
        <v>6.867</v>
      </c>
      <c r="AI238" s="134">
        <f t="shared" si="86"/>
        <v>0.7272645233776297</v>
      </c>
      <c r="AJ238" s="134">
        <f t="shared" si="87"/>
        <v>0.70298970102708014</v>
      </c>
      <c r="AK238" s="134">
        <f t="shared" si="88"/>
        <v>0.25167509646722197</v>
      </c>
      <c r="AL238" s="134">
        <f t="shared" si="89"/>
        <v>0.24391317600275655</v>
      </c>
      <c r="AM238" s="83">
        <v>0.99</v>
      </c>
      <c r="AN238" s="111">
        <v>0.99970000000000003</v>
      </c>
      <c r="AO238" s="83">
        <v>0.995</v>
      </c>
      <c r="AP238" s="112">
        <v>1</v>
      </c>
      <c r="AQ238" s="146">
        <v>-2.5399999999999999E-2</v>
      </c>
    </row>
    <row r="239" spans="24:43" ht="14.45" customHeight="1">
      <c r="X239" s="129" t="s">
        <v>17</v>
      </c>
      <c r="Y239" s="130" t="s">
        <v>2</v>
      </c>
      <c r="Z239" s="130">
        <v>20</v>
      </c>
      <c r="AA239" s="130">
        <v>24.26</v>
      </c>
      <c r="AB239" s="132">
        <v>44377</v>
      </c>
      <c r="AC239" s="133">
        <v>3422.788874945074</v>
      </c>
      <c r="AD239" s="131">
        <v>3792.877910797758</v>
      </c>
      <c r="AE239" s="131">
        <v>6.5</v>
      </c>
      <c r="AF239" s="131">
        <v>7.2093026494153811</v>
      </c>
      <c r="AG239" s="131">
        <v>6.47</v>
      </c>
      <c r="AH239" s="131">
        <v>7.220911100642879</v>
      </c>
      <c r="AI239" s="134">
        <f t="shared" si="86"/>
        <v>0.73422401485719035</v>
      </c>
      <c r="AJ239" s="134">
        <f t="shared" si="87"/>
        <v>0.72366737668519954</v>
      </c>
      <c r="AK239" s="134">
        <f t="shared" si="88"/>
        <v>0.23769367187118567</v>
      </c>
      <c r="AL239" s="134">
        <f t="shared" si="89"/>
        <v>0.26339429936095538</v>
      </c>
      <c r="AM239" s="83">
        <v>0.99</v>
      </c>
      <c r="AN239" s="111">
        <v>0.99729999999999996</v>
      </c>
      <c r="AO239" s="83">
        <v>0.995</v>
      </c>
      <c r="AP239" s="112">
        <v>0.998</v>
      </c>
      <c r="AQ239" s="146">
        <v>-1.8499999999999999E-2</v>
      </c>
    </row>
    <row r="240" spans="24:43" ht="14.45" customHeight="1">
      <c r="X240" s="129" t="s">
        <v>17</v>
      </c>
      <c r="Y240" s="130" t="s">
        <v>2</v>
      </c>
      <c r="Z240" s="130">
        <v>20</v>
      </c>
      <c r="AA240" s="130">
        <v>24.26</v>
      </c>
      <c r="AB240" s="132">
        <v>44408</v>
      </c>
      <c r="AC240" s="133">
        <v>3168.2879419029282</v>
      </c>
      <c r="AD240" s="133">
        <v>3490.866060517872</v>
      </c>
      <c r="AE240" s="131">
        <v>5.741935483870968</v>
      </c>
      <c r="AF240" s="133">
        <v>6.3524558233669408</v>
      </c>
      <c r="AG240" s="131">
        <v>5.7290322580645157</v>
      </c>
      <c r="AH240" s="133">
        <v>6.3988817825209665</v>
      </c>
      <c r="AI240" s="134">
        <f t="shared" si="86"/>
        <v>0.74277228727240696</v>
      </c>
      <c r="AJ240" s="134">
        <f t="shared" si="87"/>
        <v>0.72612455028939593</v>
      </c>
      <c r="AK240" s="134">
        <f t="shared" si="88"/>
        <v>0.21292257674078818</v>
      </c>
      <c r="AL240" s="134">
        <f t="shared" si="89"/>
        <v>0.23460121374448065</v>
      </c>
      <c r="AM240" s="83">
        <v>0.99</v>
      </c>
      <c r="AN240" s="134">
        <v>0.999</v>
      </c>
      <c r="AO240" s="83">
        <v>0.995</v>
      </c>
      <c r="AP240" s="135">
        <v>1</v>
      </c>
      <c r="AQ240" s="146">
        <v>-1.2699999999999999E-2</v>
      </c>
    </row>
    <row r="241" spans="24:43" ht="14.45" customHeight="1">
      <c r="X241" s="129" t="s">
        <v>17</v>
      </c>
      <c r="Y241" s="130" t="s">
        <v>2</v>
      </c>
      <c r="Z241" s="130">
        <v>20</v>
      </c>
      <c r="AA241" s="130">
        <v>24.26</v>
      </c>
      <c r="AB241" s="132">
        <v>44439</v>
      </c>
      <c r="AC241" s="133">
        <v>3200.1806114194842</v>
      </c>
      <c r="AD241" s="133">
        <v>3723.4773934087589</v>
      </c>
      <c r="AE241" s="131">
        <v>5.709677419354839</v>
      </c>
      <c r="AF241" s="131">
        <v>6.6500316632803029</v>
      </c>
      <c r="AG241" s="131">
        <v>5.7612903225806447</v>
      </c>
      <c r="AH241" s="131">
        <v>6.7785798373589028</v>
      </c>
      <c r="AI241" s="134">
        <f t="shared" ref="AI241:AI316" si="95">AC241/AA241/AG241/DAY(AB241)/AM241</f>
        <v>0.74604846989373463</v>
      </c>
      <c r="AJ241" s="134">
        <f t="shared" ref="AJ241:AJ316" si="96">AD241/AA241/AH241/DAY(AB241)/AN241</f>
        <v>0.73075991586242695</v>
      </c>
      <c r="AK241" s="134">
        <f t="shared" ref="AK241:AK316" si="97">AC241/Z241/24/DAY(AB241)</f>
        <v>0.21506590130507283</v>
      </c>
      <c r="AL241" s="134">
        <f t="shared" ref="AL241:AL316" si="98">AD241/Z241/24/DAY(AB241)</f>
        <v>0.25023369579359939</v>
      </c>
      <c r="AM241" s="83">
        <v>0.99</v>
      </c>
      <c r="AN241" s="134">
        <v>0.99950000000000006</v>
      </c>
      <c r="AO241" s="83">
        <v>0.995</v>
      </c>
      <c r="AP241" s="135">
        <v>1</v>
      </c>
      <c r="AQ241" s="146">
        <v>-1.8499999999999999E-2</v>
      </c>
    </row>
    <row r="242" spans="24:43" ht="14.45" customHeight="1">
      <c r="X242" s="129" t="s">
        <v>17</v>
      </c>
      <c r="Y242" s="130" t="s">
        <v>2</v>
      </c>
      <c r="Z242" s="130">
        <v>20</v>
      </c>
      <c r="AA242" s="130">
        <v>24.26</v>
      </c>
      <c r="AB242" s="132">
        <v>44469</v>
      </c>
      <c r="AC242" s="133">
        <v>3393.9137986736228</v>
      </c>
      <c r="AD242" s="133">
        <v>2953.0237358725126</v>
      </c>
      <c r="AE242" s="131">
        <v>5.9333333333333336</v>
      </c>
      <c r="AF242" s="133">
        <v>5.060221052546618</v>
      </c>
      <c r="AG242" s="131">
        <v>6.4566666666666661</v>
      </c>
      <c r="AH242" s="133">
        <v>5.4066432457502405</v>
      </c>
      <c r="AI242" s="134">
        <f t="shared" si="95"/>
        <v>0.72953342664840737</v>
      </c>
      <c r="AJ242" s="134">
        <f t="shared" si="96"/>
        <v>0.75456569616822722</v>
      </c>
      <c r="AK242" s="134">
        <f t="shared" si="97"/>
        <v>0.23568845824122381</v>
      </c>
      <c r="AL242" s="134">
        <f t="shared" si="98"/>
        <v>0.20507109276892449</v>
      </c>
      <c r="AM242" s="83">
        <v>0.99</v>
      </c>
      <c r="AN242" s="134">
        <v>0.99455800000000005</v>
      </c>
      <c r="AO242" s="83">
        <v>0.995</v>
      </c>
      <c r="AP242" s="135">
        <v>0.99560000000000004</v>
      </c>
      <c r="AQ242" s="146">
        <v>-4.7000000000000002E-3</v>
      </c>
    </row>
    <row r="243" spans="24:43" ht="14.45" customHeight="1">
      <c r="X243" s="129" t="s">
        <v>17</v>
      </c>
      <c r="Y243" s="130" t="s">
        <v>2</v>
      </c>
      <c r="Z243" s="130">
        <v>20</v>
      </c>
      <c r="AA243" s="130">
        <v>24.26</v>
      </c>
      <c r="AB243" s="132">
        <v>44500</v>
      </c>
      <c r="AC243" s="133">
        <v>3676.3897435167805</v>
      </c>
      <c r="AD243" s="133">
        <v>3694.3966779827729</v>
      </c>
      <c r="AE243" s="131">
        <v>5.387096774193548</v>
      </c>
      <c r="AF243" s="131">
        <v>5.3975767143934856</v>
      </c>
      <c r="AG243" s="131">
        <v>6.5354838709677416</v>
      </c>
      <c r="AH243" s="133">
        <v>6.6212477268666872</v>
      </c>
      <c r="AI243" s="134">
        <f t="shared" si="95"/>
        <v>0.75553765464690548</v>
      </c>
      <c r="AJ243" s="134">
        <f t="shared" si="96"/>
        <v>0.74409983968105209</v>
      </c>
      <c r="AK243" s="134">
        <f t="shared" si="97"/>
        <v>0.247069203193332</v>
      </c>
      <c r="AL243" s="134">
        <f t="shared" si="98"/>
        <v>0.24827934663862722</v>
      </c>
      <c r="AM243" s="83">
        <v>0.99</v>
      </c>
      <c r="AN243" s="134">
        <v>0.99705699999999997</v>
      </c>
      <c r="AO243" s="83">
        <v>0.995</v>
      </c>
      <c r="AP243" s="135">
        <v>0.99834599999999996</v>
      </c>
      <c r="AQ243" s="146">
        <v>-8.3999999999999995E-3</v>
      </c>
    </row>
    <row r="244" spans="24:43" ht="14.45" customHeight="1">
      <c r="X244" s="129" t="s">
        <v>17</v>
      </c>
      <c r="Y244" s="130" t="s">
        <v>2</v>
      </c>
      <c r="Z244" s="130">
        <v>20</v>
      </c>
      <c r="AA244" s="130">
        <v>24.26</v>
      </c>
      <c r="AB244" s="132">
        <v>44530</v>
      </c>
      <c r="AC244" s="133">
        <v>3191.378591683505</v>
      </c>
      <c r="AD244" s="133">
        <v>3096.1438848861776</v>
      </c>
      <c r="AE244" s="131">
        <v>4.2666666666666666</v>
      </c>
      <c r="AF244" s="133">
        <v>4.2787834331959802</v>
      </c>
      <c r="AG244" s="131">
        <v>5.5533333333333328</v>
      </c>
      <c r="AH244" s="133">
        <v>5.804217811720445</v>
      </c>
      <c r="AI244" s="134">
        <f t="shared" si="95"/>
        <v>0.79758566387995777</v>
      </c>
      <c r="AJ244" s="134">
        <f t="shared" si="96"/>
        <v>0.73331839242954022</v>
      </c>
      <c r="AK244" s="134">
        <f t="shared" si="97"/>
        <v>0.22162351331135449</v>
      </c>
      <c r="AL244" s="134">
        <f t="shared" si="98"/>
        <v>0.21500999200598456</v>
      </c>
      <c r="AM244" s="83">
        <v>0.99</v>
      </c>
      <c r="AN244" s="134">
        <v>0.99947699999999995</v>
      </c>
      <c r="AO244" s="83">
        <v>0.995</v>
      </c>
      <c r="AP244" s="135">
        <v>1</v>
      </c>
      <c r="AQ244" s="146">
        <v>-1.66E-2</v>
      </c>
    </row>
    <row r="245" spans="24:43" ht="14.45" customHeight="1">
      <c r="X245" s="129" t="s">
        <v>17</v>
      </c>
      <c r="Y245" s="130" t="s">
        <v>2</v>
      </c>
      <c r="Z245" s="130">
        <v>20</v>
      </c>
      <c r="AA245" s="130">
        <v>24.26</v>
      </c>
      <c r="AB245" s="132">
        <v>44561</v>
      </c>
      <c r="AC245" s="133">
        <v>3156.9488980964948</v>
      </c>
      <c r="AD245" s="133">
        <v>2702.2464621351342</v>
      </c>
      <c r="AE245" s="131">
        <v>3.774193548387097</v>
      </c>
      <c r="AF245" s="133">
        <v>3.4357964858668018</v>
      </c>
      <c r="AG245" s="131">
        <v>5.2032258064516137</v>
      </c>
      <c r="AH245" s="133">
        <v>4.8048747633858868</v>
      </c>
      <c r="AI245" s="134">
        <f t="shared" si="95"/>
        <v>0.81490539582415433</v>
      </c>
      <c r="AJ245" s="134">
        <f t="shared" si="96"/>
        <v>0.74825744895213897</v>
      </c>
      <c r="AK245" s="134">
        <f t="shared" si="97"/>
        <v>0.21216054422691497</v>
      </c>
      <c r="AL245" s="134">
        <f t="shared" si="98"/>
        <v>0.18160258482090957</v>
      </c>
      <c r="AM245" s="83">
        <v>0.99</v>
      </c>
      <c r="AN245" s="134">
        <v>0.99939999999999996</v>
      </c>
      <c r="AO245" s="83">
        <v>0.995</v>
      </c>
      <c r="AP245" s="135">
        <v>1</v>
      </c>
      <c r="AQ245" s="146">
        <v>-1.72E-2</v>
      </c>
    </row>
    <row r="246" spans="24:43" ht="14.45" customHeight="1">
      <c r="X246" s="129" t="s">
        <v>17</v>
      </c>
      <c r="Y246" s="130" t="s">
        <v>2</v>
      </c>
      <c r="Z246" s="130">
        <v>20</v>
      </c>
      <c r="AA246" s="130">
        <v>24.26</v>
      </c>
      <c r="AB246" s="132">
        <v>44592</v>
      </c>
      <c r="AC246" s="133">
        <v>3305.3990659947376</v>
      </c>
      <c r="AD246" s="131">
        <v>3060.9292054093562</v>
      </c>
      <c r="AE246" s="131">
        <v>4.032258064516129</v>
      </c>
      <c r="AF246" s="133">
        <v>3.8213471647372352</v>
      </c>
      <c r="AG246" s="131">
        <v>5.4741935483870963</v>
      </c>
      <c r="AH246" s="133">
        <v>5.2775707043084052</v>
      </c>
      <c r="AI246" s="134">
        <f t="shared" si="95"/>
        <v>0.81099105966744556</v>
      </c>
      <c r="AJ246" s="134">
        <f t="shared" si="96"/>
        <v>0.77656868727615314</v>
      </c>
      <c r="AK246" s="134">
        <f t="shared" si="97"/>
        <v>0.22213703400502269</v>
      </c>
      <c r="AL246" s="134">
        <f t="shared" si="98"/>
        <v>0.20570760789041373</v>
      </c>
      <c r="AM246" s="83">
        <v>0.99</v>
      </c>
      <c r="AN246" s="134">
        <v>0.99308600000000002</v>
      </c>
      <c r="AO246" s="83">
        <v>0.995</v>
      </c>
      <c r="AP246" s="135">
        <v>1</v>
      </c>
      <c r="AQ246" s="146">
        <v>-1.03E-2</v>
      </c>
    </row>
    <row r="247" spans="24:43" ht="14.45" customHeight="1">
      <c r="X247" s="129" t="s">
        <v>17</v>
      </c>
      <c r="Y247" s="130" t="s">
        <v>2</v>
      </c>
      <c r="Z247" s="130">
        <v>20</v>
      </c>
      <c r="AA247" s="130">
        <v>24.26</v>
      </c>
      <c r="AB247" s="132">
        <v>44620</v>
      </c>
      <c r="AC247" s="133">
        <v>3349.8948846430226</v>
      </c>
      <c r="AD247" s="133">
        <v>3449.1577610226241</v>
      </c>
      <c r="AE247" s="131">
        <v>4.9642857142857144</v>
      </c>
      <c r="AF247" s="133">
        <v>5.2277313767176645</v>
      </c>
      <c r="AG247" s="131">
        <v>6.2285714285714286</v>
      </c>
      <c r="AH247" s="133">
        <v>6.6992850246826254</v>
      </c>
      <c r="AI247" s="134">
        <f t="shared" si="95"/>
        <v>0.79975821157408922</v>
      </c>
      <c r="AJ247" s="134">
        <f t="shared" si="96"/>
        <v>0.76261956334059033</v>
      </c>
      <c r="AK247" s="134">
        <f t="shared" si="97"/>
        <v>0.24924813129784393</v>
      </c>
      <c r="AL247" s="134">
        <f t="shared" si="98"/>
        <v>0.25663376198084997</v>
      </c>
      <c r="AM247" s="83">
        <v>0.99</v>
      </c>
      <c r="AN247" s="134">
        <v>0.99386600000000003</v>
      </c>
      <c r="AO247" s="83">
        <v>0.995</v>
      </c>
      <c r="AP247" s="135">
        <v>1</v>
      </c>
      <c r="AQ247" s="146">
        <v>-1.18E-2</v>
      </c>
    </row>
    <row r="248" spans="24:43" ht="14.45" customHeight="1">
      <c r="X248" s="129" t="s">
        <v>17</v>
      </c>
      <c r="Y248" s="130" t="s">
        <v>2</v>
      </c>
      <c r="Z248" s="130">
        <v>20</v>
      </c>
      <c r="AA248" s="130">
        <v>24.26</v>
      </c>
      <c r="AB248" s="132">
        <v>44651</v>
      </c>
      <c r="AC248" s="137">
        <v>3975.0324558988132</v>
      </c>
      <c r="AD248" s="137">
        <v>3917.5752459501646</v>
      </c>
      <c r="AE248" s="138">
        <v>6.161290322580645</v>
      </c>
      <c r="AF248" s="137">
        <v>6.3566705613402483</v>
      </c>
      <c r="AG248" s="138">
        <v>6.9741935483870963</v>
      </c>
      <c r="AH248" s="137">
        <v>7.2488114185235029</v>
      </c>
      <c r="AI248" s="134">
        <f t="shared" si="95"/>
        <v>0.76552433033283629</v>
      </c>
      <c r="AJ248" s="134">
        <f t="shared" si="96"/>
        <v>0.72197149756316348</v>
      </c>
      <c r="AK248" s="134">
        <f t="shared" si="97"/>
        <v>0.26713927795018905</v>
      </c>
      <c r="AL248" s="134">
        <f t="shared" si="98"/>
        <v>0.26327790631385511</v>
      </c>
      <c r="AM248" s="83">
        <v>0.99</v>
      </c>
      <c r="AN248" s="140">
        <v>0.99535499999999999</v>
      </c>
      <c r="AO248" s="83">
        <v>0.995</v>
      </c>
      <c r="AP248" s="142">
        <v>0.99582400000000004</v>
      </c>
      <c r="AQ248" s="146">
        <v>-1.6199999999999999E-2</v>
      </c>
    </row>
    <row r="249" spans="24:43" ht="14.45" customHeight="1">
      <c r="X249" s="129" t="s">
        <v>17</v>
      </c>
      <c r="Y249" s="130" t="s">
        <v>2</v>
      </c>
      <c r="Z249" s="130">
        <v>20</v>
      </c>
      <c r="AA249" s="130">
        <v>24.26</v>
      </c>
      <c r="AB249" s="132">
        <v>44681</v>
      </c>
      <c r="AC249" s="133">
        <v>3748.2970082036491</v>
      </c>
      <c r="AD249" s="133">
        <v>3790.8777115456996</v>
      </c>
      <c r="AE249" s="131">
        <v>6.8666666666666663</v>
      </c>
      <c r="AF249" s="133">
        <v>7.1827322920812131</v>
      </c>
      <c r="AG249" s="131">
        <v>6.9933333333333341</v>
      </c>
      <c r="AH249" s="133">
        <v>7.4224435607235622</v>
      </c>
      <c r="AI249" s="134">
        <f t="shared" si="95"/>
        <v>0.7438793814831498</v>
      </c>
      <c r="AJ249" s="134">
        <f t="shared" si="96"/>
        <v>0.70268901535002515</v>
      </c>
      <c r="AK249" s="134">
        <f t="shared" si="97"/>
        <v>0.26029840334747562</v>
      </c>
      <c r="AL249" s="134">
        <f t="shared" si="98"/>
        <v>0.26325539663511804</v>
      </c>
      <c r="AM249" s="83">
        <v>0.99</v>
      </c>
      <c r="AN249" s="111">
        <v>0.99865999999999999</v>
      </c>
      <c r="AO249" s="83">
        <v>0.995</v>
      </c>
      <c r="AP249" s="112">
        <v>1</v>
      </c>
      <c r="AQ249" s="136">
        <v>-1.7299999999999999E-2</v>
      </c>
    </row>
    <row r="250" spans="24:43" ht="14.45" customHeight="1">
      <c r="X250" s="129" t="s">
        <v>17</v>
      </c>
      <c r="Y250" s="130" t="s">
        <v>2</v>
      </c>
      <c r="Z250" s="130">
        <v>20</v>
      </c>
      <c r="AA250" s="130">
        <v>24.26</v>
      </c>
      <c r="AB250" s="132">
        <v>44712</v>
      </c>
      <c r="AC250" s="133">
        <v>3725.0691394093242</v>
      </c>
      <c r="AD250" s="133">
        <v>3812.9263523591521</v>
      </c>
      <c r="AE250" s="131">
        <v>6.903225806451613</v>
      </c>
      <c r="AF250" s="133">
        <v>7.2804712931996072</v>
      </c>
      <c r="AG250" s="131">
        <v>6.9161290322580644</v>
      </c>
      <c r="AH250" s="133">
        <v>7.3046426952247421</v>
      </c>
      <c r="AI250" s="134">
        <f t="shared" si="95"/>
        <v>0.72340843066973815</v>
      </c>
      <c r="AJ250" s="134">
        <f t="shared" si="96"/>
        <v>0.6947463049211362</v>
      </c>
      <c r="AK250" s="134">
        <f t="shared" si="97"/>
        <v>0.25034066797105675</v>
      </c>
      <c r="AL250" s="134">
        <f t="shared" si="98"/>
        <v>0.25624505056177099</v>
      </c>
      <c r="AM250" s="83">
        <v>0.99</v>
      </c>
      <c r="AN250" s="111">
        <v>0.99903500000000001</v>
      </c>
      <c r="AO250" s="83">
        <v>0.995</v>
      </c>
      <c r="AP250" s="112">
        <v>1</v>
      </c>
      <c r="AQ250" s="146">
        <v>-2.2599999999999999E-2</v>
      </c>
    </row>
    <row r="251" spans="24:43" ht="14.45" customHeight="1">
      <c r="X251" s="149" t="s">
        <v>17</v>
      </c>
      <c r="Y251" s="150" t="s">
        <v>2</v>
      </c>
      <c r="Z251" s="150">
        <v>20</v>
      </c>
      <c r="AA251" s="150">
        <f>+(195*20*335/10^6)+24.26</f>
        <v>25.566500000000001</v>
      </c>
      <c r="AB251" s="152">
        <v>44742</v>
      </c>
      <c r="AC251" s="153">
        <v>3530.01668648243</v>
      </c>
      <c r="AD251" s="131">
        <v>3829.6396860353634</v>
      </c>
      <c r="AE251" s="131">
        <v>6.5</v>
      </c>
      <c r="AF251" s="131">
        <v>7.0267450331668604</v>
      </c>
      <c r="AG251" s="131">
        <v>6.47</v>
      </c>
      <c r="AH251" s="131">
        <v>7.0234979144970486</v>
      </c>
      <c r="AI251" s="134">
        <f t="shared" si="95"/>
        <v>0.71852974315847784</v>
      </c>
      <c r="AJ251" s="134">
        <f t="shared" si="96"/>
        <v>0.7121582685772494</v>
      </c>
      <c r="AK251" s="134">
        <f t="shared" si="97"/>
        <v>0.245140047672391</v>
      </c>
      <c r="AL251" s="134">
        <f t="shared" si="98"/>
        <v>0.26594720041912245</v>
      </c>
      <c r="AM251" s="83">
        <v>0.99</v>
      </c>
      <c r="AN251" s="111">
        <v>0.99824100000000004</v>
      </c>
      <c r="AO251" s="83">
        <v>0.995</v>
      </c>
      <c r="AP251" s="112">
        <v>1</v>
      </c>
      <c r="AQ251" s="146">
        <v>-1.5699999999999999E-2</v>
      </c>
    </row>
    <row r="252" spans="24:43">
      <c r="X252" s="129" t="s">
        <v>17</v>
      </c>
      <c r="Y252" s="130" t="s">
        <v>2</v>
      </c>
      <c r="Z252" s="130">
        <v>20</v>
      </c>
      <c r="AA252" s="130">
        <f t="shared" ref="AA252:AA281" si="99">+(195*20*335/10^6)+24.26</f>
        <v>25.566500000000001</v>
      </c>
      <c r="AB252" s="132">
        <v>44773</v>
      </c>
      <c r="AC252" s="133">
        <v>3261.7268153069858</v>
      </c>
      <c r="AD252" s="133">
        <v>3328.5486315049766</v>
      </c>
      <c r="AE252" s="131">
        <v>5.741935483870968</v>
      </c>
      <c r="AF252" s="133">
        <v>5.52191009109566</v>
      </c>
      <c r="AG252" s="131">
        <v>5.7290322580645157</v>
      </c>
      <c r="AH252" s="133">
        <v>5.5608920973680389</v>
      </c>
      <c r="AI252" s="134">
        <f t="shared" si="95"/>
        <v>0.72560146336605702</v>
      </c>
      <c r="AJ252" s="134">
        <f t="shared" si="96"/>
        <v>0.75556164162207584</v>
      </c>
      <c r="AK252" s="134">
        <f t="shared" si="97"/>
        <v>0.21920207092116842</v>
      </c>
      <c r="AL252" s="134">
        <f t="shared" si="98"/>
        <v>0.22369278437533444</v>
      </c>
      <c r="AM252" s="83">
        <v>0.99</v>
      </c>
      <c r="AN252" s="134">
        <v>0.99955700000000003</v>
      </c>
      <c r="AO252" s="83">
        <v>0.995</v>
      </c>
      <c r="AP252" s="135">
        <v>1</v>
      </c>
      <c r="AQ252" s="146">
        <v>-2.3999999999999998E-3</v>
      </c>
    </row>
    <row r="253" spans="24:43">
      <c r="X253" s="129" t="s">
        <v>17</v>
      </c>
      <c r="Y253" s="130" t="s">
        <v>2</v>
      </c>
      <c r="Z253" s="130">
        <v>20</v>
      </c>
      <c r="AA253" s="130">
        <f t="shared" si="99"/>
        <v>25.566500000000001</v>
      </c>
      <c r="AB253" s="132">
        <v>44804</v>
      </c>
      <c r="AC253" s="133">
        <v>3294.3376786389626</v>
      </c>
      <c r="AD253" s="133">
        <v>3356.3232229380046</v>
      </c>
      <c r="AE253" s="131">
        <v>5.709677419354839</v>
      </c>
      <c r="AF253" s="131">
        <v>5.4484578236030545</v>
      </c>
      <c r="AG253" s="131">
        <v>5.7612903225806447</v>
      </c>
      <c r="AH253" s="131">
        <v>5.5533661644779286</v>
      </c>
      <c r="AI253" s="134">
        <f t="shared" si="95"/>
        <v>0.72875271582382917</v>
      </c>
      <c r="AJ253" s="134">
        <f t="shared" si="96"/>
        <v>0.76283698175704506</v>
      </c>
      <c r="AK253" s="134">
        <f t="shared" si="97"/>
        <v>0.22139366119885501</v>
      </c>
      <c r="AL253" s="134">
        <f t="shared" si="98"/>
        <v>0.22555935638024227</v>
      </c>
      <c r="AM253" s="83">
        <v>0.99</v>
      </c>
      <c r="AN253" s="134">
        <v>0.99963800000000003</v>
      </c>
      <c r="AO253" s="83">
        <v>0.995</v>
      </c>
      <c r="AP253" s="135">
        <v>1</v>
      </c>
      <c r="AQ253" s="146">
        <v>-1.6000000000000001E-3</v>
      </c>
    </row>
    <row r="254" spans="24:43">
      <c r="X254" s="129" t="s">
        <v>17</v>
      </c>
      <c r="Y254" s="130" t="s">
        <v>2</v>
      </c>
      <c r="Z254" s="130">
        <v>20</v>
      </c>
      <c r="AA254" s="130">
        <f t="shared" si="99"/>
        <v>25.566500000000001</v>
      </c>
      <c r="AB254" s="132">
        <v>44834</v>
      </c>
      <c r="AC254" s="133">
        <v>3497.0810394097939</v>
      </c>
      <c r="AD254" s="133">
        <v>3769.761852041896</v>
      </c>
      <c r="AE254" s="131">
        <v>5.9333333333333336</v>
      </c>
      <c r="AF254" s="133">
        <v>6.2305172761453047</v>
      </c>
      <c r="AG254" s="131">
        <v>6.4566666666666661</v>
      </c>
      <c r="AH254" s="133">
        <v>6.7453635555499343</v>
      </c>
      <c r="AI254" s="134">
        <f t="shared" si="95"/>
        <v>0.71329569534380344</v>
      </c>
      <c r="AJ254" s="134">
        <f t="shared" si="96"/>
        <v>0.73090207851987687</v>
      </c>
      <c r="AK254" s="134">
        <f t="shared" si="97"/>
        <v>0.24285284995901349</v>
      </c>
      <c r="AL254" s="134">
        <f t="shared" si="98"/>
        <v>0.26178901750290945</v>
      </c>
      <c r="AM254" s="83">
        <v>0.99</v>
      </c>
      <c r="AN254" s="134">
        <v>0.99691200000000002</v>
      </c>
      <c r="AO254" s="83">
        <v>0.995</v>
      </c>
      <c r="AP254" s="135">
        <v>1</v>
      </c>
      <c r="AQ254" s="146">
        <v>-1.14E-2</v>
      </c>
    </row>
    <row r="255" spans="24:43">
      <c r="X255" s="129" t="s">
        <v>17</v>
      </c>
      <c r="Y255" s="130" t="s">
        <v>2</v>
      </c>
      <c r="Z255" s="130">
        <v>20</v>
      </c>
      <c r="AA255" s="130">
        <f t="shared" si="99"/>
        <v>25.566500000000001</v>
      </c>
      <c r="AB255" s="132">
        <v>44865</v>
      </c>
      <c r="AC255" s="133">
        <v>3783.0839890141187</v>
      </c>
      <c r="AD255" s="133">
        <v>3932.3815392041488</v>
      </c>
      <c r="AE255" s="131">
        <v>5.387096774193548</v>
      </c>
      <c r="AF255" s="131">
        <v>5.5142643136783613</v>
      </c>
      <c r="AG255" s="131">
        <v>6.5354838709677416</v>
      </c>
      <c r="AH255" s="133">
        <v>6.7216848858175808</v>
      </c>
      <c r="AI255" s="134">
        <f t="shared" si="95"/>
        <v>0.73773445909184932</v>
      </c>
      <c r="AJ255" s="134">
        <f t="shared" si="96"/>
        <v>0.73860038274693396</v>
      </c>
      <c r="AK255" s="134">
        <f t="shared" si="97"/>
        <v>0.25423951539073381</v>
      </c>
      <c r="AL255" s="134">
        <f t="shared" si="98"/>
        <v>0.26427295290350467</v>
      </c>
      <c r="AM255" s="83">
        <v>0.99</v>
      </c>
      <c r="AN255" s="134">
        <v>0.99939</v>
      </c>
      <c r="AO255" s="83">
        <v>0.995</v>
      </c>
      <c r="AP255" s="135">
        <v>1</v>
      </c>
      <c r="AQ255" s="146">
        <v>-1.54E-2</v>
      </c>
    </row>
    <row r="256" spans="24:43">
      <c r="X256" s="129" t="s">
        <v>17</v>
      </c>
      <c r="Y256" s="130" t="s">
        <v>2</v>
      </c>
      <c r="Z256" s="130">
        <v>20</v>
      </c>
      <c r="AA256" s="130">
        <f t="shared" si="99"/>
        <v>25.566500000000001</v>
      </c>
      <c r="AB256" s="132">
        <v>44895</v>
      </c>
      <c r="AC256" s="133">
        <v>3307.3863275139547</v>
      </c>
      <c r="AD256" s="133">
        <v>3340.5198098546043</v>
      </c>
      <c r="AE256" s="131">
        <v>4.2666666666666666</v>
      </c>
      <c r="AF256" s="133">
        <v>4.3357597891612389</v>
      </c>
      <c r="AG256" s="131">
        <v>5.5533333333333328</v>
      </c>
      <c r="AH256" s="133">
        <v>5.8448906820377102</v>
      </c>
      <c r="AI256" s="134">
        <f t="shared" si="95"/>
        <v>0.78433836215325103</v>
      </c>
      <c r="AJ256" s="134">
        <f t="shared" si="96"/>
        <v>0.74538872469724748</v>
      </c>
      <c r="AK256" s="134">
        <f t="shared" si="97"/>
        <v>0.22967960607735796</v>
      </c>
      <c r="AL256" s="134">
        <f t="shared" si="98"/>
        <v>0.2319805423510142</v>
      </c>
      <c r="AM256" s="83">
        <v>0.99</v>
      </c>
      <c r="AN256" s="134">
        <v>0.99968299999999999</v>
      </c>
      <c r="AO256" s="83">
        <v>0.995</v>
      </c>
      <c r="AP256" s="135">
        <v>1</v>
      </c>
      <c r="AQ256" s="146">
        <v>-1.9099999999999999E-2</v>
      </c>
    </row>
    <row r="257" spans="24:43">
      <c r="X257" s="129" t="s">
        <v>17</v>
      </c>
      <c r="Y257" s="130" t="s">
        <v>2</v>
      </c>
      <c r="Z257" s="130">
        <v>20</v>
      </c>
      <c r="AA257" s="130">
        <f t="shared" si="99"/>
        <v>25.566500000000001</v>
      </c>
      <c r="AB257" s="132">
        <v>44926</v>
      </c>
      <c r="AC257" s="133">
        <v>3274.2618909635671</v>
      </c>
      <c r="AD257" s="133">
        <v>3410.3428708216425</v>
      </c>
      <c r="AE257" s="131">
        <v>3.774193548387097</v>
      </c>
      <c r="AF257" s="133">
        <v>4.0074608441375279</v>
      </c>
      <c r="AG257" s="131">
        <v>5.2032258064516137</v>
      </c>
      <c r="AH257" s="133">
        <v>5.7690059948663439</v>
      </c>
      <c r="AI257" s="134">
        <f t="shared" si="95"/>
        <v>0.80199668527837242</v>
      </c>
      <c r="AJ257" s="134">
        <f t="shared" si="96"/>
        <v>0.74665710245235695</v>
      </c>
      <c r="AK257" s="134">
        <f t="shared" si="97"/>
        <v>0.22004448191959458</v>
      </c>
      <c r="AL257" s="134">
        <f t="shared" si="98"/>
        <v>0.22918970906059427</v>
      </c>
      <c r="AM257" s="83">
        <v>0.99</v>
      </c>
      <c r="AN257" s="134">
        <v>0.99894799999999995</v>
      </c>
      <c r="AO257" s="83">
        <v>0.995</v>
      </c>
      <c r="AP257" s="135">
        <v>1</v>
      </c>
      <c r="AQ257" s="146">
        <v>-2.1600000000000001E-2</v>
      </c>
    </row>
    <row r="258" spans="24:43">
      <c r="X258" s="129" t="s">
        <v>17</v>
      </c>
      <c r="Y258" s="130" t="s">
        <v>2</v>
      </c>
      <c r="Z258" s="130">
        <v>20</v>
      </c>
      <c r="AA258" s="130">
        <f t="shared" si="99"/>
        <v>25.566500000000001</v>
      </c>
      <c r="AB258" s="132">
        <v>44957</v>
      </c>
      <c r="AC258" s="133">
        <v>3408.0995320362499</v>
      </c>
      <c r="AD258" s="131">
        <v>3404.9914799219955</v>
      </c>
      <c r="AE258" s="131">
        <v>4.032258064516129</v>
      </c>
      <c r="AF258" s="133">
        <v>4.0856566359750897</v>
      </c>
      <c r="AG258" s="131">
        <v>5.4741935483870963</v>
      </c>
      <c r="AH258" s="133">
        <v>5.6071519813184771</v>
      </c>
      <c r="AI258" s="134">
        <f t="shared" si="95"/>
        <v>0.79345802082030292</v>
      </c>
      <c r="AJ258" s="134">
        <f t="shared" si="96"/>
        <v>0.76659536165493813</v>
      </c>
      <c r="AK258" s="134">
        <f t="shared" si="97"/>
        <v>0.22903894704544692</v>
      </c>
      <c r="AL258" s="134">
        <f t="shared" si="98"/>
        <v>0.22883007257540292</v>
      </c>
      <c r="AM258" s="83">
        <v>0.99</v>
      </c>
      <c r="AN258" s="134">
        <v>0.99948099999999995</v>
      </c>
      <c r="AO258" s="83">
        <v>0.995</v>
      </c>
      <c r="AP258" s="135">
        <v>1</v>
      </c>
      <c r="AQ258" s="146">
        <v>-1.9199999999999998E-2</v>
      </c>
    </row>
    <row r="259" spans="24:43">
      <c r="X259" s="129" t="s">
        <v>17</v>
      </c>
      <c r="Y259" s="130" t="s">
        <v>2</v>
      </c>
      <c r="Z259" s="130">
        <v>20</v>
      </c>
      <c r="AA259" s="130">
        <f t="shared" si="99"/>
        <v>25.566500000000001</v>
      </c>
      <c r="AB259" s="132">
        <v>44985</v>
      </c>
      <c r="AC259" s="133">
        <v>3443.9960657605598</v>
      </c>
      <c r="AD259" s="133">
        <v>3519.5615946217204</v>
      </c>
      <c r="AE259" s="131">
        <v>4.9642857142857144</v>
      </c>
      <c r="AF259" s="133">
        <v>5.156079559982822</v>
      </c>
      <c r="AG259" s="131">
        <v>6.2285714285714286</v>
      </c>
      <c r="AH259" s="133">
        <v>6.5281501722986706</v>
      </c>
      <c r="AI259" s="134">
        <f t="shared" si="95"/>
        <v>0.78020673214874026</v>
      </c>
      <c r="AJ259" s="134">
        <f t="shared" si="96"/>
        <v>0.75331840867312438</v>
      </c>
      <c r="AK259" s="134">
        <f t="shared" si="97"/>
        <v>0.25624970727385116</v>
      </c>
      <c r="AL259" s="134">
        <f t="shared" si="98"/>
        <v>0.26187214245697327</v>
      </c>
      <c r="AM259" s="83">
        <v>0.99</v>
      </c>
      <c r="AN259" s="134">
        <v>0.99974799999999997</v>
      </c>
      <c r="AO259" s="83">
        <v>0.995</v>
      </c>
      <c r="AP259" s="135">
        <v>1</v>
      </c>
      <c r="AQ259" s="146">
        <v>-1.54E-2</v>
      </c>
    </row>
    <row r="260" spans="24:43">
      <c r="X260" s="129" t="s">
        <v>17</v>
      </c>
      <c r="Y260" s="130" t="s">
        <v>2</v>
      </c>
      <c r="Z260" s="130">
        <v>20</v>
      </c>
      <c r="AA260" s="130">
        <f t="shared" si="99"/>
        <v>25.566500000000001</v>
      </c>
      <c r="AB260" s="132">
        <v>45016</v>
      </c>
      <c r="AC260" s="137">
        <v>4097.882534722994</v>
      </c>
      <c r="AD260" s="137">
        <v>3605.4423520042487</v>
      </c>
      <c r="AE260" s="131">
        <v>6.161290322580645</v>
      </c>
      <c r="AF260" s="137">
        <v>5.4472988848712909</v>
      </c>
      <c r="AG260" s="131">
        <v>6.9741935483870963</v>
      </c>
      <c r="AH260" s="137">
        <v>6.0614007089308295</v>
      </c>
      <c r="AI260" s="134">
        <f t="shared" si="95"/>
        <v>0.74885432593255241</v>
      </c>
      <c r="AJ260" s="134">
        <f t="shared" si="96"/>
        <v>0.75755611701633208</v>
      </c>
      <c r="AK260" s="134">
        <f t="shared" si="97"/>
        <v>0.27539533163460977</v>
      </c>
      <c r="AL260" s="134">
        <f t="shared" si="98"/>
        <v>0.24230123333361883</v>
      </c>
      <c r="AM260" s="83">
        <v>0.99</v>
      </c>
      <c r="AN260" s="140">
        <v>0.99068999999999996</v>
      </c>
      <c r="AO260" s="83">
        <v>0.995</v>
      </c>
      <c r="AP260" s="142">
        <v>0.99542200000000003</v>
      </c>
      <c r="AQ260" s="146">
        <v>-1.01E-2</v>
      </c>
    </row>
    <row r="261" spans="24:43">
      <c r="X261" s="129" t="s">
        <v>17</v>
      </c>
      <c r="Y261" s="130" t="s">
        <v>2</v>
      </c>
      <c r="Z261" s="130">
        <v>20</v>
      </c>
      <c r="AA261" s="130">
        <f t="shared" si="99"/>
        <v>25.566500000000001</v>
      </c>
      <c r="AB261" s="132">
        <f t="shared" ref="AB261:AB281" si="100">EOMONTH(AB260,1)</f>
        <v>45046</v>
      </c>
      <c r="AC261" s="133">
        <v>3855.8488881727781</v>
      </c>
      <c r="AD261" s="131">
        <v>3846.9533018044935</v>
      </c>
      <c r="AE261" s="131">
        <v>6.8666666666666663</v>
      </c>
      <c r="AF261" s="131">
        <v>6.6829627490675678</v>
      </c>
      <c r="AG261" s="131">
        <v>6.9933333333333341</v>
      </c>
      <c r="AH261" s="131">
        <v>6.7999269720498718</v>
      </c>
      <c r="AI261" s="134">
        <f t="shared" si="95"/>
        <v>0.72611941466244845</v>
      </c>
      <c r="AJ261" s="134">
        <f t="shared" si="96"/>
        <v>0.73949919661325525</v>
      </c>
      <c r="AK261" s="134">
        <f t="shared" si="97"/>
        <v>0.26776728390088739</v>
      </c>
      <c r="AL261" s="134">
        <f t="shared" si="98"/>
        <v>0.26714953484753423</v>
      </c>
      <c r="AM261" s="134">
        <v>0.99</v>
      </c>
      <c r="AN261" s="134">
        <v>0.99743000000000004</v>
      </c>
      <c r="AO261" s="134">
        <v>0.995</v>
      </c>
      <c r="AP261" s="135">
        <v>1</v>
      </c>
      <c r="AQ261" s="146">
        <v>-1.8100000000000002E-2</v>
      </c>
    </row>
    <row r="262" spans="24:43">
      <c r="X262" s="129" t="s">
        <v>17</v>
      </c>
      <c r="Y262" s="130" t="s">
        <v>2</v>
      </c>
      <c r="Z262" s="130">
        <v>20</v>
      </c>
      <c r="AA262" s="130">
        <f t="shared" si="99"/>
        <v>25.566500000000001</v>
      </c>
      <c r="AB262" s="132">
        <f t="shared" si="100"/>
        <v>45077</v>
      </c>
      <c r="AC262" s="133">
        <f>Performance!D437</f>
        <v>3829.5029262804665</v>
      </c>
      <c r="AD262" s="133">
        <f>Performance!E437</f>
        <v>4050.327593630192</v>
      </c>
      <c r="AE262" s="133">
        <f>Performance!F437</f>
        <v>6.903225806451613</v>
      </c>
      <c r="AF262" s="133">
        <f>Performance!G437</f>
        <v>7.0942759260992592</v>
      </c>
      <c r="AG262" s="133">
        <f>Performance!H437</f>
        <v>6.9161290322580644</v>
      </c>
      <c r="AH262" s="133">
        <f>Performance!I437</f>
        <v>7.0792854747611109</v>
      </c>
      <c r="AI262" s="134">
        <f t="shared" si="95"/>
        <v>0.70568543192246402</v>
      </c>
      <c r="AJ262" s="134">
        <f t="shared" si="96"/>
        <v>0.7227590984962915</v>
      </c>
      <c r="AK262" s="134">
        <f t="shared" si="97"/>
        <v>0.25735906762637545</v>
      </c>
      <c r="AL262" s="134">
        <f t="shared" si="98"/>
        <v>0.27219943505579247</v>
      </c>
      <c r="AM262" s="134">
        <f>Performance!N437</f>
        <v>0.99</v>
      </c>
      <c r="AN262" s="134">
        <f>Performance!O437</f>
        <v>0.99878999999999996</v>
      </c>
      <c r="AO262" s="134">
        <f>Performance!P437</f>
        <v>0.995</v>
      </c>
      <c r="AP262" s="134">
        <f>Performance!Q437</f>
        <v>1</v>
      </c>
      <c r="AQ262" s="146">
        <f>Performance!X437</f>
        <v>-1.5100000000000001E-2</v>
      </c>
    </row>
    <row r="263" spans="24:43">
      <c r="X263" s="129" t="s">
        <v>17</v>
      </c>
      <c r="Y263" s="130" t="s">
        <v>2</v>
      </c>
      <c r="Z263" s="130">
        <v>20</v>
      </c>
      <c r="AA263" s="130">
        <f t="shared" si="99"/>
        <v>25.566500000000001</v>
      </c>
      <c r="AB263" s="132">
        <f t="shared" si="100"/>
        <v>45107</v>
      </c>
      <c r="AC263" s="133">
        <f>Performance!D438</f>
        <v>3513.4484091911745</v>
      </c>
      <c r="AD263" s="133">
        <f>Performance!E438</f>
        <v>3035.654522288939</v>
      </c>
      <c r="AE263" s="133">
        <f>Performance!F438</f>
        <v>6.5</v>
      </c>
      <c r="AF263" s="133">
        <f>Performance!G438</f>
        <v>6.9628833912418227</v>
      </c>
      <c r="AG263" s="131">
        <v>6.47</v>
      </c>
      <c r="AH263" s="133">
        <f>Performance!I438</f>
        <v>6.8823102673104355</v>
      </c>
      <c r="AI263" s="134">
        <f t="shared" si="95"/>
        <v>0.71515729450341858</v>
      </c>
      <c r="AJ263" s="134">
        <f t="shared" si="96"/>
        <v>0.76612910394548128</v>
      </c>
      <c r="AK263" s="134">
        <f t="shared" si="97"/>
        <v>0.24398947286049824</v>
      </c>
      <c r="AL263" s="134">
        <f t="shared" si="98"/>
        <v>0.21080934182562078</v>
      </c>
      <c r="AM263" s="134">
        <f>Performance!N438</f>
        <v>0.99</v>
      </c>
      <c r="AN263" s="134">
        <f>Performance!O438</f>
        <v>0.75062600000000002</v>
      </c>
      <c r="AO263" s="134">
        <f>Performance!P438</f>
        <v>0.995</v>
      </c>
      <c r="AP263" s="134">
        <f>Performance!Q438</f>
        <v>1</v>
      </c>
      <c r="AQ263" s="146">
        <f>Performance!X438</f>
        <v>-1.2500000000000001E-2</v>
      </c>
    </row>
    <row r="264" spans="24:43" ht="15" customHeight="1">
      <c r="X264" s="129" t="s">
        <v>17</v>
      </c>
      <c r="Y264" s="130" t="s">
        <v>2</v>
      </c>
      <c r="Z264" s="130">
        <v>20</v>
      </c>
      <c r="AA264" s="130">
        <f t="shared" si="99"/>
        <v>25.566500000000001</v>
      </c>
      <c r="AB264" s="132">
        <f t="shared" si="100"/>
        <v>45138</v>
      </c>
      <c r="AC264" s="133">
        <f>Performance!D439</f>
        <v>3248.1792652919607</v>
      </c>
      <c r="AD264" s="133">
        <f>Performance!E439</f>
        <v>3004.2703370260456</v>
      </c>
      <c r="AE264" s="131">
        <v>5.741935483870968</v>
      </c>
      <c r="AF264" s="133">
        <f>Performance!G439</f>
        <v>6.0325142282305491</v>
      </c>
      <c r="AG264" s="131">
        <v>5.7290322580645157</v>
      </c>
      <c r="AH264" s="133">
        <f>Performance!I439</f>
        <v>5.9815071610204527</v>
      </c>
      <c r="AI264" s="134">
        <f t="shared" si="95"/>
        <v>0.72258768487614944</v>
      </c>
      <c r="AJ264" s="134">
        <f t="shared" si="96"/>
        <v>0.774315790209398</v>
      </c>
      <c r="AK264" s="134">
        <f t="shared" si="97"/>
        <v>0.21829161729112639</v>
      </c>
      <c r="AL264" s="134">
        <f t="shared" si="98"/>
        <v>0.20189988824099767</v>
      </c>
      <c r="AM264" s="134">
        <f>Performance!N439</f>
        <v>0.99</v>
      </c>
      <c r="AN264" s="134">
        <f>Performance!O439</f>
        <v>0.81842199999999998</v>
      </c>
      <c r="AO264" s="134">
        <f>Performance!P439</f>
        <v>0.995</v>
      </c>
      <c r="AP264" s="134">
        <f>Performance!Q439</f>
        <v>1</v>
      </c>
      <c r="AQ264" s="146">
        <f>Performance!X439</f>
        <v>-8.6E-3</v>
      </c>
    </row>
    <row r="265" spans="24:43" ht="15" customHeight="1">
      <c r="X265" s="129" t="s">
        <v>17</v>
      </c>
      <c r="Y265" s="130" t="s">
        <v>2</v>
      </c>
      <c r="Z265" s="130">
        <v>20</v>
      </c>
      <c r="AA265" s="130">
        <f t="shared" si="99"/>
        <v>25.566500000000001</v>
      </c>
      <c r="AB265" s="132">
        <f t="shared" si="100"/>
        <v>45169</v>
      </c>
      <c r="AC265" s="133">
        <f>Performance!D440</f>
        <v>3284.3889814215477</v>
      </c>
      <c r="AD265" s="133">
        <f>Performance!E440</f>
        <v>3728.7535183257623</v>
      </c>
      <c r="AE265" s="131">
        <v>5.709677419354839</v>
      </c>
      <c r="AF265" s="133">
        <f>Performance!G440</f>
        <v>6.2890450114936769</v>
      </c>
      <c r="AG265" s="131">
        <v>5.7612903225806447</v>
      </c>
      <c r="AH265" s="133">
        <f>Performance!I440</f>
        <v>6.3704359798731103</v>
      </c>
      <c r="AI265" s="134">
        <f t="shared" si="95"/>
        <v>0.72655192743376473</v>
      </c>
      <c r="AJ265" s="134">
        <f t="shared" si="96"/>
        <v>0.7553463955806492</v>
      </c>
      <c r="AK265" s="134">
        <f t="shared" si="97"/>
        <v>0.22072506595574917</v>
      </c>
      <c r="AL265" s="134">
        <f t="shared" si="98"/>
        <v>0.25058827408103246</v>
      </c>
      <c r="AM265" s="134">
        <f>Performance!N440</f>
        <v>0.99</v>
      </c>
      <c r="AN265" s="134">
        <f>Performance!O440</f>
        <v>0.97772199999999998</v>
      </c>
      <c r="AO265" s="134">
        <f>Performance!P440</f>
        <v>0.995</v>
      </c>
      <c r="AP265" s="134">
        <f>Performance!Q440</f>
        <v>1</v>
      </c>
      <c r="AQ265" s="146">
        <f>Performance!X440</f>
        <v>-1.55E-2</v>
      </c>
    </row>
    <row r="266" spans="24:43" ht="15" customHeight="1">
      <c r="X266" s="129" t="s">
        <v>17</v>
      </c>
      <c r="Y266" s="130" t="s">
        <v>2</v>
      </c>
      <c r="Z266" s="130">
        <v>20</v>
      </c>
      <c r="AA266" s="130">
        <f t="shared" si="99"/>
        <v>25.566500000000001</v>
      </c>
      <c r="AB266" s="132">
        <f t="shared" si="100"/>
        <v>45199</v>
      </c>
      <c r="AC266" s="133">
        <f>Performance!D441</f>
        <v>3482.8749250097139</v>
      </c>
      <c r="AD266" s="133">
        <f>Performance!E441</f>
        <v>3465.3296500628499</v>
      </c>
      <c r="AE266" s="131">
        <v>5.9333333333333336</v>
      </c>
      <c r="AF266" s="133">
        <f>Performance!G441</f>
        <v>5.902619793382633</v>
      </c>
      <c r="AG266" s="131">
        <v>6.4566666666666661</v>
      </c>
      <c r="AH266" s="133">
        <f>Performance!I441</f>
        <v>6.26739843795625</v>
      </c>
      <c r="AI266" s="134">
        <f t="shared" si="95"/>
        <v>0.7103980901310718</v>
      </c>
      <c r="AJ266" s="134">
        <f t="shared" si="96"/>
        <v>0.73730865028760328</v>
      </c>
      <c r="AK266" s="134">
        <f t="shared" si="97"/>
        <v>0.2418663142367857</v>
      </c>
      <c r="AL266" s="134">
        <f t="shared" si="98"/>
        <v>0.24064789236547571</v>
      </c>
      <c r="AM266" s="134">
        <f>Performance!N441</f>
        <v>0.99</v>
      </c>
      <c r="AN266" s="134">
        <f>Performance!O441</f>
        <v>0.97772199999999998</v>
      </c>
      <c r="AO266" s="134">
        <f>Performance!P441</f>
        <v>0.995</v>
      </c>
      <c r="AP266" s="134">
        <f>Performance!Q441</f>
        <v>1</v>
      </c>
      <c r="AQ266" s="146">
        <f>Performance!X441</f>
        <v>-1.12E-2</v>
      </c>
    </row>
    <row r="267" spans="24:43" ht="15" customHeight="1">
      <c r="X267" s="129" t="s">
        <v>17</v>
      </c>
      <c r="Y267" s="130" t="s">
        <v>2</v>
      </c>
      <c r="Z267" s="130">
        <v>20</v>
      </c>
      <c r="AA267" s="130">
        <f t="shared" si="99"/>
        <v>25.566500000000001</v>
      </c>
      <c r="AB267" s="132">
        <f t="shared" si="100"/>
        <v>45230</v>
      </c>
      <c r="AC267" s="133">
        <f>Performance!D442</f>
        <v>3760.5905086564067</v>
      </c>
      <c r="AD267" s="133">
        <f>Performance!E442</f>
        <v>3416.2580430249332</v>
      </c>
      <c r="AE267" s="133">
        <f>Performance!F442</f>
        <v>5.387096774193548</v>
      </c>
      <c r="AF267" s="133">
        <f>Performance!G442</f>
        <v>5.2112305145270374</v>
      </c>
      <c r="AG267" s="133">
        <f>Performance!H442</f>
        <v>6.5354838709677416</v>
      </c>
      <c r="AH267" s="133">
        <f>Performance!I442</f>
        <v>6.242773876900868</v>
      </c>
      <c r="AI267" s="134">
        <f t="shared" si="95"/>
        <v>0.73334803372752255</v>
      </c>
      <c r="AJ267" s="134">
        <f t="shared" si="96"/>
        <v>0.74814766906314978</v>
      </c>
      <c r="AK267" s="134">
        <f t="shared" si="97"/>
        <v>0.25272785676454346</v>
      </c>
      <c r="AL267" s="134">
        <f t="shared" si="98"/>
        <v>0.22958723407425624</v>
      </c>
      <c r="AM267" s="134">
        <f>Performance!N442</f>
        <v>0.99</v>
      </c>
      <c r="AN267" s="134">
        <f>Performance!O442</f>
        <v>0.92289600000000005</v>
      </c>
      <c r="AO267" s="134">
        <f>Performance!P442</f>
        <v>0.995</v>
      </c>
      <c r="AP267" s="134">
        <f>Performance!Q442</f>
        <v>1</v>
      </c>
      <c r="AQ267" s="146">
        <f>Performance!X442</f>
        <v>-1.38E-2</v>
      </c>
    </row>
    <row r="268" spans="24:43" ht="15" customHeight="1">
      <c r="X268" s="129" t="s">
        <v>17</v>
      </c>
      <c r="Y268" s="130" t="s">
        <v>2</v>
      </c>
      <c r="Z268" s="130">
        <v>20</v>
      </c>
      <c r="AA268" s="130">
        <f t="shared" si="99"/>
        <v>25.566500000000001</v>
      </c>
      <c r="AB268" s="132">
        <f t="shared" si="100"/>
        <v>45260</v>
      </c>
      <c r="AC268" s="133">
        <f>Performance!D443</f>
        <v>3285.8895594570295</v>
      </c>
      <c r="AD268" s="133">
        <f>Performance!E443</f>
        <v>2596.6500977645701</v>
      </c>
      <c r="AE268" s="131">
        <v>4.2666666666666666</v>
      </c>
      <c r="AF268" s="133">
        <f>Performance!G443</f>
        <v>3.6044210745996659</v>
      </c>
      <c r="AG268" s="131">
        <v>5.5533333333333328</v>
      </c>
      <c r="AH268" s="133">
        <f>Performance!I443</f>
        <v>4.5717179446166334</v>
      </c>
      <c r="AI268" s="134">
        <f t="shared" si="95"/>
        <v>0.77924045759063809</v>
      </c>
      <c r="AJ268" s="134">
        <f t="shared" si="96"/>
        <v>0.74105264192472431</v>
      </c>
      <c r="AK268" s="134">
        <f t="shared" si="97"/>
        <v>0.22818677496229373</v>
      </c>
      <c r="AL268" s="134">
        <f t="shared" si="98"/>
        <v>0.18032292345587292</v>
      </c>
      <c r="AM268" s="134">
        <f>Performance!N443</f>
        <v>0.99</v>
      </c>
      <c r="AN268" s="134">
        <f>Performance!O443</f>
        <v>0.99929199999999996</v>
      </c>
      <c r="AO268" s="134">
        <f>Performance!P443</f>
        <v>0.995</v>
      </c>
      <c r="AP268" s="134">
        <f>Performance!Q443</f>
        <v>1</v>
      </c>
      <c r="AQ268" s="146">
        <f>Performance!X443</f>
        <v>-1.4E-2</v>
      </c>
    </row>
    <row r="269" spans="24:43" ht="15" customHeight="1">
      <c r="X269" s="129" t="s">
        <v>17</v>
      </c>
      <c r="Y269" s="130" t="s">
        <v>2</v>
      </c>
      <c r="Z269" s="130">
        <v>20</v>
      </c>
      <c r="AA269" s="130">
        <f t="shared" si="99"/>
        <v>25.566500000000001</v>
      </c>
      <c r="AB269" s="132">
        <f t="shared" si="100"/>
        <v>45291</v>
      </c>
      <c r="AC269" s="133">
        <f>Performance!D444</f>
        <v>3250.9971651548426</v>
      </c>
      <c r="AD269" s="133">
        <f>Performance!E444</f>
        <v>3159.5712638751165</v>
      </c>
      <c r="AE269" s="131">
        <v>3.774193548387097</v>
      </c>
      <c r="AF269" s="133">
        <f>Performance!G444</f>
        <v>3.8024561928064511</v>
      </c>
      <c r="AG269" s="131">
        <v>5.2032258064516137</v>
      </c>
      <c r="AH269" s="133">
        <f>Performance!I444</f>
        <v>5.3565224314407827</v>
      </c>
      <c r="AI269" s="134">
        <f t="shared" si="95"/>
        <v>0.79629823060252602</v>
      </c>
      <c r="AJ269" s="134">
        <f t="shared" si="96"/>
        <v>0.75108662410943128</v>
      </c>
      <c r="AK269" s="134">
        <f t="shared" si="97"/>
        <v>0.21848099228191145</v>
      </c>
      <c r="AL269" s="134">
        <f t="shared" si="98"/>
        <v>0.21233677848623095</v>
      </c>
      <c r="AM269" s="134">
        <f>Performance!N444</f>
        <v>0.99</v>
      </c>
      <c r="AN269" s="134">
        <f>Performance!O444</f>
        <v>0.99088265788999996</v>
      </c>
      <c r="AO269" s="134">
        <f>Performance!P444</f>
        <v>0.995</v>
      </c>
      <c r="AP269" s="134">
        <f>Performance!Q444</f>
        <v>0.99433000000000005</v>
      </c>
      <c r="AQ269" s="146">
        <f>Performance!X444</f>
        <v>-1.44E-2</v>
      </c>
    </row>
    <row r="270" spans="24:43">
      <c r="X270" s="129" t="s">
        <v>17</v>
      </c>
      <c r="Y270" s="130" t="s">
        <v>2</v>
      </c>
      <c r="Z270" s="130">
        <v>20</v>
      </c>
      <c r="AA270" s="130">
        <f t="shared" si="99"/>
        <v>25.566500000000001</v>
      </c>
      <c r="AB270" s="132">
        <f t="shared" si="100"/>
        <v>45322</v>
      </c>
      <c r="AC270" s="133">
        <f>Performance!D445</f>
        <v>3389.4776044948735</v>
      </c>
      <c r="AD270" s="133">
        <f>Performance!E445</f>
        <v>2785.6130924869549</v>
      </c>
      <c r="AE270" s="131">
        <v>4.7741935483870996</v>
      </c>
      <c r="AF270" s="133">
        <f>Performance!G445</f>
        <v>3.5491688583474521</v>
      </c>
      <c r="AG270" s="131">
        <v>6.2032258064516101</v>
      </c>
      <c r="AH270" s="133">
        <f>Performance!I445</f>
        <v>4.6811661921991039</v>
      </c>
      <c r="AI270" s="134">
        <f t="shared" ref="AI270:AI281" si="101">AC270/AA270/AG270/DAY(AB270)/AM270</f>
        <v>0.69638115782891663</v>
      </c>
      <c r="AJ270" s="134">
        <f t="shared" ref="AJ270:AJ281" si="102">AD270/AA270/AH270/DAY(AB270)/AN270</f>
        <v>0.76613920641615152</v>
      </c>
      <c r="AK270" s="134">
        <f t="shared" ref="AK270:AK281" si="103">AC270/Z270/24/DAY(AB270)</f>
        <v>0.22778747342035441</v>
      </c>
      <c r="AL270" s="134">
        <f t="shared" ref="AL270:AL281" si="104">AD270/Z270/24/DAY(AB270)</f>
        <v>0.18720518094670396</v>
      </c>
      <c r="AM270" s="134">
        <f>Performance!N445</f>
        <v>0.99</v>
      </c>
      <c r="AN270" s="134">
        <f>Performance!O445</f>
        <v>0.98</v>
      </c>
      <c r="AO270" s="134">
        <f>Performance!P445</f>
        <v>0.995</v>
      </c>
      <c r="AP270" s="134">
        <f>Performance!Q445</f>
        <v>0.98629999999999995</v>
      </c>
      <c r="AQ270" s="146">
        <f>Performance!X445</f>
        <v>-1.8100000000000002E-2</v>
      </c>
    </row>
    <row r="271" spans="24:43">
      <c r="X271" s="129" t="s">
        <v>17</v>
      </c>
      <c r="Y271" s="130" t="s">
        <v>2</v>
      </c>
      <c r="Z271" s="130">
        <v>20</v>
      </c>
      <c r="AA271" s="130">
        <f t="shared" si="99"/>
        <v>25.566500000000001</v>
      </c>
      <c r="AB271" s="132">
        <f t="shared" si="100"/>
        <v>45351</v>
      </c>
      <c r="AC271" s="133">
        <f>Performance!D446</f>
        <v>3422.4978867773902</v>
      </c>
      <c r="AD271" s="133">
        <f>Performance!E446</f>
        <v>3343.4502009422235</v>
      </c>
      <c r="AE271" s="131">
        <v>5.7741935483870996</v>
      </c>
      <c r="AF271" s="133">
        <f>Performance!G446</f>
        <v>4.7884773507044827</v>
      </c>
      <c r="AG271" s="131">
        <v>7.2032258064516101</v>
      </c>
      <c r="AH271" s="133">
        <f>Performance!I446</f>
        <v>5.8960463887189407</v>
      </c>
      <c r="AI271" s="134">
        <f t="shared" si="101"/>
        <v>0.64730906476860173</v>
      </c>
      <c r="AJ271" s="134">
        <f t="shared" si="102"/>
        <v>0.76564425214436671</v>
      </c>
      <c r="AK271" s="134">
        <f t="shared" si="103"/>
        <v>0.24586910106159415</v>
      </c>
      <c r="AL271" s="134">
        <f t="shared" si="104"/>
        <v>0.24019038799872297</v>
      </c>
      <c r="AM271" s="134">
        <f>Performance!N446</f>
        <v>0.99</v>
      </c>
      <c r="AN271" s="134">
        <f>Performance!O446</f>
        <v>0.99893600000000005</v>
      </c>
      <c r="AO271" s="134">
        <f>Performance!P446</f>
        <v>0.995</v>
      </c>
      <c r="AP271" s="134">
        <f>Performance!Q446</f>
        <v>1</v>
      </c>
      <c r="AQ271" s="146">
        <f>Performance!X446</f>
        <v>-1.04E-2</v>
      </c>
    </row>
    <row r="272" spans="24:43">
      <c r="X272" s="129" t="s">
        <v>17</v>
      </c>
      <c r="Y272" s="130" t="s">
        <v>2</v>
      </c>
      <c r="Z272" s="130">
        <v>20</v>
      </c>
      <c r="AA272" s="130">
        <f t="shared" si="99"/>
        <v>25.566500000000001</v>
      </c>
      <c r="AB272" s="132">
        <f t="shared" si="100"/>
        <v>45382</v>
      </c>
      <c r="AC272" s="133">
        <f>Performance!D447</f>
        <v>4071.4077527121949</v>
      </c>
      <c r="AD272" s="133">
        <f>Performance!E447</f>
        <v>4012.9766189155412</v>
      </c>
      <c r="AE272" s="131">
        <v>6.7741935483870996</v>
      </c>
      <c r="AF272" s="133">
        <f>Performance!G447</f>
        <v>6.0837217599667746</v>
      </c>
      <c r="AG272" s="131">
        <v>8.2032258064516093</v>
      </c>
      <c r="AH272" s="133">
        <f>Performance!I447</f>
        <v>6.79971391401837</v>
      </c>
      <c r="AI272" s="134">
        <f t="shared" si="101"/>
        <v>0.63254549410133165</v>
      </c>
      <c r="AJ272" s="134">
        <f t="shared" si="102"/>
        <v>0.74508131336147221</v>
      </c>
      <c r="AK272" s="134">
        <f t="shared" si="103"/>
        <v>0.2736161124134539</v>
      </c>
      <c r="AL272" s="134">
        <f t="shared" si="104"/>
        <v>0.26968928890561433</v>
      </c>
      <c r="AM272" s="134">
        <f>Performance!N447</f>
        <v>0.99</v>
      </c>
      <c r="AN272" s="134">
        <f>Performance!O447</f>
        <v>0.99939999999999996</v>
      </c>
      <c r="AO272" s="134">
        <f>Performance!P447</f>
        <v>0.995</v>
      </c>
      <c r="AP272" s="134">
        <f>Performance!Q447</f>
        <v>1</v>
      </c>
      <c r="AQ272" s="146">
        <f>Performance!X447</f>
        <v>-1.47E-2</v>
      </c>
    </row>
    <row r="273" spans="24:43" ht="14.45" customHeight="1">
      <c r="X273" s="129" t="s">
        <v>17</v>
      </c>
      <c r="Y273" s="130" t="s">
        <v>2</v>
      </c>
      <c r="Z273" s="130">
        <v>20</v>
      </c>
      <c r="AA273" s="130">
        <f t="shared" si="99"/>
        <v>25.566500000000001</v>
      </c>
      <c r="AB273" s="132">
        <f t="shared" si="100"/>
        <v>45412</v>
      </c>
      <c r="AC273" s="133">
        <f>Performance!D448</f>
        <v>3828.8579459555717</v>
      </c>
      <c r="AD273" s="133">
        <f>Performance!E448</f>
        <v>3586.5339221172235</v>
      </c>
      <c r="AE273" s="131">
        <v>7.7741935483870996</v>
      </c>
      <c r="AF273" s="133">
        <f>Performance!G448</f>
        <v>6.3963969574868678</v>
      </c>
      <c r="AG273" s="131">
        <v>9.2032258064516093</v>
      </c>
      <c r="AH273" s="133">
        <f>Performance!I448</f>
        <v>6.4569322201672934</v>
      </c>
      <c r="AI273" s="134">
        <f t="shared" si="101"/>
        <v>0.54790018704732646</v>
      </c>
      <c r="AJ273" s="134">
        <f t="shared" si="102"/>
        <v>0.72842094276944291</v>
      </c>
      <c r="AK273" s="134">
        <f t="shared" si="103"/>
        <v>0.26589291291358136</v>
      </c>
      <c r="AL273" s="134">
        <f t="shared" si="104"/>
        <v>0.24906485570258496</v>
      </c>
      <c r="AM273" s="134">
        <f>Performance!N448</f>
        <v>0.99</v>
      </c>
      <c r="AN273" s="134">
        <f>Performance!O448</f>
        <v>0.99419999999999997</v>
      </c>
      <c r="AO273" s="134">
        <f>Performance!P448</f>
        <v>0.995</v>
      </c>
      <c r="AP273" s="134">
        <f>Performance!Q448</f>
        <v>1</v>
      </c>
      <c r="AQ273" s="146">
        <f>Performance!X448</f>
        <v>-1.52E-2</v>
      </c>
    </row>
    <row r="274" spans="24:43" ht="14.45" customHeight="1">
      <c r="X274" s="129" t="s">
        <v>17</v>
      </c>
      <c r="Y274" s="130" t="s">
        <v>2</v>
      </c>
      <c r="Z274" s="130">
        <v>20</v>
      </c>
      <c r="AA274" s="130">
        <f t="shared" si="99"/>
        <v>25.566500000000001</v>
      </c>
      <c r="AB274" s="132">
        <f t="shared" si="100"/>
        <v>45443</v>
      </c>
      <c r="AC274" s="133">
        <f>Performance!D449</f>
        <v>3802.6964057965101</v>
      </c>
      <c r="AD274" s="133">
        <f>Performance!E449</f>
        <v>3965.7738129300565</v>
      </c>
      <c r="AE274" s="131">
        <v>8.7741935483870996</v>
      </c>
      <c r="AF274" s="133">
        <f>Performance!G449</f>
        <v>7.3842091580831921</v>
      </c>
      <c r="AG274" s="131">
        <v>10.2032258064516</v>
      </c>
      <c r="AH274" s="133">
        <f>Performance!I449</f>
        <v>7.2898125562740317</v>
      </c>
      <c r="AI274" s="134">
        <f t="shared" si="101"/>
        <v>0.47499166584871166</v>
      </c>
      <c r="AJ274" s="134">
        <f t="shared" si="102"/>
        <v>0.69628941573097936</v>
      </c>
      <c r="AK274" s="134">
        <f t="shared" si="103"/>
        <v>0.25555755415299125</v>
      </c>
      <c r="AL274" s="134">
        <f t="shared" si="104"/>
        <v>0.2665170573205683</v>
      </c>
      <c r="AM274" s="134">
        <f>Performance!N449</f>
        <v>0.99</v>
      </c>
      <c r="AN274" s="134">
        <f>Performance!O449</f>
        <v>0.98580000000000001</v>
      </c>
      <c r="AO274" s="134">
        <f>Performance!P449</f>
        <v>0.995</v>
      </c>
      <c r="AP274" s="134">
        <f>Performance!Q449</f>
        <v>1</v>
      </c>
      <c r="AQ274" s="146">
        <f>Performance!X449</f>
        <v>-1.77E-2</v>
      </c>
    </row>
    <row r="275" spans="24:43" ht="14.45" customHeight="1">
      <c r="X275" s="129" t="s">
        <v>17</v>
      </c>
      <c r="Y275" s="130" t="s">
        <v>2</v>
      </c>
      <c r="Z275" s="130">
        <v>20</v>
      </c>
      <c r="AA275" s="130">
        <f t="shared" si="99"/>
        <v>25.566500000000001</v>
      </c>
      <c r="AB275" s="132">
        <f t="shared" si="100"/>
        <v>45473</v>
      </c>
      <c r="AC275" s="133">
        <f>Performance!D450</f>
        <v>3488.8542703268345</v>
      </c>
      <c r="AD275" s="133">
        <f>Performance!E450</f>
        <v>3686.3514600780459</v>
      </c>
      <c r="AE275" s="131">
        <v>9.7741935483870996</v>
      </c>
      <c r="AF275" s="133">
        <f>Performance!G450</f>
        <v>7.0914946299627353</v>
      </c>
      <c r="AG275" s="131">
        <v>11.2032258064516</v>
      </c>
      <c r="AH275" s="133">
        <f>Performance!I450</f>
        <v>6.9457333119648759</v>
      </c>
      <c r="AI275" s="134">
        <f t="shared" si="101"/>
        <v>0.41012100451667394</v>
      </c>
      <c r="AJ275" s="134">
        <f t="shared" si="102"/>
        <v>0.69502626040046944</v>
      </c>
      <c r="AK275" s="134">
        <f t="shared" si="103"/>
        <v>0.2422815465504746</v>
      </c>
      <c r="AL275" s="134">
        <f t="shared" si="104"/>
        <v>0.25599662917208649</v>
      </c>
      <c r="AM275" s="134">
        <f>Performance!N450</f>
        <v>0.99</v>
      </c>
      <c r="AN275" s="134">
        <f>Performance!O450</f>
        <v>0.99560000000000004</v>
      </c>
      <c r="AO275" s="134">
        <f>Performance!P450</f>
        <v>0.995</v>
      </c>
      <c r="AP275" s="134">
        <f>Performance!Q450</f>
        <v>1</v>
      </c>
      <c r="AQ275" s="146">
        <f>Performance!X450</f>
        <v>-1.9400000000000001E-2</v>
      </c>
    </row>
    <row r="276" spans="24:43" ht="14.45" customHeight="1">
      <c r="X276" s="129" t="s">
        <v>17</v>
      </c>
      <c r="Y276" s="130" t="s">
        <v>2</v>
      </c>
      <c r="Z276" s="130">
        <v>20</v>
      </c>
      <c r="AA276" s="130">
        <f t="shared" si="99"/>
        <v>25.566500000000001</v>
      </c>
      <c r="AB276" s="132">
        <f t="shared" si="100"/>
        <v>45504</v>
      </c>
      <c r="AC276" s="133">
        <f>Performance!D451</f>
        <v>3225.4420104349188</v>
      </c>
      <c r="AD276" s="133">
        <f>Performance!E451</f>
        <v>3686.7534545796038</v>
      </c>
      <c r="AE276" s="131">
        <v>10.7741935483871</v>
      </c>
      <c r="AF276" s="133">
        <f>Performance!G451</f>
        <v>6.4243972002321295</v>
      </c>
      <c r="AG276" s="131">
        <v>12.2032258064516</v>
      </c>
      <c r="AH276" s="133">
        <f>Performance!I451</f>
        <v>6.3558389859740245</v>
      </c>
      <c r="AI276" s="134">
        <f t="shared" si="101"/>
        <v>0.3368576574786315</v>
      </c>
      <c r="AJ276" s="134">
        <f t="shared" si="102"/>
        <v>0.73378507397946002</v>
      </c>
      <c r="AK276" s="134">
        <f t="shared" si="103"/>
        <v>0.21676357597008861</v>
      </c>
      <c r="AL276" s="134">
        <f t="shared" si="104"/>
        <v>0.24776568915185507</v>
      </c>
      <c r="AM276" s="134">
        <f>Performance!N451</f>
        <v>0.99</v>
      </c>
      <c r="AN276" s="134">
        <f>Performance!O451</f>
        <v>0.99739999999999995</v>
      </c>
      <c r="AO276" s="134">
        <f>Performance!P451</f>
        <v>0.995</v>
      </c>
      <c r="AP276" s="134">
        <f>Performance!Q451</f>
        <v>0.99939999999999996</v>
      </c>
      <c r="AQ276" s="146">
        <f>Performance!X451</f>
        <v>-1.2699999999999999E-2</v>
      </c>
    </row>
    <row r="277" spans="24:43" ht="14.45" customHeight="1">
      <c r="X277" s="129" t="s">
        <v>17</v>
      </c>
      <c r="Y277" s="130" t="s">
        <v>2</v>
      </c>
      <c r="Z277" s="130">
        <v>20</v>
      </c>
      <c r="AA277" s="130">
        <f t="shared" si="99"/>
        <v>25.566500000000001</v>
      </c>
      <c r="AB277" s="132">
        <f t="shared" si="100"/>
        <v>45535</v>
      </c>
      <c r="AC277" s="133">
        <f>Performance!D452</f>
        <v>3261.3982585515987</v>
      </c>
      <c r="AD277" s="133">
        <f>Performance!E452</f>
        <v>2895.6857882291692</v>
      </c>
      <c r="AE277" s="131">
        <v>11.7741935483871</v>
      </c>
      <c r="AF277" s="133">
        <f>Performance!G452</f>
        <v>4.7930223639405121</v>
      </c>
      <c r="AG277" s="131">
        <v>13.2032258064516</v>
      </c>
      <c r="AH277" s="133">
        <f>Performance!I452</f>
        <v>4.8247844576953449</v>
      </c>
      <c r="AI277" s="134">
        <f t="shared" si="101"/>
        <v>0.31481514541899064</v>
      </c>
      <c r="AJ277" s="134">
        <f t="shared" si="102"/>
        <v>0.75838978910013766</v>
      </c>
      <c r="AK277" s="134">
        <f t="shared" si="103"/>
        <v>0.21917999049405903</v>
      </c>
      <c r="AL277" s="134">
        <f t="shared" si="104"/>
        <v>0.1946025395315302</v>
      </c>
      <c r="AM277" s="134">
        <f>Performance!N452</f>
        <v>0.99</v>
      </c>
      <c r="AN277" s="134">
        <f>Performance!O452</f>
        <v>0.99850000000000005</v>
      </c>
      <c r="AO277" s="134">
        <f>Performance!P452</f>
        <v>0.995</v>
      </c>
      <c r="AP277" s="134">
        <f>Performance!Q452</f>
        <v>1</v>
      </c>
      <c r="AQ277" s="146">
        <f>Performance!X452</f>
        <v>-6.7999999999999996E-3</v>
      </c>
    </row>
    <row r="278" spans="24:43" ht="14.45" customHeight="1">
      <c r="X278" s="129" t="s">
        <v>17</v>
      </c>
      <c r="Y278" s="130" t="s">
        <v>2</v>
      </c>
      <c r="Z278" s="130">
        <v>20</v>
      </c>
      <c r="AA278" s="130">
        <f t="shared" si="99"/>
        <v>25.566500000000001</v>
      </c>
      <c r="AB278" s="132">
        <f t="shared" si="100"/>
        <v>45565</v>
      </c>
      <c r="AC278" s="133">
        <f>Performance!D453</f>
        <v>3458.4948005346432</v>
      </c>
      <c r="AD278" s="133">
        <f>Performance!E453</f>
        <v>3481.6355297404239</v>
      </c>
      <c r="AE278" s="131">
        <v>12.7741935483871</v>
      </c>
      <c r="AF278" s="133">
        <f>Performance!G453</f>
        <v>5.7865244857406717</v>
      </c>
      <c r="AG278" s="131">
        <v>14.2032258064516</v>
      </c>
      <c r="AH278" s="133">
        <f>Performance!I453</f>
        <v>6.2234476188988834</v>
      </c>
      <c r="AI278" s="134">
        <f t="shared" si="101"/>
        <v>0.3206803936654839</v>
      </c>
      <c r="AJ278" s="134">
        <f t="shared" si="102"/>
        <v>0.73327624562798455</v>
      </c>
      <c r="AK278" s="134">
        <f t="shared" si="103"/>
        <v>0.240173250037128</v>
      </c>
      <c r="AL278" s="134">
        <f t="shared" si="104"/>
        <v>0.24178024512086274</v>
      </c>
      <c r="AM278" s="134">
        <f>Performance!N453</f>
        <v>0.99</v>
      </c>
      <c r="AN278" s="134">
        <f>Performance!O453</f>
        <v>0.99470000000000003</v>
      </c>
      <c r="AO278" s="134">
        <f>Performance!P453</f>
        <v>0.995</v>
      </c>
      <c r="AP278" s="134">
        <f>Performance!Q453</f>
        <v>0.99660000000000004</v>
      </c>
      <c r="AQ278" s="146">
        <f>Performance!X453</f>
        <v>-1.47E-2</v>
      </c>
    </row>
    <row r="279" spans="24:43" ht="14.45" customHeight="1">
      <c r="X279" s="129" t="s">
        <v>17</v>
      </c>
      <c r="Y279" s="130" t="s">
        <v>2</v>
      </c>
      <c r="Z279" s="130">
        <v>20</v>
      </c>
      <c r="AA279" s="130">
        <f t="shared" si="99"/>
        <v>25.566500000000001</v>
      </c>
      <c r="AB279" s="132">
        <f t="shared" si="100"/>
        <v>45596</v>
      </c>
      <c r="AC279" s="133">
        <f>Performance!D454</f>
        <v>3734.266375095815</v>
      </c>
      <c r="AD279" s="133">
        <f>Performance!E454</f>
        <v>3525.1374306655634</v>
      </c>
      <c r="AE279" s="131">
        <v>13.7741935483871</v>
      </c>
      <c r="AF279" s="133">
        <f>Performance!G454</f>
        <v>5.2040468126093176</v>
      </c>
      <c r="AG279" s="131">
        <v>15.2032258064516</v>
      </c>
      <c r="AH279" s="133">
        <f>Performance!I454</f>
        <v>6.2211787323508574</v>
      </c>
      <c r="AI279" s="134">
        <f t="shared" si="101"/>
        <v>0.31304111489871411</v>
      </c>
      <c r="AJ279" s="134">
        <f t="shared" si="102"/>
        <v>0.71687689521362785</v>
      </c>
      <c r="AK279" s="134">
        <f t="shared" si="103"/>
        <v>0.25095876176719184</v>
      </c>
      <c r="AL279" s="134">
        <f t="shared" si="104"/>
        <v>0.23690439722214809</v>
      </c>
      <c r="AM279" s="134">
        <f>Performance!N454</f>
        <v>0.99</v>
      </c>
      <c r="AN279" s="134">
        <f>Performance!O454</f>
        <v>0.99729999999999996</v>
      </c>
      <c r="AO279" s="134">
        <f>Performance!P454</f>
        <v>0.995</v>
      </c>
      <c r="AP279" s="134">
        <f>Performance!Q454</f>
        <v>1</v>
      </c>
      <c r="AQ279" s="146">
        <f>Performance!X454</f>
        <v>-2.0299999999999999E-2</v>
      </c>
    </row>
    <row r="280" spans="24:43" ht="14.45" customHeight="1">
      <c r="X280" s="129" t="s">
        <v>17</v>
      </c>
      <c r="Y280" s="130" t="s">
        <v>2</v>
      </c>
      <c r="Z280" s="130">
        <v>20</v>
      </c>
      <c r="AA280" s="130">
        <f t="shared" si="99"/>
        <v>25.566500000000001</v>
      </c>
      <c r="AB280" s="132">
        <f t="shared" si="100"/>
        <v>45626</v>
      </c>
      <c r="AC280" s="133">
        <f>Performance!D455</f>
        <v>3262.888332540831</v>
      </c>
      <c r="AD280" s="133">
        <f>Performance!E455</f>
        <v>3114.4189245899333</v>
      </c>
      <c r="AE280" s="131">
        <v>14.7741935483871</v>
      </c>
      <c r="AF280" s="133">
        <f>Performance!G455</f>
        <v>4.250266144792592</v>
      </c>
      <c r="AG280" s="131">
        <v>16.203225806451599</v>
      </c>
      <c r="AH280" s="133">
        <f>Performance!I455</f>
        <v>5.5899008029845101</v>
      </c>
      <c r="AI280" s="134">
        <f t="shared" si="101"/>
        <v>0.26519968215553158</v>
      </c>
      <c r="AJ280" s="134">
        <f t="shared" si="102"/>
        <v>0.72947140747348527</v>
      </c>
      <c r="AK280" s="134">
        <f t="shared" si="103"/>
        <v>0.22658946753755771</v>
      </c>
      <c r="AL280" s="134">
        <f t="shared" si="104"/>
        <v>0.21627909198541201</v>
      </c>
      <c r="AM280" s="134">
        <f>Performance!N455</f>
        <v>0.99</v>
      </c>
      <c r="AN280" s="134">
        <f>Performance!O455</f>
        <v>0.99580000000000002</v>
      </c>
      <c r="AO280" s="134">
        <f>Performance!P455</f>
        <v>0.995</v>
      </c>
      <c r="AP280" s="134">
        <f>Performance!Q455</f>
        <v>1</v>
      </c>
      <c r="AQ280" s="146">
        <f>Performance!X455</f>
        <v>-1.9300000000000001E-2</v>
      </c>
    </row>
    <row r="281" spans="24:43" ht="14.45" customHeight="1">
      <c r="X281" s="129" t="s">
        <v>17</v>
      </c>
      <c r="Y281" s="130" t="s">
        <v>2</v>
      </c>
      <c r="Z281" s="130">
        <v>20</v>
      </c>
      <c r="AA281" s="130">
        <f t="shared" si="99"/>
        <v>25.566500000000001</v>
      </c>
      <c r="AB281" s="132">
        <f t="shared" si="100"/>
        <v>45657</v>
      </c>
      <c r="AC281" s="133">
        <f>Performance!D456</f>
        <v>3228.24018499876</v>
      </c>
      <c r="AD281" s="133">
        <f>Performance!E456</f>
        <v>2957.3791673732749</v>
      </c>
      <c r="AE281" s="131">
        <v>15.7741935483871</v>
      </c>
      <c r="AF281" s="133">
        <f>Performance!G456</f>
        <v>3.6302541349157713</v>
      </c>
      <c r="AG281" s="131">
        <v>17.203225806451599</v>
      </c>
      <c r="AH281" s="133">
        <f>Performance!I456</f>
        <v>5.0239646058584224</v>
      </c>
      <c r="AI281" s="134">
        <f t="shared" si="101"/>
        <v>0.23915958046880612</v>
      </c>
      <c r="AJ281" s="134">
        <f t="shared" si="102"/>
        <v>0.74650953731197311</v>
      </c>
      <c r="AK281" s="134">
        <f t="shared" si="103"/>
        <v>0.21695162533593818</v>
      </c>
      <c r="AL281" s="134">
        <f t="shared" si="104"/>
        <v>0.19874859995788141</v>
      </c>
      <c r="AM281" s="134">
        <f>Performance!N456</f>
        <v>0.99</v>
      </c>
      <c r="AN281" s="134">
        <f>Performance!O456</f>
        <v>0.99492903629999996</v>
      </c>
      <c r="AO281" s="134">
        <f>Performance!P456</f>
        <v>0.995</v>
      </c>
      <c r="AP281" s="134">
        <f>Performance!Q456</f>
        <v>0.99682300000000001</v>
      </c>
      <c r="AQ281" s="146">
        <f>Performance!X456</f>
        <v>-1.6299999999999999E-2</v>
      </c>
    </row>
    <row r="282" spans="24:43" ht="14.45" customHeight="1">
      <c r="X282" s="129" t="s">
        <v>17</v>
      </c>
      <c r="Y282" s="130" t="s">
        <v>3</v>
      </c>
      <c r="Z282" s="130">
        <v>20</v>
      </c>
      <c r="AA282" s="130">
        <v>24</v>
      </c>
      <c r="AB282" s="132">
        <v>42855</v>
      </c>
      <c r="AC282" s="133">
        <v>3967.8960057082631</v>
      </c>
      <c r="AD282" s="133">
        <v>4126.9561269137093</v>
      </c>
      <c r="AE282" s="133">
        <v>6.87</v>
      </c>
      <c r="AF282" s="131">
        <v>6.9038311333333322</v>
      </c>
      <c r="AG282" s="131">
        <v>7.1033333333333335</v>
      </c>
      <c r="AH282" s="131">
        <v>7.102940470101724</v>
      </c>
      <c r="AI282" s="134">
        <f t="shared" si="95"/>
        <v>0.78366489976178633</v>
      </c>
      <c r="AJ282" s="134">
        <f t="shared" si="96"/>
        <v>0.80782336104528196</v>
      </c>
      <c r="AK282" s="134">
        <f t="shared" si="97"/>
        <v>0.27554833372974052</v>
      </c>
      <c r="AL282" s="134">
        <f t="shared" si="98"/>
        <v>0.28659417548011867</v>
      </c>
      <c r="AM282" s="83">
        <v>0.99</v>
      </c>
      <c r="AN282" s="134">
        <v>0.99894774884437221</v>
      </c>
      <c r="AO282" s="83">
        <v>0.99</v>
      </c>
      <c r="AP282" s="135">
        <v>1</v>
      </c>
      <c r="AQ282" s="136"/>
    </row>
    <row r="283" spans="24:43" ht="14.45" customHeight="1">
      <c r="X283" s="129" t="s">
        <v>17</v>
      </c>
      <c r="Y283" s="130" t="s">
        <v>3</v>
      </c>
      <c r="Z283" s="130">
        <v>20</v>
      </c>
      <c r="AA283" s="130">
        <v>24</v>
      </c>
      <c r="AB283" s="132">
        <v>42886</v>
      </c>
      <c r="AC283" s="133">
        <v>3928.4500425321175</v>
      </c>
      <c r="AD283" s="133">
        <v>3980.8024329152809</v>
      </c>
      <c r="AE283" s="133">
        <v>6.9</v>
      </c>
      <c r="AF283" s="131">
        <v>6.854228150322581</v>
      </c>
      <c r="AG283" s="131">
        <v>6.6870967741935488</v>
      </c>
      <c r="AH283" s="131">
        <v>6.6876403386246217</v>
      </c>
      <c r="AI283" s="134">
        <f t="shared" si="95"/>
        <v>0.7975822793240569</v>
      </c>
      <c r="AJ283" s="134">
        <f t="shared" si="96"/>
        <v>0.8032772022011857</v>
      </c>
      <c r="AK283" s="134">
        <f t="shared" si="97"/>
        <v>0.26400873941748099</v>
      </c>
      <c r="AL283" s="134">
        <f t="shared" si="98"/>
        <v>0.26752704522280113</v>
      </c>
      <c r="AM283" s="83">
        <v>0.99</v>
      </c>
      <c r="AN283" s="134">
        <v>0.996</v>
      </c>
      <c r="AO283" s="83">
        <v>0.99</v>
      </c>
      <c r="AP283" s="135">
        <v>0.9961290322580646</v>
      </c>
      <c r="AQ283" s="136"/>
    </row>
    <row r="284" spans="24:43" ht="14.45" customHeight="1">
      <c r="X284" s="129" t="s">
        <v>17</v>
      </c>
      <c r="Y284" s="130" t="s">
        <v>3</v>
      </c>
      <c r="Z284" s="130">
        <v>20</v>
      </c>
      <c r="AA284" s="130">
        <v>24</v>
      </c>
      <c r="AB284" s="132">
        <v>42916</v>
      </c>
      <c r="AC284" s="133">
        <v>3549.3191529375554</v>
      </c>
      <c r="AD284" s="133">
        <v>3744.0173231710478</v>
      </c>
      <c r="AE284" s="133">
        <v>6.5</v>
      </c>
      <c r="AF284" s="131">
        <v>6.7322482343333361</v>
      </c>
      <c r="AG284" s="131">
        <v>6.1333333333333337</v>
      </c>
      <c r="AH284" s="131">
        <v>6.3836425305594879</v>
      </c>
      <c r="AI284" s="134">
        <f t="shared" si="95"/>
        <v>0.81185934364879675</v>
      </c>
      <c r="AJ284" s="134">
        <f t="shared" si="96"/>
        <v>0.8371899858819436</v>
      </c>
      <c r="AK284" s="134">
        <f t="shared" si="97"/>
        <v>0.24648049673177469</v>
      </c>
      <c r="AL284" s="134">
        <f t="shared" si="98"/>
        <v>0.26000120299798946</v>
      </c>
      <c r="AM284" s="83">
        <v>0.99</v>
      </c>
      <c r="AN284" s="134">
        <v>0.97299983966650638</v>
      </c>
      <c r="AO284" s="83">
        <v>0.99</v>
      </c>
      <c r="AP284" s="135">
        <v>0.97299983966650638</v>
      </c>
      <c r="AQ284" s="136"/>
    </row>
    <row r="285" spans="24:43" ht="14.45" customHeight="1">
      <c r="X285" s="129" t="s">
        <v>17</v>
      </c>
      <c r="Y285" s="130" t="s">
        <v>3</v>
      </c>
      <c r="Z285" s="130">
        <v>20</v>
      </c>
      <c r="AA285" s="130">
        <v>24</v>
      </c>
      <c r="AB285" s="132">
        <v>42947</v>
      </c>
      <c r="AC285" s="133">
        <v>3288.5261528714304</v>
      </c>
      <c r="AD285" s="133">
        <v>3559.9895742199669</v>
      </c>
      <c r="AE285" s="133">
        <v>5.74</v>
      </c>
      <c r="AF285" s="131">
        <v>5.9689077025532935</v>
      </c>
      <c r="AG285" s="131">
        <v>5.4838709677419351</v>
      </c>
      <c r="AH285" s="131">
        <v>5.7500978874314663</v>
      </c>
      <c r="AI285" s="134">
        <f t="shared" si="95"/>
        <v>0.81415284038211289</v>
      </c>
      <c r="AJ285" s="134">
        <f t="shared" si="96"/>
        <v>0.83614386797511575</v>
      </c>
      <c r="AK285" s="134">
        <f t="shared" si="97"/>
        <v>0.22100310167146711</v>
      </c>
      <c r="AL285" s="134">
        <f t="shared" si="98"/>
        <v>0.2392466111706967</v>
      </c>
      <c r="AM285" s="83">
        <v>0.99</v>
      </c>
      <c r="AN285" s="134">
        <v>0.99522102747909202</v>
      </c>
      <c r="AO285" s="83">
        <v>0.99</v>
      </c>
      <c r="AP285" s="135">
        <v>0.99522102747909202</v>
      </c>
      <c r="AQ285" s="136"/>
    </row>
    <row r="286" spans="24:43" ht="14.45" customHeight="1">
      <c r="X286" s="129" t="s">
        <v>17</v>
      </c>
      <c r="Y286" s="130" t="s">
        <v>3</v>
      </c>
      <c r="Z286" s="130">
        <v>20</v>
      </c>
      <c r="AA286" s="130">
        <v>24</v>
      </c>
      <c r="AB286" s="132">
        <v>42978</v>
      </c>
      <c r="AC286" s="133">
        <v>3344.731540816716</v>
      </c>
      <c r="AD286" s="133">
        <v>3676.636753392831</v>
      </c>
      <c r="AE286" s="133">
        <v>5.71</v>
      </c>
      <c r="AF286" s="131">
        <v>6.0458200678750789</v>
      </c>
      <c r="AG286" s="131">
        <v>5.709677419354839</v>
      </c>
      <c r="AH286" s="131">
        <v>6.0997520522084123</v>
      </c>
      <c r="AI286" s="134">
        <f t="shared" si="95"/>
        <v>0.79531937568165556</v>
      </c>
      <c r="AJ286" s="134">
        <f t="shared" si="96"/>
        <v>0.81015031825745565</v>
      </c>
      <c r="AK286" s="134">
        <f t="shared" si="97"/>
        <v>0.22478034548499437</v>
      </c>
      <c r="AL286" s="134">
        <f t="shared" si="98"/>
        <v>0.24708580331941066</v>
      </c>
      <c r="AM286" s="83">
        <v>0.99</v>
      </c>
      <c r="AN286" s="134">
        <v>1</v>
      </c>
      <c r="AO286" s="83">
        <v>0.99</v>
      </c>
      <c r="AP286" s="135">
        <v>1</v>
      </c>
      <c r="AQ286" s="136"/>
    </row>
    <row r="287" spans="24:43" ht="14.45" customHeight="1">
      <c r="X287" s="129" t="s">
        <v>17</v>
      </c>
      <c r="Y287" s="130" t="s">
        <v>3</v>
      </c>
      <c r="Z287" s="130">
        <v>20</v>
      </c>
      <c r="AA287" s="130">
        <v>24</v>
      </c>
      <c r="AB287" s="132">
        <v>43008</v>
      </c>
      <c r="AC287" s="133">
        <v>3594.8966129804594</v>
      </c>
      <c r="AD287" s="133">
        <v>3747.0235321664818</v>
      </c>
      <c r="AE287" s="133">
        <v>5.93</v>
      </c>
      <c r="AF287" s="131">
        <v>5.9077103920819996</v>
      </c>
      <c r="AG287" s="131">
        <v>6.4366666666666665</v>
      </c>
      <c r="AH287" s="131">
        <v>6.4917651418736657</v>
      </c>
      <c r="AI287" s="134">
        <f t="shared" si="95"/>
        <v>0.78353372604442029</v>
      </c>
      <c r="AJ287" s="134">
        <f t="shared" si="96"/>
        <v>0.81147066614067287</v>
      </c>
      <c r="AK287" s="134">
        <f t="shared" si="97"/>
        <v>0.24964559812364301</v>
      </c>
      <c r="AL287" s="134">
        <f t="shared" si="98"/>
        <v>0.26020996751156128</v>
      </c>
      <c r="AM287" s="83">
        <v>0.99</v>
      </c>
      <c r="AN287" s="134">
        <v>0.98791208791208773</v>
      </c>
      <c r="AO287" s="83">
        <v>0.99</v>
      </c>
      <c r="AP287" s="135">
        <v>0.98791208791208773</v>
      </c>
      <c r="AQ287" s="136"/>
    </row>
    <row r="288" spans="24:43" ht="14.45" customHeight="1">
      <c r="X288" s="129" t="s">
        <v>17</v>
      </c>
      <c r="Y288" s="130" t="s">
        <v>3</v>
      </c>
      <c r="Z288" s="130">
        <v>20</v>
      </c>
      <c r="AA288" s="130">
        <v>24</v>
      </c>
      <c r="AB288" s="132">
        <v>43039</v>
      </c>
      <c r="AC288" s="133">
        <v>3789.878213343377</v>
      </c>
      <c r="AD288" s="133">
        <v>3823.1368035644637</v>
      </c>
      <c r="AE288" s="133">
        <v>5.39</v>
      </c>
      <c r="AF288" s="131">
        <v>5.5702815841181295</v>
      </c>
      <c r="AG288" s="131">
        <v>6.4161290322580644</v>
      </c>
      <c r="AH288" s="131">
        <v>6.8095688183293541</v>
      </c>
      <c r="AI288" s="134">
        <f t="shared" si="95"/>
        <v>0.80194398597661232</v>
      </c>
      <c r="AJ288" s="134">
        <f t="shared" si="96"/>
        <v>0.7546182251866046</v>
      </c>
      <c r="AK288" s="134">
        <f t="shared" si="97"/>
        <v>0.25469611648813018</v>
      </c>
      <c r="AL288" s="134">
        <f t="shared" si="98"/>
        <v>0.25693123679868707</v>
      </c>
      <c r="AM288" s="83">
        <v>0.99</v>
      </c>
      <c r="AN288" s="134">
        <v>1</v>
      </c>
      <c r="AO288" s="83">
        <v>0.99</v>
      </c>
      <c r="AP288" s="135">
        <v>1</v>
      </c>
      <c r="AQ288" s="136"/>
    </row>
    <row r="289" spans="24:43" ht="14.45" customHeight="1">
      <c r="X289" s="129" t="s">
        <v>17</v>
      </c>
      <c r="Y289" s="130" t="s">
        <v>3</v>
      </c>
      <c r="Z289" s="130">
        <v>20</v>
      </c>
      <c r="AA289" s="130">
        <v>24</v>
      </c>
      <c r="AB289" s="132">
        <v>43069</v>
      </c>
      <c r="AC289" s="133">
        <v>3255.8248362487188</v>
      </c>
      <c r="AD289" s="133">
        <v>3155.9595618899634</v>
      </c>
      <c r="AE289" s="133">
        <v>4.2699999999999996</v>
      </c>
      <c r="AF289" s="131">
        <v>4.2458704612520668</v>
      </c>
      <c r="AG289" s="131">
        <v>5.4</v>
      </c>
      <c r="AH289" s="131">
        <v>5.5701447022958499</v>
      </c>
      <c r="AI289" s="134">
        <f t="shared" si="95"/>
        <v>0.8458621285511283</v>
      </c>
      <c r="AJ289" s="134">
        <f t="shared" si="96"/>
        <v>0.78692339311848714</v>
      </c>
      <c r="AK289" s="134">
        <f t="shared" si="97"/>
        <v>0.22609894696171659</v>
      </c>
      <c r="AL289" s="134">
        <f t="shared" si="98"/>
        <v>0.21916385846458081</v>
      </c>
      <c r="AM289" s="83">
        <v>0.99</v>
      </c>
      <c r="AN289" s="134">
        <v>1</v>
      </c>
      <c r="AO289" s="83">
        <v>0.99</v>
      </c>
      <c r="AP289" s="135">
        <v>1</v>
      </c>
      <c r="AQ289" s="136"/>
    </row>
    <row r="290" spans="24:43" ht="14.45" customHeight="1">
      <c r="X290" s="129" t="s">
        <v>17</v>
      </c>
      <c r="Y290" s="130" t="s">
        <v>3</v>
      </c>
      <c r="Z290" s="130">
        <v>20</v>
      </c>
      <c r="AA290" s="130">
        <v>24</v>
      </c>
      <c r="AB290" s="132">
        <v>43100</v>
      </c>
      <c r="AC290" s="133">
        <v>3231.9119984683612</v>
      </c>
      <c r="AD290" s="133">
        <v>2982.794511482276</v>
      </c>
      <c r="AE290" s="133">
        <v>3.77</v>
      </c>
      <c r="AF290" s="131">
        <v>3.6461545760793541</v>
      </c>
      <c r="AG290" s="131">
        <v>5.0258064516129037</v>
      </c>
      <c r="AH290" s="131">
        <v>4.9786708015149674</v>
      </c>
      <c r="AI290" s="134">
        <f t="shared" si="95"/>
        <v>0.87306310820776245</v>
      </c>
      <c r="AJ290" s="134">
        <f t="shared" si="96"/>
        <v>0.80763001494060604</v>
      </c>
      <c r="AK290" s="134">
        <f t="shared" si="97"/>
        <v>0.21719838699384147</v>
      </c>
      <c r="AL290" s="134">
        <f t="shared" si="98"/>
        <v>0.20045662039531428</v>
      </c>
      <c r="AM290" s="83">
        <v>0.99</v>
      </c>
      <c r="AN290" s="134">
        <v>0.99706744868035191</v>
      </c>
      <c r="AO290" s="83">
        <v>0.99</v>
      </c>
      <c r="AP290" s="135">
        <v>0.99706744868035191</v>
      </c>
      <c r="AQ290" s="136"/>
    </row>
    <row r="291" spans="24:43" ht="14.45" customHeight="1">
      <c r="X291" s="129" t="s">
        <v>17</v>
      </c>
      <c r="Y291" s="130" t="s">
        <v>3</v>
      </c>
      <c r="Z291" s="130">
        <v>20</v>
      </c>
      <c r="AA291" s="130">
        <v>24</v>
      </c>
      <c r="AB291" s="132">
        <v>43131</v>
      </c>
      <c r="AC291" s="133">
        <v>3383.7687375350779</v>
      </c>
      <c r="AD291" s="133">
        <v>3243.5287277476741</v>
      </c>
      <c r="AE291" s="133">
        <v>4.03</v>
      </c>
      <c r="AF291" s="131">
        <v>4.23443300464477</v>
      </c>
      <c r="AG291" s="131">
        <v>5.2967741935483863</v>
      </c>
      <c r="AH291" s="131">
        <v>5.7657889064640457</v>
      </c>
      <c r="AI291" s="134">
        <f t="shared" si="95"/>
        <v>0.86732344187281829</v>
      </c>
      <c r="AJ291" s="134">
        <f t="shared" si="96"/>
        <v>0.75968569338972924</v>
      </c>
      <c r="AK291" s="134">
        <f t="shared" si="97"/>
        <v>0.22740381300638965</v>
      </c>
      <c r="AL291" s="134">
        <f t="shared" si="98"/>
        <v>0.21797908116583833</v>
      </c>
      <c r="AM291" s="83">
        <v>0.99</v>
      </c>
      <c r="AN291" s="134">
        <v>0.99529569892473124</v>
      </c>
      <c r="AO291" s="83">
        <v>0.99</v>
      </c>
      <c r="AP291" s="135">
        <v>0.99529569892473124</v>
      </c>
      <c r="AQ291" s="136"/>
    </row>
    <row r="292" spans="24:43" ht="14.45" customHeight="1">
      <c r="X292" s="129" t="s">
        <v>17</v>
      </c>
      <c r="Y292" s="130" t="s">
        <v>3</v>
      </c>
      <c r="Z292" s="130">
        <v>20</v>
      </c>
      <c r="AA292" s="130">
        <v>24</v>
      </c>
      <c r="AB292" s="132">
        <v>43159</v>
      </c>
      <c r="AC292" s="133">
        <v>3426.6892156023869</v>
      </c>
      <c r="AD292" s="133">
        <v>3191.4848415135912</v>
      </c>
      <c r="AE292" s="133">
        <v>4.79</v>
      </c>
      <c r="AF292" s="131">
        <v>4.88</v>
      </c>
      <c r="AG292" s="131">
        <v>6.0892857142857144</v>
      </c>
      <c r="AH292" s="131">
        <v>6</v>
      </c>
      <c r="AI292" s="134">
        <f t="shared" si="95"/>
        <v>0.84587053714130223</v>
      </c>
      <c r="AJ292" s="134">
        <f t="shared" si="96"/>
        <v>0.7965171312552638</v>
      </c>
      <c r="AK292" s="134">
        <f t="shared" si="97"/>
        <v>0.25496199520851093</v>
      </c>
      <c r="AL292" s="134">
        <f t="shared" si="98"/>
        <v>0.23746166975547553</v>
      </c>
      <c r="AM292" s="83">
        <v>0.99</v>
      </c>
      <c r="AN292" s="134">
        <v>0.99375000000000002</v>
      </c>
      <c r="AO292" s="83">
        <v>0.99</v>
      </c>
      <c r="AP292" s="135">
        <v>0.99375000000000002</v>
      </c>
      <c r="AQ292" s="136"/>
    </row>
    <row r="293" spans="24:43" ht="14.45" customHeight="1">
      <c r="X293" s="129" t="s">
        <v>17</v>
      </c>
      <c r="Y293" s="130" t="s">
        <v>3</v>
      </c>
      <c r="Z293" s="130">
        <v>20</v>
      </c>
      <c r="AA293" s="130">
        <v>24</v>
      </c>
      <c r="AB293" s="132">
        <v>43190</v>
      </c>
      <c r="AC293" s="133">
        <v>4125.4754751839546</v>
      </c>
      <c r="AD293" s="133">
        <v>4096.4610468849442</v>
      </c>
      <c r="AE293" s="133">
        <v>6.16</v>
      </c>
      <c r="AF293" s="131">
        <v>6.2789999999999999</v>
      </c>
      <c r="AG293" s="131">
        <v>6.9129032258064518</v>
      </c>
      <c r="AH293" s="131">
        <v>7.0439999999999996</v>
      </c>
      <c r="AI293" s="134">
        <f t="shared" si="95"/>
        <v>0.81022455759648793</v>
      </c>
      <c r="AJ293" s="134">
        <f t="shared" si="96"/>
        <v>0.78700924817425932</v>
      </c>
      <c r="AK293" s="134">
        <f t="shared" si="97"/>
        <v>0.27724969591290016</v>
      </c>
      <c r="AL293" s="134">
        <f t="shared" si="98"/>
        <v>0.27529980153796668</v>
      </c>
      <c r="AM293" s="83">
        <v>0.99</v>
      </c>
      <c r="AN293" s="134">
        <v>0.99319999999999997</v>
      </c>
      <c r="AO293" s="83">
        <v>0.99</v>
      </c>
      <c r="AP293" s="135">
        <v>0.99319999999999997</v>
      </c>
      <c r="AQ293" s="136"/>
    </row>
    <row r="294" spans="24:43" ht="14.45" customHeight="1">
      <c r="X294" s="129" t="s">
        <v>17</v>
      </c>
      <c r="Y294" s="130" t="s">
        <v>3</v>
      </c>
      <c r="Z294" s="130">
        <v>20</v>
      </c>
      <c r="AA294" s="130">
        <v>24</v>
      </c>
      <c r="AB294" s="132">
        <v>43220</v>
      </c>
      <c r="AC294" s="131">
        <v>4032.235063435739</v>
      </c>
      <c r="AD294" s="131">
        <v>3867.3071669166038</v>
      </c>
      <c r="AE294" s="131">
        <v>6.7435676213286326</v>
      </c>
      <c r="AF294" s="131">
        <v>6.8</v>
      </c>
      <c r="AG294" s="131">
        <v>7.1078132804003964</v>
      </c>
      <c r="AH294" s="131">
        <v>6.95</v>
      </c>
      <c r="AI294" s="134">
        <f t="shared" si="95"/>
        <v>0.79587001066922936</v>
      </c>
      <c r="AJ294" s="134">
        <f t="shared" si="96"/>
        <v>0.77501319580448835</v>
      </c>
      <c r="AK294" s="134">
        <f t="shared" si="97"/>
        <v>0.2800163238497041</v>
      </c>
      <c r="AL294" s="134">
        <f t="shared" si="98"/>
        <v>0.26856299770254194</v>
      </c>
      <c r="AM294" s="156">
        <v>0.99</v>
      </c>
      <c r="AN294" s="111">
        <v>0.99719999999999998</v>
      </c>
      <c r="AO294" s="156">
        <v>0.99</v>
      </c>
      <c r="AP294" s="112">
        <v>0.99719999999999998</v>
      </c>
      <c r="AQ294" s="136"/>
    </row>
    <row r="295" spans="24:43" ht="14.45" customHeight="1">
      <c r="X295" s="129" t="s">
        <v>17</v>
      </c>
      <c r="Y295" s="130" t="s">
        <v>3</v>
      </c>
      <c r="Z295" s="130">
        <v>20</v>
      </c>
      <c r="AA295" s="130">
        <v>24</v>
      </c>
      <c r="AB295" s="132">
        <v>43251</v>
      </c>
      <c r="AC295" s="131">
        <v>3895.3484078347224</v>
      </c>
      <c r="AD295" s="131">
        <v>3974</v>
      </c>
      <c r="AE295" s="131">
        <v>6.8014368356818631</v>
      </c>
      <c r="AF295" s="131">
        <v>7.04</v>
      </c>
      <c r="AG295" s="131">
        <v>6.6141189851433122</v>
      </c>
      <c r="AH295" s="131">
        <v>6.87</v>
      </c>
      <c r="AI295" s="134">
        <f t="shared" si="95"/>
        <v>0.79958782811212792</v>
      </c>
      <c r="AJ295" s="134">
        <f t="shared" si="96"/>
        <v>0.78250407403047129</v>
      </c>
      <c r="AK295" s="134">
        <f t="shared" si="97"/>
        <v>0.2617841671931937</v>
      </c>
      <c r="AL295" s="134">
        <f t="shared" si="98"/>
        <v>0.2670698924731183</v>
      </c>
      <c r="AM295" s="156">
        <v>0.99</v>
      </c>
      <c r="AN295" s="111">
        <v>0.99360000000000004</v>
      </c>
      <c r="AO295" s="156">
        <v>0.99</v>
      </c>
      <c r="AP295" s="112">
        <v>0.99439999999999995</v>
      </c>
      <c r="AQ295" s="136">
        <v>-2.5600000000000001E-2</v>
      </c>
    </row>
    <row r="296" spans="24:43" ht="14.45" customHeight="1">
      <c r="X296" s="129" t="s">
        <v>17</v>
      </c>
      <c r="Y296" s="130" t="s">
        <v>3</v>
      </c>
      <c r="Z296" s="130">
        <v>20</v>
      </c>
      <c r="AA296" s="130">
        <v>24</v>
      </c>
      <c r="AB296" s="132">
        <v>43281</v>
      </c>
      <c r="AC296" s="131">
        <v>3800.3618741502219</v>
      </c>
      <c r="AD296" s="131">
        <f>3299760/1000</f>
        <v>3299.76</v>
      </c>
      <c r="AE296" s="131">
        <v>6.7425262236520904</v>
      </c>
      <c r="AF296" s="131">
        <v>6.26</v>
      </c>
      <c r="AG296" s="131">
        <v>6.4349337659370711</v>
      </c>
      <c r="AH296" s="131">
        <v>5.93</v>
      </c>
      <c r="AI296" s="134">
        <f t="shared" si="95"/>
        <v>0.82853942839765349</v>
      </c>
      <c r="AJ296" s="134">
        <f t="shared" si="96"/>
        <v>0.77377844982275545</v>
      </c>
      <c r="AK296" s="134">
        <f t="shared" si="97"/>
        <v>0.26391401903820982</v>
      </c>
      <c r="AL296" s="134">
        <f t="shared" si="98"/>
        <v>0.22915000000000002</v>
      </c>
      <c r="AM296" s="156">
        <v>0.99</v>
      </c>
      <c r="AN296" s="111">
        <v>0.99880000000000002</v>
      </c>
      <c r="AO296" s="156">
        <v>0.99</v>
      </c>
      <c r="AP296" s="112">
        <v>0.99909999999999999</v>
      </c>
      <c r="AQ296" s="136">
        <v>-5.1900000000000002E-2</v>
      </c>
    </row>
    <row r="297" spans="24:43" ht="14.45" customHeight="1">
      <c r="X297" s="129" t="s">
        <v>17</v>
      </c>
      <c r="Y297" s="130" t="s">
        <v>3</v>
      </c>
      <c r="Z297" s="130">
        <v>20</v>
      </c>
      <c r="AA297" s="130">
        <v>24</v>
      </c>
      <c r="AB297" s="132">
        <v>43312</v>
      </c>
      <c r="AC297" s="131">
        <v>3675.4627845181808</v>
      </c>
      <c r="AD297" s="131">
        <f>3578463/1000</f>
        <v>3578.4630000000002</v>
      </c>
      <c r="AE297" s="131">
        <v>6.1738123214351628</v>
      </c>
      <c r="AF297" s="131">
        <v>6.18</v>
      </c>
      <c r="AG297" s="131">
        <v>5.9541262884188981</v>
      </c>
      <c r="AH297" s="131">
        <v>5.89</v>
      </c>
      <c r="AI297" s="134">
        <f t="shared" si="95"/>
        <v>0.83808073508719716</v>
      </c>
      <c r="AJ297" s="134">
        <f t="shared" si="96"/>
        <v>0.82070148651136743</v>
      </c>
      <c r="AK297" s="134">
        <f t="shared" si="97"/>
        <v>0.24700690756170568</v>
      </c>
      <c r="AL297" s="134">
        <f t="shared" si="98"/>
        <v>0.24048810483870969</v>
      </c>
      <c r="AM297" s="156">
        <v>0.99</v>
      </c>
      <c r="AN297" s="111">
        <v>0.995</v>
      </c>
      <c r="AO297" s="156">
        <v>0.99</v>
      </c>
      <c r="AP297" s="112">
        <v>1</v>
      </c>
      <c r="AQ297" s="136">
        <v>-2.4299999999999999E-2</v>
      </c>
    </row>
    <row r="298" spans="24:43" ht="14.45" customHeight="1">
      <c r="X298" s="129" t="s">
        <v>17</v>
      </c>
      <c r="Y298" s="130" t="s">
        <v>3</v>
      </c>
      <c r="Z298" s="130">
        <v>20</v>
      </c>
      <c r="AA298" s="130">
        <v>24</v>
      </c>
      <c r="AB298" s="132">
        <v>43343</v>
      </c>
      <c r="AC298" s="131">
        <v>3537.1633791070026</v>
      </c>
      <c r="AD298" s="131">
        <f>3668887/1000</f>
        <v>3668.8870000000002</v>
      </c>
      <c r="AE298" s="131">
        <v>5.8307967161269634</v>
      </c>
      <c r="AF298" s="131">
        <v>6.06</v>
      </c>
      <c r="AG298" s="131">
        <v>5.8707360508068884</v>
      </c>
      <c r="AH298" s="131">
        <v>6.06</v>
      </c>
      <c r="AI298" s="134">
        <f t="shared" si="95"/>
        <v>0.81800213092100371</v>
      </c>
      <c r="AJ298" s="134">
        <f t="shared" si="96"/>
        <v>0.81407145881170895</v>
      </c>
      <c r="AK298" s="134">
        <f t="shared" si="97"/>
        <v>0.23771259268192221</v>
      </c>
      <c r="AL298" s="134">
        <f t="shared" si="98"/>
        <v>0.2465649865591398</v>
      </c>
      <c r="AM298" s="156">
        <v>0.99</v>
      </c>
      <c r="AN298" s="111">
        <v>0.99960000000000004</v>
      </c>
      <c r="AO298" s="156">
        <v>0.99</v>
      </c>
      <c r="AP298" s="112">
        <v>1</v>
      </c>
      <c r="AQ298" s="136">
        <v>-2.0299999999999999E-2</v>
      </c>
    </row>
    <row r="299" spans="24:43" ht="14.45" customHeight="1">
      <c r="X299" s="129" t="s">
        <v>17</v>
      </c>
      <c r="Y299" s="130" t="s">
        <v>3</v>
      </c>
      <c r="Z299" s="130">
        <v>20</v>
      </c>
      <c r="AA299" s="130">
        <v>24</v>
      </c>
      <c r="AB299" s="132">
        <v>43373</v>
      </c>
      <c r="AC299" s="131">
        <v>3746.8317581307101</v>
      </c>
      <c r="AD299" s="131">
        <v>3711</v>
      </c>
      <c r="AE299" s="131">
        <v>6.1511943583600104</v>
      </c>
      <c r="AF299" s="131">
        <v>6.05</v>
      </c>
      <c r="AG299" s="131">
        <v>6.777539211053206</v>
      </c>
      <c r="AH299" s="131">
        <v>6.53</v>
      </c>
      <c r="AI299" s="134">
        <f t="shared" si="95"/>
        <v>0.77557618089511249</v>
      </c>
      <c r="AJ299" s="134">
        <f t="shared" si="96"/>
        <v>0.79311270925352351</v>
      </c>
      <c r="AK299" s="134">
        <f t="shared" si="97"/>
        <v>0.2601966498701882</v>
      </c>
      <c r="AL299" s="134">
        <f t="shared" si="98"/>
        <v>0.25770833333333332</v>
      </c>
      <c r="AM299" s="156">
        <v>0.99</v>
      </c>
      <c r="AN299" s="111">
        <v>0.99519999999999997</v>
      </c>
      <c r="AO299" s="156">
        <v>0.99</v>
      </c>
      <c r="AP299" s="112">
        <v>0.99539999999999995</v>
      </c>
      <c r="AQ299" s="136">
        <v>-3.6299999999999999E-2</v>
      </c>
    </row>
    <row r="300" spans="24:43" ht="14.45" customHeight="1">
      <c r="X300" s="129" t="s">
        <v>17</v>
      </c>
      <c r="Y300" s="130" t="s">
        <v>3</v>
      </c>
      <c r="Z300" s="130">
        <v>20</v>
      </c>
      <c r="AA300" s="130">
        <v>24</v>
      </c>
      <c r="AB300" s="132">
        <v>43404</v>
      </c>
      <c r="AC300" s="131">
        <v>3818.4594358334807</v>
      </c>
      <c r="AD300" s="131">
        <v>3659</v>
      </c>
      <c r="AE300" s="131">
        <v>5.3685435165032445</v>
      </c>
      <c r="AF300" s="131">
        <v>5.26</v>
      </c>
      <c r="AG300" s="131">
        <v>6.5540281267226455</v>
      </c>
      <c r="AH300" s="131">
        <v>6.27</v>
      </c>
      <c r="AI300" s="134">
        <f t="shared" si="95"/>
        <v>0.79099137944502906</v>
      </c>
      <c r="AJ300" s="134">
        <f t="shared" si="96"/>
        <v>0.78445017590884647</v>
      </c>
      <c r="AK300" s="134">
        <f t="shared" si="97"/>
        <v>0.25661689756945433</v>
      </c>
      <c r="AL300" s="134">
        <f t="shared" si="98"/>
        <v>0.24590053763440858</v>
      </c>
      <c r="AM300" s="156">
        <v>0.99</v>
      </c>
      <c r="AN300" s="111">
        <v>0.99990000000000001</v>
      </c>
      <c r="AO300" s="156">
        <v>0.99</v>
      </c>
      <c r="AP300" s="112">
        <v>1</v>
      </c>
      <c r="AQ300" s="136">
        <v>-1.3599999999999999E-2</v>
      </c>
    </row>
    <row r="301" spans="24:43" ht="14.45" customHeight="1">
      <c r="X301" s="129" t="s">
        <v>17</v>
      </c>
      <c r="Y301" s="130" t="s">
        <v>3</v>
      </c>
      <c r="Z301" s="130">
        <v>20</v>
      </c>
      <c r="AA301" s="130">
        <v>24</v>
      </c>
      <c r="AB301" s="132">
        <v>43434</v>
      </c>
      <c r="AC301" s="131">
        <v>3214.3827894683941</v>
      </c>
      <c r="AD301" s="131">
        <v>3125.09</v>
      </c>
      <c r="AE301" s="131">
        <v>4.5161785447399492</v>
      </c>
      <c r="AF301" s="131">
        <v>4.25</v>
      </c>
      <c r="AG301" s="131">
        <v>5.6401987365887587</v>
      </c>
      <c r="AH301" s="131">
        <v>5.56</v>
      </c>
      <c r="AI301" s="134">
        <f t="shared" si="95"/>
        <v>0.7995313478323981</v>
      </c>
      <c r="AJ301" s="134">
        <f t="shared" si="96"/>
        <v>0.78080414244319685</v>
      </c>
      <c r="AK301" s="134">
        <f t="shared" si="97"/>
        <v>0.22322102704641628</v>
      </c>
      <c r="AL301" s="134">
        <f t="shared" si="98"/>
        <v>0.21702013888888891</v>
      </c>
      <c r="AM301" s="156">
        <v>0.99</v>
      </c>
      <c r="AN301" s="111">
        <v>0.99980000000000002</v>
      </c>
      <c r="AO301" s="156">
        <v>0.99</v>
      </c>
      <c r="AP301" s="112">
        <v>1</v>
      </c>
      <c r="AQ301" s="136">
        <v>-1.77E-2</v>
      </c>
    </row>
    <row r="302" spans="24:43" ht="14.45" customHeight="1">
      <c r="X302" s="129" t="s">
        <v>17</v>
      </c>
      <c r="Y302" s="130" t="s">
        <v>3</v>
      </c>
      <c r="Z302" s="130">
        <v>20</v>
      </c>
      <c r="AA302" s="130">
        <v>24</v>
      </c>
      <c r="AB302" s="132">
        <v>43465</v>
      </c>
      <c r="AC302" s="131">
        <v>3119.1338794012645</v>
      </c>
      <c r="AD302" s="131">
        <v>3247.6849418514844</v>
      </c>
      <c r="AE302" s="131">
        <v>3.7412574891428165</v>
      </c>
      <c r="AF302" s="131">
        <v>3.94</v>
      </c>
      <c r="AG302" s="131">
        <v>5.1803151394165603</v>
      </c>
      <c r="AH302" s="131">
        <v>5.52</v>
      </c>
      <c r="AI302" s="134">
        <f t="shared" si="95"/>
        <v>0.81746601281197384</v>
      </c>
      <c r="AJ302" s="134">
        <f t="shared" si="96"/>
        <v>0.7942861512022612</v>
      </c>
      <c r="AK302" s="134">
        <f t="shared" si="97"/>
        <v>0.20961921232535377</v>
      </c>
      <c r="AL302" s="134">
        <f t="shared" si="98"/>
        <v>0.21825839662980406</v>
      </c>
      <c r="AM302" s="156">
        <v>0.99</v>
      </c>
      <c r="AN302" s="111">
        <v>0.99560000000000004</v>
      </c>
      <c r="AO302" s="156">
        <v>0.99</v>
      </c>
      <c r="AP302" s="112">
        <v>0.999</v>
      </c>
      <c r="AQ302" s="136">
        <v>-1.7000000000000001E-2</v>
      </c>
    </row>
    <row r="303" spans="24:43" ht="14.45" customHeight="1">
      <c r="X303" s="129" t="s">
        <v>17</v>
      </c>
      <c r="Y303" s="130" t="s">
        <v>3</v>
      </c>
      <c r="Z303" s="130">
        <v>20</v>
      </c>
      <c r="AA303" s="130">
        <v>24</v>
      </c>
      <c r="AB303" s="132">
        <v>43496</v>
      </c>
      <c r="AC303" s="131">
        <v>3044.9025184191983</v>
      </c>
      <c r="AD303" s="131">
        <v>2934.2088669226996</v>
      </c>
      <c r="AE303" s="131">
        <v>3.7468454767959631</v>
      </c>
      <c r="AF303" s="131">
        <v>3.71</v>
      </c>
      <c r="AG303" s="131">
        <v>4.9541459524955247</v>
      </c>
      <c r="AH303" s="131">
        <v>4.8899999999999997</v>
      </c>
      <c r="AI303" s="134">
        <f t="shared" si="95"/>
        <v>0.83444259730206949</v>
      </c>
      <c r="AJ303" s="134">
        <f t="shared" si="96"/>
        <v>0.80699321887773356</v>
      </c>
      <c r="AK303" s="134">
        <f t="shared" si="97"/>
        <v>0.20463054559268806</v>
      </c>
      <c r="AL303" s="134">
        <f t="shared" si="98"/>
        <v>0.19719145611039648</v>
      </c>
      <c r="AM303" s="156">
        <v>0.99</v>
      </c>
      <c r="AN303" s="111">
        <v>0.99939999999999996</v>
      </c>
      <c r="AO303" s="156">
        <v>0.99</v>
      </c>
      <c r="AP303" s="112">
        <v>1</v>
      </c>
      <c r="AQ303" s="136">
        <v>-1.6500000000000001E-2</v>
      </c>
    </row>
    <row r="304" spans="24:43" ht="14.45" customHeight="1">
      <c r="X304" s="129" t="s">
        <v>17</v>
      </c>
      <c r="Y304" s="130" t="s">
        <v>3</v>
      </c>
      <c r="Z304" s="130">
        <v>20</v>
      </c>
      <c r="AA304" s="130">
        <v>24</v>
      </c>
      <c r="AB304" s="132">
        <v>43524</v>
      </c>
      <c r="AC304" s="131">
        <v>3496.8940041210453</v>
      </c>
      <c r="AD304" s="131">
        <v>3162</v>
      </c>
      <c r="AE304" s="131">
        <v>4.9923846421487879</v>
      </c>
      <c r="AF304" s="131">
        <v>4.76</v>
      </c>
      <c r="AG304" s="131">
        <v>6.2633334297316718</v>
      </c>
      <c r="AH304" s="131">
        <v>5.83</v>
      </c>
      <c r="AI304" s="134">
        <f t="shared" si="95"/>
        <v>0.83921351388819287</v>
      </c>
      <c r="AJ304" s="134">
        <f t="shared" si="96"/>
        <v>0.80733605036178813</v>
      </c>
      <c r="AK304" s="134">
        <f t="shared" si="97"/>
        <v>0.26018556578281588</v>
      </c>
      <c r="AL304" s="134">
        <f t="shared" si="98"/>
        <v>0.23526785714285711</v>
      </c>
      <c r="AM304" s="156">
        <v>0.99</v>
      </c>
      <c r="AN304" s="111">
        <v>0.99970000000000003</v>
      </c>
      <c r="AO304" s="156">
        <v>0.99</v>
      </c>
      <c r="AP304" s="112">
        <v>1</v>
      </c>
      <c r="AQ304" s="136">
        <v>-1.55E-2</v>
      </c>
    </row>
    <row r="305" spans="24:43" ht="14.45" customHeight="1">
      <c r="X305" s="129" t="s">
        <v>17</v>
      </c>
      <c r="Y305" s="130" t="s">
        <v>3</v>
      </c>
      <c r="Z305" s="130">
        <v>20</v>
      </c>
      <c r="AA305" s="130">
        <v>24</v>
      </c>
      <c r="AB305" s="132">
        <v>43555</v>
      </c>
      <c r="AC305" s="131">
        <v>3909.3569188858169</v>
      </c>
      <c r="AD305" s="131">
        <v>3919</v>
      </c>
      <c r="AE305" s="131">
        <v>5.8947273145835473</v>
      </c>
      <c r="AF305" s="131">
        <v>5.94</v>
      </c>
      <c r="AG305" s="131">
        <v>6.5688414102804833</v>
      </c>
      <c r="AH305" s="131">
        <v>6.6</v>
      </c>
      <c r="AI305" s="134">
        <f t="shared" si="95"/>
        <v>0.80799452063301724</v>
      </c>
      <c r="AJ305" s="134">
        <f t="shared" si="96"/>
        <v>0.8017096811834421</v>
      </c>
      <c r="AK305" s="134">
        <f t="shared" si="97"/>
        <v>0.26272559938748768</v>
      </c>
      <c r="AL305" s="134">
        <f t="shared" si="98"/>
        <v>0.26337365591397849</v>
      </c>
      <c r="AM305" s="156">
        <v>0.99</v>
      </c>
      <c r="AN305" s="111">
        <v>0.99550000000000005</v>
      </c>
      <c r="AO305" s="156">
        <v>0.99</v>
      </c>
      <c r="AP305" s="112">
        <v>0.99629999999999996</v>
      </c>
      <c r="AQ305" s="136">
        <v>-1.8800000000000001E-2</v>
      </c>
    </row>
    <row r="306" spans="24:43" ht="14.45" customHeight="1">
      <c r="X306" s="129" t="s">
        <v>17</v>
      </c>
      <c r="Y306" s="130" t="s">
        <v>3</v>
      </c>
      <c r="Z306" s="130">
        <v>20</v>
      </c>
      <c r="AA306" s="130">
        <v>24</v>
      </c>
      <c r="AB306" s="132">
        <v>43585</v>
      </c>
      <c r="AC306" s="143">
        <v>3952.4968498373414</v>
      </c>
      <c r="AD306" s="131">
        <v>3965</v>
      </c>
      <c r="AE306" s="133">
        <v>6.7623784142190884</v>
      </c>
      <c r="AF306" s="131">
        <v>6.89</v>
      </c>
      <c r="AG306" s="133">
        <v>7.0552088536002637</v>
      </c>
      <c r="AH306" s="131">
        <v>7.07</v>
      </c>
      <c r="AI306" s="159">
        <f t="shared" si="95"/>
        <v>0.7859482781695305</v>
      </c>
      <c r="AJ306" s="134">
        <f t="shared" si="96"/>
        <v>0.77915092270884168</v>
      </c>
      <c r="AK306" s="134">
        <f t="shared" si="97"/>
        <v>0.27447894790537097</v>
      </c>
      <c r="AL306" s="134">
        <f t="shared" si="98"/>
        <v>0.27534722222222219</v>
      </c>
      <c r="AM306" s="156">
        <v>0.99</v>
      </c>
      <c r="AN306" s="111">
        <v>0.99970000000000003</v>
      </c>
      <c r="AO306" s="156">
        <v>0.99</v>
      </c>
      <c r="AP306" s="112">
        <v>1</v>
      </c>
      <c r="AQ306" s="136">
        <v>-2.5499999999999998E-2</v>
      </c>
    </row>
    <row r="307" spans="24:43" ht="14.45" customHeight="1">
      <c r="X307" s="129" t="s">
        <v>17</v>
      </c>
      <c r="Y307" s="130" t="s">
        <v>3</v>
      </c>
      <c r="Z307" s="130">
        <v>20</v>
      </c>
      <c r="AA307" s="130">
        <v>24</v>
      </c>
      <c r="AB307" s="132">
        <v>43616</v>
      </c>
      <c r="AC307" s="143">
        <v>3896.1019289199412</v>
      </c>
      <c r="AD307" s="133">
        <v>4106.512539081511</v>
      </c>
      <c r="AE307" s="133">
        <v>6.8809578904545754</v>
      </c>
      <c r="AF307" s="131">
        <v>7.3165161290322587</v>
      </c>
      <c r="AG307" s="133">
        <v>6.6994126567622088</v>
      </c>
      <c r="AH307" s="131">
        <v>7.0517580645161289</v>
      </c>
      <c r="AI307" s="159">
        <f t="shared" si="95"/>
        <v>0.78956056786539808</v>
      </c>
      <c r="AJ307" s="134">
        <f t="shared" si="96"/>
        <v>0.78302669154456117</v>
      </c>
      <c r="AK307" s="134">
        <f t="shared" si="97"/>
        <v>0.26183480705107132</v>
      </c>
      <c r="AL307" s="134">
        <f t="shared" si="98"/>
        <v>0.27597530504580048</v>
      </c>
      <c r="AM307" s="156">
        <v>0.99</v>
      </c>
      <c r="AN307" s="111">
        <v>0.99960000000000004</v>
      </c>
      <c r="AO307" s="156">
        <v>0.99</v>
      </c>
      <c r="AP307" s="112">
        <v>1</v>
      </c>
      <c r="AQ307" s="136">
        <v>-2.5021422872881002E-2</v>
      </c>
    </row>
    <row r="308" spans="24:43" ht="15" customHeight="1">
      <c r="X308" s="129" t="s">
        <v>17</v>
      </c>
      <c r="Y308" s="130" t="s">
        <v>3</v>
      </c>
      <c r="Z308" s="130">
        <v>20</v>
      </c>
      <c r="AA308" s="130">
        <v>24</v>
      </c>
      <c r="AB308" s="132">
        <v>43646</v>
      </c>
      <c r="AC308" s="143">
        <v>3629.484301643603</v>
      </c>
      <c r="AD308" s="133">
        <v>3804.765104620044</v>
      </c>
      <c r="AE308" s="133">
        <v>6.5800174824347266</v>
      </c>
      <c r="AF308" s="144">
        <v>7.26</v>
      </c>
      <c r="AG308" s="133">
        <v>6.2652891772913817</v>
      </c>
      <c r="AH308" s="133">
        <v>6.8</v>
      </c>
      <c r="AI308" s="159">
        <f t="shared" si="95"/>
        <v>0.8127109485234123</v>
      </c>
      <c r="AJ308" s="134">
        <f t="shared" si="96"/>
        <v>0.77969003279040694</v>
      </c>
      <c r="AK308" s="134">
        <f t="shared" si="97"/>
        <v>0.2520475209474724</v>
      </c>
      <c r="AL308" s="134">
        <f t="shared" si="98"/>
        <v>0.26421979893194752</v>
      </c>
      <c r="AM308" s="156">
        <v>0.99</v>
      </c>
      <c r="AN308" s="83">
        <v>0.99670000000000003</v>
      </c>
      <c r="AO308" s="156">
        <v>0.99</v>
      </c>
      <c r="AP308" s="112">
        <v>0.99739999999999995</v>
      </c>
      <c r="AQ308" s="136">
        <v>-3.1899999999999998E-2</v>
      </c>
    </row>
    <row r="309" spans="24:43" ht="14.45" customHeight="1">
      <c r="X309" s="129" t="s">
        <v>17</v>
      </c>
      <c r="Y309" s="130" t="s">
        <v>3</v>
      </c>
      <c r="Z309" s="130">
        <v>20</v>
      </c>
      <c r="AA309" s="130">
        <v>24</v>
      </c>
      <c r="AB309" s="132">
        <v>43677</v>
      </c>
      <c r="AC309" s="143">
        <v>3651.3796602676266</v>
      </c>
      <c r="AD309" s="133">
        <v>3528.8402282865504</v>
      </c>
      <c r="AE309" s="133">
        <v>6.1758748809567754</v>
      </c>
      <c r="AF309" s="144">
        <v>6.19</v>
      </c>
      <c r="AG309" s="133">
        <v>5.9327508589459326</v>
      </c>
      <c r="AH309" s="144">
        <v>5.93</v>
      </c>
      <c r="AI309" s="159">
        <f t="shared" si="95"/>
        <v>0.83558907094223034</v>
      </c>
      <c r="AJ309" s="134">
        <f t="shared" si="96"/>
        <v>0.80048268344284101</v>
      </c>
      <c r="AK309" s="134">
        <f t="shared" si="97"/>
        <v>0.24538841802873834</v>
      </c>
      <c r="AL309" s="134">
        <f t="shared" si="98"/>
        <v>0.23715324114828967</v>
      </c>
      <c r="AM309" s="156">
        <v>0.99</v>
      </c>
      <c r="AN309" s="83">
        <v>0.99919999999999998</v>
      </c>
      <c r="AO309" s="156">
        <v>0.99</v>
      </c>
      <c r="AP309" s="112">
        <v>1</v>
      </c>
      <c r="AQ309" s="136">
        <v>-2.5594071494229799E-2</v>
      </c>
    </row>
    <row r="310" spans="24:43" ht="14.45" customHeight="1">
      <c r="X310" s="129" t="s">
        <v>17</v>
      </c>
      <c r="Y310" s="130" t="s">
        <v>3</v>
      </c>
      <c r="Z310" s="130">
        <v>20</v>
      </c>
      <c r="AA310" s="130">
        <v>24</v>
      </c>
      <c r="AB310" s="132">
        <v>43708</v>
      </c>
      <c r="AC310" s="143">
        <v>3564.2224576958724</v>
      </c>
      <c r="AD310" s="133">
        <v>3426.4102171620852</v>
      </c>
      <c r="AE310" s="133">
        <v>5.9071978107513088</v>
      </c>
      <c r="AF310" s="133">
        <v>5.6764354838709679</v>
      </c>
      <c r="AG310" s="133">
        <v>5.9338240338712582</v>
      </c>
      <c r="AH310" s="133">
        <v>5.615887096774193</v>
      </c>
      <c r="AI310" s="159">
        <f t="shared" si="95"/>
        <v>0.81549632619739165</v>
      </c>
      <c r="AJ310" s="134">
        <f t="shared" si="96"/>
        <v>0.82220230304755326</v>
      </c>
      <c r="AK310" s="134">
        <f t="shared" si="97"/>
        <v>0.23953107914622795</v>
      </c>
      <c r="AL310" s="134">
        <f t="shared" si="98"/>
        <v>0.23026950384153799</v>
      </c>
      <c r="AM310" s="156">
        <v>0.99</v>
      </c>
      <c r="AN310" s="83">
        <v>0.99739999999999995</v>
      </c>
      <c r="AO310" s="156">
        <v>0.99</v>
      </c>
      <c r="AP310" s="112">
        <v>1</v>
      </c>
      <c r="AQ310" s="136">
        <v>-2.5594071494229799E-2</v>
      </c>
    </row>
    <row r="311" spans="24:43" ht="14.45" customHeight="1">
      <c r="X311" s="129" t="s">
        <v>17</v>
      </c>
      <c r="Y311" s="130" t="s">
        <v>3</v>
      </c>
      <c r="Z311" s="130">
        <v>20</v>
      </c>
      <c r="AA311" s="130">
        <v>24</v>
      </c>
      <c r="AB311" s="132">
        <v>43738</v>
      </c>
      <c r="AC311" s="143">
        <v>3717.2259355416973</v>
      </c>
      <c r="AD311" s="133">
        <v>3621.1290510801659</v>
      </c>
      <c r="AE311" s="133">
        <v>6.1174629055733405</v>
      </c>
      <c r="AF311" s="133">
        <v>6.05</v>
      </c>
      <c r="AG311" s="133">
        <v>6.6950261407021374</v>
      </c>
      <c r="AH311" s="133">
        <v>6.53</v>
      </c>
      <c r="AI311" s="159">
        <f t="shared" si="95"/>
        <v>0.77893100401749227</v>
      </c>
      <c r="AJ311" s="134">
        <f t="shared" si="96"/>
        <v>0.78598917948748537</v>
      </c>
      <c r="AK311" s="134">
        <f t="shared" si="97"/>
        <v>0.25814068996817346</v>
      </c>
      <c r="AL311" s="134">
        <f t="shared" si="98"/>
        <v>0.25146729521390043</v>
      </c>
      <c r="AM311" s="156">
        <v>0.99</v>
      </c>
      <c r="AN311" s="83">
        <v>0.97989999999999999</v>
      </c>
      <c r="AO311" s="156">
        <v>0.99</v>
      </c>
      <c r="AP311" s="112">
        <v>0.99529999999999996</v>
      </c>
      <c r="AQ311" s="136">
        <v>-1.84E-2</v>
      </c>
    </row>
    <row r="312" spans="24:43" ht="14.45" customHeight="1">
      <c r="X312" s="129" t="s">
        <v>17</v>
      </c>
      <c r="Y312" s="130" t="s">
        <v>3</v>
      </c>
      <c r="Z312" s="130">
        <v>20</v>
      </c>
      <c r="AA312" s="130">
        <v>24</v>
      </c>
      <c r="AB312" s="132">
        <v>43769</v>
      </c>
      <c r="AC312" s="143">
        <v>3756.996835823596</v>
      </c>
      <c r="AD312" s="133">
        <v>3427.79</v>
      </c>
      <c r="AE312" s="133">
        <v>5.3323623443354959</v>
      </c>
      <c r="AF312" s="133">
        <v>5.22</v>
      </c>
      <c r="AG312" s="133">
        <v>6.4593520844817638</v>
      </c>
      <c r="AH312" s="133">
        <v>6.12</v>
      </c>
      <c r="AI312" s="159">
        <f t="shared" si="95"/>
        <v>0.78966654950588944</v>
      </c>
      <c r="AJ312" s="134">
        <f t="shared" si="96"/>
        <v>0.7532697107898586</v>
      </c>
      <c r="AK312" s="134">
        <f t="shared" si="97"/>
        <v>0.25248634649352125</v>
      </c>
      <c r="AL312" s="134">
        <f t="shared" si="98"/>
        <v>0.2303622311827957</v>
      </c>
      <c r="AM312" s="156">
        <v>0.99</v>
      </c>
      <c r="AN312" s="83">
        <v>0.99939999999999996</v>
      </c>
      <c r="AO312" s="156">
        <v>0.99</v>
      </c>
      <c r="AP312" s="112">
        <v>1</v>
      </c>
      <c r="AQ312" s="136">
        <v>-1.9199999999999998E-2</v>
      </c>
    </row>
    <row r="313" spans="24:43" ht="14.45" customHeight="1">
      <c r="X313" s="129" t="s">
        <v>17</v>
      </c>
      <c r="Y313" s="130" t="s">
        <v>3</v>
      </c>
      <c r="Z313" s="130">
        <v>20</v>
      </c>
      <c r="AA313" s="130">
        <v>24</v>
      </c>
      <c r="AB313" s="132">
        <v>43799</v>
      </c>
      <c r="AC313" s="143">
        <v>3196.1926853354539</v>
      </c>
      <c r="AD313" s="133">
        <v>2609.598790759082</v>
      </c>
      <c r="AE313" s="133">
        <v>4.4277856964932996</v>
      </c>
      <c r="AF313" s="133">
        <v>3.56</v>
      </c>
      <c r="AG313" s="133">
        <v>5.6141324910591726</v>
      </c>
      <c r="AH313" s="133">
        <v>4.5</v>
      </c>
      <c r="AI313" s="159">
        <f t="shared" si="95"/>
        <v>0.79869801421193587</v>
      </c>
      <c r="AJ313" s="134">
        <f t="shared" si="96"/>
        <v>0.80599592268880871</v>
      </c>
      <c r="AK313" s="134">
        <f t="shared" si="97"/>
        <v>0.22195782537051761</v>
      </c>
      <c r="AL313" s="134">
        <f t="shared" si="98"/>
        <v>0.18122213824715847</v>
      </c>
      <c r="AM313" s="156">
        <v>0.99</v>
      </c>
      <c r="AN313" s="156">
        <v>0.99929999999999997</v>
      </c>
      <c r="AO313" s="156">
        <v>0.99</v>
      </c>
      <c r="AP313" s="157">
        <v>1</v>
      </c>
      <c r="AQ313" s="136">
        <v>-1.3899999999999999E-2</v>
      </c>
    </row>
    <row r="314" spans="24:43" ht="14.45" customHeight="1">
      <c r="X314" s="129" t="s">
        <v>17</v>
      </c>
      <c r="Y314" s="130" t="s">
        <v>3</v>
      </c>
      <c r="Z314" s="130">
        <v>20</v>
      </c>
      <c r="AA314" s="130">
        <v>24</v>
      </c>
      <c r="AB314" s="132">
        <v>43830</v>
      </c>
      <c r="AC314" s="143">
        <v>3175.9378928251149</v>
      </c>
      <c r="AD314" s="133">
        <v>3042.6732605056577</v>
      </c>
      <c r="AE314" s="133">
        <v>3.8082873583532755</v>
      </c>
      <c r="AF314" s="133">
        <v>3.7424677419354841</v>
      </c>
      <c r="AG314" s="133">
        <v>5.2947245015465239</v>
      </c>
      <c r="AH314" s="133">
        <v>5.1285161290322581</v>
      </c>
      <c r="AI314" s="159">
        <f t="shared" si="95"/>
        <v>0.81436763105429444</v>
      </c>
      <c r="AJ314" s="134">
        <f t="shared" si="96"/>
        <v>0.80215922587829325</v>
      </c>
      <c r="AK314" s="134">
        <f t="shared" si="97"/>
        <v>0.21343668634577384</v>
      </c>
      <c r="AL314" s="134">
        <f t="shared" si="98"/>
        <v>0.20448072987269206</v>
      </c>
      <c r="AM314" s="156">
        <v>0.99</v>
      </c>
      <c r="AN314" s="83">
        <v>0.99409999999999998</v>
      </c>
      <c r="AO314" s="156">
        <v>0.99</v>
      </c>
      <c r="AP314" s="112">
        <v>0.99490000000000001</v>
      </c>
      <c r="AQ314" s="136">
        <v>-1.9099999999999999E-2</v>
      </c>
    </row>
    <row r="315" spans="24:43" ht="14.45" customHeight="1">
      <c r="X315" s="129" t="s">
        <v>17</v>
      </c>
      <c r="Y315" s="130" t="s">
        <v>3</v>
      </c>
      <c r="Z315" s="130">
        <v>20</v>
      </c>
      <c r="AA315" s="130">
        <v>24</v>
      </c>
      <c r="AB315" s="132">
        <v>43861</v>
      </c>
      <c r="AC315" s="143">
        <v>3169.8717841605535</v>
      </c>
      <c r="AD315" s="143">
        <v>3049.8910501085511</v>
      </c>
      <c r="AE315" s="143">
        <v>3.8369193718804895</v>
      </c>
      <c r="AF315" s="143">
        <v>3.8479193548387096</v>
      </c>
      <c r="AG315" s="143">
        <v>5.1149524439575051</v>
      </c>
      <c r="AH315" s="143">
        <v>5.0777258064516131</v>
      </c>
      <c r="AI315" s="159">
        <f t="shared" si="95"/>
        <v>0.84137957633234883</v>
      </c>
      <c r="AJ315" s="134">
        <f t="shared" si="96"/>
        <v>0.80779804780910258</v>
      </c>
      <c r="AK315" s="134">
        <f t="shared" si="97"/>
        <v>0.21302901775272537</v>
      </c>
      <c r="AL315" s="134">
        <f t="shared" si="98"/>
        <v>0.20496579637826282</v>
      </c>
      <c r="AM315" s="83">
        <v>0.99</v>
      </c>
      <c r="AN315" s="83">
        <v>0.99939999999999996</v>
      </c>
      <c r="AO315" s="83">
        <v>0.99</v>
      </c>
      <c r="AP315" s="145">
        <v>1</v>
      </c>
      <c r="AQ315" s="136">
        <v>-2.1999999999999999E-2</v>
      </c>
    </row>
    <row r="316" spans="24:43" ht="14.45" customHeight="1">
      <c r="X316" s="129" t="s">
        <v>17</v>
      </c>
      <c r="Y316" s="130" t="s">
        <v>3</v>
      </c>
      <c r="Z316" s="130">
        <v>20</v>
      </c>
      <c r="AA316" s="130">
        <v>24</v>
      </c>
      <c r="AB316" s="132">
        <v>43890</v>
      </c>
      <c r="AC316" s="143">
        <v>3398.5479193201963</v>
      </c>
      <c r="AD316" s="133">
        <v>3488.6048525620404</v>
      </c>
      <c r="AE316" s="133">
        <v>4.909433971557319</v>
      </c>
      <c r="AF316" s="133">
        <v>5.1676551724137934</v>
      </c>
      <c r="AG316" s="133">
        <v>6.0733236252204579</v>
      </c>
      <c r="AH316" s="133">
        <v>6.4187413793103456</v>
      </c>
      <c r="AI316" s="159">
        <f t="shared" si="95"/>
        <v>0.8121243644682179</v>
      </c>
      <c r="AJ316" s="134">
        <f t="shared" si="96"/>
        <v>0.78144204752709612</v>
      </c>
      <c r="AK316" s="134">
        <f t="shared" si="97"/>
        <v>0.24414855742242789</v>
      </c>
      <c r="AL316" s="134">
        <f t="shared" si="98"/>
        <v>0.25061816469554887</v>
      </c>
      <c r="AM316" s="83">
        <v>0.99</v>
      </c>
      <c r="AN316" s="83">
        <v>0.99929999999999997</v>
      </c>
      <c r="AO316" s="156">
        <v>0.99</v>
      </c>
      <c r="AP316" s="112">
        <v>1</v>
      </c>
      <c r="AQ316" s="136">
        <v>-2.0899999999999998E-2</v>
      </c>
    </row>
    <row r="317" spans="24:43" ht="14.45" customHeight="1">
      <c r="X317" s="129" t="s">
        <v>17</v>
      </c>
      <c r="Y317" s="130" t="s">
        <v>3</v>
      </c>
      <c r="Z317" s="130">
        <v>20</v>
      </c>
      <c r="AA317" s="130">
        <v>24</v>
      </c>
      <c r="AB317" s="132">
        <v>43921</v>
      </c>
      <c r="AC317" s="143">
        <v>3965.6218978683382</v>
      </c>
      <c r="AD317" s="133">
        <v>3779.2635768099717</v>
      </c>
      <c r="AE317" s="133">
        <v>6.0194264892473113</v>
      </c>
      <c r="AF317" s="144">
        <v>5.78</v>
      </c>
      <c r="AG317" s="133">
        <v>6.7130967741935486</v>
      </c>
      <c r="AH317" s="144">
        <v>6.43</v>
      </c>
      <c r="AI317" s="159">
        <f t="shared" ref="AI317:AI392" si="105">AC317/AA317/AG317/DAY(AB317)/AM317</f>
        <v>0.80201089122760616</v>
      </c>
      <c r="AJ317" s="134">
        <f t="shared" ref="AJ317:AJ392" si="106">AD317/AA317/AH317/DAY(AB317)/AN317</f>
        <v>0.79540178739138323</v>
      </c>
      <c r="AK317" s="134">
        <f t="shared" ref="AK317:AK392" si="107">AC317/Z317/24/DAY(AB317)</f>
        <v>0.26650684797502272</v>
      </c>
      <c r="AL317" s="134">
        <f t="shared" ref="AL317:AL392" si="108">AD317/Z317/24/DAY(AB317)</f>
        <v>0.25398276725873464</v>
      </c>
      <c r="AM317" s="83">
        <v>0.99</v>
      </c>
      <c r="AN317" s="83">
        <v>0.99319999999999997</v>
      </c>
      <c r="AO317" s="83">
        <v>0.99</v>
      </c>
      <c r="AP317" s="145">
        <v>0.995</v>
      </c>
      <c r="AQ317" s="136">
        <v>-1.84E-2</v>
      </c>
    </row>
    <row r="318" spans="24:43" ht="14.45" customHeight="1">
      <c r="X318" s="129" t="s">
        <v>17</v>
      </c>
      <c r="Y318" s="130" t="s">
        <v>3</v>
      </c>
      <c r="Z318" s="130">
        <v>20</v>
      </c>
      <c r="AA318" s="130">
        <v>24</v>
      </c>
      <c r="AB318" s="132">
        <v>43951</v>
      </c>
      <c r="AC318" s="160">
        <v>4020.4335816204693</v>
      </c>
      <c r="AD318" s="133">
        <v>3819.75</v>
      </c>
      <c r="AE318" s="131">
        <v>6.8666666666666663</v>
      </c>
      <c r="AF318" s="131">
        <v>6.6950000000000003</v>
      </c>
      <c r="AG318" s="131">
        <v>7.1033333333333335</v>
      </c>
      <c r="AH318" s="131">
        <v>6.8230000000000004</v>
      </c>
      <c r="AI318" s="134">
        <f t="shared" si="105"/>
        <v>0.79404114301557527</v>
      </c>
      <c r="AJ318" s="134">
        <f t="shared" si="106"/>
        <v>0.77778108946876257</v>
      </c>
      <c r="AK318" s="134">
        <f t="shared" si="107"/>
        <v>0.2791967765014215</v>
      </c>
      <c r="AL318" s="134">
        <f t="shared" si="108"/>
        <v>0.26526041666666667</v>
      </c>
      <c r="AM318" s="83">
        <v>0.99</v>
      </c>
      <c r="AN318" s="111">
        <v>0.99970000000000003</v>
      </c>
      <c r="AO318" s="83">
        <v>0.995</v>
      </c>
      <c r="AP318" s="112">
        <v>1</v>
      </c>
      <c r="AQ318" s="136">
        <v>-2.0899999999999998E-2</v>
      </c>
    </row>
    <row r="319" spans="24:43" ht="14.45" customHeight="1">
      <c r="X319" s="129" t="s">
        <v>17</v>
      </c>
      <c r="Y319" s="130" t="s">
        <v>3</v>
      </c>
      <c r="Z319" s="130">
        <v>20</v>
      </c>
      <c r="AA319" s="130">
        <v>24</v>
      </c>
      <c r="AB319" s="132">
        <v>43982</v>
      </c>
      <c r="AC319" s="133">
        <v>3954.7248993474218</v>
      </c>
      <c r="AD319" s="133">
        <v>4054.7367176087232</v>
      </c>
      <c r="AE319" s="131">
        <v>6.903225806451613</v>
      </c>
      <c r="AF319" s="131">
        <v>7.4182419354838718</v>
      </c>
      <c r="AG319" s="131">
        <v>6.6870967741935488</v>
      </c>
      <c r="AH319" s="131">
        <v>7.0935161290322579</v>
      </c>
      <c r="AI319" s="134">
        <f t="shared" si="105"/>
        <v>0.8029167903807779</v>
      </c>
      <c r="AJ319" s="134">
        <f t="shared" si="106"/>
        <v>0.76891040585526327</v>
      </c>
      <c r="AK319" s="134">
        <f t="shared" si="107"/>
        <v>0.26577452280560626</v>
      </c>
      <c r="AL319" s="134">
        <f t="shared" si="108"/>
        <v>0.2724957471511239</v>
      </c>
      <c r="AM319" s="83">
        <v>0.99</v>
      </c>
      <c r="AN319" s="111">
        <v>0.99919999999999998</v>
      </c>
      <c r="AO319" s="83">
        <v>0.995</v>
      </c>
      <c r="AP319" s="112">
        <v>1</v>
      </c>
      <c r="AQ319" s="146">
        <v>-3.10115019902658E-2</v>
      </c>
    </row>
    <row r="320" spans="24:43" ht="14.45" customHeight="1">
      <c r="X320" s="129" t="s">
        <v>17</v>
      </c>
      <c r="Y320" s="130" t="s">
        <v>3</v>
      </c>
      <c r="Z320" s="130">
        <v>20</v>
      </c>
      <c r="AA320" s="130">
        <v>24</v>
      </c>
      <c r="AB320" s="132">
        <v>44012</v>
      </c>
      <c r="AC320" s="133">
        <v>3525.8159757287017</v>
      </c>
      <c r="AD320" s="133">
        <v>3846.7322334675387</v>
      </c>
      <c r="AE320" s="131">
        <v>6.5</v>
      </c>
      <c r="AF320" s="131">
        <v>7.29</v>
      </c>
      <c r="AG320" s="131">
        <v>6.1333333333333337</v>
      </c>
      <c r="AH320" s="131">
        <v>6.81</v>
      </c>
      <c r="AI320" s="134">
        <f t="shared" si="105"/>
        <v>0.80648330582288053</v>
      </c>
      <c r="AJ320" s="134">
        <f t="shared" si="106"/>
        <v>0.79022466273968528</v>
      </c>
      <c r="AK320" s="134">
        <f t="shared" si="107"/>
        <v>0.24484833164782652</v>
      </c>
      <c r="AL320" s="134">
        <f t="shared" si="108"/>
        <v>0.26713418287969021</v>
      </c>
      <c r="AM320" s="83">
        <v>0.99</v>
      </c>
      <c r="AN320" s="111">
        <v>0.99280000000000002</v>
      </c>
      <c r="AO320" s="83">
        <v>0.995</v>
      </c>
      <c r="AP320" s="112">
        <v>0.99550000000000005</v>
      </c>
      <c r="AQ320" s="148">
        <v>-2.4299999999999999E-2</v>
      </c>
    </row>
    <row r="321" spans="24:43" ht="14.45" customHeight="1">
      <c r="X321" s="129" t="s">
        <v>17</v>
      </c>
      <c r="Y321" s="130" t="s">
        <v>3</v>
      </c>
      <c r="Z321" s="130">
        <v>20</v>
      </c>
      <c r="AA321" s="130">
        <v>24</v>
      </c>
      <c r="AB321" s="132">
        <v>44043</v>
      </c>
      <c r="AC321" s="133">
        <v>3282.0057504119159</v>
      </c>
      <c r="AD321" s="133">
        <v>3774.2791879366459</v>
      </c>
      <c r="AE321" s="131">
        <v>5.741935483870968</v>
      </c>
      <c r="AF321" s="131">
        <v>6.79</v>
      </c>
      <c r="AG321" s="131">
        <v>5.4838709677419351</v>
      </c>
      <c r="AH321" s="131">
        <v>6.36</v>
      </c>
      <c r="AI321" s="134">
        <f t="shared" si="105"/>
        <v>0.81253855971774513</v>
      </c>
      <c r="AJ321" s="134">
        <f t="shared" si="106"/>
        <v>0.80164278906550179</v>
      </c>
      <c r="AK321" s="134">
        <f t="shared" si="107"/>
        <v>0.22056490258144595</v>
      </c>
      <c r="AL321" s="134">
        <f t="shared" si="108"/>
        <v>0.25364779488821548</v>
      </c>
      <c r="AM321" s="83">
        <v>0.99</v>
      </c>
      <c r="AN321" s="111">
        <v>0.995</v>
      </c>
      <c r="AO321" s="83">
        <v>0.995</v>
      </c>
      <c r="AP321" s="112">
        <v>0.99629999999999996</v>
      </c>
      <c r="AQ321" s="146">
        <v>-1.9E-2</v>
      </c>
    </row>
    <row r="322" spans="24:43" ht="14.45" customHeight="1">
      <c r="X322" s="129" t="s">
        <v>17</v>
      </c>
      <c r="Y322" s="130" t="s">
        <v>3</v>
      </c>
      <c r="Z322" s="130">
        <v>20</v>
      </c>
      <c r="AA322" s="130">
        <v>24</v>
      </c>
      <c r="AB322" s="132">
        <v>44074</v>
      </c>
      <c r="AC322" s="133">
        <v>3368.3439549223444</v>
      </c>
      <c r="AD322" s="133">
        <v>3434.2486424842823</v>
      </c>
      <c r="AE322" s="131">
        <v>5.709677419354839</v>
      </c>
      <c r="AF322" s="131">
        <v>5.7350000000000003</v>
      </c>
      <c r="AG322" s="131">
        <v>5.709677419354839</v>
      </c>
      <c r="AH322" s="131">
        <v>5.633</v>
      </c>
      <c r="AI322" s="134">
        <f t="shared" si="105"/>
        <v>0.80093399981984259</v>
      </c>
      <c r="AJ322" s="134">
        <f t="shared" si="106"/>
        <v>0.82083899005674077</v>
      </c>
      <c r="AK322" s="134">
        <f t="shared" si="107"/>
        <v>0.22636720127166293</v>
      </c>
      <c r="AL322" s="134">
        <f t="shared" si="108"/>
        <v>0.23079627973684691</v>
      </c>
      <c r="AM322" s="83">
        <v>0.99</v>
      </c>
      <c r="AN322" s="111">
        <v>0.99829999999999997</v>
      </c>
      <c r="AO322" s="83">
        <v>0.995</v>
      </c>
      <c r="AP322" s="112">
        <v>0.99880000000000002</v>
      </c>
      <c r="AQ322" s="146">
        <v>-8.0000000000000002E-3</v>
      </c>
    </row>
    <row r="323" spans="24:43" ht="14.45" customHeight="1">
      <c r="X323" s="129" t="s">
        <v>17</v>
      </c>
      <c r="Y323" s="130" t="s">
        <v>3</v>
      </c>
      <c r="Z323" s="130">
        <v>20</v>
      </c>
      <c r="AA323" s="130">
        <v>24</v>
      </c>
      <c r="AB323" s="132">
        <v>44104</v>
      </c>
      <c r="AC323" s="133">
        <v>3665.6517502775828</v>
      </c>
      <c r="AD323" s="133">
        <v>3524.5976331284319</v>
      </c>
      <c r="AE323" s="131">
        <v>5.9333333333333336</v>
      </c>
      <c r="AF323" s="131">
        <v>5.9179000000000004</v>
      </c>
      <c r="AG323" s="131">
        <v>6.4366666666666665</v>
      </c>
      <c r="AH323" s="131">
        <v>6.3577000000000004</v>
      </c>
      <c r="AI323" s="134">
        <f t="shared" si="105"/>
        <v>0.7989553201350601</v>
      </c>
      <c r="AJ323" s="134">
        <f t="shared" si="106"/>
        <v>0.78681350629249713</v>
      </c>
      <c r="AK323" s="134">
        <f t="shared" si="107"/>
        <v>0.25455914932483215</v>
      </c>
      <c r="AL323" s="134">
        <f t="shared" si="108"/>
        <v>0.24476372452280776</v>
      </c>
      <c r="AM323" s="83">
        <v>0.99</v>
      </c>
      <c r="AN323" s="111">
        <v>0.97860000000000003</v>
      </c>
      <c r="AO323" s="83">
        <v>0.995</v>
      </c>
      <c r="AP323" s="112">
        <v>0.98680000000000001</v>
      </c>
      <c r="AQ323" s="146">
        <v>-2.3900000000000001E-2</v>
      </c>
    </row>
    <row r="324" spans="24:43" ht="14.45" customHeight="1">
      <c r="X324" s="129" t="s">
        <v>17</v>
      </c>
      <c r="Y324" s="130" t="s">
        <v>3</v>
      </c>
      <c r="Z324" s="130">
        <v>20</v>
      </c>
      <c r="AA324" s="130">
        <v>24</v>
      </c>
      <c r="AB324" s="132">
        <v>44135</v>
      </c>
      <c r="AC324" s="133">
        <v>3711.3940708978785</v>
      </c>
      <c r="AD324" s="133">
        <v>3603.8750622207699</v>
      </c>
      <c r="AE324" s="131">
        <v>5.387096774193548</v>
      </c>
      <c r="AF324" s="131">
        <v>5.2831290322580644</v>
      </c>
      <c r="AG324" s="131">
        <v>6.4161290322580644</v>
      </c>
      <c r="AH324" s="131">
        <v>6.3142258064516126</v>
      </c>
      <c r="AI324" s="134">
        <f t="shared" si="105"/>
        <v>0.78533662223413081</v>
      </c>
      <c r="AJ324" s="134">
        <f t="shared" si="106"/>
        <v>0.76745060843504265</v>
      </c>
      <c r="AK324" s="134">
        <f t="shared" si="107"/>
        <v>0.24942164454958859</v>
      </c>
      <c r="AL324" s="134">
        <f t="shared" si="108"/>
        <v>0.24219590471913774</v>
      </c>
      <c r="AM324" s="83">
        <v>0.99</v>
      </c>
      <c r="AN324" s="111">
        <v>0.99960000000000004</v>
      </c>
      <c r="AO324" s="83">
        <v>0.995</v>
      </c>
      <c r="AP324" s="112">
        <v>1</v>
      </c>
      <c r="AQ324" s="146">
        <v>-2.5999999999999999E-2</v>
      </c>
    </row>
    <row r="325" spans="24:43" ht="14.45" customHeight="1">
      <c r="X325" s="129" t="s">
        <v>17</v>
      </c>
      <c r="Y325" s="130" t="s">
        <v>3</v>
      </c>
      <c r="Z325" s="130">
        <v>20</v>
      </c>
      <c r="AA325" s="130">
        <v>24</v>
      </c>
      <c r="AB325" s="132">
        <v>44165</v>
      </c>
      <c r="AC325" s="133">
        <v>3220.6597223535687</v>
      </c>
      <c r="AD325" s="133">
        <v>3124.3352497672709</v>
      </c>
      <c r="AE325" s="131">
        <v>4.2666666666666666</v>
      </c>
      <c r="AF325" s="131">
        <v>4.2770000000000001</v>
      </c>
      <c r="AG325" s="131">
        <v>5.4</v>
      </c>
      <c r="AH325" s="131">
        <v>5.6429999999999998</v>
      </c>
      <c r="AI325" s="134">
        <f t="shared" si="105"/>
        <v>0.8367262445321445</v>
      </c>
      <c r="AJ325" s="134">
        <f t="shared" si="106"/>
        <v>0.77113925611695988</v>
      </c>
      <c r="AK325" s="134">
        <f t="shared" si="107"/>
        <v>0.22365692516344227</v>
      </c>
      <c r="AL325" s="134">
        <f t="shared" si="108"/>
        <v>0.21696772567828271</v>
      </c>
      <c r="AM325" s="83">
        <v>0.99</v>
      </c>
      <c r="AN325" s="111">
        <v>0.99719999999999998</v>
      </c>
      <c r="AO325" s="83">
        <v>0.995</v>
      </c>
      <c r="AP325" s="112">
        <v>0.99809999999999999</v>
      </c>
      <c r="AQ325" s="146">
        <v>-1.77E-2</v>
      </c>
    </row>
    <row r="326" spans="24:43" ht="14.45" customHeight="1">
      <c r="X326" s="129" t="s">
        <v>17</v>
      </c>
      <c r="Y326" s="130" t="s">
        <v>3</v>
      </c>
      <c r="Z326" s="130">
        <v>20</v>
      </c>
      <c r="AA326" s="130">
        <v>24</v>
      </c>
      <c r="AB326" s="132">
        <v>44196</v>
      </c>
      <c r="AC326" s="133">
        <v>3166.2902598355963</v>
      </c>
      <c r="AD326" s="133">
        <v>3210.0412154186301</v>
      </c>
      <c r="AE326" s="131">
        <v>3.774193548387097</v>
      </c>
      <c r="AF326" s="131">
        <v>3.96</v>
      </c>
      <c r="AG326" s="131">
        <v>5.0258064516129037</v>
      </c>
      <c r="AH326" s="131">
        <v>5.55</v>
      </c>
      <c r="AI326" s="134">
        <f t="shared" si="105"/>
        <v>0.85533616541851865</v>
      </c>
      <c r="AJ326" s="134">
        <f t="shared" si="106"/>
        <v>0.7866831359775639</v>
      </c>
      <c r="AK326" s="134">
        <f t="shared" si="107"/>
        <v>0.21278832391368255</v>
      </c>
      <c r="AL326" s="134">
        <f t="shared" si="108"/>
        <v>0.21572857630501546</v>
      </c>
      <c r="AM326" s="83">
        <v>0.99</v>
      </c>
      <c r="AN326" s="111">
        <v>0.98819999999999997</v>
      </c>
      <c r="AO326" s="83">
        <v>0.995</v>
      </c>
      <c r="AP326" s="112">
        <v>0.99099999999999999</v>
      </c>
      <c r="AQ326" s="146">
        <v>-2.4199999999999999E-2</v>
      </c>
    </row>
    <row r="327" spans="24:43" ht="14.45" customHeight="1">
      <c r="X327" s="129" t="s">
        <v>17</v>
      </c>
      <c r="Y327" s="130" t="s">
        <v>3</v>
      </c>
      <c r="Z327" s="130">
        <v>20</v>
      </c>
      <c r="AA327" s="130">
        <v>24</v>
      </c>
      <c r="AB327" s="132">
        <v>44227</v>
      </c>
      <c r="AC327" s="133">
        <v>3282.5426795966059</v>
      </c>
      <c r="AD327" s="133">
        <v>3114.5683358105957</v>
      </c>
      <c r="AE327" s="131">
        <v>4.032258064516129</v>
      </c>
      <c r="AF327" s="131">
        <v>4.032258064516129</v>
      </c>
      <c r="AG327" s="131">
        <v>5.2967741935483863</v>
      </c>
      <c r="AH327" s="131">
        <v>5.4297881285366643</v>
      </c>
      <c r="AI327" s="134">
        <f t="shared" si="105"/>
        <v>0.84137730317707282</v>
      </c>
      <c r="AJ327" s="134">
        <f t="shared" si="106"/>
        <v>0.77384131811563583</v>
      </c>
      <c r="AK327" s="134">
        <f t="shared" si="107"/>
        <v>0.22060098653202995</v>
      </c>
      <c r="AL327" s="134">
        <f t="shared" si="108"/>
        <v>0.20931238815931424</v>
      </c>
      <c r="AM327" s="83">
        <v>0.99</v>
      </c>
      <c r="AN327" s="111">
        <v>0.99629999999999996</v>
      </c>
      <c r="AO327" s="83">
        <v>0.995</v>
      </c>
      <c r="AP327" s="112">
        <v>0.99729999999999996</v>
      </c>
      <c r="AQ327" s="146">
        <v>-2.0500000000000001E-2</v>
      </c>
    </row>
    <row r="328" spans="24:43" ht="14.45" customHeight="1">
      <c r="X328" s="129" t="s">
        <v>17</v>
      </c>
      <c r="Y328" s="130" t="s">
        <v>3</v>
      </c>
      <c r="Z328" s="130">
        <v>20</v>
      </c>
      <c r="AA328" s="130">
        <v>24</v>
      </c>
      <c r="AB328" s="132">
        <v>44255</v>
      </c>
      <c r="AC328" s="133">
        <v>3335.5876921978283</v>
      </c>
      <c r="AD328" s="133">
        <v>3326.2937362989896</v>
      </c>
      <c r="AE328" s="131">
        <v>4.9642857142857144</v>
      </c>
      <c r="AF328" s="131">
        <v>5.176036492873048</v>
      </c>
      <c r="AG328" s="131">
        <v>6.0892857142857144</v>
      </c>
      <c r="AH328" s="131">
        <v>6.5244160881001809</v>
      </c>
      <c r="AI328" s="134">
        <f t="shared" si="105"/>
        <v>0.82338233068658939</v>
      </c>
      <c r="AJ328" s="134">
        <f t="shared" si="106"/>
        <v>0.76301352384955745</v>
      </c>
      <c r="AK328" s="134">
        <f t="shared" si="107"/>
        <v>0.24818360805043366</v>
      </c>
      <c r="AL328" s="134">
        <f t="shared" si="108"/>
        <v>0.24749209347462719</v>
      </c>
      <c r="AM328" s="83">
        <v>0.99</v>
      </c>
      <c r="AN328" s="111">
        <v>0.99429999999999996</v>
      </c>
      <c r="AO328" s="83">
        <v>0.995</v>
      </c>
      <c r="AP328" s="112">
        <v>0.996</v>
      </c>
      <c r="AQ328" s="146">
        <v>-2.3300000000000001E-2</v>
      </c>
    </row>
    <row r="329" spans="24:43" ht="14.45" customHeight="1">
      <c r="X329" s="129" t="s">
        <v>17</v>
      </c>
      <c r="Y329" s="130" t="s">
        <v>3</v>
      </c>
      <c r="Z329" s="130">
        <v>20</v>
      </c>
      <c r="AA329" s="130">
        <v>24</v>
      </c>
      <c r="AB329" s="132">
        <v>44286</v>
      </c>
      <c r="AC329" s="137">
        <v>4133.0638929351944</v>
      </c>
      <c r="AD329" s="133">
        <v>3779.0948792596387</v>
      </c>
      <c r="AE329" s="138">
        <v>6.161290322580645</v>
      </c>
      <c r="AF329" s="131">
        <v>5.9594257889890523</v>
      </c>
      <c r="AG329" s="131">
        <v>6.9129032258064518</v>
      </c>
      <c r="AH329" s="131">
        <v>6.7469898991959871</v>
      </c>
      <c r="AI329" s="134">
        <f t="shared" si="105"/>
        <v>0.81171488821470161</v>
      </c>
      <c r="AJ329" s="134">
        <f t="shared" si="106"/>
        <v>0.75601894422883176</v>
      </c>
      <c r="AK329" s="134">
        <f t="shared" si="107"/>
        <v>0.27775967022413939</v>
      </c>
      <c r="AL329" s="134">
        <f t="shared" si="108"/>
        <v>0.2539714300577714</v>
      </c>
      <c r="AM329" s="83">
        <v>0.99</v>
      </c>
      <c r="AN329" s="111">
        <v>0.99580000000000002</v>
      </c>
      <c r="AO329" s="83">
        <v>0.995</v>
      </c>
      <c r="AP329" s="112">
        <v>0.99650000000000005</v>
      </c>
      <c r="AQ329" s="146">
        <v>-3.9300000000000002E-2</v>
      </c>
    </row>
    <row r="330" spans="24:43" ht="14.45" customHeight="1">
      <c r="X330" s="129" t="s">
        <v>17</v>
      </c>
      <c r="Y330" s="130" t="s">
        <v>3</v>
      </c>
      <c r="Z330" s="130">
        <v>20</v>
      </c>
      <c r="AA330" s="130">
        <v>24</v>
      </c>
      <c r="AB330" s="132">
        <v>44316</v>
      </c>
      <c r="AC330" s="133">
        <v>3992.7414709292721</v>
      </c>
      <c r="AD330" s="133">
        <v>3988.9807680659146</v>
      </c>
      <c r="AE330" s="131">
        <v>6.8666666666666663</v>
      </c>
      <c r="AF330" s="133">
        <v>7.0605932881547444</v>
      </c>
      <c r="AG330" s="131">
        <v>7.1033333333333335</v>
      </c>
      <c r="AH330" s="133">
        <v>7.3302411644383785</v>
      </c>
      <c r="AI330" s="134">
        <f t="shared" si="105"/>
        <v>0.78857191319760878</v>
      </c>
      <c r="AJ330" s="134">
        <f t="shared" si="106"/>
        <v>0.7563369109908924</v>
      </c>
      <c r="AK330" s="134">
        <f t="shared" si="107"/>
        <v>0.27727371325897721</v>
      </c>
      <c r="AL330" s="134">
        <f t="shared" si="108"/>
        <v>0.27701255333791075</v>
      </c>
      <c r="AM330" s="83">
        <v>0.99</v>
      </c>
      <c r="AN330" s="111">
        <v>0.99929999999999997</v>
      </c>
      <c r="AO330" s="83">
        <v>0.995</v>
      </c>
      <c r="AP330" s="112">
        <v>1</v>
      </c>
      <c r="AQ330" s="136">
        <v>-2.92E-2</v>
      </c>
    </row>
    <row r="331" spans="24:43" ht="14.45" customHeight="1">
      <c r="X331" s="129" t="s">
        <v>17</v>
      </c>
      <c r="Y331" s="130" t="s">
        <v>3</v>
      </c>
      <c r="Z331" s="130">
        <v>20</v>
      </c>
      <c r="AA331" s="130">
        <v>24</v>
      </c>
      <c r="AB331" s="132">
        <v>44347</v>
      </c>
      <c r="AC331" s="133">
        <v>3932.1031166575494</v>
      </c>
      <c r="AD331" s="133">
        <v>3796.5550672068016</v>
      </c>
      <c r="AE331" s="131">
        <v>6.903225806451613</v>
      </c>
      <c r="AF331" s="133">
        <v>6.8</v>
      </c>
      <c r="AG331" s="131">
        <v>6.6870967741935488</v>
      </c>
      <c r="AH331" s="133">
        <v>6.5670000000000002</v>
      </c>
      <c r="AI331" s="134">
        <f t="shared" si="105"/>
        <v>0.79832395279729873</v>
      </c>
      <c r="AJ331" s="134">
        <f t="shared" si="106"/>
        <v>0.77775138415011569</v>
      </c>
      <c r="AK331" s="134">
        <f t="shared" si="107"/>
        <v>0.26425424171085682</v>
      </c>
      <c r="AL331" s="134">
        <f t="shared" si="108"/>
        <v>0.25514482978540332</v>
      </c>
      <c r="AM331" s="83">
        <v>0.99</v>
      </c>
      <c r="AN331" s="111">
        <v>0.99909999999999999</v>
      </c>
      <c r="AO331" s="83">
        <v>0.995</v>
      </c>
      <c r="AP331" s="112">
        <v>1</v>
      </c>
      <c r="AQ331" s="146">
        <v>-2.6499999999999999E-2</v>
      </c>
    </row>
    <row r="332" spans="24:43" ht="14.45" customHeight="1">
      <c r="X332" s="129" t="s">
        <v>17</v>
      </c>
      <c r="Y332" s="130" t="s">
        <v>3</v>
      </c>
      <c r="Z332" s="130">
        <v>20</v>
      </c>
      <c r="AA332" s="130">
        <v>24</v>
      </c>
      <c r="AB332" s="132">
        <v>44377</v>
      </c>
      <c r="AC332" s="133">
        <v>3506.1159048522404</v>
      </c>
      <c r="AD332" s="131">
        <v>3829.3426503227993</v>
      </c>
      <c r="AE332" s="131">
        <v>6.5</v>
      </c>
      <c r="AF332" s="131">
        <v>7.2093026494153811</v>
      </c>
      <c r="AG332" s="131">
        <v>6.1333333333333337</v>
      </c>
      <c r="AH332" s="131">
        <v>6.8079090286152333</v>
      </c>
      <c r="AI332" s="134">
        <f t="shared" si="105"/>
        <v>0.80197717776776822</v>
      </c>
      <c r="AJ332" s="134">
        <f t="shared" si="106"/>
        <v>0.78326482700577238</v>
      </c>
      <c r="AK332" s="134">
        <f t="shared" si="107"/>
        <v>0.24348027117029447</v>
      </c>
      <c r="AL332" s="134">
        <f t="shared" si="108"/>
        <v>0.26592657293908328</v>
      </c>
      <c r="AM332" s="83">
        <v>0.99</v>
      </c>
      <c r="AN332" s="111">
        <v>0.99739999999999995</v>
      </c>
      <c r="AO332" s="83">
        <v>0.995</v>
      </c>
      <c r="AP332" s="112">
        <v>0.998</v>
      </c>
      <c r="AQ332" s="146">
        <v>-2.1499999999999998E-2</v>
      </c>
    </row>
    <row r="333" spans="24:43" ht="14.45" customHeight="1">
      <c r="X333" s="129" t="s">
        <v>17</v>
      </c>
      <c r="Y333" s="130" t="s">
        <v>3</v>
      </c>
      <c r="Z333" s="130">
        <v>20</v>
      </c>
      <c r="AA333" s="130">
        <v>24</v>
      </c>
      <c r="AB333" s="132">
        <v>44408</v>
      </c>
      <c r="AC333" s="133">
        <v>3262.7133610522151</v>
      </c>
      <c r="AD333" s="133">
        <v>3605.1806958142938</v>
      </c>
      <c r="AE333" s="131">
        <v>5.741935483870968</v>
      </c>
      <c r="AF333" s="133">
        <v>6.3524558233669408</v>
      </c>
      <c r="AG333" s="131">
        <v>5.4838709677419351</v>
      </c>
      <c r="AH333" s="133">
        <v>6.103163487676631</v>
      </c>
      <c r="AI333" s="134">
        <f t="shared" si="105"/>
        <v>0.80776227001688827</v>
      </c>
      <c r="AJ333" s="134">
        <f t="shared" si="106"/>
        <v>0.79483518638115003</v>
      </c>
      <c r="AK333" s="134">
        <f t="shared" si="107"/>
        <v>0.21926837103845531</v>
      </c>
      <c r="AL333" s="134">
        <f t="shared" si="108"/>
        <v>0.2422836489122509</v>
      </c>
      <c r="AM333" s="83">
        <v>0.99</v>
      </c>
      <c r="AN333" s="111">
        <v>0.99890000000000001</v>
      </c>
      <c r="AO333" s="83">
        <v>0.995</v>
      </c>
      <c r="AP333" s="135">
        <v>1</v>
      </c>
      <c r="AQ333" s="146">
        <v>-1.34E-2</v>
      </c>
    </row>
    <row r="334" spans="24:43" ht="14.45" customHeight="1">
      <c r="X334" s="129" t="s">
        <v>17</v>
      </c>
      <c r="Y334" s="130" t="s">
        <v>3</v>
      </c>
      <c r="Z334" s="130">
        <v>20</v>
      </c>
      <c r="AA334" s="130">
        <v>24</v>
      </c>
      <c r="AB334" s="132">
        <v>44439</v>
      </c>
      <c r="AC334" s="133">
        <v>3349.5782393184631</v>
      </c>
      <c r="AD334" s="133">
        <v>3933.6761995026391</v>
      </c>
      <c r="AE334" s="131">
        <v>5.709677419354839</v>
      </c>
      <c r="AF334" s="133">
        <v>6.6500316632803029</v>
      </c>
      <c r="AG334" s="131">
        <v>5.709677419354839</v>
      </c>
      <c r="AH334" s="131">
        <v>6.7151647157715253</v>
      </c>
      <c r="AI334" s="134">
        <f t="shared" si="105"/>
        <v>0.79647183685215217</v>
      </c>
      <c r="AJ334" s="134">
        <f t="shared" si="106"/>
        <v>0.78861390489377914</v>
      </c>
      <c r="AK334" s="134">
        <f t="shared" si="107"/>
        <v>0.22510606447032683</v>
      </c>
      <c r="AL334" s="134">
        <f t="shared" si="108"/>
        <v>0.26435995964399461</v>
      </c>
      <c r="AM334" s="83">
        <v>0.99</v>
      </c>
      <c r="AN334" s="134">
        <v>0.99839999999999995</v>
      </c>
      <c r="AO334" s="83">
        <v>0.995</v>
      </c>
      <c r="AP334" s="135">
        <v>1</v>
      </c>
      <c r="AQ334" s="146">
        <v>-1.9900000000000001E-2</v>
      </c>
    </row>
    <row r="335" spans="24:43" ht="14.45" customHeight="1">
      <c r="X335" s="129" t="s">
        <v>17</v>
      </c>
      <c r="Y335" s="130" t="s">
        <v>3</v>
      </c>
      <c r="Z335" s="130">
        <v>20</v>
      </c>
      <c r="AA335" s="130">
        <v>24</v>
      </c>
      <c r="AB335" s="132">
        <v>44469</v>
      </c>
      <c r="AC335" s="133">
        <v>3636.6805899234996</v>
      </c>
      <c r="AD335" s="133">
        <v>3181.0199529038032</v>
      </c>
      <c r="AE335" s="131">
        <v>5.9333333333333336</v>
      </c>
      <c r="AF335" s="133">
        <v>5.060221052546618</v>
      </c>
      <c r="AG335" s="131">
        <v>6.4366666666666665</v>
      </c>
      <c r="AH335" s="133">
        <v>5.4637724361671438</v>
      </c>
      <c r="AI335" s="134">
        <f t="shared" si="105"/>
        <v>0.79264084612818586</v>
      </c>
      <c r="AJ335" s="134">
        <f t="shared" si="106"/>
        <v>0.81235496475159974</v>
      </c>
      <c r="AK335" s="134">
        <f t="shared" si="107"/>
        <v>0.25254726318913195</v>
      </c>
      <c r="AL335" s="134">
        <f t="shared" si="108"/>
        <v>0.22090416339609745</v>
      </c>
      <c r="AM335" s="83">
        <v>0.99</v>
      </c>
      <c r="AN335" s="134">
        <v>0.99539500000000003</v>
      </c>
      <c r="AO335" s="83">
        <v>0.995</v>
      </c>
      <c r="AP335" s="135">
        <v>0.99560000000000004</v>
      </c>
      <c r="AQ335" s="146">
        <v>-4.1000000000000003E-3</v>
      </c>
    </row>
    <row r="336" spans="24:43" ht="14.45" customHeight="1">
      <c r="X336" s="129" t="s">
        <v>17</v>
      </c>
      <c r="Y336" s="130" t="s">
        <v>3</v>
      </c>
      <c r="Z336" s="130">
        <v>20</v>
      </c>
      <c r="AA336" s="130">
        <v>24</v>
      </c>
      <c r="AB336" s="132">
        <v>44500</v>
      </c>
      <c r="AC336" s="133">
        <v>3701.3330037592586</v>
      </c>
      <c r="AD336" s="133">
        <v>3802.4065952007409</v>
      </c>
      <c r="AE336" s="131">
        <v>5.387096774193548</v>
      </c>
      <c r="AF336" s="131">
        <v>5.3975767143934856</v>
      </c>
      <c r="AG336" s="131">
        <v>6.4161290322580644</v>
      </c>
      <c r="AH336" s="131">
        <v>6.5516660122921584</v>
      </c>
      <c r="AI336" s="134">
        <f t="shared" si="105"/>
        <v>0.78320768514694006</v>
      </c>
      <c r="AJ336" s="134">
        <f t="shared" si="106"/>
        <v>0.78202872597626039</v>
      </c>
      <c r="AK336" s="134">
        <f t="shared" si="107"/>
        <v>0.24874549756446629</v>
      </c>
      <c r="AL336" s="134">
        <f t="shared" si="108"/>
        <v>0.25553807763445835</v>
      </c>
      <c r="AM336" s="83">
        <v>0.99</v>
      </c>
      <c r="AN336" s="134">
        <v>0.99749600000000005</v>
      </c>
      <c r="AO336" s="83">
        <v>0.995</v>
      </c>
      <c r="AP336" s="135">
        <v>0.99834599999999996</v>
      </c>
      <c r="AQ336" s="146">
        <v>-9.1000000000000004E-3</v>
      </c>
    </row>
    <row r="337" spans="24:43" ht="14.45" customHeight="1">
      <c r="X337" s="129" t="s">
        <v>17</v>
      </c>
      <c r="Y337" s="130" t="s">
        <v>3</v>
      </c>
      <c r="Z337" s="130">
        <v>20</v>
      </c>
      <c r="AA337" s="130">
        <v>24</v>
      </c>
      <c r="AB337" s="132">
        <v>44530</v>
      </c>
      <c r="AC337" s="133">
        <v>3196.8545286891786</v>
      </c>
      <c r="AD337" s="133">
        <v>3080.3826763375923</v>
      </c>
      <c r="AE337" s="131">
        <v>4.2666666666666666</v>
      </c>
      <c r="AF337" s="133">
        <v>4.2787834331959802</v>
      </c>
      <c r="AG337" s="131">
        <v>5.4</v>
      </c>
      <c r="AH337" s="133">
        <v>5.6730187310154694</v>
      </c>
      <c r="AI337" s="134">
        <f t="shared" si="105"/>
        <v>0.83054166372811933</v>
      </c>
      <c r="AJ337" s="134">
        <f t="shared" si="106"/>
        <v>0.75450802402153039</v>
      </c>
      <c r="AK337" s="134">
        <f t="shared" si="107"/>
        <v>0.22200378671452631</v>
      </c>
      <c r="AL337" s="134">
        <f t="shared" si="108"/>
        <v>0.21391546363455502</v>
      </c>
      <c r="AM337" s="83">
        <v>0.99</v>
      </c>
      <c r="AN337" s="134">
        <v>0.99952600000000003</v>
      </c>
      <c r="AO337" s="83">
        <v>0.995</v>
      </c>
      <c r="AP337" s="135">
        <v>1</v>
      </c>
      <c r="AQ337" s="146">
        <v>-1.9599999999999999E-2</v>
      </c>
    </row>
    <row r="338" spans="24:43" ht="14.45" customHeight="1">
      <c r="X338" s="129" t="s">
        <v>17</v>
      </c>
      <c r="Y338" s="130" t="s">
        <v>3</v>
      </c>
      <c r="Z338" s="130">
        <v>20</v>
      </c>
      <c r="AA338" s="130">
        <v>24</v>
      </c>
      <c r="AB338" s="132">
        <v>44561</v>
      </c>
      <c r="AC338" s="133">
        <v>3148.9396031219981</v>
      </c>
      <c r="AD338" s="133">
        <v>2671.0449108857561</v>
      </c>
      <c r="AE338" s="131">
        <v>3.774193548387097</v>
      </c>
      <c r="AF338" s="133">
        <v>3.4357964858668018</v>
      </c>
      <c r="AG338" s="131">
        <v>5.0258064516129037</v>
      </c>
      <c r="AH338" s="133">
        <v>4.7029008583632814</v>
      </c>
      <c r="AI338" s="134">
        <f t="shared" si="105"/>
        <v>0.85064908907269043</v>
      </c>
      <c r="AJ338" s="134">
        <f t="shared" si="106"/>
        <v>0.76353561389833546</v>
      </c>
      <c r="AK338" s="134">
        <f t="shared" si="107"/>
        <v>0.21162228515604825</v>
      </c>
      <c r="AL338" s="134">
        <f t="shared" si="108"/>
        <v>0.17950570637673094</v>
      </c>
      <c r="AM338" s="83">
        <v>0.99</v>
      </c>
      <c r="AN338" s="134">
        <v>0.99980000000000002</v>
      </c>
      <c r="AO338" s="83">
        <v>0.995</v>
      </c>
      <c r="AP338" s="135">
        <v>1</v>
      </c>
      <c r="AQ338" s="146">
        <v>-1.9599999999999999E-2</v>
      </c>
    </row>
    <row r="339" spans="24:43" ht="14.45" customHeight="1">
      <c r="X339" s="129" t="s">
        <v>17</v>
      </c>
      <c r="Y339" s="130" t="s">
        <v>3</v>
      </c>
      <c r="Z339" s="130">
        <v>20</v>
      </c>
      <c r="AA339" s="130">
        <v>24</v>
      </c>
      <c r="AB339" s="132">
        <v>44592</v>
      </c>
      <c r="AC339" s="133">
        <v>3266.1299661986113</v>
      </c>
      <c r="AD339" s="133">
        <v>3020.4782174805382</v>
      </c>
      <c r="AE339" s="131">
        <v>4.032258064516129</v>
      </c>
      <c r="AF339" s="131">
        <v>3.8213471647372352</v>
      </c>
      <c r="AG339" s="131">
        <v>5.2967741935483863</v>
      </c>
      <c r="AH339" s="131">
        <v>5.1590927515770826</v>
      </c>
      <c r="AI339" s="134">
        <f t="shared" si="105"/>
        <v>0.83717041666118452</v>
      </c>
      <c r="AJ339" s="134">
        <f t="shared" si="106"/>
        <v>0.78726431886256265</v>
      </c>
      <c r="AK339" s="134">
        <f t="shared" si="107"/>
        <v>0.21949798159936904</v>
      </c>
      <c r="AL339" s="134">
        <f t="shared" si="108"/>
        <v>0.2029891275188534</v>
      </c>
      <c r="AM339" s="83">
        <v>0.99</v>
      </c>
      <c r="AN339" s="134">
        <v>0.99956</v>
      </c>
      <c r="AO339" s="83">
        <v>0.995</v>
      </c>
      <c r="AP339" s="135">
        <v>1</v>
      </c>
      <c r="AQ339" s="146">
        <v>-1.24E-2</v>
      </c>
    </row>
    <row r="340" spans="24:43" ht="14.45" customHeight="1">
      <c r="X340" s="129" t="s">
        <v>17</v>
      </c>
      <c r="Y340" s="130" t="s">
        <v>3</v>
      </c>
      <c r="Z340" s="130">
        <v>20</v>
      </c>
      <c r="AA340" s="130">
        <v>24</v>
      </c>
      <c r="AB340" s="132">
        <v>44620</v>
      </c>
      <c r="AC340" s="133">
        <v>3318.9097537368616</v>
      </c>
      <c r="AD340" s="133">
        <v>3419.9572879092484</v>
      </c>
      <c r="AE340" s="131">
        <v>4.9642857142857144</v>
      </c>
      <c r="AF340" s="133">
        <v>5.2277313767176645</v>
      </c>
      <c r="AG340" s="131">
        <v>6.0892857142857144</v>
      </c>
      <c r="AH340" s="133">
        <v>6.597489013050498</v>
      </c>
      <c r="AI340" s="134">
        <f t="shared" si="105"/>
        <v>0.81926541903316186</v>
      </c>
      <c r="AJ340" s="134">
        <f t="shared" si="106"/>
        <v>0.7769757519078393</v>
      </c>
      <c r="AK340" s="134">
        <f t="shared" si="107"/>
        <v>0.24694269001018315</v>
      </c>
      <c r="AL340" s="134">
        <f t="shared" si="108"/>
        <v>0.25446110773134289</v>
      </c>
      <c r="AM340" s="83">
        <v>0.99</v>
      </c>
      <c r="AN340" s="134">
        <v>0.99280800000000002</v>
      </c>
      <c r="AO340" s="83">
        <v>0.995</v>
      </c>
      <c r="AP340" s="135">
        <v>1</v>
      </c>
      <c r="AQ340" s="146">
        <v>-1.3599999999999999E-2</v>
      </c>
    </row>
    <row r="341" spans="24:43" ht="14.45" customHeight="1">
      <c r="X341" s="129" t="s">
        <v>17</v>
      </c>
      <c r="Y341" s="130" t="s">
        <v>3</v>
      </c>
      <c r="Z341" s="130">
        <v>20</v>
      </c>
      <c r="AA341" s="130">
        <v>24</v>
      </c>
      <c r="AB341" s="132">
        <v>44651</v>
      </c>
      <c r="AC341" s="137">
        <v>4112.3985734705211</v>
      </c>
      <c r="AD341" s="137">
        <v>4025.2259116851255</v>
      </c>
      <c r="AE341" s="138">
        <v>6.161290322580645</v>
      </c>
      <c r="AF341" s="137">
        <v>6.3566705613402483</v>
      </c>
      <c r="AG341" s="131">
        <v>6.9129032258064518</v>
      </c>
      <c r="AH341" s="158">
        <v>7.236077078760462</v>
      </c>
      <c r="AI341" s="134">
        <f t="shared" si="105"/>
        <v>0.80765631377362856</v>
      </c>
      <c r="AJ341" s="134">
        <f t="shared" si="106"/>
        <v>0.75132564174765171</v>
      </c>
      <c r="AK341" s="134">
        <f t="shared" si="107"/>
        <v>0.2763708718730189</v>
      </c>
      <c r="AL341" s="134">
        <f t="shared" si="108"/>
        <v>0.27051249406486061</v>
      </c>
      <c r="AM341" s="83">
        <v>0.99</v>
      </c>
      <c r="AN341" s="140">
        <v>0.99514400000000003</v>
      </c>
      <c r="AO341" s="83">
        <v>0.995</v>
      </c>
      <c r="AP341" s="142">
        <v>0.99582400000000004</v>
      </c>
      <c r="AQ341" s="146">
        <v>-1.77E-2</v>
      </c>
    </row>
    <row r="342" spans="24:43">
      <c r="X342" s="129" t="s">
        <v>17</v>
      </c>
      <c r="Y342" s="130" t="s">
        <v>3</v>
      </c>
      <c r="Z342" s="130">
        <v>20</v>
      </c>
      <c r="AA342" s="130">
        <v>24</v>
      </c>
      <c r="AB342" s="132">
        <v>44681</v>
      </c>
      <c r="AC342" s="133">
        <v>3970.9561294722744</v>
      </c>
      <c r="AD342" s="133">
        <v>3978.4058291324923</v>
      </c>
      <c r="AE342" s="131">
        <v>6.8666666666666663</v>
      </c>
      <c r="AF342" s="133">
        <v>7.1827322920812131</v>
      </c>
      <c r="AG342" s="131">
        <v>7.1033333333333335</v>
      </c>
      <c r="AH342" s="133">
        <v>7.4696525021114804</v>
      </c>
      <c r="AI342" s="134">
        <f t="shared" si="105"/>
        <v>0.78426927839956617</v>
      </c>
      <c r="AJ342" s="134">
        <f t="shared" si="106"/>
        <v>0.74075727957532778</v>
      </c>
      <c r="AK342" s="134">
        <f t="shared" si="107"/>
        <v>0.27576084232446352</v>
      </c>
      <c r="AL342" s="134">
        <f t="shared" si="108"/>
        <v>0.27627818257864528</v>
      </c>
      <c r="AM342" s="83">
        <v>0.99</v>
      </c>
      <c r="AN342" s="111">
        <v>0.99861999999999995</v>
      </c>
      <c r="AO342" s="83">
        <v>0.995</v>
      </c>
      <c r="AP342" s="112">
        <v>1</v>
      </c>
      <c r="AQ342" s="136">
        <v>-2.2599999999999999E-2</v>
      </c>
    </row>
    <row r="343" spans="24:43">
      <c r="X343" s="129" t="s">
        <v>17</v>
      </c>
      <c r="Y343" s="130" t="s">
        <v>3</v>
      </c>
      <c r="Z343" s="130">
        <v>20</v>
      </c>
      <c r="AA343" s="130">
        <v>24</v>
      </c>
      <c r="AB343" s="132">
        <v>44712</v>
      </c>
      <c r="AC343" s="133">
        <v>3908.9037690374807</v>
      </c>
      <c r="AD343" s="133">
        <v>3954.9553024673933</v>
      </c>
      <c r="AE343" s="131">
        <v>6.903225806451613</v>
      </c>
      <c r="AF343" s="133">
        <v>7.2804712931996072</v>
      </c>
      <c r="AG343" s="131">
        <v>6.6870967741935488</v>
      </c>
      <c r="AH343" s="133">
        <v>7.0792714564567971</v>
      </c>
      <c r="AI343" s="134">
        <f t="shared" si="105"/>
        <v>0.79361385381339544</v>
      </c>
      <c r="AJ343" s="134">
        <f t="shared" si="106"/>
        <v>0.75171586726134165</v>
      </c>
      <c r="AK343" s="134">
        <f t="shared" si="107"/>
        <v>0.26269514576864789</v>
      </c>
      <c r="AL343" s="134">
        <f t="shared" si="108"/>
        <v>0.26579000688624954</v>
      </c>
      <c r="AM343" s="83">
        <v>0.99</v>
      </c>
      <c r="AN343" s="111">
        <v>0.99890999999999996</v>
      </c>
      <c r="AO343" s="83">
        <v>0.995</v>
      </c>
      <c r="AP343" s="112">
        <v>1</v>
      </c>
      <c r="AQ343" s="146">
        <v>-2.12E-2</v>
      </c>
    </row>
    <row r="344" spans="24:43">
      <c r="X344" s="149" t="s">
        <v>17</v>
      </c>
      <c r="Y344" s="150" t="s">
        <v>3</v>
      </c>
      <c r="Z344" s="130">
        <v>20</v>
      </c>
      <c r="AA344" s="150">
        <f>+(90*24*460/10^6)+24</f>
        <v>24.993600000000001</v>
      </c>
      <c r="AB344" s="152">
        <v>44742</v>
      </c>
      <c r="AC344" s="153">
        <f>3606.93893967418*AA344/(24+(118*24*460/10^6))</f>
        <v>3562.8734413786574</v>
      </c>
      <c r="AD344" s="131">
        <v>3777.5093995000921</v>
      </c>
      <c r="AE344" s="131">
        <v>6.5</v>
      </c>
      <c r="AF344" s="131">
        <v>7.0267450331668604</v>
      </c>
      <c r="AG344" s="131">
        <v>6.1333333333333337</v>
      </c>
      <c r="AH344" s="131">
        <v>6.6290936980147883</v>
      </c>
      <c r="AI344" s="134">
        <f t="shared" si="105"/>
        <v>0.782561653609116</v>
      </c>
      <c r="AJ344" s="134">
        <f t="shared" si="106"/>
        <v>0.76064029241369568</v>
      </c>
      <c r="AK344" s="134">
        <f t="shared" si="107"/>
        <v>0.24742176676240674</v>
      </c>
      <c r="AL344" s="134">
        <f t="shared" si="108"/>
        <v>0.26232704163195081</v>
      </c>
      <c r="AM344" s="83">
        <v>0.99</v>
      </c>
      <c r="AN344" s="111">
        <v>0.99912999999999996</v>
      </c>
      <c r="AO344" s="83">
        <v>0.995</v>
      </c>
      <c r="AP344" s="112">
        <v>1</v>
      </c>
      <c r="AQ344" s="146">
        <v>-1.5599999999999999E-2</v>
      </c>
    </row>
    <row r="345" spans="24:43">
      <c r="X345" s="129" t="s">
        <v>17</v>
      </c>
      <c r="Y345" s="130" t="s">
        <v>3</v>
      </c>
      <c r="Z345" s="130">
        <v>20</v>
      </c>
      <c r="AA345" s="130">
        <f t="shared" ref="AA345:AA347" si="109">+(90*24*460/10^6)+24</f>
        <v>24.993600000000001</v>
      </c>
      <c r="AB345" s="132">
        <v>44773</v>
      </c>
      <c r="AC345" s="133">
        <f>3360.51576393678*AA344/(24+(118*24*460/10^6))</f>
        <v>3319.4607851460355</v>
      </c>
      <c r="AD345" s="133">
        <v>3293.4532139989728</v>
      </c>
      <c r="AE345" s="131">
        <v>5.741935483870968</v>
      </c>
      <c r="AF345" s="133">
        <v>5.52191009109566</v>
      </c>
      <c r="AG345" s="131">
        <v>5.4838709677419351</v>
      </c>
      <c r="AH345" s="133">
        <v>5.2455518218781485</v>
      </c>
      <c r="AI345" s="134">
        <f t="shared" si="105"/>
        <v>0.78914100646629137</v>
      </c>
      <c r="AJ345" s="134">
        <f t="shared" si="106"/>
        <v>0.81076226418934094</v>
      </c>
      <c r="AK345" s="134">
        <f t="shared" si="107"/>
        <v>0.22308204201250237</v>
      </c>
      <c r="AL345" s="134">
        <f t="shared" si="108"/>
        <v>0.22133422137089873</v>
      </c>
      <c r="AM345" s="83">
        <v>0.99</v>
      </c>
      <c r="AN345" s="111">
        <v>0.99948499999999996</v>
      </c>
      <c r="AO345" s="83">
        <v>0.995</v>
      </c>
      <c r="AP345" s="135">
        <v>1</v>
      </c>
      <c r="AQ345" s="146">
        <v>-3.0000000000000001E-3</v>
      </c>
    </row>
    <row r="346" spans="24:43">
      <c r="X346" s="129" t="s">
        <v>17</v>
      </c>
      <c r="Y346" s="130" t="s">
        <v>3</v>
      </c>
      <c r="Z346" s="130">
        <v>20</v>
      </c>
      <c r="AA346" s="130">
        <f t="shared" si="109"/>
        <v>24.993600000000001</v>
      </c>
      <c r="AB346" s="132">
        <v>44804</v>
      </c>
      <c r="AC346" s="133">
        <f>3453.9428182447*AA344/(24+(118*24*460/10^6))</f>
        <v>3411.7464534279607</v>
      </c>
      <c r="AD346" s="133">
        <v>3390.5892540373607</v>
      </c>
      <c r="AE346" s="131">
        <v>5.709677419354839</v>
      </c>
      <c r="AF346" s="133">
        <v>5.4484578236030545</v>
      </c>
      <c r="AG346" s="131">
        <v>5.709677419354839</v>
      </c>
      <c r="AH346" s="131">
        <v>5.4360191054037479</v>
      </c>
      <c r="AI346" s="134">
        <f t="shared" si="105"/>
        <v>0.77900361448827438</v>
      </c>
      <c r="AJ346" s="134">
        <f t="shared" si="106"/>
        <v>0.80541639340449378</v>
      </c>
      <c r="AK346" s="134">
        <f t="shared" si="107"/>
        <v>0.22928403584865328</v>
      </c>
      <c r="AL346" s="134">
        <f t="shared" si="108"/>
        <v>0.22786218105089789</v>
      </c>
      <c r="AM346" s="83">
        <v>0.99</v>
      </c>
      <c r="AN346" s="134">
        <v>0.99950099999999997</v>
      </c>
      <c r="AO346" s="83">
        <v>0.995</v>
      </c>
      <c r="AP346" s="135">
        <v>1</v>
      </c>
      <c r="AQ346" s="146">
        <v>-3.5000000000000001E-3</v>
      </c>
    </row>
    <row r="347" spans="24:43">
      <c r="X347" s="129" t="s">
        <v>17</v>
      </c>
      <c r="Y347" s="130" t="s">
        <v>3</v>
      </c>
      <c r="Z347" s="130">
        <v>20</v>
      </c>
      <c r="AA347" s="130">
        <f t="shared" si="109"/>
        <v>24.993600000000001</v>
      </c>
      <c r="AB347" s="132">
        <v>44834</v>
      </c>
      <c r="AC347" s="133">
        <f>3750.10537344335*AA344/(24+(118*24*460/10^6))</f>
        <v>3704.2908296694472</v>
      </c>
      <c r="AD347" s="133">
        <v>3962.6149025120012</v>
      </c>
      <c r="AE347" s="131">
        <v>5.9333333333333336</v>
      </c>
      <c r="AF347" s="133">
        <v>6.2305172761453047</v>
      </c>
      <c r="AG347" s="131">
        <v>6.4366666666666665</v>
      </c>
      <c r="AH347" s="133">
        <v>6.8186070948272697</v>
      </c>
      <c r="AI347" s="134">
        <f t="shared" si="105"/>
        <v>0.77528037933941385</v>
      </c>
      <c r="AJ347" s="134">
        <f t="shared" si="106"/>
        <v>0.77601671978979214</v>
      </c>
      <c r="AK347" s="134">
        <f t="shared" si="107"/>
        <v>0.25724241872704495</v>
      </c>
      <c r="AL347" s="134">
        <f t="shared" si="108"/>
        <v>0.27518159045222229</v>
      </c>
      <c r="AM347" s="83">
        <v>0.99</v>
      </c>
      <c r="AN347" s="134">
        <v>0.99876900000000002</v>
      </c>
      <c r="AO347" s="83">
        <v>0.995</v>
      </c>
      <c r="AP347" s="135">
        <v>1</v>
      </c>
      <c r="AQ347" s="146">
        <v>-1.41E-2</v>
      </c>
    </row>
    <row r="348" spans="24:43">
      <c r="X348" s="149" t="s">
        <v>17</v>
      </c>
      <c r="Y348" s="150" t="s">
        <v>3</v>
      </c>
      <c r="Z348" s="130">
        <v>20</v>
      </c>
      <c r="AA348" s="150">
        <f>+(118*24*460/10^6)+24</f>
        <v>25.302720000000001</v>
      </c>
      <c r="AB348" s="152">
        <v>44865</v>
      </c>
      <c r="AC348" s="153">
        <v>3823.1079370128514</v>
      </c>
      <c r="AD348" s="133">
        <v>4002.4409427712831</v>
      </c>
      <c r="AE348" s="131">
        <v>5.387096774193548</v>
      </c>
      <c r="AF348" s="131">
        <v>5.5142643136783613</v>
      </c>
      <c r="AG348" s="131">
        <v>6.4161290322580644</v>
      </c>
      <c r="AH348" s="131">
        <v>6.7216739644555412</v>
      </c>
      <c r="AI348" s="134">
        <f t="shared" si="105"/>
        <v>0.76732504265857315</v>
      </c>
      <c r="AJ348" s="134">
        <f t="shared" si="106"/>
        <v>0.75980363681027718</v>
      </c>
      <c r="AK348" s="134">
        <f t="shared" si="107"/>
        <v>0.25692929684226151</v>
      </c>
      <c r="AL348" s="134">
        <f t="shared" si="108"/>
        <v>0.26898124615398405</v>
      </c>
      <c r="AM348" s="83">
        <v>0.99</v>
      </c>
      <c r="AN348" s="134">
        <v>0.99911899999999998</v>
      </c>
      <c r="AO348" s="83">
        <v>0.995</v>
      </c>
      <c r="AP348" s="135">
        <v>1</v>
      </c>
      <c r="AQ348" s="146">
        <v>-1.83E-2</v>
      </c>
    </row>
    <row r="349" spans="24:43">
      <c r="X349" s="129" t="s">
        <v>17</v>
      </c>
      <c r="Y349" s="130" t="s">
        <v>3</v>
      </c>
      <c r="Z349" s="130">
        <v>20</v>
      </c>
      <c r="AA349" s="130">
        <f t="shared" ref="AA349:AA374" si="110">+(118*24*460/10^6)+24</f>
        <v>25.302720000000001</v>
      </c>
      <c r="AB349" s="132">
        <v>44895</v>
      </c>
      <c r="AC349" s="133">
        <v>3309.2513519532563</v>
      </c>
      <c r="AD349" s="133">
        <v>3319.1734088085295</v>
      </c>
      <c r="AE349" s="131">
        <v>4.2666666666666666</v>
      </c>
      <c r="AF349" s="133">
        <v>4.3357597891612389</v>
      </c>
      <c r="AG349" s="131">
        <v>5.4</v>
      </c>
      <c r="AH349" s="133">
        <v>5.7310409143294541</v>
      </c>
      <c r="AI349" s="134">
        <f t="shared" si="105"/>
        <v>0.81547816351635816</v>
      </c>
      <c r="AJ349" s="134">
        <f t="shared" si="106"/>
        <v>0.76373921313616222</v>
      </c>
      <c r="AK349" s="134">
        <f t="shared" si="107"/>
        <v>0.2298091216634206</v>
      </c>
      <c r="AL349" s="134">
        <f t="shared" si="108"/>
        <v>0.23049815338948124</v>
      </c>
      <c r="AM349" s="83">
        <v>0.99</v>
      </c>
      <c r="AN349" s="134">
        <v>0.99899400000000005</v>
      </c>
      <c r="AO349" s="83">
        <v>0.995</v>
      </c>
      <c r="AP349" s="135">
        <v>1</v>
      </c>
      <c r="AQ349" s="146">
        <v>-2.1700000000000001E-2</v>
      </c>
    </row>
    <row r="350" spans="24:43">
      <c r="X350" s="129" t="s">
        <v>17</v>
      </c>
      <c r="Y350" s="130" t="s">
        <v>3</v>
      </c>
      <c r="Z350" s="130">
        <v>20</v>
      </c>
      <c r="AA350" s="130">
        <f t="shared" si="110"/>
        <v>25.302720000000001</v>
      </c>
      <c r="AB350" s="132">
        <v>44926</v>
      </c>
      <c r="AC350" s="133">
        <v>3261.6183605808446</v>
      </c>
      <c r="AD350" s="133">
        <v>3384.1036243472568</v>
      </c>
      <c r="AE350" s="131">
        <v>3.774193548387097</v>
      </c>
      <c r="AF350" s="133">
        <v>4.0074618403887854</v>
      </c>
      <c r="AG350" s="131">
        <v>5.0258064516129037</v>
      </c>
      <c r="AH350" s="133">
        <v>5.584603050550629</v>
      </c>
      <c r="AI350" s="134">
        <f t="shared" si="105"/>
        <v>0.83572479171060987</v>
      </c>
      <c r="AJ350" s="134">
        <f t="shared" si="106"/>
        <v>0.77330818135712076</v>
      </c>
      <c r="AK350" s="134">
        <f t="shared" si="107"/>
        <v>0.21919478229709979</v>
      </c>
      <c r="AL350" s="134">
        <f t="shared" si="108"/>
        <v>0.22742631884054149</v>
      </c>
      <c r="AM350" s="83">
        <v>0.99</v>
      </c>
      <c r="AN350" s="134">
        <v>0.99900999999999995</v>
      </c>
      <c r="AO350" s="83">
        <v>0.995</v>
      </c>
      <c r="AP350" s="135">
        <v>1</v>
      </c>
      <c r="AQ350" s="146">
        <v>-2.2599999999999999E-2</v>
      </c>
    </row>
    <row r="351" spans="24:43">
      <c r="X351" s="129" t="s">
        <v>17</v>
      </c>
      <c r="Y351" s="130" t="s">
        <v>3</v>
      </c>
      <c r="Z351" s="130">
        <v>20</v>
      </c>
      <c r="AA351" s="130">
        <f t="shared" si="110"/>
        <v>25.302720000000001</v>
      </c>
      <c r="AB351" s="132">
        <v>44957</v>
      </c>
      <c r="AC351" s="133">
        <v>3367.0632309607868</v>
      </c>
      <c r="AD351" s="133">
        <v>3350.3535803971204</v>
      </c>
      <c r="AE351" s="131">
        <v>4.032258064516129</v>
      </c>
      <c r="AF351" s="131">
        <v>4.0856566359750897</v>
      </c>
      <c r="AG351" s="131">
        <v>5.2967741935483863</v>
      </c>
      <c r="AH351" s="131">
        <v>5.469585917017425</v>
      </c>
      <c r="AI351" s="134">
        <f t="shared" si="105"/>
        <v>0.81860749228859653</v>
      </c>
      <c r="AJ351" s="134">
        <f t="shared" si="106"/>
        <v>0.7815418840366779</v>
      </c>
      <c r="AK351" s="134">
        <f t="shared" si="107"/>
        <v>0.22628113111295611</v>
      </c>
      <c r="AL351" s="134">
        <f t="shared" si="108"/>
        <v>0.22515817072561292</v>
      </c>
      <c r="AM351" s="83">
        <v>0.99</v>
      </c>
      <c r="AN351" s="134">
        <v>0.99920600000000004</v>
      </c>
      <c r="AO351" s="83">
        <v>0.995</v>
      </c>
      <c r="AP351" s="135">
        <v>1</v>
      </c>
      <c r="AQ351" s="146">
        <v>-1.84E-2</v>
      </c>
    </row>
    <row r="352" spans="24:43">
      <c r="X352" s="129" t="s">
        <v>17</v>
      </c>
      <c r="Y352" s="130" t="s">
        <v>3</v>
      </c>
      <c r="Z352" s="130">
        <v>20</v>
      </c>
      <c r="AA352" s="130">
        <f t="shared" si="110"/>
        <v>25.302720000000001</v>
      </c>
      <c r="AB352" s="132">
        <v>44985</v>
      </c>
      <c r="AC352" s="133">
        <v>3421.923216428987</v>
      </c>
      <c r="AD352" s="133">
        <v>3519.4129008285727</v>
      </c>
      <c r="AE352" s="131">
        <v>4.9642857142857144</v>
      </c>
      <c r="AF352" s="133">
        <v>5.156079559982822</v>
      </c>
      <c r="AG352" s="131">
        <v>6.0892857142857144</v>
      </c>
      <c r="AH352" s="133">
        <v>6.4202975093126256</v>
      </c>
      <c r="AI352" s="134">
        <f t="shared" si="105"/>
        <v>0.80120467138609175</v>
      </c>
      <c r="AJ352" s="134">
        <f t="shared" si="106"/>
        <v>0.77387386375679257</v>
      </c>
      <c r="AK352" s="134">
        <f t="shared" si="107"/>
        <v>0.2546073821747758</v>
      </c>
      <c r="AL352" s="134">
        <f t="shared" si="108"/>
        <v>0.26186107893069738</v>
      </c>
      <c r="AM352" s="83">
        <v>0.99</v>
      </c>
      <c r="AN352" s="134">
        <v>0.99981500000000001</v>
      </c>
      <c r="AO352" s="83">
        <v>0.995</v>
      </c>
      <c r="AP352" s="135">
        <v>1</v>
      </c>
      <c r="AQ352" s="146">
        <v>-1.95E-2</v>
      </c>
    </row>
    <row r="353" spans="24:43">
      <c r="X353" s="129" t="s">
        <v>17</v>
      </c>
      <c r="Y353" s="130" t="s">
        <v>3</v>
      </c>
      <c r="Z353" s="130">
        <v>20</v>
      </c>
      <c r="AA353" s="130">
        <f t="shared" si="110"/>
        <v>25.302720000000001</v>
      </c>
      <c r="AB353" s="132">
        <v>45016</v>
      </c>
      <c r="AC353" s="137">
        <v>4229.0509626099829</v>
      </c>
      <c r="AD353" s="137">
        <v>3742.5537379789412</v>
      </c>
      <c r="AE353" s="131">
        <v>6.161290322580645</v>
      </c>
      <c r="AF353" s="137">
        <v>5.4472988848712909</v>
      </c>
      <c r="AG353" s="131">
        <v>6.9129032258064518</v>
      </c>
      <c r="AH353" s="158">
        <v>6.0653787261383867</v>
      </c>
      <c r="AI353" s="134">
        <f t="shared" si="105"/>
        <v>0.78780429362432991</v>
      </c>
      <c r="AJ353" s="134">
        <f t="shared" si="106"/>
        <v>0.79047450989142598</v>
      </c>
      <c r="AK353" s="134">
        <f t="shared" si="107"/>
        <v>0.2842104141538967</v>
      </c>
      <c r="AL353" s="134">
        <f t="shared" si="108"/>
        <v>0.25151570819750946</v>
      </c>
      <c r="AM353" s="83">
        <v>0.99</v>
      </c>
      <c r="AN353" s="140">
        <v>0.99516099999999996</v>
      </c>
      <c r="AO353" s="83">
        <v>0.995</v>
      </c>
      <c r="AP353" s="142">
        <v>0.99542200000000003</v>
      </c>
      <c r="AQ353" s="146">
        <v>-1.12E-2</v>
      </c>
    </row>
    <row r="354" spans="24:43" ht="15" customHeight="1">
      <c r="X354" s="129" t="s">
        <v>17</v>
      </c>
      <c r="Y354" s="130" t="s">
        <v>3</v>
      </c>
      <c r="Z354" s="130">
        <v>20</v>
      </c>
      <c r="AA354" s="130">
        <f t="shared" si="110"/>
        <v>25.302720000000001</v>
      </c>
      <c r="AB354" s="132">
        <f t="shared" ref="AB354:AB374" si="111">EOMONTH(AB353,1)</f>
        <v>45046</v>
      </c>
      <c r="AC354" s="133">
        <v>4079.374604105451</v>
      </c>
      <c r="AD354" s="131">
        <v>4014.5854747831777</v>
      </c>
      <c r="AE354" s="131">
        <v>6.8666666666666663</v>
      </c>
      <c r="AF354" s="131">
        <v>6.6829627490675678</v>
      </c>
      <c r="AG354" s="131">
        <v>7.1033333333333335</v>
      </c>
      <c r="AH354" s="131">
        <v>6.8564219558008652</v>
      </c>
      <c r="AI354" s="134">
        <f t="shared" si="105"/>
        <v>0.76420123282660413</v>
      </c>
      <c r="AJ354" s="134">
        <f t="shared" si="106"/>
        <v>0.77198643871737116</v>
      </c>
      <c r="AK354" s="134">
        <f t="shared" si="107"/>
        <v>0.28328990306287855</v>
      </c>
      <c r="AL354" s="134">
        <f t="shared" si="108"/>
        <v>0.27879065797105401</v>
      </c>
      <c r="AM354" s="134">
        <v>0.99</v>
      </c>
      <c r="AN354" s="134">
        <v>0.99918300000000004</v>
      </c>
      <c r="AO354" s="134">
        <v>0.995</v>
      </c>
      <c r="AP354" s="135">
        <v>1</v>
      </c>
      <c r="AQ354" s="146">
        <v>-2.07E-2</v>
      </c>
    </row>
    <row r="355" spans="24:43" ht="15" customHeight="1">
      <c r="X355" s="129" t="s">
        <v>17</v>
      </c>
      <c r="Y355" s="130" t="s">
        <v>3</v>
      </c>
      <c r="Z355" s="130">
        <v>20</v>
      </c>
      <c r="AA355" s="130">
        <f t="shared" si="110"/>
        <v>25.302720000000001</v>
      </c>
      <c r="AB355" s="132">
        <f t="shared" si="111"/>
        <v>45077</v>
      </c>
      <c r="AC355" s="133">
        <f>Performance!D555</f>
        <v>4011.8083106451427</v>
      </c>
      <c r="AD355" s="133">
        <f>Performance!E555</f>
        <v>4133.1143160805232</v>
      </c>
      <c r="AE355" s="133">
        <f>Performance!F555</f>
        <v>6.903225806451613</v>
      </c>
      <c r="AF355" s="133">
        <f>Performance!G555</f>
        <v>7.0942759260992592</v>
      </c>
      <c r="AG355" s="133">
        <f>Performance!H555</f>
        <v>6.6870967741935488</v>
      </c>
      <c r="AH355" s="133">
        <f>Performance!I555</f>
        <v>6.8543671622069988</v>
      </c>
      <c r="AI355" s="134">
        <f t="shared" si="105"/>
        <v>0.77257111632049214</v>
      </c>
      <c r="AJ355" s="134">
        <f t="shared" si="106"/>
        <v>0.76966963895744578</v>
      </c>
      <c r="AK355" s="134">
        <f t="shared" si="107"/>
        <v>0.26961077356486174</v>
      </c>
      <c r="AL355" s="134">
        <f t="shared" si="108"/>
        <v>0.27776305887637925</v>
      </c>
      <c r="AM355" s="134">
        <f>Performance!N555</f>
        <v>0.99</v>
      </c>
      <c r="AN355" s="134">
        <f>Performance!O555</f>
        <v>0.99879600000000002</v>
      </c>
      <c r="AO355" s="134">
        <f>Performance!P555</f>
        <v>0.995</v>
      </c>
      <c r="AP355" s="134">
        <f>Performance!Q555</f>
        <v>1</v>
      </c>
      <c r="AQ355" s="146">
        <f>Performance!X555</f>
        <v>-2.29E-2</v>
      </c>
    </row>
    <row r="356" spans="24:43" ht="15" customHeight="1">
      <c r="X356" s="129" t="s">
        <v>17</v>
      </c>
      <c r="Y356" s="130" t="s">
        <v>3</v>
      </c>
      <c r="Z356" s="130">
        <v>20</v>
      </c>
      <c r="AA356" s="130">
        <f t="shared" si="110"/>
        <v>25.302720000000001</v>
      </c>
      <c r="AB356" s="132">
        <f t="shared" si="111"/>
        <v>45107</v>
      </c>
      <c r="AC356" s="133">
        <f>Performance!D556</f>
        <v>3571.4793124770231</v>
      </c>
      <c r="AD356" s="133">
        <f>Performance!E556</f>
        <v>3026.0060393937324</v>
      </c>
      <c r="AE356" s="131">
        <v>6.5</v>
      </c>
      <c r="AF356" s="133">
        <f>Performance!G556</f>
        <v>6.9628833912418227</v>
      </c>
      <c r="AG356" s="133">
        <f>Performance!H556</f>
        <v>6.1333333333333337</v>
      </c>
      <c r="AH356" s="133">
        <f>Performance!I556</f>
        <v>6.5296734270377206</v>
      </c>
      <c r="AI356" s="134">
        <f t="shared" si="105"/>
        <v>0.77486833111048881</v>
      </c>
      <c r="AJ356" s="134">
        <f t="shared" si="106"/>
        <v>0.83555859315747438</v>
      </c>
      <c r="AK356" s="134">
        <f t="shared" si="107"/>
        <v>0.24801939669979328</v>
      </c>
      <c r="AL356" s="134">
        <f t="shared" si="108"/>
        <v>0.21013930829123142</v>
      </c>
      <c r="AM356" s="134">
        <f>Performance!N556</f>
        <v>0.99</v>
      </c>
      <c r="AN356" s="134">
        <f>Performance!O556</f>
        <v>0.73065599999999997</v>
      </c>
      <c r="AO356" s="134">
        <f>Performance!P556</f>
        <v>0.995</v>
      </c>
      <c r="AP356" s="134">
        <f>Performance!Q556</f>
        <v>1</v>
      </c>
      <c r="AQ356" s="146">
        <f>Performance!X556</f>
        <v>-1.0699999999999999E-2</v>
      </c>
    </row>
    <row r="357" spans="24:43" ht="15" customHeight="1">
      <c r="X357" s="129" t="s">
        <v>17</v>
      </c>
      <c r="Y357" s="130" t="s">
        <v>3</v>
      </c>
      <c r="Z357" s="130">
        <v>20</v>
      </c>
      <c r="AA357" s="130">
        <f t="shared" si="110"/>
        <v>25.302720000000001</v>
      </c>
      <c r="AB357" s="132">
        <f t="shared" si="111"/>
        <v>45138</v>
      </c>
      <c r="AC357" s="133">
        <f>Performance!D557</f>
        <v>3328.5816552589122</v>
      </c>
      <c r="AD357" s="133">
        <f>Performance!E557</f>
        <v>2968.6606957500298</v>
      </c>
      <c r="AE357" s="131">
        <v>5.741935483870968</v>
      </c>
      <c r="AF357" s="133">
        <f>Performance!G557</f>
        <v>6.0324744402996124</v>
      </c>
      <c r="AG357" s="133">
        <f>Performance!H557</f>
        <v>5.4838709677419351</v>
      </c>
      <c r="AH357" s="133">
        <f>Performance!I557</f>
        <v>5.6957602672506642</v>
      </c>
      <c r="AI357" s="134">
        <f t="shared" si="105"/>
        <v>0.78164200439848541</v>
      </c>
      <c r="AJ357" s="134">
        <f t="shared" si="106"/>
        <v>0.86462576708744643</v>
      </c>
      <c r="AK357" s="134">
        <f t="shared" si="107"/>
        <v>0.22369500371363657</v>
      </c>
      <c r="AL357" s="134">
        <f t="shared" si="108"/>
        <v>0.19950676718750202</v>
      </c>
      <c r="AM357" s="134">
        <f>Performance!N557</f>
        <v>0.99</v>
      </c>
      <c r="AN357" s="134">
        <f>Performance!O557</f>
        <v>0.76851400000000003</v>
      </c>
      <c r="AO357" s="134">
        <f>Performance!P557</f>
        <v>0.995</v>
      </c>
      <c r="AP357" s="134">
        <f>Performance!Q557</f>
        <v>1</v>
      </c>
      <c r="AQ357" s="146">
        <f>Performance!X557</f>
        <v>-8.3999999999999995E-3</v>
      </c>
    </row>
    <row r="358" spans="24:43" ht="15" customHeight="1">
      <c r="X358" s="129" t="s">
        <v>17</v>
      </c>
      <c r="Y358" s="130" t="s">
        <v>3</v>
      </c>
      <c r="Z358" s="130">
        <v>20</v>
      </c>
      <c r="AA358" s="130">
        <f t="shared" si="110"/>
        <v>25.302720000000001</v>
      </c>
      <c r="AB358" s="132">
        <f t="shared" si="111"/>
        <v>45169</v>
      </c>
      <c r="AC358" s="133">
        <f>Performance!D558</f>
        <v>3425.9285953152048</v>
      </c>
      <c r="AD358" s="133">
        <f>Performance!E558</f>
        <v>3731.0760379258832</v>
      </c>
      <c r="AE358" s="131">
        <v>5.709677419354839</v>
      </c>
      <c r="AF358" s="133">
        <f>Performance!G558</f>
        <v>6.2890450114936769</v>
      </c>
      <c r="AG358" s="133">
        <f>Performance!H558</f>
        <v>5.709677419354839</v>
      </c>
      <c r="AH358" s="133">
        <f>Performance!I558</f>
        <v>6.3689505776719217</v>
      </c>
      <c r="AI358" s="134">
        <f t="shared" si="105"/>
        <v>0.77268527568895173</v>
      </c>
      <c r="AJ358" s="134">
        <f t="shared" si="106"/>
        <v>0.76613658960415543</v>
      </c>
      <c r="AK358" s="134">
        <f t="shared" si="107"/>
        <v>0.23023713678193583</v>
      </c>
      <c r="AL358" s="134">
        <f t="shared" si="108"/>
        <v>0.25074435738749212</v>
      </c>
      <c r="AM358" s="134">
        <f>Performance!N558</f>
        <v>0.99</v>
      </c>
      <c r="AN358" s="134">
        <f>Performance!O558</f>
        <v>0.97483500000000001</v>
      </c>
      <c r="AO358" s="134">
        <f>Performance!P558</f>
        <v>0.995</v>
      </c>
      <c r="AP358" s="134">
        <f>Performance!Q558</f>
        <v>1</v>
      </c>
      <c r="AQ358" s="146">
        <f>Performance!X558</f>
        <v>-1.77E-2</v>
      </c>
    </row>
    <row r="359" spans="24:43" ht="15" customHeight="1">
      <c r="X359" s="129" t="s">
        <v>17</v>
      </c>
      <c r="Y359" s="130" t="s">
        <v>3</v>
      </c>
      <c r="Z359" s="130">
        <v>20</v>
      </c>
      <c r="AA359" s="130">
        <f t="shared" si="110"/>
        <v>25.302720000000001</v>
      </c>
      <c r="AB359" s="132">
        <f t="shared" si="111"/>
        <v>45199</v>
      </c>
      <c r="AC359" s="133">
        <f>Performance!D559</f>
        <v>3723.3448059973734</v>
      </c>
      <c r="AD359" s="133">
        <f>Performance!E559</f>
        <v>3714.0299328673568</v>
      </c>
      <c r="AE359" s="131">
        <v>5.9333333333333336</v>
      </c>
      <c r="AF359" s="133">
        <f>Performance!G559</f>
        <v>5.902619793382633</v>
      </c>
      <c r="AG359" s="133">
        <f>Performance!H559</f>
        <v>6.4366666666666665</v>
      </c>
      <c r="AH359" s="133">
        <f>Performance!I559</f>
        <v>6.3960589144141489</v>
      </c>
      <c r="AI359" s="134">
        <f t="shared" si="105"/>
        <v>0.7697480166949463</v>
      </c>
      <c r="AJ359" s="134">
        <f t="shared" si="106"/>
        <v>0.76722270002158466</v>
      </c>
      <c r="AK359" s="134">
        <f t="shared" si="107"/>
        <v>0.25856561152759538</v>
      </c>
      <c r="AL359" s="134">
        <f t="shared" si="108"/>
        <v>0.2579187453380109</v>
      </c>
      <c r="AM359" s="134">
        <f>Performance!N559</f>
        <v>0.99</v>
      </c>
      <c r="AN359" s="134">
        <f>Performance!O559</f>
        <v>0.99706399999999995</v>
      </c>
      <c r="AO359" s="134">
        <f>Performance!P559</f>
        <v>0.995</v>
      </c>
      <c r="AP359" s="134">
        <f>Performance!Q559</f>
        <v>1</v>
      </c>
      <c r="AQ359" s="146">
        <f>Performance!X559</f>
        <v>-1.32E-2</v>
      </c>
    </row>
    <row r="360" spans="24:43">
      <c r="X360" s="129" t="s">
        <v>17</v>
      </c>
      <c r="Y360" s="130" t="s">
        <v>3</v>
      </c>
      <c r="Z360" s="130">
        <v>20</v>
      </c>
      <c r="AA360" s="130">
        <f t="shared" si="110"/>
        <v>25.302720000000001</v>
      </c>
      <c r="AB360" s="132">
        <f t="shared" si="111"/>
        <v>45230</v>
      </c>
      <c r="AC360" s="133">
        <f>Performance!D560</f>
        <v>3804.5260253964011</v>
      </c>
      <c r="AD360" s="133">
        <f>Performance!E560</f>
        <v>3513.1515465569846</v>
      </c>
      <c r="AE360" s="133">
        <f>Performance!F560</f>
        <v>5.387096774193548</v>
      </c>
      <c r="AF360" s="133">
        <f>Performance!G560</f>
        <v>5.2111982564625219</v>
      </c>
      <c r="AG360" s="133">
        <f>Performance!H560</f>
        <v>6.4161290322580644</v>
      </c>
      <c r="AH360" s="133">
        <f>Performance!I560</f>
        <v>6.1949142345467996</v>
      </c>
      <c r="AI360" s="134">
        <f t="shared" ref="AI360" si="112">AC360/AA360/AG360/DAY(AB360)/AM360</f>
        <v>0.76359552040634193</v>
      </c>
      <c r="AJ360" s="134">
        <f t="shared" si="106"/>
        <v>0.77271155050245155</v>
      </c>
      <c r="AK360" s="134">
        <f t="shared" si="107"/>
        <v>0.25568051245943557</v>
      </c>
      <c r="AL360" s="134">
        <f t="shared" si="108"/>
        <v>0.23609889425786185</v>
      </c>
      <c r="AM360" s="134">
        <f>Performance!N560</f>
        <v>0.99</v>
      </c>
      <c r="AN360" s="134">
        <f>Performance!O560</f>
        <v>0.93565399999999999</v>
      </c>
      <c r="AO360" s="134">
        <f>Performance!P560</f>
        <v>0.995</v>
      </c>
      <c r="AP360" s="134">
        <f>Performance!Q560</f>
        <v>1</v>
      </c>
      <c r="AQ360" s="146">
        <f>Performance!X560</f>
        <v>-1.26E-2</v>
      </c>
    </row>
    <row r="361" spans="24:43">
      <c r="X361" s="129" t="s">
        <v>17</v>
      </c>
      <c r="Y361" s="130" t="s">
        <v>3</v>
      </c>
      <c r="Z361" s="130">
        <v>20</v>
      </c>
      <c r="AA361" s="130">
        <f t="shared" si="110"/>
        <v>25.302720000000001</v>
      </c>
      <c r="AB361" s="132">
        <f t="shared" si="111"/>
        <v>45260</v>
      </c>
      <c r="AC361" s="133">
        <f>Performance!D561</f>
        <v>3284.2142096739863</v>
      </c>
      <c r="AD361" s="133">
        <f>Performance!E561</f>
        <v>2567.7523531127476</v>
      </c>
      <c r="AE361" s="131">
        <v>4.2666666666666666</v>
      </c>
      <c r="AF361" s="133">
        <f>Performance!G561</f>
        <v>3.6044210745996659</v>
      </c>
      <c r="AG361" s="133">
        <f>Performance!H561</f>
        <v>5.4</v>
      </c>
      <c r="AH361" s="133">
        <f>Performance!I561</f>
        <v>4.5361313948096909</v>
      </c>
      <c r="AI361" s="134">
        <f t="shared" si="105"/>
        <v>0.80930841675670329</v>
      </c>
      <c r="AJ361" s="134">
        <f t="shared" si="106"/>
        <v>0.74859194715907729</v>
      </c>
      <c r="AK361" s="134">
        <f t="shared" si="107"/>
        <v>0.22807043122736015</v>
      </c>
      <c r="AL361" s="134">
        <f t="shared" si="108"/>
        <v>0.17831613563282966</v>
      </c>
      <c r="AM361" s="134">
        <f>Performance!N561</f>
        <v>0.99</v>
      </c>
      <c r="AN361" s="134">
        <f>Performance!O561</f>
        <v>0.99617100000000003</v>
      </c>
      <c r="AO361" s="134">
        <f>Performance!P561</f>
        <v>0.995</v>
      </c>
      <c r="AP361" s="134">
        <f>Performance!Q561</f>
        <v>1</v>
      </c>
      <c r="AQ361" s="146">
        <f>Performance!X561</f>
        <v>-1.72E-2</v>
      </c>
    </row>
    <row r="362" spans="24:43">
      <c r="X362" s="129" t="s">
        <v>17</v>
      </c>
      <c r="Y362" s="130" t="s">
        <v>3</v>
      </c>
      <c r="Z362" s="130">
        <v>20</v>
      </c>
      <c r="AA362" s="130">
        <f t="shared" si="110"/>
        <v>25.302720000000001</v>
      </c>
      <c r="AB362" s="132">
        <f t="shared" si="111"/>
        <v>45291</v>
      </c>
      <c r="AC362" s="133">
        <f>Performance!D562</f>
        <v>3236.493626370655</v>
      </c>
      <c r="AD362" s="133">
        <f>Performance!E562</f>
        <v>3096.1339792253684</v>
      </c>
      <c r="AE362" s="131">
        <v>3.774193548387097</v>
      </c>
      <c r="AF362" s="133">
        <f>Performance!G562</f>
        <v>3.8024561928064511</v>
      </c>
      <c r="AG362" s="133">
        <f>Performance!H562</f>
        <v>5.0258064516129037</v>
      </c>
      <c r="AH362" s="133">
        <f>Performance!I562</f>
        <v>5.2380787775588447</v>
      </c>
      <c r="AI362" s="134">
        <f t="shared" si="105"/>
        <v>0.82928707860524953</v>
      </c>
      <c r="AJ362" s="134">
        <f t="shared" si="106"/>
        <v>0.76068699228523717</v>
      </c>
      <c r="AK362" s="134">
        <f t="shared" si="107"/>
        <v>0.21750629209480207</v>
      </c>
      <c r="AL362" s="134">
        <f t="shared" si="108"/>
        <v>0.20807352010923175</v>
      </c>
      <c r="AM362" s="134">
        <f>Performance!N562</f>
        <v>0.99</v>
      </c>
      <c r="AN362" s="134">
        <f>Performance!O562</f>
        <v>0.99063308106000003</v>
      </c>
      <c r="AO362" s="134">
        <f>Performance!P562</f>
        <v>0.995</v>
      </c>
      <c r="AP362" s="134">
        <f>Performance!Q562</f>
        <v>0.99433000000000005</v>
      </c>
      <c r="AQ362" s="146">
        <f>Performance!X562</f>
        <v>-1.5299999999999999E-2</v>
      </c>
    </row>
    <row r="363" spans="24:43" ht="14.45" customHeight="1">
      <c r="X363" s="129" t="s">
        <v>17</v>
      </c>
      <c r="Y363" s="130" t="s">
        <v>3</v>
      </c>
      <c r="Z363" s="130">
        <v>20</v>
      </c>
      <c r="AA363" s="130">
        <f t="shared" si="110"/>
        <v>25.302720000000001</v>
      </c>
      <c r="AB363" s="132">
        <f t="shared" si="111"/>
        <v>45322</v>
      </c>
      <c r="AC363" s="133">
        <f>Performance!D563</f>
        <v>3348.1020758568106</v>
      </c>
      <c r="AD363" s="133">
        <f>Performance!E563</f>
        <v>2756.4776880685786</v>
      </c>
      <c r="AE363" s="131">
        <v>3.774193548387097</v>
      </c>
      <c r="AF363" s="133">
        <f>Performance!G563</f>
        <v>3.5533307931478073</v>
      </c>
      <c r="AG363" s="133">
        <f>Performance!H563</f>
        <v>5.2967741935483863</v>
      </c>
      <c r="AH363" s="133">
        <f>Performance!I563</f>
        <v>4.6185084131481942</v>
      </c>
      <c r="AI363" s="134">
        <f t="shared" ref="AI363:AI374" si="113">AC363/AA363/AG363/DAY(AB363)/AM363</f>
        <v>0.81399761639204804</v>
      </c>
      <c r="AJ363" s="134">
        <f t="shared" ref="AJ363:AJ374" si="114">AD363/AA363/AH363/DAY(AB363)/AN363</f>
        <v>0.77872626999745376</v>
      </c>
      <c r="AK363" s="134">
        <f t="shared" ref="AK363:AK374" si="115">AC363/Z363/24/DAY(AB363)</f>
        <v>0.22500685993661362</v>
      </c>
      <c r="AL363" s="134">
        <f t="shared" ref="AL363:AL374" si="116">AD363/Z363/24/DAY(AB363)</f>
        <v>0.1852471564562217</v>
      </c>
      <c r="AM363" s="134">
        <f>Performance!N563</f>
        <v>0.99</v>
      </c>
      <c r="AN363" s="134">
        <f>Performance!O563</f>
        <v>0.97709999999999997</v>
      </c>
      <c r="AO363" s="134">
        <f>Performance!P563</f>
        <v>0.995</v>
      </c>
      <c r="AP363" s="134">
        <f>Performance!Q563</f>
        <v>0.98629999999999995</v>
      </c>
      <c r="AQ363" s="146">
        <f>Performance!X563</f>
        <v>-1.7999999999999999E-2</v>
      </c>
    </row>
    <row r="364" spans="24:43" ht="14.45" customHeight="1">
      <c r="X364" s="129" t="s">
        <v>17</v>
      </c>
      <c r="Y364" s="130" t="s">
        <v>3</v>
      </c>
      <c r="Z364" s="130">
        <v>20</v>
      </c>
      <c r="AA364" s="130">
        <f t="shared" si="110"/>
        <v>25.302720000000001</v>
      </c>
      <c r="AB364" s="132">
        <f t="shared" si="111"/>
        <v>45351</v>
      </c>
      <c r="AC364" s="133">
        <f>Performance!D564</f>
        <v>3399.5300995382499</v>
      </c>
      <c r="AD364" s="133">
        <f>Performance!E564</f>
        <v>3283.9551107544844</v>
      </c>
      <c r="AE364" s="131">
        <v>3.774193548387097</v>
      </c>
      <c r="AF364" s="133">
        <f>Performance!G564</f>
        <v>4.7884773507044827</v>
      </c>
      <c r="AG364" s="133">
        <f>Performance!H564</f>
        <v>6.0892857142857144</v>
      </c>
      <c r="AH364" s="133">
        <f>Performance!I564</f>
        <v>5.8129822807101039</v>
      </c>
      <c r="AI364" s="134">
        <f t="shared" si="113"/>
        <v>0.7685146250943814</v>
      </c>
      <c r="AJ364" s="134">
        <f t="shared" si="114"/>
        <v>0.77171505908215932</v>
      </c>
      <c r="AK364" s="134">
        <f t="shared" si="115"/>
        <v>0.24421911634613866</v>
      </c>
      <c r="AL364" s="134">
        <f t="shared" si="116"/>
        <v>0.23591631542776467</v>
      </c>
      <c r="AM364" s="134">
        <f>Performance!N564</f>
        <v>0.99</v>
      </c>
      <c r="AN364" s="134">
        <f>Performance!O564</f>
        <v>0.997645</v>
      </c>
      <c r="AO364" s="134">
        <f>Performance!P564</f>
        <v>0.995</v>
      </c>
      <c r="AP364" s="134">
        <f>Performance!Q564</f>
        <v>1</v>
      </c>
      <c r="AQ364" s="146">
        <f>Performance!X564</f>
        <v>-1.4800000000000001E-2</v>
      </c>
    </row>
    <row r="365" spans="24:43" ht="14.45" customHeight="1">
      <c r="X365" s="129" t="s">
        <v>17</v>
      </c>
      <c r="Y365" s="130" t="s">
        <v>3</v>
      </c>
      <c r="Z365" s="130">
        <v>20</v>
      </c>
      <c r="AA365" s="130">
        <f t="shared" si="110"/>
        <v>25.302720000000001</v>
      </c>
      <c r="AB365" s="132">
        <f t="shared" si="111"/>
        <v>45382</v>
      </c>
      <c r="AC365" s="133">
        <f>Performance!D565</f>
        <v>4199.0193743943792</v>
      </c>
      <c r="AD365" s="133">
        <f>Performance!E565</f>
        <v>4053.2014665397405</v>
      </c>
      <c r="AE365" s="131">
        <v>3.774193548387097</v>
      </c>
      <c r="AF365" s="133">
        <f>Performance!G565</f>
        <v>6.0837217599667746</v>
      </c>
      <c r="AG365" s="133">
        <f>Performance!H565</f>
        <v>6.9129032258064518</v>
      </c>
      <c r="AH365" s="133">
        <f>Performance!I565</f>
        <v>6.8111750804745173</v>
      </c>
      <c r="AI365" s="134">
        <f t="shared" si="113"/>
        <v>0.78220989092032256</v>
      </c>
      <c r="AJ365" s="134">
        <f t="shared" si="114"/>
        <v>0.76193642631308933</v>
      </c>
      <c r="AK365" s="134">
        <f t="shared" si="115"/>
        <v>0.28219216225768678</v>
      </c>
      <c r="AL365" s="134">
        <f t="shared" si="116"/>
        <v>0.27239257167605785</v>
      </c>
      <c r="AM365" s="134">
        <f>Performance!N565</f>
        <v>0.99</v>
      </c>
      <c r="AN365" s="134">
        <f>Performance!O565</f>
        <v>0.99570000000000003</v>
      </c>
      <c r="AO365" s="134">
        <f>Performance!P565</f>
        <v>0.995</v>
      </c>
      <c r="AP365" s="134">
        <f>Performance!Q565</f>
        <v>1</v>
      </c>
      <c r="AQ365" s="146">
        <f>Performance!X565</f>
        <v>-1.8200000000000001E-2</v>
      </c>
    </row>
    <row r="366" spans="24:43" ht="14.45" customHeight="1">
      <c r="X366" s="129" t="s">
        <v>17</v>
      </c>
      <c r="Y366" s="130" t="s">
        <v>3</v>
      </c>
      <c r="Z366" s="130">
        <v>20</v>
      </c>
      <c r="AA366" s="130">
        <f t="shared" si="110"/>
        <v>25.302720000000001</v>
      </c>
      <c r="AB366" s="132">
        <f t="shared" si="111"/>
        <v>45412</v>
      </c>
      <c r="AC366" s="133">
        <f>Performance!D566</f>
        <v>4050.8189818767164</v>
      </c>
      <c r="AD366" s="133">
        <f>Performance!E566</f>
        <v>3695.378351428536</v>
      </c>
      <c r="AE366" s="131">
        <v>3.774193548387097</v>
      </c>
      <c r="AF366" s="133">
        <f>Performance!G566</f>
        <v>6.3963969574868678</v>
      </c>
      <c r="AG366" s="133">
        <f>Performance!H566</f>
        <v>7.1033333333333335</v>
      </c>
      <c r="AH366" s="133">
        <f>Performance!I566</f>
        <v>6.5064183049488511</v>
      </c>
      <c r="AI366" s="134">
        <f t="shared" si="113"/>
        <v>0.75885182419681851</v>
      </c>
      <c r="AJ366" s="134">
        <f t="shared" si="114"/>
        <v>0.74896750662308009</v>
      </c>
      <c r="AK366" s="134">
        <f t="shared" si="115"/>
        <v>0.28130687374143865</v>
      </c>
      <c r="AL366" s="134">
        <f t="shared" si="116"/>
        <v>0.2566234966269817</v>
      </c>
      <c r="AM366" s="134">
        <f>Performance!N566</f>
        <v>0.99</v>
      </c>
      <c r="AN366" s="134">
        <f>Performance!O566</f>
        <v>0.999</v>
      </c>
      <c r="AO366" s="134">
        <f>Performance!P566</f>
        <v>0.995</v>
      </c>
      <c r="AP366" s="134">
        <f>Performance!Q566</f>
        <v>1</v>
      </c>
      <c r="AQ366" s="146">
        <f>Performance!X566</f>
        <v>-1.9199999999999998E-2</v>
      </c>
    </row>
    <row r="367" spans="24:43" ht="14.45" customHeight="1">
      <c r="X367" s="129" t="s">
        <v>17</v>
      </c>
      <c r="Y367" s="130" t="s">
        <v>3</v>
      </c>
      <c r="Z367" s="130">
        <v>20</v>
      </c>
      <c r="AA367" s="130">
        <f t="shared" si="110"/>
        <v>25.302720000000001</v>
      </c>
      <c r="AB367" s="132">
        <f t="shared" si="111"/>
        <v>45443</v>
      </c>
      <c r="AC367" s="133">
        <f>Performance!D567</f>
        <v>3983.725652470634</v>
      </c>
      <c r="AD367" s="133">
        <f>Performance!E567</f>
        <v>4050.9340891405282</v>
      </c>
      <c r="AE367" s="131">
        <v>3.774193548387097</v>
      </c>
      <c r="AF367" s="133">
        <f>Performance!G567</f>
        <v>7.3842091580831921</v>
      </c>
      <c r="AG367" s="133">
        <f>Performance!H567</f>
        <v>6.6870967741935488</v>
      </c>
      <c r="AH367" s="133">
        <f>Performance!I567</f>
        <v>7.0695437517414854</v>
      </c>
      <c r="AI367" s="134">
        <f t="shared" si="113"/>
        <v>0.76716311850625007</v>
      </c>
      <c r="AJ367" s="134">
        <f t="shared" si="114"/>
        <v>0.73397434989660837</v>
      </c>
      <c r="AK367" s="134">
        <f t="shared" si="115"/>
        <v>0.2677234981499082</v>
      </c>
      <c r="AL367" s="134">
        <f t="shared" si="116"/>
        <v>0.27224019416266992</v>
      </c>
      <c r="AM367" s="134">
        <f>Performance!N567</f>
        <v>0.99</v>
      </c>
      <c r="AN367" s="134">
        <f>Performance!O567</f>
        <v>0.99529999999999996</v>
      </c>
      <c r="AO367" s="134">
        <f>Performance!P567</f>
        <v>0.995</v>
      </c>
      <c r="AP367" s="134">
        <f>Performance!Q567</f>
        <v>1</v>
      </c>
      <c r="AQ367" s="146">
        <f>Performance!X567</f>
        <v>-1.8599999999999998E-2</v>
      </c>
    </row>
    <row r="368" spans="24:43" ht="14.45" customHeight="1">
      <c r="X368" s="129" t="s">
        <v>17</v>
      </c>
      <c r="Y368" s="130" t="s">
        <v>3</v>
      </c>
      <c r="Z368" s="130">
        <v>20</v>
      </c>
      <c r="AA368" s="130">
        <f t="shared" si="110"/>
        <v>25.302720000000001</v>
      </c>
      <c r="AB368" s="132">
        <f t="shared" si="111"/>
        <v>45473</v>
      </c>
      <c r="AC368" s="133">
        <f>Performance!D568</f>
        <v>3546.4789572896821</v>
      </c>
      <c r="AD368" s="133">
        <f>Performance!E568</f>
        <v>3830.2213621519099</v>
      </c>
      <c r="AE368" s="131">
        <v>3.774193548387097</v>
      </c>
      <c r="AF368" s="133">
        <f>Performance!G568</f>
        <v>7.0914946299627353</v>
      </c>
      <c r="AG368" s="133">
        <f>Performance!H568</f>
        <v>6.1333333333333337</v>
      </c>
      <c r="AH368" s="133">
        <f>Performance!I568</f>
        <v>6.6189021780531014</v>
      </c>
      <c r="AI368" s="134">
        <f t="shared" si="113"/>
        <v>0.769444252792715</v>
      </c>
      <c r="AJ368" s="134">
        <f t="shared" si="114"/>
        <v>0.763715986608695</v>
      </c>
      <c r="AK368" s="134">
        <f t="shared" si="115"/>
        <v>0.24628326092289457</v>
      </c>
      <c r="AL368" s="134">
        <f t="shared" si="116"/>
        <v>0.26598759459388266</v>
      </c>
      <c r="AM368" s="134">
        <f>Performance!N568</f>
        <v>0.99</v>
      </c>
      <c r="AN368" s="134">
        <f>Performance!O568</f>
        <v>0.99819999999999998</v>
      </c>
      <c r="AO368" s="134">
        <f>Performance!P568</f>
        <v>0.995</v>
      </c>
      <c r="AP368" s="134">
        <f>Performance!Q568</f>
        <v>1</v>
      </c>
      <c r="AQ368" s="146">
        <f>Performance!X568</f>
        <v>-1.8800000000000001E-2</v>
      </c>
    </row>
    <row r="369" spans="24:43" ht="14.45" customHeight="1">
      <c r="X369" s="129" t="s">
        <v>17</v>
      </c>
      <c r="Y369" s="130" t="s">
        <v>3</v>
      </c>
      <c r="Z369" s="130">
        <v>20</v>
      </c>
      <c r="AA369" s="130">
        <f t="shared" si="110"/>
        <v>25.302720000000001</v>
      </c>
      <c r="AB369" s="132">
        <f t="shared" si="111"/>
        <v>45504</v>
      </c>
      <c r="AC369" s="133">
        <f>Performance!D569</f>
        <v>3305.2815836721011</v>
      </c>
      <c r="AD369" s="133">
        <f>Performance!E569</f>
        <v>3731.6379188429105</v>
      </c>
      <c r="AE369" s="131">
        <v>3.774193548387097</v>
      </c>
      <c r="AF369" s="133">
        <f>Performance!G569</f>
        <v>6.4243972002321295</v>
      </c>
      <c r="AG369" s="133">
        <f>Performance!H569</f>
        <v>5.4838709677419351</v>
      </c>
      <c r="AH369" s="133">
        <f>Performance!I569</f>
        <v>6.0794662152932002</v>
      </c>
      <c r="AI369" s="134">
        <f t="shared" si="113"/>
        <v>0.77617051036769646</v>
      </c>
      <c r="AJ369" s="134">
        <f t="shared" si="114"/>
        <v>0.78457737619279699</v>
      </c>
      <c r="AK369" s="134">
        <f t="shared" si="115"/>
        <v>0.2221291386876412</v>
      </c>
      <c r="AL369" s="134">
        <f t="shared" si="116"/>
        <v>0.25078211820180851</v>
      </c>
      <c r="AM369" s="134">
        <f>Performance!N569</f>
        <v>0.99</v>
      </c>
      <c r="AN369" s="134">
        <f>Performance!O569</f>
        <v>0.99739999999999995</v>
      </c>
      <c r="AO369" s="134">
        <f>Performance!P569</f>
        <v>0.995</v>
      </c>
      <c r="AP369" s="134">
        <f>Performance!Q569</f>
        <v>0.99939999999999996</v>
      </c>
      <c r="AQ369" s="146">
        <f>Performance!X569</f>
        <v>-1.3299999999999999E-2</v>
      </c>
    </row>
    <row r="370" spans="24:43" ht="14.45" customHeight="1">
      <c r="X370" s="129" t="s">
        <v>17</v>
      </c>
      <c r="Y370" s="130" t="s">
        <v>3</v>
      </c>
      <c r="Z370" s="130">
        <v>20</v>
      </c>
      <c r="AA370" s="130">
        <f t="shared" si="110"/>
        <v>25.302720000000001</v>
      </c>
      <c r="AB370" s="132">
        <f t="shared" si="111"/>
        <v>45535</v>
      </c>
      <c r="AC370" s="133">
        <f>Performance!D570</f>
        <v>3401.9470951480002</v>
      </c>
      <c r="AD370" s="133">
        <f>Performance!E570</f>
        <v>2964.049847464752</v>
      </c>
      <c r="AE370" s="131">
        <v>3.774193548387097</v>
      </c>
      <c r="AF370" s="133">
        <f>Performance!G570</f>
        <v>4.7930223639405121</v>
      </c>
      <c r="AG370" s="133">
        <f>Performance!H570</f>
        <v>5.709677419354839</v>
      </c>
      <c r="AH370" s="133">
        <f>Performance!I570</f>
        <v>4.7409928053583705</v>
      </c>
      <c r="AI370" s="134">
        <f t="shared" si="113"/>
        <v>0.76727647875912952</v>
      </c>
      <c r="AJ370" s="134">
        <f t="shared" si="114"/>
        <v>0.80259106665143987</v>
      </c>
      <c r="AK370" s="134">
        <f t="shared" si="115"/>
        <v>0.22862547682446238</v>
      </c>
      <c r="AL370" s="134">
        <f t="shared" si="116"/>
        <v>0.19919689835112578</v>
      </c>
      <c r="AM370" s="134">
        <f>Performance!N570</f>
        <v>0.99</v>
      </c>
      <c r="AN370" s="134">
        <f>Performance!O570</f>
        <v>0.99309999999999998</v>
      </c>
      <c r="AO370" s="134">
        <f>Performance!P570</f>
        <v>0.995</v>
      </c>
      <c r="AP370" s="134">
        <f>Performance!Q570</f>
        <v>1</v>
      </c>
      <c r="AQ370" s="146">
        <f>Performance!X570</f>
        <v>-5.3E-3</v>
      </c>
    </row>
    <row r="371" spans="24:43" ht="14.45" customHeight="1">
      <c r="X371" s="129" t="s">
        <v>17</v>
      </c>
      <c r="Y371" s="130" t="s">
        <v>3</v>
      </c>
      <c r="Z371" s="130">
        <v>20</v>
      </c>
      <c r="AA371" s="130">
        <f t="shared" si="110"/>
        <v>25.302720000000001</v>
      </c>
      <c r="AB371" s="132">
        <f t="shared" si="111"/>
        <v>45565</v>
      </c>
      <c r="AC371" s="133">
        <f>Performance!D571</f>
        <v>3697.281392355389</v>
      </c>
      <c r="AD371" s="133">
        <f>Performance!E571</f>
        <v>3669.8342486647116</v>
      </c>
      <c r="AE371" s="131">
        <v>3.774193548387097</v>
      </c>
      <c r="AF371" s="133">
        <f>Performance!G571</f>
        <v>5.7865244857406717</v>
      </c>
      <c r="AG371" s="133">
        <f>Performance!H571</f>
        <v>6.4366666666666665</v>
      </c>
      <c r="AH371" s="133">
        <f>Performance!I571</f>
        <v>6.3266148376622429</v>
      </c>
      <c r="AI371" s="134">
        <f t="shared" si="113"/>
        <v>0.76435978057808107</v>
      </c>
      <c r="AJ371" s="134">
        <f t="shared" si="114"/>
        <v>0.76730999813154965</v>
      </c>
      <c r="AK371" s="134">
        <f t="shared" si="115"/>
        <v>0.256755652246902</v>
      </c>
      <c r="AL371" s="134">
        <f t="shared" si="116"/>
        <v>0.25484960060171613</v>
      </c>
      <c r="AM371" s="134">
        <f>Performance!N571</f>
        <v>0.99</v>
      </c>
      <c r="AN371" s="134">
        <f>Performance!O571</f>
        <v>0.99590000000000001</v>
      </c>
      <c r="AO371" s="134">
        <f>Performance!P571</f>
        <v>0.995</v>
      </c>
      <c r="AP371" s="134">
        <f>Performance!Q571</f>
        <v>0.99660000000000004</v>
      </c>
      <c r="AQ371" s="146">
        <f>Performance!X571</f>
        <v>-1.6500000000000001E-2</v>
      </c>
    </row>
    <row r="372" spans="24:43" ht="14.45" customHeight="1">
      <c r="X372" s="129" t="s">
        <v>17</v>
      </c>
      <c r="Y372" s="130" t="s">
        <v>3</v>
      </c>
      <c r="Z372" s="130">
        <v>20</v>
      </c>
      <c r="AA372" s="130">
        <f t="shared" si="110"/>
        <v>25.302720000000001</v>
      </c>
      <c r="AB372" s="132">
        <f t="shared" si="111"/>
        <v>45596</v>
      </c>
      <c r="AC372" s="133">
        <f>Performance!D572</f>
        <v>3777.8943432186293</v>
      </c>
      <c r="AD372" s="133">
        <f>Performance!E572</f>
        <v>3615.760019615409</v>
      </c>
      <c r="AE372" s="131">
        <v>3.774193548387097</v>
      </c>
      <c r="AF372" s="133">
        <f>Performance!G572</f>
        <v>5.2040468126093176</v>
      </c>
      <c r="AG372" s="133">
        <f>Performance!H572</f>
        <v>6.4161290322580644</v>
      </c>
      <c r="AH372" s="133">
        <f>Performance!I572</f>
        <v>6.2211787323508574</v>
      </c>
      <c r="AI372" s="134">
        <f t="shared" si="113"/>
        <v>0.75825035176349831</v>
      </c>
      <c r="AJ372" s="134">
        <f t="shared" si="114"/>
        <v>0.74170725660512515</v>
      </c>
      <c r="AK372" s="134">
        <f t="shared" si="115"/>
        <v>0.25389074887221974</v>
      </c>
      <c r="AL372" s="134">
        <f t="shared" si="116"/>
        <v>0.24299462497415383</v>
      </c>
      <c r="AM372" s="134">
        <f>Performance!N572</f>
        <v>0.99</v>
      </c>
      <c r="AN372" s="134">
        <f>Performance!O572</f>
        <v>0.999</v>
      </c>
      <c r="AO372" s="134">
        <f>Performance!P572</f>
        <v>0.995</v>
      </c>
      <c r="AP372" s="134">
        <f>Performance!Q572</f>
        <v>1</v>
      </c>
      <c r="AQ372" s="146">
        <f>Performance!X572</f>
        <v>-2.0500000000000001E-2</v>
      </c>
    </row>
    <row r="373" spans="24:43" ht="14.45" customHeight="1">
      <c r="X373" s="129" t="s">
        <v>17</v>
      </c>
      <c r="Y373" s="130" t="s">
        <v>3</v>
      </c>
      <c r="Z373" s="130">
        <v>20</v>
      </c>
      <c r="AA373" s="130">
        <f t="shared" si="110"/>
        <v>25.302720000000001</v>
      </c>
      <c r="AB373" s="132">
        <f t="shared" si="111"/>
        <v>45626</v>
      </c>
      <c r="AC373" s="133">
        <f>Performance!D573</f>
        <v>3261.2247102062688</v>
      </c>
      <c r="AD373" s="133">
        <f>Performance!E573</f>
        <v>3111.2765132837849</v>
      </c>
      <c r="AE373" s="131">
        <v>3.774193548387097</v>
      </c>
      <c r="AF373" s="133">
        <f>Performance!G573</f>
        <v>4.250266144792592</v>
      </c>
      <c r="AG373" s="133">
        <f>Performance!H573</f>
        <v>5.4</v>
      </c>
      <c r="AH373" s="133">
        <f>Performance!I573</f>
        <v>5.6012919068893137</v>
      </c>
      <c r="AI373" s="134">
        <f t="shared" si="113"/>
        <v>0.80364325783940638</v>
      </c>
      <c r="AJ373" s="134">
        <f t="shared" si="114"/>
        <v>0.73218797991425977</v>
      </c>
      <c r="AK373" s="134">
        <f t="shared" si="115"/>
        <v>0.22647393820876868</v>
      </c>
      <c r="AL373" s="134">
        <f t="shared" si="116"/>
        <v>0.21606086897804061</v>
      </c>
      <c r="AM373" s="134">
        <f>Performance!N573</f>
        <v>0.99</v>
      </c>
      <c r="AN373" s="134">
        <f>Performance!O573</f>
        <v>0.99939999999999996</v>
      </c>
      <c r="AO373" s="134">
        <f>Performance!P573</f>
        <v>0.995</v>
      </c>
      <c r="AP373" s="134">
        <f>Performance!Q573</f>
        <v>1</v>
      </c>
      <c r="AQ373" s="146">
        <f>Performance!X573</f>
        <v>-1.95E-2</v>
      </c>
    </row>
    <row r="374" spans="24:43" ht="14.45" customHeight="1">
      <c r="X374" s="129" t="s">
        <v>17</v>
      </c>
      <c r="Y374" s="130" t="s">
        <v>3</v>
      </c>
      <c r="Z374" s="130">
        <v>20</v>
      </c>
      <c r="AA374" s="130">
        <f t="shared" si="110"/>
        <v>25.302720000000001</v>
      </c>
      <c r="AB374" s="132">
        <f t="shared" si="111"/>
        <v>45657</v>
      </c>
      <c r="AC374" s="133">
        <f>Performance!D574</f>
        <v>3213.8381709860619</v>
      </c>
      <c r="AD374" s="133">
        <f>Performance!E574</f>
        <v>2867.3026037960135</v>
      </c>
      <c r="AE374" s="131">
        <v>3.774193548387097</v>
      </c>
      <c r="AF374" s="133">
        <f>Performance!G574</f>
        <v>3.6302758065232981</v>
      </c>
      <c r="AG374" s="133">
        <f>Performance!H574</f>
        <v>5.0258064516129037</v>
      </c>
      <c r="AH374" s="133">
        <f>Performance!I574</f>
        <v>4.9939536174829762</v>
      </c>
      <c r="AI374" s="134">
        <f t="shared" si="113"/>
        <v>0.8234820690550132</v>
      </c>
      <c r="AJ374" s="134">
        <f t="shared" si="114"/>
        <v>0.73748563271987466</v>
      </c>
      <c r="AK374" s="134">
        <f t="shared" si="115"/>
        <v>0.21598374805013856</v>
      </c>
      <c r="AL374" s="134">
        <f t="shared" si="116"/>
        <v>0.19269506745940951</v>
      </c>
      <c r="AM374" s="134">
        <f>Performance!N574</f>
        <v>0.99</v>
      </c>
      <c r="AN374" s="134">
        <f>Performance!O574</f>
        <v>0.99253666110000005</v>
      </c>
      <c r="AO374" s="134">
        <f>Performance!P574</f>
        <v>0.995</v>
      </c>
      <c r="AP374" s="134">
        <f>Performance!Q574</f>
        <v>0.99682300000000001</v>
      </c>
      <c r="AQ374" s="146">
        <f>Performance!X574</f>
        <v>-0.02</v>
      </c>
    </row>
    <row r="375" spans="24:43" ht="14.45" customHeight="1">
      <c r="X375" s="129" t="s">
        <v>17</v>
      </c>
      <c r="Y375" s="130" t="s">
        <v>4</v>
      </c>
      <c r="Z375" s="130">
        <v>20</v>
      </c>
      <c r="AA375" s="130">
        <v>23.99</v>
      </c>
      <c r="AB375" s="132">
        <v>42855</v>
      </c>
      <c r="AC375" s="133">
        <v>3935.0791454446576</v>
      </c>
      <c r="AD375" s="133">
        <v>4060.2763300597503</v>
      </c>
      <c r="AE375" s="133">
        <v>6.87</v>
      </c>
      <c r="AF375" s="131">
        <v>6.9038311333333322</v>
      </c>
      <c r="AG375" s="131">
        <v>7.1033333333333335</v>
      </c>
      <c r="AH375" s="131">
        <v>7.102940470101724</v>
      </c>
      <c r="AI375" s="134">
        <f t="shared" si="105"/>
        <v>0.7775074863316207</v>
      </c>
      <c r="AJ375" s="134">
        <f t="shared" si="106"/>
        <v>0.79497318831869368</v>
      </c>
      <c r="AK375" s="134">
        <f t="shared" si="107"/>
        <v>0.27326938510032339</v>
      </c>
      <c r="AL375" s="134">
        <f t="shared" si="108"/>
        <v>0.28196363403192709</v>
      </c>
      <c r="AM375" s="83">
        <v>0.99</v>
      </c>
      <c r="AN375" s="134">
        <v>0.99911029063602375</v>
      </c>
      <c r="AO375" s="83">
        <v>0.99</v>
      </c>
      <c r="AP375" s="135">
        <v>1</v>
      </c>
      <c r="AQ375" s="136"/>
    </row>
    <row r="376" spans="24:43" ht="14.45" customHeight="1">
      <c r="X376" s="129" t="s">
        <v>17</v>
      </c>
      <c r="Y376" s="130" t="s">
        <v>4</v>
      </c>
      <c r="Z376" s="130">
        <v>20</v>
      </c>
      <c r="AA376" s="130">
        <v>23.99</v>
      </c>
      <c r="AB376" s="132">
        <v>42886</v>
      </c>
      <c r="AC376" s="133">
        <v>3895.9594238483446</v>
      </c>
      <c r="AD376" s="133">
        <v>3848.4895535336764</v>
      </c>
      <c r="AE376" s="133">
        <v>6.9</v>
      </c>
      <c r="AF376" s="131">
        <v>6.854228150322581</v>
      </c>
      <c r="AG376" s="131">
        <v>6.6870967741935488</v>
      </c>
      <c r="AH376" s="131">
        <v>6.6876403386246217</v>
      </c>
      <c r="AI376" s="134">
        <f t="shared" si="105"/>
        <v>0.79131551423113922</v>
      </c>
      <c r="AJ376" s="134">
        <f t="shared" si="106"/>
        <v>0.78627309968995618</v>
      </c>
      <c r="AK376" s="134">
        <f t="shared" si="107"/>
        <v>0.26182523009733499</v>
      </c>
      <c r="AL376" s="134">
        <f t="shared" si="108"/>
        <v>0.25863505064070402</v>
      </c>
      <c r="AM376" s="83">
        <v>0.99</v>
      </c>
      <c r="AN376" s="134">
        <v>0.98412903225806458</v>
      </c>
      <c r="AO376" s="83">
        <v>0.99</v>
      </c>
      <c r="AP376" s="135">
        <v>0.9961290322580646</v>
      </c>
      <c r="AQ376" s="136"/>
    </row>
    <row r="377" spans="24:43" ht="14.45" customHeight="1">
      <c r="X377" s="129" t="s">
        <v>17</v>
      </c>
      <c r="Y377" s="130" t="s">
        <v>4</v>
      </c>
      <c r="Z377" s="130">
        <v>20</v>
      </c>
      <c r="AA377" s="130">
        <v>23.99</v>
      </c>
      <c r="AB377" s="132">
        <v>42916</v>
      </c>
      <c r="AC377" s="133">
        <v>3519.9641722361143</v>
      </c>
      <c r="AD377" s="133">
        <v>3713.3227662787567</v>
      </c>
      <c r="AE377" s="133">
        <v>6.5</v>
      </c>
      <c r="AF377" s="131">
        <v>6.7322482343333361</v>
      </c>
      <c r="AG377" s="131">
        <v>6.1333333333333337</v>
      </c>
      <c r="AH377" s="131">
        <v>6.3836425305594879</v>
      </c>
      <c r="AI377" s="134">
        <f t="shared" si="105"/>
        <v>0.805480400777286</v>
      </c>
      <c r="AJ377" s="134">
        <f t="shared" si="106"/>
        <v>0.83067256933679445</v>
      </c>
      <c r="AK377" s="134">
        <f t="shared" si="107"/>
        <v>0.24444195640528574</v>
      </c>
      <c r="AL377" s="134">
        <f t="shared" si="108"/>
        <v>0.25786963654713591</v>
      </c>
      <c r="AM377" s="83">
        <v>0.99</v>
      </c>
      <c r="AN377" s="134">
        <v>0.97299983966650638</v>
      </c>
      <c r="AO377" s="83">
        <v>0.99</v>
      </c>
      <c r="AP377" s="135">
        <v>0.97299983966650638</v>
      </c>
      <c r="AQ377" s="136"/>
    </row>
    <row r="378" spans="24:43" ht="14.45" customHeight="1">
      <c r="X378" s="129" t="s">
        <v>17</v>
      </c>
      <c r="Y378" s="130" t="s">
        <v>4</v>
      </c>
      <c r="Z378" s="130">
        <v>20</v>
      </c>
      <c r="AA378" s="130">
        <v>23.99</v>
      </c>
      <c r="AB378" s="132">
        <v>42947</v>
      </c>
      <c r="AC378" s="133">
        <v>3261.3280854128225</v>
      </c>
      <c r="AD378" s="133">
        <v>3521.6102065694863</v>
      </c>
      <c r="AE378" s="133">
        <v>5.74</v>
      </c>
      <c r="AF378" s="131">
        <v>5.9689077025532935</v>
      </c>
      <c r="AG378" s="131">
        <v>5.4838709677419351</v>
      </c>
      <c r="AH378" s="131">
        <v>5.7500978874314663</v>
      </c>
      <c r="AI378" s="134">
        <f t="shared" si="105"/>
        <v>0.80775587704344598</v>
      </c>
      <c r="AJ378" s="134">
        <f t="shared" si="106"/>
        <v>0.82747438860564693</v>
      </c>
      <c r="AK378" s="134">
        <f t="shared" si="107"/>
        <v>0.21917527455731337</v>
      </c>
      <c r="AL378" s="134">
        <f t="shared" si="108"/>
        <v>0.23666735259203536</v>
      </c>
      <c r="AM378" s="83">
        <v>0.99</v>
      </c>
      <c r="AN378" s="134">
        <v>0.99522102747909202</v>
      </c>
      <c r="AO378" s="83">
        <v>0.99</v>
      </c>
      <c r="AP378" s="135">
        <v>0.99522102747909202</v>
      </c>
      <c r="AQ378" s="136"/>
    </row>
    <row r="379" spans="24:43" ht="14.45" customHeight="1">
      <c r="X379" s="129" t="s">
        <v>17</v>
      </c>
      <c r="Y379" s="130" t="s">
        <v>4</v>
      </c>
      <c r="Z379" s="130">
        <v>20</v>
      </c>
      <c r="AA379" s="130">
        <v>23.99</v>
      </c>
      <c r="AB379" s="132">
        <v>42978</v>
      </c>
      <c r="AC379" s="133">
        <v>3317.0686213661184</v>
      </c>
      <c r="AD379" s="133">
        <v>3629.2641986238846</v>
      </c>
      <c r="AE379" s="133">
        <v>5.71</v>
      </c>
      <c r="AF379" s="131">
        <v>6.0458200678750789</v>
      </c>
      <c r="AG379" s="131">
        <v>5.709677419354839</v>
      </c>
      <c r="AH379" s="131">
        <v>6.0997520522084123</v>
      </c>
      <c r="AI379" s="134">
        <f t="shared" si="105"/>
        <v>0.78907039067979856</v>
      </c>
      <c r="AJ379" s="134">
        <f t="shared" si="106"/>
        <v>0.8000450839999893</v>
      </c>
      <c r="AK379" s="134">
        <f t="shared" si="107"/>
        <v>0.22292127831761549</v>
      </c>
      <c r="AL379" s="134">
        <f t="shared" si="108"/>
        <v>0.24390216388601374</v>
      </c>
      <c r="AM379" s="83">
        <v>0.99</v>
      </c>
      <c r="AN379" s="134">
        <v>1</v>
      </c>
      <c r="AO379" s="83">
        <v>0.99</v>
      </c>
      <c r="AP379" s="135">
        <v>1</v>
      </c>
      <c r="AQ379" s="136"/>
    </row>
    <row r="380" spans="24:43" ht="14.45" customHeight="1">
      <c r="X380" s="129" t="s">
        <v>17</v>
      </c>
      <c r="Y380" s="130" t="s">
        <v>4</v>
      </c>
      <c r="Z380" s="130">
        <v>20</v>
      </c>
      <c r="AA380" s="130">
        <v>23.99</v>
      </c>
      <c r="AB380" s="132">
        <v>43008</v>
      </c>
      <c r="AC380" s="133">
        <v>3565.1646795727866</v>
      </c>
      <c r="AD380" s="133">
        <v>3710.8963846388597</v>
      </c>
      <c r="AE380" s="133">
        <v>5.93</v>
      </c>
      <c r="AF380" s="131">
        <v>5.9077103920819996</v>
      </c>
      <c r="AG380" s="131">
        <v>6.4366666666666665</v>
      </c>
      <c r="AH380" s="131">
        <v>6.4917651418736657</v>
      </c>
      <c r="AI380" s="134">
        <f t="shared" si="105"/>
        <v>0.7773773432726514</v>
      </c>
      <c r="AJ380" s="134">
        <f t="shared" si="106"/>
        <v>0.80398181646170397</v>
      </c>
      <c r="AK380" s="134">
        <f t="shared" si="107"/>
        <v>0.24758088052588798</v>
      </c>
      <c r="AL380" s="134">
        <f t="shared" si="108"/>
        <v>0.25770113782214304</v>
      </c>
      <c r="AM380" s="83">
        <v>0.99</v>
      </c>
      <c r="AN380" s="134">
        <v>0.98791208791208773</v>
      </c>
      <c r="AO380" s="83">
        <v>0.99</v>
      </c>
      <c r="AP380" s="135">
        <v>0.98791208791208773</v>
      </c>
      <c r="AQ380" s="136"/>
    </row>
    <row r="381" spans="24:43" ht="14.45" customHeight="1">
      <c r="X381" s="129" t="s">
        <v>17</v>
      </c>
      <c r="Y381" s="130" t="s">
        <v>4</v>
      </c>
      <c r="Z381" s="130">
        <v>20</v>
      </c>
      <c r="AA381" s="130">
        <v>23.99</v>
      </c>
      <c r="AB381" s="132">
        <v>43039</v>
      </c>
      <c r="AC381" s="133">
        <v>3758.5336661162191</v>
      </c>
      <c r="AD381" s="133">
        <v>3863.7824446865075</v>
      </c>
      <c r="AE381" s="133">
        <v>5.39</v>
      </c>
      <c r="AF381" s="131">
        <v>5.5702815841181295</v>
      </c>
      <c r="AG381" s="131">
        <v>6.4161290322580644</v>
      </c>
      <c r="AH381" s="131">
        <v>6.8095688183293541</v>
      </c>
      <c r="AI381" s="134">
        <f t="shared" si="105"/>
        <v>0.79564295007339148</v>
      </c>
      <c r="AJ381" s="134">
        <f t="shared" si="106"/>
        <v>0.76295884090268362</v>
      </c>
      <c r="AK381" s="134">
        <f t="shared" si="107"/>
        <v>0.25258962809920826</v>
      </c>
      <c r="AL381" s="134">
        <f t="shared" si="108"/>
        <v>0.25966279870205022</v>
      </c>
      <c r="AM381" s="83">
        <v>0.99</v>
      </c>
      <c r="AN381" s="134">
        <v>1</v>
      </c>
      <c r="AO381" s="83">
        <v>0.99</v>
      </c>
      <c r="AP381" s="135">
        <v>1</v>
      </c>
      <c r="AQ381" s="136"/>
    </row>
    <row r="382" spans="24:43" ht="14.45" customHeight="1">
      <c r="X382" s="129" t="s">
        <v>17</v>
      </c>
      <c r="Y382" s="130" t="s">
        <v>4</v>
      </c>
      <c r="Z382" s="130">
        <v>20</v>
      </c>
      <c r="AA382" s="130">
        <v>23.99</v>
      </c>
      <c r="AB382" s="132">
        <v>43069</v>
      </c>
      <c r="AC382" s="133">
        <v>3228.8972281309052</v>
      </c>
      <c r="AD382" s="133">
        <v>3095.0072882797481</v>
      </c>
      <c r="AE382" s="133">
        <v>4.2699999999999996</v>
      </c>
      <c r="AF382" s="131">
        <v>4.2458704612520668</v>
      </c>
      <c r="AG382" s="131">
        <v>5.4</v>
      </c>
      <c r="AH382" s="131">
        <v>5.5701447022958499</v>
      </c>
      <c r="AI382" s="134">
        <f t="shared" si="105"/>
        <v>0.83921601892953823</v>
      </c>
      <c r="AJ382" s="134">
        <f t="shared" si="106"/>
        <v>0.77204692199999359</v>
      </c>
      <c r="AK382" s="134">
        <f t="shared" si="107"/>
        <v>0.22422897417575732</v>
      </c>
      <c r="AL382" s="134">
        <f t="shared" si="108"/>
        <v>0.21493106168609361</v>
      </c>
      <c r="AM382" s="83">
        <v>0.99</v>
      </c>
      <c r="AN382" s="134">
        <v>1</v>
      </c>
      <c r="AO382" s="83">
        <v>0.99</v>
      </c>
      <c r="AP382" s="135">
        <v>1</v>
      </c>
      <c r="AQ382" s="136"/>
    </row>
    <row r="383" spans="24:43" ht="14.45" customHeight="1">
      <c r="X383" s="129" t="s">
        <v>17</v>
      </c>
      <c r="Y383" s="130" t="s">
        <v>4</v>
      </c>
      <c r="Z383" s="130">
        <v>20</v>
      </c>
      <c r="AA383" s="130">
        <v>23.99</v>
      </c>
      <c r="AB383" s="132">
        <v>43100</v>
      </c>
      <c r="AC383" s="133">
        <v>3205.1821637435032</v>
      </c>
      <c r="AD383" s="133">
        <v>2956.7664696452434</v>
      </c>
      <c r="AE383" s="133">
        <v>3.77</v>
      </c>
      <c r="AF383" s="131">
        <v>3.6461545760793541</v>
      </c>
      <c r="AG383" s="131">
        <v>5.0258064516129037</v>
      </c>
      <c r="AH383" s="131">
        <v>4.9786708015149674</v>
      </c>
      <c r="AI383" s="134">
        <f t="shared" si="105"/>
        <v>0.86620327499398109</v>
      </c>
      <c r="AJ383" s="134">
        <f t="shared" si="106"/>
        <v>0.80091630265030711</v>
      </c>
      <c r="AK383" s="134">
        <f t="shared" si="107"/>
        <v>0.21540202713329998</v>
      </c>
      <c r="AL383" s="134">
        <f t="shared" si="108"/>
        <v>0.19870742403529865</v>
      </c>
      <c r="AM383" s="83">
        <v>0.99</v>
      </c>
      <c r="AN383" s="134">
        <v>0.99706744868035191</v>
      </c>
      <c r="AO383" s="83">
        <v>0.99</v>
      </c>
      <c r="AP383" s="135">
        <v>0.99706744868035191</v>
      </c>
      <c r="AQ383" s="136"/>
    </row>
    <row r="384" spans="24:43" ht="14.45" customHeight="1">
      <c r="X384" s="129" t="s">
        <v>17</v>
      </c>
      <c r="Y384" s="130" t="s">
        <v>4</v>
      </c>
      <c r="Z384" s="130">
        <v>20</v>
      </c>
      <c r="AA384" s="130">
        <v>23.99</v>
      </c>
      <c r="AB384" s="132">
        <v>43131</v>
      </c>
      <c r="AC384" s="133">
        <v>3355.782957246407</v>
      </c>
      <c r="AD384" s="133">
        <v>3349.3081038738551</v>
      </c>
      <c r="AE384" s="133">
        <v>4.03</v>
      </c>
      <c r="AF384" s="131">
        <v>4.23443300464477</v>
      </c>
      <c r="AG384" s="131">
        <v>5.2967741935483863</v>
      </c>
      <c r="AH384" s="131">
        <v>5.7657889064640457</v>
      </c>
      <c r="AI384" s="134">
        <f t="shared" si="105"/>
        <v>0.86050870637693422</v>
      </c>
      <c r="AJ384" s="134">
        <f t="shared" si="106"/>
        <v>0.78478789012073236</v>
      </c>
      <c r="AK384" s="134">
        <f t="shared" si="107"/>
        <v>0.2255230482020435</v>
      </c>
      <c r="AL384" s="134">
        <f t="shared" si="108"/>
        <v>0.22508791020657629</v>
      </c>
      <c r="AM384" s="83">
        <v>0.99</v>
      </c>
      <c r="AN384" s="134">
        <v>0.99529569892473124</v>
      </c>
      <c r="AO384" s="83">
        <v>0.99</v>
      </c>
      <c r="AP384" s="135">
        <v>0.99529569892473124</v>
      </c>
      <c r="AQ384" s="136"/>
    </row>
    <row r="385" spans="24:43" ht="14.45" customHeight="1">
      <c r="X385" s="129" t="s">
        <v>17</v>
      </c>
      <c r="Y385" s="130" t="s">
        <v>4</v>
      </c>
      <c r="Z385" s="130">
        <v>20</v>
      </c>
      <c r="AA385" s="130">
        <v>23.99</v>
      </c>
      <c r="AB385" s="132">
        <v>43159</v>
      </c>
      <c r="AC385" s="133">
        <v>3398.3484574289237</v>
      </c>
      <c r="AD385" s="133">
        <v>3090.7638391085329</v>
      </c>
      <c r="AE385" s="133">
        <v>4.79</v>
      </c>
      <c r="AF385" s="131">
        <v>4.88</v>
      </c>
      <c r="AG385" s="131">
        <v>6.0892857142857144</v>
      </c>
      <c r="AH385" s="131">
        <v>6</v>
      </c>
      <c r="AI385" s="134">
        <f t="shared" si="105"/>
        <v>0.83922436145172064</v>
      </c>
      <c r="AJ385" s="134">
        <f t="shared" si="106"/>
        <v>0.77170115658117344</v>
      </c>
      <c r="AK385" s="134">
        <f t="shared" si="107"/>
        <v>0.25285330784441395</v>
      </c>
      <c r="AL385" s="134">
        <f t="shared" si="108"/>
        <v>0.22996754755271823</v>
      </c>
      <c r="AM385" s="83">
        <v>0.99</v>
      </c>
      <c r="AN385" s="134">
        <v>0.99375000000000002</v>
      </c>
      <c r="AO385" s="83">
        <v>0.99</v>
      </c>
      <c r="AP385" s="135">
        <v>0.99375000000000002</v>
      </c>
      <c r="AQ385" s="136"/>
    </row>
    <row r="386" spans="24:43" ht="14.45" customHeight="1">
      <c r="X386" s="129" t="s">
        <v>17</v>
      </c>
      <c r="Y386" s="130" t="s">
        <v>4</v>
      </c>
      <c r="Z386" s="130">
        <v>20</v>
      </c>
      <c r="AA386" s="130">
        <v>23.99</v>
      </c>
      <c r="AB386" s="132">
        <v>43190</v>
      </c>
      <c r="AC386" s="133">
        <v>4091.3553389718973</v>
      </c>
      <c r="AD386" s="133">
        <v>4073.1472564624783</v>
      </c>
      <c r="AE386" s="133">
        <v>6.16</v>
      </c>
      <c r="AF386" s="131">
        <v>6.2789999999999999</v>
      </c>
      <c r="AG386" s="131">
        <v>6.9129032258064518</v>
      </c>
      <c r="AH386" s="131">
        <v>7.0439999999999996</v>
      </c>
      <c r="AI386" s="134">
        <f t="shared" si="105"/>
        <v>0.80385845956924296</v>
      </c>
      <c r="AJ386" s="134">
        <f t="shared" si="106"/>
        <v>0.7828564091381871</v>
      </c>
      <c r="AK386" s="134">
        <f t="shared" si="107"/>
        <v>0.27495667600617585</v>
      </c>
      <c r="AL386" s="134">
        <f t="shared" si="108"/>
        <v>0.27373301454720955</v>
      </c>
      <c r="AM386" s="83">
        <v>0.99</v>
      </c>
      <c r="AN386" s="134">
        <v>0.99319999999999997</v>
      </c>
      <c r="AO386" s="83">
        <v>0.99</v>
      </c>
      <c r="AP386" s="135">
        <v>0.99319999999999997</v>
      </c>
      <c r="AQ386" s="136"/>
    </row>
    <row r="387" spans="24:43" ht="14.45" customHeight="1">
      <c r="X387" s="129" t="s">
        <v>17</v>
      </c>
      <c r="Y387" s="130" t="s">
        <v>4</v>
      </c>
      <c r="Z387" s="130">
        <v>20</v>
      </c>
      <c r="AA387" s="130">
        <v>23.99</v>
      </c>
      <c r="AB387" s="132">
        <v>43220</v>
      </c>
      <c r="AC387" s="133">
        <v>3967.8868541581705</v>
      </c>
      <c r="AD387" s="133">
        <v>3864.7374612954804</v>
      </c>
      <c r="AE387" s="131">
        <v>6.7435676213286326</v>
      </c>
      <c r="AF387" s="131">
        <v>6.8</v>
      </c>
      <c r="AG387" s="131">
        <v>7.1078132804003964</v>
      </c>
      <c r="AH387" s="131">
        <v>6.95</v>
      </c>
      <c r="AI387" s="134">
        <f t="shared" si="105"/>
        <v>0.7834956178465553</v>
      </c>
      <c r="AJ387" s="134">
        <f t="shared" si="106"/>
        <v>0.77482106569298703</v>
      </c>
      <c r="AK387" s="134">
        <f t="shared" si="107"/>
        <v>0.27554769820542846</v>
      </c>
      <c r="AL387" s="134">
        <f t="shared" si="108"/>
        <v>0.26838454592329725</v>
      </c>
      <c r="AM387" s="83">
        <v>0.99</v>
      </c>
      <c r="AN387" s="134">
        <v>0.99719999999999998</v>
      </c>
      <c r="AO387" s="83">
        <v>0.99</v>
      </c>
      <c r="AP387" s="135">
        <v>0.99719999999999998</v>
      </c>
      <c r="AQ387" s="136"/>
    </row>
    <row r="388" spans="24:43" ht="14.45" customHeight="1">
      <c r="X388" s="129" t="s">
        <v>17</v>
      </c>
      <c r="Y388" s="130" t="s">
        <v>4</v>
      </c>
      <c r="Z388" s="130">
        <v>20</v>
      </c>
      <c r="AA388" s="130">
        <v>23.99</v>
      </c>
      <c r="AB388" s="132">
        <v>43251</v>
      </c>
      <c r="AC388" s="133">
        <v>3833.1846969862745</v>
      </c>
      <c r="AD388" s="133">
        <v>3952</v>
      </c>
      <c r="AE388" s="131">
        <v>6.8014368356818631</v>
      </c>
      <c r="AF388" s="131">
        <v>7.04</v>
      </c>
      <c r="AG388" s="131">
        <v>6.6141189851433122</v>
      </c>
      <c r="AH388" s="131">
        <v>6.87</v>
      </c>
      <c r="AI388" s="134">
        <f t="shared" si="105"/>
        <v>0.78715562970202824</v>
      </c>
      <c r="AJ388" s="134">
        <f t="shared" si="106"/>
        <v>0.77849651762762817</v>
      </c>
      <c r="AK388" s="134">
        <f t="shared" si="107"/>
        <v>0.25760649845337863</v>
      </c>
      <c r="AL388" s="134">
        <f t="shared" si="108"/>
        <v>0.26559139784946234</v>
      </c>
      <c r="AM388" s="83">
        <v>0.99</v>
      </c>
      <c r="AN388" s="134">
        <v>0.99360000000000004</v>
      </c>
      <c r="AO388" s="83">
        <v>0.99</v>
      </c>
      <c r="AP388" s="135">
        <v>0.99439999999999995</v>
      </c>
      <c r="AQ388" s="136">
        <v>-2.0500000000000001E-2</v>
      </c>
    </row>
    <row r="389" spans="24:43" ht="14.45" customHeight="1">
      <c r="X389" s="129" t="s">
        <v>17</v>
      </c>
      <c r="Y389" s="130" t="s">
        <v>4</v>
      </c>
      <c r="Z389" s="130">
        <v>20</v>
      </c>
      <c r="AA389" s="130">
        <v>23.99</v>
      </c>
      <c r="AB389" s="132">
        <v>43281</v>
      </c>
      <c r="AC389" s="133">
        <v>3739.7140008588417</v>
      </c>
      <c r="AD389" s="133">
        <f>3276724/1000</f>
        <v>3276.7240000000002</v>
      </c>
      <c r="AE389" s="131">
        <v>6.7425262236520904</v>
      </c>
      <c r="AF389" s="131">
        <v>6.26</v>
      </c>
      <c r="AG389" s="131">
        <v>6.4349337659370711</v>
      </c>
      <c r="AH389" s="131">
        <v>5.93</v>
      </c>
      <c r="AI389" s="134">
        <f t="shared" si="105"/>
        <v>0.81565708301634532</v>
      </c>
      <c r="AJ389" s="134">
        <f t="shared" si="106"/>
        <v>0.76892786030729898</v>
      </c>
      <c r="AK389" s="134">
        <f t="shared" si="107"/>
        <v>0.2597023611707529</v>
      </c>
      <c r="AL389" s="134">
        <f t="shared" si="108"/>
        <v>0.22755027777777778</v>
      </c>
      <c r="AM389" s="83">
        <v>0.99</v>
      </c>
      <c r="AN389" s="134">
        <v>0.99850000000000005</v>
      </c>
      <c r="AO389" s="83">
        <v>0.99</v>
      </c>
      <c r="AP389" s="135">
        <v>0.99909999999999999</v>
      </c>
      <c r="AQ389" s="136">
        <v>-4.6800000000000001E-2</v>
      </c>
    </row>
    <row r="390" spans="24:43" ht="14.45" customHeight="1">
      <c r="X390" s="129" t="s">
        <v>17</v>
      </c>
      <c r="Y390" s="130" t="s">
        <v>4</v>
      </c>
      <c r="Z390" s="130">
        <v>20</v>
      </c>
      <c r="AA390" s="130">
        <v>23.99</v>
      </c>
      <c r="AB390" s="132">
        <v>43312</v>
      </c>
      <c r="AC390" s="133">
        <v>3616.8081067205603</v>
      </c>
      <c r="AD390" s="133">
        <f>3567757/1000</f>
        <v>3567.7570000000001</v>
      </c>
      <c r="AE390" s="131">
        <v>6.1738123214351628</v>
      </c>
      <c r="AF390" s="131">
        <v>6.18</v>
      </c>
      <c r="AG390" s="131">
        <v>5.9541262884188981</v>
      </c>
      <c r="AH390" s="131">
        <v>5.91</v>
      </c>
      <c r="AI390" s="134">
        <f t="shared" si="105"/>
        <v>0.82505003900108165</v>
      </c>
      <c r="AJ390" s="134">
        <f t="shared" si="106"/>
        <v>0.81198153295421782</v>
      </c>
      <c r="AK390" s="134">
        <f t="shared" si="107"/>
        <v>0.24306506093552152</v>
      </c>
      <c r="AL390" s="134">
        <f t="shared" si="108"/>
        <v>0.23976861559139787</v>
      </c>
      <c r="AM390" s="83">
        <v>0.99</v>
      </c>
      <c r="AN390" s="134">
        <v>0.99970000000000003</v>
      </c>
      <c r="AO390" s="83">
        <v>0.99</v>
      </c>
      <c r="AP390" s="135">
        <v>1</v>
      </c>
      <c r="AQ390" s="136">
        <v>-2.3599999999999999E-2</v>
      </c>
    </row>
    <row r="391" spans="24:43" ht="14.45" customHeight="1">
      <c r="X391" s="129" t="s">
        <v>17</v>
      </c>
      <c r="Y391" s="130" t="s">
        <v>4</v>
      </c>
      <c r="Z391" s="130">
        <v>20</v>
      </c>
      <c r="AA391" s="130">
        <v>23.99</v>
      </c>
      <c r="AB391" s="132">
        <v>43343</v>
      </c>
      <c r="AC391" s="133">
        <v>3480.7157450313766</v>
      </c>
      <c r="AD391" s="133">
        <f>3641379/1000</f>
        <v>3641.3789999999999</v>
      </c>
      <c r="AE391" s="131">
        <v>5.8307967161269634</v>
      </c>
      <c r="AF391" s="131">
        <v>6.06</v>
      </c>
      <c r="AG391" s="131">
        <v>5.8707360508068884</v>
      </c>
      <c r="AH391" s="131">
        <v>6.12</v>
      </c>
      <c r="AI391" s="134">
        <f t="shared" si="105"/>
        <v>0.80528362216693039</v>
      </c>
      <c r="AJ391" s="134">
        <f t="shared" si="106"/>
        <v>0.80046015911914725</v>
      </c>
      <c r="AK391" s="134">
        <f t="shared" si="107"/>
        <v>0.23391906888651723</v>
      </c>
      <c r="AL391" s="134">
        <f t="shared" si="108"/>
        <v>0.2447163306451613</v>
      </c>
      <c r="AM391" s="83">
        <v>0.99</v>
      </c>
      <c r="AN391" s="134">
        <v>0.99950000000000006</v>
      </c>
      <c r="AO391" s="83">
        <v>0.99</v>
      </c>
      <c r="AP391" s="135">
        <v>1</v>
      </c>
      <c r="AQ391" s="136">
        <v>-1.9800000000000002E-2</v>
      </c>
    </row>
    <row r="392" spans="24:43" ht="14.45" customHeight="1">
      <c r="X392" s="129" t="s">
        <v>17</v>
      </c>
      <c r="Y392" s="130" t="s">
        <v>4</v>
      </c>
      <c r="Z392" s="130">
        <v>20</v>
      </c>
      <c r="AA392" s="130">
        <v>23.99</v>
      </c>
      <c r="AB392" s="132">
        <v>43373</v>
      </c>
      <c r="AC392" s="133">
        <v>3687.0381423550962</v>
      </c>
      <c r="AD392" s="133">
        <v>3769</v>
      </c>
      <c r="AE392" s="131">
        <v>6.1511943583600104</v>
      </c>
      <c r="AF392" s="131">
        <v>6.05</v>
      </c>
      <c r="AG392" s="131">
        <v>6.777539211053206</v>
      </c>
      <c r="AH392" s="131">
        <v>6.64</v>
      </c>
      <c r="AI392" s="134">
        <f t="shared" si="105"/>
        <v>0.76351732178791321</v>
      </c>
      <c r="AJ392" s="134">
        <f t="shared" si="106"/>
        <v>0.79281302920764041</v>
      </c>
      <c r="AK392" s="134">
        <f t="shared" si="107"/>
        <v>0.25604431544132616</v>
      </c>
      <c r="AL392" s="134">
        <f t="shared" si="108"/>
        <v>0.26173611111111111</v>
      </c>
      <c r="AM392" s="83">
        <v>0.99</v>
      </c>
      <c r="AN392" s="134">
        <v>0.99480000000000002</v>
      </c>
      <c r="AO392" s="83">
        <v>0.99</v>
      </c>
      <c r="AP392" s="135">
        <v>0.99539999999999995</v>
      </c>
      <c r="AQ392" s="136">
        <v>-1.47E-2</v>
      </c>
    </row>
    <row r="393" spans="24:43" ht="14.45" customHeight="1">
      <c r="X393" s="129" t="s">
        <v>17</v>
      </c>
      <c r="Y393" s="130" t="s">
        <v>4</v>
      </c>
      <c r="Z393" s="130">
        <v>20</v>
      </c>
      <c r="AA393" s="130">
        <v>23.99</v>
      </c>
      <c r="AB393" s="132">
        <v>43404</v>
      </c>
      <c r="AC393" s="133">
        <v>3757.522753564378</v>
      </c>
      <c r="AD393" s="133">
        <v>3632</v>
      </c>
      <c r="AE393" s="131">
        <v>5.3685435165032445</v>
      </c>
      <c r="AF393" s="131">
        <v>5.26</v>
      </c>
      <c r="AG393" s="131">
        <v>6.5540281267226455</v>
      </c>
      <c r="AH393" s="131">
        <v>6.37</v>
      </c>
      <c r="AI393" s="134">
        <f t="shared" ref="AI393:AI455" si="117">AC393/AA393/AG393/DAY(AB393)/AM393</f>
        <v>0.77869284084276291</v>
      </c>
      <c r="AJ393" s="134">
        <f t="shared" ref="AJ393:AJ455" si="118">AD393/AA393/AH393/DAY(AB393)/AN393</f>
        <v>0.76691065846613116</v>
      </c>
      <c r="AK393" s="134">
        <f t="shared" ref="AK393:AK455" si="119">AC393/Z393/24/DAY(AB393)</f>
        <v>0.25252169042771355</v>
      </c>
      <c r="AL393" s="134">
        <f t="shared" ref="AL393:AL455" si="120">AD393/Z393/24/DAY(AB393)</f>
        <v>0.24408602150537634</v>
      </c>
      <c r="AM393" s="83">
        <v>0.99</v>
      </c>
      <c r="AN393" s="134">
        <v>0.99970000000000003</v>
      </c>
      <c r="AO393" s="83">
        <v>0.99</v>
      </c>
      <c r="AP393" s="135">
        <v>1</v>
      </c>
      <c r="AQ393" s="136">
        <v>-1.5900000000000001E-2</v>
      </c>
    </row>
    <row r="394" spans="24:43" ht="14.45" customHeight="1">
      <c r="X394" s="129" t="s">
        <v>17</v>
      </c>
      <c r="Y394" s="130" t="s">
        <v>4</v>
      </c>
      <c r="Z394" s="130">
        <v>20</v>
      </c>
      <c r="AA394" s="130">
        <v>23.99</v>
      </c>
      <c r="AB394" s="132">
        <v>43434</v>
      </c>
      <c r="AC394" s="133">
        <v>3163.0862323032261</v>
      </c>
      <c r="AD394" s="131">
        <v>3114.0729999999999</v>
      </c>
      <c r="AE394" s="131">
        <v>4.5161785447399492</v>
      </c>
      <c r="AF394" s="131">
        <v>4.25</v>
      </c>
      <c r="AG394" s="131">
        <v>5.6401987365887587</v>
      </c>
      <c r="AH394" s="131">
        <v>5.64</v>
      </c>
      <c r="AI394" s="134">
        <f t="shared" si="117"/>
        <v>0.78710002759229925</v>
      </c>
      <c r="AJ394" s="134">
        <f t="shared" si="118"/>
        <v>0.76748860282876441</v>
      </c>
      <c r="AK394" s="134">
        <f t="shared" si="119"/>
        <v>0.21965876613216848</v>
      </c>
      <c r="AL394" s="134">
        <f t="shared" si="120"/>
        <v>0.21625506944444442</v>
      </c>
      <c r="AM394" s="83">
        <v>0.99</v>
      </c>
      <c r="AN394" s="134">
        <v>0.99960000000000004</v>
      </c>
      <c r="AO394" s="83">
        <v>0.99</v>
      </c>
      <c r="AP394" s="135">
        <v>1</v>
      </c>
      <c r="AQ394" s="136">
        <v>-1.7299999999999999E-2</v>
      </c>
    </row>
    <row r="395" spans="24:43" ht="14.45" customHeight="1">
      <c r="X395" s="129" t="s">
        <v>17</v>
      </c>
      <c r="Y395" s="130" t="s">
        <v>4</v>
      </c>
      <c r="Z395" s="130">
        <v>20</v>
      </c>
      <c r="AA395" s="130">
        <v>23.99</v>
      </c>
      <c r="AB395" s="132">
        <v>43465</v>
      </c>
      <c r="AC395" s="133">
        <v>3069.3573469127423</v>
      </c>
      <c r="AD395" s="131">
        <v>3193.3928569238633</v>
      </c>
      <c r="AE395" s="131">
        <v>3.7412574891428165</v>
      </c>
      <c r="AF395" s="131">
        <v>3.94</v>
      </c>
      <c r="AG395" s="131">
        <v>5.1803151394165603</v>
      </c>
      <c r="AH395" s="131">
        <v>5.57</v>
      </c>
      <c r="AI395" s="134">
        <f t="shared" si="117"/>
        <v>0.8047558397609571</v>
      </c>
      <c r="AJ395" s="134">
        <f t="shared" si="118"/>
        <v>0.77214815879701859</v>
      </c>
      <c r="AK395" s="134">
        <f t="shared" si="119"/>
        <v>0.20627401524951225</v>
      </c>
      <c r="AL395" s="134">
        <f t="shared" si="120"/>
        <v>0.21460973500832414</v>
      </c>
      <c r="AM395" s="83">
        <v>0.99</v>
      </c>
      <c r="AN395" s="134">
        <v>0.99839999999999995</v>
      </c>
      <c r="AO395" s="83">
        <v>0.99</v>
      </c>
      <c r="AP395" s="135">
        <v>0.999</v>
      </c>
      <c r="AQ395" s="136">
        <v>-1.6299999999999999E-2</v>
      </c>
    </row>
    <row r="396" spans="24:43" ht="14.45" customHeight="1">
      <c r="X396" s="129" t="s">
        <v>17</v>
      </c>
      <c r="Y396" s="130" t="s">
        <v>4</v>
      </c>
      <c r="Z396" s="130">
        <v>20</v>
      </c>
      <c r="AA396" s="130">
        <v>23.99</v>
      </c>
      <c r="AB396" s="132">
        <v>43496</v>
      </c>
      <c r="AC396" s="133">
        <v>2996.3106031656057</v>
      </c>
      <c r="AD396" s="133">
        <v>2896.4189105612954</v>
      </c>
      <c r="AE396" s="131">
        <v>3.7468454767959631</v>
      </c>
      <c r="AF396" s="131">
        <v>3.71</v>
      </c>
      <c r="AG396" s="131">
        <v>4.9541459524955247</v>
      </c>
      <c r="AH396" s="131">
        <v>4.91</v>
      </c>
      <c r="AI396" s="134">
        <f t="shared" si="117"/>
        <v>0.82146846792344708</v>
      </c>
      <c r="AJ396" s="134">
        <f t="shared" si="118"/>
        <v>0.79416255609981401</v>
      </c>
      <c r="AK396" s="134">
        <f t="shared" si="119"/>
        <v>0.2013649598901617</v>
      </c>
      <c r="AL396" s="134">
        <f t="shared" si="120"/>
        <v>0.19465180850546343</v>
      </c>
      <c r="AM396" s="83">
        <v>0.99</v>
      </c>
      <c r="AN396" s="134">
        <v>0.99880000000000002</v>
      </c>
      <c r="AO396" s="83">
        <v>0.99</v>
      </c>
      <c r="AP396" s="135">
        <v>1</v>
      </c>
      <c r="AQ396" s="136">
        <v>-1.5299999999999999E-2</v>
      </c>
    </row>
    <row r="397" spans="24:43" ht="14.45" customHeight="1">
      <c r="X397" s="129" t="s">
        <v>17</v>
      </c>
      <c r="Y397" s="130" t="s">
        <v>4</v>
      </c>
      <c r="Z397" s="130">
        <v>20</v>
      </c>
      <c r="AA397" s="130">
        <v>23.99</v>
      </c>
      <c r="AB397" s="132">
        <v>43524</v>
      </c>
      <c r="AC397" s="133">
        <v>3441.0890067291211</v>
      </c>
      <c r="AD397" s="133">
        <v>3134</v>
      </c>
      <c r="AE397" s="131">
        <v>4.9923846421487879</v>
      </c>
      <c r="AF397" s="131">
        <v>4.76</v>
      </c>
      <c r="AG397" s="131">
        <v>6.2633334297316718</v>
      </c>
      <c r="AH397" s="131">
        <v>5.91</v>
      </c>
      <c r="AI397" s="134">
        <f t="shared" si="117"/>
        <v>0.82616520506422175</v>
      </c>
      <c r="AJ397" s="134">
        <f t="shared" si="118"/>
        <v>0.793095700554453</v>
      </c>
      <c r="AK397" s="134">
        <f t="shared" si="119"/>
        <v>0.25603340823877391</v>
      </c>
      <c r="AL397" s="134">
        <f t="shared" si="120"/>
        <v>0.23318452380952379</v>
      </c>
      <c r="AM397" s="83">
        <v>0.99</v>
      </c>
      <c r="AN397" s="134">
        <v>0.99539999999999995</v>
      </c>
      <c r="AO397" s="83">
        <v>0.99</v>
      </c>
      <c r="AP397" s="135">
        <v>1</v>
      </c>
      <c r="AQ397" s="136">
        <v>-1.6899999999999998E-2</v>
      </c>
    </row>
    <row r="398" spans="24:43" ht="15" customHeight="1">
      <c r="X398" s="129" t="s">
        <v>17</v>
      </c>
      <c r="Y398" s="130" t="s">
        <v>4</v>
      </c>
      <c r="Z398" s="130">
        <v>20</v>
      </c>
      <c r="AA398" s="130">
        <v>23.99</v>
      </c>
      <c r="AB398" s="132">
        <v>43555</v>
      </c>
      <c r="AC398" s="133">
        <v>3846.9696539571623</v>
      </c>
      <c r="AD398" s="133">
        <v>3889</v>
      </c>
      <c r="AE398" s="131">
        <v>5.8947273145835473</v>
      </c>
      <c r="AF398" s="131">
        <v>5.94</v>
      </c>
      <c r="AG398" s="131">
        <v>6.5688414102804833</v>
      </c>
      <c r="AH398" s="131">
        <v>6.6</v>
      </c>
      <c r="AI398" s="134">
        <f t="shared" si="117"/>
        <v>0.79543161279273611</v>
      </c>
      <c r="AJ398" s="134">
        <f t="shared" si="118"/>
        <v>0.79566443074470072</v>
      </c>
      <c r="AK398" s="134">
        <f t="shared" si="119"/>
        <v>0.25853290685195984</v>
      </c>
      <c r="AL398" s="134">
        <f t="shared" si="120"/>
        <v>0.26135752688172043</v>
      </c>
      <c r="AM398" s="83">
        <v>0.99</v>
      </c>
      <c r="AN398" s="134">
        <v>0.99580000000000002</v>
      </c>
      <c r="AO398" s="83">
        <v>0.99</v>
      </c>
      <c r="AP398" s="135">
        <v>0.99629999999999996</v>
      </c>
      <c r="AQ398" s="136">
        <v>-1.5599999999999999E-2</v>
      </c>
    </row>
    <row r="399" spans="24:43" ht="14.45" customHeight="1">
      <c r="X399" s="129" t="s">
        <v>17</v>
      </c>
      <c r="Y399" s="130" t="s">
        <v>4</v>
      </c>
      <c r="Z399" s="130">
        <v>20</v>
      </c>
      <c r="AA399" s="130">
        <v>23.99</v>
      </c>
      <c r="AB399" s="132">
        <v>43585</v>
      </c>
      <c r="AC399" s="143">
        <v>3889.4211386099428</v>
      </c>
      <c r="AD399" s="131">
        <v>3930</v>
      </c>
      <c r="AE399" s="133">
        <v>6.7623784142190884</v>
      </c>
      <c r="AF399" s="131">
        <v>6.89</v>
      </c>
      <c r="AG399" s="133">
        <v>7.0552088536002637</v>
      </c>
      <c r="AH399" s="131">
        <v>7.07</v>
      </c>
      <c r="AI399" s="134">
        <f t="shared" si="117"/>
        <v>0.77372815101057901</v>
      </c>
      <c r="AJ399" s="134">
        <f t="shared" si="118"/>
        <v>0.77274968274960854</v>
      </c>
      <c r="AK399" s="134">
        <f t="shared" si="119"/>
        <v>0.27009869018124605</v>
      </c>
      <c r="AL399" s="134">
        <f t="shared" si="120"/>
        <v>0.27291666666666664</v>
      </c>
      <c r="AM399" s="156">
        <v>0.99</v>
      </c>
      <c r="AN399" s="111">
        <v>0.99950000000000006</v>
      </c>
      <c r="AO399" s="156">
        <v>0.99</v>
      </c>
      <c r="AP399" s="112">
        <v>1</v>
      </c>
      <c r="AQ399" s="146">
        <v>-2.52E-2</v>
      </c>
    </row>
    <row r="400" spans="24:43" ht="14.45" customHeight="1">
      <c r="X400" s="129" t="s">
        <v>17</v>
      </c>
      <c r="Y400" s="130" t="s">
        <v>4</v>
      </c>
      <c r="Z400" s="130">
        <v>20</v>
      </c>
      <c r="AA400" s="130">
        <v>23.99</v>
      </c>
      <c r="AB400" s="132">
        <v>43616</v>
      </c>
      <c r="AC400" s="143">
        <v>3833.9261930452426</v>
      </c>
      <c r="AD400" s="133">
        <v>4074.4377982482033</v>
      </c>
      <c r="AE400" s="133">
        <v>6.8809578904545754</v>
      </c>
      <c r="AF400" s="131">
        <v>7.3165161290322587</v>
      </c>
      <c r="AG400" s="133">
        <v>6.6994126567622088</v>
      </c>
      <c r="AH400" s="131">
        <v>7.0517580645161289</v>
      </c>
      <c r="AI400" s="134">
        <f t="shared" si="117"/>
        <v>0.77728427589173221</v>
      </c>
      <c r="AJ400" s="134">
        <f t="shared" si="118"/>
        <v>0.77739009229180078</v>
      </c>
      <c r="AK400" s="134">
        <f t="shared" si="119"/>
        <v>0.25765633017777168</v>
      </c>
      <c r="AL400" s="134">
        <f t="shared" si="120"/>
        <v>0.27381974450592766</v>
      </c>
      <c r="AM400" s="156">
        <v>0.99</v>
      </c>
      <c r="AN400" s="111">
        <v>0.99939999999999996</v>
      </c>
      <c r="AO400" s="156">
        <v>0.99</v>
      </c>
      <c r="AP400" s="112">
        <v>1</v>
      </c>
      <c r="AQ400" s="136">
        <v>-2.1600000000000001E-2</v>
      </c>
    </row>
    <row r="401" spans="24:43" ht="14.45" customHeight="1">
      <c r="X401" s="129" t="s">
        <v>17</v>
      </c>
      <c r="Y401" s="130" t="s">
        <v>4</v>
      </c>
      <c r="Z401" s="130">
        <v>20</v>
      </c>
      <c r="AA401" s="130">
        <v>23.99</v>
      </c>
      <c r="AB401" s="132">
        <v>43646</v>
      </c>
      <c r="AC401" s="143">
        <v>3571.5633690249547</v>
      </c>
      <c r="AD401" s="133">
        <v>3789.4371340597268</v>
      </c>
      <c r="AE401" s="133">
        <v>6.5800174824347266</v>
      </c>
      <c r="AF401" s="144">
        <v>7.26</v>
      </c>
      <c r="AG401" s="133">
        <v>6.2652891772913817</v>
      </c>
      <c r="AH401" s="133">
        <v>6.8</v>
      </c>
      <c r="AI401" s="134">
        <f t="shared" si="117"/>
        <v>0.80007470844212047</v>
      </c>
      <c r="AJ401" s="134">
        <f t="shared" si="118"/>
        <v>0.77702857147925086</v>
      </c>
      <c r="AK401" s="134">
        <f t="shared" si="119"/>
        <v>0.24802523396006629</v>
      </c>
      <c r="AL401" s="134">
        <f t="shared" si="120"/>
        <v>0.26315535653192546</v>
      </c>
      <c r="AM401" s="156">
        <v>0.99</v>
      </c>
      <c r="AN401" s="83">
        <v>0.99650000000000005</v>
      </c>
      <c r="AO401" s="156">
        <v>0.99</v>
      </c>
      <c r="AP401" s="145">
        <v>0.99739999999999995</v>
      </c>
      <c r="AQ401" s="136">
        <v>-2.4799999999999999E-2</v>
      </c>
    </row>
    <row r="402" spans="24:43" ht="14.45" customHeight="1">
      <c r="X402" s="129" t="s">
        <v>17</v>
      </c>
      <c r="Y402" s="130" t="s">
        <v>4</v>
      </c>
      <c r="Z402" s="130">
        <v>20</v>
      </c>
      <c r="AA402" s="130">
        <v>23.99</v>
      </c>
      <c r="AB402" s="132">
        <v>43677</v>
      </c>
      <c r="AC402" s="143">
        <v>3593.109311730318</v>
      </c>
      <c r="AD402" s="131">
        <v>3474.94782968032</v>
      </c>
      <c r="AE402" s="133">
        <v>6.1758748809567754</v>
      </c>
      <c r="AF402" s="144">
        <v>6.19</v>
      </c>
      <c r="AG402" s="133">
        <v>5.9527508589459321</v>
      </c>
      <c r="AH402" s="144">
        <v>5.93</v>
      </c>
      <c r="AI402" s="134">
        <f t="shared" si="117"/>
        <v>0.81983336133704421</v>
      </c>
      <c r="AJ402" s="134">
        <f t="shared" si="118"/>
        <v>0.78850738685368926</v>
      </c>
      <c r="AK402" s="134">
        <f t="shared" si="119"/>
        <v>0.2414723999818762</v>
      </c>
      <c r="AL402" s="134">
        <f t="shared" si="120"/>
        <v>0.23353144016668817</v>
      </c>
      <c r="AM402" s="156">
        <v>0.99</v>
      </c>
      <c r="AN402" s="83">
        <v>0.99929999999999997</v>
      </c>
      <c r="AO402" s="156">
        <v>0.99</v>
      </c>
      <c r="AP402" s="145">
        <v>1</v>
      </c>
      <c r="AQ402" s="136">
        <v>-2.6499999999999999E-2</v>
      </c>
    </row>
    <row r="403" spans="24:43" ht="14.45" customHeight="1">
      <c r="X403" s="129" t="s">
        <v>17</v>
      </c>
      <c r="Y403" s="130" t="s">
        <v>4</v>
      </c>
      <c r="Z403" s="130">
        <v>20</v>
      </c>
      <c r="AA403" s="130">
        <v>23.99</v>
      </c>
      <c r="AB403" s="132">
        <v>43708</v>
      </c>
      <c r="AC403" s="143">
        <v>3507.3430027505547</v>
      </c>
      <c r="AD403" s="131">
        <v>3414.3955519592992</v>
      </c>
      <c r="AE403" s="133">
        <v>5.9071978107513088</v>
      </c>
      <c r="AF403" s="133">
        <v>5.6764354838709679</v>
      </c>
      <c r="AG403" s="133">
        <v>5.9538240338712596</v>
      </c>
      <c r="AH403" s="133">
        <v>5.615887096774193</v>
      </c>
      <c r="AI403" s="134">
        <f t="shared" si="117"/>
        <v>0.80011996777672034</v>
      </c>
      <c r="AJ403" s="134">
        <f t="shared" si="118"/>
        <v>0.81916800409572998</v>
      </c>
      <c r="AK403" s="134">
        <f t="shared" si="119"/>
        <v>0.23570853513108569</v>
      </c>
      <c r="AL403" s="134">
        <f t="shared" si="120"/>
        <v>0.2294620666639314</v>
      </c>
      <c r="AM403" s="156">
        <v>0.99</v>
      </c>
      <c r="AN403" s="83">
        <v>0.998</v>
      </c>
      <c r="AO403" s="156">
        <v>0.99</v>
      </c>
      <c r="AP403" s="145">
        <v>1</v>
      </c>
      <c r="AQ403" s="136">
        <v>-1.0699999999999999E-2</v>
      </c>
    </row>
    <row r="404" spans="24:43" ht="14.45" customHeight="1">
      <c r="X404" s="129" t="s">
        <v>17</v>
      </c>
      <c r="Y404" s="130" t="s">
        <v>4</v>
      </c>
      <c r="Z404" s="130">
        <v>20</v>
      </c>
      <c r="AA404" s="130">
        <v>23.99</v>
      </c>
      <c r="AB404" s="132">
        <v>43738</v>
      </c>
      <c r="AC404" s="143">
        <v>3657.904782714751</v>
      </c>
      <c r="AD404" s="133">
        <v>3725.7039271016438</v>
      </c>
      <c r="AE404" s="133">
        <v>6.1174629055733405</v>
      </c>
      <c r="AF404" s="133">
        <v>6.05</v>
      </c>
      <c r="AG404" s="133">
        <v>6.7316928073688045</v>
      </c>
      <c r="AH404" s="133">
        <v>6.53</v>
      </c>
      <c r="AI404" s="134">
        <f t="shared" si="117"/>
        <v>0.76264321322985862</v>
      </c>
      <c r="AJ404" s="134">
        <f t="shared" si="118"/>
        <v>0.79674725311754369</v>
      </c>
      <c r="AK404" s="134">
        <f t="shared" si="119"/>
        <v>0.25402116546630216</v>
      </c>
      <c r="AL404" s="134">
        <f t="shared" si="120"/>
        <v>0.25872943938205861</v>
      </c>
      <c r="AM404" s="156">
        <v>0.99</v>
      </c>
      <c r="AN404" s="83">
        <v>0.995</v>
      </c>
      <c r="AO404" s="156">
        <v>0.99</v>
      </c>
      <c r="AP404" s="145">
        <v>0.99529999999999996</v>
      </c>
      <c r="AQ404" s="136">
        <v>-1.6899999999999998E-2</v>
      </c>
    </row>
    <row r="405" spans="24:43" ht="14.45" customHeight="1">
      <c r="X405" s="129" t="s">
        <v>17</v>
      </c>
      <c r="Y405" s="130" t="s">
        <v>4</v>
      </c>
      <c r="Z405" s="130">
        <v>20</v>
      </c>
      <c r="AA405" s="130">
        <v>23.99</v>
      </c>
      <c r="AB405" s="132">
        <v>43769</v>
      </c>
      <c r="AC405" s="143">
        <v>3697.0410011950594</v>
      </c>
      <c r="AD405" s="133">
        <v>3713.402</v>
      </c>
      <c r="AE405" s="133">
        <v>5.3323623443354959</v>
      </c>
      <c r="AF405" s="133">
        <v>5.2177096774193545</v>
      </c>
      <c r="AG405" s="133">
        <v>6.492685417815097</v>
      </c>
      <c r="AH405" s="133">
        <v>6.2114838709677418</v>
      </c>
      <c r="AI405" s="134">
        <f t="shared" si="117"/>
        <v>0.77339751018192193</v>
      </c>
      <c r="AJ405" s="134">
        <f t="shared" si="118"/>
        <v>0.80523675906848402</v>
      </c>
      <c r="AK405" s="134">
        <f t="shared" si="119"/>
        <v>0.24845705653192604</v>
      </c>
      <c r="AL405" s="134">
        <f t="shared" si="120"/>
        <v>0.24955658602150535</v>
      </c>
      <c r="AM405" s="156">
        <v>0.99</v>
      </c>
      <c r="AN405" s="83">
        <v>0.99829999999999997</v>
      </c>
      <c r="AO405" s="156">
        <v>0.99</v>
      </c>
      <c r="AP405" s="145">
        <v>1</v>
      </c>
      <c r="AQ405" s="136">
        <v>-1.5100000000000001E-2</v>
      </c>
    </row>
    <row r="406" spans="24:43" ht="14.45" customHeight="1">
      <c r="X406" s="129" t="s">
        <v>17</v>
      </c>
      <c r="Y406" s="130" t="s">
        <v>4</v>
      </c>
      <c r="Z406" s="130">
        <v>20</v>
      </c>
      <c r="AA406" s="130">
        <v>23.99</v>
      </c>
      <c r="AB406" s="132">
        <v>43799</v>
      </c>
      <c r="AC406" s="143">
        <v>3145.1864139817803</v>
      </c>
      <c r="AD406" s="133">
        <v>2373.1517584041858</v>
      </c>
      <c r="AE406" s="133">
        <v>4.4277856964932996</v>
      </c>
      <c r="AF406" s="133">
        <v>3.56</v>
      </c>
      <c r="AG406" s="133">
        <v>5.6397991577258395</v>
      </c>
      <c r="AH406" s="133">
        <v>4.5</v>
      </c>
      <c r="AI406" s="134">
        <f t="shared" si="117"/>
        <v>0.78270130043490305</v>
      </c>
      <c r="AJ406" s="134">
        <f t="shared" si="118"/>
        <v>0.78319748066009953</v>
      </c>
      <c r="AK406" s="134">
        <f t="shared" si="119"/>
        <v>0.2184157231931792</v>
      </c>
      <c r="AL406" s="134">
        <f t="shared" si="120"/>
        <v>0.16480220544473514</v>
      </c>
      <c r="AM406" s="156">
        <v>0.99</v>
      </c>
      <c r="AN406" s="156">
        <v>0.93559999999999999</v>
      </c>
      <c r="AO406" s="156">
        <v>0.99</v>
      </c>
      <c r="AP406" s="157">
        <v>1</v>
      </c>
      <c r="AQ406" s="136">
        <v>-1.2800000000000001E-2</v>
      </c>
    </row>
    <row r="407" spans="24:43" ht="14.45" customHeight="1">
      <c r="X407" s="129" t="s">
        <v>17</v>
      </c>
      <c r="Y407" s="130" t="s">
        <v>4</v>
      </c>
      <c r="Z407" s="130">
        <v>20</v>
      </c>
      <c r="AA407" s="130">
        <v>23.99</v>
      </c>
      <c r="AB407" s="132">
        <v>43830</v>
      </c>
      <c r="AC407" s="143">
        <v>3125.2548565028383</v>
      </c>
      <c r="AD407" s="133">
        <v>3004.2287703025745</v>
      </c>
      <c r="AE407" s="133">
        <v>3.8082873583532755</v>
      </c>
      <c r="AF407" s="133">
        <v>3.7424677419354841</v>
      </c>
      <c r="AG407" s="133">
        <v>5.3108788026217928</v>
      </c>
      <c r="AH407" s="133">
        <v>5.1285161290322581</v>
      </c>
      <c r="AI407" s="134">
        <f t="shared" si="117"/>
        <v>0.7992670540769633</v>
      </c>
      <c r="AJ407" s="134">
        <f t="shared" si="118"/>
        <v>0.79219462963453535</v>
      </c>
      <c r="AK407" s="134">
        <f t="shared" si="119"/>
        <v>0.21003056831336281</v>
      </c>
      <c r="AL407" s="134">
        <f t="shared" si="120"/>
        <v>0.20189709477839882</v>
      </c>
      <c r="AM407" s="156">
        <v>0.99</v>
      </c>
      <c r="AN407" s="83">
        <v>0.99429999999999996</v>
      </c>
      <c r="AO407" s="156">
        <v>0.99</v>
      </c>
      <c r="AP407" s="145">
        <v>0.99490000000000001</v>
      </c>
      <c r="AQ407" s="136">
        <v>-1.6799999999999999E-2</v>
      </c>
    </row>
    <row r="408" spans="24:43" ht="14.45" customHeight="1">
      <c r="X408" s="129" t="s">
        <v>17</v>
      </c>
      <c r="Y408" s="130" t="s">
        <v>4</v>
      </c>
      <c r="Z408" s="130">
        <v>20</v>
      </c>
      <c r="AA408" s="130">
        <v>23.99</v>
      </c>
      <c r="AB408" s="132">
        <v>43861</v>
      </c>
      <c r="AC408" s="143">
        <v>3119.2855535114845</v>
      </c>
      <c r="AD408" s="143">
        <v>3028.7711337181649</v>
      </c>
      <c r="AE408" s="143">
        <v>3.8369193718804895</v>
      </c>
      <c r="AF408" s="143">
        <v>3.8479193548387096</v>
      </c>
      <c r="AG408" s="143">
        <v>5.1202857772908379</v>
      </c>
      <c r="AH408" s="143">
        <v>5.0777258064516131</v>
      </c>
      <c r="AI408" s="134">
        <f t="shared" si="117"/>
        <v>0.82743482717637895</v>
      </c>
      <c r="AJ408" s="134">
        <f t="shared" si="118"/>
        <v>0.80253859079706436</v>
      </c>
      <c r="AK408" s="134">
        <f t="shared" si="119"/>
        <v>0.20962940547792236</v>
      </c>
      <c r="AL408" s="134">
        <f t="shared" si="120"/>
        <v>0.20354644715847883</v>
      </c>
      <c r="AM408" s="83">
        <v>0.99</v>
      </c>
      <c r="AN408" s="83">
        <v>0.99939999999999996</v>
      </c>
      <c r="AO408" s="83">
        <v>0.99</v>
      </c>
      <c r="AP408" s="145">
        <v>1</v>
      </c>
      <c r="AQ408" s="136">
        <v>-2.01E-2</v>
      </c>
    </row>
    <row r="409" spans="24:43" ht="14.45" customHeight="1">
      <c r="X409" s="129" t="s">
        <v>17</v>
      </c>
      <c r="Y409" s="130" t="s">
        <v>4</v>
      </c>
      <c r="Z409" s="130">
        <v>20</v>
      </c>
      <c r="AA409" s="130">
        <v>23.99</v>
      </c>
      <c r="AB409" s="132">
        <v>43890</v>
      </c>
      <c r="AC409" s="143">
        <v>3344.3123727035459</v>
      </c>
      <c r="AD409" s="133">
        <v>3459.8952810769083</v>
      </c>
      <c r="AE409" s="133">
        <v>4.909433971557319</v>
      </c>
      <c r="AF409" s="133">
        <v>5.1676551724137934</v>
      </c>
      <c r="AG409" s="133">
        <v>6.1011321371252203</v>
      </c>
      <c r="AH409" s="133">
        <v>6.4187413793103456</v>
      </c>
      <c r="AI409" s="134">
        <f t="shared" si="117"/>
        <v>0.79585319506159358</v>
      </c>
      <c r="AJ409" s="134">
        <f t="shared" si="118"/>
        <v>0.77564467940132564</v>
      </c>
      <c r="AK409" s="134">
        <f t="shared" si="119"/>
        <v>0.24025232562525473</v>
      </c>
      <c r="AL409" s="134">
        <f t="shared" si="120"/>
        <v>0.24855569547966294</v>
      </c>
      <c r="AM409" s="83">
        <v>0.99</v>
      </c>
      <c r="AN409" s="83">
        <v>0.99890000000000001</v>
      </c>
      <c r="AO409" s="156">
        <v>0.99</v>
      </c>
      <c r="AP409" s="145">
        <v>1</v>
      </c>
      <c r="AQ409" s="136">
        <v>-1.6299999999999999E-2</v>
      </c>
    </row>
    <row r="410" spans="24:43" ht="14.45" customHeight="1">
      <c r="X410" s="129" t="s">
        <v>17</v>
      </c>
      <c r="Y410" s="130" t="s">
        <v>4</v>
      </c>
      <c r="Z410" s="130">
        <v>20</v>
      </c>
      <c r="AA410" s="130">
        <v>23.99</v>
      </c>
      <c r="AB410" s="132">
        <v>43921</v>
      </c>
      <c r="AC410" s="143">
        <v>3902.336731258456</v>
      </c>
      <c r="AD410" s="133">
        <v>3731.3188999979843</v>
      </c>
      <c r="AE410" s="133">
        <v>6.0194264892473113</v>
      </c>
      <c r="AF410" s="144">
        <v>5.78</v>
      </c>
      <c r="AG410" s="133">
        <v>6.7130967741935486</v>
      </c>
      <c r="AH410" s="144">
        <v>6.43</v>
      </c>
      <c r="AI410" s="134">
        <f t="shared" si="117"/>
        <v>0.78954101840532454</v>
      </c>
      <c r="AJ410" s="134">
        <f t="shared" si="118"/>
        <v>0.79451800267539807</v>
      </c>
      <c r="AK410" s="134">
        <f t="shared" si="119"/>
        <v>0.26225381258457364</v>
      </c>
      <c r="AL410" s="134">
        <f t="shared" si="120"/>
        <v>0.25076067876330538</v>
      </c>
      <c r="AM410" s="83">
        <v>0.99</v>
      </c>
      <c r="AN410" s="83">
        <v>0.98209999999999997</v>
      </c>
      <c r="AO410" s="83">
        <v>0.99</v>
      </c>
      <c r="AP410" s="145">
        <v>0.995</v>
      </c>
      <c r="AQ410" s="136">
        <v>-1.6500000000000001E-2</v>
      </c>
    </row>
    <row r="411" spans="24:43" ht="14.45" customHeight="1">
      <c r="X411" s="129" t="s">
        <v>17</v>
      </c>
      <c r="Y411" s="130" t="s">
        <v>4</v>
      </c>
      <c r="Z411" s="130">
        <v>20</v>
      </c>
      <c r="AA411" s="130">
        <v>23.99</v>
      </c>
      <c r="AB411" s="132">
        <v>43951</v>
      </c>
      <c r="AC411" s="161">
        <v>3969.3793761036636</v>
      </c>
      <c r="AD411" s="133">
        <v>3790.49</v>
      </c>
      <c r="AE411" s="131">
        <v>6.8666666666666663</v>
      </c>
      <c r="AF411" s="131">
        <v>6.6950000000000003</v>
      </c>
      <c r="AG411" s="131">
        <v>7.1033333333333335</v>
      </c>
      <c r="AH411" s="131">
        <v>6.8230000000000004</v>
      </c>
      <c r="AI411" s="134">
        <f t="shared" si="117"/>
        <v>0.78428465272004044</v>
      </c>
      <c r="AJ411" s="134">
        <f t="shared" si="118"/>
        <v>0.77214486776269342</v>
      </c>
      <c r="AK411" s="134">
        <f t="shared" si="119"/>
        <v>0.27565134556275439</v>
      </c>
      <c r="AL411" s="134">
        <f t="shared" si="120"/>
        <v>0.26322847222222223</v>
      </c>
      <c r="AM411" s="83">
        <v>0.99</v>
      </c>
      <c r="AN411" s="111">
        <v>0.99970000000000003</v>
      </c>
      <c r="AO411" s="83">
        <v>0.995</v>
      </c>
      <c r="AP411" s="112">
        <v>1</v>
      </c>
      <c r="AQ411" s="136">
        <v>-2.0299999999999999E-2</v>
      </c>
    </row>
    <row r="412" spans="24:43" ht="14.45" customHeight="1">
      <c r="X412" s="129" t="s">
        <v>17</v>
      </c>
      <c r="Y412" s="130" t="s">
        <v>4</v>
      </c>
      <c r="Z412" s="130">
        <v>20</v>
      </c>
      <c r="AA412" s="130">
        <v>23.99</v>
      </c>
      <c r="AB412" s="132">
        <v>43982</v>
      </c>
      <c r="AC412" s="133">
        <v>3891.0589137707598</v>
      </c>
      <c r="AD412" s="133">
        <v>4028.0577153700565</v>
      </c>
      <c r="AE412" s="131">
        <v>6.903225806451613</v>
      </c>
      <c r="AF412" s="131">
        <v>7.4182419354838718</v>
      </c>
      <c r="AG412" s="131">
        <v>6.6870967741935488</v>
      </c>
      <c r="AH412" s="131">
        <v>7.0935161290322579</v>
      </c>
      <c r="AI412" s="134">
        <f t="shared" si="117"/>
        <v>0.79032016257826998</v>
      </c>
      <c r="AJ412" s="134">
        <f t="shared" si="118"/>
        <v>0.76394023481289153</v>
      </c>
      <c r="AK412" s="134">
        <f t="shared" si="119"/>
        <v>0.26149589474265861</v>
      </c>
      <c r="AL412" s="134">
        <f t="shared" si="120"/>
        <v>0.27070280345228875</v>
      </c>
      <c r="AM412" s="83">
        <v>0.99</v>
      </c>
      <c r="AN412" s="111">
        <v>0.99950000000000006</v>
      </c>
      <c r="AO412" s="83">
        <v>0.995</v>
      </c>
      <c r="AP412" s="112">
        <v>1</v>
      </c>
      <c r="AQ412" s="148">
        <v>-2.9590314614103799E-2</v>
      </c>
    </row>
    <row r="413" spans="24:43" ht="14.45" customHeight="1">
      <c r="X413" s="129" t="s">
        <v>17</v>
      </c>
      <c r="Y413" s="130" t="s">
        <v>4</v>
      </c>
      <c r="Z413" s="130">
        <v>20</v>
      </c>
      <c r="AA413" s="130">
        <v>23.99</v>
      </c>
      <c r="AB413" s="132">
        <v>44012</v>
      </c>
      <c r="AC413" s="133">
        <v>3477.4647657402552</v>
      </c>
      <c r="AD413" s="133">
        <v>3801.3097553068351</v>
      </c>
      <c r="AE413" s="131">
        <v>6.5</v>
      </c>
      <c r="AF413" s="131">
        <v>7.29</v>
      </c>
      <c r="AG413" s="131">
        <v>6.1333333333333337</v>
      </c>
      <c r="AH413" s="131">
        <v>6.81</v>
      </c>
      <c r="AI413" s="134">
        <f t="shared" si="117"/>
        <v>0.79575517708123511</v>
      </c>
      <c r="AJ413" s="134">
        <f t="shared" si="118"/>
        <v>0.78121914367642054</v>
      </c>
      <c r="AK413" s="134">
        <f t="shared" si="119"/>
        <v>0.24149060873196218</v>
      </c>
      <c r="AL413" s="134">
        <f t="shared" si="120"/>
        <v>0.2639798441185302</v>
      </c>
      <c r="AM413" s="83">
        <v>0.99</v>
      </c>
      <c r="AN413" s="111">
        <v>0.99280000000000002</v>
      </c>
      <c r="AO413" s="83">
        <v>0.995</v>
      </c>
      <c r="AP413" s="112">
        <v>0.99550000000000005</v>
      </c>
      <c r="AQ413" s="148">
        <v>-2.3699999999999999E-2</v>
      </c>
    </row>
    <row r="414" spans="24:43" ht="14.45" customHeight="1">
      <c r="X414" s="129" t="s">
        <v>17</v>
      </c>
      <c r="Y414" s="130" t="s">
        <v>4</v>
      </c>
      <c r="Z414" s="130">
        <v>20</v>
      </c>
      <c r="AA414" s="130">
        <v>23.99</v>
      </c>
      <c r="AB414" s="132">
        <v>44043</v>
      </c>
      <c r="AC414" s="133">
        <v>3241.7667947554173</v>
      </c>
      <c r="AD414" s="133">
        <v>3761.7813763690378</v>
      </c>
      <c r="AE414" s="131">
        <v>5.741935483870968</v>
      </c>
      <c r="AF414" s="131">
        <v>6.79</v>
      </c>
      <c r="AG414" s="131">
        <v>5.4838709677419351</v>
      </c>
      <c r="AH414" s="131">
        <v>6.36</v>
      </c>
      <c r="AI414" s="134">
        <f t="shared" si="117"/>
        <v>0.80291099573213387</v>
      </c>
      <c r="AJ414" s="134">
        <f t="shared" si="118"/>
        <v>0.79859900032106346</v>
      </c>
      <c r="AK414" s="134">
        <f t="shared" si="119"/>
        <v>0.21786067169055223</v>
      </c>
      <c r="AL414" s="134">
        <f t="shared" si="120"/>
        <v>0.25280788819684397</v>
      </c>
      <c r="AM414" s="83">
        <v>0.99</v>
      </c>
      <c r="AN414" s="111">
        <v>0.99590000000000001</v>
      </c>
      <c r="AO414" s="83">
        <v>0.995</v>
      </c>
      <c r="AP414" s="112">
        <v>0.99629999999999996</v>
      </c>
      <c r="AQ414" s="146">
        <v>-2.0299999999999999E-2</v>
      </c>
    </row>
    <row r="415" spans="24:43" ht="14.45" customHeight="1">
      <c r="X415" s="129" t="s">
        <v>17</v>
      </c>
      <c r="Y415" s="130" t="s">
        <v>4</v>
      </c>
      <c r="Z415" s="130">
        <v>20</v>
      </c>
      <c r="AA415" s="130">
        <v>23.99</v>
      </c>
      <c r="AB415" s="132">
        <v>44074</v>
      </c>
      <c r="AC415" s="133">
        <v>3334.3538294884756</v>
      </c>
      <c r="AD415" s="133">
        <v>3413.8975653994949</v>
      </c>
      <c r="AE415" s="131">
        <v>5.709677419354839</v>
      </c>
      <c r="AF415" s="131">
        <v>5.7350000000000003</v>
      </c>
      <c r="AG415" s="131">
        <v>5.709677419354839</v>
      </c>
      <c r="AH415" s="131">
        <v>5.633</v>
      </c>
      <c r="AI415" s="134">
        <f t="shared" si="117"/>
        <v>0.79318222781160708</v>
      </c>
      <c r="AJ415" s="134">
        <f t="shared" si="118"/>
        <v>0.81656028166085237</v>
      </c>
      <c r="AK415" s="134">
        <f t="shared" si="119"/>
        <v>0.22408291864841906</v>
      </c>
      <c r="AL415" s="134">
        <f t="shared" si="120"/>
        <v>0.22942859982523486</v>
      </c>
      <c r="AM415" s="83">
        <v>0.99</v>
      </c>
      <c r="AN415" s="111">
        <v>0.998</v>
      </c>
      <c r="AO415" s="83">
        <v>0.995</v>
      </c>
      <c r="AP415" s="112">
        <v>0.99880000000000002</v>
      </c>
      <c r="AQ415" s="146">
        <v>-6.0000000000000001E-3</v>
      </c>
    </row>
    <row r="416" spans="24:43" ht="14.45" customHeight="1">
      <c r="X416" s="129" t="s">
        <v>17</v>
      </c>
      <c r="Y416" s="130" t="s">
        <v>4</v>
      </c>
      <c r="Z416" s="130">
        <v>20</v>
      </c>
      <c r="AA416" s="130">
        <v>23.99</v>
      </c>
      <c r="AB416" s="132">
        <v>44104</v>
      </c>
      <c r="AC416" s="133">
        <v>3678.2757392775015</v>
      </c>
      <c r="AD416" s="133">
        <v>3577.0831937170374</v>
      </c>
      <c r="AE416" s="131">
        <v>5.9333333333333336</v>
      </c>
      <c r="AF416" s="131">
        <v>5.9179000000000004</v>
      </c>
      <c r="AG416" s="131">
        <v>6.4366666666666665</v>
      </c>
      <c r="AH416" s="131">
        <v>6.3577000000000004</v>
      </c>
      <c r="AI416" s="134">
        <f t="shared" si="117"/>
        <v>0.80204099362008563</v>
      </c>
      <c r="AJ416" s="134">
        <f t="shared" si="118"/>
        <v>0.79343074346720921</v>
      </c>
      <c r="AK416" s="134">
        <f t="shared" si="119"/>
        <v>0.25543581522760428</v>
      </c>
      <c r="AL416" s="134">
        <f t="shared" si="120"/>
        <v>0.24840855511923871</v>
      </c>
      <c r="AM416" s="83">
        <v>0.99</v>
      </c>
      <c r="AN416" s="111">
        <v>0.98529999999999995</v>
      </c>
      <c r="AO416" s="83">
        <v>0.995</v>
      </c>
      <c r="AP416" s="112">
        <v>0.98680000000000001</v>
      </c>
      <c r="AQ416" s="146">
        <v>-2.4799999999999999E-2</v>
      </c>
    </row>
    <row r="417" spans="24:43" ht="14.45" customHeight="1">
      <c r="X417" s="129" t="s">
        <v>17</v>
      </c>
      <c r="Y417" s="130" t="s">
        <v>4</v>
      </c>
      <c r="Z417" s="130">
        <v>20</v>
      </c>
      <c r="AA417" s="130">
        <v>23.99</v>
      </c>
      <c r="AB417" s="132">
        <v>44135</v>
      </c>
      <c r="AC417" s="133">
        <v>3771.4846071407233</v>
      </c>
      <c r="AD417" s="133">
        <v>3574.9411207686917</v>
      </c>
      <c r="AE417" s="131">
        <v>5.387096774193548</v>
      </c>
      <c r="AF417" s="131">
        <v>5.2831290322580644</v>
      </c>
      <c r="AG417" s="131">
        <v>6.4161290322580644</v>
      </c>
      <c r="AH417" s="131">
        <v>6.3142258064516126</v>
      </c>
      <c r="AI417" s="134">
        <f t="shared" si="117"/>
        <v>0.79838453118941499</v>
      </c>
      <c r="AJ417" s="134">
        <f t="shared" si="118"/>
        <v>0.76229275616000847</v>
      </c>
      <c r="AK417" s="134">
        <f t="shared" si="119"/>
        <v>0.25345998703902711</v>
      </c>
      <c r="AL417" s="134">
        <f t="shared" si="120"/>
        <v>0.24025141940649808</v>
      </c>
      <c r="AM417" s="83">
        <v>0.99</v>
      </c>
      <c r="AN417" s="111">
        <v>0.99870000000000003</v>
      </c>
      <c r="AO417" s="83">
        <v>0.995</v>
      </c>
      <c r="AP417" s="112">
        <v>1</v>
      </c>
      <c r="AQ417" s="146">
        <v>-2.63E-2</v>
      </c>
    </row>
    <row r="418" spans="24:43" ht="14.45" customHeight="1">
      <c r="X418" s="129" t="s">
        <v>17</v>
      </c>
      <c r="Y418" s="130" t="s">
        <v>4</v>
      </c>
      <c r="Z418" s="130">
        <v>20</v>
      </c>
      <c r="AA418" s="130">
        <v>23.99</v>
      </c>
      <c r="AB418" s="132">
        <v>44165</v>
      </c>
      <c r="AC418" s="133">
        <v>3120.2138070400069</v>
      </c>
      <c r="AD418" s="133">
        <v>3092.2587115203496</v>
      </c>
      <c r="AE418" s="131">
        <v>4.2666666666666666</v>
      </c>
      <c r="AF418" s="131">
        <v>4.2770000000000001</v>
      </c>
      <c r="AG418" s="131">
        <v>5.4</v>
      </c>
      <c r="AH418" s="131">
        <v>5.6429999999999998</v>
      </c>
      <c r="AI418" s="134">
        <f t="shared" si="117"/>
        <v>0.8109683351144843</v>
      </c>
      <c r="AJ418" s="134">
        <f t="shared" si="118"/>
        <v>0.76323421000514902</v>
      </c>
      <c r="AK418" s="134">
        <f t="shared" si="119"/>
        <v>0.21668151437777824</v>
      </c>
      <c r="AL418" s="134">
        <f t="shared" si="120"/>
        <v>0.21474018830002431</v>
      </c>
      <c r="AM418" s="83">
        <v>0.99</v>
      </c>
      <c r="AN418" s="111">
        <v>0.99760000000000004</v>
      </c>
      <c r="AO418" s="83">
        <v>0.995</v>
      </c>
      <c r="AP418" s="112">
        <v>0.99809999999999999</v>
      </c>
      <c r="AQ418" s="146">
        <v>-1.9E-2</v>
      </c>
    </row>
    <row r="419" spans="24:43" ht="14.45" customHeight="1">
      <c r="X419" s="129" t="s">
        <v>17</v>
      </c>
      <c r="Y419" s="130" t="s">
        <v>4</v>
      </c>
      <c r="Z419" s="130">
        <v>20</v>
      </c>
      <c r="AA419" s="130">
        <v>23.99</v>
      </c>
      <c r="AB419" s="132">
        <v>44196</v>
      </c>
      <c r="AC419" s="133">
        <v>3116.0655396537641</v>
      </c>
      <c r="AD419" s="133">
        <v>3163.7821865729293</v>
      </c>
      <c r="AE419" s="131">
        <v>3.774193548387097</v>
      </c>
      <c r="AF419" s="131">
        <v>3.96</v>
      </c>
      <c r="AG419" s="131">
        <v>5.0258064516129037</v>
      </c>
      <c r="AH419" s="131">
        <v>5.55</v>
      </c>
      <c r="AI419" s="134">
        <f t="shared" si="117"/>
        <v>0.84211942961503972</v>
      </c>
      <c r="AJ419" s="134">
        <f t="shared" si="118"/>
        <v>0.77504221792016892</v>
      </c>
      <c r="AK419" s="134">
        <f t="shared" si="119"/>
        <v>0.20941300669716156</v>
      </c>
      <c r="AL419" s="134">
        <f t="shared" si="120"/>
        <v>0.21261977060301943</v>
      </c>
      <c r="AM419" s="83">
        <v>0.99</v>
      </c>
      <c r="AN419" s="111">
        <v>0.98899999999999999</v>
      </c>
      <c r="AO419" s="83">
        <v>0.995</v>
      </c>
      <c r="AP419" s="112">
        <v>0.99099999999999999</v>
      </c>
      <c r="AQ419" s="146">
        <v>-2.41E-2</v>
      </c>
    </row>
    <row r="420" spans="24:43" ht="14.45" customHeight="1">
      <c r="X420" s="129" t="s">
        <v>17</v>
      </c>
      <c r="Y420" s="130" t="s">
        <v>4</v>
      </c>
      <c r="Z420" s="130">
        <v>20</v>
      </c>
      <c r="AA420" s="130">
        <v>23.99</v>
      </c>
      <c r="AB420" s="132">
        <v>44227</v>
      </c>
      <c r="AC420" s="133">
        <v>3264.5588022964603</v>
      </c>
      <c r="AD420" s="133">
        <v>3053.6197318192676</v>
      </c>
      <c r="AE420" s="131">
        <v>4.032258064516129</v>
      </c>
      <c r="AF420" s="131">
        <v>4.032258064516129</v>
      </c>
      <c r="AG420" s="131">
        <v>5.2967741935483863</v>
      </c>
      <c r="AH420" s="131">
        <v>5.4140082966681575</v>
      </c>
      <c r="AI420" s="134">
        <f t="shared" si="117"/>
        <v>0.83711649640197183</v>
      </c>
      <c r="AJ420" s="134">
        <f t="shared" si="118"/>
        <v>0.7634488387314522</v>
      </c>
      <c r="AK420" s="134">
        <f t="shared" si="119"/>
        <v>0.21939239262745031</v>
      </c>
      <c r="AL420" s="134">
        <f t="shared" si="120"/>
        <v>0.20521637982656371</v>
      </c>
      <c r="AM420" s="83">
        <v>0.99</v>
      </c>
      <c r="AN420" s="111">
        <v>0.99339999999999995</v>
      </c>
      <c r="AO420" s="83">
        <v>0.995</v>
      </c>
      <c r="AP420" s="112">
        <v>0.99729999999999996</v>
      </c>
      <c r="AQ420" s="146">
        <v>-1.9699999999999999E-2</v>
      </c>
    </row>
    <row r="421" spans="24:43" ht="14.45" customHeight="1">
      <c r="X421" s="129" t="s">
        <v>17</v>
      </c>
      <c r="Y421" s="130" t="s">
        <v>4</v>
      </c>
      <c r="Z421" s="130">
        <v>20</v>
      </c>
      <c r="AA421" s="130">
        <v>23.99</v>
      </c>
      <c r="AB421" s="132">
        <v>44255</v>
      </c>
      <c r="AC421" s="133">
        <v>3300.0133934176024</v>
      </c>
      <c r="AD421" s="133">
        <v>3307.7988362199944</v>
      </c>
      <c r="AE421" s="131">
        <v>4.9642857142857144</v>
      </c>
      <c r="AF421" s="131">
        <v>5.176036492873048</v>
      </c>
      <c r="AG421" s="131">
        <v>6.0892857142857144</v>
      </c>
      <c r="AH421" s="131">
        <v>6.395196806462434</v>
      </c>
      <c r="AI421" s="134">
        <f t="shared" si="117"/>
        <v>0.81494045344846344</v>
      </c>
      <c r="AJ421" s="134">
        <f t="shared" si="118"/>
        <v>0.77356936121833753</v>
      </c>
      <c r="AK421" s="134">
        <f t="shared" si="119"/>
        <v>0.24553671081976208</v>
      </c>
      <c r="AL421" s="134">
        <f t="shared" si="120"/>
        <v>0.2461159848377972</v>
      </c>
      <c r="AM421" s="83">
        <v>0.99</v>
      </c>
      <c r="AN421" s="111">
        <v>0.99539999999999995</v>
      </c>
      <c r="AO421" s="83">
        <v>0.995</v>
      </c>
      <c r="AP421" s="112">
        <v>0.996</v>
      </c>
      <c r="AQ421" s="146">
        <v>-2.2800000000000001E-2</v>
      </c>
    </row>
    <row r="422" spans="24:43" ht="14.45" customHeight="1">
      <c r="X422" s="129" t="s">
        <v>17</v>
      </c>
      <c r="Y422" s="130" t="s">
        <v>4</v>
      </c>
      <c r="Z422" s="130">
        <v>20</v>
      </c>
      <c r="AA422" s="130">
        <v>23.99</v>
      </c>
      <c r="AB422" s="132">
        <v>44286</v>
      </c>
      <c r="AC422" s="133">
        <v>4087.2948519347774</v>
      </c>
      <c r="AD422" s="133">
        <v>3768.1433500838621</v>
      </c>
      <c r="AE422" s="131">
        <v>6.161290322580645</v>
      </c>
      <c r="AF422" s="131">
        <v>5.9594257889890523</v>
      </c>
      <c r="AG422" s="131">
        <v>6.9129032258064518</v>
      </c>
      <c r="AH422" s="131">
        <v>6.6502311217743166</v>
      </c>
      <c r="AI422" s="134">
        <f t="shared" si="117"/>
        <v>0.80306066603034698</v>
      </c>
      <c r="AJ422" s="134">
        <f t="shared" si="118"/>
        <v>0.76480760527276392</v>
      </c>
      <c r="AK422" s="134">
        <f t="shared" si="119"/>
        <v>0.27468379381282104</v>
      </c>
      <c r="AL422" s="134">
        <f t="shared" si="120"/>
        <v>0.25323544019380795</v>
      </c>
      <c r="AM422" s="83">
        <v>0.99</v>
      </c>
      <c r="AN422" s="111">
        <v>0.99619999999999997</v>
      </c>
      <c r="AO422" s="83">
        <v>0.995</v>
      </c>
      <c r="AP422" s="112">
        <v>0.99650000000000005</v>
      </c>
      <c r="AQ422" s="146">
        <v>-3.9E-2</v>
      </c>
    </row>
    <row r="423" spans="24:43" ht="14.45" customHeight="1">
      <c r="X423" s="129" t="s">
        <v>17</v>
      </c>
      <c r="Y423" s="130" t="s">
        <v>4</v>
      </c>
      <c r="Z423" s="130">
        <v>20</v>
      </c>
      <c r="AA423" s="130">
        <v>23.99</v>
      </c>
      <c r="AB423" s="132">
        <v>44316</v>
      </c>
      <c r="AC423" s="133">
        <v>3945.9095788726195</v>
      </c>
      <c r="AD423" s="133">
        <v>3964.0346769952807</v>
      </c>
      <c r="AE423" s="131">
        <v>6.8666666666666663</v>
      </c>
      <c r="AF423" s="133">
        <v>7.0605932881547444</v>
      </c>
      <c r="AG423" s="131">
        <v>7.1033333333333335</v>
      </c>
      <c r="AH423" s="133">
        <v>7.2727698815323887</v>
      </c>
      <c r="AI423" s="134">
        <f t="shared" si="117"/>
        <v>0.77964740341059602</v>
      </c>
      <c r="AJ423" s="134">
        <f t="shared" si="118"/>
        <v>0.75877330021017431</v>
      </c>
      <c r="AK423" s="134">
        <f t="shared" si="119"/>
        <v>0.27402149853282076</v>
      </c>
      <c r="AL423" s="134">
        <f t="shared" si="120"/>
        <v>0.27528018590245007</v>
      </c>
      <c r="AM423" s="83">
        <v>0.99</v>
      </c>
      <c r="AN423" s="111">
        <v>0.99809999999999999</v>
      </c>
      <c r="AO423" s="83">
        <v>0.995</v>
      </c>
      <c r="AP423" s="112">
        <v>1</v>
      </c>
      <c r="AQ423" s="136">
        <v>-3.0800000000000001E-2</v>
      </c>
    </row>
    <row r="424" spans="24:43" ht="14.45" customHeight="1">
      <c r="X424" s="129" t="s">
        <v>17</v>
      </c>
      <c r="Y424" s="130" t="s">
        <v>4</v>
      </c>
      <c r="Z424" s="130">
        <v>20</v>
      </c>
      <c r="AA424" s="130">
        <v>23.99</v>
      </c>
      <c r="AB424" s="132">
        <v>44347</v>
      </c>
      <c r="AC424" s="133">
        <v>3876.4099504839241</v>
      </c>
      <c r="AD424" s="133">
        <v>3781.6231208229292</v>
      </c>
      <c r="AE424" s="131">
        <v>6.903225806451613</v>
      </c>
      <c r="AF424" s="133">
        <v>6.8040000000000003</v>
      </c>
      <c r="AG424" s="131">
        <v>6.6870967741935488</v>
      </c>
      <c r="AH424" s="133">
        <v>6.5750000000000002</v>
      </c>
      <c r="AI424" s="134">
        <f t="shared" si="117"/>
        <v>0.78734478458913648</v>
      </c>
      <c r="AJ424" s="134">
        <f t="shared" si="118"/>
        <v>0.77407240700545066</v>
      </c>
      <c r="AK424" s="134">
        <f t="shared" si="119"/>
        <v>0.26051142140348954</v>
      </c>
      <c r="AL424" s="134">
        <f t="shared" si="120"/>
        <v>0.25414133876498179</v>
      </c>
      <c r="AM424" s="83">
        <v>0.99</v>
      </c>
      <c r="AN424" s="111">
        <v>0.99909999999999999</v>
      </c>
      <c r="AO424" s="83">
        <v>0.995</v>
      </c>
      <c r="AP424" s="112">
        <v>1</v>
      </c>
      <c r="AQ424" s="136">
        <v>-2.8899999999999999E-2</v>
      </c>
    </row>
    <row r="425" spans="24:43" ht="14.45" customHeight="1">
      <c r="X425" s="129" t="s">
        <v>17</v>
      </c>
      <c r="Y425" s="130" t="s">
        <v>4</v>
      </c>
      <c r="Z425" s="130">
        <v>20</v>
      </c>
      <c r="AA425" s="130">
        <v>23.99</v>
      </c>
      <c r="AB425" s="132">
        <v>44377</v>
      </c>
      <c r="AC425" s="133">
        <v>3459.4221012222051</v>
      </c>
      <c r="AD425" s="131">
        <v>3796.6503322536287</v>
      </c>
      <c r="AE425" s="131">
        <v>6.5</v>
      </c>
      <c r="AF425" s="131">
        <v>7.2093026494153811</v>
      </c>
      <c r="AG425" s="131">
        <v>6.1333333333333337</v>
      </c>
      <c r="AH425" s="131">
        <v>6.7812510177131751</v>
      </c>
      <c r="AI425" s="134">
        <f t="shared" si="117"/>
        <v>0.79162643828277823</v>
      </c>
      <c r="AJ425" s="134">
        <f t="shared" si="118"/>
        <v>0.78066008485474236</v>
      </c>
      <c r="AK425" s="134">
        <f t="shared" si="119"/>
        <v>0.24023764591820868</v>
      </c>
      <c r="AL425" s="134">
        <f t="shared" si="120"/>
        <v>0.26365627307316869</v>
      </c>
      <c r="AM425" s="83">
        <v>0.99</v>
      </c>
      <c r="AN425" s="111">
        <v>0.99650000000000005</v>
      </c>
      <c r="AO425" s="83">
        <v>0.995</v>
      </c>
      <c r="AP425" s="112">
        <v>0.998</v>
      </c>
      <c r="AQ425" s="136">
        <v>-2.1899999999999999E-2</v>
      </c>
    </row>
    <row r="426" spans="24:43" ht="14.45" customHeight="1">
      <c r="X426" s="129" t="s">
        <v>17</v>
      </c>
      <c r="Y426" s="130" t="s">
        <v>4</v>
      </c>
      <c r="Z426" s="130">
        <v>20</v>
      </c>
      <c r="AA426" s="130">
        <v>23.99</v>
      </c>
      <c r="AB426" s="132">
        <v>44408</v>
      </c>
      <c r="AC426" s="133">
        <v>3228.7439034357453</v>
      </c>
      <c r="AD426" s="133">
        <v>3574.0536888166739</v>
      </c>
      <c r="AE426" s="131">
        <v>5.741935483870968</v>
      </c>
      <c r="AF426" s="133">
        <v>6.3524558233669408</v>
      </c>
      <c r="AG426" s="131">
        <v>5.4838709677419351</v>
      </c>
      <c r="AH426" s="133">
        <v>6.0746212690571797</v>
      </c>
      <c r="AI426" s="134">
        <f t="shared" si="117"/>
        <v>0.79968552539487658</v>
      </c>
      <c r="AJ426" s="134">
        <f t="shared" si="118"/>
        <v>0.79184643341185545</v>
      </c>
      <c r="AK426" s="134">
        <f t="shared" si="119"/>
        <v>0.21698547738143448</v>
      </c>
      <c r="AL426" s="134">
        <f t="shared" si="120"/>
        <v>0.24019178016241088</v>
      </c>
      <c r="AM426" s="83">
        <v>0.99</v>
      </c>
      <c r="AN426" s="111">
        <v>0.99909999999999999</v>
      </c>
      <c r="AO426" s="83">
        <v>0.995</v>
      </c>
      <c r="AP426" s="135">
        <v>1</v>
      </c>
      <c r="AQ426" s="146">
        <v>-1.4500000000000001E-2</v>
      </c>
    </row>
    <row r="427" spans="24:43" ht="14.45" customHeight="1">
      <c r="X427" s="129" t="s">
        <v>17</v>
      </c>
      <c r="Y427" s="130" t="s">
        <v>4</v>
      </c>
      <c r="Z427" s="130">
        <v>20</v>
      </c>
      <c r="AA427" s="130">
        <v>23.99</v>
      </c>
      <c r="AB427" s="132">
        <v>44439</v>
      </c>
      <c r="AC427" s="133">
        <v>3318.4872290323292</v>
      </c>
      <c r="AD427" s="133">
        <v>3902.2383945472761</v>
      </c>
      <c r="AE427" s="131">
        <v>5.709677419354839</v>
      </c>
      <c r="AF427" s="133">
        <v>6.6500316632803029</v>
      </c>
      <c r="AG427" s="131">
        <v>5.709677419354839</v>
      </c>
      <c r="AH427" s="131">
        <v>6.6479559986552283</v>
      </c>
      <c r="AI427" s="134">
        <f t="shared" si="117"/>
        <v>0.78940785168322425</v>
      </c>
      <c r="AJ427" s="134">
        <f t="shared" si="118"/>
        <v>0.79007483907039844</v>
      </c>
      <c r="AK427" s="134">
        <f t="shared" si="119"/>
        <v>0.2230166148543232</v>
      </c>
      <c r="AL427" s="134">
        <f t="shared" si="120"/>
        <v>0.2622472039346288</v>
      </c>
      <c r="AM427" s="83">
        <v>0.99</v>
      </c>
      <c r="AN427" s="134">
        <v>0.999</v>
      </c>
      <c r="AO427" s="83">
        <v>0.995</v>
      </c>
      <c r="AP427" s="135">
        <v>1</v>
      </c>
      <c r="AQ427" s="146">
        <v>-2.0199999999999999E-2</v>
      </c>
    </row>
    <row r="428" spans="24:43" ht="14.45" customHeight="1">
      <c r="X428" s="129" t="s">
        <v>17</v>
      </c>
      <c r="Y428" s="130" t="s">
        <v>4</v>
      </c>
      <c r="Z428" s="130">
        <v>20</v>
      </c>
      <c r="AA428" s="130">
        <v>23.99</v>
      </c>
      <c r="AB428" s="132">
        <v>44469</v>
      </c>
      <c r="AC428" s="133">
        <v>3657.0656420207497</v>
      </c>
      <c r="AD428" s="133">
        <v>3139.2930433043684</v>
      </c>
      <c r="AE428" s="131">
        <v>5.9333333333333336</v>
      </c>
      <c r="AF428" s="133">
        <v>5.060221052546618</v>
      </c>
      <c r="AG428" s="131">
        <v>6.4366666666666665</v>
      </c>
      <c r="AH428" s="133">
        <v>5.406145714632463</v>
      </c>
      <c r="AI428" s="134">
        <f t="shared" si="117"/>
        <v>0.79741617245811214</v>
      </c>
      <c r="AJ428" s="134">
        <f t="shared" si="118"/>
        <v>0.81098321794112382</v>
      </c>
      <c r="AK428" s="134">
        <f t="shared" si="119"/>
        <v>0.25396289180699649</v>
      </c>
      <c r="AL428" s="134">
        <f t="shared" si="120"/>
        <v>0.21800646134058113</v>
      </c>
      <c r="AM428" s="83">
        <v>0.99</v>
      </c>
      <c r="AN428" s="134">
        <v>0.99490299999999998</v>
      </c>
      <c r="AO428" s="83">
        <v>0.995</v>
      </c>
      <c r="AP428" s="135">
        <v>0.99560000000000004</v>
      </c>
      <c r="AQ428" s="146">
        <v>-4.4999999999999997E-3</v>
      </c>
    </row>
    <row r="429" spans="24:43" ht="14.45" customHeight="1">
      <c r="X429" s="129" t="s">
        <v>17</v>
      </c>
      <c r="Y429" s="130" t="s">
        <v>4</v>
      </c>
      <c r="Z429" s="130">
        <v>20</v>
      </c>
      <c r="AA429" s="130">
        <v>23.99</v>
      </c>
      <c r="AB429" s="132">
        <v>44500</v>
      </c>
      <c r="AC429" s="133">
        <v>3743.5923747151437</v>
      </c>
      <c r="AD429" s="133">
        <v>3780.7026737903807</v>
      </c>
      <c r="AE429" s="131">
        <v>5.387096774193548</v>
      </c>
      <c r="AF429" s="131">
        <v>5.3975767143934856</v>
      </c>
      <c r="AG429" s="131">
        <v>6.4161290322580644</v>
      </c>
      <c r="AH429" s="131">
        <v>6.4558106331179754</v>
      </c>
      <c r="AI429" s="134">
        <f t="shared" si="117"/>
        <v>0.79248003223779273</v>
      </c>
      <c r="AJ429" s="134">
        <f t="shared" si="118"/>
        <v>0.78930696263229039</v>
      </c>
      <c r="AK429" s="134">
        <f t="shared" si="119"/>
        <v>0.25158550905343707</v>
      </c>
      <c r="AL429" s="134">
        <f t="shared" si="120"/>
        <v>0.25407948076548259</v>
      </c>
      <c r="AM429" s="83">
        <v>0.99</v>
      </c>
      <c r="AN429" s="134">
        <v>0.99766299999999997</v>
      </c>
      <c r="AO429" s="83">
        <v>0.995</v>
      </c>
      <c r="AP429" s="135">
        <v>0.99834599999999996</v>
      </c>
      <c r="AQ429" s="146">
        <v>-9.2999999999999992E-3</v>
      </c>
    </row>
    <row r="430" spans="24:43" ht="14.45" customHeight="1">
      <c r="X430" s="129" t="s">
        <v>17</v>
      </c>
      <c r="Y430" s="130" t="s">
        <v>4</v>
      </c>
      <c r="Z430" s="130">
        <v>20</v>
      </c>
      <c r="AA430" s="130">
        <v>23.99</v>
      </c>
      <c r="AB430" s="132">
        <v>44530</v>
      </c>
      <c r="AC430" s="133">
        <v>3110.8771276627613</v>
      </c>
      <c r="AD430" s="133">
        <v>3047.3584250326053</v>
      </c>
      <c r="AE430" s="131">
        <v>4.2666666666666666</v>
      </c>
      <c r="AF430" s="133">
        <v>4.2787834331959802</v>
      </c>
      <c r="AG430" s="131">
        <v>5.4</v>
      </c>
      <c r="AH430" s="133">
        <v>5.5596698926610193</v>
      </c>
      <c r="AI430" s="134">
        <f t="shared" si="117"/>
        <v>0.80854165803454237</v>
      </c>
      <c r="AJ430" s="134">
        <f t="shared" si="118"/>
        <v>0.76203589342789957</v>
      </c>
      <c r="AK430" s="134">
        <f t="shared" si="119"/>
        <v>0.21603313386546955</v>
      </c>
      <c r="AL430" s="134">
        <f t="shared" si="120"/>
        <v>0.21162211284948648</v>
      </c>
      <c r="AM430" s="83">
        <v>0.99</v>
      </c>
      <c r="AN430" s="134">
        <v>0.99941899999999995</v>
      </c>
      <c r="AO430" s="83">
        <v>0.995</v>
      </c>
      <c r="AP430" s="135">
        <v>1</v>
      </c>
      <c r="AQ430" s="146">
        <v>-1.9199999999999998E-2</v>
      </c>
    </row>
    <row r="431" spans="24:43" ht="14.45" customHeight="1">
      <c r="X431" s="129" t="s">
        <v>17</v>
      </c>
      <c r="Y431" s="130" t="s">
        <v>4</v>
      </c>
      <c r="Z431" s="130">
        <v>20</v>
      </c>
      <c r="AA431" s="130">
        <v>23.99</v>
      </c>
      <c r="AB431" s="132">
        <v>44561</v>
      </c>
      <c r="AC431" s="133">
        <v>3099.9282929630554</v>
      </c>
      <c r="AD431" s="133">
        <v>2624.7955574655816</v>
      </c>
      <c r="AE431" s="131">
        <v>3.774193548387097</v>
      </c>
      <c r="AF431" s="133">
        <v>3.4357964858668018</v>
      </c>
      <c r="AG431" s="131">
        <v>5.0258064516129037</v>
      </c>
      <c r="AH431" s="133">
        <v>4.5825489095808871</v>
      </c>
      <c r="AI431" s="134">
        <f t="shared" si="117"/>
        <v>0.83775832462356803</v>
      </c>
      <c r="AJ431" s="134">
        <f t="shared" si="118"/>
        <v>0.77049563762039863</v>
      </c>
      <c r="AK431" s="134">
        <f t="shared" si="119"/>
        <v>0.20832851431203331</v>
      </c>
      <c r="AL431" s="134">
        <f t="shared" si="120"/>
        <v>0.17639755090494502</v>
      </c>
      <c r="AM431" s="83">
        <v>0.99</v>
      </c>
      <c r="AN431" s="134">
        <v>0.99960000000000004</v>
      </c>
      <c r="AO431" s="83">
        <v>0.995</v>
      </c>
      <c r="AP431" s="135">
        <v>1</v>
      </c>
      <c r="AQ431" s="146">
        <v>-1.9199999999999998E-2</v>
      </c>
    </row>
    <row r="432" spans="24:43">
      <c r="X432" s="129" t="s">
        <v>17</v>
      </c>
      <c r="Y432" s="130" t="s">
        <v>4</v>
      </c>
      <c r="Z432" s="130">
        <v>20</v>
      </c>
      <c r="AA432" s="130">
        <v>23.99</v>
      </c>
      <c r="AB432" s="132">
        <v>44592</v>
      </c>
      <c r="AC432" s="133">
        <v>3248.2360082849664</v>
      </c>
      <c r="AD432" s="133">
        <v>2982.0873305137279</v>
      </c>
      <c r="AE432" s="131">
        <v>4.032258064516129</v>
      </c>
      <c r="AF432" s="131">
        <v>3.8213471647372352</v>
      </c>
      <c r="AG432" s="131">
        <v>5.2967741935483863</v>
      </c>
      <c r="AH432" s="131">
        <v>5.0353238622661474</v>
      </c>
      <c r="AI432" s="134">
        <f t="shared" si="117"/>
        <v>0.8329309139199591</v>
      </c>
      <c r="AJ432" s="134">
        <f t="shared" si="118"/>
        <v>0.79747695786589978</v>
      </c>
      <c r="AK432" s="134">
        <f t="shared" si="119"/>
        <v>0.21829543066431226</v>
      </c>
      <c r="AL432" s="134">
        <f t="shared" si="120"/>
        <v>0.20040909479258925</v>
      </c>
      <c r="AM432" s="83">
        <v>0.99</v>
      </c>
      <c r="AN432" s="134">
        <v>0.99858000000000002</v>
      </c>
      <c r="AO432" s="83">
        <v>0.995</v>
      </c>
      <c r="AP432" s="135">
        <v>1</v>
      </c>
      <c r="AQ432" s="146">
        <v>-1.11E-2</v>
      </c>
    </row>
    <row r="433" spans="24:43">
      <c r="X433" s="129" t="s">
        <v>17</v>
      </c>
      <c r="Y433" s="130" t="s">
        <v>4</v>
      </c>
      <c r="Z433" s="130">
        <v>20</v>
      </c>
      <c r="AA433" s="130">
        <v>23.99</v>
      </c>
      <c r="AB433" s="132">
        <v>44620</v>
      </c>
      <c r="AC433" s="133">
        <v>3283.5133264505362</v>
      </c>
      <c r="AD433" s="133">
        <v>3390.0147502178011</v>
      </c>
      <c r="AE433" s="131">
        <v>4.9642857142857144</v>
      </c>
      <c r="AF433" s="133">
        <v>5.2277313767176645</v>
      </c>
      <c r="AG433" s="131">
        <v>6.0892857142857144</v>
      </c>
      <c r="AH433" s="133">
        <v>6.4763319261397783</v>
      </c>
      <c r="AI433" s="134">
        <f t="shared" si="117"/>
        <v>0.81086575118122628</v>
      </c>
      <c r="AJ433" s="134">
        <f t="shared" si="118"/>
        <v>0.78429373501102617</v>
      </c>
      <c r="AK433" s="134">
        <f t="shared" si="119"/>
        <v>0.24430902726566489</v>
      </c>
      <c r="AL433" s="134">
        <f t="shared" si="120"/>
        <v>0.25223324034358641</v>
      </c>
      <c r="AM433" s="83">
        <v>0.99</v>
      </c>
      <c r="AN433" s="134">
        <v>0.99358599999999997</v>
      </c>
      <c r="AO433" s="83">
        <v>0.995</v>
      </c>
      <c r="AP433" s="135">
        <v>1</v>
      </c>
      <c r="AQ433" s="146">
        <v>-1.4200000000000001E-2</v>
      </c>
    </row>
    <row r="434" spans="24:43">
      <c r="X434" s="129" t="s">
        <v>17</v>
      </c>
      <c r="Y434" s="130" t="s">
        <v>4</v>
      </c>
      <c r="Z434" s="130">
        <v>20</v>
      </c>
      <c r="AA434" s="130">
        <v>23.99</v>
      </c>
      <c r="AB434" s="132">
        <v>44651</v>
      </c>
      <c r="AC434" s="137">
        <v>4066.8583776751057</v>
      </c>
      <c r="AD434" s="137">
        <v>3964.6831843267919</v>
      </c>
      <c r="AE434" s="131">
        <v>6.161290322580645</v>
      </c>
      <c r="AF434" s="137">
        <v>6.3566705613402483</v>
      </c>
      <c r="AG434" s="131">
        <v>6.9129032258064518</v>
      </c>
      <c r="AH434" s="137">
        <v>7.1648530006640003</v>
      </c>
      <c r="AI434" s="134">
        <f t="shared" si="117"/>
        <v>0.79904536270019566</v>
      </c>
      <c r="AJ434" s="134">
        <f t="shared" si="118"/>
        <v>0.75208320247367344</v>
      </c>
      <c r="AK434" s="134">
        <f t="shared" si="119"/>
        <v>0.27331037484375709</v>
      </c>
      <c r="AL434" s="134">
        <f t="shared" si="120"/>
        <v>0.26644376238755324</v>
      </c>
      <c r="AM434" s="83">
        <v>0.99</v>
      </c>
      <c r="AN434" s="140">
        <v>0.98933499999999996</v>
      </c>
      <c r="AO434" s="83">
        <v>0.995</v>
      </c>
      <c r="AP434" s="142">
        <v>0.99582400000000004</v>
      </c>
      <c r="AQ434" s="146">
        <v>-1.8499999999999999E-2</v>
      </c>
    </row>
    <row r="435" spans="24:43">
      <c r="X435" s="129" t="s">
        <v>17</v>
      </c>
      <c r="Y435" s="130" t="s">
        <v>4</v>
      </c>
      <c r="Z435" s="130">
        <v>20</v>
      </c>
      <c r="AA435" s="130">
        <v>23.99</v>
      </c>
      <c r="AB435" s="132">
        <v>44681</v>
      </c>
      <c r="AC435" s="133">
        <v>3928.0175947626694</v>
      </c>
      <c r="AD435" s="133">
        <v>3934.5883839740354</v>
      </c>
      <c r="AE435" s="131">
        <v>6.8666666666666663</v>
      </c>
      <c r="AF435" s="133">
        <v>7.1827322920812131</v>
      </c>
      <c r="AG435" s="131">
        <v>7.1033333333333335</v>
      </c>
      <c r="AH435" s="133">
        <v>7.4159357036730986</v>
      </c>
      <c r="AI435" s="134">
        <f t="shared" si="117"/>
        <v>0.77611223903990811</v>
      </c>
      <c r="AJ435" s="134">
        <f t="shared" si="118"/>
        <v>0.73816847593256452</v>
      </c>
      <c r="AK435" s="134">
        <f t="shared" si="119"/>
        <v>0.27277899963629648</v>
      </c>
      <c r="AL435" s="134">
        <f t="shared" si="120"/>
        <v>0.27323530444264138</v>
      </c>
      <c r="AM435" s="83">
        <v>0.99</v>
      </c>
      <c r="AN435" s="111">
        <v>0.99868000000000001</v>
      </c>
      <c r="AO435" s="83">
        <v>0.995</v>
      </c>
      <c r="AP435" s="112">
        <v>1</v>
      </c>
      <c r="AQ435" s="136">
        <v>-2.1000000000000001E-2</v>
      </c>
    </row>
    <row r="436" spans="24:43">
      <c r="X436" s="129" t="s">
        <v>17</v>
      </c>
      <c r="Y436" s="130" t="s">
        <v>4</v>
      </c>
      <c r="Z436" s="130">
        <v>20</v>
      </c>
      <c r="AA436" s="130">
        <v>23.99</v>
      </c>
      <c r="AB436" s="132">
        <v>44712</v>
      </c>
      <c r="AC436" s="133">
        <v>3859.9337165435381</v>
      </c>
      <c r="AD436" s="133">
        <v>3907.663258641951</v>
      </c>
      <c r="AE436" s="131">
        <v>6.903225806451613</v>
      </c>
      <c r="AF436" s="133">
        <v>7.2804712931996072</v>
      </c>
      <c r="AG436" s="131">
        <v>6.6870967741935488</v>
      </c>
      <c r="AH436" s="133">
        <v>7.0561154136267916</v>
      </c>
      <c r="AI436" s="134">
        <f t="shared" si="117"/>
        <v>0.78399826628267766</v>
      </c>
      <c r="AJ436" s="134">
        <f t="shared" si="118"/>
        <v>0.74721953658583085</v>
      </c>
      <c r="AK436" s="134">
        <f t="shared" si="119"/>
        <v>0.25940414761717329</v>
      </c>
      <c r="AL436" s="134">
        <f t="shared" si="120"/>
        <v>0.26261177813453973</v>
      </c>
      <c r="AM436" s="83">
        <v>0.99</v>
      </c>
      <c r="AN436" s="111">
        <v>0.99657799999999996</v>
      </c>
      <c r="AO436" s="83">
        <v>0.995</v>
      </c>
      <c r="AP436" s="112">
        <v>1</v>
      </c>
      <c r="AQ436" s="146">
        <v>-2.0199999999999999E-2</v>
      </c>
    </row>
    <row r="437" spans="24:43">
      <c r="X437" s="149" t="s">
        <v>17</v>
      </c>
      <c r="Y437" s="150" t="s">
        <v>4</v>
      </c>
      <c r="Z437" s="130">
        <v>20</v>
      </c>
      <c r="AA437" s="150">
        <f>+(90*24*460/10^6)+23.99</f>
        <v>24.983599999999999</v>
      </c>
      <c r="AB437" s="152">
        <v>44742</v>
      </c>
      <c r="AC437" s="153">
        <f>3561.85617837619*AA437/(23.99+(118*24*460/10^6))</f>
        <v>3518.3242457940223</v>
      </c>
      <c r="AD437" s="131">
        <v>3732.1125607356166</v>
      </c>
      <c r="AE437" s="131">
        <v>6.5</v>
      </c>
      <c r="AF437" s="131">
        <v>7.0265399311668606</v>
      </c>
      <c r="AG437" s="131">
        <v>6.1333333333333337</v>
      </c>
      <c r="AH437" s="131">
        <v>6.6164173250484879</v>
      </c>
      <c r="AI437" s="134">
        <f t="shared" si="117"/>
        <v>0.77308603020525291</v>
      </c>
      <c r="AJ437" s="134">
        <f t="shared" si="118"/>
        <v>0.75551111657313252</v>
      </c>
      <c r="AK437" s="134">
        <f t="shared" si="119"/>
        <v>0.24432807262458489</v>
      </c>
      <c r="AL437" s="134">
        <f t="shared" si="120"/>
        <v>0.25917448338441784</v>
      </c>
      <c r="AM437" s="83">
        <v>0.99</v>
      </c>
      <c r="AN437" s="111">
        <v>0.99612699999999998</v>
      </c>
      <c r="AO437" s="83">
        <v>0.995</v>
      </c>
      <c r="AP437" s="112">
        <v>1</v>
      </c>
      <c r="AQ437" s="146">
        <v>-1.41E-2</v>
      </c>
    </row>
    <row r="438" spans="24:43">
      <c r="X438" s="129" t="s">
        <v>17</v>
      </c>
      <c r="Y438" s="130" t="s">
        <v>4</v>
      </c>
      <c r="Z438" s="130">
        <v>20</v>
      </c>
      <c r="AA438" s="130">
        <f t="shared" ref="AA438:AA440" si="121">+(90*24*460/10^6)+23.99</f>
        <v>24.983599999999999</v>
      </c>
      <c r="AB438" s="132">
        <v>44773</v>
      </c>
      <c r="AC438" s="133">
        <f>3326.51259952624*AA437/(23.99+(118*24*460/10^6))</f>
        <v>3285.8569652265069</v>
      </c>
      <c r="AD438" s="133">
        <v>3272.9795311844882</v>
      </c>
      <c r="AE438" s="131">
        <v>5.741935483870968</v>
      </c>
      <c r="AF438" s="133">
        <v>5.52191009109566</v>
      </c>
      <c r="AG438" s="131">
        <v>5.4838709677419351</v>
      </c>
      <c r="AH438" s="133">
        <v>5.2538457416618325</v>
      </c>
      <c r="AI438" s="134">
        <f t="shared" si="117"/>
        <v>0.78146497976148466</v>
      </c>
      <c r="AJ438" s="134">
        <f t="shared" si="118"/>
        <v>0.80556450330013318</v>
      </c>
      <c r="AK438" s="134">
        <f t="shared" si="119"/>
        <v>0.22082372078135126</v>
      </c>
      <c r="AL438" s="134">
        <f t="shared" si="120"/>
        <v>0.21995830182691456</v>
      </c>
      <c r="AM438" s="83">
        <v>0.99</v>
      </c>
      <c r="AN438" s="111">
        <v>0.998502</v>
      </c>
      <c r="AO438" s="83">
        <v>0.995</v>
      </c>
      <c r="AP438" s="135">
        <v>1</v>
      </c>
      <c r="AQ438" s="146">
        <v>-2.7000000000000001E-3</v>
      </c>
    </row>
    <row r="439" spans="24:43">
      <c r="X439" s="129" t="s">
        <v>17</v>
      </c>
      <c r="Y439" s="130" t="s">
        <v>4</v>
      </c>
      <c r="Z439" s="130">
        <v>20</v>
      </c>
      <c r="AA439" s="130">
        <f t="shared" si="121"/>
        <v>24.983599999999999</v>
      </c>
      <c r="AB439" s="132">
        <v>44804</v>
      </c>
      <c r="AC439" s="133">
        <f>3422.69400701585*AA437/(23.99+(118*24*460/10^6))</f>
        <v>3380.8628725451904</v>
      </c>
      <c r="AD439" s="133">
        <v>3325.6618253934298</v>
      </c>
      <c r="AE439" s="131">
        <v>5.709677419354839</v>
      </c>
      <c r="AF439" s="133">
        <v>5.4484578236030545</v>
      </c>
      <c r="AG439" s="131">
        <v>5.709677419354839</v>
      </c>
      <c r="AH439" s="131">
        <v>5.3970715722276363</v>
      </c>
      <c r="AI439" s="134">
        <f t="shared" si="117"/>
        <v>0.77226095404933648</v>
      </c>
      <c r="AJ439" s="134">
        <f t="shared" si="118"/>
        <v>0.79713396815119408</v>
      </c>
      <c r="AK439" s="134">
        <f t="shared" si="119"/>
        <v>0.22720852638072517</v>
      </c>
      <c r="AL439" s="134">
        <f t="shared" si="120"/>
        <v>0.22349877858826814</v>
      </c>
      <c r="AM439" s="83">
        <v>0.99</v>
      </c>
      <c r="AN439" s="134">
        <v>0.99809499999999995</v>
      </c>
      <c r="AO439" s="83">
        <v>0.995</v>
      </c>
      <c r="AP439" s="135">
        <v>1</v>
      </c>
      <c r="AQ439" s="146">
        <v>-2.3E-3</v>
      </c>
    </row>
    <row r="440" spans="24:43">
      <c r="X440" s="129" t="s">
        <v>17</v>
      </c>
      <c r="Y440" s="130" t="s">
        <v>4</v>
      </c>
      <c r="Z440" s="130">
        <v>20</v>
      </c>
      <c r="AA440" s="130">
        <f t="shared" si="121"/>
        <v>24.983599999999999</v>
      </c>
      <c r="AB440" s="132">
        <v>44834</v>
      </c>
      <c r="AC440" s="133">
        <f>3760.90294696055*AA437/(23.99+(118*24*460/10^6))</f>
        <v>3714.9383247702735</v>
      </c>
      <c r="AD440" s="133">
        <v>3932.0580266966917</v>
      </c>
      <c r="AE440" s="131">
        <v>5.9333333333333336</v>
      </c>
      <c r="AF440" s="133">
        <v>6.2305172761453047</v>
      </c>
      <c r="AG440" s="131">
        <v>6.4366666666666665</v>
      </c>
      <c r="AH440" s="133">
        <v>6.753611802325227</v>
      </c>
      <c r="AI440" s="134">
        <f t="shared" si="117"/>
        <v>0.77782002814942564</v>
      </c>
      <c r="AJ440" s="134">
        <f t="shared" si="118"/>
        <v>0.77799825093150898</v>
      </c>
      <c r="AK440" s="134">
        <f t="shared" si="119"/>
        <v>0.2579818281090468</v>
      </c>
      <c r="AL440" s="134">
        <f t="shared" si="120"/>
        <v>0.27305958518727025</v>
      </c>
      <c r="AM440" s="83">
        <v>0.99</v>
      </c>
      <c r="AN440" s="134">
        <v>0.99845600000000001</v>
      </c>
      <c r="AO440" s="83">
        <v>0.995</v>
      </c>
      <c r="AP440" s="135">
        <v>1</v>
      </c>
      <c r="AQ440" s="146">
        <v>-1.6199999999999999E-2</v>
      </c>
    </row>
    <row r="441" spans="24:43">
      <c r="X441" s="149" t="s">
        <v>17</v>
      </c>
      <c r="Y441" s="150" t="s">
        <v>4</v>
      </c>
      <c r="Z441" s="130">
        <v>20</v>
      </c>
      <c r="AA441" s="150">
        <f>+(118*24*460/10^6)+23.99</f>
        <v>25.292719999999999</v>
      </c>
      <c r="AB441" s="152">
        <v>44865</v>
      </c>
      <c r="AC441" s="153">
        <v>3855.4865526344111</v>
      </c>
      <c r="AD441" s="133">
        <v>3952.8820733496041</v>
      </c>
      <c r="AE441" s="131">
        <v>5.387096774193548</v>
      </c>
      <c r="AF441" s="131">
        <v>5.5142643136783613</v>
      </c>
      <c r="AG441" s="131">
        <v>6.4161290322580644</v>
      </c>
      <c r="AH441" s="131">
        <v>6.6826475320064773</v>
      </c>
      <c r="AI441" s="134">
        <f t="shared" si="117"/>
        <v>0.77412960904097727</v>
      </c>
      <c r="AJ441" s="134">
        <f t="shared" si="118"/>
        <v>0.75469789034481682</v>
      </c>
      <c r="AK441" s="134">
        <f t="shared" si="119"/>
        <v>0.25910527907489322</v>
      </c>
      <c r="AL441" s="134">
        <f t="shared" si="120"/>
        <v>0.26565067697241967</v>
      </c>
      <c r="AM441" s="83">
        <v>0.99</v>
      </c>
      <c r="AN441" s="134">
        <v>0.99961999999999995</v>
      </c>
      <c r="AO441" s="83">
        <v>0.995</v>
      </c>
      <c r="AP441" s="135">
        <v>1</v>
      </c>
      <c r="AQ441" s="146">
        <v>-1.77E-2</v>
      </c>
    </row>
    <row r="442" spans="24:43">
      <c r="X442" s="129" t="s">
        <v>17</v>
      </c>
      <c r="Y442" s="130" t="s">
        <v>4</v>
      </c>
      <c r="Z442" s="130">
        <v>20</v>
      </c>
      <c r="AA442" s="130">
        <f t="shared" ref="AA442:AA467" si="122">+(118*24*460/10^6)+23.99</f>
        <v>25.292719999999999</v>
      </c>
      <c r="AB442" s="132">
        <v>44895</v>
      </c>
      <c r="AC442" s="133">
        <v>3229.258299150647</v>
      </c>
      <c r="AD442" s="133">
        <v>3253.6260668921782</v>
      </c>
      <c r="AE442" s="131">
        <v>4.2666666666666666</v>
      </c>
      <c r="AF442" s="133">
        <v>4.3357597891612389</v>
      </c>
      <c r="AG442" s="131">
        <v>5.4</v>
      </c>
      <c r="AH442" s="133">
        <v>5.7252327541045327</v>
      </c>
      <c r="AI442" s="134">
        <f t="shared" si="117"/>
        <v>0.79608059714590063</v>
      </c>
      <c r="AJ442" s="134">
        <f t="shared" si="118"/>
        <v>0.75341864639402567</v>
      </c>
      <c r="AK442" s="134">
        <f t="shared" si="119"/>
        <v>0.22425404855212827</v>
      </c>
      <c r="AL442" s="134">
        <f t="shared" si="120"/>
        <v>0.22594625464529017</v>
      </c>
      <c r="AM442" s="83">
        <v>0.99</v>
      </c>
      <c r="AN442" s="134">
        <v>0.99407999999999996</v>
      </c>
      <c r="AO442" s="83">
        <v>0.995</v>
      </c>
      <c r="AP442" s="135">
        <v>1</v>
      </c>
      <c r="AQ442" s="146">
        <v>-1.9199999999999998E-2</v>
      </c>
    </row>
    <row r="443" spans="24:43">
      <c r="X443" s="129" t="s">
        <v>17</v>
      </c>
      <c r="Y443" s="130" t="s">
        <v>4</v>
      </c>
      <c r="Z443" s="130">
        <v>20</v>
      </c>
      <c r="AA443" s="130">
        <f t="shared" si="122"/>
        <v>25.292719999999999</v>
      </c>
      <c r="AB443" s="132">
        <v>44926</v>
      </c>
      <c r="AC443" s="133">
        <v>3210.0203295661804</v>
      </c>
      <c r="AD443" s="133">
        <v>3332.5596916822283</v>
      </c>
      <c r="AE443" s="131">
        <v>3.774193548387097</v>
      </c>
      <c r="AF443" s="133">
        <v>4.0074618403887854</v>
      </c>
      <c r="AG443" s="131">
        <v>5.0258064516129037</v>
      </c>
      <c r="AH443" s="133">
        <v>5.5071968271188316</v>
      </c>
      <c r="AI443" s="134">
        <f t="shared" si="117"/>
        <v>0.82282901707333245</v>
      </c>
      <c r="AJ443" s="134">
        <f t="shared" si="118"/>
        <v>0.77261918297080256</v>
      </c>
      <c r="AK443" s="134">
        <f t="shared" si="119"/>
        <v>0.21572717268589925</v>
      </c>
      <c r="AL443" s="134">
        <f t="shared" si="120"/>
        <v>0.22396234487111749</v>
      </c>
      <c r="AM443" s="83">
        <v>0.99</v>
      </c>
      <c r="AN443" s="134">
        <v>0.99890599999999996</v>
      </c>
      <c r="AO443" s="83">
        <v>0.995</v>
      </c>
      <c r="AP443" s="135">
        <v>1</v>
      </c>
      <c r="AQ443" s="146">
        <v>-2.4899999999999999E-2</v>
      </c>
    </row>
    <row r="444" spans="24:43" ht="15" customHeight="1">
      <c r="X444" s="129" t="s">
        <v>17</v>
      </c>
      <c r="Y444" s="130" t="s">
        <v>4</v>
      </c>
      <c r="Z444" s="130">
        <v>20</v>
      </c>
      <c r="AA444" s="130">
        <f t="shared" si="122"/>
        <v>25.292719999999999</v>
      </c>
      <c r="AB444" s="132">
        <v>44957</v>
      </c>
      <c r="AC444" s="133">
        <v>3340.5597984339547</v>
      </c>
      <c r="AD444" s="133">
        <v>3311.543739354805</v>
      </c>
      <c r="AE444" s="131">
        <v>4.032258064516129</v>
      </c>
      <c r="AF444" s="131">
        <v>4.0856566359750897</v>
      </c>
      <c r="AG444" s="131">
        <v>5.2967741935483863</v>
      </c>
      <c r="AH444" s="131">
        <v>5.3972422359793217</v>
      </c>
      <c r="AI444" s="134">
        <f t="shared" si="117"/>
        <v>0.81248502785179999</v>
      </c>
      <c r="AJ444" s="134">
        <f t="shared" si="118"/>
        <v>0.78323555911524556</v>
      </c>
      <c r="AK444" s="134">
        <f t="shared" si="119"/>
        <v>0.22449998645389477</v>
      </c>
      <c r="AL444" s="134">
        <f t="shared" si="120"/>
        <v>0.22254998248352187</v>
      </c>
      <c r="AM444" s="83">
        <v>0.99</v>
      </c>
      <c r="AN444" s="134">
        <v>0.99909999999999999</v>
      </c>
      <c r="AO444" s="83">
        <v>0.995</v>
      </c>
      <c r="AP444" s="135">
        <v>1</v>
      </c>
      <c r="AQ444" s="146">
        <v>-1.7999999999999999E-2</v>
      </c>
    </row>
    <row r="445" spans="24:43" ht="15" customHeight="1">
      <c r="X445" s="129" t="s">
        <v>17</v>
      </c>
      <c r="Y445" s="130" t="s">
        <v>4</v>
      </c>
      <c r="Z445" s="130">
        <v>20</v>
      </c>
      <c r="AA445" s="130">
        <f t="shared" si="122"/>
        <v>25.292719999999999</v>
      </c>
      <c r="AB445" s="132">
        <v>44985</v>
      </c>
      <c r="AC445" s="133">
        <v>3388.3430255162029</v>
      </c>
      <c r="AD445" s="133">
        <v>3489.6211813861405</v>
      </c>
      <c r="AE445" s="131">
        <v>4.9642857142857144</v>
      </c>
      <c r="AF445" s="133">
        <v>5.1560793796785722</v>
      </c>
      <c r="AG445" s="131">
        <v>6.0892857142857144</v>
      </c>
      <c r="AH445" s="133">
        <v>6.3785112812545703</v>
      </c>
      <c r="AI445" s="134">
        <f t="shared" si="117"/>
        <v>0.79365591323087581</v>
      </c>
      <c r="AJ445" s="134">
        <f t="shared" si="118"/>
        <v>0.77270854263022004</v>
      </c>
      <c r="AK445" s="134">
        <f t="shared" si="119"/>
        <v>0.25210885606519368</v>
      </c>
      <c r="AL445" s="134">
        <f t="shared" si="120"/>
        <v>0.25964443313884977</v>
      </c>
      <c r="AM445" s="83">
        <v>0.99</v>
      </c>
      <c r="AN445" s="134">
        <v>0.99974600000000002</v>
      </c>
      <c r="AO445" s="83">
        <v>0.995</v>
      </c>
      <c r="AP445" s="135">
        <v>1</v>
      </c>
      <c r="AQ445" s="146">
        <v>-1.6199999999999999E-2</v>
      </c>
    </row>
    <row r="446" spans="24:43" ht="15" customHeight="1">
      <c r="X446" s="129" t="s">
        <v>17</v>
      </c>
      <c r="Y446" s="130" t="s">
        <v>4</v>
      </c>
      <c r="Z446" s="130">
        <v>20</v>
      </c>
      <c r="AA446" s="130">
        <f t="shared" si="122"/>
        <v>25.292719999999999</v>
      </c>
      <c r="AB446" s="132">
        <v>45016</v>
      </c>
      <c r="AC446" s="137">
        <v>4187.7844744969971</v>
      </c>
      <c r="AD446" s="137">
        <v>3703.0859103688481</v>
      </c>
      <c r="AE446" s="131">
        <v>6.161290322580645</v>
      </c>
      <c r="AF446" s="137">
        <v>5.4472988848712909</v>
      </c>
      <c r="AG446" s="131">
        <v>6.9129032258064518</v>
      </c>
      <c r="AH446" s="158">
        <v>6.0648362120326667</v>
      </c>
      <c r="AI446" s="134">
        <f t="shared" si="117"/>
        <v>0.78042544484994014</v>
      </c>
      <c r="AJ446" s="134">
        <f t="shared" si="118"/>
        <v>0.78304876181353233</v>
      </c>
      <c r="AK446" s="134">
        <f t="shared" si="119"/>
        <v>0.28143712866243259</v>
      </c>
      <c r="AL446" s="134">
        <f t="shared" si="120"/>
        <v>0.24886330042801399</v>
      </c>
      <c r="AM446" s="83">
        <v>0.99</v>
      </c>
      <c r="AN446" s="140">
        <v>0.99448599999999998</v>
      </c>
      <c r="AO446" s="83">
        <v>0.995</v>
      </c>
      <c r="AP446" s="142">
        <v>0.99542200000000003</v>
      </c>
      <c r="AQ446" s="146">
        <v>-1.11E-2</v>
      </c>
    </row>
    <row r="447" spans="24:43" ht="15" customHeight="1">
      <c r="X447" s="129" t="s">
        <v>17</v>
      </c>
      <c r="Y447" s="130" t="s">
        <v>4</v>
      </c>
      <c r="Z447" s="130">
        <v>20</v>
      </c>
      <c r="AA447" s="130">
        <f t="shared" si="122"/>
        <v>25.292719999999999</v>
      </c>
      <c r="AB447" s="132">
        <f t="shared" ref="AB447:AB467" si="123">EOMONTH(AB446,1)</f>
        <v>45046</v>
      </c>
      <c r="AC447" s="133">
        <v>4035.1466586542765</v>
      </c>
      <c r="AD447" s="131">
        <v>3974.5834570795778</v>
      </c>
      <c r="AE447" s="131">
        <v>6.8666666666666663</v>
      </c>
      <c r="AF447" s="131">
        <v>6.6829627490675678</v>
      </c>
      <c r="AG447" s="131">
        <v>7.1033333333333335</v>
      </c>
      <c r="AH447" s="131">
        <v>6.8962983833245328</v>
      </c>
      <c r="AI447" s="134">
        <f t="shared" si="117"/>
        <v>0.75621474880965389</v>
      </c>
      <c r="AJ447" s="134">
        <f t="shared" si="118"/>
        <v>0.76032595914780599</v>
      </c>
      <c r="AK447" s="134">
        <f t="shared" si="119"/>
        <v>0.28021851796210251</v>
      </c>
      <c r="AL447" s="134">
        <f t="shared" si="120"/>
        <v>0.27601274007497067</v>
      </c>
      <c r="AM447" s="83">
        <v>0.99</v>
      </c>
      <c r="AN447" s="134">
        <v>0.99898500000000001</v>
      </c>
      <c r="AO447" s="83">
        <v>0.995</v>
      </c>
      <c r="AP447" s="135">
        <v>1</v>
      </c>
      <c r="AQ447" s="146">
        <v>-2.1600000000000001E-2</v>
      </c>
    </row>
    <row r="448" spans="24:43" ht="15" customHeight="1">
      <c r="X448" s="129" t="s">
        <v>17</v>
      </c>
      <c r="Y448" s="130" t="s">
        <v>4</v>
      </c>
      <c r="Z448" s="130">
        <v>20</v>
      </c>
      <c r="AA448" s="130">
        <f t="shared" si="122"/>
        <v>25.292719999999999</v>
      </c>
      <c r="AB448" s="132">
        <f t="shared" si="123"/>
        <v>45077</v>
      </c>
      <c r="AC448" s="133">
        <f>Performance!D673</f>
        <v>3961.875692403059</v>
      </c>
      <c r="AD448" s="133">
        <f>Performance!E673</f>
        <v>4085.8273286219646</v>
      </c>
      <c r="AE448" s="133">
        <f>Performance!F673</f>
        <v>6.903225806451613</v>
      </c>
      <c r="AF448" s="133">
        <f>Performance!G673</f>
        <v>7.0942592039890009</v>
      </c>
      <c r="AG448" s="133">
        <f>Performance!H673</f>
        <v>6.6870967741935488</v>
      </c>
      <c r="AH448" s="133">
        <f>Performance!I673</f>
        <v>6.8877388335939367</v>
      </c>
      <c r="AI448" s="134">
        <f t="shared" si="117"/>
        <v>0.76325702826203812</v>
      </c>
      <c r="AJ448" s="134">
        <f t="shared" si="118"/>
        <v>0.75928299147199529</v>
      </c>
      <c r="AK448" s="134">
        <f t="shared" si="119"/>
        <v>0.26625508685504429</v>
      </c>
      <c r="AL448" s="134">
        <f t="shared" si="120"/>
        <v>0.27458516993427179</v>
      </c>
      <c r="AM448" s="134">
        <f>Performance!N673</f>
        <v>0.99</v>
      </c>
      <c r="AN448" s="134">
        <f>Performance!O673</f>
        <v>0.99641999999999997</v>
      </c>
      <c r="AO448" s="134">
        <f>Performance!P673</f>
        <v>0.995</v>
      </c>
      <c r="AP448" s="134">
        <f>Performance!Q673</f>
        <v>1</v>
      </c>
      <c r="AQ448" s="146">
        <f>Performance!X673</f>
        <v>-2.1700000000000001E-2</v>
      </c>
    </row>
    <row r="449" spans="24:43" ht="15" customHeight="1">
      <c r="X449" s="129" t="s">
        <v>17</v>
      </c>
      <c r="Y449" s="130" t="s">
        <v>4</v>
      </c>
      <c r="Z449" s="130">
        <v>20</v>
      </c>
      <c r="AA449" s="130">
        <f t="shared" si="122"/>
        <v>25.292719999999999</v>
      </c>
      <c r="AB449" s="132">
        <f t="shared" si="123"/>
        <v>45107</v>
      </c>
      <c r="AC449" s="133">
        <f>Performance!D674</f>
        <v>3527.0882101196462</v>
      </c>
      <c r="AD449" s="133">
        <f>Performance!E674</f>
        <v>2966.7720416657135</v>
      </c>
      <c r="AE449" s="131">
        <v>6.5</v>
      </c>
      <c r="AF449" s="133">
        <f>Performance!G674</f>
        <v>6.9628833912418227</v>
      </c>
      <c r="AG449" s="133">
        <f>Performance!H674</f>
        <v>6.1333333333333337</v>
      </c>
      <c r="AH449" s="133">
        <f>Performance!I674</f>
        <v>6.6044020225482321</v>
      </c>
      <c r="AI449" s="134">
        <f t="shared" si="117"/>
        <v>0.76553978768121966</v>
      </c>
      <c r="AJ449" s="134">
        <f t="shared" si="118"/>
        <v>0.78297578100055421</v>
      </c>
      <c r="AK449" s="134">
        <f t="shared" si="119"/>
        <v>0.24493668125830878</v>
      </c>
      <c r="AL449" s="134">
        <f t="shared" si="120"/>
        <v>0.20602583622678566</v>
      </c>
      <c r="AM449" s="134">
        <f>Performance!N674</f>
        <v>0.99</v>
      </c>
      <c r="AN449" s="134">
        <f>Performance!O674</f>
        <v>0.75611099999999998</v>
      </c>
      <c r="AO449" s="134">
        <f>Performance!P674</f>
        <v>0.995</v>
      </c>
      <c r="AP449" s="134">
        <f>Performance!Q674</f>
        <v>1</v>
      </c>
      <c r="AQ449" s="146">
        <f>Performance!X674</f>
        <v>-1.0500000000000001E-2</v>
      </c>
    </row>
    <row r="450" spans="24:43">
      <c r="X450" s="129" t="s">
        <v>17</v>
      </c>
      <c r="Y450" s="130" t="s">
        <v>4</v>
      </c>
      <c r="Z450" s="130">
        <v>20</v>
      </c>
      <c r="AA450" s="130">
        <f t="shared" si="122"/>
        <v>25.292719999999999</v>
      </c>
      <c r="AB450" s="132">
        <f t="shared" si="123"/>
        <v>45138</v>
      </c>
      <c r="AC450" s="133">
        <f>Performance!D675</f>
        <v>3296.6013722215557</v>
      </c>
      <c r="AD450" s="133">
        <f>Performance!E675</f>
        <v>2955.4971326583791</v>
      </c>
      <c r="AE450" s="131">
        <v>5.741935483870968</v>
      </c>
      <c r="AF450" s="133">
        <f>Performance!G675</f>
        <v>6.0324819200855169</v>
      </c>
      <c r="AG450" s="133">
        <f>Performance!H675</f>
        <v>5.4838709677419351</v>
      </c>
      <c r="AH450" s="133">
        <f>Performance!I675</f>
        <v>5.7736177189072455</v>
      </c>
      <c r="AI450" s="134">
        <f t="shared" si="117"/>
        <v>0.77443822848940902</v>
      </c>
      <c r="AJ450" s="134">
        <f t="shared" si="118"/>
        <v>0.78160715251236479</v>
      </c>
      <c r="AK450" s="134">
        <f t="shared" si="119"/>
        <v>0.22154579114392176</v>
      </c>
      <c r="AL450" s="134">
        <f t="shared" si="120"/>
        <v>0.19862211913026742</v>
      </c>
      <c r="AM450" s="134">
        <f>Performance!N675</f>
        <v>0.99</v>
      </c>
      <c r="AN450" s="134">
        <f>Performance!O675</f>
        <v>0.83528899999999995</v>
      </c>
      <c r="AO450" s="134">
        <f>Performance!P675</f>
        <v>0.995</v>
      </c>
      <c r="AP450" s="134">
        <f>Performance!Q675</f>
        <v>1</v>
      </c>
      <c r="AQ450" s="146">
        <f>Performance!X675</f>
        <v>-8.3999999999999995E-3</v>
      </c>
    </row>
    <row r="451" spans="24:43">
      <c r="X451" s="129" t="s">
        <v>17</v>
      </c>
      <c r="Y451" s="130" t="s">
        <v>4</v>
      </c>
      <c r="Z451" s="130">
        <v>20</v>
      </c>
      <c r="AA451" s="130">
        <f t="shared" si="122"/>
        <v>25.292719999999999</v>
      </c>
      <c r="AB451" s="132">
        <f t="shared" si="123"/>
        <v>45169</v>
      </c>
      <c r="AC451" s="133">
        <f>Performance!D676</f>
        <v>3390.2405684323448</v>
      </c>
      <c r="AD451" s="133">
        <f>Performance!E676</f>
        <v>3752.9327222889406</v>
      </c>
      <c r="AE451" s="131">
        <v>5.709677419354839</v>
      </c>
      <c r="AF451" s="133">
        <f>Performance!G676</f>
        <v>6.2890450114936769</v>
      </c>
      <c r="AG451" s="133">
        <f>Performance!H676</f>
        <v>5.709677419354839</v>
      </c>
      <c r="AH451" s="133">
        <f>Performance!I676</f>
        <v>6.3482969309467743</v>
      </c>
      <c r="AI451" s="134">
        <f t="shared" si="117"/>
        <v>0.76493849887475596</v>
      </c>
      <c r="AJ451" s="134">
        <f t="shared" si="118"/>
        <v>0.77167221020310617</v>
      </c>
      <c r="AK451" s="134">
        <f t="shared" si="119"/>
        <v>0.22783874787851777</v>
      </c>
      <c r="AL451" s="134">
        <f t="shared" si="120"/>
        <v>0.25221322058393419</v>
      </c>
      <c r="AM451" s="134">
        <f>Performance!N676</f>
        <v>0.99</v>
      </c>
      <c r="AN451" s="134">
        <f>Performance!O676</f>
        <v>0.97706499999999996</v>
      </c>
      <c r="AO451" s="134">
        <f>Performance!P676</f>
        <v>0.995</v>
      </c>
      <c r="AP451" s="134">
        <f>Performance!Q676</f>
        <v>1</v>
      </c>
      <c r="AQ451" s="146">
        <f>Performance!X676</f>
        <v>-1.5299999999999999E-2</v>
      </c>
    </row>
    <row r="452" spans="24:43">
      <c r="X452" s="129" t="s">
        <v>17</v>
      </c>
      <c r="Y452" s="130" t="s">
        <v>4</v>
      </c>
      <c r="Z452" s="130">
        <v>20</v>
      </c>
      <c r="AA452" s="130">
        <f t="shared" si="122"/>
        <v>25.292719999999999</v>
      </c>
      <c r="AB452" s="132">
        <f t="shared" si="123"/>
        <v>45199</v>
      </c>
      <c r="AC452" s="133">
        <f>Performance!D677</f>
        <v>3728.0111918077869</v>
      </c>
      <c r="AD452" s="133">
        <f>Performance!E677</f>
        <v>3640.4221504333095</v>
      </c>
      <c r="AE452" s="131">
        <v>5.9333333333333336</v>
      </c>
      <c r="AF452" s="133">
        <f>Performance!G677</f>
        <v>5.902619793382633</v>
      </c>
      <c r="AG452" s="133">
        <f>Performance!H677</f>
        <v>6.4366666666666665</v>
      </c>
      <c r="AH452" s="133">
        <f>Performance!I677</f>
        <v>6.3738024535163333</v>
      </c>
      <c r="AI452" s="134">
        <f t="shared" si="117"/>
        <v>0.77101744210038081</v>
      </c>
      <c r="AJ452" s="134">
        <f t="shared" si="118"/>
        <v>0.77019222030648182</v>
      </c>
      <c r="AK452" s="134">
        <f t="shared" si="119"/>
        <v>0.25888966609776298</v>
      </c>
      <c r="AL452" s="134">
        <f t="shared" si="120"/>
        <v>0.25280709378009092</v>
      </c>
      <c r="AM452" s="134">
        <f>Performance!N677</f>
        <v>0.99</v>
      </c>
      <c r="AN452" s="134">
        <f>Performance!O677</f>
        <v>0.977321</v>
      </c>
      <c r="AO452" s="134">
        <f>Performance!P677</f>
        <v>0.995</v>
      </c>
      <c r="AP452" s="134">
        <f>Performance!Q677</f>
        <v>1</v>
      </c>
      <c r="AQ452" s="146">
        <f>Performance!X677</f>
        <v>-1.0999999999999999E-2</v>
      </c>
    </row>
    <row r="453" spans="24:43">
      <c r="X453" s="129" t="s">
        <v>17</v>
      </c>
      <c r="Y453" s="130" t="s">
        <v>4</v>
      </c>
      <c r="Z453" s="130">
        <v>20</v>
      </c>
      <c r="AA453" s="130">
        <f t="shared" si="122"/>
        <v>25.292719999999999</v>
      </c>
      <c r="AB453" s="132">
        <f t="shared" si="123"/>
        <v>45230</v>
      </c>
      <c r="AC453" s="133">
        <f>Performance!D678</f>
        <v>3824.5773790310795</v>
      </c>
      <c r="AD453" s="133">
        <f>Performance!E678</f>
        <v>3468.5564691367367</v>
      </c>
      <c r="AE453" s="133">
        <f>Performance!F678</f>
        <v>5.387096774193548</v>
      </c>
      <c r="AF453" s="133">
        <f>Performance!G678</f>
        <v>5.2111982564625219</v>
      </c>
      <c r="AG453" s="133">
        <f>Performance!H678</f>
        <v>6.4161290322580644</v>
      </c>
      <c r="AH453" s="133">
        <f>Performance!I678</f>
        <v>6.156056176590452</v>
      </c>
      <c r="AI453" s="134">
        <f t="shared" si="117"/>
        <v>0.76792346458925387</v>
      </c>
      <c r="AJ453" s="134">
        <f t="shared" si="118"/>
        <v>0.77922758437975026</v>
      </c>
      <c r="AK453" s="134">
        <f t="shared" si="119"/>
        <v>0.25702804966606718</v>
      </c>
      <c r="AL453" s="134">
        <f t="shared" si="120"/>
        <v>0.23310191324843663</v>
      </c>
      <c r="AM453" s="134">
        <f>Performance!N678</f>
        <v>0.99</v>
      </c>
      <c r="AN453" s="134">
        <f>Performance!O678</f>
        <v>0.92219899999999999</v>
      </c>
      <c r="AO453" s="134">
        <f>Performance!P678</f>
        <v>0.995</v>
      </c>
      <c r="AP453" s="134">
        <f>Performance!Q678</f>
        <v>1</v>
      </c>
      <c r="AQ453" s="146">
        <f>Performance!X678</f>
        <v>-1.49E-2</v>
      </c>
    </row>
    <row r="454" spans="24:43">
      <c r="X454" s="129" t="s">
        <v>17</v>
      </c>
      <c r="Y454" s="130" t="s">
        <v>4</v>
      </c>
      <c r="Z454" s="130">
        <v>20</v>
      </c>
      <c r="AA454" s="130">
        <f t="shared" si="122"/>
        <v>25.292719999999999</v>
      </c>
      <c r="AB454" s="132">
        <f t="shared" si="123"/>
        <v>45260</v>
      </c>
      <c r="AC454" s="133">
        <f>Performance!D679</f>
        <v>3207.0568501904072</v>
      </c>
      <c r="AD454" s="133">
        <f>Performance!E679</f>
        <v>2528.9733040407255</v>
      </c>
      <c r="AE454" s="131">
        <v>4.2666666666666666</v>
      </c>
      <c r="AF454" s="133">
        <f>Performance!G679</f>
        <v>3.6044210745996659</v>
      </c>
      <c r="AG454" s="133">
        <f>Performance!H679</f>
        <v>5.4</v>
      </c>
      <c r="AH454" s="133">
        <f>Performance!I679</f>
        <v>4.4654791298918655</v>
      </c>
      <c r="AI454" s="134">
        <f t="shared" si="117"/>
        <v>0.79060746953934757</v>
      </c>
      <c r="AJ454" s="134">
        <f t="shared" si="118"/>
        <v>0.74726073043371821</v>
      </c>
      <c r="AK454" s="134">
        <f t="shared" si="119"/>
        <v>0.22271228126322276</v>
      </c>
      <c r="AL454" s="134">
        <f t="shared" si="120"/>
        <v>0.17562314611393928</v>
      </c>
      <c r="AM454" s="134">
        <f>Performance!N679</f>
        <v>0.99</v>
      </c>
      <c r="AN454" s="134">
        <f>Performance!O679</f>
        <v>0.99882000000000004</v>
      </c>
      <c r="AO454" s="134">
        <f>Performance!P679</f>
        <v>0.995</v>
      </c>
      <c r="AP454" s="134">
        <f>Performance!Q679</f>
        <v>1</v>
      </c>
      <c r="AQ454" s="146">
        <f>Performance!X679</f>
        <v>-1.61E-2</v>
      </c>
    </row>
    <row r="455" spans="24:43">
      <c r="X455" s="129" t="s">
        <v>17</v>
      </c>
      <c r="Y455" s="130" t="s">
        <v>4</v>
      </c>
      <c r="Z455" s="130">
        <v>20</v>
      </c>
      <c r="AA455" s="130">
        <f t="shared" si="122"/>
        <v>25.292719999999999</v>
      </c>
      <c r="AB455" s="132">
        <f t="shared" si="123"/>
        <v>45291</v>
      </c>
      <c r="AC455" s="133">
        <f>Performance!D680</f>
        <v>3185.5902014053281</v>
      </c>
      <c r="AD455" s="133">
        <f>Performance!E680</f>
        <v>3066.9294246568056</v>
      </c>
      <c r="AE455" s="131">
        <v>3.774193548387097</v>
      </c>
      <c r="AF455" s="133">
        <f>Performance!G680</f>
        <v>3.8024561928064511</v>
      </c>
      <c r="AG455" s="133">
        <f>Performance!H680</f>
        <v>5.0258064516129037</v>
      </c>
      <c r="AH455" s="133">
        <f>Performance!I680</f>
        <v>5.130373063109297</v>
      </c>
      <c r="AI455" s="134">
        <f t="shared" si="117"/>
        <v>0.8165668080286046</v>
      </c>
      <c r="AJ455" s="134">
        <f t="shared" si="118"/>
        <v>0.76928438716845282</v>
      </c>
      <c r="AK455" s="134">
        <f t="shared" si="119"/>
        <v>0.21408536299766992</v>
      </c>
      <c r="AL455" s="134">
        <f t="shared" si="120"/>
        <v>0.20611084843123695</v>
      </c>
      <c r="AM455" s="134">
        <f>Performance!N680</f>
        <v>0.99</v>
      </c>
      <c r="AN455" s="134">
        <f>Performance!O680</f>
        <v>0.99108450688000005</v>
      </c>
      <c r="AO455" s="134">
        <f>Performance!P680</f>
        <v>0.995</v>
      </c>
      <c r="AP455" s="134">
        <f>Performance!Q680</f>
        <v>0.99433000000000005</v>
      </c>
      <c r="AQ455" s="146">
        <f>Performance!X680</f>
        <v>-1.4200000000000001E-2</v>
      </c>
    </row>
    <row r="456" spans="24:43">
      <c r="X456" s="129" t="s">
        <v>17</v>
      </c>
      <c r="Y456" s="130" t="s">
        <v>4</v>
      </c>
      <c r="Z456" s="130">
        <v>20</v>
      </c>
      <c r="AA456" s="130">
        <f t="shared" si="122"/>
        <v>25.292719999999999</v>
      </c>
      <c r="AB456" s="132">
        <f t="shared" si="123"/>
        <v>45322</v>
      </c>
      <c r="AC456" s="133">
        <f>Performance!D681</f>
        <v>3319.4571084165127</v>
      </c>
      <c r="AD456" s="133">
        <f>Performance!E681</f>
        <v>2718.2077692768858</v>
      </c>
      <c r="AE456" s="131">
        <v>3.774193548387097</v>
      </c>
      <c r="AF456" s="133">
        <f>Performance!G681</f>
        <v>3.5533307931478073</v>
      </c>
      <c r="AG456" s="133">
        <f>Performance!H681</f>
        <v>5.2967741935483863</v>
      </c>
      <c r="AH456" s="133">
        <f>Performance!I681</f>
        <v>4.5396453761159989</v>
      </c>
      <c r="AI456" s="134">
        <f t="shared" ref="AI456:AI462" si="124">AC456/AA456/AG456/DAY(AB456)/AM456</f>
        <v>0.80735246902300506</v>
      </c>
      <c r="AJ456" s="134">
        <f t="shared" ref="AJ456:AJ462" si="125">AD456/AA456/AH456/DAY(AB456)/AN456</f>
        <v>0.77837739550883889</v>
      </c>
      <c r="AK456" s="134">
        <f t="shared" ref="AK456:AK462" si="126">AC456/Z456/24/DAY(AB456)</f>
        <v>0.22308179492046454</v>
      </c>
      <c r="AL456" s="134">
        <f t="shared" ref="AL456:AL462" si="127">AD456/Z456/24/DAY(AB456)</f>
        <v>0.18267525331161868</v>
      </c>
      <c r="AM456" s="134">
        <f>Performance!N681</f>
        <v>0.99</v>
      </c>
      <c r="AN456" s="134">
        <f>Performance!O681</f>
        <v>0.98109999999999997</v>
      </c>
      <c r="AO456" s="134">
        <f>Performance!P681</f>
        <v>0.995</v>
      </c>
      <c r="AP456" s="134">
        <f>Performance!Q681</f>
        <v>0.98629999999999995</v>
      </c>
      <c r="AQ456" s="146">
        <f>Performance!X681</f>
        <v>-1.7500000000000002E-2</v>
      </c>
    </row>
    <row r="457" spans="24:43">
      <c r="X457" s="129" t="s">
        <v>17</v>
      </c>
      <c r="Y457" s="130" t="s">
        <v>4</v>
      </c>
      <c r="Z457" s="130">
        <v>20</v>
      </c>
      <c r="AA457" s="130">
        <f t="shared" si="122"/>
        <v>25.292719999999999</v>
      </c>
      <c r="AB457" s="132">
        <f t="shared" si="123"/>
        <v>45351</v>
      </c>
      <c r="AC457" s="133">
        <f>Performance!D682</f>
        <v>3366.6963669031875</v>
      </c>
      <c r="AD457" s="133">
        <f>Performance!E682</f>
        <v>3268.1730060796772</v>
      </c>
      <c r="AE457" s="131">
        <v>3.774193548387097</v>
      </c>
      <c r="AF457" s="133">
        <f>Performance!G682</f>
        <v>4.7884773507044827</v>
      </c>
      <c r="AG457" s="133">
        <f>Performance!H682</f>
        <v>6.0892857142857144</v>
      </c>
      <c r="AH457" s="133">
        <f>Performance!I682</f>
        <v>5.7901635446278963</v>
      </c>
      <c r="AI457" s="134">
        <f t="shared" si="124"/>
        <v>0.76139298223624174</v>
      </c>
      <c r="AJ457" s="134">
        <f t="shared" si="125"/>
        <v>0.77041117513929358</v>
      </c>
      <c r="AK457" s="134">
        <f t="shared" si="126"/>
        <v>0.2418603711855738</v>
      </c>
      <c r="AL457" s="134">
        <f t="shared" si="127"/>
        <v>0.23478254354020667</v>
      </c>
      <c r="AM457" s="134">
        <f>Performance!N682</f>
        <v>0.99</v>
      </c>
      <c r="AN457" s="134">
        <f>Performance!O682</f>
        <v>0.99884499999999998</v>
      </c>
      <c r="AO457" s="134">
        <f>Performance!P682</f>
        <v>0.995</v>
      </c>
      <c r="AP457" s="134">
        <f>Performance!Q682</f>
        <v>1</v>
      </c>
      <c r="AQ457" s="146">
        <f>Performance!X682</f>
        <v>-1.2999999999999999E-2</v>
      </c>
    </row>
    <row r="458" spans="24:43">
      <c r="X458" s="129" t="s">
        <v>17</v>
      </c>
      <c r="Y458" s="130" t="s">
        <v>4</v>
      </c>
      <c r="Z458" s="130">
        <v>20</v>
      </c>
      <c r="AA458" s="130">
        <f t="shared" si="122"/>
        <v>25.292719999999999</v>
      </c>
      <c r="AB458" s="132">
        <f t="shared" si="123"/>
        <v>45382</v>
      </c>
      <c r="AC458" s="133">
        <f>Performance!D683</f>
        <v>4154.7993267445763</v>
      </c>
      <c r="AD458" s="133">
        <f>Performance!E683</f>
        <v>4025.5408503706376</v>
      </c>
      <c r="AE458" s="131">
        <v>3.774193548387097</v>
      </c>
      <c r="AF458" s="133">
        <f>Performance!G683</f>
        <v>6.0837217599667746</v>
      </c>
      <c r="AG458" s="133">
        <f>Performance!H683</f>
        <v>6.9129032258064518</v>
      </c>
      <c r="AH458" s="133">
        <f>Performance!I683</f>
        <v>6.7974748145276456</v>
      </c>
      <c r="AI458" s="134">
        <f t="shared" si="124"/>
        <v>0.77427841202986747</v>
      </c>
      <c r="AJ458" s="134">
        <f t="shared" si="125"/>
        <v>0.75734468492598817</v>
      </c>
      <c r="AK458" s="134">
        <f t="shared" si="126"/>
        <v>0.27922038486186673</v>
      </c>
      <c r="AL458" s="134">
        <f t="shared" si="127"/>
        <v>0.270533659299102</v>
      </c>
      <c r="AM458" s="134">
        <f>Performance!N683</f>
        <v>0.99</v>
      </c>
      <c r="AN458" s="134">
        <f>Performance!O683</f>
        <v>0.99729999999999996</v>
      </c>
      <c r="AO458" s="134">
        <f>Performance!P683</f>
        <v>0.995</v>
      </c>
      <c r="AP458" s="134">
        <f>Performance!Q683</f>
        <v>1</v>
      </c>
      <c r="AQ458" s="146">
        <f>Performance!X683</f>
        <v>-1.8700000000000001E-2</v>
      </c>
    </row>
    <row r="459" spans="24:43">
      <c r="X459" s="129" t="s">
        <v>17</v>
      </c>
      <c r="Y459" s="130" t="s">
        <v>4</v>
      </c>
      <c r="Z459" s="130">
        <v>20</v>
      </c>
      <c r="AA459" s="130">
        <f t="shared" si="122"/>
        <v>25.292719999999999</v>
      </c>
      <c r="AB459" s="132">
        <f t="shared" si="123"/>
        <v>45412</v>
      </c>
      <c r="AC459" s="133">
        <f>Performance!D684</f>
        <v>4006.9006320436997</v>
      </c>
      <c r="AD459" s="133">
        <f>Performance!E684</f>
        <v>3698.1544312096876</v>
      </c>
      <c r="AE459" s="131">
        <v>3.774193548387097</v>
      </c>
      <c r="AF459" s="133">
        <f>Performance!G684</f>
        <v>6.3963969574868678</v>
      </c>
      <c r="AG459" s="133">
        <f>Performance!H684</f>
        <v>7.1033333333333335</v>
      </c>
      <c r="AH459" s="133">
        <f>Performance!I684</f>
        <v>6.5470683863123664</v>
      </c>
      <c r="AI459" s="134">
        <f t="shared" si="124"/>
        <v>0.75092124556798689</v>
      </c>
      <c r="AJ459" s="134">
        <f t="shared" si="125"/>
        <v>0.74479812763052522</v>
      </c>
      <c r="AK459" s="134">
        <f t="shared" si="126"/>
        <v>0.27825698833636803</v>
      </c>
      <c r="AL459" s="134">
        <f t="shared" si="127"/>
        <v>0.25681627994511719</v>
      </c>
      <c r="AM459" s="134">
        <f>Performance!N684</f>
        <v>0.99</v>
      </c>
      <c r="AN459" s="134">
        <f>Performance!O684</f>
        <v>0.99950000000000006</v>
      </c>
      <c r="AO459" s="134">
        <f>Performance!P684</f>
        <v>0.995</v>
      </c>
      <c r="AP459" s="134">
        <f>Performance!Q684</f>
        <v>1</v>
      </c>
      <c r="AQ459" s="146">
        <f>Performance!X684</f>
        <v>-1.52E-2</v>
      </c>
    </row>
    <row r="460" spans="24:43">
      <c r="X460" s="129" t="s">
        <v>17</v>
      </c>
      <c r="Y460" s="130" t="s">
        <v>4</v>
      </c>
      <c r="Z460" s="130">
        <v>20</v>
      </c>
      <c r="AA460" s="130">
        <f t="shared" si="122"/>
        <v>25.292719999999999</v>
      </c>
      <c r="AB460" s="132">
        <f t="shared" si="123"/>
        <v>45443</v>
      </c>
      <c r="AC460" s="133">
        <f>Performance!D685</f>
        <v>3934.1425625562451</v>
      </c>
      <c r="AD460" s="133">
        <f>Performance!E685</f>
        <v>4072.4845854688465</v>
      </c>
      <c r="AE460" s="131">
        <v>3.774193548387097</v>
      </c>
      <c r="AF460" s="133">
        <f>Performance!G685</f>
        <v>7.3842091580831921</v>
      </c>
      <c r="AG460" s="133">
        <f>Performance!H685</f>
        <v>6.6870967741935488</v>
      </c>
      <c r="AH460" s="133">
        <f>Performance!I685</f>
        <v>7.1482792108044073</v>
      </c>
      <c r="AI460" s="134">
        <f t="shared" si="124"/>
        <v>0.75791422906420514</v>
      </c>
      <c r="AJ460" s="134">
        <f t="shared" si="125"/>
        <v>0.72901464555551299</v>
      </c>
      <c r="AK460" s="134">
        <f t="shared" si="126"/>
        <v>0.26439130124705951</v>
      </c>
      <c r="AL460" s="134">
        <f t="shared" si="127"/>
        <v>0.27368848020623965</v>
      </c>
      <c r="AM460" s="134">
        <f>Performance!N685</f>
        <v>0.99</v>
      </c>
      <c r="AN460" s="134">
        <f>Performance!O685</f>
        <v>0.99670000000000003</v>
      </c>
      <c r="AO460" s="134">
        <f>Performance!P685</f>
        <v>0.995</v>
      </c>
      <c r="AP460" s="134">
        <f>Performance!Q685</f>
        <v>1</v>
      </c>
      <c r="AQ460" s="146">
        <f>Performance!X685</f>
        <v>-1.7399999999999999E-2</v>
      </c>
    </row>
    <row r="461" spans="24:43">
      <c r="X461" s="129" t="s">
        <v>17</v>
      </c>
      <c r="Y461" s="130" t="s">
        <v>4</v>
      </c>
      <c r="Z461" s="130">
        <v>20</v>
      </c>
      <c r="AA461" s="130">
        <f t="shared" si="122"/>
        <v>25.292719999999999</v>
      </c>
      <c r="AB461" s="132">
        <f t="shared" si="123"/>
        <v>45473</v>
      </c>
      <c r="AC461" s="133">
        <f>Performance!D686</f>
        <v>3502.3985926488072</v>
      </c>
      <c r="AD461" s="133">
        <f>Performance!E686</f>
        <v>3821.1677579881402</v>
      </c>
      <c r="AE461" s="131">
        <v>3.774193548387097</v>
      </c>
      <c r="AF461" s="133">
        <f>Performance!G686</f>
        <v>7.0914946299627353</v>
      </c>
      <c r="AG461" s="133">
        <f>Performance!H686</f>
        <v>6.1333333333333337</v>
      </c>
      <c r="AH461" s="133">
        <f>Performance!I686</f>
        <v>6.7266789819692336</v>
      </c>
      <c r="AI461" s="134">
        <f t="shared" si="124"/>
        <v>0.76018100916745057</v>
      </c>
      <c r="AJ461" s="134">
        <f t="shared" si="125"/>
        <v>0.75052593982494176</v>
      </c>
      <c r="AK461" s="134">
        <f t="shared" si="126"/>
        <v>0.24322212448950048</v>
      </c>
      <c r="AL461" s="134">
        <f t="shared" si="127"/>
        <v>0.26535887208250974</v>
      </c>
      <c r="AM461" s="134">
        <f>Performance!N686</f>
        <v>0.99</v>
      </c>
      <c r="AN461" s="134">
        <f>Performance!O686</f>
        <v>0.99750000000000005</v>
      </c>
      <c r="AO461" s="134">
        <f>Performance!P686</f>
        <v>0.995</v>
      </c>
      <c r="AP461" s="134">
        <f>Performance!Q686</f>
        <v>1</v>
      </c>
      <c r="AQ461" s="146">
        <f>Performance!X686</f>
        <v>-1.8800000000000001E-2</v>
      </c>
    </row>
    <row r="462" spans="24:43">
      <c r="X462" s="129" t="s">
        <v>17</v>
      </c>
      <c r="Y462" s="130" t="s">
        <v>4</v>
      </c>
      <c r="Z462" s="130">
        <v>20</v>
      </c>
      <c r="AA462" s="130">
        <f t="shared" si="122"/>
        <v>25.292719999999999</v>
      </c>
      <c r="AB462" s="132">
        <f t="shared" si="123"/>
        <v>45504</v>
      </c>
      <c r="AC462" s="133">
        <f>Performance!D687</f>
        <v>3273.5251626160061</v>
      </c>
      <c r="AD462" s="133">
        <f>Performance!E687</f>
        <v>3715.9668914869317</v>
      </c>
      <c r="AE462" s="131">
        <v>3.7741935483871001</v>
      </c>
      <c r="AF462" s="133">
        <f>Performance!G687</f>
        <v>6.4243972002321295</v>
      </c>
      <c r="AG462" s="133">
        <f>Performance!H687</f>
        <v>5.4838709677419351</v>
      </c>
      <c r="AH462" s="133">
        <f>Performance!I687</f>
        <v>6.1940710634654828</v>
      </c>
      <c r="AI462" s="134">
        <f t="shared" si="124"/>
        <v>0.76901716088998362</v>
      </c>
      <c r="AJ462" s="134">
        <f t="shared" si="125"/>
        <v>0.76651535052683284</v>
      </c>
      <c r="AK462" s="134">
        <f t="shared" si="126"/>
        <v>0.21999497060591439</v>
      </c>
      <c r="AL462" s="134">
        <f t="shared" si="127"/>
        <v>0.24972895776121853</v>
      </c>
      <c r="AM462" s="134">
        <f>Performance!N687</f>
        <v>0.99</v>
      </c>
      <c r="AN462" s="134">
        <f>Performance!O687</f>
        <v>0.99819999999999998</v>
      </c>
      <c r="AO462" s="134">
        <f>Performance!P687</f>
        <v>0.995</v>
      </c>
      <c r="AP462" s="134">
        <f>Performance!Q687</f>
        <v>0.99939999999999996</v>
      </c>
      <c r="AQ462" s="146">
        <f>Performance!X687</f>
        <v>-1.3100000000000001E-2</v>
      </c>
    </row>
    <row r="463" spans="24:43">
      <c r="X463" s="129" t="s">
        <v>17</v>
      </c>
      <c r="Y463" s="130" t="s">
        <v>4</v>
      </c>
      <c r="Z463" s="130">
        <v>20</v>
      </c>
      <c r="AA463" s="130">
        <f t="shared" si="122"/>
        <v>25.292719999999999</v>
      </c>
      <c r="AB463" s="132">
        <f t="shared" si="123"/>
        <v>45535</v>
      </c>
      <c r="AC463" s="133">
        <f>Performance!D688</f>
        <v>3366.5088844533207</v>
      </c>
      <c r="AD463" s="133">
        <f>Performance!E688</f>
        <v>2971.2544590804091</v>
      </c>
      <c r="AE463" s="131">
        <v>3.7741935483871001</v>
      </c>
      <c r="AF463" s="133">
        <f>Performance!G688</f>
        <v>4.7930223639405121</v>
      </c>
      <c r="AG463" s="133">
        <f>Performance!H688</f>
        <v>5.709677419354839</v>
      </c>
      <c r="AH463" s="133">
        <f>Performance!I688</f>
        <v>4.8065908296729623</v>
      </c>
      <c r="AI463" s="134">
        <f t="shared" ref="AI463:AI467" si="128">AC463/AA463/AG463/DAY(AB463)/AM463</f>
        <v>0.75958392938263308</v>
      </c>
      <c r="AJ463" s="134">
        <f t="shared" ref="AJ463:AJ467" si="129">AD463/AA463/AH463/DAY(AB463)/AN463</f>
        <v>0.78989871494218422</v>
      </c>
      <c r="AK463" s="134">
        <f t="shared" ref="AK463:AK467" si="130">AC463/Z463/24/DAY(AB463)</f>
        <v>0.22624387664336829</v>
      </c>
      <c r="AL463" s="134">
        <f t="shared" ref="AL463:AL467" si="131">AD463/Z463/24/DAY(AB463)</f>
        <v>0.19968107923927478</v>
      </c>
      <c r="AM463" s="134">
        <f>Performance!N688</f>
        <v>0.99</v>
      </c>
      <c r="AN463" s="134">
        <f>Performance!O688</f>
        <v>0.99809999999999999</v>
      </c>
      <c r="AO463" s="134">
        <f>Performance!P688</f>
        <v>0.995</v>
      </c>
      <c r="AP463" s="134">
        <f>Performance!Q688</f>
        <v>1</v>
      </c>
      <c r="AQ463" s="146">
        <f>Performance!X688</f>
        <v>-5.1999999999999998E-3</v>
      </c>
    </row>
    <row r="464" spans="24:43">
      <c r="X464" s="129" t="s">
        <v>17</v>
      </c>
      <c r="Y464" s="130" t="s">
        <v>4</v>
      </c>
      <c r="Z464" s="130">
        <v>20</v>
      </c>
      <c r="AA464" s="130">
        <f t="shared" si="122"/>
        <v>25.292719999999999</v>
      </c>
      <c r="AB464" s="132">
        <f t="shared" si="123"/>
        <v>45565</v>
      </c>
      <c r="AC464" s="133">
        <f>Performance!D689</f>
        <v>3701.9151134651293</v>
      </c>
      <c r="AD464" s="133">
        <f>Performance!E689</f>
        <v>3645.1491673194409</v>
      </c>
      <c r="AE464" s="131">
        <v>3.7741935483871001</v>
      </c>
      <c r="AF464" s="133">
        <f>Performance!G689</f>
        <v>5.7865244857406717</v>
      </c>
      <c r="AG464" s="133">
        <f>Performance!H689</f>
        <v>6.4366666666666665</v>
      </c>
      <c r="AH464" s="133">
        <f>Performance!I689</f>
        <v>6.2846602696634353</v>
      </c>
      <c r="AI464" s="134">
        <f t="shared" si="128"/>
        <v>0.76562032000567737</v>
      </c>
      <c r="AJ464" s="134">
        <f t="shared" si="129"/>
        <v>0.7676170038050526</v>
      </c>
      <c r="AK464" s="134">
        <f t="shared" si="130"/>
        <v>0.25707743843507841</v>
      </c>
      <c r="AL464" s="134">
        <f t="shared" si="131"/>
        <v>0.2531353588416278</v>
      </c>
      <c r="AM464" s="134">
        <f>Performance!N689</f>
        <v>0.99</v>
      </c>
      <c r="AN464" s="134">
        <f>Performance!O689</f>
        <v>0.99580000000000002</v>
      </c>
      <c r="AO464" s="134">
        <f>Performance!P689</f>
        <v>0.995</v>
      </c>
      <c r="AP464" s="134">
        <f>Performance!Q689</f>
        <v>0.99660000000000004</v>
      </c>
      <c r="AQ464" s="146">
        <f>Performance!X689</f>
        <v>-1.5800000000000002E-2</v>
      </c>
    </row>
    <row r="465" spans="24:43">
      <c r="X465" s="129" t="s">
        <v>17</v>
      </c>
      <c r="Y465" s="130" t="s">
        <v>4</v>
      </c>
      <c r="Z465" s="130">
        <v>20</v>
      </c>
      <c r="AA465" s="130">
        <f t="shared" si="122"/>
        <v>25.292719999999999</v>
      </c>
      <c r="AB465" s="132">
        <f t="shared" si="123"/>
        <v>45596</v>
      </c>
      <c r="AC465" s="133">
        <f>Performance!D690</f>
        <v>3797.8053373778644</v>
      </c>
      <c r="AD465" s="133">
        <f>Performance!E690</f>
        <v>3569.5904590096898</v>
      </c>
      <c r="AE465" s="131">
        <v>3.7741935483871001</v>
      </c>
      <c r="AF465" s="133">
        <f>Performance!G690</f>
        <v>5.2040468126093176</v>
      </c>
      <c r="AG465" s="133">
        <f>Performance!H690</f>
        <v>6.4161290322580644</v>
      </c>
      <c r="AH465" s="133">
        <f>Performance!I690</f>
        <v>6.1783280108351262</v>
      </c>
      <c r="AI465" s="134">
        <f t="shared" si="128"/>
        <v>0.76254800033712933</v>
      </c>
      <c r="AJ465" s="134">
        <f t="shared" si="129"/>
        <v>0.74416163875964947</v>
      </c>
      <c r="AK465" s="134">
        <f t="shared" si="130"/>
        <v>0.25522885331840484</v>
      </c>
      <c r="AL465" s="134">
        <f t="shared" si="131"/>
        <v>0.23989183192269423</v>
      </c>
      <c r="AM465" s="134">
        <f>Performance!N690</f>
        <v>0.99</v>
      </c>
      <c r="AN465" s="134">
        <f>Performance!O690</f>
        <v>0.99019999999999997</v>
      </c>
      <c r="AO465" s="134">
        <f>Performance!P690</f>
        <v>0.995</v>
      </c>
      <c r="AP465" s="134">
        <f>Performance!Q690</f>
        <v>1</v>
      </c>
      <c r="AQ465" s="146">
        <f>Performance!X690</f>
        <v>-2.1299999999999999E-2</v>
      </c>
    </row>
    <row r="466" spans="24:43">
      <c r="X466" s="129" t="s">
        <v>17</v>
      </c>
      <c r="Y466" s="130" t="s">
        <v>4</v>
      </c>
      <c r="Z466" s="130">
        <v>20</v>
      </c>
      <c r="AA466" s="130">
        <f t="shared" si="122"/>
        <v>25.292719999999999</v>
      </c>
      <c r="AB466" s="132">
        <f t="shared" si="123"/>
        <v>45626</v>
      </c>
      <c r="AC466" s="133">
        <f>Performance!D691</f>
        <v>3184.6074522390754</v>
      </c>
      <c r="AD466" s="133">
        <f>Performance!E691</f>
        <v>3092.1457633738614</v>
      </c>
      <c r="AE466" s="131">
        <v>3.7741935483871001</v>
      </c>
      <c r="AF466" s="133">
        <f>Performance!G691</f>
        <v>4.250266144792592</v>
      </c>
      <c r="AG466" s="133">
        <f>Performance!H691</f>
        <v>5.4</v>
      </c>
      <c r="AH466" s="133">
        <f>Performance!I691</f>
        <v>5.4924732441686155</v>
      </c>
      <c r="AI466" s="134">
        <f t="shared" si="128"/>
        <v>0.78507321725257251</v>
      </c>
      <c r="AJ466" s="134">
        <f t="shared" si="129"/>
        <v>0.74276803263021929</v>
      </c>
      <c r="AK466" s="134">
        <f t="shared" si="130"/>
        <v>0.22115329529438024</v>
      </c>
      <c r="AL466" s="134">
        <f t="shared" si="131"/>
        <v>0.21473234467874036</v>
      </c>
      <c r="AM466" s="134">
        <f>Performance!N691</f>
        <v>0.99</v>
      </c>
      <c r="AN466" s="134">
        <f>Performance!O691</f>
        <v>0.99890000000000001</v>
      </c>
      <c r="AO466" s="134">
        <f>Performance!P691</f>
        <v>0.995</v>
      </c>
      <c r="AP466" s="134">
        <f>Performance!Q691</f>
        <v>1</v>
      </c>
      <c r="AQ466" s="146">
        <f>Performance!X691</f>
        <v>-1.7600000000000001E-2</v>
      </c>
    </row>
    <row r="467" spans="24:43">
      <c r="X467" s="162" t="s">
        <v>17</v>
      </c>
      <c r="Y467" s="163" t="s">
        <v>4</v>
      </c>
      <c r="Z467" s="163">
        <v>20</v>
      </c>
      <c r="AA467" s="163">
        <f t="shared" si="122"/>
        <v>25.292719999999999</v>
      </c>
      <c r="AB467" s="164">
        <f t="shared" si="123"/>
        <v>45657</v>
      </c>
      <c r="AC467" s="137">
        <f>Performance!D692</f>
        <v>3163.2910699954923</v>
      </c>
      <c r="AD467" s="137">
        <f>Performance!E692</f>
        <v>2839.5274672705464</v>
      </c>
      <c r="AE467" s="138">
        <v>3.7741935483871001</v>
      </c>
      <c r="AF467" s="137">
        <f>Performance!G692</f>
        <v>3.6302758065232981</v>
      </c>
      <c r="AG467" s="137">
        <f>Performance!H692</f>
        <v>5.0258064516129037</v>
      </c>
      <c r="AH467" s="137">
        <f>Performance!I692</f>
        <v>4.8478473723046589</v>
      </c>
      <c r="AI467" s="140">
        <f t="shared" si="128"/>
        <v>0.81085084037240462</v>
      </c>
      <c r="AJ467" s="140">
        <f t="shared" si="129"/>
        <v>0.75031447004777574</v>
      </c>
      <c r="AK467" s="140">
        <f t="shared" si="130"/>
        <v>0.21258676545668634</v>
      </c>
      <c r="AL467" s="140">
        <f t="shared" si="131"/>
        <v>0.19082845882194535</v>
      </c>
      <c r="AM467" s="140">
        <f>Performance!N692</f>
        <v>0.99</v>
      </c>
      <c r="AN467" s="140">
        <f>Performance!O692</f>
        <v>0.99562681239999995</v>
      </c>
      <c r="AO467" s="140">
        <f>Performance!P692</f>
        <v>0.995</v>
      </c>
      <c r="AP467" s="140">
        <f>Performance!Q692</f>
        <v>0.99682300000000001</v>
      </c>
      <c r="AQ467" s="165">
        <f>Performance!X692</f>
        <v>-1.9900000000000001E-2</v>
      </c>
    </row>
    <row r="535" hidden="1"/>
    <row r="536" hidden="1"/>
    <row r="537" hidden="1"/>
    <row r="538" hidden="1"/>
    <row r="539" hidden="1"/>
    <row r="540" hidden="1"/>
    <row r="547" spans="29:29">
      <c r="AC547" s="81"/>
    </row>
    <row r="548" spans="29:29">
      <c r="AC548" s="81"/>
    </row>
    <row r="549" spans="29:29">
      <c r="AC549" s="82"/>
    </row>
  </sheetData>
  <mergeCells count="2">
    <mergeCell ref="A1:O1"/>
    <mergeCell ref="Q1:V1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5CF4-BC01-4B50-9AE3-82BB06C0DFB7}">
  <dimension ref="A1:T466"/>
  <sheetViews>
    <sheetView tabSelected="1" workbookViewId="0">
      <selection activeCell="V7" sqref="V7"/>
    </sheetView>
  </sheetViews>
  <sheetFormatPr defaultRowHeight="15"/>
  <sheetData>
    <row r="1" spans="1:20" ht="60">
      <c r="A1" s="123" t="s">
        <v>43</v>
      </c>
      <c r="B1" s="124" t="s">
        <v>44</v>
      </c>
      <c r="C1" s="125" t="s">
        <v>45</v>
      </c>
      <c r="D1" s="126" t="s">
        <v>46</v>
      </c>
      <c r="E1" s="127" t="s">
        <v>5</v>
      </c>
      <c r="F1" s="125" t="s">
        <v>6</v>
      </c>
      <c r="G1" s="125" t="s">
        <v>7</v>
      </c>
      <c r="H1" s="125" t="s">
        <v>8</v>
      </c>
      <c r="I1" s="125" t="s">
        <v>9</v>
      </c>
      <c r="J1" s="125" t="s">
        <v>29</v>
      </c>
      <c r="K1" s="125" t="s">
        <v>10</v>
      </c>
      <c r="L1" s="125" t="s">
        <v>32</v>
      </c>
      <c r="M1" s="125" t="s">
        <v>11</v>
      </c>
      <c r="N1" s="125" t="s">
        <v>33</v>
      </c>
      <c r="O1" s="125" t="s">
        <v>16</v>
      </c>
      <c r="P1" s="125" t="s">
        <v>12</v>
      </c>
      <c r="Q1" s="125" t="s">
        <v>13</v>
      </c>
      <c r="R1" s="125" t="s">
        <v>14</v>
      </c>
      <c r="S1" s="126" t="s">
        <v>15</v>
      </c>
      <c r="T1" s="128" t="s">
        <v>28</v>
      </c>
    </row>
    <row r="2" spans="1:20">
      <c r="A2" s="129" t="s">
        <v>17</v>
      </c>
      <c r="B2" s="130" t="s">
        <v>0</v>
      </c>
      <c r="C2" s="130">
        <v>20</v>
      </c>
      <c r="D2" s="131">
        <v>23.49</v>
      </c>
      <c r="E2" s="132">
        <v>42855</v>
      </c>
      <c r="F2" s="133">
        <v>3752.6849774077309</v>
      </c>
      <c r="G2" s="133">
        <v>3699.5558942768307</v>
      </c>
      <c r="H2" s="133">
        <v>6.87</v>
      </c>
      <c r="I2" s="131">
        <v>6.9169739466666673</v>
      </c>
      <c r="J2" s="131">
        <v>6.9933333333333341</v>
      </c>
      <c r="K2" s="131">
        <v>7.0241078366666665</v>
      </c>
      <c r="L2" s="111">
        <v>0.75269999999999992</v>
      </c>
      <c r="M2" s="111">
        <v>0.75269999999999992</v>
      </c>
      <c r="N2" s="134">
        <v>0.25800000000000001</v>
      </c>
      <c r="O2" s="134">
        <v>0.25800000000000001</v>
      </c>
      <c r="P2" s="83">
        <v>0.99</v>
      </c>
      <c r="Q2" s="111">
        <v>0.99826851841357078</v>
      </c>
      <c r="R2" s="83">
        <v>0.99</v>
      </c>
      <c r="S2" s="135">
        <v>1</v>
      </c>
      <c r="T2" s="136"/>
    </row>
    <row r="3" spans="1:20">
      <c r="A3" s="129" t="s">
        <v>17</v>
      </c>
      <c r="B3" s="130" t="s">
        <v>0</v>
      </c>
      <c r="C3" s="130">
        <v>20</v>
      </c>
      <c r="D3" s="131">
        <v>23.49</v>
      </c>
      <c r="E3" s="132">
        <v>42886</v>
      </c>
      <c r="F3" s="133">
        <v>3715.3784872130423</v>
      </c>
      <c r="G3" s="133">
        <v>3596.0383697139241</v>
      </c>
      <c r="H3" s="133">
        <v>6.9</v>
      </c>
      <c r="I3" s="131">
        <v>6.9201347858064519</v>
      </c>
      <c r="J3" s="131">
        <v>6.9161290322580644</v>
      </c>
      <c r="K3" s="131">
        <v>6.8798109904832412</v>
      </c>
      <c r="L3" s="111">
        <v>0.72680000000000011</v>
      </c>
      <c r="M3" s="111">
        <v>0.72680000000000011</v>
      </c>
      <c r="N3" s="134">
        <v>0.24299999999999999</v>
      </c>
      <c r="O3" s="134">
        <v>0.24299999999999999</v>
      </c>
      <c r="P3" s="83">
        <v>0.99</v>
      </c>
      <c r="Q3" s="111">
        <v>0.99391931062800598</v>
      </c>
      <c r="R3" s="83">
        <v>0.99</v>
      </c>
      <c r="S3" s="135">
        <v>0.9961290322580646</v>
      </c>
      <c r="T3" s="136"/>
    </row>
    <row r="4" spans="1:20">
      <c r="A4" s="129" t="s">
        <v>17</v>
      </c>
      <c r="B4" s="130" t="s">
        <v>0</v>
      </c>
      <c r="C4" s="130">
        <v>20</v>
      </c>
      <c r="D4" s="131">
        <v>23.49</v>
      </c>
      <c r="E4" s="132">
        <v>42916</v>
      </c>
      <c r="F4" s="133">
        <v>3356.8109260153838</v>
      </c>
      <c r="G4" s="133">
        <v>3506.5105068573484</v>
      </c>
      <c r="H4" s="133">
        <v>6.5</v>
      </c>
      <c r="I4" s="131">
        <v>6.7493589333333315</v>
      </c>
      <c r="J4" s="131">
        <v>6.47</v>
      </c>
      <c r="K4" s="131">
        <v>6.7419942466666667</v>
      </c>
      <c r="L4" s="111">
        <v>0.7641</v>
      </c>
      <c r="M4" s="111">
        <v>0.7641</v>
      </c>
      <c r="N4" s="134">
        <v>0.2437</v>
      </c>
      <c r="O4" s="134">
        <v>0.2437</v>
      </c>
      <c r="P4" s="83">
        <v>0.99</v>
      </c>
      <c r="Q4" s="111">
        <v>0.97182606208214695</v>
      </c>
      <c r="R4" s="83">
        <v>0.99</v>
      </c>
      <c r="S4" s="135">
        <v>0.97299983966650638</v>
      </c>
      <c r="T4" s="136"/>
    </row>
    <row r="5" spans="1:20">
      <c r="A5" s="129" t="s">
        <v>17</v>
      </c>
      <c r="B5" s="130" t="s">
        <v>0</v>
      </c>
      <c r="C5" s="130">
        <v>20</v>
      </c>
      <c r="D5" s="131">
        <v>23.49</v>
      </c>
      <c r="E5" s="132">
        <v>42947</v>
      </c>
      <c r="F5" s="133">
        <v>3110.1628354017921</v>
      </c>
      <c r="G5" s="133">
        <v>3299.8424916767822</v>
      </c>
      <c r="H5" s="133">
        <v>5.74</v>
      </c>
      <c r="I5" s="131">
        <v>5.9885157024032258</v>
      </c>
      <c r="J5" s="131">
        <v>5.7290322580645157</v>
      </c>
      <c r="K5" s="131">
        <v>5.9940425863590328</v>
      </c>
      <c r="L5" s="111">
        <v>0.75829999999999997</v>
      </c>
      <c r="M5" s="111">
        <v>0.75829999999999997</v>
      </c>
      <c r="N5" s="134">
        <v>0.22089999999999999</v>
      </c>
      <c r="O5" s="134">
        <v>0.22089999999999999</v>
      </c>
      <c r="P5" s="83">
        <v>0.99</v>
      </c>
      <c r="Q5" s="111">
        <v>0.99482468298387927</v>
      </c>
      <c r="R5" s="83">
        <v>0.99</v>
      </c>
      <c r="S5" s="135">
        <v>0.99522102747909202</v>
      </c>
      <c r="T5" s="136"/>
    </row>
    <row r="6" spans="1:20">
      <c r="A6" s="129" t="s">
        <v>17</v>
      </c>
      <c r="B6" s="130" t="s">
        <v>0</v>
      </c>
      <c r="C6" s="130">
        <v>20</v>
      </c>
      <c r="D6" s="131">
        <v>23.49</v>
      </c>
      <c r="E6" s="132">
        <v>42978</v>
      </c>
      <c r="F6" s="133">
        <v>3163.3197514823078</v>
      </c>
      <c r="G6" s="133">
        <v>3310.0704858836721</v>
      </c>
      <c r="H6" s="133">
        <v>5.71</v>
      </c>
      <c r="I6" s="131">
        <v>6.0826664216379838</v>
      </c>
      <c r="J6" s="131">
        <v>5.7612903225806447</v>
      </c>
      <c r="K6" s="131">
        <v>6.1358565138179806</v>
      </c>
      <c r="L6" s="111">
        <v>0.75190000000000001</v>
      </c>
      <c r="M6" s="111">
        <v>0.75190000000000001</v>
      </c>
      <c r="N6" s="134">
        <v>0.22440000000000002</v>
      </c>
      <c r="O6" s="134">
        <v>0.22440000000000002</v>
      </c>
      <c r="P6" s="83">
        <v>0.99</v>
      </c>
      <c r="Q6" s="111">
        <v>0.99929531490015355</v>
      </c>
      <c r="R6" s="83">
        <v>0.99</v>
      </c>
      <c r="S6" s="135">
        <v>1</v>
      </c>
      <c r="T6" s="136"/>
    </row>
    <row r="7" spans="1:20">
      <c r="A7" s="129" t="s">
        <v>17</v>
      </c>
      <c r="B7" s="130" t="s">
        <v>0</v>
      </c>
      <c r="C7" s="130">
        <v>20</v>
      </c>
      <c r="D7" s="131">
        <v>23.49</v>
      </c>
      <c r="E7" s="132">
        <v>43008</v>
      </c>
      <c r="F7" s="133">
        <v>3399.9163525097651</v>
      </c>
      <c r="G7" s="133">
        <v>3099.6728278801929</v>
      </c>
      <c r="H7" s="133">
        <v>5.93</v>
      </c>
      <c r="I7" s="131">
        <v>5.9032415044236668</v>
      </c>
      <c r="J7" s="131">
        <v>6.4566666666666661</v>
      </c>
      <c r="K7" s="131">
        <v>6.1841183954173324</v>
      </c>
      <c r="L7" s="111">
        <v>0.76269999999999993</v>
      </c>
      <c r="M7" s="111">
        <v>0.76269999999999993</v>
      </c>
      <c r="N7" s="134">
        <v>0.217</v>
      </c>
      <c r="O7" s="134">
        <v>0.217</v>
      </c>
      <c r="P7" s="83">
        <v>0.99</v>
      </c>
      <c r="Q7" s="111">
        <v>0.95962616850487703</v>
      </c>
      <c r="R7" s="83">
        <v>0.99</v>
      </c>
      <c r="S7" s="135">
        <v>0.98791208791208773</v>
      </c>
      <c r="T7" s="136"/>
    </row>
    <row r="8" spans="1:20">
      <c r="A8" s="129" t="s">
        <v>17</v>
      </c>
      <c r="B8" s="130" t="s">
        <v>0</v>
      </c>
      <c r="C8" s="130">
        <v>20</v>
      </c>
      <c r="D8" s="131">
        <v>23.49</v>
      </c>
      <c r="E8" s="132">
        <v>43039</v>
      </c>
      <c r="F8" s="133">
        <v>3584.3225268399897</v>
      </c>
      <c r="G8" s="133">
        <v>3535.4744691082778</v>
      </c>
      <c r="H8" s="133">
        <v>5.39</v>
      </c>
      <c r="I8" s="131">
        <v>5.5560666393513216</v>
      </c>
      <c r="J8" s="131">
        <v>6.5354838709677416</v>
      </c>
      <c r="K8" s="131">
        <v>6.7995897506580656</v>
      </c>
      <c r="L8" s="111">
        <v>0.72819999999999996</v>
      </c>
      <c r="M8" s="111">
        <v>0.72819999999999996</v>
      </c>
      <c r="N8" s="134">
        <v>0.23949999999999999</v>
      </c>
      <c r="O8" s="134">
        <v>0.23949999999999999</v>
      </c>
      <c r="P8" s="83">
        <v>0.99</v>
      </c>
      <c r="Q8" s="111">
        <v>0.99392886683209258</v>
      </c>
      <c r="R8" s="83">
        <v>0.99</v>
      </c>
      <c r="S8" s="135">
        <v>1</v>
      </c>
      <c r="T8" s="136"/>
    </row>
    <row r="9" spans="1:20">
      <c r="A9" s="129" t="s">
        <v>17</v>
      </c>
      <c r="B9" s="130" t="s">
        <v>0</v>
      </c>
      <c r="C9" s="130">
        <v>20</v>
      </c>
      <c r="D9" s="131">
        <v>23.49</v>
      </c>
      <c r="E9" s="132">
        <v>43069</v>
      </c>
      <c r="F9" s="133">
        <v>3079.2351751367651</v>
      </c>
      <c r="G9" s="133">
        <v>2913.735408517683</v>
      </c>
      <c r="H9" s="133">
        <v>4.2699999999999996</v>
      </c>
      <c r="I9" s="131">
        <v>4.2421328659090163</v>
      </c>
      <c r="J9" s="131">
        <v>5.5533333333333328</v>
      </c>
      <c r="K9" s="131">
        <v>5.7459731849949662</v>
      </c>
      <c r="L9" s="111">
        <v>0.73730000000000007</v>
      </c>
      <c r="M9" s="111">
        <v>0.73730000000000007</v>
      </c>
      <c r="N9" s="134">
        <v>0.20399999999999999</v>
      </c>
      <c r="O9" s="134">
        <v>0.20399999999999999</v>
      </c>
      <c r="P9" s="83">
        <v>0.99</v>
      </c>
      <c r="Q9" s="111">
        <v>0.99150904882154867</v>
      </c>
      <c r="R9" s="83">
        <v>0.99</v>
      </c>
      <c r="S9" s="135">
        <v>1</v>
      </c>
      <c r="T9" s="136"/>
    </row>
    <row r="10" spans="1:20">
      <c r="A10" s="129" t="s">
        <v>17</v>
      </c>
      <c r="B10" s="130" t="s">
        <v>0</v>
      </c>
      <c r="C10" s="130">
        <v>20</v>
      </c>
      <c r="D10" s="131">
        <v>23.49</v>
      </c>
      <c r="E10" s="132">
        <v>43100</v>
      </c>
      <c r="F10" s="133">
        <v>3056.6193235679639</v>
      </c>
      <c r="G10" s="133">
        <v>2805.7674302511818</v>
      </c>
      <c r="H10" s="133">
        <v>3.77</v>
      </c>
      <c r="I10" s="131">
        <v>3.6525249507366135</v>
      </c>
      <c r="J10" s="131">
        <v>5.2032258064516137</v>
      </c>
      <c r="K10" s="131">
        <v>5.1475187803158873</v>
      </c>
      <c r="L10" s="111">
        <v>0.76849999999999996</v>
      </c>
      <c r="M10" s="111">
        <v>0.76849999999999996</v>
      </c>
      <c r="N10" s="134">
        <v>0.19010000000000002</v>
      </c>
      <c r="O10" s="134">
        <v>0.19010000000000002</v>
      </c>
      <c r="P10" s="83">
        <v>0.99</v>
      </c>
      <c r="Q10" s="111">
        <v>0.99667893094436921</v>
      </c>
      <c r="R10" s="83">
        <v>0.99</v>
      </c>
      <c r="S10" s="135">
        <v>0.99706744868035191</v>
      </c>
      <c r="T10" s="136"/>
    </row>
    <row r="11" spans="1:20">
      <c r="A11" s="129" t="s">
        <v>17</v>
      </c>
      <c r="B11" s="130" t="s">
        <v>0</v>
      </c>
      <c r="C11" s="130">
        <v>20</v>
      </c>
      <c r="D11" s="131">
        <v>23.49</v>
      </c>
      <c r="E11" s="132">
        <v>43131</v>
      </c>
      <c r="F11" s="133">
        <v>3200.2396459236838</v>
      </c>
      <c r="G11" s="133">
        <v>3231.2315514169982</v>
      </c>
      <c r="H11" s="133">
        <v>4.03</v>
      </c>
      <c r="I11" s="131">
        <v>4.2415513388687955</v>
      </c>
      <c r="J11" s="131">
        <v>5.4741935483870963</v>
      </c>
      <c r="K11" s="131">
        <v>5.9272615902358874</v>
      </c>
      <c r="L11" s="111">
        <v>0.76560000000000006</v>
      </c>
      <c r="M11" s="111">
        <v>0.76560000000000006</v>
      </c>
      <c r="N11" s="134">
        <v>0.21890000000000001</v>
      </c>
      <c r="O11" s="134">
        <v>0.21890000000000001</v>
      </c>
      <c r="P11" s="83">
        <v>0.99</v>
      </c>
      <c r="Q11" s="111">
        <v>0.99474255417840385</v>
      </c>
      <c r="R11" s="83">
        <v>0.99</v>
      </c>
      <c r="S11" s="135">
        <v>0.99529569892473124</v>
      </c>
      <c r="T11" s="136"/>
    </row>
    <row r="12" spans="1:20">
      <c r="A12" s="129" t="s">
        <v>17</v>
      </c>
      <c r="B12" s="130" t="s">
        <v>0</v>
      </c>
      <c r="C12" s="130">
        <v>20</v>
      </c>
      <c r="D12" s="131">
        <v>23.49</v>
      </c>
      <c r="E12" s="132">
        <v>43159</v>
      </c>
      <c r="F12" s="133">
        <v>3240.8322000215317</v>
      </c>
      <c r="G12" s="133">
        <v>3013.2942975459205</v>
      </c>
      <c r="H12" s="133">
        <v>4.79</v>
      </c>
      <c r="I12" s="131">
        <v>4.87</v>
      </c>
      <c r="J12" s="131">
        <v>6.2285714285714286</v>
      </c>
      <c r="K12" s="131">
        <v>6.14</v>
      </c>
      <c r="L12" s="111">
        <v>0.76219999999999999</v>
      </c>
      <c r="M12" s="111">
        <v>0.76219999999999999</v>
      </c>
      <c r="N12" s="134">
        <v>0.22600000000000001</v>
      </c>
      <c r="O12" s="134">
        <v>0.22600000000000001</v>
      </c>
      <c r="P12" s="83">
        <v>0.99</v>
      </c>
      <c r="Q12" s="111">
        <v>0.99303771391369045</v>
      </c>
      <c r="R12" s="83">
        <v>0.99</v>
      </c>
      <c r="S12" s="135">
        <v>0.99375000000000002</v>
      </c>
      <c r="T12" s="136"/>
    </row>
    <row r="13" spans="1:20">
      <c r="A13" s="129" t="s">
        <v>17</v>
      </c>
      <c r="B13" s="130" t="s">
        <v>0</v>
      </c>
      <c r="C13" s="130">
        <v>20</v>
      </c>
      <c r="D13" s="131">
        <v>23.49</v>
      </c>
      <c r="E13" s="132">
        <v>43190</v>
      </c>
      <c r="F13" s="137">
        <v>3901.7176403098306</v>
      </c>
      <c r="G13" s="137">
        <v>3775.258479165389</v>
      </c>
      <c r="H13" s="137">
        <v>6.16</v>
      </c>
      <c r="I13" s="138">
        <v>6.2569999999999997</v>
      </c>
      <c r="J13" s="138">
        <v>6.9741935483870963</v>
      </c>
      <c r="K13" s="138">
        <v>7.1710000000000003</v>
      </c>
      <c r="L13" s="139">
        <v>0.73950000000000005</v>
      </c>
      <c r="M13" s="139">
        <v>0.73950000000000005</v>
      </c>
      <c r="N13" s="140">
        <v>0.25569999999999998</v>
      </c>
      <c r="O13" s="140">
        <v>0.25569999999999998</v>
      </c>
      <c r="P13" s="141">
        <v>0.99</v>
      </c>
      <c r="Q13" s="139">
        <v>0.99230611999999996</v>
      </c>
      <c r="R13" s="141">
        <v>0.99</v>
      </c>
      <c r="S13" s="142">
        <v>0.99319999999999997</v>
      </c>
      <c r="T13" s="136"/>
    </row>
    <row r="14" spans="1:20">
      <c r="A14" s="129" t="s">
        <v>17</v>
      </c>
      <c r="B14" s="130" t="s">
        <v>0</v>
      </c>
      <c r="C14" s="130">
        <v>20</v>
      </c>
      <c r="D14" s="131">
        <v>23.49</v>
      </c>
      <c r="E14" s="132">
        <v>43220</v>
      </c>
      <c r="F14" s="133">
        <v>3703.486091176605</v>
      </c>
      <c r="G14" s="133">
        <v>3454.5671854445286</v>
      </c>
      <c r="H14" s="131">
        <v>6.8834335321794198</v>
      </c>
      <c r="I14" s="131">
        <v>6.8</v>
      </c>
      <c r="J14" s="131">
        <v>6.9670377256557172</v>
      </c>
      <c r="K14" s="131">
        <v>6.98</v>
      </c>
      <c r="L14" s="111">
        <v>0.71650000000000003</v>
      </c>
      <c r="M14" s="111">
        <v>0.71650000000000003</v>
      </c>
      <c r="N14" s="134">
        <v>0.2419</v>
      </c>
      <c r="O14" s="134">
        <v>0.2419</v>
      </c>
      <c r="P14" s="83">
        <v>0.99</v>
      </c>
      <c r="Q14" s="134">
        <v>0.99221400000000004</v>
      </c>
      <c r="R14" s="83">
        <v>0.99</v>
      </c>
      <c r="S14" s="135">
        <v>0.99719999999999998</v>
      </c>
      <c r="T14" s="136"/>
    </row>
    <row r="15" spans="1:20">
      <c r="A15" s="129" t="s">
        <v>17</v>
      </c>
      <c r="B15" s="130" t="s">
        <v>0</v>
      </c>
      <c r="C15" s="130">
        <v>20</v>
      </c>
      <c r="D15" s="131">
        <v>23.49</v>
      </c>
      <c r="E15" s="132">
        <v>43251</v>
      </c>
      <c r="F15" s="133">
        <v>3577.7598333790038</v>
      </c>
      <c r="G15" s="133">
        <v>3608</v>
      </c>
      <c r="H15" s="131">
        <v>6.8101172966652506</v>
      </c>
      <c r="I15" s="131">
        <v>7.02</v>
      </c>
      <c r="J15" s="131">
        <v>6.7673655967943223</v>
      </c>
      <c r="K15" s="131">
        <v>7.19</v>
      </c>
      <c r="L15" s="111">
        <v>0.70550000000000002</v>
      </c>
      <c r="M15" s="111">
        <v>0.70550000000000002</v>
      </c>
      <c r="N15" s="134">
        <v>0.24249999999999999</v>
      </c>
      <c r="O15" s="134">
        <v>0.24249999999999999</v>
      </c>
      <c r="P15" s="83">
        <v>0.99</v>
      </c>
      <c r="Q15" s="134">
        <v>0.97660000000000002</v>
      </c>
      <c r="R15" s="83">
        <v>0.99</v>
      </c>
      <c r="S15" s="135">
        <v>0.99439999999999995</v>
      </c>
      <c r="T15" s="136">
        <v>-2.98E-2</v>
      </c>
    </row>
    <row r="16" spans="1:20">
      <c r="A16" s="129" t="s">
        <v>17</v>
      </c>
      <c r="B16" s="130" t="s">
        <v>0</v>
      </c>
      <c r="C16" s="130">
        <v>20</v>
      </c>
      <c r="D16" s="131">
        <v>23.49</v>
      </c>
      <c r="E16" s="132">
        <v>43281</v>
      </c>
      <c r="F16" s="133">
        <v>3490.5175717510615</v>
      </c>
      <c r="G16" s="133">
        <f>3059942/1000</f>
        <v>3059.942</v>
      </c>
      <c r="H16" s="131">
        <v>6.7603777048872811</v>
      </c>
      <c r="I16" s="131">
        <v>6.27</v>
      </c>
      <c r="J16" s="131">
        <v>6.6414254972115927</v>
      </c>
      <c r="K16" s="131">
        <v>6.37</v>
      </c>
      <c r="L16" s="111">
        <v>0.68279999999999996</v>
      </c>
      <c r="M16" s="111">
        <v>0.68279999999999996</v>
      </c>
      <c r="N16" s="134">
        <v>0.215</v>
      </c>
      <c r="O16" s="134">
        <v>0.215</v>
      </c>
      <c r="P16" s="83">
        <v>0.99</v>
      </c>
      <c r="Q16" s="134">
        <v>0.99839999999999995</v>
      </c>
      <c r="R16" s="83">
        <v>0.99</v>
      </c>
      <c r="S16" s="135">
        <v>0.99909999999999999</v>
      </c>
      <c r="T16" s="136">
        <v>-8.1199999999999994E-2</v>
      </c>
    </row>
    <row r="17" spans="1:20">
      <c r="A17" s="129" t="s">
        <v>17</v>
      </c>
      <c r="B17" s="130" t="s">
        <v>0</v>
      </c>
      <c r="C17" s="130">
        <v>20</v>
      </c>
      <c r="D17" s="131">
        <v>23.49</v>
      </c>
      <c r="E17" s="132">
        <v>43312</v>
      </c>
      <c r="F17" s="133">
        <v>3375.8015311493136</v>
      </c>
      <c r="G17" s="133">
        <f>3361761/1000</f>
        <v>3361.761</v>
      </c>
      <c r="H17" s="131">
        <v>6.1545127766782199</v>
      </c>
      <c r="I17" s="131">
        <v>6.18</v>
      </c>
      <c r="J17" s="131">
        <v>6.1276062930586086</v>
      </c>
      <c r="K17" s="131">
        <v>6.26</v>
      </c>
      <c r="L17" s="111">
        <v>0.73770000000000002</v>
      </c>
      <c r="M17" s="111">
        <v>0.73770000000000002</v>
      </c>
      <c r="N17" s="134">
        <v>0.22589999999999999</v>
      </c>
      <c r="O17" s="134">
        <v>0.22589999999999999</v>
      </c>
      <c r="P17" s="83">
        <v>0.99</v>
      </c>
      <c r="Q17" s="134">
        <v>0.99970000000000003</v>
      </c>
      <c r="R17" s="83">
        <v>0.99</v>
      </c>
      <c r="S17" s="135">
        <v>1</v>
      </c>
      <c r="T17" s="136">
        <v>-2.3199999999999998E-2</v>
      </c>
    </row>
    <row r="18" spans="1:20">
      <c r="A18" s="129" t="s">
        <v>17</v>
      </c>
      <c r="B18" s="130" t="s">
        <v>0</v>
      </c>
      <c r="C18" s="130">
        <v>20</v>
      </c>
      <c r="D18" s="131">
        <v>23.49</v>
      </c>
      <c r="E18" s="132">
        <v>43343</v>
      </c>
      <c r="F18" s="133">
        <v>3248.7777053305203</v>
      </c>
      <c r="G18" s="133">
        <f>3348403/1000</f>
        <v>3348.4029999999998</v>
      </c>
      <c r="H18" s="131">
        <v>5.8264106621807557</v>
      </c>
      <c r="I18" s="131">
        <v>6.08</v>
      </c>
      <c r="J18" s="131">
        <v>5.8806096030149417</v>
      </c>
      <c r="K18" s="131">
        <v>6.23</v>
      </c>
      <c r="L18" s="111">
        <v>0.73829999999999996</v>
      </c>
      <c r="M18" s="111">
        <v>0.73829999999999996</v>
      </c>
      <c r="N18" s="134">
        <v>0.22500000000000001</v>
      </c>
      <c r="O18" s="134">
        <v>0.22500000000000001</v>
      </c>
      <c r="P18" s="83">
        <v>0.99</v>
      </c>
      <c r="Q18" s="134">
        <v>0.99970000000000003</v>
      </c>
      <c r="R18" s="83">
        <v>0.99</v>
      </c>
      <c r="S18" s="135">
        <v>1</v>
      </c>
      <c r="T18" s="136">
        <v>-2.8799999999999999E-2</v>
      </c>
    </row>
    <row r="19" spans="1:20">
      <c r="A19" s="129" t="s">
        <v>17</v>
      </c>
      <c r="B19" s="130" t="s">
        <v>0</v>
      </c>
      <c r="C19" s="130">
        <v>20</v>
      </c>
      <c r="D19" s="131">
        <v>23.49</v>
      </c>
      <c r="E19" s="132">
        <v>43373</v>
      </c>
      <c r="F19" s="133">
        <v>3441.3517773421386</v>
      </c>
      <c r="G19" s="133">
        <v>3336</v>
      </c>
      <c r="H19" s="131">
        <v>6.1443041451488449</v>
      </c>
      <c r="I19" s="131">
        <v>6.03</v>
      </c>
      <c r="J19" s="131">
        <v>6.4082386235235749</v>
      </c>
      <c r="K19" s="131">
        <v>6.57</v>
      </c>
      <c r="L19" s="111">
        <v>0.72740000000000005</v>
      </c>
      <c r="M19" s="111">
        <v>0.72740000000000005</v>
      </c>
      <c r="N19" s="134">
        <v>0.23169999999999999</v>
      </c>
      <c r="O19" s="134">
        <v>0.23169999999999999</v>
      </c>
      <c r="P19" s="83">
        <v>0.99</v>
      </c>
      <c r="Q19" s="134">
        <v>0.99050000000000005</v>
      </c>
      <c r="R19" s="83">
        <v>0.99</v>
      </c>
      <c r="S19" s="135">
        <v>0.99539999999999995</v>
      </c>
      <c r="T19" s="136">
        <v>-2.0500000000000001E-2</v>
      </c>
    </row>
    <row r="20" spans="1:20">
      <c r="A20" s="129" t="s">
        <v>17</v>
      </c>
      <c r="B20" s="130" t="s">
        <v>0</v>
      </c>
      <c r="C20" s="130">
        <v>20</v>
      </c>
      <c r="D20" s="131">
        <v>23.49</v>
      </c>
      <c r="E20" s="132">
        <v>43404</v>
      </c>
      <c r="F20" s="133">
        <v>3507.1396354263497</v>
      </c>
      <c r="G20" s="133">
        <v>3360</v>
      </c>
      <c r="H20" s="131">
        <v>5.3800348853254611</v>
      </c>
      <c r="I20" s="131">
        <v>5.26</v>
      </c>
      <c r="J20" s="131">
        <v>6.5136454765370919</v>
      </c>
      <c r="K20" s="131">
        <v>6.43</v>
      </c>
      <c r="L20" s="111">
        <v>0.71799999999999997</v>
      </c>
      <c r="M20" s="111">
        <v>0.71799999999999997</v>
      </c>
      <c r="N20" s="134">
        <v>0.2258</v>
      </c>
      <c r="O20" s="134">
        <v>0.2258</v>
      </c>
      <c r="P20" s="83">
        <v>0.99</v>
      </c>
      <c r="Q20" s="134">
        <v>0.99939999999999996</v>
      </c>
      <c r="R20" s="83">
        <v>0.99</v>
      </c>
      <c r="S20" s="135">
        <v>1</v>
      </c>
      <c r="T20" s="136">
        <v>-2.3699999999999999E-2</v>
      </c>
    </row>
    <row r="21" spans="1:20">
      <c r="A21" s="129" t="s">
        <v>17</v>
      </c>
      <c r="B21" s="130" t="s">
        <v>0</v>
      </c>
      <c r="C21" s="130">
        <v>20</v>
      </c>
      <c r="D21" s="131">
        <v>23.49</v>
      </c>
      <c r="E21" s="132">
        <v>43434</v>
      </c>
      <c r="F21" s="133">
        <v>2952.3134850105384</v>
      </c>
      <c r="G21" s="133">
        <v>2958.05</v>
      </c>
      <c r="H21" s="131">
        <v>4.2666308894397771</v>
      </c>
      <c r="I21" s="131">
        <v>4.2699999999999996</v>
      </c>
      <c r="J21" s="131">
        <v>5.7422803337394068</v>
      </c>
      <c r="K21" s="131">
        <v>5.81</v>
      </c>
      <c r="L21" s="111">
        <v>0.72289999999999999</v>
      </c>
      <c r="M21" s="111">
        <v>0.72289999999999999</v>
      </c>
      <c r="N21" s="134">
        <v>0.2054</v>
      </c>
      <c r="O21" s="134">
        <v>0.2054</v>
      </c>
      <c r="P21" s="83">
        <v>0.99</v>
      </c>
      <c r="Q21" s="134">
        <v>0.99970000000000003</v>
      </c>
      <c r="R21" s="83">
        <v>0.99</v>
      </c>
      <c r="S21" s="135">
        <v>1</v>
      </c>
      <c r="T21" s="136">
        <v>-0.02</v>
      </c>
    </row>
    <row r="22" spans="1:20">
      <c r="A22" s="129" t="s">
        <v>17</v>
      </c>
      <c r="B22" s="130" t="s">
        <v>0</v>
      </c>
      <c r="C22" s="130">
        <v>20</v>
      </c>
      <c r="D22" s="131">
        <v>23.49</v>
      </c>
      <c r="E22" s="132">
        <v>43465</v>
      </c>
      <c r="F22" s="133">
        <v>2864.8302386015907</v>
      </c>
      <c r="G22" s="133">
        <v>3074.53</v>
      </c>
      <c r="H22" s="133">
        <v>3.737594065067098</v>
      </c>
      <c r="I22" s="133">
        <v>3.98</v>
      </c>
      <c r="J22" s="133">
        <v>5.3208430800016941</v>
      </c>
      <c r="K22" s="133">
        <v>5.74</v>
      </c>
      <c r="L22" s="134">
        <v>0.73599999999999999</v>
      </c>
      <c r="M22" s="134">
        <v>0.73599999999999999</v>
      </c>
      <c r="N22" s="134">
        <v>0.20660000000000001</v>
      </c>
      <c r="O22" s="134">
        <v>0.20660000000000001</v>
      </c>
      <c r="P22" s="83">
        <v>0.99</v>
      </c>
      <c r="Q22" s="134">
        <v>0.99880000000000002</v>
      </c>
      <c r="R22" s="83">
        <v>0.99</v>
      </c>
      <c r="S22" s="135">
        <v>0.999</v>
      </c>
      <c r="T22" s="136">
        <v>-1.6400000000000001E-2</v>
      </c>
    </row>
    <row r="23" spans="1:20">
      <c r="A23" s="129" t="s">
        <v>17</v>
      </c>
      <c r="B23" s="130" t="s">
        <v>0</v>
      </c>
      <c r="C23" s="130">
        <v>20</v>
      </c>
      <c r="D23" s="131">
        <v>23.49</v>
      </c>
      <c r="E23" s="132">
        <v>43496</v>
      </c>
      <c r="F23" s="133">
        <v>2796.6509760831141</v>
      </c>
      <c r="G23" s="133">
        <v>2788.3221658708844</v>
      </c>
      <c r="H23" s="133">
        <v>3.6951781624786548</v>
      </c>
      <c r="I23" s="133">
        <v>3.77</v>
      </c>
      <c r="J23" s="133">
        <v>4.9436676539579052</v>
      </c>
      <c r="K23" s="133">
        <v>5.04</v>
      </c>
      <c r="L23" s="134">
        <f>F23/D23/J23/DAY(E23)/P23</f>
        <v>0.78470983789633786</v>
      </c>
      <c r="M23" s="134">
        <f>G23/D23/K23/DAY(E23)/Q23</f>
        <v>0.76035302620264256</v>
      </c>
      <c r="N23" s="134">
        <f>F23/C23/24/DAY(E23)</f>
        <v>0.187946974199134</v>
      </c>
      <c r="O23" s="134">
        <f>G23/C23/24/DAY(E23)</f>
        <v>0.18738724233003257</v>
      </c>
      <c r="P23" s="83">
        <v>0.99</v>
      </c>
      <c r="Q23" s="134">
        <v>0.99919999999999998</v>
      </c>
      <c r="R23" s="83">
        <v>0.99</v>
      </c>
      <c r="S23" s="135">
        <v>1</v>
      </c>
      <c r="T23" s="136">
        <v>-1.8200000000000001E-2</v>
      </c>
    </row>
    <row r="24" spans="1:20">
      <c r="A24" s="129" t="s">
        <v>17</v>
      </c>
      <c r="B24" s="130" t="s">
        <v>0</v>
      </c>
      <c r="C24" s="130">
        <v>20</v>
      </c>
      <c r="D24" s="131">
        <v>23.49</v>
      </c>
      <c r="E24" s="132">
        <v>43524</v>
      </c>
      <c r="F24" s="133">
        <v>3211.7915009514054</v>
      </c>
      <c r="G24" s="133">
        <v>3023</v>
      </c>
      <c r="H24" s="131">
        <v>4.972802219567118</v>
      </c>
      <c r="I24" s="131">
        <v>4.82</v>
      </c>
      <c r="J24" s="131">
        <v>6.2735643190902435</v>
      </c>
      <c r="K24" s="131">
        <v>6.01</v>
      </c>
      <c r="L24" s="134">
        <f t="shared" ref="L24:L99" si="0">F24/D24/J24/DAY(E24)/P24</f>
        <v>0.78624291854069206</v>
      </c>
      <c r="M24" s="134">
        <f t="shared" ref="M24:M99" si="1">G24/D24/K24/DAY(E24)/Q24</f>
        <v>0.76506155633734918</v>
      </c>
      <c r="N24" s="134">
        <f t="shared" ref="N24:N99" si="2">F24/C24/24/DAY(E24)</f>
        <v>0.23897258191602716</v>
      </c>
      <c r="O24" s="134">
        <f t="shared" ref="O24:O99" si="3">G24/C24/24/DAY(E24)</f>
        <v>0.22492559523809524</v>
      </c>
      <c r="P24" s="83">
        <v>0.99</v>
      </c>
      <c r="Q24" s="134">
        <v>0.99960000000000004</v>
      </c>
      <c r="R24" s="83">
        <v>0.99</v>
      </c>
      <c r="S24" s="135">
        <v>1</v>
      </c>
      <c r="T24" s="136">
        <v>-1.84E-2</v>
      </c>
    </row>
    <row r="25" spans="1:20">
      <c r="A25" s="129" t="s">
        <v>17</v>
      </c>
      <c r="B25" s="130" t="s">
        <v>0</v>
      </c>
      <c r="C25" s="130">
        <v>20</v>
      </c>
      <c r="D25" s="131">
        <v>23.49</v>
      </c>
      <c r="E25" s="132">
        <v>43555</v>
      </c>
      <c r="F25" s="133">
        <v>3590.626227579648</v>
      </c>
      <c r="G25" s="133">
        <v>3613</v>
      </c>
      <c r="H25" s="131">
        <v>5.903126532847657</v>
      </c>
      <c r="I25" s="131">
        <v>5.95</v>
      </c>
      <c r="J25" s="131">
        <v>6.5286860018525097</v>
      </c>
      <c r="K25" s="131">
        <v>6.72</v>
      </c>
      <c r="L25" s="134">
        <f t="shared" si="0"/>
        <v>0.76289454932515333</v>
      </c>
      <c r="M25" s="134">
        <f t="shared" si="1"/>
        <v>0.7414499768606273</v>
      </c>
      <c r="N25" s="134">
        <f t="shared" si="2"/>
        <v>0.24130552604701933</v>
      </c>
      <c r="O25" s="134">
        <f t="shared" si="3"/>
        <v>0.24280913978494625</v>
      </c>
      <c r="P25" s="83">
        <v>0.99</v>
      </c>
      <c r="Q25" s="134">
        <v>0.99580000000000002</v>
      </c>
      <c r="R25" s="83">
        <v>0.99</v>
      </c>
      <c r="S25" s="135">
        <v>0.99629999999999996</v>
      </c>
      <c r="T25" s="136">
        <v>-1.8100000000000002E-2</v>
      </c>
    </row>
    <row r="26" spans="1:20">
      <c r="A26" s="129" t="s">
        <v>17</v>
      </c>
      <c r="B26" s="130" t="s">
        <v>0</v>
      </c>
      <c r="C26" s="130">
        <v>20</v>
      </c>
      <c r="D26" s="131">
        <v>23.49</v>
      </c>
      <c r="E26" s="132">
        <v>43585</v>
      </c>
      <c r="F26" s="143">
        <v>3630.2489508930939</v>
      </c>
      <c r="G26" s="133">
        <v>3428</v>
      </c>
      <c r="H26" s="133">
        <v>6.8556223547862798</v>
      </c>
      <c r="I26" s="144">
        <v>6.85</v>
      </c>
      <c r="J26" s="133">
        <v>6.9713584837704774</v>
      </c>
      <c r="K26" s="144">
        <v>7.13</v>
      </c>
      <c r="L26" s="134">
        <f t="shared" si="0"/>
        <v>0.74641357056681312</v>
      </c>
      <c r="M26" s="134">
        <f t="shared" si="1"/>
        <v>0.6887990382090059</v>
      </c>
      <c r="N26" s="134">
        <f t="shared" si="2"/>
        <v>0.25210062158979818</v>
      </c>
      <c r="O26" s="134">
        <f t="shared" si="3"/>
        <v>0.23805555555555555</v>
      </c>
      <c r="P26" s="83">
        <v>0.99</v>
      </c>
      <c r="Q26" s="134">
        <v>0.99050000000000005</v>
      </c>
      <c r="R26" s="83">
        <v>0.99</v>
      </c>
      <c r="S26" s="135">
        <v>1</v>
      </c>
      <c r="T26" s="136">
        <v>-4.0099999999999997E-2</v>
      </c>
    </row>
    <row r="27" spans="1:20">
      <c r="A27" s="129" t="s">
        <v>17</v>
      </c>
      <c r="B27" s="130" t="s">
        <v>0</v>
      </c>
      <c r="C27" s="130">
        <v>20</v>
      </c>
      <c r="D27" s="131">
        <v>23.49</v>
      </c>
      <c r="E27" s="132">
        <v>43616</v>
      </c>
      <c r="F27" s="143">
        <v>3578.4519197317622</v>
      </c>
      <c r="G27" s="133">
        <v>3729.045714795006</v>
      </c>
      <c r="H27" s="131">
        <v>6.8800781977768333</v>
      </c>
      <c r="I27" s="131">
        <v>7.2861935483870965</v>
      </c>
      <c r="J27" s="131">
        <v>6.9082437311962153</v>
      </c>
      <c r="K27" s="131">
        <v>7.3832741935483872</v>
      </c>
      <c r="L27" s="134">
        <f t="shared" si="0"/>
        <v>0.71853450697812504</v>
      </c>
      <c r="M27" s="134">
        <f t="shared" si="1"/>
        <v>0.69380001927326163</v>
      </c>
      <c r="N27" s="134">
        <f t="shared" si="2"/>
        <v>0.24048736019702702</v>
      </c>
      <c r="O27" s="134">
        <f t="shared" si="3"/>
        <v>0.25060791094052459</v>
      </c>
      <c r="P27" s="83">
        <v>0.99</v>
      </c>
      <c r="Q27" s="134">
        <v>0.99970000000000003</v>
      </c>
      <c r="R27" s="83">
        <v>0.99</v>
      </c>
      <c r="S27" s="135">
        <v>1</v>
      </c>
      <c r="T27" s="136">
        <v>-3.30317501865309E-2</v>
      </c>
    </row>
    <row r="28" spans="1:20">
      <c r="A28" s="129" t="s">
        <v>17</v>
      </c>
      <c r="B28" s="130" t="s">
        <v>0</v>
      </c>
      <c r="C28" s="130">
        <v>20</v>
      </c>
      <c r="D28" s="131">
        <v>23.49</v>
      </c>
      <c r="E28" s="132">
        <v>43646</v>
      </c>
      <c r="F28" s="143">
        <v>3333.5716836477372</v>
      </c>
      <c r="G28" s="133">
        <v>3540.8295345612455</v>
      </c>
      <c r="H28" s="131">
        <v>6.5982518032581874</v>
      </c>
      <c r="I28" s="131">
        <v>7.18</v>
      </c>
      <c r="J28" s="131">
        <v>6.5502836648077292</v>
      </c>
      <c r="K28" s="131">
        <v>7.25</v>
      </c>
      <c r="L28" s="134">
        <f t="shared" si="0"/>
        <v>0.7294746839239572</v>
      </c>
      <c r="M28" s="134">
        <f t="shared" si="1"/>
        <v>0.6949233778785201</v>
      </c>
      <c r="N28" s="134">
        <f t="shared" si="2"/>
        <v>0.23149803358664842</v>
      </c>
      <c r="O28" s="134">
        <f t="shared" si="3"/>
        <v>0.24589093990008648</v>
      </c>
      <c r="P28" s="83">
        <v>0.99</v>
      </c>
      <c r="Q28" s="83">
        <v>0.99729999999999996</v>
      </c>
      <c r="R28" s="83">
        <v>0.99</v>
      </c>
      <c r="S28" s="145">
        <v>0.99739999999999995</v>
      </c>
      <c r="T28" s="136">
        <v>-3.5000000000000003E-2</v>
      </c>
    </row>
    <row r="29" spans="1:20">
      <c r="A29" s="129" t="s">
        <v>17</v>
      </c>
      <c r="B29" s="130" t="s">
        <v>0</v>
      </c>
      <c r="C29" s="130">
        <v>20</v>
      </c>
      <c r="D29" s="131">
        <v>23.49</v>
      </c>
      <c r="E29" s="132">
        <v>43677</v>
      </c>
      <c r="F29" s="143">
        <v>3353.6819090809495</v>
      </c>
      <c r="G29" s="133">
        <v>3248.2612738960074</v>
      </c>
      <c r="H29" s="131">
        <v>6.1596751844521469</v>
      </c>
      <c r="I29" s="131">
        <v>6.1466451612903228</v>
      </c>
      <c r="J29" s="131">
        <v>6.1880641416089643</v>
      </c>
      <c r="K29" s="131">
        <v>6.24</v>
      </c>
      <c r="L29" s="134">
        <f t="shared" si="0"/>
        <v>0.75177374837133448</v>
      </c>
      <c r="M29" s="134">
        <f t="shared" si="1"/>
        <v>0.7152902561920409</v>
      </c>
      <c r="N29" s="134">
        <f t="shared" si="2"/>
        <v>0.22538184872855843</v>
      </c>
      <c r="O29" s="134">
        <f t="shared" si="3"/>
        <v>0.21829712862204351</v>
      </c>
      <c r="P29" s="83">
        <v>0.99</v>
      </c>
      <c r="Q29" s="83">
        <v>0.99939999999999996</v>
      </c>
      <c r="R29" s="83">
        <v>0.99</v>
      </c>
      <c r="S29" s="145">
        <v>1</v>
      </c>
      <c r="T29" s="146">
        <v>-2.4848190660644202E-2</v>
      </c>
    </row>
    <row r="30" spans="1:20">
      <c r="A30" s="129" t="s">
        <v>17</v>
      </c>
      <c r="B30" s="130" t="s">
        <v>0</v>
      </c>
      <c r="C30" s="130">
        <v>20</v>
      </c>
      <c r="D30" s="131">
        <v>23.49</v>
      </c>
      <c r="E30" s="132">
        <v>43708</v>
      </c>
      <c r="F30" s="143">
        <v>3273.6306515544798</v>
      </c>
      <c r="G30" s="133">
        <v>3092</v>
      </c>
      <c r="H30" s="131">
        <v>5.9109404414538362</v>
      </c>
      <c r="I30" s="131">
        <v>5.6261935483870964</v>
      </c>
      <c r="J30" s="131">
        <v>5.9966065095368428</v>
      </c>
      <c r="K30" s="131">
        <v>5.7680967741935483</v>
      </c>
      <c r="L30" s="134">
        <f t="shared" si="0"/>
        <v>0.75725861244948767</v>
      </c>
      <c r="M30" s="134">
        <f t="shared" si="1"/>
        <v>0.73791407813786969</v>
      </c>
      <c r="N30" s="134">
        <f t="shared" si="2"/>
        <v>0.22000205991629571</v>
      </c>
      <c r="O30" s="134">
        <f t="shared" si="3"/>
        <v>0.20779569892473118</v>
      </c>
      <c r="P30" s="83">
        <v>0.99</v>
      </c>
      <c r="Q30" s="83">
        <v>0.99760000000000004</v>
      </c>
      <c r="R30" s="83">
        <v>0.99</v>
      </c>
      <c r="S30" s="145">
        <v>1</v>
      </c>
      <c r="T30" s="136">
        <v>-1.0999999999999999E-2</v>
      </c>
    </row>
    <row r="31" spans="1:20">
      <c r="A31" s="129" t="s">
        <v>17</v>
      </c>
      <c r="B31" s="130" t="s">
        <v>0</v>
      </c>
      <c r="C31" s="130">
        <v>20</v>
      </c>
      <c r="D31" s="131">
        <v>23.49</v>
      </c>
      <c r="E31" s="132">
        <v>43738</v>
      </c>
      <c r="F31" s="143">
        <v>3414.1597236916682</v>
      </c>
      <c r="G31" s="133">
        <v>3286.2049308628752</v>
      </c>
      <c r="H31" s="131">
        <v>6.1062027634325631</v>
      </c>
      <c r="I31" s="131">
        <v>6.0374333333333334</v>
      </c>
      <c r="J31" s="131">
        <v>6.4609730823490494</v>
      </c>
      <c r="K31" s="131">
        <v>6.5378500000000006</v>
      </c>
      <c r="L31" s="134">
        <f t="shared" si="0"/>
        <v>0.75743686189957737</v>
      </c>
      <c r="M31" s="134">
        <f t="shared" si="1"/>
        <v>0.71975015118951302</v>
      </c>
      <c r="N31" s="134">
        <f t="shared" si="2"/>
        <v>0.23709442525636584</v>
      </c>
      <c r="O31" s="134">
        <f t="shared" si="3"/>
        <v>0.22820867575436632</v>
      </c>
      <c r="P31" s="83">
        <v>0.99</v>
      </c>
      <c r="Q31" s="134">
        <v>0.99099999999999999</v>
      </c>
      <c r="R31" s="83">
        <v>0.99</v>
      </c>
      <c r="S31" s="145">
        <v>0.99529999999999996</v>
      </c>
      <c r="T31" s="136">
        <v>-1.47E-2</v>
      </c>
    </row>
    <row r="32" spans="1:20">
      <c r="A32" s="129" t="s">
        <v>17</v>
      </c>
      <c r="B32" s="130" t="s">
        <v>0</v>
      </c>
      <c r="C32" s="130">
        <v>20</v>
      </c>
      <c r="D32" s="131">
        <v>23.49</v>
      </c>
      <c r="E32" s="132">
        <v>43769</v>
      </c>
      <c r="F32" s="143">
        <v>3450.6880941141208</v>
      </c>
      <c r="G32" s="133">
        <v>3407.5639999999999</v>
      </c>
      <c r="H32" s="131">
        <v>5.3400232568836401</v>
      </c>
      <c r="I32" s="131">
        <v>5.2035483870967738</v>
      </c>
      <c r="J32" s="131">
        <v>6.4861625757559098</v>
      </c>
      <c r="K32" s="131">
        <v>6.3079354838709669</v>
      </c>
      <c r="L32" s="134">
        <f t="shared" si="0"/>
        <v>0.73796874752307628</v>
      </c>
      <c r="M32" s="134">
        <f t="shared" si="1"/>
        <v>0.74370236678963753</v>
      </c>
      <c r="N32" s="134">
        <f t="shared" si="2"/>
        <v>0.23190108159369091</v>
      </c>
      <c r="O32" s="134">
        <f t="shared" si="3"/>
        <v>0.2290029569892473</v>
      </c>
      <c r="P32" s="83">
        <v>0.99</v>
      </c>
      <c r="Q32" s="134">
        <v>0.99750000000000005</v>
      </c>
      <c r="R32" s="83">
        <v>0.99</v>
      </c>
      <c r="S32" s="145">
        <v>1</v>
      </c>
      <c r="T32" s="136">
        <v>-1.34E-2</v>
      </c>
    </row>
    <row r="33" spans="1:20">
      <c r="A33" s="129" t="s">
        <v>17</v>
      </c>
      <c r="B33" s="130" t="s">
        <v>0</v>
      </c>
      <c r="C33" s="130">
        <v>20</v>
      </c>
      <c r="D33" s="131">
        <v>23.49</v>
      </c>
      <c r="E33" s="132">
        <v>43799</v>
      </c>
      <c r="F33" s="143">
        <v>2935.6064238909421</v>
      </c>
      <c r="G33" s="133">
        <v>2414.8532851613077</v>
      </c>
      <c r="H33" s="131">
        <v>4.2690872596265175</v>
      </c>
      <c r="I33" s="131">
        <v>3.54</v>
      </c>
      <c r="J33" s="131">
        <v>5.7645202224929379</v>
      </c>
      <c r="K33" s="131">
        <v>4.59</v>
      </c>
      <c r="L33" s="134">
        <f t="shared" si="0"/>
        <v>0.72995350158117178</v>
      </c>
      <c r="M33" s="134">
        <f t="shared" si="1"/>
        <v>0.75648556302193171</v>
      </c>
      <c r="N33" s="134">
        <f t="shared" si="2"/>
        <v>0.20386155721464877</v>
      </c>
      <c r="O33" s="134">
        <f t="shared" si="3"/>
        <v>0.1676981448028686</v>
      </c>
      <c r="P33" s="83">
        <v>0.99</v>
      </c>
      <c r="Q33" s="83">
        <v>0.9869</v>
      </c>
      <c r="R33" s="83">
        <v>0.99</v>
      </c>
      <c r="S33" s="145">
        <v>1</v>
      </c>
      <c r="T33" s="136">
        <v>-8.9999999999999993E-3</v>
      </c>
    </row>
    <row r="34" spans="1:20">
      <c r="A34" s="129" t="s">
        <v>17</v>
      </c>
      <c r="B34" s="130" t="s">
        <v>0</v>
      </c>
      <c r="C34" s="130">
        <v>20</v>
      </c>
      <c r="D34" s="131">
        <v>23.49</v>
      </c>
      <c r="E34" s="132">
        <v>43830</v>
      </c>
      <c r="F34" s="143">
        <v>2917.0030088713347</v>
      </c>
      <c r="G34" s="133">
        <v>2865.8392265210791</v>
      </c>
      <c r="H34" s="131">
        <v>3.8192598068189256</v>
      </c>
      <c r="I34" s="131">
        <v>3.782548387096774</v>
      </c>
      <c r="J34" s="131">
        <v>5.459291408173172</v>
      </c>
      <c r="K34" s="131">
        <v>5.2809677419354841</v>
      </c>
      <c r="L34" s="134">
        <f t="shared" si="0"/>
        <v>0.74117488561865086</v>
      </c>
      <c r="M34" s="134">
        <f t="shared" si="1"/>
        <v>0.74943242938912369</v>
      </c>
      <c r="N34" s="134">
        <f t="shared" si="2"/>
        <v>0.19603514844565423</v>
      </c>
      <c r="O34" s="134">
        <f t="shared" si="3"/>
        <v>0.19259672221243812</v>
      </c>
      <c r="P34" s="83">
        <v>0.99</v>
      </c>
      <c r="Q34" s="83">
        <v>0.99439999999999995</v>
      </c>
      <c r="R34" s="83">
        <v>0.99</v>
      </c>
      <c r="S34" s="145">
        <v>0.99490000000000001</v>
      </c>
      <c r="T34" s="136">
        <v>-1.44E-2</v>
      </c>
    </row>
    <row r="35" spans="1:20">
      <c r="A35" s="129" t="s">
        <v>17</v>
      </c>
      <c r="B35" s="130" t="s">
        <v>0</v>
      </c>
      <c r="C35" s="130">
        <v>20</v>
      </c>
      <c r="D35" s="131">
        <v>23.49</v>
      </c>
      <c r="E35" s="132">
        <v>43861</v>
      </c>
      <c r="F35" s="143">
        <v>2911.4314713212329</v>
      </c>
      <c r="G35" s="133">
        <v>2894.8612971456059</v>
      </c>
      <c r="H35" s="131">
        <v>3.8685260213962178</v>
      </c>
      <c r="I35" s="131">
        <v>3.874806451612903</v>
      </c>
      <c r="J35" s="131">
        <v>5.2417563779365119</v>
      </c>
      <c r="K35" s="131">
        <v>5.1995645161290325</v>
      </c>
      <c r="L35" s="134">
        <f t="shared" si="0"/>
        <v>0.77045953584998594</v>
      </c>
      <c r="M35" s="134">
        <f t="shared" si="1"/>
        <v>0.7651035035569772</v>
      </c>
      <c r="N35" s="134">
        <f t="shared" si="2"/>
        <v>0.19566071715868502</v>
      </c>
      <c r="O35" s="134">
        <f t="shared" si="3"/>
        <v>0.19454713018451653</v>
      </c>
      <c r="P35" s="83">
        <v>0.99</v>
      </c>
      <c r="Q35" s="83">
        <v>0.99929999999999997</v>
      </c>
      <c r="R35" s="83">
        <v>0.99</v>
      </c>
      <c r="S35" s="145">
        <v>1</v>
      </c>
      <c r="T35" s="136">
        <v>-1.6199999999999999E-2</v>
      </c>
    </row>
    <row r="36" spans="1:20">
      <c r="A36" s="129" t="s">
        <v>17</v>
      </c>
      <c r="B36" s="130" t="s">
        <v>0</v>
      </c>
      <c r="C36" s="130">
        <v>20</v>
      </c>
      <c r="D36" s="131">
        <v>23.49</v>
      </c>
      <c r="E36" s="132">
        <v>43890</v>
      </c>
      <c r="F36" s="143">
        <v>3121.4635931157754</v>
      </c>
      <c r="G36" s="133">
        <v>3310.2210881315027</v>
      </c>
      <c r="H36" s="131">
        <v>4.9341890214880948</v>
      </c>
      <c r="I36" s="131">
        <v>5.184310344827586</v>
      </c>
      <c r="J36" s="131">
        <v>6.1902783413915463</v>
      </c>
      <c r="K36" s="131">
        <v>6.5557931034482753</v>
      </c>
      <c r="L36" s="134">
        <f t="shared" si="0"/>
        <v>0.74770775918917376</v>
      </c>
      <c r="M36" s="134">
        <f t="shared" si="1"/>
        <v>0.74159697370015998</v>
      </c>
      <c r="N36" s="134">
        <f t="shared" si="2"/>
        <v>0.22424307421808731</v>
      </c>
      <c r="O36" s="134">
        <f t="shared" si="3"/>
        <v>0.2378032390899068</v>
      </c>
      <c r="P36" s="83">
        <v>0.99</v>
      </c>
      <c r="Q36" s="134">
        <v>0.99950000000000006</v>
      </c>
      <c r="R36" s="83">
        <v>0.99</v>
      </c>
      <c r="S36" s="145">
        <v>1</v>
      </c>
      <c r="T36" s="136">
        <v>-1.35E-2</v>
      </c>
    </row>
    <row r="37" spans="1:20" ht="15.75" thickBot="1">
      <c r="A37" s="129" t="s">
        <v>17</v>
      </c>
      <c r="B37" s="130" t="s">
        <v>0</v>
      </c>
      <c r="C37" s="130">
        <v>20</v>
      </c>
      <c r="D37" s="131">
        <v>23.49</v>
      </c>
      <c r="E37" s="132">
        <v>43921</v>
      </c>
      <c r="F37" s="147">
        <v>3642.3039109993642</v>
      </c>
      <c r="G37" s="133">
        <v>3343.4564870751947</v>
      </c>
      <c r="H37" s="131">
        <v>6.0168174692592826</v>
      </c>
      <c r="I37" s="131">
        <v>5.78</v>
      </c>
      <c r="J37" s="131">
        <v>6.7703695397804848</v>
      </c>
      <c r="K37" s="131">
        <v>6.49</v>
      </c>
      <c r="L37" s="134">
        <f t="shared" si="0"/>
        <v>0.74624923854675862</v>
      </c>
      <c r="M37" s="134">
        <f t="shared" si="1"/>
        <v>0.74002838107444879</v>
      </c>
      <c r="N37" s="134">
        <f t="shared" si="2"/>
        <v>0.2447784886424304</v>
      </c>
      <c r="O37" s="134">
        <f t="shared" si="3"/>
        <v>0.22469465638946201</v>
      </c>
      <c r="P37" s="83">
        <v>0.99</v>
      </c>
      <c r="Q37" s="83">
        <v>0.95599999999999996</v>
      </c>
      <c r="R37" s="83">
        <v>0.99</v>
      </c>
      <c r="S37" s="145">
        <v>0.995</v>
      </c>
      <c r="T37" s="136">
        <v>-1.35E-2</v>
      </c>
    </row>
    <row r="38" spans="1:20">
      <c r="A38" s="129" t="s">
        <v>17</v>
      </c>
      <c r="B38" s="130" t="s">
        <v>0</v>
      </c>
      <c r="C38" s="130">
        <v>20</v>
      </c>
      <c r="D38" s="131">
        <v>23.49</v>
      </c>
      <c r="E38" s="132">
        <v>43951</v>
      </c>
      <c r="F38" s="143">
        <v>3581.6545583623729</v>
      </c>
      <c r="G38" s="133">
        <v>3382.05</v>
      </c>
      <c r="H38" s="131">
        <v>6.8666666666666663</v>
      </c>
      <c r="I38" s="131">
        <v>6.62</v>
      </c>
      <c r="J38" s="131">
        <v>6.9933333333333341</v>
      </c>
      <c r="K38" s="131">
        <v>6.883</v>
      </c>
      <c r="L38" s="134">
        <f t="shared" si="0"/>
        <v>0.73410807577179682</v>
      </c>
      <c r="M38" s="134">
        <f t="shared" si="1"/>
        <v>0.70802720128195196</v>
      </c>
      <c r="N38" s="134">
        <f t="shared" si="2"/>
        <v>0.248726010997387</v>
      </c>
      <c r="O38" s="134">
        <f t="shared" si="3"/>
        <v>0.23486458333333335</v>
      </c>
      <c r="P38" s="83">
        <v>0.99</v>
      </c>
      <c r="Q38" s="111">
        <v>0.98480000000000001</v>
      </c>
      <c r="R38" s="83">
        <v>0.995</v>
      </c>
      <c r="S38" s="112">
        <v>1</v>
      </c>
      <c r="T38" s="136">
        <v>-2.01E-2</v>
      </c>
    </row>
    <row r="39" spans="1:20">
      <c r="A39" s="129" t="s">
        <v>17</v>
      </c>
      <c r="B39" s="130" t="s">
        <v>0</v>
      </c>
      <c r="C39" s="130">
        <v>20</v>
      </c>
      <c r="D39" s="131">
        <v>23.49</v>
      </c>
      <c r="E39" s="132">
        <v>43982</v>
      </c>
      <c r="F39" s="133">
        <v>3622.1528899287418</v>
      </c>
      <c r="G39" s="133">
        <v>3711.7572105005697</v>
      </c>
      <c r="H39" s="131">
        <v>6.903225806451613</v>
      </c>
      <c r="I39" s="131">
        <v>7.3438387096774189</v>
      </c>
      <c r="J39" s="131">
        <v>6.9161290322580644</v>
      </c>
      <c r="K39" s="131">
        <v>7.4370645161290323</v>
      </c>
      <c r="L39" s="134">
        <f t="shared" si="0"/>
        <v>0.72648020530674273</v>
      </c>
      <c r="M39" s="134">
        <f t="shared" si="1"/>
        <v>0.6882045964454282</v>
      </c>
      <c r="N39" s="134">
        <f t="shared" si="2"/>
        <v>0.24342425335542622</v>
      </c>
      <c r="O39" s="134">
        <f t="shared" si="3"/>
        <v>0.2494460490927802</v>
      </c>
      <c r="P39" s="83">
        <v>0.99</v>
      </c>
      <c r="Q39" s="111">
        <v>0.99590000000000001</v>
      </c>
      <c r="R39" s="83">
        <v>0.995</v>
      </c>
      <c r="S39" s="112">
        <v>1</v>
      </c>
      <c r="T39" s="148">
        <v>-3.9899999999999998E-2</v>
      </c>
    </row>
    <row r="40" spans="1:20">
      <c r="A40" s="129" t="s">
        <v>17</v>
      </c>
      <c r="B40" s="130" t="s">
        <v>0</v>
      </c>
      <c r="C40" s="130">
        <v>20</v>
      </c>
      <c r="D40" s="131">
        <v>23.49</v>
      </c>
      <c r="E40" s="132">
        <v>44012</v>
      </c>
      <c r="F40" s="133">
        <v>3289.9791862307125</v>
      </c>
      <c r="G40" s="133">
        <v>3581.257062105502</v>
      </c>
      <c r="H40" s="131">
        <v>6.5</v>
      </c>
      <c r="I40" s="131">
        <v>7.2283999999999997</v>
      </c>
      <c r="J40" s="131">
        <v>6.47</v>
      </c>
      <c r="K40" s="131">
        <v>7.2591666666666663</v>
      </c>
      <c r="L40" s="134">
        <f t="shared" si="0"/>
        <v>0.72886887296641778</v>
      </c>
      <c r="M40" s="134">
        <f t="shared" si="1"/>
        <v>0.70636143536640539</v>
      </c>
      <c r="N40" s="134">
        <f t="shared" si="2"/>
        <v>0.22847077682157726</v>
      </c>
      <c r="O40" s="134">
        <f t="shared" si="3"/>
        <v>0.24869840709065988</v>
      </c>
      <c r="P40" s="83">
        <v>0.99</v>
      </c>
      <c r="Q40" s="111">
        <v>0.99109999999999998</v>
      </c>
      <c r="R40" s="83">
        <v>0.995</v>
      </c>
      <c r="S40" s="112">
        <v>0.99550000000000005</v>
      </c>
      <c r="T40" s="148">
        <v>-2.3599999999999999E-2</v>
      </c>
    </row>
    <row r="41" spans="1:20">
      <c r="A41" s="129" t="s">
        <v>17</v>
      </c>
      <c r="B41" s="130" t="s">
        <v>0</v>
      </c>
      <c r="C41" s="130">
        <v>20</v>
      </c>
      <c r="D41" s="131">
        <v>23.49</v>
      </c>
      <c r="E41" s="132">
        <v>44043</v>
      </c>
      <c r="F41" s="133">
        <v>3038.2051500528464</v>
      </c>
      <c r="G41" s="133">
        <v>3512.7868301312251</v>
      </c>
      <c r="H41" s="131">
        <v>5.741935483870968</v>
      </c>
      <c r="I41" s="131">
        <v>6.68</v>
      </c>
      <c r="J41" s="131">
        <v>5.7290322580645157</v>
      </c>
      <c r="K41" s="131">
        <v>6.74</v>
      </c>
      <c r="L41" s="134">
        <f t="shared" si="0"/>
        <v>0.73562405579968659</v>
      </c>
      <c r="M41" s="134">
        <f t="shared" si="1"/>
        <v>0.71932326684261449</v>
      </c>
      <c r="N41" s="134">
        <f t="shared" si="2"/>
        <v>0.20418045363258375</v>
      </c>
      <c r="O41" s="134">
        <f t="shared" si="3"/>
        <v>0.23607438374537804</v>
      </c>
      <c r="P41" s="83">
        <v>0.99</v>
      </c>
      <c r="Q41" s="111">
        <v>0.995</v>
      </c>
      <c r="R41" s="83">
        <v>0.995</v>
      </c>
      <c r="S41" s="112">
        <v>0.99629999999999996</v>
      </c>
      <c r="T41" s="146">
        <v>-1.0999999999999999E-2</v>
      </c>
    </row>
    <row r="42" spans="1:20">
      <c r="A42" s="129" t="s">
        <v>17</v>
      </c>
      <c r="B42" s="130" t="s">
        <v>0</v>
      </c>
      <c r="C42" s="130">
        <v>20</v>
      </c>
      <c r="D42" s="131">
        <v>23.49</v>
      </c>
      <c r="E42" s="132">
        <v>44074</v>
      </c>
      <c r="F42" s="133">
        <v>3046.3305058460646</v>
      </c>
      <c r="G42" s="133">
        <v>3086.4506674674949</v>
      </c>
      <c r="H42" s="131">
        <v>5.709677419354839</v>
      </c>
      <c r="I42" s="131">
        <v>5.6580000000000004</v>
      </c>
      <c r="J42" s="131">
        <v>5.7612903225806447</v>
      </c>
      <c r="K42" s="131">
        <v>5.74</v>
      </c>
      <c r="L42" s="134">
        <f t="shared" si="0"/>
        <v>0.73346155283171444</v>
      </c>
      <c r="M42" s="134">
        <f t="shared" si="1"/>
        <v>0.74004688879781821</v>
      </c>
      <c r="N42" s="134">
        <f t="shared" si="2"/>
        <v>0.20472651248965487</v>
      </c>
      <c r="O42" s="134">
        <f t="shared" si="3"/>
        <v>0.20742275991044992</v>
      </c>
      <c r="P42" s="83">
        <v>0.99</v>
      </c>
      <c r="Q42" s="111">
        <v>0.99780000000000002</v>
      </c>
      <c r="R42" s="83">
        <v>0.995</v>
      </c>
      <c r="S42" s="112">
        <v>0.99880000000000002</v>
      </c>
      <c r="T42" s="146">
        <v>-6.0000000000000001E-3</v>
      </c>
    </row>
    <row r="43" spans="1:20">
      <c r="A43" s="129" t="s">
        <v>17</v>
      </c>
      <c r="B43" s="130" t="s">
        <v>0</v>
      </c>
      <c r="C43" s="130">
        <v>20</v>
      </c>
      <c r="D43" s="131">
        <v>23.49</v>
      </c>
      <c r="E43" s="132">
        <v>44104</v>
      </c>
      <c r="F43" s="133">
        <v>3198.5044307642352</v>
      </c>
      <c r="G43" s="133">
        <v>3135.9626004761417</v>
      </c>
      <c r="H43" s="131">
        <v>5.9333333333333336</v>
      </c>
      <c r="I43" s="131">
        <v>5.8611333333333331</v>
      </c>
      <c r="J43" s="131">
        <v>6.4566666666666661</v>
      </c>
      <c r="K43" s="131">
        <v>6.3944666666666663</v>
      </c>
      <c r="L43" s="134">
        <f t="shared" si="0"/>
        <v>0.71006666493645421</v>
      </c>
      <c r="M43" s="134">
        <f t="shared" si="1"/>
        <v>0.70673782794031481</v>
      </c>
      <c r="N43" s="134">
        <f t="shared" si="2"/>
        <v>0.22211836324751635</v>
      </c>
      <c r="O43" s="134">
        <f t="shared" si="3"/>
        <v>0.21777518058862097</v>
      </c>
      <c r="P43" s="83">
        <v>0.99</v>
      </c>
      <c r="Q43" s="111">
        <v>0.98470000000000002</v>
      </c>
      <c r="R43" s="83">
        <v>0.995</v>
      </c>
      <c r="S43" s="112">
        <v>0.98680000000000001</v>
      </c>
      <c r="T43" s="146">
        <v>-1.14E-2</v>
      </c>
    </row>
    <row r="44" spans="1:20">
      <c r="A44" s="129" t="s">
        <v>17</v>
      </c>
      <c r="B44" s="130" t="s">
        <v>0</v>
      </c>
      <c r="C44" s="130">
        <v>20</v>
      </c>
      <c r="D44" s="131">
        <v>23.49</v>
      </c>
      <c r="E44" s="132">
        <v>44135</v>
      </c>
      <c r="F44" s="133">
        <v>3475.8120991265109</v>
      </c>
      <c r="G44" s="133">
        <v>3302.5534630566294</v>
      </c>
      <c r="H44" s="131">
        <v>5.387096774193548</v>
      </c>
      <c r="I44" s="131">
        <v>5.278806451612903</v>
      </c>
      <c r="J44" s="131">
        <v>6.5354838709677416</v>
      </c>
      <c r="K44" s="131">
        <v>6.4293225806451613</v>
      </c>
      <c r="L44" s="134">
        <f t="shared" si="0"/>
        <v>0.73773202775350877</v>
      </c>
      <c r="M44" s="134">
        <f t="shared" si="1"/>
        <v>0.70767181772055099</v>
      </c>
      <c r="N44" s="134">
        <f t="shared" si="2"/>
        <v>0.23358952279076015</v>
      </c>
      <c r="O44" s="134">
        <f t="shared" si="3"/>
        <v>0.22194579724842942</v>
      </c>
      <c r="P44" s="83">
        <v>0.99</v>
      </c>
      <c r="Q44" s="111">
        <v>0.99680000000000002</v>
      </c>
      <c r="R44" s="83">
        <v>0.995</v>
      </c>
      <c r="S44" s="112">
        <v>1</v>
      </c>
      <c r="T44" s="146">
        <v>-2.3699999999999999E-2</v>
      </c>
    </row>
    <row r="45" spans="1:20">
      <c r="A45" s="129" t="s">
        <v>17</v>
      </c>
      <c r="B45" s="130" t="s">
        <v>0</v>
      </c>
      <c r="C45" s="130">
        <v>20</v>
      </c>
      <c r="D45" s="131">
        <v>23.49</v>
      </c>
      <c r="E45" s="132">
        <v>44165</v>
      </c>
      <c r="F45" s="133">
        <v>2991.7396084428874</v>
      </c>
      <c r="G45" s="133">
        <v>2938.1315585079169</v>
      </c>
      <c r="H45" s="131">
        <v>4.2666666666666666</v>
      </c>
      <c r="I45" s="131">
        <v>4.2995999999999999</v>
      </c>
      <c r="J45" s="131">
        <v>5.5533333333333328</v>
      </c>
      <c r="K45" s="131">
        <v>5.798</v>
      </c>
      <c r="L45" s="134">
        <f t="shared" si="0"/>
        <v>0.77220139663716358</v>
      </c>
      <c r="M45" s="134">
        <f t="shared" si="1"/>
        <v>0.72068462313516346</v>
      </c>
      <c r="N45" s="134">
        <f t="shared" si="2"/>
        <v>0.20775969503075606</v>
      </c>
      <c r="O45" s="134">
        <f t="shared" si="3"/>
        <v>0.20403691378527203</v>
      </c>
      <c r="P45" s="83">
        <v>0.99</v>
      </c>
      <c r="Q45" s="111">
        <v>0.99780000000000002</v>
      </c>
      <c r="R45" s="83">
        <v>0.995</v>
      </c>
      <c r="S45" s="112">
        <v>0.99809999999999999</v>
      </c>
      <c r="T45" s="146">
        <v>-1.6199999999999999E-2</v>
      </c>
    </row>
    <row r="46" spans="1:20">
      <c r="A46" s="129" t="s">
        <v>17</v>
      </c>
      <c r="B46" s="130" t="s">
        <v>0</v>
      </c>
      <c r="C46" s="130">
        <v>20</v>
      </c>
      <c r="D46" s="131">
        <v>23.49</v>
      </c>
      <c r="E46" s="132">
        <v>44196</v>
      </c>
      <c r="F46" s="133">
        <v>2974.9965001358269</v>
      </c>
      <c r="G46" s="133">
        <v>3000.143563261382</v>
      </c>
      <c r="H46" s="131">
        <v>3.774193548387097</v>
      </c>
      <c r="I46" s="131">
        <v>3.9980368743162709</v>
      </c>
      <c r="J46" s="131">
        <v>5.2032258064516137</v>
      </c>
      <c r="K46" s="131">
        <v>5.7264518107221427</v>
      </c>
      <c r="L46" s="134">
        <f t="shared" si="0"/>
        <v>0.79311083024979534</v>
      </c>
      <c r="M46" s="134">
        <f t="shared" si="1"/>
        <v>0.72629556543187124</v>
      </c>
      <c r="N46" s="134">
        <f t="shared" si="2"/>
        <v>0.19993256049299912</v>
      </c>
      <c r="O46" s="134">
        <f t="shared" si="3"/>
        <v>0.20162255129444773</v>
      </c>
      <c r="P46" s="83">
        <v>0.99</v>
      </c>
      <c r="Q46" s="111">
        <v>0.99060000000000004</v>
      </c>
      <c r="R46" s="83">
        <v>0.995</v>
      </c>
      <c r="S46" s="112">
        <v>0.99099999999999999</v>
      </c>
      <c r="T46" s="146">
        <v>-1.6299999999999999E-2</v>
      </c>
    </row>
    <row r="47" spans="1:20">
      <c r="A47" s="129" t="s">
        <v>17</v>
      </c>
      <c r="B47" s="130" t="s">
        <v>0</v>
      </c>
      <c r="C47" s="130">
        <v>20</v>
      </c>
      <c r="D47" s="131">
        <v>23.49</v>
      </c>
      <c r="E47" s="132">
        <v>44227</v>
      </c>
      <c r="F47" s="133">
        <v>3149.2712925741007</v>
      </c>
      <c r="G47" s="133">
        <v>2932.8567865266214</v>
      </c>
      <c r="H47" s="131">
        <v>4.032258064516129</v>
      </c>
      <c r="I47" s="131">
        <v>4.0978207732806231</v>
      </c>
      <c r="J47" s="131">
        <v>5.4741935483870963</v>
      </c>
      <c r="K47" s="131">
        <v>5.5695797158913871</v>
      </c>
      <c r="L47" s="134">
        <f t="shared" si="0"/>
        <v>0.79801309994905334</v>
      </c>
      <c r="M47" s="134">
        <f t="shared" si="1"/>
        <v>0.7269953010087955</v>
      </c>
      <c r="N47" s="134">
        <f t="shared" si="2"/>
        <v>0.21164457611385085</v>
      </c>
      <c r="O47" s="134">
        <f t="shared" si="3"/>
        <v>0.19710059049238043</v>
      </c>
      <c r="P47" s="83">
        <v>0.99</v>
      </c>
      <c r="Q47" s="111">
        <v>0.99470000000000003</v>
      </c>
      <c r="R47" s="83">
        <v>0.995</v>
      </c>
      <c r="S47" s="112">
        <v>0.99729999999999996</v>
      </c>
      <c r="T47" s="146">
        <v>-1.6500000000000001E-2</v>
      </c>
    </row>
    <row r="48" spans="1:20">
      <c r="A48" s="129" t="s">
        <v>17</v>
      </c>
      <c r="B48" s="130" t="s">
        <v>0</v>
      </c>
      <c r="C48" s="130">
        <v>20</v>
      </c>
      <c r="D48" s="131">
        <v>23.49</v>
      </c>
      <c r="E48" s="132">
        <v>44255</v>
      </c>
      <c r="F48" s="133">
        <v>3194.2451721693042</v>
      </c>
      <c r="G48" s="133">
        <v>3124.3653367705988</v>
      </c>
      <c r="H48" s="131">
        <v>4.9642857142857144</v>
      </c>
      <c r="I48" s="131">
        <v>5.2484723468508037</v>
      </c>
      <c r="J48" s="131">
        <v>6.2285714285714286</v>
      </c>
      <c r="K48" s="131">
        <v>6.6445724769523977</v>
      </c>
      <c r="L48" s="134">
        <f t="shared" si="0"/>
        <v>0.78759609665016761</v>
      </c>
      <c r="M48" s="134">
        <f t="shared" si="1"/>
        <v>0.71814551983948804</v>
      </c>
      <c r="N48" s="134">
        <f t="shared" si="2"/>
        <v>0.23766705150069228</v>
      </c>
      <c r="O48" s="134">
        <f t="shared" si="3"/>
        <v>0.23246765898590763</v>
      </c>
      <c r="P48" s="83">
        <v>0.99</v>
      </c>
      <c r="Q48" s="111">
        <v>0.99550000000000005</v>
      </c>
      <c r="R48" s="83">
        <v>0.995</v>
      </c>
      <c r="S48" s="112">
        <v>0.996</v>
      </c>
      <c r="T48" s="146">
        <v>-1.7100000000000001E-2</v>
      </c>
    </row>
    <row r="49" spans="1:20">
      <c r="A49" s="129" t="s">
        <v>17</v>
      </c>
      <c r="B49" s="130" t="s">
        <v>0</v>
      </c>
      <c r="C49" s="130">
        <v>20</v>
      </c>
      <c r="D49" s="131">
        <v>23.49</v>
      </c>
      <c r="E49" s="132">
        <v>44286</v>
      </c>
      <c r="F49" s="137">
        <v>3752.4073644590608</v>
      </c>
      <c r="G49" s="133">
        <v>3448.1594701724598</v>
      </c>
      <c r="H49" s="138">
        <v>6.161290322580645</v>
      </c>
      <c r="I49" s="131">
        <v>6.0175766372091344</v>
      </c>
      <c r="J49" s="138">
        <v>6.9741935483870963</v>
      </c>
      <c r="K49" s="131">
        <v>6.7543366649933967</v>
      </c>
      <c r="L49" s="134">
        <f t="shared" si="0"/>
        <v>0.74633890091017674</v>
      </c>
      <c r="M49" s="134">
        <f t="shared" si="1"/>
        <v>0.70430746556253399</v>
      </c>
      <c r="N49" s="134">
        <f t="shared" si="2"/>
        <v>0.25217791427816266</v>
      </c>
      <c r="O49" s="134">
        <f t="shared" si="3"/>
        <v>0.23173114718900942</v>
      </c>
      <c r="P49" s="83">
        <v>0.99</v>
      </c>
      <c r="Q49" s="111">
        <v>0.99539999999999995</v>
      </c>
      <c r="R49" s="83">
        <v>0.995</v>
      </c>
      <c r="S49" s="112">
        <v>0.99650000000000005</v>
      </c>
      <c r="T49" s="146">
        <v>-3.5200000000000002E-2</v>
      </c>
    </row>
    <row r="50" spans="1:20">
      <c r="A50" s="129" t="s">
        <v>17</v>
      </c>
      <c r="B50" s="130" t="s">
        <v>0</v>
      </c>
      <c r="C50" s="130">
        <v>20</v>
      </c>
      <c r="D50" s="131">
        <v>23.49</v>
      </c>
      <c r="E50" s="132">
        <v>44316</v>
      </c>
      <c r="F50" s="143">
        <v>3552.7968177971243</v>
      </c>
      <c r="G50" s="133">
        <v>3545.5719814989498</v>
      </c>
      <c r="H50" s="133">
        <v>6.8666666666666663</v>
      </c>
      <c r="I50" s="133">
        <v>7.1206661938595266</v>
      </c>
      <c r="J50" s="133">
        <v>6.9933333333333341</v>
      </c>
      <c r="K50" s="133">
        <v>7.3304307704991265</v>
      </c>
      <c r="L50" s="134">
        <f t="shared" si="0"/>
        <v>0.72819329531146038</v>
      </c>
      <c r="M50" s="134">
        <f t="shared" si="1"/>
        <v>0.68780529689085457</v>
      </c>
      <c r="N50" s="134">
        <f t="shared" si="2"/>
        <v>0.2467220012359114</v>
      </c>
      <c r="O50" s="134">
        <f t="shared" si="3"/>
        <v>0.24622027649298264</v>
      </c>
      <c r="P50" s="134">
        <v>0.99</v>
      </c>
      <c r="Q50" s="134">
        <v>0.99790000000000001</v>
      </c>
      <c r="R50" s="134">
        <v>0.995</v>
      </c>
      <c r="S50" s="135">
        <v>1</v>
      </c>
      <c r="T50" s="146">
        <v>-3.1099999999999999E-2</v>
      </c>
    </row>
    <row r="51" spans="1:20">
      <c r="A51" s="129" t="s">
        <v>17</v>
      </c>
      <c r="B51" s="130" t="s">
        <v>0</v>
      </c>
      <c r="C51" s="130">
        <v>20</v>
      </c>
      <c r="D51" s="131">
        <v>23.49</v>
      </c>
      <c r="E51" s="132">
        <v>44347</v>
      </c>
      <c r="F51" s="133">
        <v>3601.0398103494158</v>
      </c>
      <c r="G51" s="133">
        <v>3480.3728666293518</v>
      </c>
      <c r="H51" s="131">
        <v>6.903225806451613</v>
      </c>
      <c r="I51" s="133">
        <v>6.8419999999999996</v>
      </c>
      <c r="J51" s="131">
        <v>6.9161290322580644</v>
      </c>
      <c r="K51" s="133">
        <v>6.875</v>
      </c>
      <c r="L51" s="134">
        <f t="shared" si="0"/>
        <v>0.72224564236764277</v>
      </c>
      <c r="M51" s="134">
        <f t="shared" si="1"/>
        <v>0.695545527921139</v>
      </c>
      <c r="N51" s="134">
        <f t="shared" si="2"/>
        <v>0.24200536359875105</v>
      </c>
      <c r="O51" s="134">
        <f t="shared" si="3"/>
        <v>0.23389602598315537</v>
      </c>
      <c r="P51" s="134">
        <v>0.99</v>
      </c>
      <c r="Q51" s="134">
        <v>0.99950000000000006</v>
      </c>
      <c r="R51" s="134">
        <v>0.995</v>
      </c>
      <c r="S51" s="135">
        <v>1</v>
      </c>
      <c r="T51" s="146">
        <v>-2.2100000000000002E-2</v>
      </c>
    </row>
    <row r="52" spans="1:20">
      <c r="A52" s="129" t="s">
        <v>17</v>
      </c>
      <c r="B52" s="130" t="s">
        <v>0</v>
      </c>
      <c r="C52" s="130">
        <v>20</v>
      </c>
      <c r="D52" s="131">
        <v>23.49</v>
      </c>
      <c r="E52" s="132">
        <v>44377</v>
      </c>
      <c r="F52" s="133">
        <v>3270.0499966849134</v>
      </c>
      <c r="G52" s="133">
        <v>3557.0779483529132</v>
      </c>
      <c r="H52" s="131">
        <v>6.5</v>
      </c>
      <c r="I52" s="131">
        <v>7.2613180549159653</v>
      </c>
      <c r="J52" s="131">
        <v>6.47</v>
      </c>
      <c r="K52" s="131">
        <v>7.245073713900732</v>
      </c>
      <c r="L52" s="134">
        <f t="shared" si="0"/>
        <v>0.7244537186140213</v>
      </c>
      <c r="M52" s="134">
        <f t="shared" si="1"/>
        <v>0.69865702849844891</v>
      </c>
      <c r="N52" s="134">
        <f t="shared" si="2"/>
        <v>0.22708680532534123</v>
      </c>
      <c r="O52" s="134">
        <f t="shared" si="3"/>
        <v>0.24701930196895233</v>
      </c>
      <c r="P52" s="134">
        <v>0.99</v>
      </c>
      <c r="Q52" s="134">
        <v>0.99719999999999998</v>
      </c>
      <c r="R52" s="134">
        <v>0.995</v>
      </c>
      <c r="S52" s="135">
        <v>0.998</v>
      </c>
      <c r="T52" s="146">
        <v>-2.0799999999999999E-2</v>
      </c>
    </row>
    <row r="53" spans="1:20">
      <c r="A53" s="129" t="s">
        <v>17</v>
      </c>
      <c r="B53" s="130" t="s">
        <v>0</v>
      </c>
      <c r="C53" s="130">
        <v>20</v>
      </c>
      <c r="D53" s="131">
        <v>23.49</v>
      </c>
      <c r="E53" s="132">
        <v>44408</v>
      </c>
      <c r="F53" s="133">
        <v>3023.7174372539671</v>
      </c>
      <c r="G53" s="133">
        <v>3300.2007058339436</v>
      </c>
      <c r="H53" s="131">
        <v>5.741935483870968</v>
      </c>
      <c r="I53" s="133">
        <v>6.3981885152669395</v>
      </c>
      <c r="J53" s="131">
        <v>5.7290322580645157</v>
      </c>
      <c r="K53" s="133">
        <v>6.393950027591889</v>
      </c>
      <c r="L53" s="134">
        <f t="shared" si="0"/>
        <v>0.73211622485279115</v>
      </c>
      <c r="M53" s="134">
        <f t="shared" si="1"/>
        <v>0.70986920333941006</v>
      </c>
      <c r="N53" s="134">
        <f t="shared" si="2"/>
        <v>0.20320681701975585</v>
      </c>
      <c r="O53" s="134">
        <f t="shared" si="3"/>
        <v>0.22178768184367903</v>
      </c>
      <c r="P53" s="134">
        <v>0.99</v>
      </c>
      <c r="Q53" s="134">
        <v>0.99850000000000005</v>
      </c>
      <c r="R53" s="134">
        <v>0.995</v>
      </c>
      <c r="S53" s="135">
        <v>1</v>
      </c>
      <c r="T53" s="146">
        <v>-1.3599999999999999E-2</v>
      </c>
    </row>
    <row r="54" spans="1:20">
      <c r="A54" s="129" t="s">
        <v>17</v>
      </c>
      <c r="B54" s="130" t="s">
        <v>0</v>
      </c>
      <c r="C54" s="130">
        <v>20</v>
      </c>
      <c r="D54" s="131">
        <v>23.49</v>
      </c>
      <c r="E54" s="132">
        <v>44439</v>
      </c>
      <c r="F54" s="133">
        <v>3025.6677596054242</v>
      </c>
      <c r="G54" s="133">
        <v>3490.3355105421319</v>
      </c>
      <c r="H54" s="131">
        <v>5.709677419354839</v>
      </c>
      <c r="I54" s="131">
        <v>6.6778498923019054</v>
      </c>
      <c r="J54" s="131">
        <v>5.7612903225806447</v>
      </c>
      <c r="K54" s="131">
        <v>6.7672303610333229</v>
      </c>
      <c r="L54" s="134">
        <f t="shared" si="0"/>
        <v>0.72848660677305677</v>
      </c>
      <c r="M54" s="134">
        <f t="shared" si="1"/>
        <v>0.70857407302820197</v>
      </c>
      <c r="N54" s="134">
        <f t="shared" si="2"/>
        <v>0.20333788707025699</v>
      </c>
      <c r="O54" s="134">
        <f t="shared" si="3"/>
        <v>0.23456555850417554</v>
      </c>
      <c r="P54" s="134">
        <v>0.99</v>
      </c>
      <c r="Q54" s="134">
        <v>0.99960000000000004</v>
      </c>
      <c r="R54" s="134">
        <v>0.995</v>
      </c>
      <c r="S54" s="135">
        <v>1</v>
      </c>
      <c r="T54" s="146">
        <v>-1.89E-2</v>
      </c>
    </row>
    <row r="55" spans="1:20">
      <c r="A55" s="129" t="s">
        <v>17</v>
      </c>
      <c r="B55" s="130" t="s">
        <v>0</v>
      </c>
      <c r="C55" s="130">
        <v>20</v>
      </c>
      <c r="D55" s="131">
        <v>23.49</v>
      </c>
      <c r="E55" s="132">
        <v>44469</v>
      </c>
      <c r="F55" s="133">
        <v>3185.0195953660714</v>
      </c>
      <c r="G55" s="133">
        <v>2738.9851072138854</v>
      </c>
      <c r="H55" s="131">
        <v>5.9333333333333336</v>
      </c>
      <c r="I55" s="133">
        <v>5.1104525555744882</v>
      </c>
      <c r="J55" s="131">
        <v>6.4566666666666661</v>
      </c>
      <c r="K55" s="133">
        <v>5.4574891115184725</v>
      </c>
      <c r="L55" s="134">
        <f t="shared" si="0"/>
        <v>0.7070730370376479</v>
      </c>
      <c r="M55" s="134">
        <f t="shared" si="1"/>
        <v>0.71556195902239539</v>
      </c>
      <c r="N55" s="134">
        <f t="shared" si="2"/>
        <v>0.22118191634486609</v>
      </c>
      <c r="O55" s="134">
        <f t="shared" si="3"/>
        <v>0.1902072991120754</v>
      </c>
      <c r="P55" s="134">
        <v>0.99</v>
      </c>
      <c r="Q55" s="134">
        <v>0.99528000000000005</v>
      </c>
      <c r="R55" s="134">
        <v>0.995</v>
      </c>
      <c r="S55" s="135">
        <v>0.99563500000000005</v>
      </c>
      <c r="T55" s="146">
        <v>-4.1000000000000003E-3</v>
      </c>
    </row>
    <row r="56" spans="1:20">
      <c r="A56" s="129" t="s">
        <v>17</v>
      </c>
      <c r="B56" s="130" t="s">
        <v>0</v>
      </c>
      <c r="C56" s="130">
        <v>20</v>
      </c>
      <c r="D56" s="131">
        <v>23.49</v>
      </c>
      <c r="E56" s="132">
        <v>44500</v>
      </c>
      <c r="F56" s="133">
        <v>3451.7009109591859</v>
      </c>
      <c r="G56" s="133">
        <v>3413.5682952914108</v>
      </c>
      <c r="H56" s="131">
        <v>5.387096774193548</v>
      </c>
      <c r="I56" s="133">
        <v>5.4350562044815618</v>
      </c>
      <c r="J56" s="131">
        <v>6.5354838709677416</v>
      </c>
      <c r="K56" s="133">
        <v>6.590125211648159</v>
      </c>
      <c r="L56" s="134">
        <f t="shared" si="0"/>
        <v>0.73261449112294763</v>
      </c>
      <c r="M56" s="134">
        <f t="shared" si="1"/>
        <v>0.71297548966393998</v>
      </c>
      <c r="N56" s="134">
        <f t="shared" si="2"/>
        <v>0.23196914724188075</v>
      </c>
      <c r="O56" s="134">
        <f t="shared" si="3"/>
        <v>0.22940647145775611</v>
      </c>
      <c r="P56" s="134">
        <v>0.99</v>
      </c>
      <c r="Q56" s="134">
        <v>0.99768999999999997</v>
      </c>
      <c r="R56" s="134">
        <v>0.995</v>
      </c>
      <c r="S56" s="135">
        <v>0.99834599999999996</v>
      </c>
      <c r="T56" s="146">
        <v>-1.11E-2</v>
      </c>
    </row>
    <row r="57" spans="1:20">
      <c r="A57" s="129" t="s">
        <v>17</v>
      </c>
      <c r="B57" s="130" t="s">
        <v>0</v>
      </c>
      <c r="C57" s="130">
        <v>20</v>
      </c>
      <c r="D57" s="131">
        <v>23.49</v>
      </c>
      <c r="E57" s="132">
        <v>44530</v>
      </c>
      <c r="F57" s="133">
        <v>2977.1587776374222</v>
      </c>
      <c r="G57" s="133">
        <v>2877.9891803252672</v>
      </c>
      <c r="H57" s="131">
        <v>4.2666666666666666</v>
      </c>
      <c r="I57" s="133">
        <v>4.3329750606383381</v>
      </c>
      <c r="J57" s="131">
        <v>5.5533333333333328</v>
      </c>
      <c r="K57" s="133">
        <v>5.751456558755808</v>
      </c>
      <c r="L57" s="134">
        <f t="shared" si="0"/>
        <v>0.76843792140678735</v>
      </c>
      <c r="M57" s="134">
        <f t="shared" si="1"/>
        <v>0.71050875646536915</v>
      </c>
      <c r="N57" s="134">
        <f t="shared" si="2"/>
        <v>0.20674713733593211</v>
      </c>
      <c r="O57" s="134">
        <f t="shared" si="3"/>
        <v>0.19986035974481023</v>
      </c>
      <c r="P57" s="134">
        <v>0.99</v>
      </c>
      <c r="Q57" s="134">
        <v>0.99939599999999995</v>
      </c>
      <c r="R57" s="134">
        <v>0.995</v>
      </c>
      <c r="S57" s="135">
        <v>1</v>
      </c>
      <c r="T57" s="146">
        <v>-1.6299999999999999E-2</v>
      </c>
    </row>
    <row r="58" spans="1:20">
      <c r="A58" s="129" t="s">
        <v>17</v>
      </c>
      <c r="B58" s="130" t="s">
        <v>0</v>
      </c>
      <c r="C58" s="130">
        <v>20</v>
      </c>
      <c r="D58" s="131">
        <v>23.49</v>
      </c>
      <c r="E58" s="132">
        <v>44561</v>
      </c>
      <c r="F58" s="133">
        <v>2955.4805532828968</v>
      </c>
      <c r="G58" s="133">
        <v>2483.4857594807959</v>
      </c>
      <c r="H58" s="131">
        <v>3.774193548387097</v>
      </c>
      <c r="I58" s="133">
        <v>3.4917872044814087</v>
      </c>
      <c r="J58" s="131">
        <v>5.2032258064516137</v>
      </c>
      <c r="K58" s="133">
        <v>4.7630846622368468</v>
      </c>
      <c r="L58" s="134">
        <f t="shared" si="0"/>
        <v>0.7879080312512311</v>
      </c>
      <c r="M58" s="134">
        <f t="shared" si="1"/>
        <v>0.71667078926914585</v>
      </c>
      <c r="N58" s="134">
        <f t="shared" si="2"/>
        <v>0.19862100492492588</v>
      </c>
      <c r="O58" s="134">
        <f t="shared" si="3"/>
        <v>0.16690092469629006</v>
      </c>
      <c r="P58" s="134">
        <v>0.99</v>
      </c>
      <c r="Q58" s="134">
        <v>0.99909999999999999</v>
      </c>
      <c r="R58" s="134">
        <v>0.995</v>
      </c>
      <c r="S58" s="135">
        <v>1</v>
      </c>
      <c r="T58" s="146">
        <v>-1.7100000000000001E-2</v>
      </c>
    </row>
    <row r="59" spans="1:20">
      <c r="A59" s="129" t="s">
        <v>17</v>
      </c>
      <c r="B59" s="130" t="s">
        <v>0</v>
      </c>
      <c r="C59" s="130">
        <v>20</v>
      </c>
      <c r="D59" s="131">
        <v>23.49</v>
      </c>
      <c r="E59" s="132">
        <v>44592</v>
      </c>
      <c r="F59" s="133">
        <v>3133.5249361112196</v>
      </c>
      <c r="G59" s="131">
        <v>2802.7532298595897</v>
      </c>
      <c r="H59" s="131">
        <v>4.032258064516129</v>
      </c>
      <c r="I59" s="131">
        <v>3.871054774421975</v>
      </c>
      <c r="J59" s="131">
        <v>5.4741935483870963</v>
      </c>
      <c r="K59" s="131">
        <v>5.2388626294440979</v>
      </c>
      <c r="L59" s="134">
        <f t="shared" si="0"/>
        <v>0.79402303444930533</v>
      </c>
      <c r="M59" s="134">
        <f t="shared" si="1"/>
        <v>0.73610311832694297</v>
      </c>
      <c r="N59" s="134">
        <f t="shared" si="2"/>
        <v>0.2105863532332809</v>
      </c>
      <c r="O59" s="134">
        <f t="shared" si="3"/>
        <v>0.18835707189916595</v>
      </c>
      <c r="P59" s="134">
        <v>0.99</v>
      </c>
      <c r="Q59" s="134">
        <v>0.99807800000000002</v>
      </c>
      <c r="R59" s="134">
        <v>0.995</v>
      </c>
      <c r="S59" s="135">
        <v>1</v>
      </c>
      <c r="T59" s="146">
        <v>-0.01</v>
      </c>
    </row>
    <row r="60" spans="1:20">
      <c r="A60" s="129" t="s">
        <v>17</v>
      </c>
      <c r="B60" s="130" t="s">
        <v>0</v>
      </c>
      <c r="C60" s="130">
        <v>20</v>
      </c>
      <c r="D60" s="131">
        <v>23.49</v>
      </c>
      <c r="E60" s="132">
        <v>44620</v>
      </c>
      <c r="F60" s="133">
        <v>3178.2739463084786</v>
      </c>
      <c r="G60" s="133">
        <v>3192.6841593280651</v>
      </c>
      <c r="H60" s="131">
        <v>4.9642857142857144</v>
      </c>
      <c r="I60" s="133">
        <v>5.2993286501424652</v>
      </c>
      <c r="J60" s="131">
        <v>6.2285714285714286</v>
      </c>
      <c r="K60" s="133">
        <v>6.6719539854642758</v>
      </c>
      <c r="L60" s="134">
        <f t="shared" si="0"/>
        <v>0.78365811616692194</v>
      </c>
      <c r="M60" s="134">
        <f t="shared" si="1"/>
        <v>0.72825695542582214</v>
      </c>
      <c r="N60" s="134">
        <f t="shared" si="2"/>
        <v>0.23647871624319033</v>
      </c>
      <c r="O60" s="134">
        <f t="shared" si="3"/>
        <v>0.23755090471190962</v>
      </c>
      <c r="P60" s="134">
        <v>0.99</v>
      </c>
      <c r="Q60" s="134">
        <v>0.999027</v>
      </c>
      <c r="R60" s="134">
        <v>0.995</v>
      </c>
      <c r="S60" s="135">
        <v>1</v>
      </c>
      <c r="T60" s="146">
        <v>-1.0999999999999999E-2</v>
      </c>
    </row>
    <row r="61" spans="1:20">
      <c r="A61" s="129" t="s">
        <v>17</v>
      </c>
      <c r="B61" s="130" t="s">
        <v>0</v>
      </c>
      <c r="C61" s="130">
        <v>20</v>
      </c>
      <c r="D61" s="131">
        <v>23.49</v>
      </c>
      <c r="E61" s="132">
        <v>44651</v>
      </c>
      <c r="F61" s="137">
        <v>3733.645327636767</v>
      </c>
      <c r="G61" s="137">
        <v>3626.9503850687734</v>
      </c>
      <c r="H61" s="138">
        <v>6.161290322580645</v>
      </c>
      <c r="I61" s="137">
        <v>6.4021990927318697</v>
      </c>
      <c r="J61" s="138">
        <v>6.9741935483870963</v>
      </c>
      <c r="K61" s="137">
        <v>7.2564831848561697</v>
      </c>
      <c r="L61" s="134">
        <f t="shared" si="0"/>
        <v>0.74260720640562616</v>
      </c>
      <c r="M61" s="134">
        <f t="shared" si="1"/>
        <v>0.68995878249977893</v>
      </c>
      <c r="N61" s="134">
        <f t="shared" si="2"/>
        <v>0.25091702470677196</v>
      </c>
      <c r="O61" s="134">
        <f t="shared" si="3"/>
        <v>0.243746665663224</v>
      </c>
      <c r="P61" s="134">
        <v>0.99</v>
      </c>
      <c r="Q61" s="140">
        <v>0.99482700000000002</v>
      </c>
      <c r="R61" s="134">
        <v>0.995</v>
      </c>
      <c r="S61" s="142">
        <v>0.99582400000000004</v>
      </c>
      <c r="T61" s="146">
        <v>-1.49E-2</v>
      </c>
    </row>
    <row r="62" spans="1:20">
      <c r="A62" s="129" t="s">
        <v>17</v>
      </c>
      <c r="B62" s="130" t="s">
        <v>0</v>
      </c>
      <c r="C62" s="130">
        <v>20</v>
      </c>
      <c r="D62" s="131">
        <v>23.49</v>
      </c>
      <c r="E62" s="132">
        <v>44681</v>
      </c>
      <c r="F62" s="143">
        <v>3532.7659350516874</v>
      </c>
      <c r="G62" s="133">
        <v>3476.5110521175311</v>
      </c>
      <c r="H62" s="133">
        <v>6.8666666666666663</v>
      </c>
      <c r="I62" s="133">
        <v>7.2154228685120421</v>
      </c>
      <c r="J62" s="133">
        <v>6.9933333333333341</v>
      </c>
      <c r="K62" s="133">
        <v>7.4265060193600725</v>
      </c>
      <c r="L62" s="134">
        <f t="shared" si="0"/>
        <v>0.72408769759156566</v>
      </c>
      <c r="M62" s="134">
        <f t="shared" si="1"/>
        <v>0.66814072199951713</v>
      </c>
      <c r="N62" s="134">
        <f t="shared" si="2"/>
        <v>0.24533096771192275</v>
      </c>
      <c r="O62" s="134">
        <f t="shared" si="3"/>
        <v>0.24142437861927302</v>
      </c>
      <c r="P62" s="134">
        <v>0.99</v>
      </c>
      <c r="Q62" s="134">
        <v>0.99422999999999995</v>
      </c>
      <c r="R62" s="134">
        <v>0.995</v>
      </c>
      <c r="S62" s="135">
        <v>1</v>
      </c>
      <c r="T62" s="146">
        <v>-1.6899999999999998E-2</v>
      </c>
    </row>
    <row r="63" spans="1:20">
      <c r="A63" s="129" t="s">
        <v>17</v>
      </c>
      <c r="B63" s="130" t="s">
        <v>0</v>
      </c>
      <c r="C63" s="130">
        <v>20</v>
      </c>
      <c r="D63" s="131">
        <v>23.49</v>
      </c>
      <c r="E63" s="132">
        <v>44712</v>
      </c>
      <c r="F63" s="133">
        <v>3580.3647800606391</v>
      </c>
      <c r="G63" s="133">
        <v>3654.2021514860708</v>
      </c>
      <c r="H63" s="131">
        <v>6.903225806451613</v>
      </c>
      <c r="I63" s="133">
        <v>7.3007844575892209</v>
      </c>
      <c r="J63" s="131">
        <v>6.9161290322580644</v>
      </c>
      <c r="K63" s="133">
        <v>7.3604518852836023</v>
      </c>
      <c r="L63" s="134">
        <f t="shared" si="0"/>
        <v>0.7180989371607267</v>
      </c>
      <c r="M63" s="134">
        <f t="shared" si="1"/>
        <v>0.68249387714123333</v>
      </c>
      <c r="N63" s="134">
        <f t="shared" si="2"/>
        <v>0.24061591263848384</v>
      </c>
      <c r="O63" s="134">
        <f t="shared" si="3"/>
        <v>0.24557810157836499</v>
      </c>
      <c r="P63" s="134">
        <v>0.99</v>
      </c>
      <c r="Q63" s="134">
        <v>0.99895199999999995</v>
      </c>
      <c r="R63" s="134">
        <v>0.995</v>
      </c>
      <c r="S63" s="135">
        <v>1</v>
      </c>
      <c r="T63" s="146">
        <v>-2.23E-2</v>
      </c>
    </row>
    <row r="64" spans="1:20">
      <c r="A64" s="149" t="s">
        <v>17</v>
      </c>
      <c r="B64" s="150" t="s">
        <v>0</v>
      </c>
      <c r="C64" s="150">
        <v>20</v>
      </c>
      <c r="D64" s="151">
        <f>23.49+(195*20*335/10^6)</f>
        <v>24.796499999999998</v>
      </c>
      <c r="E64" s="152">
        <v>44742</v>
      </c>
      <c r="F64" s="153">
        <v>3361.7553224532326</v>
      </c>
      <c r="G64" s="133">
        <v>3585.7868899714604</v>
      </c>
      <c r="H64" s="131">
        <v>6.5</v>
      </c>
      <c r="I64" s="131">
        <v>7.0444722476222941</v>
      </c>
      <c r="J64" s="131">
        <v>6.47</v>
      </c>
      <c r="K64" s="131">
        <v>7.0835405684948034</v>
      </c>
      <c r="L64" s="134">
        <f t="shared" si="0"/>
        <v>0.70552918934728537</v>
      </c>
      <c r="M64" s="134">
        <f t="shared" si="1"/>
        <v>0.6819258725866898</v>
      </c>
      <c r="N64" s="134">
        <f t="shared" si="2"/>
        <v>0.23345523072591895</v>
      </c>
      <c r="O64" s="134">
        <f t="shared" si="3"/>
        <v>0.24901297847024031</v>
      </c>
      <c r="P64" s="134">
        <v>0.99</v>
      </c>
      <c r="Q64" s="134">
        <v>0.99789600000000001</v>
      </c>
      <c r="R64" s="134">
        <v>0.995</v>
      </c>
      <c r="S64" s="135">
        <v>1</v>
      </c>
      <c r="T64" s="146">
        <v>-1.54E-2</v>
      </c>
    </row>
    <row r="65" spans="1:20">
      <c r="A65" s="129" t="s">
        <v>17</v>
      </c>
      <c r="B65" s="130" t="s">
        <v>0</v>
      </c>
      <c r="C65" s="130">
        <v>20</v>
      </c>
      <c r="D65" s="131">
        <v>24.796499999999998</v>
      </c>
      <c r="E65" s="132">
        <v>44773</v>
      </c>
      <c r="F65" s="133">
        <v>3108.0719960680367</v>
      </c>
      <c r="G65" s="133">
        <v>3045.7794383424994</v>
      </c>
      <c r="H65" s="131">
        <v>5.741935483870968</v>
      </c>
      <c r="I65" s="133">
        <v>5.5271021754389826</v>
      </c>
      <c r="J65" s="131">
        <v>5.7290322580645157</v>
      </c>
      <c r="K65" s="133">
        <v>5.6008658757549803</v>
      </c>
      <c r="L65" s="134">
        <f t="shared" si="0"/>
        <v>0.71289001088113713</v>
      </c>
      <c r="M65" s="134">
        <f t="shared" si="1"/>
        <v>0.70857417806811285</v>
      </c>
      <c r="N65" s="134">
        <f t="shared" si="2"/>
        <v>0.20887580618736809</v>
      </c>
      <c r="O65" s="134">
        <f t="shared" si="3"/>
        <v>0.20468947838323248</v>
      </c>
      <c r="P65" s="134">
        <v>0.99</v>
      </c>
      <c r="Q65" s="134">
        <v>0.99840300000000004</v>
      </c>
      <c r="R65" s="134">
        <v>0.995</v>
      </c>
      <c r="S65" s="135">
        <v>1</v>
      </c>
      <c r="T65" s="146">
        <v>-2.8E-3</v>
      </c>
    </row>
    <row r="66" spans="1:20">
      <c r="A66" s="129" t="s">
        <v>17</v>
      </c>
      <c r="B66" s="130" t="s">
        <v>0</v>
      </c>
      <c r="C66" s="130">
        <v>20</v>
      </c>
      <c r="D66" s="131">
        <v>24.796499999999998</v>
      </c>
      <c r="E66" s="132">
        <v>44804</v>
      </c>
      <c r="F66" s="133">
        <v>3109.8816993102223</v>
      </c>
      <c r="G66" s="133">
        <v>2982.9956031131396</v>
      </c>
      <c r="H66" s="131">
        <v>5.709677419354839</v>
      </c>
      <c r="I66" s="131">
        <v>5.4933010896670416</v>
      </c>
      <c r="J66" s="131">
        <v>5.7612903225806447</v>
      </c>
      <c r="K66" s="131">
        <v>5.5622436579386134</v>
      </c>
      <c r="L66" s="134">
        <f t="shared" si="0"/>
        <v>0.70931122805886326</v>
      </c>
      <c r="M66" s="134">
        <f t="shared" si="1"/>
        <v>0.7012936481832901</v>
      </c>
      <c r="N66" s="134">
        <f t="shared" si="2"/>
        <v>0.2089974260289128</v>
      </c>
      <c r="O66" s="134">
        <f t="shared" si="3"/>
        <v>0.20047013461781851</v>
      </c>
      <c r="P66" s="134">
        <v>0.99</v>
      </c>
      <c r="Q66" s="134">
        <v>0.994834</v>
      </c>
      <c r="R66" s="134">
        <v>0.995</v>
      </c>
      <c r="S66" s="135">
        <v>1</v>
      </c>
      <c r="T66" s="146">
        <v>-2.7000000000000001E-3</v>
      </c>
    </row>
    <row r="67" spans="1:20">
      <c r="A67" s="129" t="s">
        <v>17</v>
      </c>
      <c r="B67" s="130" t="s">
        <v>0</v>
      </c>
      <c r="C67" s="130">
        <v>20</v>
      </c>
      <c r="D67" s="131">
        <v>24.796499999999998</v>
      </c>
      <c r="E67" s="132">
        <v>44834</v>
      </c>
      <c r="F67" s="133">
        <v>3276.2957917529557</v>
      </c>
      <c r="G67" s="133">
        <v>3414.1080171788226</v>
      </c>
      <c r="H67" s="131">
        <v>5.9333333333333336</v>
      </c>
      <c r="I67" s="133">
        <v>6.2439826257228086</v>
      </c>
      <c r="J67" s="131">
        <v>6.4566666666666661</v>
      </c>
      <c r="K67" s="133">
        <v>6.7193049139081555</v>
      </c>
      <c r="L67" s="134">
        <f t="shared" si="0"/>
        <v>0.68901377369544414</v>
      </c>
      <c r="M67" s="134">
        <f t="shared" si="1"/>
        <v>0.6837092144046546</v>
      </c>
      <c r="N67" s="134">
        <f t="shared" si="2"/>
        <v>0.22752054109395525</v>
      </c>
      <c r="O67" s="134">
        <f t="shared" si="3"/>
        <v>0.23709083452630711</v>
      </c>
      <c r="P67" s="134">
        <v>0.99</v>
      </c>
      <c r="Q67" s="134">
        <v>0.99900999999999995</v>
      </c>
      <c r="R67" s="134">
        <v>0.995</v>
      </c>
      <c r="S67" s="135">
        <v>1</v>
      </c>
      <c r="T67" s="146">
        <v>-1.9300000000000001E-2</v>
      </c>
    </row>
    <row r="68" spans="1:20">
      <c r="A68" s="129" t="s">
        <v>17</v>
      </c>
      <c r="B68" s="130" t="s">
        <v>0</v>
      </c>
      <c r="C68" s="130">
        <v>20</v>
      </c>
      <c r="D68" s="131">
        <v>24.796499999999998</v>
      </c>
      <c r="E68" s="132">
        <v>44865</v>
      </c>
      <c r="F68" s="133">
        <v>3542.347692649229</v>
      </c>
      <c r="G68" s="133">
        <v>3587.0537438343081</v>
      </c>
      <c r="H68" s="131">
        <v>5.387096774193548</v>
      </c>
      <c r="I68" s="133">
        <v>5.5414864043355312</v>
      </c>
      <c r="J68" s="131">
        <v>6.5354838709677416</v>
      </c>
      <c r="K68" s="133">
        <v>6.7435004119246074</v>
      </c>
      <c r="L68" s="134">
        <f t="shared" si="0"/>
        <v>0.71223968084889555</v>
      </c>
      <c r="M68" s="134">
        <f t="shared" si="1"/>
        <v>0.69328045450261333</v>
      </c>
      <c r="N68" s="134">
        <f t="shared" si="2"/>
        <v>0.23806100085008258</v>
      </c>
      <c r="O68" s="134">
        <f t="shared" si="3"/>
        <v>0.24106543977381104</v>
      </c>
      <c r="P68" s="134">
        <v>0.99</v>
      </c>
      <c r="Q68" s="134">
        <v>0.99814000000000003</v>
      </c>
      <c r="R68" s="134">
        <v>0.995</v>
      </c>
      <c r="S68" s="135">
        <v>1</v>
      </c>
      <c r="T68" s="146">
        <v>-1.7899999999999999E-2</v>
      </c>
    </row>
    <row r="69" spans="1:20">
      <c r="A69" s="129" t="s">
        <v>17</v>
      </c>
      <c r="B69" s="130" t="s">
        <v>0</v>
      </c>
      <c r="C69" s="130">
        <v>20</v>
      </c>
      <c r="D69" s="131">
        <v>24.796499999999998</v>
      </c>
      <c r="E69" s="132">
        <v>44895</v>
      </c>
      <c r="F69" s="133">
        <v>3083.5124218214751</v>
      </c>
      <c r="G69" s="133">
        <v>3036.3172619968373</v>
      </c>
      <c r="H69" s="131">
        <v>4.2666666666666666</v>
      </c>
      <c r="I69" s="133">
        <v>4.3067760541741134</v>
      </c>
      <c r="J69" s="131">
        <v>5.5533333333333328</v>
      </c>
      <c r="K69" s="133">
        <v>5.965014569499167</v>
      </c>
      <c r="L69" s="134">
        <f t="shared" si="0"/>
        <v>0.75395447924276104</v>
      </c>
      <c r="M69" s="134">
        <f t="shared" si="1"/>
        <v>0.68473352835028689</v>
      </c>
      <c r="N69" s="134">
        <f t="shared" si="2"/>
        <v>0.21413280707093577</v>
      </c>
      <c r="O69" s="134">
        <f t="shared" si="3"/>
        <v>0.21085536541644703</v>
      </c>
      <c r="P69" s="134">
        <v>0.99</v>
      </c>
      <c r="Q69" s="134">
        <v>0.99931499999999995</v>
      </c>
      <c r="R69" s="134">
        <v>0.995</v>
      </c>
      <c r="S69" s="135">
        <v>1</v>
      </c>
      <c r="T69" s="146">
        <v>-2.0400000000000001E-2</v>
      </c>
    </row>
    <row r="70" spans="1:20">
      <c r="A70" s="129" t="s">
        <v>17</v>
      </c>
      <c r="B70" s="130" t="s">
        <v>0</v>
      </c>
      <c r="C70" s="130">
        <v>20</v>
      </c>
      <c r="D70" s="131">
        <v>24.796499999999998</v>
      </c>
      <c r="E70" s="132">
        <v>44926</v>
      </c>
      <c r="F70" s="133">
        <v>3057.057906096376</v>
      </c>
      <c r="G70" s="133">
        <v>3093.3715690373924</v>
      </c>
      <c r="H70" s="131">
        <v>3.774193548387097</v>
      </c>
      <c r="I70" s="133">
        <v>3.9913760935730873</v>
      </c>
      <c r="J70" s="131">
        <v>5.2032258064516137</v>
      </c>
      <c r="K70" s="133">
        <v>5.8563882121772828</v>
      </c>
      <c r="L70" s="134">
        <f t="shared" si="0"/>
        <v>0.77204696168166043</v>
      </c>
      <c r="M70" s="134">
        <f t="shared" si="1"/>
        <v>0.68777366244977756</v>
      </c>
      <c r="N70" s="134">
        <f t="shared" si="2"/>
        <v>0.20544743992583173</v>
      </c>
      <c r="O70" s="134">
        <f t="shared" si="3"/>
        <v>0.20788787426326563</v>
      </c>
      <c r="P70" s="134">
        <v>0.99</v>
      </c>
      <c r="Q70" s="134">
        <v>0.99909000000000003</v>
      </c>
      <c r="R70" s="134">
        <v>0.995</v>
      </c>
      <c r="S70" s="135">
        <v>1</v>
      </c>
      <c r="T70" s="146">
        <v>-2.1600000000000001E-2</v>
      </c>
    </row>
    <row r="71" spans="1:20">
      <c r="A71" s="129" t="s">
        <v>17</v>
      </c>
      <c r="B71" s="130" t="s">
        <v>0</v>
      </c>
      <c r="C71" s="130">
        <v>20</v>
      </c>
      <c r="D71" s="131">
        <v>24.796499999999998</v>
      </c>
      <c r="E71" s="132">
        <v>44957</v>
      </c>
      <c r="F71" s="133">
        <v>3220.2155753144448</v>
      </c>
      <c r="G71" s="131">
        <v>3101.4018709951793</v>
      </c>
      <c r="H71" s="131">
        <v>4.032258064516129</v>
      </c>
      <c r="I71" s="131">
        <v>4.0833114326281317</v>
      </c>
      <c r="J71" s="131">
        <v>5.4741935483870963</v>
      </c>
      <c r="K71" s="131">
        <v>5.6697417529081386</v>
      </c>
      <c r="L71" s="134">
        <f t="shared" si="0"/>
        <v>0.77299649443895257</v>
      </c>
      <c r="M71" s="134">
        <f t="shared" si="1"/>
        <v>0.71216654736909191</v>
      </c>
      <c r="N71" s="134">
        <f t="shared" si="2"/>
        <v>0.21641233705070195</v>
      </c>
      <c r="O71" s="134">
        <f t="shared" si="3"/>
        <v>0.20842754509376202</v>
      </c>
      <c r="P71" s="134">
        <v>0.99</v>
      </c>
      <c r="Q71" s="134">
        <v>0.99922</v>
      </c>
      <c r="R71" s="134">
        <v>0.995</v>
      </c>
      <c r="S71" s="135">
        <v>1</v>
      </c>
      <c r="T71" s="146">
        <v>-1.7899999999999999E-2</v>
      </c>
    </row>
    <row r="72" spans="1:20">
      <c r="A72" s="129" t="s">
        <v>17</v>
      </c>
      <c r="B72" s="130" t="s">
        <v>0</v>
      </c>
      <c r="C72" s="130">
        <v>20</v>
      </c>
      <c r="D72" s="131">
        <v>24.796499999999998</v>
      </c>
      <c r="E72" s="132">
        <v>44985</v>
      </c>
      <c r="F72" s="133">
        <v>3266.4543570702003</v>
      </c>
      <c r="G72" s="133">
        <v>3252.3850015267667</v>
      </c>
      <c r="H72" s="131">
        <v>4.9642857142857144</v>
      </c>
      <c r="I72" s="133">
        <v>5.117502760821429</v>
      </c>
      <c r="J72" s="131">
        <v>6.2285714285714286</v>
      </c>
      <c r="K72" s="133">
        <v>6.5990893295076782</v>
      </c>
      <c r="L72" s="134">
        <f t="shared" si="0"/>
        <v>0.76296485629849331</v>
      </c>
      <c r="M72" s="134">
        <f t="shared" si="1"/>
        <v>0.70995490806318728</v>
      </c>
      <c r="N72" s="134">
        <f t="shared" si="2"/>
        <v>0.24303975871058039</v>
      </c>
      <c r="O72" s="134">
        <f t="shared" si="3"/>
        <v>0.24199293166121777</v>
      </c>
      <c r="P72" s="134">
        <v>0.99</v>
      </c>
      <c r="Q72" s="134">
        <v>0.99985900000000005</v>
      </c>
      <c r="R72" s="134">
        <v>0.995</v>
      </c>
      <c r="S72" s="135">
        <v>1</v>
      </c>
      <c r="T72" s="146">
        <v>-1.8700000000000001E-2</v>
      </c>
    </row>
    <row r="73" spans="1:20">
      <c r="A73" s="129" t="s">
        <v>17</v>
      </c>
      <c r="B73" s="130" t="s">
        <v>0</v>
      </c>
      <c r="C73" s="130">
        <v>20</v>
      </c>
      <c r="D73" s="131">
        <v>24.796499999999998</v>
      </c>
      <c r="E73" s="132">
        <v>45016</v>
      </c>
      <c r="F73" s="133">
        <v>3842.6378458148092</v>
      </c>
      <c r="G73" s="131">
        <v>3350.8010340333917</v>
      </c>
      <c r="H73" s="131">
        <v>6.161290322580645</v>
      </c>
      <c r="I73" s="131">
        <v>5.400617825896032</v>
      </c>
      <c r="J73" s="131">
        <v>6.9741935483870963</v>
      </c>
      <c r="K73" s="131">
        <v>6.1054670013284538</v>
      </c>
      <c r="L73" s="134">
        <f t="shared" si="0"/>
        <v>0.72401603810053772</v>
      </c>
      <c r="M73" s="134">
        <f t="shared" si="1"/>
        <v>0.71764704695655235</v>
      </c>
      <c r="N73" s="134">
        <f t="shared" si="2"/>
        <v>0.25824179071336084</v>
      </c>
      <c r="O73" s="134">
        <f t="shared" si="3"/>
        <v>0.22518824153450215</v>
      </c>
      <c r="P73" s="134">
        <v>0.99</v>
      </c>
      <c r="Q73" s="134">
        <v>0.99487099999999995</v>
      </c>
      <c r="R73" s="134">
        <v>0.995</v>
      </c>
      <c r="S73" s="135">
        <v>0.99542200000000003</v>
      </c>
      <c r="T73" s="146">
        <v>-1.04E-2</v>
      </c>
    </row>
    <row r="74" spans="1:20">
      <c r="A74" s="129" t="s">
        <v>17</v>
      </c>
      <c r="B74" s="130" t="s">
        <v>0</v>
      </c>
      <c r="C74" s="130">
        <v>20</v>
      </c>
      <c r="D74" s="131">
        <v>24.796499999999998</v>
      </c>
      <c r="E74" s="132">
        <f t="shared" ref="E74:E94" si="4">EOMONTH(E73,1)</f>
        <v>45046</v>
      </c>
      <c r="F74" s="133">
        <v>3619.9998728567784</v>
      </c>
      <c r="G74" s="131">
        <v>3577.353046525508</v>
      </c>
      <c r="H74" s="131">
        <v>6.8666666666666663</v>
      </c>
      <c r="I74" s="131">
        <v>6.5898692509556325</v>
      </c>
      <c r="J74" s="131">
        <v>6.9933333333333341</v>
      </c>
      <c r="K74" s="131">
        <v>6.8524274621397048</v>
      </c>
      <c r="L74" s="134">
        <f t="shared" si="0"/>
        <v>0.70287402144363798</v>
      </c>
      <c r="M74" s="134">
        <f t="shared" si="1"/>
        <v>0.70250982143956908</v>
      </c>
      <c r="N74" s="134">
        <f t="shared" si="2"/>
        <v>0.2513888800594985</v>
      </c>
      <c r="O74" s="134">
        <f t="shared" si="3"/>
        <v>0.24842729489760471</v>
      </c>
      <c r="P74" s="134">
        <v>0.99</v>
      </c>
      <c r="Q74" s="134">
        <v>0.99897199999999997</v>
      </c>
      <c r="R74" s="134">
        <v>0.995</v>
      </c>
      <c r="S74" s="135">
        <v>1</v>
      </c>
      <c r="T74" s="146">
        <v>-1.7999999999999999E-2</v>
      </c>
    </row>
    <row r="75" spans="1:20">
      <c r="A75" s="129" t="s">
        <v>17</v>
      </c>
      <c r="B75" s="130" t="s">
        <v>0</v>
      </c>
      <c r="C75" s="130">
        <v>20</v>
      </c>
      <c r="D75" s="131">
        <v>24.796499999999998</v>
      </c>
      <c r="E75" s="132">
        <f t="shared" si="4"/>
        <v>45077</v>
      </c>
      <c r="F75" s="133" t="e">
        <f>Performance!#REF!</f>
        <v>#REF!</v>
      </c>
      <c r="G75" s="133" t="e">
        <f>Performance!#REF!</f>
        <v>#REF!</v>
      </c>
      <c r="H75" s="133" t="e">
        <f>Performance!#REF!</f>
        <v>#REF!</v>
      </c>
      <c r="I75" s="133" t="e">
        <f>Performance!#REF!</f>
        <v>#REF!</v>
      </c>
      <c r="J75" s="133" t="e">
        <f>Performance!#REF!</f>
        <v>#REF!</v>
      </c>
      <c r="K75" s="133" t="e">
        <f>Performance!#REF!</f>
        <v>#REF!</v>
      </c>
      <c r="L75" s="134" t="e">
        <f t="shared" si="0"/>
        <v>#REF!</v>
      </c>
      <c r="M75" s="134" t="e">
        <f t="shared" si="1"/>
        <v>#REF!</v>
      </c>
      <c r="N75" s="134" t="e">
        <f t="shared" si="2"/>
        <v>#REF!</v>
      </c>
      <c r="O75" s="134" t="e">
        <f t="shared" si="3"/>
        <v>#REF!</v>
      </c>
      <c r="P75" s="134">
        <v>0.99</v>
      </c>
      <c r="Q75" s="134" t="e">
        <f>Performance!#REF!</f>
        <v>#REF!</v>
      </c>
      <c r="R75" s="134" t="e">
        <f>Performance!#REF!</f>
        <v>#REF!</v>
      </c>
      <c r="S75" s="134" t="e">
        <f>Performance!#REF!</f>
        <v>#REF!</v>
      </c>
      <c r="T75" s="146">
        <f>Performance!A200</f>
        <v>0</v>
      </c>
    </row>
    <row r="76" spans="1:20">
      <c r="A76" s="129" t="s">
        <v>17</v>
      </c>
      <c r="B76" s="130" t="s">
        <v>0</v>
      </c>
      <c r="C76" s="130">
        <v>20</v>
      </c>
      <c r="D76" s="131">
        <v>24.796499999999998</v>
      </c>
      <c r="E76" s="132">
        <f t="shared" si="4"/>
        <v>45107</v>
      </c>
      <c r="F76" s="133" t="e">
        <f>Performance!#REF!</f>
        <v>#REF!</v>
      </c>
      <c r="G76" s="133" t="e">
        <f>Performance!#REF!</f>
        <v>#REF!</v>
      </c>
      <c r="H76" s="131">
        <v>6.5</v>
      </c>
      <c r="I76" s="133" t="e">
        <f>Performance!#REF!</f>
        <v>#REF!</v>
      </c>
      <c r="J76" s="131">
        <v>6.47</v>
      </c>
      <c r="K76" s="133" t="e">
        <f>Performance!#REF!</f>
        <v>#REF!</v>
      </c>
      <c r="L76" s="134" t="e">
        <f t="shared" si="0"/>
        <v>#REF!</v>
      </c>
      <c r="M76" s="134" t="e">
        <f t="shared" si="1"/>
        <v>#REF!</v>
      </c>
      <c r="N76" s="134" t="e">
        <f t="shared" si="2"/>
        <v>#REF!</v>
      </c>
      <c r="O76" s="134" t="e">
        <f t="shared" si="3"/>
        <v>#REF!</v>
      </c>
      <c r="P76" s="134">
        <v>0.99</v>
      </c>
      <c r="Q76" s="134" t="e">
        <f>Performance!#REF!</f>
        <v>#REF!</v>
      </c>
      <c r="R76" s="134">
        <v>0.995</v>
      </c>
      <c r="S76" s="134" t="e">
        <f>Performance!#REF!</f>
        <v>#REF!</v>
      </c>
      <c r="T76" s="146">
        <f>Performance!A201</f>
        <v>0</v>
      </c>
    </row>
    <row r="77" spans="1:20">
      <c r="A77" s="129" t="s">
        <v>17</v>
      </c>
      <c r="B77" s="130" t="s">
        <v>0</v>
      </c>
      <c r="C77" s="130">
        <v>20</v>
      </c>
      <c r="D77" s="131">
        <v>24.796499999999998</v>
      </c>
      <c r="E77" s="132">
        <f t="shared" si="4"/>
        <v>45138</v>
      </c>
      <c r="F77" s="133" t="e">
        <f>Performance!#REF!</f>
        <v>#REF!</v>
      </c>
      <c r="G77" s="133" t="e">
        <f>Performance!#REF!</f>
        <v>#REF!</v>
      </c>
      <c r="H77" s="131">
        <v>5.741935483870968</v>
      </c>
      <c r="I77" s="133" t="e">
        <f>Performance!#REF!</f>
        <v>#REF!</v>
      </c>
      <c r="J77" s="131">
        <v>5.7290322580645157</v>
      </c>
      <c r="K77" s="133" t="e">
        <f>Performance!#REF!</f>
        <v>#REF!</v>
      </c>
      <c r="L77" s="134" t="e">
        <f t="shared" si="0"/>
        <v>#REF!</v>
      </c>
      <c r="M77" s="134" t="e">
        <f t="shared" si="1"/>
        <v>#REF!</v>
      </c>
      <c r="N77" s="134" t="e">
        <f t="shared" si="2"/>
        <v>#REF!</v>
      </c>
      <c r="O77" s="134" t="e">
        <f t="shared" si="3"/>
        <v>#REF!</v>
      </c>
      <c r="P77" s="134">
        <v>0.99</v>
      </c>
      <c r="Q77" s="134" t="e">
        <f>Performance!#REF!</f>
        <v>#REF!</v>
      </c>
      <c r="R77" s="134">
        <v>0.995</v>
      </c>
      <c r="S77" s="134" t="e">
        <f>Performance!#REF!</f>
        <v>#REF!</v>
      </c>
      <c r="T77" s="146">
        <f>Performance!A202</f>
        <v>0</v>
      </c>
    </row>
    <row r="78" spans="1:20">
      <c r="A78" s="129" t="s">
        <v>17</v>
      </c>
      <c r="B78" s="130" t="s">
        <v>0</v>
      </c>
      <c r="C78" s="130">
        <v>20</v>
      </c>
      <c r="D78" s="131">
        <v>24.796499999999998</v>
      </c>
      <c r="E78" s="132">
        <f t="shared" si="4"/>
        <v>45169</v>
      </c>
      <c r="F78" s="133" t="e">
        <f>Performance!#REF!</f>
        <v>#REF!</v>
      </c>
      <c r="G78" s="133" t="e">
        <f>Performance!#REF!</f>
        <v>#REF!</v>
      </c>
      <c r="H78" s="131">
        <v>5.709677419354839</v>
      </c>
      <c r="I78" s="133" t="e">
        <f>Performance!#REF!</f>
        <v>#REF!</v>
      </c>
      <c r="J78" s="131">
        <v>5.7612903225806447</v>
      </c>
      <c r="K78" s="133" t="e">
        <f>Performance!#REF!</f>
        <v>#REF!</v>
      </c>
      <c r="L78" s="134" t="e">
        <f t="shared" si="0"/>
        <v>#REF!</v>
      </c>
      <c r="M78" s="134" t="e">
        <f t="shared" si="1"/>
        <v>#REF!</v>
      </c>
      <c r="N78" s="134" t="e">
        <f t="shared" si="2"/>
        <v>#REF!</v>
      </c>
      <c r="O78" s="134" t="e">
        <f t="shared" si="3"/>
        <v>#REF!</v>
      </c>
      <c r="P78" s="134">
        <v>0.99</v>
      </c>
      <c r="Q78" s="134" t="e">
        <f>Performance!#REF!</f>
        <v>#REF!</v>
      </c>
      <c r="R78" s="134">
        <v>0.995</v>
      </c>
      <c r="S78" s="134" t="e">
        <f>Performance!#REF!</f>
        <v>#REF!</v>
      </c>
      <c r="T78" s="146">
        <f>Performance!A203</f>
        <v>0</v>
      </c>
    </row>
    <row r="79" spans="1:20">
      <c r="A79" s="129" t="s">
        <v>17</v>
      </c>
      <c r="B79" s="130" t="s">
        <v>0</v>
      </c>
      <c r="C79" s="130">
        <v>20</v>
      </c>
      <c r="D79" s="131">
        <v>24.796499999999998</v>
      </c>
      <c r="E79" s="132">
        <f t="shared" si="4"/>
        <v>45199</v>
      </c>
      <c r="F79" s="133" t="e">
        <f>Performance!#REF!</f>
        <v>#REF!</v>
      </c>
      <c r="G79" s="133" t="e">
        <f>Performance!#REF!</f>
        <v>#REF!</v>
      </c>
      <c r="H79" s="131">
        <v>5.9333333333333336</v>
      </c>
      <c r="I79" s="133" t="e">
        <f>Performance!#REF!</f>
        <v>#REF!</v>
      </c>
      <c r="J79" s="131">
        <v>6.4566666666666661</v>
      </c>
      <c r="K79" s="133" t="e">
        <f>Performance!#REF!</f>
        <v>#REF!</v>
      </c>
      <c r="L79" s="134" t="e">
        <f t="shared" si="0"/>
        <v>#REF!</v>
      </c>
      <c r="M79" s="134" t="e">
        <f t="shared" si="1"/>
        <v>#REF!</v>
      </c>
      <c r="N79" s="134" t="e">
        <f t="shared" si="2"/>
        <v>#REF!</v>
      </c>
      <c r="O79" s="134" t="e">
        <f t="shared" si="3"/>
        <v>#REF!</v>
      </c>
      <c r="P79" s="134">
        <v>0.99</v>
      </c>
      <c r="Q79" s="134" t="e">
        <f>Performance!#REF!</f>
        <v>#REF!</v>
      </c>
      <c r="R79" s="134">
        <v>0.995</v>
      </c>
      <c r="S79" s="134" t="e">
        <f>Performance!#REF!</f>
        <v>#REF!</v>
      </c>
      <c r="T79" s="146">
        <f>Performance!A204</f>
        <v>0</v>
      </c>
    </row>
    <row r="80" spans="1:20">
      <c r="A80" s="129" t="s">
        <v>17</v>
      </c>
      <c r="B80" s="130" t="s">
        <v>0</v>
      </c>
      <c r="C80" s="130">
        <v>20</v>
      </c>
      <c r="D80" s="131">
        <v>24.796499999999998</v>
      </c>
      <c r="E80" s="132">
        <f t="shared" si="4"/>
        <v>45230</v>
      </c>
      <c r="F80" s="133" t="e">
        <f>Performance!#REF!</f>
        <v>#REF!</v>
      </c>
      <c r="G80" s="133" t="e">
        <f>Performance!#REF!</f>
        <v>#REF!</v>
      </c>
      <c r="H80" s="133" t="e">
        <f>Performance!#REF!</f>
        <v>#REF!</v>
      </c>
      <c r="I80" s="133" t="e">
        <f>Performance!#REF!</f>
        <v>#REF!</v>
      </c>
      <c r="J80" s="133" t="e">
        <f>Performance!#REF!</f>
        <v>#REF!</v>
      </c>
      <c r="K80" s="133" t="e">
        <f>Performance!#REF!</f>
        <v>#REF!</v>
      </c>
      <c r="L80" s="134" t="e">
        <f t="shared" si="0"/>
        <v>#REF!</v>
      </c>
      <c r="M80" s="134" t="e">
        <f t="shared" si="1"/>
        <v>#REF!</v>
      </c>
      <c r="N80" s="134" t="e">
        <f t="shared" si="2"/>
        <v>#REF!</v>
      </c>
      <c r="O80" s="134" t="e">
        <f t="shared" si="3"/>
        <v>#REF!</v>
      </c>
      <c r="P80" s="134">
        <v>0.99</v>
      </c>
      <c r="Q80" s="134" t="e">
        <f>Performance!#REF!</f>
        <v>#REF!</v>
      </c>
      <c r="R80" s="134">
        <v>0.995</v>
      </c>
      <c r="S80" s="134" t="e">
        <f>Performance!#REF!</f>
        <v>#REF!</v>
      </c>
      <c r="T80" s="146">
        <f>Performance!A205</f>
        <v>0</v>
      </c>
    </row>
    <row r="81" spans="1:20">
      <c r="A81" s="129" t="s">
        <v>17</v>
      </c>
      <c r="B81" s="130" t="s">
        <v>0</v>
      </c>
      <c r="C81" s="130">
        <v>20</v>
      </c>
      <c r="D81" s="131">
        <v>24.796499999999998</v>
      </c>
      <c r="E81" s="132">
        <f t="shared" si="4"/>
        <v>45260</v>
      </c>
      <c r="F81" s="133" t="e">
        <f>Performance!#REF!</f>
        <v>#REF!</v>
      </c>
      <c r="G81" s="133" t="e">
        <f>Performance!#REF!</f>
        <v>#REF!</v>
      </c>
      <c r="H81" s="131">
        <v>4.2666666666666666</v>
      </c>
      <c r="I81" s="133" t="e">
        <f>Performance!#REF!</f>
        <v>#REF!</v>
      </c>
      <c r="J81" s="131">
        <v>5.5533333333333328</v>
      </c>
      <c r="K81" s="133" t="e">
        <f>Performance!#REF!</f>
        <v>#REF!</v>
      </c>
      <c r="L81" s="134" t="e">
        <f t="shared" si="0"/>
        <v>#REF!</v>
      </c>
      <c r="M81" s="134" t="e">
        <f t="shared" si="1"/>
        <v>#REF!</v>
      </c>
      <c r="N81" s="134" t="e">
        <f t="shared" si="2"/>
        <v>#REF!</v>
      </c>
      <c r="O81" s="134" t="e">
        <f t="shared" si="3"/>
        <v>#REF!</v>
      </c>
      <c r="P81" s="134">
        <v>0.99</v>
      </c>
      <c r="Q81" s="134" t="e">
        <f>Performance!#REF!</f>
        <v>#REF!</v>
      </c>
      <c r="R81" s="134">
        <v>0.995</v>
      </c>
      <c r="S81" s="134" t="e">
        <f>Performance!#REF!</f>
        <v>#REF!</v>
      </c>
      <c r="T81" s="146">
        <f>Performance!A206</f>
        <v>0</v>
      </c>
    </row>
    <row r="82" spans="1:20">
      <c r="A82" s="129" t="s">
        <v>17</v>
      </c>
      <c r="B82" s="130" t="s">
        <v>0</v>
      </c>
      <c r="C82" s="130">
        <v>20</v>
      </c>
      <c r="D82" s="131">
        <v>24.796499999999998</v>
      </c>
      <c r="E82" s="132">
        <f t="shared" si="4"/>
        <v>45291</v>
      </c>
      <c r="F82" s="133" t="e">
        <f>Performance!#REF!</f>
        <v>#REF!</v>
      </c>
      <c r="G82" s="133" t="e">
        <f>Performance!#REF!</f>
        <v>#REF!</v>
      </c>
      <c r="H82" s="131">
        <v>3.774193548387097</v>
      </c>
      <c r="I82" s="133" t="e">
        <f>Performance!#REF!</f>
        <v>#REF!</v>
      </c>
      <c r="J82" s="131">
        <v>5.2032258064516137</v>
      </c>
      <c r="K82" s="133" t="e">
        <f>Performance!#REF!</f>
        <v>#REF!</v>
      </c>
      <c r="L82" s="134" t="e">
        <f t="shared" si="0"/>
        <v>#REF!</v>
      </c>
      <c r="M82" s="134" t="e">
        <f t="shared" si="1"/>
        <v>#REF!</v>
      </c>
      <c r="N82" s="134" t="e">
        <f t="shared" si="2"/>
        <v>#REF!</v>
      </c>
      <c r="O82" s="134" t="e">
        <f t="shared" si="3"/>
        <v>#REF!</v>
      </c>
      <c r="P82" s="134">
        <v>0.99</v>
      </c>
      <c r="Q82" s="134" t="e">
        <f>Performance!#REF!</f>
        <v>#REF!</v>
      </c>
      <c r="R82" s="134">
        <v>0.995</v>
      </c>
      <c r="S82" s="134" t="e">
        <f>Performance!#REF!</f>
        <v>#REF!</v>
      </c>
      <c r="T82" s="146">
        <f>Performance!A207</f>
        <v>0</v>
      </c>
    </row>
    <row r="83" spans="1:20">
      <c r="A83" s="129" t="s">
        <v>17</v>
      </c>
      <c r="B83" s="130" t="s">
        <v>0</v>
      </c>
      <c r="C83" s="130">
        <v>20</v>
      </c>
      <c r="D83" s="131">
        <v>24.796499999999998</v>
      </c>
      <c r="E83" s="132">
        <f t="shared" si="4"/>
        <v>45322</v>
      </c>
      <c r="F83" s="133" t="e">
        <f>Performance!#REF!</f>
        <v>#REF!</v>
      </c>
      <c r="G83" s="133" t="e">
        <f>Performance!#REF!</f>
        <v>#REF!</v>
      </c>
      <c r="H83" s="131">
        <v>3.774193548387097</v>
      </c>
      <c r="I83" s="133" t="e">
        <f>Performance!#REF!</f>
        <v>#REF!</v>
      </c>
      <c r="J83" s="131">
        <v>5.2032258064516137</v>
      </c>
      <c r="K83" s="133" t="e">
        <f>Performance!#REF!</f>
        <v>#REF!</v>
      </c>
      <c r="L83" s="134" t="e">
        <f t="shared" si="0"/>
        <v>#REF!</v>
      </c>
      <c r="M83" s="134" t="e">
        <f t="shared" si="1"/>
        <v>#REF!</v>
      </c>
      <c r="N83" s="134" t="e">
        <f t="shared" si="2"/>
        <v>#REF!</v>
      </c>
      <c r="O83" s="134" t="e">
        <f t="shared" si="3"/>
        <v>#REF!</v>
      </c>
      <c r="P83" s="134">
        <v>0.99</v>
      </c>
      <c r="Q83" s="134" t="e">
        <f>Performance!#REF!</f>
        <v>#REF!</v>
      </c>
      <c r="R83" s="134">
        <v>0.995</v>
      </c>
      <c r="S83" s="134" t="e">
        <f>Performance!#REF!</f>
        <v>#REF!</v>
      </c>
      <c r="T83" s="146">
        <f>Performance!A208</f>
        <v>0</v>
      </c>
    </row>
    <row r="84" spans="1:20">
      <c r="A84" s="129" t="s">
        <v>17</v>
      </c>
      <c r="B84" s="130" t="s">
        <v>0</v>
      </c>
      <c r="C84" s="130">
        <v>20</v>
      </c>
      <c r="D84" s="131">
        <v>24.796499999999998</v>
      </c>
      <c r="E84" s="132">
        <f t="shared" si="4"/>
        <v>45351</v>
      </c>
      <c r="F84" s="133" t="e">
        <f>Performance!#REF!</f>
        <v>#REF!</v>
      </c>
      <c r="G84" s="133" t="e">
        <f>Performance!#REF!</f>
        <v>#REF!</v>
      </c>
      <c r="H84" s="131">
        <v>3.774193548387097</v>
      </c>
      <c r="I84" s="133" t="e">
        <f>Performance!#REF!</f>
        <v>#REF!</v>
      </c>
      <c r="J84" s="131">
        <v>5.2032258064516137</v>
      </c>
      <c r="K84" s="133" t="e">
        <f>Performance!#REF!</f>
        <v>#REF!</v>
      </c>
      <c r="L84" s="134" t="e">
        <f t="shared" si="0"/>
        <v>#REF!</v>
      </c>
      <c r="M84" s="134" t="e">
        <f t="shared" si="1"/>
        <v>#REF!</v>
      </c>
      <c r="N84" s="134" t="e">
        <f t="shared" si="2"/>
        <v>#REF!</v>
      </c>
      <c r="O84" s="134" t="e">
        <f t="shared" si="3"/>
        <v>#REF!</v>
      </c>
      <c r="P84" s="134">
        <v>0.99</v>
      </c>
      <c r="Q84" s="134" t="e">
        <f>Performance!#REF!</f>
        <v>#REF!</v>
      </c>
      <c r="R84" s="134">
        <v>0.995</v>
      </c>
      <c r="S84" s="134" t="e">
        <f>Performance!#REF!</f>
        <v>#REF!</v>
      </c>
      <c r="T84" s="146">
        <f>Performance!A209</f>
        <v>0</v>
      </c>
    </row>
    <row r="85" spans="1:20">
      <c r="A85" s="129" t="s">
        <v>17</v>
      </c>
      <c r="B85" s="130" t="s">
        <v>0</v>
      </c>
      <c r="C85" s="130">
        <v>20</v>
      </c>
      <c r="D85" s="131">
        <v>24.796499999999998</v>
      </c>
      <c r="E85" s="132">
        <f t="shared" si="4"/>
        <v>45382</v>
      </c>
      <c r="F85" s="133" t="e">
        <f>Performance!#REF!</f>
        <v>#REF!</v>
      </c>
      <c r="G85" s="133" t="e">
        <f>Performance!#REF!</f>
        <v>#REF!</v>
      </c>
      <c r="H85" s="131">
        <v>3.774193548387097</v>
      </c>
      <c r="I85" s="133" t="e">
        <f>Performance!#REF!</f>
        <v>#REF!</v>
      </c>
      <c r="J85" s="131">
        <v>5.2032258064516137</v>
      </c>
      <c r="K85" s="133" t="e">
        <f>Performance!#REF!</f>
        <v>#REF!</v>
      </c>
      <c r="L85" s="134" t="e">
        <f t="shared" si="0"/>
        <v>#REF!</v>
      </c>
      <c r="M85" s="134" t="e">
        <f t="shared" si="1"/>
        <v>#REF!</v>
      </c>
      <c r="N85" s="134" t="e">
        <f t="shared" si="2"/>
        <v>#REF!</v>
      </c>
      <c r="O85" s="134" t="e">
        <f t="shared" si="3"/>
        <v>#REF!</v>
      </c>
      <c r="P85" s="134">
        <v>0.99</v>
      </c>
      <c r="Q85" s="134" t="e">
        <f>Performance!#REF!</f>
        <v>#REF!</v>
      </c>
      <c r="R85" s="134">
        <v>0.995</v>
      </c>
      <c r="S85" s="134" t="e">
        <f>Performance!#REF!</f>
        <v>#REF!</v>
      </c>
      <c r="T85" s="146">
        <f>Performance!A210</f>
        <v>0</v>
      </c>
    </row>
    <row r="86" spans="1:20">
      <c r="A86" s="129" t="s">
        <v>17</v>
      </c>
      <c r="B86" s="130" t="s">
        <v>0</v>
      </c>
      <c r="C86" s="130">
        <v>20</v>
      </c>
      <c r="D86" s="131">
        <v>24.796499999999998</v>
      </c>
      <c r="E86" s="132">
        <f t="shared" si="4"/>
        <v>45412</v>
      </c>
      <c r="F86" s="133" t="e">
        <f>Performance!#REF!</f>
        <v>#REF!</v>
      </c>
      <c r="G86" s="133" t="e">
        <f>Performance!#REF!</f>
        <v>#REF!</v>
      </c>
      <c r="H86" s="131">
        <v>3.774193548387097</v>
      </c>
      <c r="I86" s="133" t="e">
        <f>Performance!#REF!</f>
        <v>#REF!</v>
      </c>
      <c r="J86" s="131">
        <v>5.2032258064516137</v>
      </c>
      <c r="K86" s="133" t="e">
        <f>Performance!#REF!</f>
        <v>#REF!</v>
      </c>
      <c r="L86" s="134" t="e">
        <f t="shared" si="0"/>
        <v>#REF!</v>
      </c>
      <c r="M86" s="134" t="e">
        <f t="shared" si="1"/>
        <v>#REF!</v>
      </c>
      <c r="N86" s="134" t="e">
        <f t="shared" si="2"/>
        <v>#REF!</v>
      </c>
      <c r="O86" s="134" t="e">
        <f t="shared" si="3"/>
        <v>#REF!</v>
      </c>
      <c r="P86" s="134">
        <v>0.99</v>
      </c>
      <c r="Q86" s="134" t="e">
        <f>Performance!#REF!</f>
        <v>#REF!</v>
      </c>
      <c r="R86" s="134">
        <v>0.995</v>
      </c>
      <c r="S86" s="134" t="e">
        <f>Performance!#REF!</f>
        <v>#REF!</v>
      </c>
      <c r="T86" s="146">
        <f>Performance!A211</f>
        <v>0</v>
      </c>
    </row>
    <row r="87" spans="1:20">
      <c r="A87" s="129" t="s">
        <v>17</v>
      </c>
      <c r="B87" s="130" t="s">
        <v>0</v>
      </c>
      <c r="C87" s="130">
        <v>20</v>
      </c>
      <c r="D87" s="131">
        <v>24.796499999999998</v>
      </c>
      <c r="E87" s="132">
        <f t="shared" si="4"/>
        <v>45443</v>
      </c>
      <c r="F87" s="133" t="e">
        <f>Performance!#REF!</f>
        <v>#REF!</v>
      </c>
      <c r="G87" s="133" t="e">
        <f>Performance!#REF!</f>
        <v>#REF!</v>
      </c>
      <c r="H87" s="131">
        <v>3.774193548387097</v>
      </c>
      <c r="I87" s="133" t="e">
        <f>Performance!#REF!</f>
        <v>#REF!</v>
      </c>
      <c r="J87" s="131">
        <v>5.2032258064516137</v>
      </c>
      <c r="K87" s="133" t="e">
        <f>Performance!#REF!</f>
        <v>#REF!</v>
      </c>
      <c r="L87" s="134" t="e">
        <f t="shared" si="0"/>
        <v>#REF!</v>
      </c>
      <c r="M87" s="134" t="e">
        <f t="shared" si="1"/>
        <v>#REF!</v>
      </c>
      <c r="N87" s="134" t="e">
        <f t="shared" si="2"/>
        <v>#REF!</v>
      </c>
      <c r="O87" s="134" t="e">
        <f t="shared" si="3"/>
        <v>#REF!</v>
      </c>
      <c r="P87" s="134">
        <v>0.99</v>
      </c>
      <c r="Q87" s="134" t="e">
        <f>Performance!#REF!</f>
        <v>#REF!</v>
      </c>
      <c r="R87" s="134">
        <v>0.995</v>
      </c>
      <c r="S87" s="134" t="e">
        <f>Performance!#REF!</f>
        <v>#REF!</v>
      </c>
      <c r="T87" s="146">
        <f>Performance!A212</f>
        <v>0</v>
      </c>
    </row>
    <row r="88" spans="1:20">
      <c r="A88" s="129" t="s">
        <v>17</v>
      </c>
      <c r="B88" s="130" t="s">
        <v>0</v>
      </c>
      <c r="C88" s="130">
        <v>20</v>
      </c>
      <c r="D88" s="131">
        <v>24.796499999999998</v>
      </c>
      <c r="E88" s="132">
        <f t="shared" si="4"/>
        <v>45473</v>
      </c>
      <c r="F88" s="133" t="e">
        <f>Performance!#REF!</f>
        <v>#REF!</v>
      </c>
      <c r="G88" s="133" t="e">
        <f>Performance!#REF!</f>
        <v>#REF!</v>
      </c>
      <c r="H88" s="131">
        <v>3.774193548387097</v>
      </c>
      <c r="I88" s="133" t="e">
        <f>Performance!#REF!</f>
        <v>#REF!</v>
      </c>
      <c r="J88" s="131">
        <v>5.2032258064516137</v>
      </c>
      <c r="K88" s="133" t="e">
        <f>Performance!#REF!</f>
        <v>#REF!</v>
      </c>
      <c r="L88" s="134" t="e">
        <f t="shared" si="0"/>
        <v>#REF!</v>
      </c>
      <c r="M88" s="134" t="e">
        <f t="shared" si="1"/>
        <v>#REF!</v>
      </c>
      <c r="N88" s="134" t="e">
        <f t="shared" si="2"/>
        <v>#REF!</v>
      </c>
      <c r="O88" s="134" t="e">
        <f t="shared" si="3"/>
        <v>#REF!</v>
      </c>
      <c r="P88" s="134">
        <v>0.99</v>
      </c>
      <c r="Q88" s="134" t="e">
        <f>Performance!#REF!</f>
        <v>#REF!</v>
      </c>
      <c r="R88" s="134">
        <v>0.995</v>
      </c>
      <c r="S88" s="134" t="e">
        <f>Performance!#REF!</f>
        <v>#REF!</v>
      </c>
      <c r="T88" s="146">
        <f>Performance!A213</f>
        <v>0</v>
      </c>
    </row>
    <row r="89" spans="1:20">
      <c r="A89" s="129" t="s">
        <v>17</v>
      </c>
      <c r="B89" s="130" t="s">
        <v>0</v>
      </c>
      <c r="C89" s="130">
        <v>20</v>
      </c>
      <c r="D89" s="131">
        <v>24.796499999999998</v>
      </c>
      <c r="E89" s="132">
        <f t="shared" si="4"/>
        <v>45504</v>
      </c>
      <c r="F89" s="133" t="e">
        <f>Performance!#REF!</f>
        <v>#REF!</v>
      </c>
      <c r="G89" s="133" t="e">
        <f>Performance!#REF!</f>
        <v>#REF!</v>
      </c>
      <c r="H89" s="131">
        <v>3.774193548387097</v>
      </c>
      <c r="I89" s="133" t="e">
        <f>Performance!#REF!</f>
        <v>#REF!</v>
      </c>
      <c r="J89" s="131">
        <v>5.2032258064516137</v>
      </c>
      <c r="K89" s="133" t="e">
        <f>Performance!#REF!</f>
        <v>#REF!</v>
      </c>
      <c r="L89" s="134" t="e">
        <f t="shared" si="0"/>
        <v>#REF!</v>
      </c>
      <c r="M89" s="134" t="e">
        <f t="shared" si="1"/>
        <v>#REF!</v>
      </c>
      <c r="N89" s="134" t="e">
        <f t="shared" si="2"/>
        <v>#REF!</v>
      </c>
      <c r="O89" s="134" t="e">
        <f t="shared" si="3"/>
        <v>#REF!</v>
      </c>
      <c r="P89" s="134">
        <v>0.99</v>
      </c>
      <c r="Q89" s="134" t="e">
        <f>Performance!#REF!</f>
        <v>#REF!</v>
      </c>
      <c r="R89" s="134">
        <v>0.995</v>
      </c>
      <c r="S89" s="134" t="e">
        <f>Performance!#REF!</f>
        <v>#REF!</v>
      </c>
      <c r="T89" s="146">
        <f>Performance!A214</f>
        <v>0</v>
      </c>
    </row>
    <row r="90" spans="1:20">
      <c r="A90" s="129" t="s">
        <v>17</v>
      </c>
      <c r="B90" s="130" t="s">
        <v>0</v>
      </c>
      <c r="C90" s="130">
        <v>20</v>
      </c>
      <c r="D90" s="131">
        <v>24.796499999999998</v>
      </c>
      <c r="E90" s="132">
        <f t="shared" si="4"/>
        <v>45535</v>
      </c>
      <c r="F90" s="133" t="e">
        <f>Performance!#REF!</f>
        <v>#REF!</v>
      </c>
      <c r="G90" s="133" t="e">
        <f>Performance!#REF!</f>
        <v>#REF!</v>
      </c>
      <c r="H90" s="131">
        <v>3.774193548387097</v>
      </c>
      <c r="I90" s="133" t="e">
        <f>Performance!#REF!</f>
        <v>#REF!</v>
      </c>
      <c r="J90" s="131">
        <v>5.2032258064516137</v>
      </c>
      <c r="K90" s="133" t="e">
        <f>Performance!#REF!</f>
        <v>#REF!</v>
      </c>
      <c r="L90" s="134" t="e">
        <f t="shared" si="0"/>
        <v>#REF!</v>
      </c>
      <c r="M90" s="134" t="e">
        <f t="shared" si="1"/>
        <v>#REF!</v>
      </c>
      <c r="N90" s="134" t="e">
        <f t="shared" si="2"/>
        <v>#REF!</v>
      </c>
      <c r="O90" s="134" t="e">
        <f t="shared" si="3"/>
        <v>#REF!</v>
      </c>
      <c r="P90" s="134">
        <v>0.99</v>
      </c>
      <c r="Q90" s="134" t="e">
        <f>Performance!#REF!</f>
        <v>#REF!</v>
      </c>
      <c r="R90" s="134">
        <v>0.995</v>
      </c>
      <c r="S90" s="134" t="e">
        <f>Performance!#REF!</f>
        <v>#REF!</v>
      </c>
      <c r="T90" s="146">
        <f>Performance!A215</f>
        <v>0</v>
      </c>
    </row>
    <row r="91" spans="1:20">
      <c r="A91" s="129" t="s">
        <v>17</v>
      </c>
      <c r="B91" s="130" t="s">
        <v>0</v>
      </c>
      <c r="C91" s="130">
        <v>20</v>
      </c>
      <c r="D91" s="131">
        <v>24.796499999999998</v>
      </c>
      <c r="E91" s="132">
        <f t="shared" si="4"/>
        <v>45565</v>
      </c>
      <c r="F91" s="133" t="e">
        <f>Performance!#REF!</f>
        <v>#REF!</v>
      </c>
      <c r="G91" s="133" t="e">
        <f>Performance!#REF!</f>
        <v>#REF!</v>
      </c>
      <c r="H91" s="131">
        <v>3.774193548387097</v>
      </c>
      <c r="I91" s="133" t="e">
        <f>Performance!#REF!</f>
        <v>#REF!</v>
      </c>
      <c r="J91" s="131">
        <v>5.2032258064516137</v>
      </c>
      <c r="K91" s="133" t="e">
        <f>Performance!#REF!</f>
        <v>#REF!</v>
      </c>
      <c r="L91" s="134" t="e">
        <f t="shared" si="0"/>
        <v>#REF!</v>
      </c>
      <c r="M91" s="134" t="e">
        <f t="shared" si="1"/>
        <v>#REF!</v>
      </c>
      <c r="N91" s="134" t="e">
        <f t="shared" si="2"/>
        <v>#REF!</v>
      </c>
      <c r="O91" s="134" t="e">
        <f t="shared" si="3"/>
        <v>#REF!</v>
      </c>
      <c r="P91" s="134">
        <v>0.99</v>
      </c>
      <c r="Q91" s="134" t="e">
        <f>Performance!#REF!</f>
        <v>#REF!</v>
      </c>
      <c r="R91" s="134">
        <v>0.995</v>
      </c>
      <c r="S91" s="134" t="e">
        <f>Performance!#REF!</f>
        <v>#REF!</v>
      </c>
      <c r="T91" s="146">
        <f>Performance!A216</f>
        <v>0</v>
      </c>
    </row>
    <row r="92" spans="1:20">
      <c r="A92" s="129" t="s">
        <v>17</v>
      </c>
      <c r="B92" s="130" t="s">
        <v>0</v>
      </c>
      <c r="C92" s="130">
        <v>20</v>
      </c>
      <c r="D92" s="131">
        <v>24.796499999999998</v>
      </c>
      <c r="E92" s="132">
        <f t="shared" si="4"/>
        <v>45596</v>
      </c>
      <c r="F92" s="133" t="e">
        <f>Performance!#REF!</f>
        <v>#REF!</v>
      </c>
      <c r="G92" s="133" t="e">
        <f>Performance!#REF!</f>
        <v>#REF!</v>
      </c>
      <c r="H92" s="131">
        <v>3.774193548387097</v>
      </c>
      <c r="I92" s="133" t="e">
        <f>Performance!#REF!</f>
        <v>#REF!</v>
      </c>
      <c r="J92" s="131">
        <v>5.2032258064516137</v>
      </c>
      <c r="K92" s="133" t="e">
        <f>Performance!#REF!</f>
        <v>#REF!</v>
      </c>
      <c r="L92" s="134" t="e">
        <f t="shared" si="0"/>
        <v>#REF!</v>
      </c>
      <c r="M92" s="134" t="e">
        <f t="shared" si="1"/>
        <v>#REF!</v>
      </c>
      <c r="N92" s="134" t="e">
        <f t="shared" si="2"/>
        <v>#REF!</v>
      </c>
      <c r="O92" s="134" t="e">
        <f t="shared" si="3"/>
        <v>#REF!</v>
      </c>
      <c r="P92" s="134">
        <v>0.99</v>
      </c>
      <c r="Q92" s="134" t="e">
        <f>Performance!#REF!</f>
        <v>#REF!</v>
      </c>
      <c r="R92" s="134">
        <v>0.995</v>
      </c>
      <c r="S92" s="134" t="e">
        <f>Performance!#REF!</f>
        <v>#REF!</v>
      </c>
      <c r="T92" s="146">
        <f>Performance!A217</f>
        <v>0</v>
      </c>
    </row>
    <row r="93" spans="1:20">
      <c r="A93" s="129" t="s">
        <v>17</v>
      </c>
      <c r="B93" s="130" t="s">
        <v>0</v>
      </c>
      <c r="C93" s="130">
        <v>20</v>
      </c>
      <c r="D93" s="131">
        <v>24.796499999999998</v>
      </c>
      <c r="E93" s="132">
        <f t="shared" si="4"/>
        <v>45626</v>
      </c>
      <c r="F93" s="133" t="e">
        <f>Performance!#REF!</f>
        <v>#REF!</v>
      </c>
      <c r="G93" s="133" t="e">
        <f>Performance!#REF!</f>
        <v>#REF!</v>
      </c>
      <c r="H93" s="131">
        <v>3.774193548387097</v>
      </c>
      <c r="I93" s="133" t="e">
        <f>Performance!#REF!</f>
        <v>#REF!</v>
      </c>
      <c r="J93" s="131">
        <v>5.2032258064516137</v>
      </c>
      <c r="K93" s="133" t="e">
        <f>Performance!#REF!</f>
        <v>#REF!</v>
      </c>
      <c r="L93" s="134" t="e">
        <f t="shared" si="0"/>
        <v>#REF!</v>
      </c>
      <c r="M93" s="134" t="e">
        <f t="shared" si="1"/>
        <v>#REF!</v>
      </c>
      <c r="N93" s="134" t="e">
        <f t="shared" si="2"/>
        <v>#REF!</v>
      </c>
      <c r="O93" s="134" t="e">
        <f t="shared" si="3"/>
        <v>#REF!</v>
      </c>
      <c r="P93" s="134">
        <v>0.99</v>
      </c>
      <c r="Q93" s="134" t="e">
        <f>Performance!#REF!</f>
        <v>#REF!</v>
      </c>
      <c r="R93" s="134">
        <v>0.995</v>
      </c>
      <c r="S93" s="134" t="e">
        <f>Performance!#REF!</f>
        <v>#REF!</v>
      </c>
      <c r="T93" s="146">
        <f>Performance!A218</f>
        <v>0</v>
      </c>
    </row>
    <row r="94" spans="1:20">
      <c r="A94" s="129" t="s">
        <v>17</v>
      </c>
      <c r="B94" s="130" t="s">
        <v>0</v>
      </c>
      <c r="C94" s="130">
        <v>20</v>
      </c>
      <c r="D94" s="131">
        <v>24.796499999999998</v>
      </c>
      <c r="E94" s="132">
        <f t="shared" si="4"/>
        <v>45657</v>
      </c>
      <c r="F94" s="133" t="e">
        <f>Performance!#REF!</f>
        <v>#REF!</v>
      </c>
      <c r="G94" s="133" t="e">
        <f>Performance!#REF!</f>
        <v>#REF!</v>
      </c>
      <c r="H94" s="131">
        <v>3.774193548387097</v>
      </c>
      <c r="I94" s="133" t="e">
        <f>Performance!#REF!</f>
        <v>#REF!</v>
      </c>
      <c r="J94" s="131">
        <v>5.2032258064516137</v>
      </c>
      <c r="K94" s="133" t="e">
        <f>Performance!#REF!</f>
        <v>#REF!</v>
      </c>
      <c r="L94" s="134" t="e">
        <f t="shared" si="0"/>
        <v>#REF!</v>
      </c>
      <c r="M94" s="134" t="e">
        <f t="shared" si="1"/>
        <v>#REF!</v>
      </c>
      <c r="N94" s="134" t="e">
        <f t="shared" si="2"/>
        <v>#REF!</v>
      </c>
      <c r="O94" s="134" t="e">
        <f t="shared" si="3"/>
        <v>#REF!</v>
      </c>
      <c r="P94" s="134">
        <v>0.99</v>
      </c>
      <c r="Q94" s="134" t="e">
        <f>Performance!#REF!</f>
        <v>#REF!</v>
      </c>
      <c r="R94" s="134">
        <v>0.995</v>
      </c>
      <c r="S94" s="134" t="e">
        <f>Performance!#REF!</f>
        <v>#REF!</v>
      </c>
      <c r="T94" s="146">
        <f>Performance!A219</f>
        <v>0</v>
      </c>
    </row>
    <row r="95" spans="1:20">
      <c r="A95" s="129" t="s">
        <v>17</v>
      </c>
      <c r="B95" s="130" t="s">
        <v>1</v>
      </c>
      <c r="C95" s="130">
        <v>20</v>
      </c>
      <c r="D95" s="131">
        <v>24.25</v>
      </c>
      <c r="E95" s="132">
        <v>42855</v>
      </c>
      <c r="F95" s="133">
        <v>3820.7669724076477</v>
      </c>
      <c r="G95" s="133">
        <v>3780.8907087227813</v>
      </c>
      <c r="H95" s="133">
        <v>6.87</v>
      </c>
      <c r="I95" s="131">
        <v>6.9169739466666673</v>
      </c>
      <c r="J95" s="131">
        <v>6.9933333333333341</v>
      </c>
      <c r="K95" s="131">
        <v>7.0241078366666665</v>
      </c>
      <c r="L95" s="134">
        <f t="shared" si="0"/>
        <v>0.75857430801834691</v>
      </c>
      <c r="M95" s="134">
        <f t="shared" si="1"/>
        <v>0.74149764242528837</v>
      </c>
      <c r="N95" s="134">
        <f t="shared" si="2"/>
        <v>0.26533103975053107</v>
      </c>
      <c r="O95" s="134">
        <f t="shared" si="3"/>
        <v>0.26256185477241539</v>
      </c>
      <c r="P95" s="83">
        <v>0.99</v>
      </c>
      <c r="Q95" s="134">
        <v>0.99783832688651974</v>
      </c>
      <c r="R95" s="83">
        <v>0.99</v>
      </c>
      <c r="S95" s="135">
        <v>1</v>
      </c>
      <c r="T95" s="146"/>
    </row>
    <row r="96" spans="1:20">
      <c r="A96" s="129" t="s">
        <v>17</v>
      </c>
      <c r="B96" s="130" t="s">
        <v>1</v>
      </c>
      <c r="C96" s="130">
        <v>20</v>
      </c>
      <c r="D96" s="131">
        <v>24.25</v>
      </c>
      <c r="E96" s="132">
        <v>42886</v>
      </c>
      <c r="F96" s="133">
        <v>3782.7836600724941</v>
      </c>
      <c r="G96" s="133">
        <v>3702.0781893429171</v>
      </c>
      <c r="H96" s="133">
        <v>6.9</v>
      </c>
      <c r="I96" s="131">
        <v>6.9201347858064519</v>
      </c>
      <c r="J96" s="131">
        <v>6.9161290322580644</v>
      </c>
      <c r="K96" s="131">
        <v>6.8798109904832412</v>
      </c>
      <c r="L96" s="134">
        <f t="shared" si="0"/>
        <v>0.73491952531789928</v>
      </c>
      <c r="M96" s="134">
        <f t="shared" si="1"/>
        <v>0.71858814050801867</v>
      </c>
      <c r="N96" s="134">
        <f t="shared" si="2"/>
        <v>0.25421933199411922</v>
      </c>
      <c r="O96" s="134">
        <f t="shared" si="3"/>
        <v>0.24879557724078744</v>
      </c>
      <c r="P96" s="83">
        <v>0.99</v>
      </c>
      <c r="Q96" s="134">
        <v>0.9961290322580646</v>
      </c>
      <c r="R96" s="83">
        <v>0.99</v>
      </c>
      <c r="S96" s="135">
        <v>0.9961290322580646</v>
      </c>
      <c r="T96" s="136"/>
    </row>
    <row r="97" spans="1:20">
      <c r="A97" s="129" t="s">
        <v>17</v>
      </c>
      <c r="B97" s="130" t="s">
        <v>1</v>
      </c>
      <c r="C97" s="130">
        <v>20</v>
      </c>
      <c r="D97" s="131">
        <v>24.25</v>
      </c>
      <c r="E97" s="132">
        <v>42916</v>
      </c>
      <c r="F97" s="133">
        <v>3417.7108912553422</v>
      </c>
      <c r="G97" s="133">
        <v>3650.842695983557</v>
      </c>
      <c r="H97" s="133">
        <v>6.5</v>
      </c>
      <c r="I97" s="131">
        <v>6.7493589333333315</v>
      </c>
      <c r="J97" s="131">
        <v>6.47</v>
      </c>
      <c r="K97" s="131">
        <v>6.7419942466666667</v>
      </c>
      <c r="L97" s="134">
        <f t="shared" si="0"/>
        <v>0.73343705784354851</v>
      </c>
      <c r="M97" s="134">
        <f t="shared" si="1"/>
        <v>0.7649956699401923</v>
      </c>
      <c r="N97" s="134">
        <f t="shared" si="2"/>
        <v>0.2373410341149543</v>
      </c>
      <c r="O97" s="134">
        <f t="shared" si="3"/>
        <v>0.2535307427766359</v>
      </c>
      <c r="P97" s="83">
        <v>0.99</v>
      </c>
      <c r="Q97" s="134">
        <v>0.97299983966650638</v>
      </c>
      <c r="R97" s="83">
        <v>0.99</v>
      </c>
      <c r="S97" s="135">
        <v>0.97299983966650638</v>
      </c>
      <c r="T97" s="136"/>
    </row>
    <row r="98" spans="1:20">
      <c r="A98" s="129" t="s">
        <v>17</v>
      </c>
      <c r="B98" s="130" t="s">
        <v>1</v>
      </c>
      <c r="C98" s="130">
        <v>20</v>
      </c>
      <c r="D98" s="131">
        <v>24.25</v>
      </c>
      <c r="E98" s="132">
        <v>42947</v>
      </c>
      <c r="F98" s="133">
        <v>3166.5880594436517</v>
      </c>
      <c r="G98" s="133">
        <v>3423.0210903527059</v>
      </c>
      <c r="H98" s="133">
        <v>5.74</v>
      </c>
      <c r="I98" s="131">
        <v>5.9885157024032258</v>
      </c>
      <c r="J98" s="131">
        <v>5.7290322580645157</v>
      </c>
      <c r="K98" s="131">
        <v>5.9940425863590328</v>
      </c>
      <c r="L98" s="134">
        <f t="shared" si="0"/>
        <v>0.74267990095147918</v>
      </c>
      <c r="M98" s="134">
        <f t="shared" si="1"/>
        <v>0.76330265079851589</v>
      </c>
      <c r="N98" s="134">
        <f t="shared" si="2"/>
        <v>0.2128083373282024</v>
      </c>
      <c r="O98" s="134">
        <f t="shared" si="3"/>
        <v>0.23004173994305818</v>
      </c>
      <c r="P98" s="83">
        <v>0.99</v>
      </c>
      <c r="Q98" s="134">
        <v>0.99522102747909202</v>
      </c>
      <c r="R98" s="83">
        <v>0.99</v>
      </c>
      <c r="S98" s="135">
        <v>0.99522102747909202</v>
      </c>
      <c r="T98" s="136"/>
    </row>
    <row r="99" spans="1:20">
      <c r="A99" s="129" t="s">
        <v>17</v>
      </c>
      <c r="B99" s="130" t="s">
        <v>1</v>
      </c>
      <c r="C99" s="130">
        <v>20</v>
      </c>
      <c r="D99" s="131">
        <v>24.25</v>
      </c>
      <c r="E99" s="132">
        <v>42978</v>
      </c>
      <c r="F99" s="133">
        <v>3220.7093594030675</v>
      </c>
      <c r="G99" s="133">
        <v>3407.7385995854033</v>
      </c>
      <c r="H99" s="133">
        <v>5.71</v>
      </c>
      <c r="I99" s="131">
        <v>6.0826664216379838</v>
      </c>
      <c r="J99" s="131">
        <v>5.7612903225806447</v>
      </c>
      <c r="K99" s="131">
        <v>6.1358565138179806</v>
      </c>
      <c r="L99" s="134">
        <f t="shared" si="0"/>
        <v>0.75114389747862909</v>
      </c>
      <c r="M99" s="134">
        <f t="shared" si="1"/>
        <v>0.73878427283225767</v>
      </c>
      <c r="N99" s="134">
        <f t="shared" si="2"/>
        <v>0.21644552146525992</v>
      </c>
      <c r="O99" s="134">
        <f t="shared" si="3"/>
        <v>0.2290146908323524</v>
      </c>
      <c r="P99" s="83">
        <v>0.99</v>
      </c>
      <c r="Q99" s="134">
        <v>1</v>
      </c>
      <c r="R99" s="83">
        <v>0.99</v>
      </c>
      <c r="S99" s="135">
        <v>1</v>
      </c>
      <c r="T99" s="136"/>
    </row>
    <row r="100" spans="1:20">
      <c r="A100" s="129" t="s">
        <v>17</v>
      </c>
      <c r="B100" s="130" t="s">
        <v>1</v>
      </c>
      <c r="C100" s="130">
        <v>20</v>
      </c>
      <c r="D100" s="131">
        <v>24.25</v>
      </c>
      <c r="E100" s="132">
        <v>43008</v>
      </c>
      <c r="F100" s="133">
        <v>3461.5983454042503</v>
      </c>
      <c r="G100" s="133">
        <v>3395.932914030388</v>
      </c>
      <c r="H100" s="133">
        <v>5.93</v>
      </c>
      <c r="I100" s="131">
        <v>5.9032415044236668</v>
      </c>
      <c r="J100" s="131">
        <v>6.4566666666666661</v>
      </c>
      <c r="K100" s="131">
        <v>6.1841183954173324</v>
      </c>
      <c r="L100" s="134">
        <f t="shared" ref="L100:L163" si="5">F100/D100/J100/DAY(E100)/P100</f>
        <v>0.74438929054001435</v>
      </c>
      <c r="M100" s="134">
        <f t="shared" ref="M100:M163" si="6">G100/D100/K100/DAY(E100)/Q100</f>
        <v>0.76406447827962909</v>
      </c>
      <c r="N100" s="134">
        <f t="shared" ref="N100:N163" si="7">F100/C100/24/DAY(E100)</f>
        <v>0.24038877398640629</v>
      </c>
      <c r="O100" s="134">
        <f t="shared" ref="O100:O163" si="8">G100/C100/24/DAY(E100)</f>
        <v>0.2358286745854436</v>
      </c>
      <c r="P100" s="83">
        <v>0.99</v>
      </c>
      <c r="Q100" s="134">
        <v>0.98791208791208773</v>
      </c>
      <c r="R100" s="83">
        <v>0.99</v>
      </c>
      <c r="S100" s="135">
        <v>0.98791208791208773</v>
      </c>
      <c r="T100" s="136"/>
    </row>
    <row r="101" spans="1:20">
      <c r="A101" s="129" t="s">
        <v>17</v>
      </c>
      <c r="B101" s="130" t="s">
        <v>1</v>
      </c>
      <c r="C101" s="130">
        <v>20</v>
      </c>
      <c r="D101" s="131">
        <v>24.25</v>
      </c>
      <c r="E101" s="132">
        <v>43039</v>
      </c>
      <c r="F101" s="133">
        <v>3649.3500550816429</v>
      </c>
      <c r="G101" s="133">
        <v>3707.0924801002325</v>
      </c>
      <c r="H101" s="133">
        <v>5.39</v>
      </c>
      <c r="I101" s="131">
        <v>5.5560666393513216</v>
      </c>
      <c r="J101" s="131">
        <v>6.5354838709677416</v>
      </c>
      <c r="K101" s="131">
        <v>6.7995897506580656</v>
      </c>
      <c r="L101" s="134">
        <f t="shared" si="5"/>
        <v>0.75028997808899678</v>
      </c>
      <c r="M101" s="134">
        <f t="shared" si="6"/>
        <v>0.72523252516592107</v>
      </c>
      <c r="N101" s="134">
        <f t="shared" si="7"/>
        <v>0.24525201983075556</v>
      </c>
      <c r="O101" s="134">
        <f t="shared" si="8"/>
        <v>0.24913255914652102</v>
      </c>
      <c r="P101" s="83">
        <v>0.99</v>
      </c>
      <c r="Q101" s="134">
        <v>1</v>
      </c>
      <c r="R101" s="83">
        <v>0.99</v>
      </c>
      <c r="S101" s="135">
        <v>1</v>
      </c>
      <c r="T101" s="136"/>
    </row>
    <row r="102" spans="1:20">
      <c r="A102" s="129" t="s">
        <v>17</v>
      </c>
      <c r="B102" s="130" t="s">
        <v>1</v>
      </c>
      <c r="C102" s="130">
        <v>20</v>
      </c>
      <c r="D102" s="131">
        <v>24.25</v>
      </c>
      <c r="E102" s="132">
        <v>43069</v>
      </c>
      <c r="F102" s="133">
        <v>3135.0993031036278</v>
      </c>
      <c r="G102" s="133">
        <v>3078.7781888997874</v>
      </c>
      <c r="H102" s="133">
        <v>4.2699999999999996</v>
      </c>
      <c r="I102" s="131">
        <v>4.2421328659090163</v>
      </c>
      <c r="J102" s="131">
        <v>5.5533333333333328</v>
      </c>
      <c r="K102" s="131">
        <v>5.7459731849949662</v>
      </c>
      <c r="L102" s="134">
        <f t="shared" si="5"/>
        <v>0.7838435100634763</v>
      </c>
      <c r="M102" s="134">
        <f t="shared" si="6"/>
        <v>0.73651536028163334</v>
      </c>
      <c r="N102" s="134">
        <f t="shared" si="7"/>
        <v>0.2177152293821964</v>
      </c>
      <c r="O102" s="134">
        <f t="shared" si="8"/>
        <v>0.21380404089581856</v>
      </c>
      <c r="P102" s="83">
        <v>0.99</v>
      </c>
      <c r="Q102" s="134">
        <v>1</v>
      </c>
      <c r="R102" s="83">
        <v>0.99</v>
      </c>
      <c r="S102" s="135">
        <v>1</v>
      </c>
      <c r="T102" s="136"/>
    </row>
    <row r="103" spans="1:20">
      <c r="A103" s="129" t="s">
        <v>17</v>
      </c>
      <c r="B103" s="130" t="s">
        <v>1</v>
      </c>
      <c r="C103" s="130">
        <v>20</v>
      </c>
      <c r="D103" s="131">
        <v>24.25</v>
      </c>
      <c r="E103" s="132">
        <v>43100</v>
      </c>
      <c r="F103" s="133">
        <v>3112.0731500299853</v>
      </c>
      <c r="G103" s="133">
        <v>2971.7719551715072</v>
      </c>
      <c r="H103" s="133">
        <v>3.77</v>
      </c>
      <c r="I103" s="131">
        <v>3.6525249507366135</v>
      </c>
      <c r="J103" s="131">
        <v>5.2032258064516137</v>
      </c>
      <c r="K103" s="131">
        <v>5.1475187803158873</v>
      </c>
      <c r="L103" s="134">
        <f t="shared" si="5"/>
        <v>0.80365285466755809</v>
      </c>
      <c r="M103" s="134">
        <f t="shared" si="6"/>
        <v>0.77022846623414754</v>
      </c>
      <c r="N103" s="134">
        <f t="shared" si="7"/>
        <v>0.20914470094287538</v>
      </c>
      <c r="O103" s="134">
        <f t="shared" si="8"/>
        <v>0.19971585720238622</v>
      </c>
      <c r="P103" s="83">
        <v>0.99</v>
      </c>
      <c r="Q103" s="134">
        <v>0.99706744868035191</v>
      </c>
      <c r="R103" s="83">
        <v>0.99</v>
      </c>
      <c r="S103" s="135">
        <v>0.99706744868035191</v>
      </c>
      <c r="T103" s="136"/>
    </row>
    <row r="104" spans="1:20">
      <c r="A104" s="129" t="s">
        <v>17</v>
      </c>
      <c r="B104" s="130" t="s">
        <v>1</v>
      </c>
      <c r="C104" s="130">
        <v>20</v>
      </c>
      <c r="D104" s="131">
        <v>24.25</v>
      </c>
      <c r="E104" s="132">
        <v>43131</v>
      </c>
      <c r="F104" s="133">
        <v>3258.2990622839711</v>
      </c>
      <c r="G104" s="133">
        <v>3395.4165957081177</v>
      </c>
      <c r="H104" s="133">
        <v>4.03</v>
      </c>
      <c r="I104" s="131">
        <v>4.2415513388687955</v>
      </c>
      <c r="J104" s="131">
        <v>5.4741935483870963</v>
      </c>
      <c r="K104" s="131">
        <v>5.9272615902358874</v>
      </c>
      <c r="L104" s="134">
        <f t="shared" si="5"/>
        <v>0.7997645752113709</v>
      </c>
      <c r="M104" s="134">
        <f t="shared" si="6"/>
        <v>0.76562024425016995</v>
      </c>
      <c r="N104" s="134">
        <f t="shared" si="7"/>
        <v>0.21897171117499806</v>
      </c>
      <c r="O104" s="134">
        <f t="shared" si="8"/>
        <v>0.22818659917393264</v>
      </c>
      <c r="P104" s="83">
        <v>0.99</v>
      </c>
      <c r="Q104" s="134">
        <v>0.99529569892473124</v>
      </c>
      <c r="R104" s="83">
        <v>0.99</v>
      </c>
      <c r="S104" s="135">
        <v>0.99529569892473124</v>
      </c>
      <c r="T104" s="136"/>
    </row>
    <row r="105" spans="1:20">
      <c r="A105" s="129" t="s">
        <v>17</v>
      </c>
      <c r="B105" s="130" t="s">
        <v>1</v>
      </c>
      <c r="C105" s="130">
        <v>20</v>
      </c>
      <c r="D105" s="131">
        <v>24.25</v>
      </c>
      <c r="E105" s="132">
        <v>43159</v>
      </c>
      <c r="F105" s="133">
        <v>3299.6280549802527</v>
      </c>
      <c r="G105" s="133">
        <v>3136.7624869094461</v>
      </c>
      <c r="H105" s="133">
        <v>4.79</v>
      </c>
      <c r="I105" s="131">
        <v>4.87</v>
      </c>
      <c r="J105" s="131">
        <v>6.2285714285714286</v>
      </c>
      <c r="K105" s="131">
        <v>6.14</v>
      </c>
      <c r="L105" s="134">
        <f t="shared" si="5"/>
        <v>0.78808229246504891</v>
      </c>
      <c r="M105" s="134">
        <f t="shared" si="6"/>
        <v>0.75712284132750574</v>
      </c>
      <c r="N105" s="134">
        <f t="shared" si="7"/>
        <v>0.24550803980507832</v>
      </c>
      <c r="O105" s="134">
        <f t="shared" si="8"/>
        <v>0.23339006599028614</v>
      </c>
      <c r="P105" s="83">
        <v>0.99</v>
      </c>
      <c r="Q105" s="134">
        <v>0.99375000000000002</v>
      </c>
      <c r="R105" s="83">
        <v>0.99</v>
      </c>
      <c r="S105" s="135">
        <v>0.99375000000000002</v>
      </c>
      <c r="T105" s="136"/>
    </row>
    <row r="106" spans="1:20">
      <c r="A106" s="129" t="s">
        <v>17</v>
      </c>
      <c r="B106" s="130" t="s">
        <v>1</v>
      </c>
      <c r="C106" s="130">
        <v>20</v>
      </c>
      <c r="D106" s="131">
        <v>24.25</v>
      </c>
      <c r="E106" s="132">
        <v>43190</v>
      </c>
      <c r="F106" s="133">
        <v>3972.5034170211379</v>
      </c>
      <c r="G106" s="133">
        <v>3931.8884472989462</v>
      </c>
      <c r="H106" s="133">
        <v>6.16</v>
      </c>
      <c r="I106" s="131">
        <v>6.2569999999999997</v>
      </c>
      <c r="J106" s="131">
        <v>6.9741935483870963</v>
      </c>
      <c r="K106" s="131">
        <v>7.1710000000000003</v>
      </c>
      <c r="L106" s="134">
        <f t="shared" si="5"/>
        <v>0.76535275931273361</v>
      </c>
      <c r="M106" s="134">
        <f t="shared" si="6"/>
        <v>0.73436389678922043</v>
      </c>
      <c r="N106" s="134">
        <f t="shared" si="7"/>
        <v>0.26696931566002269</v>
      </c>
      <c r="O106" s="134">
        <f t="shared" si="8"/>
        <v>0.26423981500664967</v>
      </c>
      <c r="P106" s="83">
        <v>0.99</v>
      </c>
      <c r="Q106" s="134">
        <v>0.99319999999999997</v>
      </c>
      <c r="R106" s="83">
        <v>0.99</v>
      </c>
      <c r="S106" s="135">
        <v>0.99319999999999997</v>
      </c>
      <c r="T106" s="136"/>
    </row>
    <row r="107" spans="1:20">
      <c r="A107" s="129" t="s">
        <v>17</v>
      </c>
      <c r="B107" s="130" t="s">
        <v>1</v>
      </c>
      <c r="C107" s="130">
        <v>20</v>
      </c>
      <c r="D107" s="131">
        <v>24.25</v>
      </c>
      <c r="E107" s="132">
        <v>43220</v>
      </c>
      <c r="F107" s="133">
        <v>3825.3955054147741</v>
      </c>
      <c r="G107" s="133">
        <v>3608.9670589822508</v>
      </c>
      <c r="H107" s="133">
        <v>6.8834335321794198</v>
      </c>
      <c r="I107" s="133">
        <v>6.8</v>
      </c>
      <c r="J107" s="133">
        <v>6.9670377256557172</v>
      </c>
      <c r="K107" s="131">
        <v>6.98</v>
      </c>
      <c r="L107" s="134">
        <f t="shared" si="5"/>
        <v>0.76235980240170531</v>
      </c>
      <c r="M107" s="134">
        <f t="shared" si="6"/>
        <v>0.71270897517613174</v>
      </c>
      <c r="N107" s="134">
        <f t="shared" si="7"/>
        <v>0.26565246565380379</v>
      </c>
      <c r="O107" s="134">
        <f t="shared" si="8"/>
        <v>0.25062271242932299</v>
      </c>
      <c r="P107" s="83">
        <v>0.99</v>
      </c>
      <c r="Q107" s="134">
        <v>0.99719999999999998</v>
      </c>
      <c r="R107" s="83">
        <v>0.99</v>
      </c>
      <c r="S107" s="135">
        <v>0.99719999999999998</v>
      </c>
      <c r="T107" s="136"/>
    </row>
    <row r="108" spans="1:20">
      <c r="A108" s="129" t="s">
        <v>17</v>
      </c>
      <c r="B108" s="130" t="s">
        <v>1</v>
      </c>
      <c r="C108" s="130">
        <v>20</v>
      </c>
      <c r="D108" s="131">
        <v>24.25</v>
      </c>
      <c r="E108" s="132">
        <v>43251</v>
      </c>
      <c r="F108" s="133">
        <v>3695.5306565532082</v>
      </c>
      <c r="G108" s="133">
        <v>3760</v>
      </c>
      <c r="H108" s="133">
        <v>6.8101172966652506</v>
      </c>
      <c r="I108" s="133">
        <v>7.02</v>
      </c>
      <c r="J108" s="133">
        <v>6.7673655967943223</v>
      </c>
      <c r="K108" s="131">
        <v>7.19</v>
      </c>
      <c r="L108" s="134">
        <f t="shared" si="5"/>
        <v>0.73375071720225271</v>
      </c>
      <c r="M108" s="134">
        <f t="shared" si="6"/>
        <v>0.70033379229582682</v>
      </c>
      <c r="N108" s="134">
        <f t="shared" si="7"/>
        <v>0.24835555487588765</v>
      </c>
      <c r="O108" s="134">
        <f t="shared" si="8"/>
        <v>0.25268817204301075</v>
      </c>
      <c r="P108" s="83">
        <v>0.99</v>
      </c>
      <c r="Q108" s="134">
        <v>0.99329999999999996</v>
      </c>
      <c r="R108" s="83">
        <v>0.99</v>
      </c>
      <c r="S108" s="135">
        <v>0.99439999999999995</v>
      </c>
      <c r="T108" s="136">
        <v>-4.5499999999999999E-2</v>
      </c>
    </row>
    <row r="109" spans="1:20">
      <c r="A109" s="129" t="s">
        <v>17</v>
      </c>
      <c r="B109" s="130" t="s">
        <v>1</v>
      </c>
      <c r="C109" s="130">
        <v>20</v>
      </c>
      <c r="D109" s="131">
        <v>24.25</v>
      </c>
      <c r="E109" s="132">
        <v>43281</v>
      </c>
      <c r="F109" s="133">
        <v>3605.416599878643</v>
      </c>
      <c r="G109" s="133">
        <f>3181142/1000</f>
        <v>3181.1419999999998</v>
      </c>
      <c r="H109" s="133">
        <v>6.7603777048872811</v>
      </c>
      <c r="I109" s="133">
        <v>6.27</v>
      </c>
      <c r="J109" s="133">
        <v>6.6414254972115927</v>
      </c>
      <c r="K109" s="131">
        <v>6.37</v>
      </c>
      <c r="L109" s="134">
        <f t="shared" si="5"/>
        <v>0.75374762472259982</v>
      </c>
      <c r="M109" s="134">
        <f t="shared" si="6"/>
        <v>0.68803519367209065</v>
      </c>
      <c r="N109" s="134">
        <f t="shared" si="7"/>
        <v>0.25037615276935021</v>
      </c>
      <c r="O109" s="134">
        <f t="shared" si="8"/>
        <v>0.22091263888888887</v>
      </c>
      <c r="P109" s="83">
        <v>0.99</v>
      </c>
      <c r="Q109" s="134">
        <v>0.99770000000000003</v>
      </c>
      <c r="R109" s="83">
        <v>0.99</v>
      </c>
      <c r="S109" s="135">
        <v>0.99909999999999999</v>
      </c>
      <c r="T109" s="136">
        <v>-8.2199999999999995E-2</v>
      </c>
    </row>
    <row r="110" spans="1:20">
      <c r="A110" s="129" t="s">
        <v>17</v>
      </c>
      <c r="B110" s="130" t="s">
        <v>1</v>
      </c>
      <c r="C110" s="130">
        <v>20</v>
      </c>
      <c r="D110" s="131">
        <v>24.25</v>
      </c>
      <c r="E110" s="132">
        <v>43312</v>
      </c>
      <c r="F110" s="133">
        <v>3486.9243967723837</v>
      </c>
      <c r="G110" s="133">
        <f>3506926/1000</f>
        <v>3506.9259999999999</v>
      </c>
      <c r="H110" s="133">
        <v>6.1545127766782199</v>
      </c>
      <c r="I110" s="133">
        <v>6.17</v>
      </c>
      <c r="J110" s="133">
        <v>6.1276062930586086</v>
      </c>
      <c r="K110" s="131">
        <v>6.24</v>
      </c>
      <c r="L110" s="134">
        <f t="shared" si="5"/>
        <v>0.76461540954732798</v>
      </c>
      <c r="M110" s="134">
        <f t="shared" si="6"/>
        <v>0.74827221026342638</v>
      </c>
      <c r="N110" s="134">
        <f t="shared" si="7"/>
        <v>0.23433631698739141</v>
      </c>
      <c r="O110" s="134">
        <f t="shared" si="8"/>
        <v>0.23568051075268817</v>
      </c>
      <c r="P110" s="83">
        <v>0.99</v>
      </c>
      <c r="Q110" s="134">
        <v>0.99909999999999999</v>
      </c>
      <c r="R110" s="83">
        <v>0.99</v>
      </c>
      <c r="S110" s="135">
        <v>1</v>
      </c>
      <c r="T110" s="136">
        <v>-2.4799999999999999E-2</v>
      </c>
    </row>
    <row r="111" spans="1:20">
      <c r="A111" s="129" t="s">
        <v>17</v>
      </c>
      <c r="B111" s="130" t="s">
        <v>1</v>
      </c>
      <c r="C111" s="130">
        <v>20</v>
      </c>
      <c r="D111" s="131">
        <v>24.25</v>
      </c>
      <c r="E111" s="132">
        <v>43343</v>
      </c>
      <c r="F111" s="133">
        <v>3355.7192672255292</v>
      </c>
      <c r="G111" s="133">
        <f>3467756/1000</f>
        <v>3467.7559999999999</v>
      </c>
      <c r="H111" s="133">
        <v>5.8264106621807557</v>
      </c>
      <c r="I111" s="133">
        <v>6.08</v>
      </c>
      <c r="J111" s="133">
        <v>5.8806096030149417</v>
      </c>
      <c r="K111" s="131">
        <v>6.15</v>
      </c>
      <c r="L111" s="134">
        <f t="shared" si="5"/>
        <v>0.7667515124437756</v>
      </c>
      <c r="M111" s="134">
        <f t="shared" si="6"/>
        <v>0.75029195054178677</v>
      </c>
      <c r="N111" s="134">
        <f t="shared" si="7"/>
        <v>0.2255187679587049</v>
      </c>
      <c r="O111" s="134">
        <f t="shared" si="8"/>
        <v>0.23304811827956989</v>
      </c>
      <c r="P111" s="83">
        <v>0.99</v>
      </c>
      <c r="Q111" s="134">
        <v>0.99970000000000003</v>
      </c>
      <c r="R111" s="83">
        <v>0.99</v>
      </c>
      <c r="S111" s="135">
        <v>1</v>
      </c>
      <c r="T111" s="136">
        <v>-2.87E-2</v>
      </c>
    </row>
    <row r="112" spans="1:20">
      <c r="A112" s="129" t="s">
        <v>17</v>
      </c>
      <c r="B112" s="130" t="s">
        <v>1</v>
      </c>
      <c r="C112" s="130">
        <v>20</v>
      </c>
      <c r="D112" s="131">
        <v>24.25</v>
      </c>
      <c r="E112" s="132">
        <v>43373</v>
      </c>
      <c r="F112" s="133">
        <v>3554.63239161602</v>
      </c>
      <c r="G112" s="133">
        <v>3476</v>
      </c>
      <c r="H112" s="133">
        <v>6.1443041451488449</v>
      </c>
      <c r="I112" s="133">
        <v>6.03</v>
      </c>
      <c r="J112" s="133">
        <v>6.4082386235235749</v>
      </c>
      <c r="K112" s="131">
        <v>6.51</v>
      </c>
      <c r="L112" s="134">
        <f t="shared" si="5"/>
        <v>0.77017217921041992</v>
      </c>
      <c r="M112" s="134">
        <f t="shared" si="6"/>
        <v>0.73748877451278183</v>
      </c>
      <c r="N112" s="134">
        <f t="shared" si="7"/>
        <v>0.2468494716400014</v>
      </c>
      <c r="O112" s="134">
        <f t="shared" si="8"/>
        <v>0.2413888888888889</v>
      </c>
      <c r="P112" s="83">
        <v>0.99</v>
      </c>
      <c r="Q112" s="134">
        <v>0.99519999999999997</v>
      </c>
      <c r="R112" s="83">
        <v>0.99</v>
      </c>
      <c r="S112" s="135">
        <v>0.99539999999999995</v>
      </c>
      <c r="T112" s="136">
        <v>-2.41E-2</v>
      </c>
    </row>
    <row r="113" spans="1:20">
      <c r="A113" s="129" t="s">
        <v>17</v>
      </c>
      <c r="B113" s="130" t="s">
        <v>1</v>
      </c>
      <c r="C113" s="130">
        <v>20</v>
      </c>
      <c r="D113" s="131">
        <v>24.25</v>
      </c>
      <c r="E113" s="132">
        <v>43404</v>
      </c>
      <c r="F113" s="133">
        <v>3622.5858199347567</v>
      </c>
      <c r="G113" s="133">
        <v>3502</v>
      </c>
      <c r="H113" s="133">
        <v>5.3800348853254611</v>
      </c>
      <c r="I113" s="133">
        <v>5.26</v>
      </c>
      <c r="J113" s="133">
        <v>6.5136454765370919</v>
      </c>
      <c r="K113" s="131">
        <v>6.41</v>
      </c>
      <c r="L113" s="134">
        <f t="shared" si="5"/>
        <v>0.74728443108117071</v>
      </c>
      <c r="M113" s="134">
        <f t="shared" si="6"/>
        <v>0.72689476818427756</v>
      </c>
      <c r="N113" s="134">
        <f t="shared" si="7"/>
        <v>0.24345334811389494</v>
      </c>
      <c r="O113" s="134">
        <f t="shared" si="8"/>
        <v>0.2353494623655914</v>
      </c>
      <c r="P113" s="83">
        <v>0.99</v>
      </c>
      <c r="Q113" s="134">
        <v>0.99980000000000002</v>
      </c>
      <c r="R113" s="83">
        <v>0.99</v>
      </c>
      <c r="S113" s="135">
        <v>1</v>
      </c>
      <c r="T113" s="136">
        <v>-1.7999999999999999E-2</v>
      </c>
    </row>
    <row r="114" spans="1:20">
      <c r="A114" s="129" t="s">
        <v>17</v>
      </c>
      <c r="B114" s="130" t="s">
        <v>1</v>
      </c>
      <c r="C114" s="130">
        <v>20</v>
      </c>
      <c r="D114" s="131">
        <v>24.25</v>
      </c>
      <c r="E114" s="132">
        <v>43434</v>
      </c>
      <c r="F114" s="133">
        <v>3049.496193071077</v>
      </c>
      <c r="G114" s="133">
        <v>3068.248</v>
      </c>
      <c r="H114" s="133">
        <v>4.2666308894397771</v>
      </c>
      <c r="I114" s="133">
        <v>4.2699999999999996</v>
      </c>
      <c r="J114" s="133">
        <v>5.7422803337394068</v>
      </c>
      <c r="K114" s="131">
        <v>5.75</v>
      </c>
      <c r="L114" s="134">
        <f t="shared" si="5"/>
        <v>0.73735310375160312</v>
      </c>
      <c r="M114" s="134">
        <f t="shared" si="6"/>
        <v>0.74044242383710923</v>
      </c>
      <c r="N114" s="134">
        <f t="shared" si="7"/>
        <v>0.21177056896326923</v>
      </c>
      <c r="O114" s="134">
        <f t="shared" si="8"/>
        <v>0.21307277777777775</v>
      </c>
      <c r="P114" s="83">
        <v>0.99</v>
      </c>
      <c r="Q114" s="134">
        <v>0.99060000000000004</v>
      </c>
      <c r="R114" s="83">
        <v>0.99</v>
      </c>
      <c r="S114" s="135">
        <v>1</v>
      </c>
      <c r="T114" s="136">
        <v>-1.61E-2</v>
      </c>
    </row>
    <row r="115" spans="1:20">
      <c r="A115" s="129" t="s">
        <v>17</v>
      </c>
      <c r="B115" s="130" t="s">
        <v>1</v>
      </c>
      <c r="C115" s="130">
        <v>20</v>
      </c>
      <c r="D115" s="131">
        <v>24.25</v>
      </c>
      <c r="E115" s="132">
        <v>43465</v>
      </c>
      <c r="F115" s="133">
        <v>2959.133219004781</v>
      </c>
      <c r="G115" s="131">
        <v>3264.1724415569702</v>
      </c>
      <c r="H115" s="133">
        <v>3.737594065067098</v>
      </c>
      <c r="I115" s="133">
        <v>3.98</v>
      </c>
      <c r="J115" s="133">
        <v>5.3208430800016941</v>
      </c>
      <c r="K115" s="131">
        <v>5.78</v>
      </c>
      <c r="L115" s="134">
        <f t="shared" si="5"/>
        <v>0.74726636520662937</v>
      </c>
      <c r="M115" s="134">
        <f t="shared" si="6"/>
        <v>0.75213064660945006</v>
      </c>
      <c r="N115" s="134">
        <f t="shared" si="7"/>
        <v>0.19886647977182667</v>
      </c>
      <c r="O115" s="134">
        <f t="shared" si="8"/>
        <v>0.21936642752398991</v>
      </c>
      <c r="P115" s="83">
        <v>0.99</v>
      </c>
      <c r="Q115" s="134">
        <v>0.99880000000000002</v>
      </c>
      <c r="R115" s="83">
        <v>0.99</v>
      </c>
      <c r="S115" s="135">
        <v>0.999</v>
      </c>
      <c r="T115" s="136">
        <v>-1.6299999999999999E-2</v>
      </c>
    </row>
    <row r="116" spans="1:20">
      <c r="A116" s="129" t="s">
        <v>17</v>
      </c>
      <c r="B116" s="130" t="s">
        <v>1</v>
      </c>
      <c r="C116" s="130">
        <v>20</v>
      </c>
      <c r="D116" s="131">
        <v>24.25</v>
      </c>
      <c r="E116" s="132">
        <v>43496</v>
      </c>
      <c r="F116" s="133">
        <v>2888.7096672538914</v>
      </c>
      <c r="G116" s="133">
        <v>2922.1592570323792</v>
      </c>
      <c r="H116" s="133">
        <v>3.6951781624786548</v>
      </c>
      <c r="I116" s="133">
        <v>3.77</v>
      </c>
      <c r="J116" s="133">
        <v>4.9436676539579052</v>
      </c>
      <c r="K116" s="131">
        <v>5.0599999999999996</v>
      </c>
      <c r="L116" s="134">
        <f t="shared" si="5"/>
        <v>0.78513799854064337</v>
      </c>
      <c r="M116" s="134">
        <f t="shared" si="6"/>
        <v>0.7682867780666186</v>
      </c>
      <c r="N116" s="134">
        <f t="shared" si="7"/>
        <v>0.19413371419717013</v>
      </c>
      <c r="O116" s="134">
        <f t="shared" si="8"/>
        <v>0.19638167049948785</v>
      </c>
      <c r="P116" s="83">
        <v>0.99</v>
      </c>
      <c r="Q116" s="134">
        <v>0.99990000000000001</v>
      </c>
      <c r="R116" s="83">
        <v>0.99</v>
      </c>
      <c r="S116" s="135">
        <v>1</v>
      </c>
      <c r="T116" s="136">
        <v>-2.0299999999999999E-2</v>
      </c>
    </row>
    <row r="117" spans="1:20">
      <c r="A117" s="129" t="s">
        <v>17</v>
      </c>
      <c r="B117" s="130" t="s">
        <v>1</v>
      </c>
      <c r="C117" s="130">
        <v>20</v>
      </c>
      <c r="D117" s="131">
        <v>24.25</v>
      </c>
      <c r="E117" s="132">
        <v>43524</v>
      </c>
      <c r="F117" s="133">
        <v>3317.5155703542741</v>
      </c>
      <c r="G117" s="133">
        <v>3145</v>
      </c>
      <c r="H117" s="133">
        <v>4.972802219567118</v>
      </c>
      <c r="I117" s="133">
        <v>4.82</v>
      </c>
      <c r="J117" s="133">
        <v>6.2735643190902435</v>
      </c>
      <c r="K117" s="131">
        <v>5.99</v>
      </c>
      <c r="L117" s="134">
        <f t="shared" si="5"/>
        <v>0.78667191567864736</v>
      </c>
      <c r="M117" s="134">
        <f t="shared" si="6"/>
        <v>0.77341202589125346</v>
      </c>
      <c r="N117" s="134">
        <f t="shared" si="7"/>
        <v>0.24683895612755016</v>
      </c>
      <c r="O117" s="134">
        <f t="shared" si="8"/>
        <v>0.23400297619047619</v>
      </c>
      <c r="P117" s="83">
        <v>0.99</v>
      </c>
      <c r="Q117" s="134">
        <v>0.99980000000000002</v>
      </c>
      <c r="R117" s="83">
        <v>0.99</v>
      </c>
      <c r="S117" s="135">
        <v>1</v>
      </c>
      <c r="T117" s="136">
        <v>-1.7999999999999999E-2</v>
      </c>
    </row>
    <row r="118" spans="1:20">
      <c r="A118" s="129" t="s">
        <v>17</v>
      </c>
      <c r="B118" s="130" t="s">
        <v>1</v>
      </c>
      <c r="C118" s="130">
        <v>20</v>
      </c>
      <c r="D118" s="131">
        <v>24.25</v>
      </c>
      <c r="E118" s="132">
        <v>43555</v>
      </c>
      <c r="F118" s="133">
        <v>3708.8205799751699</v>
      </c>
      <c r="G118" s="133">
        <v>3780</v>
      </c>
      <c r="H118" s="133">
        <v>5.903126532847657</v>
      </c>
      <c r="I118" s="133">
        <v>5.95</v>
      </c>
      <c r="J118" s="133">
        <v>6.5286860018525097</v>
      </c>
      <c r="K118" s="131">
        <v>6.68</v>
      </c>
      <c r="L118" s="134">
        <f t="shared" si="5"/>
        <v>0.76331080690980635</v>
      </c>
      <c r="M118" s="134">
        <f t="shared" si="6"/>
        <v>0.75560593971498591</v>
      </c>
      <c r="N118" s="134">
        <f t="shared" si="7"/>
        <v>0.24924869489080442</v>
      </c>
      <c r="O118" s="134">
        <f t="shared" si="8"/>
        <v>0.25403225806451613</v>
      </c>
      <c r="P118" s="83">
        <v>0.99</v>
      </c>
      <c r="Q118" s="134">
        <v>0.99619999999999997</v>
      </c>
      <c r="R118" s="83">
        <v>0.99</v>
      </c>
      <c r="S118" s="135">
        <v>0.99629999999999996</v>
      </c>
      <c r="T118" s="136">
        <v>-1.6500000000000001E-2</v>
      </c>
    </row>
    <row r="119" spans="1:20" ht="15.75" thickBot="1">
      <c r="A119" s="129" t="s">
        <v>17</v>
      </c>
      <c r="B119" s="130" t="s">
        <v>1</v>
      </c>
      <c r="C119" s="130">
        <v>20</v>
      </c>
      <c r="D119" s="131">
        <v>24.25</v>
      </c>
      <c r="E119" s="132">
        <v>43585</v>
      </c>
      <c r="F119" s="154">
        <v>3749.75</v>
      </c>
      <c r="G119" s="133">
        <v>3528</v>
      </c>
      <c r="H119" s="133">
        <v>6.8556223547862798</v>
      </c>
      <c r="I119" s="133">
        <v>6.85</v>
      </c>
      <c r="J119" s="133">
        <v>6.9713584837704774</v>
      </c>
      <c r="K119" s="133">
        <v>7.03</v>
      </c>
      <c r="L119" s="134">
        <f t="shared" si="5"/>
        <v>0.7468213169650435</v>
      </c>
      <c r="M119" s="134">
        <f t="shared" si="6"/>
        <v>0.68996509630268499</v>
      </c>
      <c r="N119" s="134">
        <f t="shared" si="7"/>
        <v>0.26039930555555557</v>
      </c>
      <c r="O119" s="134">
        <f t="shared" si="8"/>
        <v>0.24500000000000002</v>
      </c>
      <c r="P119" s="83">
        <v>0.99</v>
      </c>
      <c r="Q119" s="134">
        <v>0.99980000000000002</v>
      </c>
      <c r="R119" s="83">
        <v>0.99</v>
      </c>
      <c r="S119" s="135">
        <v>1</v>
      </c>
      <c r="T119" s="155">
        <v>-5.3499999999999999E-2</v>
      </c>
    </row>
    <row r="120" spans="1:20">
      <c r="A120" s="129" t="s">
        <v>17</v>
      </c>
      <c r="B120" s="130" t="s">
        <v>1</v>
      </c>
      <c r="C120" s="130">
        <v>20</v>
      </c>
      <c r="D120" s="131">
        <v>24.25</v>
      </c>
      <c r="E120" s="132">
        <v>43616</v>
      </c>
      <c r="F120" s="154">
        <v>3696.2455246418199</v>
      </c>
      <c r="G120" s="133">
        <v>3780.1982002073637</v>
      </c>
      <c r="H120" s="133">
        <v>6.8800781977768333</v>
      </c>
      <c r="I120" s="133">
        <v>7.2861935483870965</v>
      </c>
      <c r="J120" s="133">
        <v>6.9082437311962153</v>
      </c>
      <c r="K120" s="133">
        <v>7.2861935483870965</v>
      </c>
      <c r="L120" s="134">
        <f t="shared" si="5"/>
        <v>0.71892656042591674</v>
      </c>
      <c r="M120" s="134">
        <f t="shared" si="6"/>
        <v>0.69049037988667938</v>
      </c>
      <c r="N120" s="134">
        <f t="shared" si="7"/>
        <v>0.24840359708614382</v>
      </c>
      <c r="O120" s="134">
        <f t="shared" si="8"/>
        <v>0.25404557797092497</v>
      </c>
      <c r="P120" s="83">
        <v>0.99</v>
      </c>
      <c r="Q120" s="134">
        <v>0.99950000000000006</v>
      </c>
      <c r="R120" s="83">
        <v>0.99</v>
      </c>
      <c r="S120" s="135">
        <v>1</v>
      </c>
      <c r="T120" s="136">
        <v>-4.9409791727820597E-2</v>
      </c>
    </row>
    <row r="121" spans="1:20">
      <c r="A121" s="129" t="s">
        <v>17</v>
      </c>
      <c r="B121" s="130" t="s">
        <v>1</v>
      </c>
      <c r="C121" s="130">
        <v>20</v>
      </c>
      <c r="D121" s="131">
        <v>24.25</v>
      </c>
      <c r="E121" s="132">
        <v>43646</v>
      </c>
      <c r="F121" s="143">
        <v>3443.3044492824342</v>
      </c>
      <c r="G121" s="131">
        <v>3632.4758833639703</v>
      </c>
      <c r="H121" s="131">
        <v>6.5982518032581874</v>
      </c>
      <c r="I121" s="130">
        <v>7.18</v>
      </c>
      <c r="J121" s="131">
        <v>6.5502836648077292</v>
      </c>
      <c r="K121" s="130">
        <v>7.13</v>
      </c>
      <c r="L121" s="134">
        <f t="shared" si="5"/>
        <v>0.72987270665234638</v>
      </c>
      <c r="M121" s="134">
        <f t="shared" si="6"/>
        <v>0.70317671284681815</v>
      </c>
      <c r="N121" s="134">
        <f t="shared" si="7"/>
        <v>0.23911836453350238</v>
      </c>
      <c r="O121" s="134">
        <f t="shared" si="8"/>
        <v>0.25225526967805351</v>
      </c>
      <c r="P121" s="83">
        <v>0.99</v>
      </c>
      <c r="Q121" s="156">
        <v>0.99590000000000001</v>
      </c>
      <c r="R121" s="83">
        <v>0.99</v>
      </c>
      <c r="S121" s="157">
        <v>0.99739999999999995</v>
      </c>
      <c r="T121" s="136">
        <v>-3.2599999999999997E-2</v>
      </c>
    </row>
    <row r="122" spans="1:20">
      <c r="A122" s="129" t="s">
        <v>17</v>
      </c>
      <c r="B122" s="130" t="s">
        <v>1</v>
      </c>
      <c r="C122" s="130">
        <v>20</v>
      </c>
      <c r="D122" s="131">
        <v>24.25</v>
      </c>
      <c r="E122" s="132">
        <v>43677</v>
      </c>
      <c r="F122" s="143">
        <v>3464.0766525771542</v>
      </c>
      <c r="G122" s="131">
        <v>3296.5147430525794</v>
      </c>
      <c r="H122" s="131">
        <v>6.1596751844521469</v>
      </c>
      <c r="I122" s="131">
        <v>6.1466451612903228</v>
      </c>
      <c r="J122" s="133">
        <v>6.1450708620390726</v>
      </c>
      <c r="K122" s="131">
        <v>6.0859354838709674</v>
      </c>
      <c r="L122" s="134">
        <f t="shared" si="5"/>
        <v>0.75744650629468779</v>
      </c>
      <c r="M122" s="134">
        <f t="shared" si="6"/>
        <v>0.72473708132847914</v>
      </c>
      <c r="N122" s="134">
        <f t="shared" si="7"/>
        <v>0.23280085030760442</v>
      </c>
      <c r="O122" s="134">
        <f t="shared" si="8"/>
        <v>0.22153996929116795</v>
      </c>
      <c r="P122" s="83">
        <v>0.99</v>
      </c>
      <c r="Q122" s="156">
        <v>0.99419999999999997</v>
      </c>
      <c r="R122" s="83">
        <v>0.99</v>
      </c>
      <c r="S122" s="135">
        <v>1</v>
      </c>
      <c r="T122" s="146">
        <v>-2.9771359860584101E-2</v>
      </c>
    </row>
    <row r="123" spans="1:20">
      <c r="A123" s="129" t="s">
        <v>17</v>
      </c>
      <c r="B123" s="130" t="s">
        <v>1</v>
      </c>
      <c r="C123" s="130">
        <v>20</v>
      </c>
      <c r="D123" s="131">
        <v>24.25</v>
      </c>
      <c r="E123" s="132">
        <v>43708</v>
      </c>
      <c r="F123" s="143">
        <v>3381.3903097084362</v>
      </c>
      <c r="G123" s="133">
        <v>3232.9425623361594</v>
      </c>
      <c r="H123" s="133">
        <v>5.9109404414538362</v>
      </c>
      <c r="I123" s="133">
        <v>5.6261935483870964</v>
      </c>
      <c r="J123" s="133">
        <v>5.970406402009961</v>
      </c>
      <c r="K123" s="133">
        <v>5.6743870967741934</v>
      </c>
      <c r="L123" s="134">
        <f t="shared" si="5"/>
        <v>0.76099670800849195</v>
      </c>
      <c r="M123" s="134">
        <f t="shared" si="6"/>
        <v>0.76062723891012496</v>
      </c>
      <c r="N123" s="134">
        <f t="shared" si="7"/>
        <v>0.22724397242664221</v>
      </c>
      <c r="O123" s="134">
        <f t="shared" si="8"/>
        <v>0.21726764531829029</v>
      </c>
      <c r="P123" s="83">
        <v>0.99</v>
      </c>
      <c r="Q123" s="156">
        <v>0.99639999999999995</v>
      </c>
      <c r="R123" s="83">
        <v>0.99</v>
      </c>
      <c r="S123" s="135">
        <v>1</v>
      </c>
      <c r="T123" s="136">
        <v>-8.3999999999999995E-3</v>
      </c>
    </row>
    <row r="124" spans="1:20">
      <c r="A124" s="129" t="s">
        <v>17</v>
      </c>
      <c r="B124" s="130" t="s">
        <v>1</v>
      </c>
      <c r="C124" s="130">
        <v>20</v>
      </c>
      <c r="D124" s="131">
        <v>24.25</v>
      </c>
      <c r="E124" s="132">
        <v>43738</v>
      </c>
      <c r="F124" s="143">
        <v>3526.5452441942084</v>
      </c>
      <c r="G124" s="133">
        <v>3470.3032820530802</v>
      </c>
      <c r="H124" s="131">
        <v>6.1062027634325631</v>
      </c>
      <c r="I124" s="131">
        <v>6.0374333333333334</v>
      </c>
      <c r="J124" s="131">
        <v>6.4421590823490504</v>
      </c>
      <c r="K124" s="133">
        <v>6.5019666666666662</v>
      </c>
      <c r="L124" s="134">
        <f t="shared" si="5"/>
        <v>0.76006340464557032</v>
      </c>
      <c r="M124" s="134">
        <f t="shared" si="6"/>
        <v>0.73822832099814362</v>
      </c>
      <c r="N124" s="134">
        <f t="shared" si="7"/>
        <v>0.2448989752912645</v>
      </c>
      <c r="O124" s="134">
        <f t="shared" si="8"/>
        <v>0.24099328347590837</v>
      </c>
      <c r="P124" s="83">
        <v>0.99</v>
      </c>
      <c r="Q124" s="156">
        <v>0.99380000000000002</v>
      </c>
      <c r="R124" s="83">
        <v>0.99</v>
      </c>
      <c r="S124" s="135">
        <v>0.99529999999999996</v>
      </c>
      <c r="T124" s="136">
        <v>-1.5100000000000001E-2</v>
      </c>
    </row>
    <row r="125" spans="1:20">
      <c r="A125" s="129" t="s">
        <v>17</v>
      </c>
      <c r="B125" s="130" t="s">
        <v>1</v>
      </c>
      <c r="C125" s="130">
        <v>20</v>
      </c>
      <c r="D125" s="131">
        <v>24.25</v>
      </c>
      <c r="E125" s="132">
        <v>43769</v>
      </c>
      <c r="F125" s="143">
        <v>3564.2760363705556</v>
      </c>
      <c r="G125" s="133">
        <v>3535.6019999999999</v>
      </c>
      <c r="H125" s="131">
        <v>5.3400232568836401</v>
      </c>
      <c r="I125" s="133">
        <v>5.2035483870967738</v>
      </c>
      <c r="J125" s="131">
        <v>6.479096984358061</v>
      </c>
      <c r="K125" s="133">
        <v>6.3166129032258063</v>
      </c>
      <c r="L125" s="134">
        <f t="shared" si="5"/>
        <v>0.73917661439244964</v>
      </c>
      <c r="M125" s="134">
        <f t="shared" si="6"/>
        <v>0.75027230478206242</v>
      </c>
      <c r="N125" s="134">
        <f t="shared" si="7"/>
        <v>0.2395346798636126</v>
      </c>
      <c r="O125" s="134">
        <f t="shared" si="8"/>
        <v>0.2376076612903226</v>
      </c>
      <c r="P125" s="83">
        <v>0.99</v>
      </c>
      <c r="Q125" s="156">
        <v>0.99239999999999995</v>
      </c>
      <c r="R125" s="83">
        <v>0.99</v>
      </c>
      <c r="S125" s="135">
        <v>1</v>
      </c>
      <c r="T125" s="136">
        <v>-1.3599999999999999E-2</v>
      </c>
    </row>
    <row r="126" spans="1:20">
      <c r="A126" s="129" t="s">
        <v>17</v>
      </c>
      <c r="B126" s="130" t="s">
        <v>1</v>
      </c>
      <c r="C126" s="130">
        <v>20</v>
      </c>
      <c r="D126" s="131">
        <v>24.25</v>
      </c>
      <c r="E126" s="132">
        <v>43799</v>
      </c>
      <c r="F126" s="143">
        <v>3032.2391776693298</v>
      </c>
      <c r="G126" s="133">
        <v>2561.6046025050905</v>
      </c>
      <c r="H126" s="133">
        <v>4.2690872596265175</v>
      </c>
      <c r="I126" s="133">
        <v>3.54</v>
      </c>
      <c r="J126" s="133">
        <v>5.7461868891596053</v>
      </c>
      <c r="K126" s="133">
        <v>4.63</v>
      </c>
      <c r="L126" s="134">
        <f t="shared" si="5"/>
        <v>0.73268198870704648</v>
      </c>
      <c r="M126" s="134">
        <f t="shared" si="6"/>
        <v>0.76133552151964712</v>
      </c>
      <c r="N126" s="134">
        <f t="shared" si="7"/>
        <v>0.21057216511592569</v>
      </c>
      <c r="O126" s="134">
        <f t="shared" si="8"/>
        <v>0.17788920850729797</v>
      </c>
      <c r="P126" s="83">
        <v>0.99</v>
      </c>
      <c r="Q126" s="83">
        <v>0.99890000000000001</v>
      </c>
      <c r="R126" s="83">
        <v>0.99</v>
      </c>
      <c r="S126" s="145">
        <v>1</v>
      </c>
      <c r="T126" s="136">
        <v>-0.01</v>
      </c>
    </row>
    <row r="127" spans="1:20">
      <c r="A127" s="129" t="s">
        <v>17</v>
      </c>
      <c r="B127" s="130" t="s">
        <v>1</v>
      </c>
      <c r="C127" s="130">
        <v>20</v>
      </c>
      <c r="D127" s="131">
        <v>24.25</v>
      </c>
      <c r="E127" s="132">
        <v>43830</v>
      </c>
      <c r="F127" s="143">
        <v>3013.0233851837252</v>
      </c>
      <c r="G127" s="133">
        <v>3053.2958206837343</v>
      </c>
      <c r="H127" s="131">
        <v>3.8192598068189256</v>
      </c>
      <c r="I127" s="131">
        <v>3.782548387096774</v>
      </c>
      <c r="J127" s="131">
        <v>5.4730258167753227</v>
      </c>
      <c r="K127" s="131">
        <v>5.3476451612903224</v>
      </c>
      <c r="L127" s="134">
        <f t="shared" si="5"/>
        <v>0.73971831936719379</v>
      </c>
      <c r="M127" s="134">
        <f t="shared" si="6"/>
        <v>0.76386291312926824</v>
      </c>
      <c r="N127" s="134">
        <f t="shared" si="7"/>
        <v>0.20248813072471269</v>
      </c>
      <c r="O127" s="134">
        <f t="shared" si="8"/>
        <v>0.20519461160508967</v>
      </c>
      <c r="P127" s="83">
        <v>0.99</v>
      </c>
      <c r="Q127" s="156">
        <v>0.99429999999999996</v>
      </c>
      <c r="R127" s="83">
        <v>0.99</v>
      </c>
      <c r="S127" s="135">
        <v>0.99490000000000001</v>
      </c>
      <c r="T127" s="136">
        <v>-1.2E-2</v>
      </c>
    </row>
    <row r="128" spans="1:20">
      <c r="A128" s="129" t="s">
        <v>17</v>
      </c>
      <c r="B128" s="130" t="s">
        <v>1</v>
      </c>
      <c r="C128" s="130">
        <v>20</v>
      </c>
      <c r="D128" s="131">
        <v>24.25</v>
      </c>
      <c r="E128" s="132">
        <v>43861</v>
      </c>
      <c r="F128" s="143">
        <v>3007.2684466804631</v>
      </c>
      <c r="G128" s="143">
        <v>3063.5485158431879</v>
      </c>
      <c r="H128" s="143">
        <v>3.8685260213962178</v>
      </c>
      <c r="I128" s="143">
        <v>3.874806451612903</v>
      </c>
      <c r="J128" s="143">
        <v>5.2484230446031797</v>
      </c>
      <c r="K128" s="143">
        <v>5.2490967741935481</v>
      </c>
      <c r="L128" s="134">
        <f t="shared" si="5"/>
        <v>0.76990073185319718</v>
      </c>
      <c r="M128" s="134">
        <f t="shared" si="6"/>
        <v>0.77659940575395325</v>
      </c>
      <c r="N128" s="134">
        <f t="shared" si="7"/>
        <v>0.20210137410486981</v>
      </c>
      <c r="O128" s="134">
        <f t="shared" si="8"/>
        <v>0.20588363681741853</v>
      </c>
      <c r="P128" s="83">
        <v>0.99</v>
      </c>
      <c r="Q128" s="83">
        <v>0.99970000000000003</v>
      </c>
      <c r="R128" s="83">
        <v>0.99</v>
      </c>
      <c r="S128" s="145">
        <v>1</v>
      </c>
      <c r="T128" s="136">
        <v>-1.3599999999999999E-2</v>
      </c>
    </row>
    <row r="129" spans="1:20">
      <c r="A129" s="129" t="s">
        <v>17</v>
      </c>
      <c r="B129" s="130" t="s">
        <v>1</v>
      </c>
      <c r="C129" s="130">
        <v>20</v>
      </c>
      <c r="D129" s="131">
        <v>24.25</v>
      </c>
      <c r="E129" s="132">
        <v>43890</v>
      </c>
      <c r="F129" s="143">
        <v>3224.2142957872729</v>
      </c>
      <c r="G129" s="133">
        <v>3471.9367224192115</v>
      </c>
      <c r="H129" s="131">
        <v>4.9341890214880948</v>
      </c>
      <c r="I129" s="131">
        <v>5.184310344827586</v>
      </c>
      <c r="J129" s="131">
        <v>6.1841021334388087</v>
      </c>
      <c r="K129" s="131">
        <v>6.5714827586206894</v>
      </c>
      <c r="L129" s="134">
        <f t="shared" si="5"/>
        <v>0.74886289115643545</v>
      </c>
      <c r="M129" s="134">
        <f t="shared" si="6"/>
        <v>0.75157519860270505</v>
      </c>
      <c r="N129" s="134">
        <f t="shared" si="7"/>
        <v>0.23162459021460291</v>
      </c>
      <c r="O129" s="134">
        <f t="shared" si="8"/>
        <v>0.24942074155310429</v>
      </c>
      <c r="P129" s="83">
        <v>0.99</v>
      </c>
      <c r="Q129" s="156">
        <v>0.99960000000000004</v>
      </c>
      <c r="R129" s="83">
        <v>0.99</v>
      </c>
      <c r="S129" s="135">
        <v>1</v>
      </c>
      <c r="T129" s="136">
        <v>-1.3100000000000001E-2</v>
      </c>
    </row>
    <row r="130" spans="1:20" ht="15.75" thickBot="1">
      <c r="A130" s="129" t="s">
        <v>17</v>
      </c>
      <c r="B130" s="130" t="s">
        <v>1</v>
      </c>
      <c r="C130" s="130">
        <v>20</v>
      </c>
      <c r="D130" s="131">
        <v>24.25</v>
      </c>
      <c r="E130" s="132">
        <v>43921</v>
      </c>
      <c r="F130" s="147">
        <v>3762.1993622946211</v>
      </c>
      <c r="G130" s="133">
        <v>3645.6609249365847</v>
      </c>
      <c r="H130" s="133">
        <v>6.0168174692592826</v>
      </c>
      <c r="I130" s="144">
        <v>5.78</v>
      </c>
      <c r="J130" s="133">
        <v>6.7568695397804843</v>
      </c>
      <c r="K130" s="144">
        <v>6.48</v>
      </c>
      <c r="L130" s="134">
        <f t="shared" si="5"/>
        <v>0.74814820857712117</v>
      </c>
      <c r="M130" s="134">
        <f t="shared" si="6"/>
        <v>0.75351364280630617</v>
      </c>
      <c r="N130" s="134">
        <f t="shared" si="7"/>
        <v>0.25283597864883206</v>
      </c>
      <c r="O130" s="134">
        <f t="shared" si="8"/>
        <v>0.2450040944177812</v>
      </c>
      <c r="P130" s="83">
        <v>0.99</v>
      </c>
      <c r="Q130" s="156">
        <v>0.99319999999999997</v>
      </c>
      <c r="R130" s="156">
        <v>0.99</v>
      </c>
      <c r="S130" s="157">
        <v>0.995</v>
      </c>
      <c r="T130" s="136">
        <v>-1.11E-2</v>
      </c>
    </row>
    <row r="131" spans="1:20">
      <c r="A131" s="129" t="s">
        <v>17</v>
      </c>
      <c r="B131" s="130" t="s">
        <v>1</v>
      </c>
      <c r="C131" s="130">
        <v>20</v>
      </c>
      <c r="D131" s="131">
        <v>24.25</v>
      </c>
      <c r="E131" s="132">
        <v>43951</v>
      </c>
      <c r="F131" s="143">
        <v>3676.2563032004509</v>
      </c>
      <c r="G131" s="133">
        <v>3601.23</v>
      </c>
      <c r="H131" s="131">
        <v>6.8666666666666663</v>
      </c>
      <c r="I131" s="131">
        <v>6.62</v>
      </c>
      <c r="J131" s="131">
        <v>6.9933333333333341</v>
      </c>
      <c r="K131" s="131">
        <v>6.7830000000000004</v>
      </c>
      <c r="L131" s="134">
        <f t="shared" si="5"/>
        <v>0.72988318875177749</v>
      </c>
      <c r="M131" s="134">
        <f t="shared" si="6"/>
        <v>0.73154257079690754</v>
      </c>
      <c r="N131" s="134">
        <f t="shared" si="7"/>
        <v>0.25529557661114244</v>
      </c>
      <c r="O131" s="134">
        <f t="shared" si="8"/>
        <v>0.25008541666666667</v>
      </c>
      <c r="P131" s="83">
        <v>0.99</v>
      </c>
      <c r="Q131" s="111">
        <v>0.99760000000000004</v>
      </c>
      <c r="R131" s="83">
        <v>0.995</v>
      </c>
      <c r="S131" s="112">
        <v>1</v>
      </c>
      <c r="T131" s="136">
        <v>-1.9E-2</v>
      </c>
    </row>
    <row r="132" spans="1:20">
      <c r="A132" s="129" t="s">
        <v>17</v>
      </c>
      <c r="B132" s="130" t="s">
        <v>1</v>
      </c>
      <c r="C132" s="130">
        <v>20</v>
      </c>
      <c r="D132" s="131">
        <v>24.25</v>
      </c>
      <c r="E132" s="132">
        <v>43982</v>
      </c>
      <c r="F132" s="133">
        <v>3701.5295357490345</v>
      </c>
      <c r="G132" s="133">
        <v>3818.1849868395361</v>
      </c>
      <c r="H132" s="131">
        <v>6.903225806451613</v>
      </c>
      <c r="I132" s="131">
        <v>7.3438387096774189</v>
      </c>
      <c r="J132" s="131">
        <v>6.9161290322580644</v>
      </c>
      <c r="K132" s="131">
        <v>7.3548709677419355</v>
      </c>
      <c r="L132" s="134">
        <f t="shared" si="5"/>
        <v>0.71913346726012128</v>
      </c>
      <c r="M132" s="134">
        <f t="shared" si="6"/>
        <v>0.69112411297958676</v>
      </c>
      <c r="N132" s="134">
        <f t="shared" si="7"/>
        <v>0.24875870535947811</v>
      </c>
      <c r="O132" s="134">
        <f t="shared" si="8"/>
        <v>0.25659845341663551</v>
      </c>
      <c r="P132" s="83">
        <v>0.99</v>
      </c>
      <c r="Q132" s="111">
        <v>0.99919999999999998</v>
      </c>
      <c r="R132" s="83">
        <v>0.995</v>
      </c>
      <c r="S132" s="112">
        <v>1</v>
      </c>
      <c r="T132" s="148">
        <v>-3.9699999999999999E-2</v>
      </c>
    </row>
    <row r="133" spans="1:20">
      <c r="A133" s="129" t="s">
        <v>17</v>
      </c>
      <c r="B133" s="130" t="s">
        <v>1</v>
      </c>
      <c r="C133" s="130">
        <v>20</v>
      </c>
      <c r="D133" s="131">
        <v>24.25</v>
      </c>
      <c r="E133" s="132">
        <v>44012</v>
      </c>
      <c r="F133" s="133">
        <v>3376.7932586590514</v>
      </c>
      <c r="G133" s="133">
        <v>3712.1280138120983</v>
      </c>
      <c r="H133" s="131">
        <v>6.5</v>
      </c>
      <c r="I133" s="131">
        <v>7.23</v>
      </c>
      <c r="J133" s="131">
        <v>6.47</v>
      </c>
      <c r="K133" s="131">
        <v>7.18</v>
      </c>
      <c r="L133" s="134">
        <f t="shared" si="5"/>
        <v>0.72465617817870265</v>
      </c>
      <c r="M133" s="134">
        <f t="shared" si="6"/>
        <v>0.7156756715230389</v>
      </c>
      <c r="N133" s="134">
        <f t="shared" si="7"/>
        <v>0.234499531851323</v>
      </c>
      <c r="O133" s="134">
        <f t="shared" si="8"/>
        <v>0.25778666762584013</v>
      </c>
      <c r="P133" s="83">
        <v>0.99</v>
      </c>
      <c r="Q133" s="111">
        <v>0.99299999999999999</v>
      </c>
      <c r="R133" s="83">
        <v>0.995</v>
      </c>
      <c r="S133" s="112">
        <v>0.99550000000000005</v>
      </c>
      <c r="T133" s="148">
        <v>-2.3E-2</v>
      </c>
    </row>
    <row r="134" spans="1:20">
      <c r="A134" s="129" t="s">
        <v>17</v>
      </c>
      <c r="B134" s="130" t="s">
        <v>1</v>
      </c>
      <c r="C134" s="130">
        <v>20</v>
      </c>
      <c r="D134" s="131">
        <v>24.25</v>
      </c>
      <c r="E134" s="132">
        <v>44043</v>
      </c>
      <c r="F134" s="133">
        <v>3090.1682096841309</v>
      </c>
      <c r="G134" s="133">
        <v>3636.0100625140558</v>
      </c>
      <c r="H134" s="131">
        <v>5.741935483870968</v>
      </c>
      <c r="I134" s="131">
        <v>6.68</v>
      </c>
      <c r="J134" s="131">
        <v>5.7290322580645157</v>
      </c>
      <c r="K134" s="131">
        <v>6.65</v>
      </c>
      <c r="L134" s="134">
        <f t="shared" si="5"/>
        <v>0.72475667084238216</v>
      </c>
      <c r="M134" s="134">
        <f t="shared" si="6"/>
        <v>0.7307620581658858</v>
      </c>
      <c r="N134" s="134">
        <f t="shared" si="7"/>
        <v>0.20767259473683672</v>
      </c>
      <c r="O134" s="134">
        <f t="shared" si="8"/>
        <v>0.24435551495390159</v>
      </c>
      <c r="P134" s="83">
        <v>0.99</v>
      </c>
      <c r="Q134" s="111">
        <v>0.99529999999999996</v>
      </c>
      <c r="R134" s="83">
        <v>0.995</v>
      </c>
      <c r="S134" s="112">
        <v>0.99629999999999996</v>
      </c>
      <c r="T134" s="146">
        <v>-1.5299999999999999E-2</v>
      </c>
    </row>
    <row r="135" spans="1:20">
      <c r="A135" s="129" t="s">
        <v>17</v>
      </c>
      <c r="B135" s="130" t="s">
        <v>1</v>
      </c>
      <c r="C135" s="130">
        <v>20</v>
      </c>
      <c r="D135" s="131">
        <v>24.25</v>
      </c>
      <c r="E135" s="132">
        <v>44074</v>
      </c>
      <c r="F135" s="133">
        <v>3159.7382609686142</v>
      </c>
      <c r="G135" s="133">
        <v>3243.6716763361692</v>
      </c>
      <c r="H135" s="131">
        <v>5.709677419354839</v>
      </c>
      <c r="I135" s="131">
        <v>5.6580000000000004</v>
      </c>
      <c r="J135" s="131">
        <v>5.7612903225806447</v>
      </c>
      <c r="K135" s="131">
        <v>5.74</v>
      </c>
      <c r="L135" s="134">
        <f t="shared" si="5"/>
        <v>0.73692402744350827</v>
      </c>
      <c r="M135" s="134">
        <f t="shared" si="6"/>
        <v>0.75352058132803346</v>
      </c>
      <c r="N135" s="134">
        <f t="shared" si="7"/>
        <v>0.21234800140918106</v>
      </c>
      <c r="O135" s="134">
        <f t="shared" si="8"/>
        <v>0.21798868792581783</v>
      </c>
      <c r="P135" s="83">
        <v>0.99</v>
      </c>
      <c r="Q135" s="111">
        <v>0.99760000000000004</v>
      </c>
      <c r="R135" s="83">
        <v>0.995</v>
      </c>
      <c r="S135" s="112">
        <v>0.99880000000000002</v>
      </c>
      <c r="T135" s="146">
        <v>-5.8999999999999999E-3</v>
      </c>
    </row>
    <row r="136" spans="1:20">
      <c r="A136" s="129" t="s">
        <v>17</v>
      </c>
      <c r="B136" s="130" t="s">
        <v>1</v>
      </c>
      <c r="C136" s="130">
        <v>20</v>
      </c>
      <c r="D136" s="131">
        <v>24.25</v>
      </c>
      <c r="E136" s="132">
        <v>44104</v>
      </c>
      <c r="F136" s="133">
        <v>3377.0501964686741</v>
      </c>
      <c r="G136" s="133">
        <v>3334.9867560976572</v>
      </c>
      <c r="H136" s="131">
        <v>5.9333333333333336</v>
      </c>
      <c r="I136" s="131">
        <v>5.8611333333333331</v>
      </c>
      <c r="J136" s="131">
        <v>6.4566666666666661</v>
      </c>
      <c r="K136" s="131">
        <v>6.3944666666666663</v>
      </c>
      <c r="L136" s="134">
        <f t="shared" si="5"/>
        <v>0.72620788116703439</v>
      </c>
      <c r="M136" s="134">
        <f t="shared" si="6"/>
        <v>0.72722361684069747</v>
      </c>
      <c r="N136" s="134">
        <f t="shared" si="7"/>
        <v>0.23451737475476903</v>
      </c>
      <c r="O136" s="134">
        <f t="shared" si="8"/>
        <v>0.23159630250678173</v>
      </c>
      <c r="P136" s="83">
        <v>0.99</v>
      </c>
      <c r="Q136" s="111">
        <v>0.98580000000000001</v>
      </c>
      <c r="R136" s="83">
        <v>0.995</v>
      </c>
      <c r="S136" s="112">
        <v>0.98680000000000001</v>
      </c>
      <c r="T136" s="146">
        <v>-1.43E-2</v>
      </c>
    </row>
    <row r="137" spans="1:20">
      <c r="A137" s="129" t="s">
        <v>17</v>
      </c>
      <c r="B137" s="130" t="s">
        <v>1</v>
      </c>
      <c r="C137" s="130">
        <v>20</v>
      </c>
      <c r="D137" s="131">
        <v>24.25</v>
      </c>
      <c r="E137" s="132">
        <v>44135</v>
      </c>
      <c r="F137" s="133">
        <v>3614.558212569546</v>
      </c>
      <c r="G137" s="133">
        <v>3494.6954006822725</v>
      </c>
      <c r="H137" s="131">
        <v>5.387096774193548</v>
      </c>
      <c r="I137" s="131">
        <v>5.278806451612903</v>
      </c>
      <c r="J137" s="131">
        <v>6.5354838709677416</v>
      </c>
      <c r="K137" s="131">
        <v>6.4266451612903222</v>
      </c>
      <c r="L137" s="134">
        <f t="shared" si="5"/>
        <v>0.74313693155685367</v>
      </c>
      <c r="M137" s="134">
        <f t="shared" si="6"/>
        <v>0.72458693488787507</v>
      </c>
      <c r="N137" s="134">
        <f t="shared" si="7"/>
        <v>0.24291385837160928</v>
      </c>
      <c r="O137" s="134">
        <f t="shared" si="8"/>
        <v>0.23485856187380866</v>
      </c>
      <c r="P137" s="83">
        <v>0.99</v>
      </c>
      <c r="Q137" s="111">
        <v>0.99829999999999997</v>
      </c>
      <c r="R137" s="83">
        <v>0.995</v>
      </c>
      <c r="S137" s="112">
        <v>1</v>
      </c>
      <c r="T137" s="146">
        <v>-2.35E-2</v>
      </c>
    </row>
    <row r="138" spans="1:20">
      <c r="A138" s="129" t="s">
        <v>17</v>
      </c>
      <c r="B138" s="130" t="s">
        <v>1</v>
      </c>
      <c r="C138" s="130">
        <v>20</v>
      </c>
      <c r="D138" s="131">
        <v>24.25</v>
      </c>
      <c r="E138" s="132">
        <v>44165</v>
      </c>
      <c r="F138" s="133">
        <v>3148.3750224689857</v>
      </c>
      <c r="G138" s="133">
        <v>3113.1680636783385</v>
      </c>
      <c r="H138" s="131">
        <v>4.2666666666666666</v>
      </c>
      <c r="I138" s="131">
        <v>4.2995999999999999</v>
      </c>
      <c r="J138" s="131">
        <v>5.5533333333333328</v>
      </c>
      <c r="K138" s="131">
        <v>5.798</v>
      </c>
      <c r="L138" s="134">
        <f t="shared" si="5"/>
        <v>0.78716273075152865</v>
      </c>
      <c r="M138" s="134">
        <f t="shared" si="6"/>
        <v>0.74087479577494497</v>
      </c>
      <c r="N138" s="134">
        <f t="shared" si="7"/>
        <v>0.218637154338124</v>
      </c>
      <c r="O138" s="134">
        <f t="shared" si="8"/>
        <v>0.21619222664432908</v>
      </c>
      <c r="P138" s="83">
        <v>0.99</v>
      </c>
      <c r="Q138" s="111">
        <v>0.99619999999999997</v>
      </c>
      <c r="R138" s="83">
        <v>0.995</v>
      </c>
      <c r="S138" s="112">
        <v>0.99809999999999999</v>
      </c>
      <c r="T138" s="146">
        <v>-1.7899999999999999E-2</v>
      </c>
    </row>
    <row r="139" spans="1:20">
      <c r="A139" s="129" t="s">
        <v>17</v>
      </c>
      <c r="B139" s="130" t="s">
        <v>1</v>
      </c>
      <c r="C139" s="130">
        <v>20</v>
      </c>
      <c r="D139" s="131">
        <v>24.25</v>
      </c>
      <c r="E139" s="132">
        <v>44196</v>
      </c>
      <c r="F139" s="133">
        <v>3150.1900034653381</v>
      </c>
      <c r="G139" s="133">
        <v>3216.1797754116542</v>
      </c>
      <c r="H139" s="131">
        <v>3.774193548387097</v>
      </c>
      <c r="I139" s="131">
        <v>3.9980368743162709</v>
      </c>
      <c r="J139" s="131">
        <v>5.2032258064516137</v>
      </c>
      <c r="K139" s="131">
        <v>5.7264518107221427</v>
      </c>
      <c r="L139" s="134">
        <f t="shared" si="5"/>
        <v>0.81349604169996137</v>
      </c>
      <c r="M139" s="134">
        <f t="shared" si="6"/>
        <v>0.75503219552561684</v>
      </c>
      <c r="N139" s="134">
        <f t="shared" si="7"/>
        <v>0.21170631743718668</v>
      </c>
      <c r="O139" s="134">
        <f t="shared" si="8"/>
        <v>0.21614111393895527</v>
      </c>
      <c r="P139" s="83">
        <v>0.99</v>
      </c>
      <c r="Q139" s="111">
        <v>0.98950000000000005</v>
      </c>
      <c r="R139" s="83">
        <v>0.995</v>
      </c>
      <c r="S139" s="112">
        <v>0.99099999999999999</v>
      </c>
      <c r="T139" s="146">
        <v>-1.7899999999999999E-2</v>
      </c>
    </row>
    <row r="140" spans="1:20">
      <c r="A140" s="129" t="s">
        <v>17</v>
      </c>
      <c r="B140" s="130" t="s">
        <v>1</v>
      </c>
      <c r="C140" s="130">
        <v>20</v>
      </c>
      <c r="D140" s="131">
        <v>24.25</v>
      </c>
      <c r="E140" s="132">
        <v>44227</v>
      </c>
      <c r="F140" s="133">
        <v>3290.653322668722</v>
      </c>
      <c r="G140" s="133">
        <v>3126.544040925995</v>
      </c>
      <c r="H140" s="131">
        <v>4.032258064516129</v>
      </c>
      <c r="I140" s="131">
        <v>4.0978207732806231</v>
      </c>
      <c r="J140" s="131">
        <v>5.4741935483870963</v>
      </c>
      <c r="K140" s="131">
        <v>5.483343277932712</v>
      </c>
      <c r="L140" s="134">
        <f t="shared" si="5"/>
        <v>0.80770607806861638</v>
      </c>
      <c r="M140" s="134">
        <f t="shared" si="6"/>
        <v>0.76267742420671636</v>
      </c>
      <c r="N140" s="134">
        <f t="shared" si="7"/>
        <v>0.22114605663096248</v>
      </c>
      <c r="O140" s="134">
        <f t="shared" si="8"/>
        <v>0.21011720705147818</v>
      </c>
      <c r="P140" s="83">
        <v>0.99</v>
      </c>
      <c r="Q140" s="111">
        <v>0.99450000000000005</v>
      </c>
      <c r="R140" s="83">
        <v>0.995</v>
      </c>
      <c r="S140" s="112">
        <v>0.99729999999999996</v>
      </c>
      <c r="T140" s="146">
        <v>-1.83E-2</v>
      </c>
    </row>
    <row r="141" spans="1:20">
      <c r="A141" s="129" t="s">
        <v>17</v>
      </c>
      <c r="B141" s="130" t="s">
        <v>1</v>
      </c>
      <c r="C141" s="130">
        <v>20</v>
      </c>
      <c r="D141" s="131">
        <v>24.25</v>
      </c>
      <c r="E141" s="132">
        <v>44255</v>
      </c>
      <c r="F141" s="133">
        <v>3319.3348648375672</v>
      </c>
      <c r="G141" s="133">
        <v>3299.1780642930671</v>
      </c>
      <c r="H141" s="131">
        <v>4.9642857142857144</v>
      </c>
      <c r="I141" s="131">
        <v>5.2484723468508037</v>
      </c>
      <c r="J141" s="131">
        <v>6.2285714285714286</v>
      </c>
      <c r="K141" s="131">
        <v>6.5224393520858124</v>
      </c>
      <c r="L141" s="134">
        <f t="shared" si="5"/>
        <v>0.79278906172229413</v>
      </c>
      <c r="M141" s="134">
        <f t="shared" si="6"/>
        <v>0.74846574386644593</v>
      </c>
      <c r="N141" s="134">
        <f t="shared" si="7"/>
        <v>0.24697432030041422</v>
      </c>
      <c r="O141" s="134">
        <f t="shared" si="8"/>
        <v>0.24547455835513893</v>
      </c>
      <c r="P141" s="83">
        <v>0.99</v>
      </c>
      <c r="Q141" s="111">
        <v>0.99529999999999996</v>
      </c>
      <c r="R141" s="83">
        <v>0.995</v>
      </c>
      <c r="S141" s="112">
        <v>0.996</v>
      </c>
      <c r="T141" s="146">
        <v>-1.7399999999999999E-2</v>
      </c>
    </row>
    <row r="142" spans="1:20">
      <c r="A142" s="129" t="s">
        <v>17</v>
      </c>
      <c r="B142" s="130" t="s">
        <v>1</v>
      </c>
      <c r="C142" s="130">
        <v>20</v>
      </c>
      <c r="D142" s="131">
        <v>24.25</v>
      </c>
      <c r="E142" s="132">
        <v>44286</v>
      </c>
      <c r="F142" s="137">
        <v>3916.1148031280272</v>
      </c>
      <c r="G142" s="133">
        <v>3641.1926748852206</v>
      </c>
      <c r="H142" s="138">
        <v>6.161290322580645</v>
      </c>
      <c r="I142" s="131">
        <v>6.0175766372091344</v>
      </c>
      <c r="J142" s="138">
        <v>6.9741935483870963</v>
      </c>
      <c r="K142" s="131">
        <v>6.6657659245458891</v>
      </c>
      <c r="L142" s="134">
        <f t="shared" si="5"/>
        <v>0.75448878345005843</v>
      </c>
      <c r="M142" s="134">
        <f t="shared" si="6"/>
        <v>0.73043973144011853</v>
      </c>
      <c r="N142" s="134">
        <f t="shared" si="7"/>
        <v>0.263179758274733</v>
      </c>
      <c r="O142" s="134">
        <f t="shared" si="8"/>
        <v>0.24470380879604978</v>
      </c>
      <c r="P142" s="83">
        <v>0.99</v>
      </c>
      <c r="Q142" s="111">
        <v>0.99480000000000002</v>
      </c>
      <c r="R142" s="83">
        <v>0.995</v>
      </c>
      <c r="S142" s="112">
        <v>0.99650000000000005</v>
      </c>
      <c r="T142" s="146">
        <v>-3.4500000000000003E-2</v>
      </c>
    </row>
    <row r="143" spans="1:20">
      <c r="A143" s="129" t="s">
        <v>17</v>
      </c>
      <c r="B143" s="130" t="s">
        <v>1</v>
      </c>
      <c r="C143" s="130">
        <v>20</v>
      </c>
      <c r="D143" s="131">
        <v>24.25</v>
      </c>
      <c r="E143" s="132">
        <v>44316</v>
      </c>
      <c r="F143" s="133">
        <v>3672.7514995687279</v>
      </c>
      <c r="G143" s="133">
        <v>3705.207063242181</v>
      </c>
      <c r="H143" s="131">
        <v>6.8666666666666663</v>
      </c>
      <c r="I143" s="133">
        <v>7.1206661938595266</v>
      </c>
      <c r="J143" s="131">
        <v>6.9933333333333341</v>
      </c>
      <c r="K143" s="133">
        <v>7.2499853875348652</v>
      </c>
      <c r="L143" s="134">
        <f t="shared" si="5"/>
        <v>0.72918734574201682</v>
      </c>
      <c r="M143" s="134">
        <f t="shared" si="6"/>
        <v>0.70347844131173543</v>
      </c>
      <c r="N143" s="134">
        <f t="shared" si="7"/>
        <v>0.25505218747005054</v>
      </c>
      <c r="O143" s="134">
        <f t="shared" si="8"/>
        <v>0.25730604605848478</v>
      </c>
      <c r="P143" s="83">
        <v>0.99</v>
      </c>
      <c r="Q143" s="111">
        <v>0.99860000000000004</v>
      </c>
      <c r="R143" s="83">
        <v>0.995</v>
      </c>
      <c r="S143" s="112">
        <v>1</v>
      </c>
      <c r="T143" s="136">
        <v>-3.6900000000000002E-2</v>
      </c>
    </row>
    <row r="144" spans="1:20">
      <c r="A144" s="129" t="s">
        <v>17</v>
      </c>
      <c r="B144" s="130" t="s">
        <v>1</v>
      </c>
      <c r="C144" s="130">
        <v>20</v>
      </c>
      <c r="D144" s="131">
        <v>24.25</v>
      </c>
      <c r="E144" s="132">
        <v>44347</v>
      </c>
      <c r="F144" s="133">
        <v>3684.8992842582479</v>
      </c>
      <c r="G144" s="133">
        <v>3604.952886419866</v>
      </c>
      <c r="H144" s="131">
        <v>6.903225806451613</v>
      </c>
      <c r="I144" s="133">
        <v>6.8419999999999996</v>
      </c>
      <c r="J144" s="131">
        <v>6.9161290322580644</v>
      </c>
      <c r="K144" s="133">
        <v>6.7969999999999997</v>
      </c>
      <c r="L144" s="134">
        <f t="shared" si="5"/>
        <v>0.71590254061196834</v>
      </c>
      <c r="M144" s="134">
        <f t="shared" si="6"/>
        <v>0.70657914898652852</v>
      </c>
      <c r="N144" s="134">
        <f t="shared" si="7"/>
        <v>0.24764108093133388</v>
      </c>
      <c r="O144" s="134">
        <f t="shared" si="8"/>
        <v>0.24226833914112</v>
      </c>
      <c r="P144" s="83">
        <v>0.99</v>
      </c>
      <c r="Q144" s="111">
        <v>0.99850000000000005</v>
      </c>
      <c r="R144" s="83">
        <v>0.995</v>
      </c>
      <c r="S144" s="112">
        <v>1</v>
      </c>
      <c r="T144" s="146">
        <v>-2.63E-2</v>
      </c>
    </row>
    <row r="145" spans="1:20">
      <c r="A145" s="129" t="s">
        <v>17</v>
      </c>
      <c r="B145" s="130" t="s">
        <v>1</v>
      </c>
      <c r="C145" s="130">
        <v>20</v>
      </c>
      <c r="D145" s="131">
        <v>24.25</v>
      </c>
      <c r="E145" s="132">
        <v>44377</v>
      </c>
      <c r="F145" s="133">
        <v>3363.2219646132685</v>
      </c>
      <c r="G145" s="131">
        <v>3731.7031582729019</v>
      </c>
      <c r="H145" s="131">
        <v>6.5</v>
      </c>
      <c r="I145" s="131">
        <v>7.2613180549159653</v>
      </c>
      <c r="J145" s="131">
        <v>6.47</v>
      </c>
      <c r="K145" s="131">
        <v>7.1673342880391591</v>
      </c>
      <c r="L145" s="134">
        <f t="shared" si="5"/>
        <v>0.72174379316640203</v>
      </c>
      <c r="M145" s="134">
        <f t="shared" si="6"/>
        <v>0.71782945255976127</v>
      </c>
      <c r="N145" s="134">
        <f t="shared" si="7"/>
        <v>0.23355708087592139</v>
      </c>
      <c r="O145" s="134">
        <f t="shared" si="8"/>
        <v>0.25914605265784041</v>
      </c>
      <c r="P145" s="83">
        <v>0.99</v>
      </c>
      <c r="Q145" s="111">
        <v>0.997</v>
      </c>
      <c r="R145" s="83">
        <v>0.995</v>
      </c>
      <c r="S145" s="112">
        <v>0.998</v>
      </c>
      <c r="T145" s="146">
        <v>-1.9199999999999998E-2</v>
      </c>
    </row>
    <row r="146" spans="1:20">
      <c r="A146" s="129" t="s">
        <v>17</v>
      </c>
      <c r="B146" s="130" t="s">
        <v>1</v>
      </c>
      <c r="C146" s="130">
        <v>20</v>
      </c>
      <c r="D146" s="131">
        <v>24.25</v>
      </c>
      <c r="E146" s="132">
        <v>44408</v>
      </c>
      <c r="F146" s="133">
        <v>3086.7109535513446</v>
      </c>
      <c r="G146" s="133">
        <v>3443.6908490171654</v>
      </c>
      <c r="H146" s="131">
        <v>5.741935483870968</v>
      </c>
      <c r="I146" s="133">
        <v>6.3981885152669395</v>
      </c>
      <c r="J146" s="131">
        <v>5.7290322580645157</v>
      </c>
      <c r="K146" s="133">
        <v>6.3407111192541645</v>
      </c>
      <c r="L146" s="134">
        <f t="shared" si="5"/>
        <v>0.72394581872203612</v>
      </c>
      <c r="M146" s="134">
        <f t="shared" si="6"/>
        <v>0.72325382531306626</v>
      </c>
      <c r="N146" s="134">
        <f t="shared" si="7"/>
        <v>0.20744025225479468</v>
      </c>
      <c r="O146" s="134">
        <f t="shared" si="8"/>
        <v>0.23143083662749767</v>
      </c>
      <c r="P146" s="83">
        <v>0.99</v>
      </c>
      <c r="Q146" s="134">
        <v>0.99890000000000001</v>
      </c>
      <c r="R146" s="83">
        <v>0.995</v>
      </c>
      <c r="S146" s="135">
        <v>1</v>
      </c>
      <c r="T146" s="146">
        <v>-1.55E-2</v>
      </c>
    </row>
    <row r="147" spans="1:20">
      <c r="A147" s="129" t="s">
        <v>17</v>
      </c>
      <c r="B147" s="130" t="s">
        <v>1</v>
      </c>
      <c r="C147" s="130">
        <v>20</v>
      </c>
      <c r="D147" s="131">
        <v>24.25</v>
      </c>
      <c r="E147" s="132">
        <v>44439</v>
      </c>
      <c r="F147" s="133">
        <v>3146.3232732787978</v>
      </c>
      <c r="G147" s="133">
        <v>3657.7445019991937</v>
      </c>
      <c r="H147" s="131">
        <v>5.709677419354839</v>
      </c>
      <c r="I147" s="131">
        <v>6.6778498923019054</v>
      </c>
      <c r="J147" s="131">
        <v>5.7612903225806447</v>
      </c>
      <c r="K147" s="131">
        <v>6.6975017438180462</v>
      </c>
      <c r="L147" s="134">
        <f t="shared" si="5"/>
        <v>0.73379534210947239</v>
      </c>
      <c r="M147" s="134">
        <f t="shared" si="6"/>
        <v>0.72684916457714344</v>
      </c>
      <c r="N147" s="134">
        <f t="shared" si="7"/>
        <v>0.21144645653755365</v>
      </c>
      <c r="O147" s="134">
        <f t="shared" si="8"/>
        <v>0.24581616276876303</v>
      </c>
      <c r="P147" s="83">
        <v>0.99</v>
      </c>
      <c r="Q147" s="134">
        <v>0.99950000000000006</v>
      </c>
      <c r="R147" s="83">
        <v>0.995</v>
      </c>
      <c r="S147" s="135">
        <v>1</v>
      </c>
      <c r="T147" s="146">
        <v>-2.0799999999999999E-2</v>
      </c>
    </row>
    <row r="148" spans="1:20">
      <c r="A148" s="129" t="s">
        <v>17</v>
      </c>
      <c r="B148" s="130" t="s">
        <v>1</v>
      </c>
      <c r="C148" s="130">
        <v>20</v>
      </c>
      <c r="D148" s="131">
        <v>24.25</v>
      </c>
      <c r="E148" s="132">
        <v>44469</v>
      </c>
      <c r="F148" s="133">
        <v>3367.4825862552552</v>
      </c>
      <c r="G148" s="133">
        <v>2934.6261607054475</v>
      </c>
      <c r="H148" s="131">
        <v>5.9333333333333336</v>
      </c>
      <c r="I148" s="133">
        <v>5.1104525555744882</v>
      </c>
      <c r="J148" s="131">
        <v>6.4566666666666661</v>
      </c>
      <c r="K148" s="133">
        <v>5.3544314651696485</v>
      </c>
      <c r="L148" s="134">
        <f t="shared" si="5"/>
        <v>0.72415044241525472</v>
      </c>
      <c r="M148" s="134">
        <f t="shared" si="6"/>
        <v>0.75744631132943407</v>
      </c>
      <c r="N148" s="134">
        <f t="shared" si="7"/>
        <v>0.23385295737883718</v>
      </c>
      <c r="O148" s="134">
        <f t="shared" si="8"/>
        <v>0.20379348338232275</v>
      </c>
      <c r="P148" s="83">
        <v>0.99</v>
      </c>
      <c r="Q148" s="134">
        <v>0.994614</v>
      </c>
      <c r="R148" s="83">
        <v>0.995</v>
      </c>
      <c r="S148" s="135">
        <v>0.99560000000000004</v>
      </c>
      <c r="T148" s="146">
        <v>-4.3E-3</v>
      </c>
    </row>
    <row r="149" spans="1:20">
      <c r="A149" s="129" t="s">
        <v>17</v>
      </c>
      <c r="B149" s="130" t="s">
        <v>1</v>
      </c>
      <c r="C149" s="130">
        <v>20</v>
      </c>
      <c r="D149" s="131">
        <v>24.25</v>
      </c>
      <c r="E149" s="132">
        <v>44500</v>
      </c>
      <c r="F149" s="133">
        <v>3601.6931117955301</v>
      </c>
      <c r="G149" s="133">
        <v>3661.1137577346931</v>
      </c>
      <c r="H149" s="131">
        <v>5.387096774193548</v>
      </c>
      <c r="I149" s="133">
        <v>5.4350562044815618</v>
      </c>
      <c r="J149" s="131">
        <v>6.5354838709677416</v>
      </c>
      <c r="K149" s="133">
        <v>6.503122226383713</v>
      </c>
      <c r="L149" s="134">
        <f t="shared" si="5"/>
        <v>0.74049192462900137</v>
      </c>
      <c r="M149" s="134">
        <f t="shared" si="6"/>
        <v>0.75090891568662765</v>
      </c>
      <c r="N149" s="134">
        <f t="shared" si="7"/>
        <v>0.24204926826582865</v>
      </c>
      <c r="O149" s="134">
        <f t="shared" si="8"/>
        <v>0.24604259124561109</v>
      </c>
      <c r="P149" s="83">
        <v>0.99</v>
      </c>
      <c r="Q149" s="134">
        <v>0.99731099999999995</v>
      </c>
      <c r="R149" s="83">
        <v>0.995</v>
      </c>
      <c r="S149" s="135">
        <v>0.99834599999999996</v>
      </c>
      <c r="T149" s="146">
        <v>-1.18E-2</v>
      </c>
    </row>
    <row r="150" spans="1:20">
      <c r="A150" s="129" t="s">
        <v>17</v>
      </c>
      <c r="B150" s="130" t="s">
        <v>1</v>
      </c>
      <c r="C150" s="130">
        <v>20</v>
      </c>
      <c r="D150" s="131">
        <v>24.25</v>
      </c>
      <c r="E150" s="132">
        <v>44530</v>
      </c>
      <c r="F150" s="133">
        <v>3137.4842347086328</v>
      </c>
      <c r="G150" s="133">
        <v>2485.7578334183581</v>
      </c>
      <c r="H150" s="131">
        <v>4.2666666666666666</v>
      </c>
      <c r="I150" s="133">
        <v>4.3329750606383381</v>
      </c>
      <c r="J150" s="131">
        <v>5.5533333333333328</v>
      </c>
      <c r="K150" s="133">
        <v>5.6665399515734869</v>
      </c>
      <c r="L150" s="134">
        <f t="shared" si="5"/>
        <v>0.78443979521421414</v>
      </c>
      <c r="M150" s="134">
        <f t="shared" si="6"/>
        <v>0.72684050352333895</v>
      </c>
      <c r="N150" s="134">
        <f t="shared" si="7"/>
        <v>0.21788084963254392</v>
      </c>
      <c r="O150" s="134">
        <f t="shared" si="8"/>
        <v>0.17262207176516375</v>
      </c>
      <c r="P150" s="83">
        <v>0.99</v>
      </c>
      <c r="Q150" s="134">
        <v>0.8296</v>
      </c>
      <c r="R150" s="83">
        <v>0.995</v>
      </c>
      <c r="S150" s="135">
        <v>1</v>
      </c>
      <c r="T150" s="146">
        <v>-1.6400000000000001E-2</v>
      </c>
    </row>
    <row r="151" spans="1:20">
      <c r="A151" s="129" t="s">
        <v>17</v>
      </c>
      <c r="B151" s="130" t="s">
        <v>1</v>
      </c>
      <c r="C151" s="130">
        <v>20</v>
      </c>
      <c r="D151" s="131">
        <v>24.25</v>
      </c>
      <c r="E151" s="132">
        <v>44561</v>
      </c>
      <c r="F151" s="133">
        <v>3137.4499653100556</v>
      </c>
      <c r="G151" s="133">
        <v>2149.9993100327329</v>
      </c>
      <c r="H151" s="131">
        <v>3.774193548387097</v>
      </c>
      <c r="I151" s="133">
        <v>3.4917872044814087</v>
      </c>
      <c r="J151" s="131">
        <v>5.2032258064516137</v>
      </c>
      <c r="K151" s="131">
        <v>4.6933705393553504</v>
      </c>
      <c r="L151" s="134">
        <f t="shared" si="5"/>
        <v>0.81020609074493077</v>
      </c>
      <c r="M151" s="134">
        <f t="shared" si="6"/>
        <v>0.76190117101131372</v>
      </c>
      <c r="N151" s="134">
        <f t="shared" si="7"/>
        <v>0.21085013207728867</v>
      </c>
      <c r="O151" s="134">
        <f t="shared" si="8"/>
        <v>0.14448920094305998</v>
      </c>
      <c r="P151" s="83">
        <v>0.99</v>
      </c>
      <c r="Q151" s="134">
        <v>0.79979999999999996</v>
      </c>
      <c r="R151" s="83">
        <v>0.995</v>
      </c>
      <c r="S151" s="135">
        <v>1</v>
      </c>
      <c r="T151" s="146">
        <v>-1.6199999999999999E-2</v>
      </c>
    </row>
    <row r="152" spans="1:20">
      <c r="A152" s="129" t="s">
        <v>17</v>
      </c>
      <c r="B152" s="130" t="s">
        <v>1</v>
      </c>
      <c r="C152" s="130">
        <v>20</v>
      </c>
      <c r="D152" s="131">
        <v>24.25</v>
      </c>
      <c r="E152" s="132">
        <v>44592</v>
      </c>
      <c r="F152" s="133">
        <v>3274.2000560553674</v>
      </c>
      <c r="G152" s="131">
        <v>2979.6840167367873</v>
      </c>
      <c r="H152" s="131">
        <v>4.032258064516129</v>
      </c>
      <c r="I152" s="131">
        <v>3.871054774421975</v>
      </c>
      <c r="J152" s="131">
        <v>5.4741935483870963</v>
      </c>
      <c r="K152" s="131">
        <v>5.142857638039513</v>
      </c>
      <c r="L152" s="134">
        <f t="shared" si="5"/>
        <v>0.80366754767827053</v>
      </c>
      <c r="M152" s="134">
        <f t="shared" si="6"/>
        <v>0.7879051461940646</v>
      </c>
      <c r="N152" s="134">
        <f t="shared" si="7"/>
        <v>0.22004032634780693</v>
      </c>
      <c r="O152" s="134">
        <f t="shared" si="8"/>
        <v>0.20024758176994537</v>
      </c>
      <c r="P152" s="83">
        <v>0.99</v>
      </c>
      <c r="Q152" s="134">
        <v>0.97817900000000002</v>
      </c>
      <c r="R152" s="83">
        <v>0.995</v>
      </c>
      <c r="S152" s="135">
        <v>1</v>
      </c>
      <c r="T152" s="146">
        <v>-1.0500000000000001E-2</v>
      </c>
    </row>
    <row r="153" spans="1:20">
      <c r="A153" s="129" t="s">
        <v>17</v>
      </c>
      <c r="B153" s="130" t="s">
        <v>1</v>
      </c>
      <c r="C153" s="130">
        <v>20</v>
      </c>
      <c r="D153" s="131">
        <v>24.25</v>
      </c>
      <c r="E153" s="132">
        <v>44620</v>
      </c>
      <c r="F153" s="133">
        <v>3302.7381905134016</v>
      </c>
      <c r="G153" s="133">
        <v>3409.5420415222616</v>
      </c>
      <c r="H153" s="131">
        <v>4.9642857142857144</v>
      </c>
      <c r="I153" s="133">
        <v>5.2993286501424652</v>
      </c>
      <c r="J153" s="131">
        <v>6.2285714285714286</v>
      </c>
      <c r="K153" s="133">
        <v>6.5772681306293563</v>
      </c>
      <c r="L153" s="134">
        <f t="shared" si="5"/>
        <v>0.78882511641368791</v>
      </c>
      <c r="M153" s="134">
        <f t="shared" si="6"/>
        <v>0.76430165953211127</v>
      </c>
      <c r="N153" s="134">
        <f t="shared" si="7"/>
        <v>0.24573944869891381</v>
      </c>
      <c r="O153" s="134">
        <f t="shared" si="8"/>
        <v>0.25368616380373971</v>
      </c>
      <c r="P153" s="83">
        <v>0.99</v>
      </c>
      <c r="Q153" s="134">
        <v>0.99888600000000005</v>
      </c>
      <c r="R153" s="83">
        <v>0.995</v>
      </c>
      <c r="S153" s="135">
        <v>1</v>
      </c>
      <c r="T153" s="146">
        <v>-1.3299999999999999E-2</v>
      </c>
    </row>
    <row r="154" spans="1:20">
      <c r="A154" s="129" t="s">
        <v>17</v>
      </c>
      <c r="B154" s="130" t="s">
        <v>1</v>
      </c>
      <c r="C154" s="130">
        <v>20</v>
      </c>
      <c r="D154" s="131">
        <v>24.25</v>
      </c>
      <c r="E154" s="132">
        <v>44651</v>
      </c>
      <c r="F154" s="137">
        <v>3896.5342291123889</v>
      </c>
      <c r="G154" s="137">
        <v>3872.3732729691446</v>
      </c>
      <c r="H154" s="138">
        <v>6.161290322580645</v>
      </c>
      <c r="I154" s="137">
        <v>6.4021990927318697</v>
      </c>
      <c r="J154" s="138">
        <v>6.9741935483870963</v>
      </c>
      <c r="K154" s="158">
        <v>7.1499564605596637</v>
      </c>
      <c r="L154" s="134">
        <f t="shared" si="5"/>
        <v>0.75071633953280847</v>
      </c>
      <c r="M154" s="134">
        <f t="shared" si="6"/>
        <v>0.72382451127961223</v>
      </c>
      <c r="N154" s="134">
        <f t="shared" si="7"/>
        <v>0.26186385948335944</v>
      </c>
      <c r="O154" s="134">
        <f t="shared" si="8"/>
        <v>0.2602401393124425</v>
      </c>
      <c r="P154" s="83">
        <v>0.99</v>
      </c>
      <c r="Q154" s="140">
        <v>0.99533000000000005</v>
      </c>
      <c r="R154" s="83">
        <v>0.995</v>
      </c>
      <c r="S154" s="142">
        <v>0.99582400000000004</v>
      </c>
      <c r="T154" s="146">
        <v>-1.5299999999999999E-2</v>
      </c>
    </row>
    <row r="155" spans="1:20">
      <c r="A155" s="129" t="s">
        <v>17</v>
      </c>
      <c r="B155" s="130" t="s">
        <v>1</v>
      </c>
      <c r="C155" s="130">
        <v>20</v>
      </c>
      <c r="D155" s="131">
        <v>24.25</v>
      </c>
      <c r="E155" s="132">
        <v>44681</v>
      </c>
      <c r="F155" s="133">
        <v>3658.6938820639175</v>
      </c>
      <c r="G155" s="133">
        <v>3756.7690232302421</v>
      </c>
      <c r="H155" s="131">
        <v>6.8666666666666663</v>
      </c>
      <c r="I155" s="133">
        <v>7.2154228685120421</v>
      </c>
      <c r="J155" s="131">
        <v>6.9933333333333341</v>
      </c>
      <c r="K155" s="133">
        <v>7.3703971244290782</v>
      </c>
      <c r="L155" s="134">
        <f t="shared" si="5"/>
        <v>0.72639634918344398</v>
      </c>
      <c r="M155" s="134">
        <f t="shared" si="6"/>
        <v>0.70101859089676932</v>
      </c>
      <c r="N155" s="134">
        <f t="shared" si="7"/>
        <v>0.25407596403221649</v>
      </c>
      <c r="O155" s="134">
        <f t="shared" si="8"/>
        <v>0.26088673772432236</v>
      </c>
      <c r="P155" s="83">
        <v>0.99</v>
      </c>
      <c r="Q155" s="111">
        <v>0.99944999999999995</v>
      </c>
      <c r="R155" s="83">
        <v>0.995</v>
      </c>
      <c r="S155" s="112">
        <v>1</v>
      </c>
      <c r="T155" s="136">
        <v>-1.47E-2</v>
      </c>
    </row>
    <row r="156" spans="1:20">
      <c r="A156" s="129" t="s">
        <v>17</v>
      </c>
      <c r="B156" s="130" t="s">
        <v>1</v>
      </c>
      <c r="C156" s="130">
        <v>20</v>
      </c>
      <c r="D156" s="131">
        <v>24.25</v>
      </c>
      <c r="E156" s="132">
        <v>44712</v>
      </c>
      <c r="F156" s="133">
        <v>3670.9093041445208</v>
      </c>
      <c r="G156" s="133">
        <v>3826.2849350454321</v>
      </c>
      <c r="H156" s="131">
        <v>6.903225806451613</v>
      </c>
      <c r="I156" s="133">
        <v>7.3007844575892209</v>
      </c>
      <c r="J156" s="131">
        <v>6.9161290322580644</v>
      </c>
      <c r="K156" s="133">
        <v>7.2526342974871492</v>
      </c>
      <c r="L156" s="134">
        <f t="shared" si="5"/>
        <v>0.71318456610739667</v>
      </c>
      <c r="M156" s="134">
        <f t="shared" si="6"/>
        <v>0.702222645111377</v>
      </c>
      <c r="N156" s="134">
        <f t="shared" si="7"/>
        <v>0.24670089409573392</v>
      </c>
      <c r="O156" s="134">
        <f t="shared" si="8"/>
        <v>0.25714280477455859</v>
      </c>
      <c r="P156" s="83">
        <v>0.99</v>
      </c>
      <c r="Q156" s="111">
        <v>0.999386</v>
      </c>
      <c r="R156" s="83">
        <v>0.995</v>
      </c>
      <c r="S156" s="112">
        <v>1</v>
      </c>
      <c r="T156" s="146">
        <v>-2.06E-2</v>
      </c>
    </row>
    <row r="157" spans="1:20">
      <c r="A157" s="129" t="s">
        <v>17</v>
      </c>
      <c r="B157" s="130" t="s">
        <v>1</v>
      </c>
      <c r="C157" s="130">
        <v>20</v>
      </c>
      <c r="D157" s="130">
        <f>+(195*20*335/10^6)+24.25</f>
        <v>25.5565</v>
      </c>
      <c r="E157" s="132">
        <v>44742</v>
      </c>
      <c r="F157" s="133">
        <v>3469.3634867232245</v>
      </c>
      <c r="G157" s="131">
        <v>3796.9674637574685</v>
      </c>
      <c r="H157" s="131">
        <v>6.5</v>
      </c>
      <c r="I157" s="131">
        <v>7.0444722476222941</v>
      </c>
      <c r="J157" s="131">
        <v>6.47</v>
      </c>
      <c r="K157" s="131">
        <v>6.9549103234322969</v>
      </c>
      <c r="L157" s="134">
        <f t="shared" si="5"/>
        <v>0.70646019550134798</v>
      </c>
      <c r="M157" s="134">
        <f t="shared" si="6"/>
        <v>0.71306261770201007</v>
      </c>
      <c r="N157" s="134">
        <f t="shared" si="7"/>
        <v>0.24092801991133503</v>
      </c>
      <c r="O157" s="134">
        <f t="shared" si="8"/>
        <v>0.26367829609426863</v>
      </c>
      <c r="P157" s="83">
        <v>0.99</v>
      </c>
      <c r="Q157" s="111">
        <v>0.99860800000000005</v>
      </c>
      <c r="R157" s="83">
        <v>0.995</v>
      </c>
      <c r="S157" s="112">
        <v>1</v>
      </c>
      <c r="T157" s="146">
        <v>-1.4500000000000001E-2</v>
      </c>
    </row>
    <row r="158" spans="1:20">
      <c r="A158" s="149" t="s">
        <v>17</v>
      </c>
      <c r="B158" s="150" t="s">
        <v>1</v>
      </c>
      <c r="C158" s="150">
        <v>20</v>
      </c>
      <c r="D158" s="151">
        <f t="shared" ref="D158:D187" si="9">+(195*20*335/10^6)+24.25</f>
        <v>25.5565</v>
      </c>
      <c r="E158" s="152">
        <v>44773</v>
      </c>
      <c r="F158" s="153">
        <v>3184.3057226023379</v>
      </c>
      <c r="G158" s="133">
        <v>3283.57518496906</v>
      </c>
      <c r="H158" s="131">
        <v>5.741935483870968</v>
      </c>
      <c r="I158" s="133">
        <v>5.5271293375017665</v>
      </c>
      <c r="J158" s="131">
        <v>5.7290322580645157</v>
      </c>
      <c r="K158" s="133">
        <v>5.4573917851633311</v>
      </c>
      <c r="L158" s="134">
        <f t="shared" si="5"/>
        <v>0.70865560260824867</v>
      </c>
      <c r="M158" s="134">
        <f t="shared" si="6"/>
        <v>0.76044544121903745</v>
      </c>
      <c r="N158" s="134">
        <f t="shared" si="7"/>
        <v>0.21399904049746896</v>
      </c>
      <c r="O158" s="134">
        <f t="shared" si="8"/>
        <v>0.22067037533394218</v>
      </c>
      <c r="P158" s="83">
        <v>0.99</v>
      </c>
      <c r="Q158" s="134">
        <v>0.99868999999999997</v>
      </c>
      <c r="R158" s="83">
        <v>0.995</v>
      </c>
      <c r="S158" s="135">
        <v>1</v>
      </c>
      <c r="T158" s="146">
        <v>-2.2000000000000001E-3</v>
      </c>
    </row>
    <row r="159" spans="1:20">
      <c r="A159" s="129" t="s">
        <v>17</v>
      </c>
      <c r="B159" s="130" t="s">
        <v>1</v>
      </c>
      <c r="C159" s="130">
        <v>20</v>
      </c>
      <c r="D159" s="130">
        <f t="shared" si="9"/>
        <v>25.5565</v>
      </c>
      <c r="E159" s="132">
        <v>44804</v>
      </c>
      <c r="F159" s="133">
        <v>3238.4053665800611</v>
      </c>
      <c r="G159" s="133">
        <v>3294.6220945180639</v>
      </c>
      <c r="H159" s="131">
        <v>5.709677419354839</v>
      </c>
      <c r="I159" s="131">
        <v>5.4933010896670416</v>
      </c>
      <c r="J159" s="131">
        <v>5.7612903225806447</v>
      </c>
      <c r="K159" s="131">
        <v>5.4775189999333733</v>
      </c>
      <c r="L159" s="134">
        <f t="shared" si="5"/>
        <v>0.71666003275465562</v>
      </c>
      <c r="M159" s="134">
        <f t="shared" si="6"/>
        <v>0.76049026208337078</v>
      </c>
      <c r="N159" s="134">
        <f t="shared" si="7"/>
        <v>0.21763476925941272</v>
      </c>
      <c r="O159" s="134">
        <f t="shared" si="8"/>
        <v>0.22141277516922475</v>
      </c>
      <c r="P159" s="83">
        <v>0.99</v>
      </c>
      <c r="Q159" s="134">
        <v>0.998309</v>
      </c>
      <c r="R159" s="83">
        <v>0.995</v>
      </c>
      <c r="S159" s="135">
        <v>1</v>
      </c>
      <c r="T159" s="146">
        <v>-2.5999999999999999E-3</v>
      </c>
    </row>
    <row r="160" spans="1:20">
      <c r="A160" s="129" t="s">
        <v>17</v>
      </c>
      <c r="B160" s="130" t="s">
        <v>1</v>
      </c>
      <c r="C160" s="130">
        <v>20</v>
      </c>
      <c r="D160" s="130">
        <f t="shared" si="9"/>
        <v>25.5565</v>
      </c>
      <c r="E160" s="132">
        <v>44834</v>
      </c>
      <c r="F160" s="133">
        <v>3470.6359924102981</v>
      </c>
      <c r="G160" s="133">
        <v>3699.3452015705875</v>
      </c>
      <c r="H160" s="131">
        <v>5.9333333333333336</v>
      </c>
      <c r="I160" s="133">
        <v>6.2439826257228086</v>
      </c>
      <c r="J160" s="131">
        <v>6.4566666666666661</v>
      </c>
      <c r="K160" s="133">
        <v>6.6595766035491328</v>
      </c>
      <c r="L160" s="134">
        <f t="shared" si="5"/>
        <v>0.70817872357028255</v>
      </c>
      <c r="M160" s="134">
        <f t="shared" si="6"/>
        <v>0.72728513698622776</v>
      </c>
      <c r="N160" s="134">
        <f t="shared" si="7"/>
        <v>0.24101638836182626</v>
      </c>
      <c r="O160" s="134">
        <f t="shared" si="8"/>
        <v>0.25689897233129078</v>
      </c>
      <c r="P160" s="83">
        <v>0.99</v>
      </c>
      <c r="Q160" s="134">
        <v>0.99621000000000004</v>
      </c>
      <c r="R160" s="83">
        <v>0.995</v>
      </c>
      <c r="S160" s="135">
        <v>1</v>
      </c>
      <c r="T160" s="146">
        <v>-1.8700000000000001E-2</v>
      </c>
    </row>
    <row r="161" spans="1:20">
      <c r="A161" s="129" t="s">
        <v>17</v>
      </c>
      <c r="B161" s="130" t="s">
        <v>1</v>
      </c>
      <c r="C161" s="130">
        <v>20</v>
      </c>
      <c r="D161" s="130">
        <f t="shared" si="9"/>
        <v>25.5565</v>
      </c>
      <c r="E161" s="132">
        <v>44865</v>
      </c>
      <c r="F161" s="133">
        <v>3713.4511457826702</v>
      </c>
      <c r="G161" s="133">
        <v>3846.0817008406557</v>
      </c>
      <c r="H161" s="131">
        <v>5.387096774193548</v>
      </c>
      <c r="I161" s="133">
        <v>5.5415185681583985</v>
      </c>
      <c r="J161" s="131">
        <v>6.5354838709677416</v>
      </c>
      <c r="K161" s="133">
        <v>6.7096913992177694</v>
      </c>
      <c r="L161" s="134">
        <f t="shared" si="5"/>
        <v>0.72443880045890785</v>
      </c>
      <c r="M161" s="134">
        <f t="shared" si="6"/>
        <v>0.7242119142856942</v>
      </c>
      <c r="N161" s="134">
        <f t="shared" si="7"/>
        <v>0.24955988882948055</v>
      </c>
      <c r="O161" s="134">
        <f t="shared" si="8"/>
        <v>0.2584732325833774</v>
      </c>
      <c r="P161" s="83">
        <v>0.99</v>
      </c>
      <c r="Q161" s="134">
        <v>0.99904999999999999</v>
      </c>
      <c r="R161" s="83">
        <v>0.995</v>
      </c>
      <c r="S161" s="135">
        <v>1</v>
      </c>
      <c r="T161" s="146">
        <v>-1.7299999999999999E-2</v>
      </c>
    </row>
    <row r="162" spans="1:20">
      <c r="A162" s="129" t="s">
        <v>17</v>
      </c>
      <c r="B162" s="130" t="s">
        <v>1</v>
      </c>
      <c r="C162" s="130">
        <v>20</v>
      </c>
      <c r="D162" s="130">
        <f t="shared" si="9"/>
        <v>25.5565</v>
      </c>
      <c r="E162" s="132">
        <v>44895</v>
      </c>
      <c r="F162" s="133">
        <v>3150.632834793767</v>
      </c>
      <c r="G162" s="133">
        <v>3238.5194524478525</v>
      </c>
      <c r="H162" s="131">
        <v>4.2666666666666666</v>
      </c>
      <c r="I162" s="133">
        <v>4.3067760541741134</v>
      </c>
      <c r="J162" s="131">
        <v>5.5533333333333328</v>
      </c>
      <c r="K162" s="133">
        <v>5.9019983451467555</v>
      </c>
      <c r="L162" s="134">
        <f t="shared" si="5"/>
        <v>0.74745702296709415</v>
      </c>
      <c r="M162" s="134">
        <f t="shared" si="6"/>
        <v>0.72686234828619489</v>
      </c>
      <c r="N162" s="134">
        <f t="shared" si="7"/>
        <v>0.21879394686067827</v>
      </c>
      <c r="O162" s="134">
        <f t="shared" si="8"/>
        <v>0.22489718419776755</v>
      </c>
      <c r="P162" s="83">
        <v>0.99</v>
      </c>
      <c r="Q162" s="134">
        <v>0.98462899999999998</v>
      </c>
      <c r="R162" s="83">
        <v>0.995</v>
      </c>
      <c r="S162" s="135">
        <v>1</v>
      </c>
      <c r="T162" s="146">
        <v>-1.8800000000000001E-2</v>
      </c>
    </row>
    <row r="163" spans="1:20">
      <c r="A163" s="129" t="s">
        <v>17</v>
      </c>
      <c r="B163" s="130" t="s">
        <v>1</v>
      </c>
      <c r="C163" s="130">
        <v>20</v>
      </c>
      <c r="D163" s="130">
        <f t="shared" si="9"/>
        <v>25.5565</v>
      </c>
      <c r="E163" s="132">
        <v>44926</v>
      </c>
      <c r="F163" s="133">
        <v>3158.6422712888707</v>
      </c>
      <c r="G163" s="133">
        <v>3415.8702441114792</v>
      </c>
      <c r="H163" s="131">
        <v>3.774193548387097</v>
      </c>
      <c r="I163" s="133">
        <v>3.9913760935730873</v>
      </c>
      <c r="J163" s="131">
        <v>5.2032258064516137</v>
      </c>
      <c r="K163" s="131">
        <v>5.7714774971535494</v>
      </c>
      <c r="L163" s="134">
        <f t="shared" si="5"/>
        <v>0.77397958366213504</v>
      </c>
      <c r="M163" s="134">
        <f t="shared" si="6"/>
        <v>0.7478829336525844</v>
      </c>
      <c r="N163" s="134">
        <f t="shared" si="7"/>
        <v>0.2122743461887682</v>
      </c>
      <c r="O163" s="134">
        <f t="shared" si="8"/>
        <v>0.22956117231931986</v>
      </c>
      <c r="P163" s="83">
        <v>0.99</v>
      </c>
      <c r="Q163" s="134">
        <v>0.99888999999999994</v>
      </c>
      <c r="R163" s="83">
        <v>0.995</v>
      </c>
      <c r="S163" s="135">
        <v>1</v>
      </c>
      <c r="T163" s="146">
        <v>-2.0299999999999999E-2</v>
      </c>
    </row>
    <row r="164" spans="1:20">
      <c r="A164" s="129" t="s">
        <v>17</v>
      </c>
      <c r="B164" s="130" t="s">
        <v>1</v>
      </c>
      <c r="C164" s="130">
        <v>20</v>
      </c>
      <c r="D164" s="130">
        <f t="shared" si="9"/>
        <v>25.5565</v>
      </c>
      <c r="E164" s="132">
        <v>44957</v>
      </c>
      <c r="F164" s="133">
        <v>3376.1684604154761</v>
      </c>
      <c r="G164" s="131">
        <v>3384.5813293308997</v>
      </c>
      <c r="H164" s="131">
        <v>4.032258064516129</v>
      </c>
      <c r="I164" s="131">
        <v>4.0833114326281317</v>
      </c>
      <c r="J164" s="131">
        <v>5.4741935483870963</v>
      </c>
      <c r="K164" s="131">
        <v>5.6157700626949767</v>
      </c>
      <c r="L164" s="134">
        <f t="shared" ref="L164:L239" si="10">F164/D164/J164/DAY(E164)/P164</f>
        <v>0.78633153916894094</v>
      </c>
      <c r="M164" s="134">
        <f t="shared" ref="M164:M239" si="11">G164/D164/K164/DAY(E164)/Q164</f>
        <v>0.76256369746698627</v>
      </c>
      <c r="N164" s="134">
        <f t="shared" ref="N164:N239" si="12">F164/C164/24/DAY(E164)</f>
        <v>0.22689304169458846</v>
      </c>
      <c r="O164" s="134">
        <f t="shared" ref="O164:O239" si="13">G164/C164/24/DAY(E164)</f>
        <v>0.22745842267008737</v>
      </c>
      <c r="P164" s="83">
        <v>0.99</v>
      </c>
      <c r="Q164" s="134">
        <v>0.99760000000000004</v>
      </c>
      <c r="R164" s="83">
        <v>0.995</v>
      </c>
      <c r="S164" s="135">
        <v>1</v>
      </c>
      <c r="T164" s="146">
        <v>-1.9E-2</v>
      </c>
    </row>
    <row r="165" spans="1:20">
      <c r="A165" s="129" t="s">
        <v>17</v>
      </c>
      <c r="B165" s="130" t="s">
        <v>1</v>
      </c>
      <c r="C165" s="130">
        <v>20</v>
      </c>
      <c r="D165" s="130">
        <f t="shared" si="9"/>
        <v>25.5565</v>
      </c>
      <c r="E165" s="132">
        <v>44985</v>
      </c>
      <c r="F165" s="133">
        <v>3403.3771940191891</v>
      </c>
      <c r="G165" s="133">
        <v>3446.8193216368009</v>
      </c>
      <c r="H165" s="131">
        <v>4.9642857142857144</v>
      </c>
      <c r="I165" s="133">
        <v>5.117502760821429</v>
      </c>
      <c r="J165" s="131">
        <v>6.2285714285714286</v>
      </c>
      <c r="K165" s="133">
        <v>6.531856756546178</v>
      </c>
      <c r="L165" s="134">
        <f t="shared" si="10"/>
        <v>0.77130657379429413</v>
      </c>
      <c r="M165" s="134">
        <f t="shared" si="11"/>
        <v>0.74715176461713517</v>
      </c>
      <c r="N165" s="134">
        <f t="shared" si="12"/>
        <v>0.25322746979309441</v>
      </c>
      <c r="O165" s="134">
        <f t="shared" si="13"/>
        <v>0.25645977095511913</v>
      </c>
      <c r="P165" s="83">
        <v>0.99</v>
      </c>
      <c r="Q165" s="134">
        <v>0.98699199999999998</v>
      </c>
      <c r="R165" s="83">
        <v>0.995</v>
      </c>
      <c r="S165" s="135">
        <v>1</v>
      </c>
      <c r="T165" s="146">
        <v>-1.67E-2</v>
      </c>
    </row>
    <row r="166" spans="1:20">
      <c r="A166" s="129" t="s">
        <v>17</v>
      </c>
      <c r="B166" s="130" t="s">
        <v>1</v>
      </c>
      <c r="C166" s="130">
        <v>20</v>
      </c>
      <c r="D166" s="130">
        <f t="shared" si="9"/>
        <v>25.5565</v>
      </c>
      <c r="E166" s="132">
        <v>45016</v>
      </c>
      <c r="F166" s="137">
        <v>4017.9550669091432</v>
      </c>
      <c r="G166" s="137">
        <v>3562.6209656145707</v>
      </c>
      <c r="H166" s="131">
        <v>6.161290322580645</v>
      </c>
      <c r="I166" s="137">
        <v>5.400617825896032</v>
      </c>
      <c r="J166" s="131">
        <v>6.9741935483870963</v>
      </c>
      <c r="K166" s="158">
        <v>6.0518310527842223</v>
      </c>
      <c r="L166" s="134">
        <f t="shared" si="10"/>
        <v>0.73453554254639508</v>
      </c>
      <c r="M166" s="134">
        <f t="shared" si="11"/>
        <v>0.74878412841703268</v>
      </c>
      <c r="N166" s="134">
        <f t="shared" si="12"/>
        <v>0.2700238620234639</v>
      </c>
      <c r="O166" s="134">
        <f t="shared" si="13"/>
        <v>0.23942345199022649</v>
      </c>
      <c r="P166" s="83">
        <v>0.99</v>
      </c>
      <c r="Q166" s="140">
        <v>0.99234599999999995</v>
      </c>
      <c r="R166" s="83">
        <v>0.995</v>
      </c>
      <c r="S166" s="142">
        <v>0.99542200000000003</v>
      </c>
      <c r="T166" s="146">
        <v>-1.0200000000000001E-2</v>
      </c>
    </row>
    <row r="167" spans="1:20">
      <c r="A167" s="129" t="s">
        <v>17</v>
      </c>
      <c r="B167" s="130" t="s">
        <v>1</v>
      </c>
      <c r="C167" s="130">
        <v>20</v>
      </c>
      <c r="D167" s="130">
        <f t="shared" si="9"/>
        <v>25.5565</v>
      </c>
      <c r="E167" s="132">
        <f t="shared" ref="E167:E187" si="14">EOMONTH(E166,1)</f>
        <v>45046</v>
      </c>
      <c r="F167" s="133">
        <v>3771.9613380837127</v>
      </c>
      <c r="G167" s="131">
        <v>3816.0687198072437</v>
      </c>
      <c r="H167" s="131">
        <v>6.8666666666666663</v>
      </c>
      <c r="I167" s="131">
        <v>6.5898692509556325</v>
      </c>
      <c r="J167" s="131">
        <v>6.9933333333333341</v>
      </c>
      <c r="K167" s="131">
        <v>6.8137608618931962</v>
      </c>
      <c r="L167" s="134">
        <f t="shared" si="10"/>
        <v>0.71059995867775794</v>
      </c>
      <c r="M167" s="134">
        <f t="shared" si="11"/>
        <v>0.7317680446173882</v>
      </c>
      <c r="N167" s="134">
        <f t="shared" si="12"/>
        <v>0.26194175958914673</v>
      </c>
      <c r="O167" s="134">
        <f t="shared" si="13"/>
        <v>0.26500477220883634</v>
      </c>
      <c r="P167" s="134">
        <v>0.99</v>
      </c>
      <c r="Q167" s="134">
        <v>0.99823600000000001</v>
      </c>
      <c r="R167" s="134">
        <v>0.995</v>
      </c>
      <c r="S167" s="135">
        <v>1</v>
      </c>
      <c r="T167" s="146">
        <v>-1.78E-2</v>
      </c>
    </row>
    <row r="168" spans="1:20">
      <c r="A168" s="129" t="s">
        <v>17</v>
      </c>
      <c r="B168" s="130" t="s">
        <v>1</v>
      </c>
      <c r="C168" s="130">
        <v>20</v>
      </c>
      <c r="D168" s="130">
        <f t="shared" si="9"/>
        <v>25.5565</v>
      </c>
      <c r="E168" s="132">
        <f t="shared" si="14"/>
        <v>45077</v>
      </c>
      <c r="F168" s="133" t="e">
        <f>Performance!#REF!</f>
        <v>#REF!</v>
      </c>
      <c r="G168" s="133" t="e">
        <f>Performance!#REF!</f>
        <v>#REF!</v>
      </c>
      <c r="H168" s="133" t="e">
        <f>Performance!#REF!</f>
        <v>#REF!</v>
      </c>
      <c r="I168" s="133" t="e">
        <f>Performance!#REF!</f>
        <v>#REF!</v>
      </c>
      <c r="J168" s="133" t="e">
        <f>Performance!#REF!</f>
        <v>#REF!</v>
      </c>
      <c r="K168" s="133" t="e">
        <f>Performance!#REF!</f>
        <v>#REF!</v>
      </c>
      <c r="L168" s="134" t="e">
        <f t="shared" si="10"/>
        <v>#REF!</v>
      </c>
      <c r="M168" s="134" t="e">
        <f t="shared" si="11"/>
        <v>#REF!</v>
      </c>
      <c r="N168" s="134" t="e">
        <f t="shared" si="12"/>
        <v>#REF!</v>
      </c>
      <c r="O168" s="134" t="e">
        <f t="shared" si="13"/>
        <v>#REF!</v>
      </c>
      <c r="P168" s="134" t="e">
        <f>Performance!#REF!</f>
        <v>#REF!</v>
      </c>
      <c r="Q168" s="134" t="e">
        <f>Performance!#REF!</f>
        <v>#REF!</v>
      </c>
      <c r="R168" s="134" t="e">
        <f>Performance!#REF!</f>
        <v>#REF!</v>
      </c>
      <c r="S168" s="134" t="e">
        <f>Performance!#REF!</f>
        <v>#REF!</v>
      </c>
      <c r="T168" s="146">
        <f>Performance!A318</f>
        <v>0</v>
      </c>
    </row>
    <row r="169" spans="1:20">
      <c r="A169" s="129" t="s">
        <v>17</v>
      </c>
      <c r="B169" s="130" t="s">
        <v>1</v>
      </c>
      <c r="C169" s="130">
        <v>20</v>
      </c>
      <c r="D169" s="130">
        <f t="shared" si="9"/>
        <v>25.5565</v>
      </c>
      <c r="E169" s="132">
        <f t="shared" si="14"/>
        <v>45107</v>
      </c>
      <c r="F169" s="133" t="e">
        <f>Performance!#REF!</f>
        <v>#REF!</v>
      </c>
      <c r="G169" s="133" t="e">
        <f>Performance!#REF!</f>
        <v>#REF!</v>
      </c>
      <c r="H169" s="131">
        <v>6.5</v>
      </c>
      <c r="I169" s="133" t="e">
        <f>Performance!#REF!</f>
        <v>#REF!</v>
      </c>
      <c r="J169" s="131">
        <v>6.47</v>
      </c>
      <c r="K169" s="133" t="e">
        <f>Performance!#REF!</f>
        <v>#REF!</v>
      </c>
      <c r="L169" s="134" t="e">
        <f t="shared" si="10"/>
        <v>#REF!</v>
      </c>
      <c r="M169" s="134" t="e">
        <f t="shared" si="11"/>
        <v>#REF!</v>
      </c>
      <c r="N169" s="134" t="e">
        <f t="shared" si="12"/>
        <v>#REF!</v>
      </c>
      <c r="O169" s="134" t="e">
        <f t="shared" si="13"/>
        <v>#REF!</v>
      </c>
      <c r="P169" s="134" t="e">
        <f>Performance!#REF!</f>
        <v>#REF!</v>
      </c>
      <c r="Q169" s="134" t="e">
        <f>Performance!#REF!</f>
        <v>#REF!</v>
      </c>
      <c r="R169" s="134" t="e">
        <f>Performance!#REF!</f>
        <v>#REF!</v>
      </c>
      <c r="S169" s="134" t="e">
        <f>Performance!#REF!</f>
        <v>#REF!</v>
      </c>
      <c r="T169" s="146">
        <f>Performance!A319</f>
        <v>0</v>
      </c>
    </row>
    <row r="170" spans="1:20">
      <c r="A170" s="129" t="s">
        <v>17</v>
      </c>
      <c r="B170" s="130" t="s">
        <v>1</v>
      </c>
      <c r="C170" s="130">
        <v>20</v>
      </c>
      <c r="D170" s="130">
        <f t="shared" si="9"/>
        <v>25.5565</v>
      </c>
      <c r="E170" s="132">
        <f t="shared" si="14"/>
        <v>45138</v>
      </c>
      <c r="F170" s="133" t="e">
        <f>Performance!#REF!</f>
        <v>#REF!</v>
      </c>
      <c r="G170" s="133" t="e">
        <f>Performance!#REF!</f>
        <v>#REF!</v>
      </c>
      <c r="H170" s="131">
        <v>5.741935483870968</v>
      </c>
      <c r="I170" s="133" t="e">
        <f>Performance!#REF!</f>
        <v>#REF!</v>
      </c>
      <c r="J170" s="131">
        <v>5.7290322580645157</v>
      </c>
      <c r="K170" s="133" t="e">
        <f>Performance!#REF!</f>
        <v>#REF!</v>
      </c>
      <c r="L170" s="134" t="e">
        <f t="shared" si="10"/>
        <v>#REF!</v>
      </c>
      <c r="M170" s="134" t="e">
        <f t="shared" si="11"/>
        <v>#REF!</v>
      </c>
      <c r="N170" s="134" t="e">
        <f t="shared" si="12"/>
        <v>#REF!</v>
      </c>
      <c r="O170" s="134" t="e">
        <f t="shared" si="13"/>
        <v>#REF!</v>
      </c>
      <c r="P170" s="134" t="e">
        <f>Performance!#REF!</f>
        <v>#REF!</v>
      </c>
      <c r="Q170" s="134" t="e">
        <f>Performance!#REF!</f>
        <v>#REF!</v>
      </c>
      <c r="R170" s="134" t="e">
        <f>Performance!#REF!</f>
        <v>#REF!</v>
      </c>
      <c r="S170" s="134" t="e">
        <f>Performance!#REF!</f>
        <v>#REF!</v>
      </c>
      <c r="T170" s="146">
        <f>Performance!A320</f>
        <v>0</v>
      </c>
    </row>
    <row r="171" spans="1:20">
      <c r="A171" s="129" t="s">
        <v>17</v>
      </c>
      <c r="B171" s="130" t="s">
        <v>1</v>
      </c>
      <c r="C171" s="130">
        <v>20</v>
      </c>
      <c r="D171" s="130">
        <f t="shared" si="9"/>
        <v>25.5565</v>
      </c>
      <c r="E171" s="132">
        <f t="shared" si="14"/>
        <v>45169</v>
      </c>
      <c r="F171" s="133" t="e">
        <f>Performance!#REF!</f>
        <v>#REF!</v>
      </c>
      <c r="G171" s="133" t="e">
        <f>Performance!#REF!</f>
        <v>#REF!</v>
      </c>
      <c r="H171" s="131">
        <v>5.709677419354839</v>
      </c>
      <c r="I171" s="133" t="e">
        <f>Performance!#REF!</f>
        <v>#REF!</v>
      </c>
      <c r="J171" s="131">
        <v>5.7612903225806447</v>
      </c>
      <c r="K171" s="133" t="e">
        <f>Performance!#REF!</f>
        <v>#REF!</v>
      </c>
      <c r="L171" s="134" t="e">
        <f t="shared" si="10"/>
        <v>#REF!</v>
      </c>
      <c r="M171" s="134" t="e">
        <f t="shared" si="11"/>
        <v>#REF!</v>
      </c>
      <c r="N171" s="134" t="e">
        <f t="shared" si="12"/>
        <v>#REF!</v>
      </c>
      <c r="O171" s="134" t="e">
        <f t="shared" si="13"/>
        <v>#REF!</v>
      </c>
      <c r="P171" s="134" t="e">
        <f>Performance!#REF!</f>
        <v>#REF!</v>
      </c>
      <c r="Q171" s="134" t="e">
        <f>Performance!#REF!</f>
        <v>#REF!</v>
      </c>
      <c r="R171" s="134" t="e">
        <f>Performance!#REF!</f>
        <v>#REF!</v>
      </c>
      <c r="S171" s="134" t="e">
        <f>Performance!#REF!</f>
        <v>#REF!</v>
      </c>
      <c r="T171" s="146">
        <f>Performance!A321</f>
        <v>0</v>
      </c>
    </row>
    <row r="172" spans="1:20">
      <c r="A172" s="129" t="s">
        <v>17</v>
      </c>
      <c r="B172" s="130" t="s">
        <v>1</v>
      </c>
      <c r="C172" s="130">
        <v>20</v>
      </c>
      <c r="D172" s="130">
        <f t="shared" si="9"/>
        <v>25.5565</v>
      </c>
      <c r="E172" s="132">
        <f t="shared" si="14"/>
        <v>45199</v>
      </c>
      <c r="F172" s="133" t="e">
        <f>Performance!#REF!</f>
        <v>#REF!</v>
      </c>
      <c r="G172" s="133" t="e">
        <f>Performance!#REF!</f>
        <v>#REF!</v>
      </c>
      <c r="H172" s="131">
        <v>5.9333333333333336</v>
      </c>
      <c r="I172" s="133" t="e">
        <f>Performance!#REF!</f>
        <v>#REF!</v>
      </c>
      <c r="J172" s="131">
        <v>6.4566666666666661</v>
      </c>
      <c r="K172" s="133" t="e">
        <f>Performance!#REF!</f>
        <v>#REF!</v>
      </c>
      <c r="L172" s="134" t="e">
        <f t="shared" si="10"/>
        <v>#REF!</v>
      </c>
      <c r="M172" s="134" t="e">
        <f t="shared" si="11"/>
        <v>#REF!</v>
      </c>
      <c r="N172" s="134" t="e">
        <f t="shared" si="12"/>
        <v>#REF!</v>
      </c>
      <c r="O172" s="134" t="e">
        <f t="shared" si="13"/>
        <v>#REF!</v>
      </c>
      <c r="P172" s="134" t="e">
        <f>Performance!#REF!</f>
        <v>#REF!</v>
      </c>
      <c r="Q172" s="134" t="e">
        <f>Performance!#REF!</f>
        <v>#REF!</v>
      </c>
      <c r="R172" s="134" t="e">
        <f>Performance!#REF!</f>
        <v>#REF!</v>
      </c>
      <c r="S172" s="134" t="e">
        <f>Performance!#REF!</f>
        <v>#REF!</v>
      </c>
      <c r="T172" s="146">
        <f>Performance!A322</f>
        <v>0</v>
      </c>
    </row>
    <row r="173" spans="1:20">
      <c r="A173" s="129" t="s">
        <v>17</v>
      </c>
      <c r="B173" s="130" t="s">
        <v>1</v>
      </c>
      <c r="C173" s="130">
        <v>20</v>
      </c>
      <c r="D173" s="130">
        <f t="shared" si="9"/>
        <v>25.5565</v>
      </c>
      <c r="E173" s="132">
        <f t="shared" si="14"/>
        <v>45230</v>
      </c>
      <c r="F173" s="133" t="e">
        <f>Performance!#REF!</f>
        <v>#REF!</v>
      </c>
      <c r="G173" s="133" t="e">
        <f>Performance!#REF!</f>
        <v>#REF!</v>
      </c>
      <c r="H173" s="133" t="e">
        <f>Performance!#REF!</f>
        <v>#REF!</v>
      </c>
      <c r="I173" s="133" t="e">
        <f>Performance!#REF!</f>
        <v>#REF!</v>
      </c>
      <c r="J173" s="133" t="e">
        <f>Performance!#REF!</f>
        <v>#REF!</v>
      </c>
      <c r="K173" s="133" t="e">
        <f>Performance!#REF!</f>
        <v>#REF!</v>
      </c>
      <c r="L173" s="134" t="e">
        <f t="shared" si="10"/>
        <v>#REF!</v>
      </c>
      <c r="M173" s="134" t="e">
        <f t="shared" si="11"/>
        <v>#REF!</v>
      </c>
      <c r="N173" s="134" t="e">
        <f t="shared" si="12"/>
        <v>#REF!</v>
      </c>
      <c r="O173" s="134" t="e">
        <f t="shared" si="13"/>
        <v>#REF!</v>
      </c>
      <c r="P173" s="134" t="e">
        <f>Performance!#REF!</f>
        <v>#REF!</v>
      </c>
      <c r="Q173" s="134" t="e">
        <f>Performance!#REF!</f>
        <v>#REF!</v>
      </c>
      <c r="R173" s="134" t="e">
        <f>Performance!#REF!</f>
        <v>#REF!</v>
      </c>
      <c r="S173" s="134" t="e">
        <f>Performance!#REF!</f>
        <v>#REF!</v>
      </c>
      <c r="T173" s="146">
        <f>Performance!A323</f>
        <v>0</v>
      </c>
    </row>
    <row r="174" spans="1:20">
      <c r="A174" s="129" t="s">
        <v>17</v>
      </c>
      <c r="B174" s="130" t="s">
        <v>1</v>
      </c>
      <c r="C174" s="130">
        <v>20</v>
      </c>
      <c r="D174" s="130">
        <f t="shared" si="9"/>
        <v>25.5565</v>
      </c>
      <c r="E174" s="132">
        <f t="shared" si="14"/>
        <v>45260</v>
      </c>
      <c r="F174" s="133" t="e">
        <f>Performance!#REF!</f>
        <v>#REF!</v>
      </c>
      <c r="G174" s="133" t="e">
        <f>Performance!#REF!</f>
        <v>#REF!</v>
      </c>
      <c r="H174" s="131">
        <v>4.2666666666666666</v>
      </c>
      <c r="I174" s="133" t="e">
        <f>Performance!#REF!</f>
        <v>#REF!</v>
      </c>
      <c r="J174" s="131">
        <v>5.5533333333333328</v>
      </c>
      <c r="K174" s="133" t="e">
        <f>Performance!#REF!</f>
        <v>#REF!</v>
      </c>
      <c r="L174" s="134" t="e">
        <f t="shared" si="10"/>
        <v>#REF!</v>
      </c>
      <c r="M174" s="134" t="e">
        <f t="shared" si="11"/>
        <v>#REF!</v>
      </c>
      <c r="N174" s="134" t="e">
        <f t="shared" si="12"/>
        <v>#REF!</v>
      </c>
      <c r="O174" s="134" t="e">
        <f t="shared" si="13"/>
        <v>#REF!</v>
      </c>
      <c r="P174" s="134" t="e">
        <f>Performance!#REF!</f>
        <v>#REF!</v>
      </c>
      <c r="Q174" s="134" t="e">
        <f>Performance!#REF!</f>
        <v>#REF!</v>
      </c>
      <c r="R174" s="134" t="e">
        <f>Performance!#REF!</f>
        <v>#REF!</v>
      </c>
      <c r="S174" s="134" t="e">
        <f>Performance!#REF!</f>
        <v>#REF!</v>
      </c>
      <c r="T174" s="146">
        <f>Performance!A324</f>
        <v>0</v>
      </c>
    </row>
    <row r="175" spans="1:20">
      <c r="A175" s="129" t="s">
        <v>17</v>
      </c>
      <c r="B175" s="130" t="s">
        <v>1</v>
      </c>
      <c r="C175" s="130">
        <v>20</v>
      </c>
      <c r="D175" s="130">
        <f t="shared" si="9"/>
        <v>25.5565</v>
      </c>
      <c r="E175" s="132">
        <f t="shared" si="14"/>
        <v>45291</v>
      </c>
      <c r="F175" s="133" t="e">
        <f>Performance!#REF!</f>
        <v>#REF!</v>
      </c>
      <c r="G175" s="133" t="e">
        <f>Performance!#REF!</f>
        <v>#REF!</v>
      </c>
      <c r="H175" s="131">
        <v>3.774193548387097</v>
      </c>
      <c r="I175" s="133" t="e">
        <f>Performance!#REF!</f>
        <v>#REF!</v>
      </c>
      <c r="J175" s="131">
        <v>5.2032258064516137</v>
      </c>
      <c r="K175" s="133" t="e">
        <f>Performance!#REF!</f>
        <v>#REF!</v>
      </c>
      <c r="L175" s="134" t="e">
        <f t="shared" si="10"/>
        <v>#REF!</v>
      </c>
      <c r="M175" s="134" t="e">
        <f t="shared" si="11"/>
        <v>#REF!</v>
      </c>
      <c r="N175" s="134" t="e">
        <f t="shared" si="12"/>
        <v>#REF!</v>
      </c>
      <c r="O175" s="134" t="e">
        <f t="shared" si="13"/>
        <v>#REF!</v>
      </c>
      <c r="P175" s="134" t="e">
        <f>Performance!#REF!</f>
        <v>#REF!</v>
      </c>
      <c r="Q175" s="134" t="e">
        <f>Performance!#REF!</f>
        <v>#REF!</v>
      </c>
      <c r="R175" s="134" t="e">
        <f>Performance!#REF!</f>
        <v>#REF!</v>
      </c>
      <c r="S175" s="134" t="e">
        <f>Performance!#REF!</f>
        <v>#REF!</v>
      </c>
      <c r="T175" s="146">
        <f>Performance!A325</f>
        <v>0</v>
      </c>
    </row>
    <row r="176" spans="1:20">
      <c r="A176" s="129" t="s">
        <v>17</v>
      </c>
      <c r="B176" s="130" t="s">
        <v>1</v>
      </c>
      <c r="C176" s="130">
        <v>20</v>
      </c>
      <c r="D176" s="130">
        <f t="shared" si="9"/>
        <v>25.5565</v>
      </c>
      <c r="E176" s="132">
        <f t="shared" si="14"/>
        <v>45322</v>
      </c>
      <c r="F176" s="133" t="e">
        <f>Performance!#REF!</f>
        <v>#REF!</v>
      </c>
      <c r="G176" s="133" t="e">
        <f>Performance!#REF!</f>
        <v>#REF!</v>
      </c>
      <c r="H176" s="131">
        <v>3.774193548387097</v>
      </c>
      <c r="I176" s="133" t="e">
        <f>Performance!#REF!</f>
        <v>#REF!</v>
      </c>
      <c r="J176" s="131">
        <v>5.2032258064516137</v>
      </c>
      <c r="K176" s="133" t="e">
        <f>Performance!#REF!</f>
        <v>#REF!</v>
      </c>
      <c r="L176" s="134" t="e">
        <f t="shared" si="10"/>
        <v>#REF!</v>
      </c>
      <c r="M176" s="134" t="e">
        <f t="shared" si="11"/>
        <v>#REF!</v>
      </c>
      <c r="N176" s="134" t="e">
        <f t="shared" si="12"/>
        <v>#REF!</v>
      </c>
      <c r="O176" s="134" t="e">
        <f t="shared" si="13"/>
        <v>#REF!</v>
      </c>
      <c r="P176" s="134" t="e">
        <f>Performance!#REF!</f>
        <v>#REF!</v>
      </c>
      <c r="Q176" s="134" t="e">
        <f>Performance!#REF!</f>
        <v>#REF!</v>
      </c>
      <c r="R176" s="134" t="e">
        <f>Performance!#REF!</f>
        <v>#REF!</v>
      </c>
      <c r="S176" s="134" t="e">
        <f>Performance!#REF!</f>
        <v>#REF!</v>
      </c>
      <c r="T176" s="146">
        <f>Performance!A326</f>
        <v>0</v>
      </c>
    </row>
    <row r="177" spans="1:20">
      <c r="A177" s="129" t="s">
        <v>17</v>
      </c>
      <c r="B177" s="130" t="s">
        <v>1</v>
      </c>
      <c r="C177" s="130">
        <v>20</v>
      </c>
      <c r="D177" s="130">
        <f t="shared" si="9"/>
        <v>25.5565</v>
      </c>
      <c r="E177" s="132">
        <f t="shared" si="14"/>
        <v>45351</v>
      </c>
      <c r="F177" s="133" t="e">
        <f>Performance!#REF!</f>
        <v>#REF!</v>
      </c>
      <c r="G177" s="133" t="e">
        <f>Performance!#REF!</f>
        <v>#REF!</v>
      </c>
      <c r="H177" s="131">
        <v>3.774193548387097</v>
      </c>
      <c r="I177" s="133" t="e">
        <f>Performance!#REF!</f>
        <v>#REF!</v>
      </c>
      <c r="J177" s="131">
        <v>5.2032258064516137</v>
      </c>
      <c r="K177" s="133" t="e">
        <f>Performance!#REF!</f>
        <v>#REF!</v>
      </c>
      <c r="L177" s="134" t="e">
        <f t="shared" si="10"/>
        <v>#REF!</v>
      </c>
      <c r="M177" s="134" t="e">
        <f t="shared" si="11"/>
        <v>#REF!</v>
      </c>
      <c r="N177" s="134" t="e">
        <f t="shared" si="12"/>
        <v>#REF!</v>
      </c>
      <c r="O177" s="134" t="e">
        <f t="shared" si="13"/>
        <v>#REF!</v>
      </c>
      <c r="P177" s="134" t="e">
        <f>Performance!#REF!</f>
        <v>#REF!</v>
      </c>
      <c r="Q177" s="134" t="e">
        <f>Performance!#REF!</f>
        <v>#REF!</v>
      </c>
      <c r="R177" s="134" t="e">
        <f>Performance!#REF!</f>
        <v>#REF!</v>
      </c>
      <c r="S177" s="134" t="e">
        <f>Performance!#REF!</f>
        <v>#REF!</v>
      </c>
      <c r="T177" s="146">
        <f>Performance!A327</f>
        <v>0</v>
      </c>
    </row>
    <row r="178" spans="1:20">
      <c r="A178" s="129" t="s">
        <v>17</v>
      </c>
      <c r="B178" s="130" t="s">
        <v>1</v>
      </c>
      <c r="C178" s="130">
        <v>20</v>
      </c>
      <c r="D178" s="130">
        <f t="shared" si="9"/>
        <v>25.5565</v>
      </c>
      <c r="E178" s="132">
        <f t="shared" si="14"/>
        <v>45382</v>
      </c>
      <c r="F178" s="133" t="e">
        <f>Performance!#REF!</f>
        <v>#REF!</v>
      </c>
      <c r="G178" s="133" t="e">
        <f>Performance!#REF!</f>
        <v>#REF!</v>
      </c>
      <c r="H178" s="131">
        <v>3.774193548387097</v>
      </c>
      <c r="I178" s="133" t="e">
        <f>Performance!#REF!</f>
        <v>#REF!</v>
      </c>
      <c r="J178" s="131">
        <v>5.2032258064516137</v>
      </c>
      <c r="K178" s="133" t="e">
        <f>Performance!#REF!</f>
        <v>#REF!</v>
      </c>
      <c r="L178" s="134" t="e">
        <f t="shared" si="10"/>
        <v>#REF!</v>
      </c>
      <c r="M178" s="134" t="e">
        <f t="shared" si="11"/>
        <v>#REF!</v>
      </c>
      <c r="N178" s="134" t="e">
        <f t="shared" si="12"/>
        <v>#REF!</v>
      </c>
      <c r="O178" s="134" t="e">
        <f t="shared" si="13"/>
        <v>#REF!</v>
      </c>
      <c r="P178" s="134" t="e">
        <f>Performance!#REF!</f>
        <v>#REF!</v>
      </c>
      <c r="Q178" s="134" t="e">
        <f>Performance!#REF!</f>
        <v>#REF!</v>
      </c>
      <c r="R178" s="134" t="e">
        <f>Performance!#REF!</f>
        <v>#REF!</v>
      </c>
      <c r="S178" s="134" t="e">
        <f>Performance!#REF!</f>
        <v>#REF!</v>
      </c>
      <c r="T178" s="146">
        <f>Performance!A328</f>
        <v>0</v>
      </c>
    </row>
    <row r="179" spans="1:20">
      <c r="A179" s="129" t="s">
        <v>17</v>
      </c>
      <c r="B179" s="130" t="s">
        <v>1</v>
      </c>
      <c r="C179" s="130">
        <v>20</v>
      </c>
      <c r="D179" s="130">
        <f t="shared" si="9"/>
        <v>25.5565</v>
      </c>
      <c r="E179" s="132">
        <f t="shared" si="14"/>
        <v>45412</v>
      </c>
      <c r="F179" s="133" t="e">
        <f>Performance!#REF!</f>
        <v>#REF!</v>
      </c>
      <c r="G179" s="133" t="e">
        <f>Performance!#REF!</f>
        <v>#REF!</v>
      </c>
      <c r="H179" s="131">
        <v>3.774193548387097</v>
      </c>
      <c r="I179" s="133" t="e">
        <f>Performance!#REF!</f>
        <v>#REF!</v>
      </c>
      <c r="J179" s="131">
        <v>5.2032258064516137</v>
      </c>
      <c r="K179" s="133" t="e">
        <f>Performance!#REF!</f>
        <v>#REF!</v>
      </c>
      <c r="L179" s="134" t="e">
        <f t="shared" si="10"/>
        <v>#REF!</v>
      </c>
      <c r="M179" s="134" t="e">
        <f t="shared" si="11"/>
        <v>#REF!</v>
      </c>
      <c r="N179" s="134" t="e">
        <f t="shared" si="12"/>
        <v>#REF!</v>
      </c>
      <c r="O179" s="134" t="e">
        <f t="shared" si="13"/>
        <v>#REF!</v>
      </c>
      <c r="P179" s="134" t="e">
        <f>Performance!#REF!</f>
        <v>#REF!</v>
      </c>
      <c r="Q179" s="134" t="e">
        <f>Performance!#REF!</f>
        <v>#REF!</v>
      </c>
      <c r="R179" s="134" t="e">
        <f>Performance!#REF!</f>
        <v>#REF!</v>
      </c>
      <c r="S179" s="134" t="e">
        <f>Performance!#REF!</f>
        <v>#REF!</v>
      </c>
      <c r="T179" s="146">
        <f>Performance!A329</f>
        <v>0</v>
      </c>
    </row>
    <row r="180" spans="1:20">
      <c r="A180" s="129" t="s">
        <v>17</v>
      </c>
      <c r="B180" s="130" t="s">
        <v>1</v>
      </c>
      <c r="C180" s="130">
        <v>20</v>
      </c>
      <c r="D180" s="130">
        <f t="shared" si="9"/>
        <v>25.5565</v>
      </c>
      <c r="E180" s="132">
        <f t="shared" si="14"/>
        <v>45443</v>
      </c>
      <c r="F180" s="133" t="e">
        <f>Performance!#REF!</f>
        <v>#REF!</v>
      </c>
      <c r="G180" s="133" t="e">
        <f>Performance!#REF!</f>
        <v>#REF!</v>
      </c>
      <c r="H180" s="131">
        <v>3.774193548387097</v>
      </c>
      <c r="I180" s="133" t="e">
        <f>Performance!#REF!</f>
        <v>#REF!</v>
      </c>
      <c r="J180" s="131">
        <v>5.2032258064516137</v>
      </c>
      <c r="K180" s="133" t="e">
        <f>Performance!#REF!</f>
        <v>#REF!</v>
      </c>
      <c r="L180" s="134" t="e">
        <f t="shared" si="10"/>
        <v>#REF!</v>
      </c>
      <c r="M180" s="134" t="e">
        <f t="shared" si="11"/>
        <v>#REF!</v>
      </c>
      <c r="N180" s="134" t="e">
        <f t="shared" si="12"/>
        <v>#REF!</v>
      </c>
      <c r="O180" s="134" t="e">
        <f t="shared" si="13"/>
        <v>#REF!</v>
      </c>
      <c r="P180" s="134" t="e">
        <f>Performance!#REF!</f>
        <v>#REF!</v>
      </c>
      <c r="Q180" s="134" t="e">
        <f>Performance!#REF!</f>
        <v>#REF!</v>
      </c>
      <c r="R180" s="134" t="e">
        <f>Performance!#REF!</f>
        <v>#REF!</v>
      </c>
      <c r="S180" s="134" t="e">
        <f>Performance!#REF!</f>
        <v>#REF!</v>
      </c>
      <c r="T180" s="146">
        <f>Performance!A330</f>
        <v>0</v>
      </c>
    </row>
    <row r="181" spans="1:20">
      <c r="A181" s="129" t="s">
        <v>17</v>
      </c>
      <c r="B181" s="130" t="s">
        <v>1</v>
      </c>
      <c r="C181" s="130">
        <v>20</v>
      </c>
      <c r="D181" s="130">
        <f t="shared" si="9"/>
        <v>25.5565</v>
      </c>
      <c r="E181" s="132">
        <f t="shared" si="14"/>
        <v>45473</v>
      </c>
      <c r="F181" s="133" t="e">
        <f>Performance!#REF!</f>
        <v>#REF!</v>
      </c>
      <c r="G181" s="133" t="e">
        <f>Performance!#REF!</f>
        <v>#REF!</v>
      </c>
      <c r="H181" s="131">
        <v>3.774193548387097</v>
      </c>
      <c r="I181" s="133" t="e">
        <f>Performance!#REF!</f>
        <v>#REF!</v>
      </c>
      <c r="J181" s="131">
        <v>5.2032258064516137</v>
      </c>
      <c r="K181" s="133" t="e">
        <f>Performance!#REF!</f>
        <v>#REF!</v>
      </c>
      <c r="L181" s="134" t="e">
        <f t="shared" si="10"/>
        <v>#REF!</v>
      </c>
      <c r="M181" s="134" t="e">
        <f t="shared" si="11"/>
        <v>#REF!</v>
      </c>
      <c r="N181" s="134" t="e">
        <f t="shared" si="12"/>
        <v>#REF!</v>
      </c>
      <c r="O181" s="134" t="e">
        <f t="shared" si="13"/>
        <v>#REF!</v>
      </c>
      <c r="P181" s="134" t="e">
        <f>Performance!#REF!</f>
        <v>#REF!</v>
      </c>
      <c r="Q181" s="134" t="e">
        <f>Performance!#REF!</f>
        <v>#REF!</v>
      </c>
      <c r="R181" s="134" t="e">
        <f>Performance!#REF!</f>
        <v>#REF!</v>
      </c>
      <c r="S181" s="134" t="e">
        <f>Performance!#REF!</f>
        <v>#REF!</v>
      </c>
      <c r="T181" s="146">
        <f>Performance!A331</f>
        <v>0</v>
      </c>
    </row>
    <row r="182" spans="1:20">
      <c r="A182" s="129" t="s">
        <v>17</v>
      </c>
      <c r="B182" s="130" t="s">
        <v>1</v>
      </c>
      <c r="C182" s="130">
        <v>20</v>
      </c>
      <c r="D182" s="130">
        <f t="shared" si="9"/>
        <v>25.5565</v>
      </c>
      <c r="E182" s="132">
        <f t="shared" si="14"/>
        <v>45504</v>
      </c>
      <c r="F182" s="133" t="e">
        <f>Performance!#REF!</f>
        <v>#REF!</v>
      </c>
      <c r="G182" s="133" t="e">
        <f>Performance!#REF!</f>
        <v>#REF!</v>
      </c>
      <c r="H182" s="131">
        <v>3.774193548387097</v>
      </c>
      <c r="I182" s="133" t="e">
        <f>Performance!#REF!</f>
        <v>#REF!</v>
      </c>
      <c r="J182" s="131">
        <v>5.2032258064516137</v>
      </c>
      <c r="K182" s="133" t="e">
        <f>Performance!#REF!</f>
        <v>#REF!</v>
      </c>
      <c r="L182" s="134" t="e">
        <f t="shared" si="10"/>
        <v>#REF!</v>
      </c>
      <c r="M182" s="134" t="e">
        <f t="shared" si="11"/>
        <v>#REF!</v>
      </c>
      <c r="N182" s="134" t="e">
        <f t="shared" si="12"/>
        <v>#REF!</v>
      </c>
      <c r="O182" s="134" t="e">
        <f t="shared" si="13"/>
        <v>#REF!</v>
      </c>
      <c r="P182" s="134" t="e">
        <f>Performance!#REF!</f>
        <v>#REF!</v>
      </c>
      <c r="Q182" s="134" t="e">
        <f>Performance!#REF!</f>
        <v>#REF!</v>
      </c>
      <c r="R182" s="134" t="e">
        <f>Performance!#REF!</f>
        <v>#REF!</v>
      </c>
      <c r="S182" s="134" t="e">
        <f>Performance!#REF!</f>
        <v>#REF!</v>
      </c>
      <c r="T182" s="146">
        <f>Performance!A332</f>
        <v>0</v>
      </c>
    </row>
    <row r="183" spans="1:20">
      <c r="A183" s="129" t="s">
        <v>17</v>
      </c>
      <c r="B183" s="130" t="s">
        <v>1</v>
      </c>
      <c r="C183" s="130">
        <v>20</v>
      </c>
      <c r="D183" s="130">
        <f t="shared" si="9"/>
        <v>25.5565</v>
      </c>
      <c r="E183" s="132">
        <f t="shared" si="14"/>
        <v>45535</v>
      </c>
      <c r="F183" s="133" t="e">
        <f>Performance!#REF!</f>
        <v>#REF!</v>
      </c>
      <c r="G183" s="133" t="e">
        <f>Performance!#REF!</f>
        <v>#REF!</v>
      </c>
      <c r="H183" s="131">
        <v>3.774193548387097</v>
      </c>
      <c r="I183" s="133" t="e">
        <f>Performance!#REF!</f>
        <v>#REF!</v>
      </c>
      <c r="J183" s="131">
        <v>5.2032258064516137</v>
      </c>
      <c r="K183" s="133" t="e">
        <f>Performance!#REF!</f>
        <v>#REF!</v>
      </c>
      <c r="L183" s="134" t="e">
        <f t="shared" si="10"/>
        <v>#REF!</v>
      </c>
      <c r="M183" s="134" t="e">
        <f t="shared" si="11"/>
        <v>#REF!</v>
      </c>
      <c r="N183" s="134" t="e">
        <f t="shared" si="12"/>
        <v>#REF!</v>
      </c>
      <c r="O183" s="134" t="e">
        <f t="shared" si="13"/>
        <v>#REF!</v>
      </c>
      <c r="P183" s="134" t="e">
        <f>Performance!#REF!</f>
        <v>#REF!</v>
      </c>
      <c r="Q183" s="134" t="e">
        <f>Performance!#REF!</f>
        <v>#REF!</v>
      </c>
      <c r="R183" s="134" t="e">
        <f>Performance!#REF!</f>
        <v>#REF!</v>
      </c>
      <c r="S183" s="134" t="e">
        <f>Performance!#REF!</f>
        <v>#REF!</v>
      </c>
      <c r="T183" s="146">
        <f>Performance!A333</f>
        <v>0</v>
      </c>
    </row>
    <row r="184" spans="1:20">
      <c r="A184" s="129" t="s">
        <v>17</v>
      </c>
      <c r="B184" s="130" t="s">
        <v>1</v>
      </c>
      <c r="C184" s="130">
        <v>20</v>
      </c>
      <c r="D184" s="130">
        <f t="shared" si="9"/>
        <v>25.5565</v>
      </c>
      <c r="E184" s="132">
        <f t="shared" si="14"/>
        <v>45565</v>
      </c>
      <c r="F184" s="133" t="e">
        <f>Performance!#REF!</f>
        <v>#REF!</v>
      </c>
      <c r="G184" s="133" t="e">
        <f>Performance!#REF!</f>
        <v>#REF!</v>
      </c>
      <c r="H184" s="131">
        <v>3.774193548387097</v>
      </c>
      <c r="I184" s="133" t="e">
        <f>Performance!#REF!</f>
        <v>#REF!</v>
      </c>
      <c r="J184" s="131">
        <v>5.2032258064516137</v>
      </c>
      <c r="K184" s="133" t="e">
        <f>Performance!#REF!</f>
        <v>#REF!</v>
      </c>
      <c r="L184" s="134" t="e">
        <f t="shared" si="10"/>
        <v>#REF!</v>
      </c>
      <c r="M184" s="134" t="e">
        <f t="shared" si="11"/>
        <v>#REF!</v>
      </c>
      <c r="N184" s="134" t="e">
        <f t="shared" si="12"/>
        <v>#REF!</v>
      </c>
      <c r="O184" s="134" t="e">
        <f t="shared" si="13"/>
        <v>#REF!</v>
      </c>
      <c r="P184" s="134" t="e">
        <f>Performance!#REF!</f>
        <v>#REF!</v>
      </c>
      <c r="Q184" s="134" t="e">
        <f>Performance!#REF!</f>
        <v>#REF!</v>
      </c>
      <c r="R184" s="134" t="e">
        <f>Performance!#REF!</f>
        <v>#REF!</v>
      </c>
      <c r="S184" s="134" t="e">
        <f>Performance!#REF!</f>
        <v>#REF!</v>
      </c>
      <c r="T184" s="146">
        <f>Performance!A334</f>
        <v>0</v>
      </c>
    </row>
    <row r="185" spans="1:20">
      <c r="A185" s="129" t="s">
        <v>17</v>
      </c>
      <c r="B185" s="130" t="s">
        <v>1</v>
      </c>
      <c r="C185" s="130">
        <v>20</v>
      </c>
      <c r="D185" s="130">
        <f t="shared" si="9"/>
        <v>25.5565</v>
      </c>
      <c r="E185" s="132">
        <f t="shared" si="14"/>
        <v>45596</v>
      </c>
      <c r="F185" s="133" t="e">
        <f>Performance!#REF!</f>
        <v>#REF!</v>
      </c>
      <c r="G185" s="133" t="e">
        <f>Performance!#REF!</f>
        <v>#REF!</v>
      </c>
      <c r="H185" s="131">
        <v>3.774193548387097</v>
      </c>
      <c r="I185" s="133" t="e">
        <f>Performance!#REF!</f>
        <v>#REF!</v>
      </c>
      <c r="J185" s="131">
        <v>5.2032258064516137</v>
      </c>
      <c r="K185" s="133" t="e">
        <f>Performance!#REF!</f>
        <v>#REF!</v>
      </c>
      <c r="L185" s="134" t="e">
        <f t="shared" si="10"/>
        <v>#REF!</v>
      </c>
      <c r="M185" s="134" t="e">
        <f t="shared" si="11"/>
        <v>#REF!</v>
      </c>
      <c r="N185" s="134" t="e">
        <f t="shared" si="12"/>
        <v>#REF!</v>
      </c>
      <c r="O185" s="134" t="e">
        <f t="shared" si="13"/>
        <v>#REF!</v>
      </c>
      <c r="P185" s="134" t="e">
        <f>Performance!#REF!</f>
        <v>#REF!</v>
      </c>
      <c r="Q185" s="134" t="e">
        <f>Performance!#REF!</f>
        <v>#REF!</v>
      </c>
      <c r="R185" s="134" t="e">
        <f>Performance!#REF!</f>
        <v>#REF!</v>
      </c>
      <c r="S185" s="134" t="e">
        <f>Performance!#REF!</f>
        <v>#REF!</v>
      </c>
      <c r="T185" s="146">
        <f>Performance!A335</f>
        <v>0</v>
      </c>
    </row>
    <row r="186" spans="1:20">
      <c r="A186" s="129" t="s">
        <v>17</v>
      </c>
      <c r="B186" s="130" t="s">
        <v>1</v>
      </c>
      <c r="C186" s="130">
        <v>20</v>
      </c>
      <c r="D186" s="130">
        <f t="shared" si="9"/>
        <v>25.5565</v>
      </c>
      <c r="E186" s="132">
        <f t="shared" si="14"/>
        <v>45626</v>
      </c>
      <c r="F186" s="133" t="e">
        <f>Performance!#REF!</f>
        <v>#REF!</v>
      </c>
      <c r="G186" s="133" t="e">
        <f>Performance!#REF!</f>
        <v>#REF!</v>
      </c>
      <c r="H186" s="131">
        <v>3.774193548387097</v>
      </c>
      <c r="I186" s="133" t="e">
        <f>Performance!#REF!</f>
        <v>#REF!</v>
      </c>
      <c r="J186" s="131">
        <v>5.2032258064516137</v>
      </c>
      <c r="K186" s="133" t="e">
        <f>Performance!#REF!</f>
        <v>#REF!</v>
      </c>
      <c r="L186" s="134" t="e">
        <f t="shared" si="10"/>
        <v>#REF!</v>
      </c>
      <c r="M186" s="134" t="e">
        <f t="shared" si="11"/>
        <v>#REF!</v>
      </c>
      <c r="N186" s="134" t="e">
        <f t="shared" si="12"/>
        <v>#REF!</v>
      </c>
      <c r="O186" s="134" t="e">
        <f t="shared" si="13"/>
        <v>#REF!</v>
      </c>
      <c r="P186" s="134" t="e">
        <f>Performance!#REF!</f>
        <v>#REF!</v>
      </c>
      <c r="Q186" s="134" t="e">
        <f>Performance!#REF!</f>
        <v>#REF!</v>
      </c>
      <c r="R186" s="134" t="e">
        <f>Performance!#REF!</f>
        <v>#REF!</v>
      </c>
      <c r="S186" s="134" t="e">
        <f>Performance!#REF!</f>
        <v>#REF!</v>
      </c>
      <c r="T186" s="146">
        <f>Performance!A336</f>
        <v>0</v>
      </c>
    </row>
    <row r="187" spans="1:20">
      <c r="A187" s="129" t="s">
        <v>17</v>
      </c>
      <c r="B187" s="130" t="s">
        <v>1</v>
      </c>
      <c r="C187" s="130">
        <v>20</v>
      </c>
      <c r="D187" s="130">
        <f t="shared" si="9"/>
        <v>25.5565</v>
      </c>
      <c r="E187" s="132">
        <f t="shared" si="14"/>
        <v>45657</v>
      </c>
      <c r="F187" s="133" t="e">
        <f>Performance!#REF!</f>
        <v>#REF!</v>
      </c>
      <c r="G187" s="133" t="e">
        <f>Performance!#REF!</f>
        <v>#REF!</v>
      </c>
      <c r="H187" s="131">
        <v>3.774193548387097</v>
      </c>
      <c r="I187" s="133" t="e">
        <f>Performance!#REF!</f>
        <v>#REF!</v>
      </c>
      <c r="J187" s="131">
        <v>5.2032258064516137</v>
      </c>
      <c r="K187" s="133" t="e">
        <f>Performance!#REF!</f>
        <v>#REF!</v>
      </c>
      <c r="L187" s="134" t="e">
        <f t="shared" si="10"/>
        <v>#REF!</v>
      </c>
      <c r="M187" s="134" t="e">
        <f t="shared" si="11"/>
        <v>#REF!</v>
      </c>
      <c r="N187" s="134" t="e">
        <f t="shared" si="12"/>
        <v>#REF!</v>
      </c>
      <c r="O187" s="134" t="e">
        <f t="shared" si="13"/>
        <v>#REF!</v>
      </c>
      <c r="P187" s="134" t="e">
        <f>Performance!#REF!</f>
        <v>#REF!</v>
      </c>
      <c r="Q187" s="134" t="e">
        <f>Performance!#REF!</f>
        <v>#REF!</v>
      </c>
      <c r="R187" s="134" t="e">
        <f>Performance!#REF!</f>
        <v>#REF!</v>
      </c>
      <c r="S187" s="134" t="e">
        <f>Performance!#REF!</f>
        <v>#REF!</v>
      </c>
      <c r="T187" s="146">
        <f>Performance!A337</f>
        <v>0</v>
      </c>
    </row>
    <row r="188" spans="1:20">
      <c r="A188" s="129" t="s">
        <v>17</v>
      </c>
      <c r="B188" s="130" t="s">
        <v>2</v>
      </c>
      <c r="C188" s="130">
        <v>20</v>
      </c>
      <c r="D188" s="130">
        <v>24.26</v>
      </c>
      <c r="E188" s="132">
        <v>42855</v>
      </c>
      <c r="F188" s="133">
        <v>3937.572899031702</v>
      </c>
      <c r="G188" s="133">
        <v>3884.1257303264638</v>
      </c>
      <c r="H188" s="133">
        <v>6.87</v>
      </c>
      <c r="I188" s="131">
        <v>6.9038311333333322</v>
      </c>
      <c r="J188" s="131">
        <v>6.9933333333333341</v>
      </c>
      <c r="K188" s="131">
        <v>7.0409127227669268</v>
      </c>
      <c r="L188" s="134">
        <f t="shared" si="10"/>
        <v>0.78144268884398294</v>
      </c>
      <c r="M188" s="134">
        <f t="shared" si="11"/>
        <v>0.75852605701364362</v>
      </c>
      <c r="N188" s="134">
        <f t="shared" si="12"/>
        <v>0.27344256243275711</v>
      </c>
      <c r="O188" s="134">
        <f t="shared" si="13"/>
        <v>0.26973095349489334</v>
      </c>
      <c r="P188" s="83">
        <v>0.99</v>
      </c>
      <c r="Q188" s="134">
        <v>0.99926750101848827</v>
      </c>
      <c r="R188" s="83">
        <v>0.99</v>
      </c>
      <c r="S188" s="135">
        <v>1</v>
      </c>
      <c r="T188" s="136"/>
    </row>
    <row r="189" spans="1:20">
      <c r="A189" s="129" t="s">
        <v>17</v>
      </c>
      <c r="B189" s="130" t="s">
        <v>2</v>
      </c>
      <c r="C189" s="130">
        <v>20</v>
      </c>
      <c r="D189" s="130">
        <v>24.26</v>
      </c>
      <c r="E189" s="132">
        <v>42886</v>
      </c>
      <c r="F189" s="133">
        <v>3898.4283863340038</v>
      </c>
      <c r="G189" s="133">
        <v>3712.7234544942166</v>
      </c>
      <c r="H189" s="133">
        <v>6.9</v>
      </c>
      <c r="I189" s="131">
        <v>6.854228150322581</v>
      </c>
      <c r="J189" s="131">
        <v>6.9161290322580644</v>
      </c>
      <c r="K189" s="131">
        <v>6.9110870661290331</v>
      </c>
      <c r="L189" s="134">
        <f t="shared" si="10"/>
        <v>0.75707479659919197</v>
      </c>
      <c r="M189" s="134">
        <f t="shared" si="11"/>
        <v>0.71520110764387146</v>
      </c>
      <c r="N189" s="134">
        <f t="shared" si="12"/>
        <v>0.2619911549955648</v>
      </c>
      <c r="O189" s="134">
        <f t="shared" si="13"/>
        <v>0.24951098484504144</v>
      </c>
      <c r="P189" s="83">
        <v>0.99</v>
      </c>
      <c r="Q189" s="134">
        <v>0.99877018308631205</v>
      </c>
      <c r="R189" s="83">
        <v>0.99</v>
      </c>
      <c r="S189" s="135">
        <v>0.9961290322580646</v>
      </c>
      <c r="T189" s="136"/>
    </row>
    <row r="190" spans="1:20">
      <c r="A190" s="129" t="s">
        <v>17</v>
      </c>
      <c r="B190" s="130" t="s">
        <v>2</v>
      </c>
      <c r="C190" s="130">
        <v>20</v>
      </c>
      <c r="D190" s="130">
        <v>24.26</v>
      </c>
      <c r="E190" s="132">
        <v>42916</v>
      </c>
      <c r="F190" s="133">
        <v>3522.1948575556062</v>
      </c>
      <c r="G190" s="133">
        <v>3688.0307077092962</v>
      </c>
      <c r="H190" s="133">
        <v>6.5</v>
      </c>
      <c r="I190" s="131">
        <v>6.7322482343333361</v>
      </c>
      <c r="J190" s="131">
        <v>6.47</v>
      </c>
      <c r="K190" s="131">
        <v>6.703337319000001</v>
      </c>
      <c r="L190" s="134">
        <f t="shared" si="10"/>
        <v>0.75554763787916257</v>
      </c>
      <c r="M190" s="134">
        <f t="shared" si="11"/>
        <v>0.75785158763062144</v>
      </c>
      <c r="N190" s="134">
        <f t="shared" si="12"/>
        <v>0.24459686510802822</v>
      </c>
      <c r="O190" s="134">
        <f t="shared" si="13"/>
        <v>0.2561132435909233</v>
      </c>
      <c r="P190" s="83">
        <v>0.99</v>
      </c>
      <c r="Q190" s="134">
        <v>0.99748698626476406</v>
      </c>
      <c r="R190" s="83">
        <v>0.99</v>
      </c>
      <c r="S190" s="135">
        <v>0.97299983966650638</v>
      </c>
      <c r="T190" s="136"/>
    </row>
    <row r="191" spans="1:20">
      <c r="A191" s="129" t="s">
        <v>17</v>
      </c>
      <c r="B191" s="130" t="s">
        <v>2</v>
      </c>
      <c r="C191" s="130">
        <v>20</v>
      </c>
      <c r="D191" s="130">
        <v>24.26</v>
      </c>
      <c r="E191" s="132">
        <v>42947</v>
      </c>
      <c r="F191" s="133">
        <v>3263.3948668703042</v>
      </c>
      <c r="G191" s="133">
        <v>3510.024637181044</v>
      </c>
      <c r="H191" s="133">
        <v>5.74</v>
      </c>
      <c r="I191" s="131">
        <v>5.9689077025532935</v>
      </c>
      <c r="J191" s="131">
        <v>5.7290322580645157</v>
      </c>
      <c r="K191" s="131">
        <v>5.9889870622364594</v>
      </c>
      <c r="L191" s="134">
        <f t="shared" si="10"/>
        <v>0.76506912060600663</v>
      </c>
      <c r="M191" s="134">
        <f t="shared" si="11"/>
        <v>0.77993606999416487</v>
      </c>
      <c r="N191" s="134">
        <f t="shared" si="12"/>
        <v>0.21931417116063873</v>
      </c>
      <c r="O191" s="134">
        <f t="shared" si="13"/>
        <v>0.23588875249872607</v>
      </c>
      <c r="P191" s="83">
        <v>0.99</v>
      </c>
      <c r="Q191" s="134">
        <v>0.99918359219434483</v>
      </c>
      <c r="R191" s="83">
        <v>0.99</v>
      </c>
      <c r="S191" s="135">
        <v>0.99522102747909202</v>
      </c>
      <c r="T191" s="136"/>
    </row>
    <row r="192" spans="1:20">
      <c r="A192" s="129" t="s">
        <v>17</v>
      </c>
      <c r="B192" s="130" t="s">
        <v>2</v>
      </c>
      <c r="C192" s="130">
        <v>20</v>
      </c>
      <c r="D192" s="130">
        <v>24.26</v>
      </c>
      <c r="E192" s="132">
        <v>42978</v>
      </c>
      <c r="F192" s="133">
        <v>3319.1707269317917</v>
      </c>
      <c r="G192" s="133">
        <v>3486.4379625142165</v>
      </c>
      <c r="H192" s="133">
        <v>5.71</v>
      </c>
      <c r="I192" s="131">
        <v>6.0458200678750789</v>
      </c>
      <c r="J192" s="131">
        <v>5.7612903225806447</v>
      </c>
      <c r="K192" s="131">
        <v>6.1688372177890738</v>
      </c>
      <c r="L192" s="134">
        <f t="shared" si="10"/>
        <v>0.773788277232627</v>
      </c>
      <c r="M192" s="134">
        <f t="shared" si="11"/>
        <v>0.75180111184007881</v>
      </c>
      <c r="N192" s="134">
        <f t="shared" si="12"/>
        <v>0.22306254885294302</v>
      </c>
      <c r="O192" s="134">
        <f t="shared" si="13"/>
        <v>0.23430362651305217</v>
      </c>
      <c r="P192" s="83">
        <v>0.99</v>
      </c>
      <c r="Q192" s="134">
        <v>0.99959293394777238</v>
      </c>
      <c r="R192" s="83">
        <v>0.99</v>
      </c>
      <c r="S192" s="135">
        <v>1</v>
      </c>
      <c r="T192" s="136"/>
    </row>
    <row r="193" spans="1:20">
      <c r="A193" s="129" t="s">
        <v>17</v>
      </c>
      <c r="B193" s="130" t="s">
        <v>2</v>
      </c>
      <c r="C193" s="130">
        <v>20</v>
      </c>
      <c r="D193" s="130">
        <v>24.26</v>
      </c>
      <c r="E193" s="132">
        <v>43008</v>
      </c>
      <c r="F193" s="133">
        <v>3567.42400953274</v>
      </c>
      <c r="G193" s="133">
        <v>3441.3503412841028</v>
      </c>
      <c r="H193" s="133">
        <v>5.93</v>
      </c>
      <c r="I193" s="131">
        <v>5.9077103920819996</v>
      </c>
      <c r="J193" s="131">
        <v>6.4566666666666661</v>
      </c>
      <c r="K193" s="131">
        <v>6.2321409316054321</v>
      </c>
      <c r="L193" s="134">
        <f t="shared" si="10"/>
        <v>0.76683004235385299</v>
      </c>
      <c r="M193" s="134">
        <f t="shared" si="11"/>
        <v>0.75899262272280787</v>
      </c>
      <c r="N193" s="134">
        <f t="shared" si="12"/>
        <v>0.2477377784397736</v>
      </c>
      <c r="O193" s="134">
        <f t="shared" si="13"/>
        <v>0.23898266258917381</v>
      </c>
      <c r="P193" s="83">
        <v>0.99</v>
      </c>
      <c r="Q193" s="134">
        <v>0.99963629426129397</v>
      </c>
      <c r="R193" s="83">
        <v>0.99</v>
      </c>
      <c r="S193" s="135">
        <v>0.98791208791208773</v>
      </c>
      <c r="T193" s="136"/>
    </row>
    <row r="194" spans="1:20">
      <c r="A194" s="129" t="s">
        <v>17</v>
      </c>
      <c r="B194" s="130" t="s">
        <v>2</v>
      </c>
      <c r="C194" s="130">
        <v>20</v>
      </c>
      <c r="D194" s="130">
        <v>24.26</v>
      </c>
      <c r="E194" s="132">
        <v>43039</v>
      </c>
      <c r="F194" s="133">
        <v>3760.9155386187726</v>
      </c>
      <c r="G194" s="133">
        <v>3811.7898025405034</v>
      </c>
      <c r="H194" s="133">
        <v>5.39</v>
      </c>
      <c r="I194" s="131">
        <v>5.5702815841181295</v>
      </c>
      <c r="J194" s="131">
        <v>6.5354838709677416</v>
      </c>
      <c r="K194" s="131">
        <v>6.8271967784738399</v>
      </c>
      <c r="L194" s="134">
        <f t="shared" si="10"/>
        <v>0.77290861513909581</v>
      </c>
      <c r="M194" s="134">
        <f t="shared" si="11"/>
        <v>0.74290329777389008</v>
      </c>
      <c r="N194" s="134">
        <f t="shared" si="12"/>
        <v>0.2527497001759928</v>
      </c>
      <c r="O194" s="134">
        <f t="shared" si="13"/>
        <v>0.25616866952557144</v>
      </c>
      <c r="P194" s="83">
        <v>0.99</v>
      </c>
      <c r="Q194" s="134">
        <v>0.9993134822167079</v>
      </c>
      <c r="R194" s="83">
        <v>0.99</v>
      </c>
      <c r="S194" s="135">
        <v>1</v>
      </c>
      <c r="T194" s="136"/>
    </row>
    <row r="195" spans="1:20">
      <c r="A195" s="129" t="s">
        <v>17</v>
      </c>
      <c r="B195" s="130" t="s">
        <v>2</v>
      </c>
      <c r="C195" s="130">
        <v>20</v>
      </c>
      <c r="D195" s="130">
        <v>24.26</v>
      </c>
      <c r="E195" s="132">
        <v>43069</v>
      </c>
      <c r="F195" s="133">
        <v>3230.9434573799845</v>
      </c>
      <c r="G195" s="133">
        <v>3157.7875524128194</v>
      </c>
      <c r="H195" s="133">
        <v>4.2699999999999996</v>
      </c>
      <c r="I195" s="131">
        <v>4.2458704612520668</v>
      </c>
      <c r="J195" s="131">
        <v>5.5533333333333328</v>
      </c>
      <c r="K195" s="131">
        <v>5.7149450468575003</v>
      </c>
      <c r="L195" s="134">
        <f t="shared" si="10"/>
        <v>0.80747366956975009</v>
      </c>
      <c r="M195" s="134">
        <f t="shared" si="11"/>
        <v>0.75951445485231495</v>
      </c>
      <c r="N195" s="134">
        <f t="shared" si="12"/>
        <v>0.22437107342916557</v>
      </c>
      <c r="O195" s="134">
        <f t="shared" si="13"/>
        <v>0.21929080225089023</v>
      </c>
      <c r="P195" s="83">
        <v>0.99</v>
      </c>
      <c r="Q195" s="134">
        <v>0.99959196127946148</v>
      </c>
      <c r="R195" s="83">
        <v>0.99</v>
      </c>
      <c r="S195" s="135">
        <v>1</v>
      </c>
      <c r="T195" s="136"/>
    </row>
    <row r="196" spans="1:20">
      <c r="A196" s="129" t="s">
        <v>17</v>
      </c>
      <c r="B196" s="130" t="s">
        <v>2</v>
      </c>
      <c r="C196" s="130">
        <v>20</v>
      </c>
      <c r="D196" s="130">
        <v>24.26</v>
      </c>
      <c r="E196" s="132">
        <v>43100</v>
      </c>
      <c r="F196" s="133">
        <v>3207.2133641901878</v>
      </c>
      <c r="G196" s="133">
        <v>3003.2996334498107</v>
      </c>
      <c r="H196" s="133">
        <v>3.77</v>
      </c>
      <c r="I196" s="131">
        <v>3.6461545760793541</v>
      </c>
      <c r="J196" s="131">
        <v>5.2032258064516137</v>
      </c>
      <c r="K196" s="131">
        <v>5.130840702753293</v>
      </c>
      <c r="L196" s="134">
        <f t="shared" si="10"/>
        <v>0.8278801971149411</v>
      </c>
      <c r="M196" s="134">
        <f t="shared" si="11"/>
        <v>0.77874471392737643</v>
      </c>
      <c r="N196" s="134">
        <f t="shared" si="12"/>
        <v>0.21553853253966315</v>
      </c>
      <c r="O196" s="134">
        <f t="shared" si="13"/>
        <v>0.20183465278560558</v>
      </c>
      <c r="P196" s="83">
        <v>0.99</v>
      </c>
      <c r="Q196" s="134">
        <v>0.99945335387167134</v>
      </c>
      <c r="R196" s="83">
        <v>0.99</v>
      </c>
      <c r="S196" s="135">
        <v>0.99706744868035191</v>
      </c>
      <c r="T196" s="136"/>
    </row>
    <row r="197" spans="1:20">
      <c r="A197" s="129" t="s">
        <v>17</v>
      </c>
      <c r="B197" s="130" t="s">
        <v>2</v>
      </c>
      <c r="C197" s="130">
        <v>20</v>
      </c>
      <c r="D197" s="130">
        <v>24.26</v>
      </c>
      <c r="E197" s="132">
        <v>43131</v>
      </c>
      <c r="F197" s="133">
        <v>3357.9095970108615</v>
      </c>
      <c r="G197" s="133">
        <v>3418.0230212533211</v>
      </c>
      <c r="H197" s="133">
        <v>4.03</v>
      </c>
      <c r="I197" s="131">
        <v>4.23443300464477</v>
      </c>
      <c r="J197" s="131">
        <v>5.4741935483870963</v>
      </c>
      <c r="K197" s="131">
        <v>5.9235254138757929</v>
      </c>
      <c r="L197" s="134">
        <f t="shared" si="10"/>
        <v>0.82387469953731141</v>
      </c>
      <c r="M197" s="134">
        <f t="shared" si="11"/>
        <v>0.76887818498911276</v>
      </c>
      <c r="N197" s="134">
        <f t="shared" si="12"/>
        <v>0.22566596754105253</v>
      </c>
      <c r="O197" s="134">
        <f t="shared" si="13"/>
        <v>0.22970584820250814</v>
      </c>
      <c r="P197" s="83">
        <v>0.99</v>
      </c>
      <c r="Q197" s="134">
        <v>0.99789465860702409</v>
      </c>
      <c r="R197" s="83">
        <v>0.99</v>
      </c>
      <c r="S197" s="135">
        <v>0.99529569892473124</v>
      </c>
      <c r="T197" s="136"/>
    </row>
    <row r="198" spans="1:20">
      <c r="A198" s="129" t="s">
        <v>17</v>
      </c>
      <c r="B198" s="130" t="s">
        <v>2</v>
      </c>
      <c r="C198" s="130">
        <v>20</v>
      </c>
      <c r="D198" s="130">
        <v>24.26</v>
      </c>
      <c r="E198" s="132">
        <v>43159</v>
      </c>
      <c r="F198" s="133">
        <v>3400.5020719669064</v>
      </c>
      <c r="G198" s="133">
        <v>3175.998534922493</v>
      </c>
      <c r="H198" s="133">
        <v>4.79</v>
      </c>
      <c r="I198" s="131">
        <v>4.88</v>
      </c>
      <c r="J198" s="131">
        <v>6.2285714285714286</v>
      </c>
      <c r="K198" s="131">
        <v>6.11</v>
      </c>
      <c r="L198" s="134">
        <f t="shared" si="10"/>
        <v>0.81184023653925697</v>
      </c>
      <c r="M198" s="134">
        <f t="shared" si="11"/>
        <v>0.76620960452041709</v>
      </c>
      <c r="N198" s="134">
        <f t="shared" si="12"/>
        <v>0.25301354702134721</v>
      </c>
      <c r="O198" s="134">
        <f t="shared" si="13"/>
        <v>0.23630941480078071</v>
      </c>
      <c r="P198" s="83">
        <v>0.99</v>
      </c>
      <c r="Q198" s="134">
        <v>0.99871750882015997</v>
      </c>
      <c r="R198" s="83">
        <v>0.99</v>
      </c>
      <c r="S198" s="135">
        <v>0.99375000000000002</v>
      </c>
      <c r="T198" s="136"/>
    </row>
    <row r="199" spans="1:20">
      <c r="A199" s="129" t="s">
        <v>17</v>
      </c>
      <c r="B199" s="130" t="s">
        <v>2</v>
      </c>
      <c r="C199" s="130">
        <v>20</v>
      </c>
      <c r="D199" s="130">
        <v>24.26</v>
      </c>
      <c r="E199" s="132">
        <v>43190</v>
      </c>
      <c r="F199" s="133">
        <v>4093.9481285131815</v>
      </c>
      <c r="G199" s="133">
        <v>3977.0287701882421</v>
      </c>
      <c r="H199" s="133">
        <v>6.16</v>
      </c>
      <c r="I199" s="131">
        <v>6.2789999999999999</v>
      </c>
      <c r="J199" s="131">
        <v>6.9741935483870963</v>
      </c>
      <c r="K199" s="131">
        <v>7.1120000000000001</v>
      </c>
      <c r="L199" s="134">
        <f t="shared" si="10"/>
        <v>0.78842548690304315</v>
      </c>
      <c r="M199" s="134">
        <f t="shared" si="11"/>
        <v>0.74489820692267084</v>
      </c>
      <c r="N199" s="134">
        <f t="shared" si="12"/>
        <v>0.27513092261513317</v>
      </c>
      <c r="O199" s="134">
        <f t="shared" si="13"/>
        <v>0.26727343885673671</v>
      </c>
      <c r="P199" s="83">
        <v>0.99</v>
      </c>
      <c r="Q199" s="134">
        <v>0.99819999999999998</v>
      </c>
      <c r="R199" s="83">
        <v>0.99</v>
      </c>
      <c r="S199" s="135">
        <v>0.99319999999999997</v>
      </c>
      <c r="T199" s="136"/>
    </row>
    <row r="200" spans="1:20">
      <c r="A200" s="129" t="s">
        <v>17</v>
      </c>
      <c r="B200" s="130" t="s">
        <v>2</v>
      </c>
      <c r="C200" s="130">
        <v>20</v>
      </c>
      <c r="D200" s="130">
        <v>24.26</v>
      </c>
      <c r="E200" s="132">
        <v>43220</v>
      </c>
      <c r="F200" s="133">
        <v>3909.3346959110527</v>
      </c>
      <c r="G200" s="133">
        <v>3689.1971273611375</v>
      </c>
      <c r="H200" s="133">
        <v>6.7435676213286326</v>
      </c>
      <c r="I200" s="133">
        <v>6.8</v>
      </c>
      <c r="J200" s="133">
        <v>6.9063978268630315</v>
      </c>
      <c r="K200" s="131">
        <v>6.94</v>
      </c>
      <c r="L200" s="134">
        <f t="shared" si="10"/>
        <v>0.78560459839482388</v>
      </c>
      <c r="M200" s="134">
        <f t="shared" si="11"/>
        <v>0.73069156280857184</v>
      </c>
      <c r="N200" s="134">
        <f t="shared" si="12"/>
        <v>0.27148157610493423</v>
      </c>
      <c r="O200" s="134">
        <f t="shared" si="13"/>
        <v>0.25619424495563453</v>
      </c>
      <c r="P200" s="83">
        <v>0.99</v>
      </c>
      <c r="Q200" s="134">
        <v>0.99959999999999993</v>
      </c>
      <c r="R200" s="83">
        <v>0.99</v>
      </c>
      <c r="S200" s="135">
        <v>0.99719999999999998</v>
      </c>
      <c r="T200" s="136"/>
    </row>
    <row r="201" spans="1:20">
      <c r="A201" s="129" t="s">
        <v>17</v>
      </c>
      <c r="B201" s="130" t="s">
        <v>2</v>
      </c>
      <c r="C201" s="130">
        <v>20</v>
      </c>
      <c r="D201" s="130">
        <v>24.26</v>
      </c>
      <c r="E201" s="132">
        <v>43251</v>
      </c>
      <c r="F201" s="133">
        <v>3776.6202723396477</v>
      </c>
      <c r="G201" s="133">
        <v>3857</v>
      </c>
      <c r="H201" s="133">
        <v>6.8014368356818631</v>
      </c>
      <c r="I201" s="133">
        <v>7.04</v>
      </c>
      <c r="J201" s="133">
        <v>6.8127863147092418</v>
      </c>
      <c r="K201" s="131">
        <v>7.16</v>
      </c>
      <c r="L201" s="134">
        <f t="shared" si="10"/>
        <v>0.74454485641252655</v>
      </c>
      <c r="M201" s="134">
        <f t="shared" si="11"/>
        <v>0.72075080112283851</v>
      </c>
      <c r="N201" s="134">
        <f t="shared" si="12"/>
        <v>0.25380512582927739</v>
      </c>
      <c r="O201" s="134">
        <f t="shared" si="13"/>
        <v>0.25920698924731184</v>
      </c>
      <c r="P201" s="83">
        <v>0.99</v>
      </c>
      <c r="Q201" s="134">
        <v>0.99380000000000002</v>
      </c>
      <c r="R201" s="83">
        <v>0.99</v>
      </c>
      <c r="S201" s="135">
        <v>0.99439999999999995</v>
      </c>
      <c r="T201" s="136">
        <v>-3.2399999999999998E-2</v>
      </c>
    </row>
    <row r="202" spans="1:20">
      <c r="A202" s="129" t="s">
        <v>17</v>
      </c>
      <c r="B202" s="130" t="s">
        <v>2</v>
      </c>
      <c r="C202" s="130">
        <v>20</v>
      </c>
      <c r="D202" s="130">
        <v>24.26</v>
      </c>
      <c r="E202" s="132">
        <v>43281</v>
      </c>
      <c r="F202" s="133">
        <v>3684.5288773849256</v>
      </c>
      <c r="G202" s="133">
        <f>3219460/1000</f>
        <v>3219.46</v>
      </c>
      <c r="H202" s="133">
        <v>6.7425262236520904</v>
      </c>
      <c r="I202" s="133">
        <v>6.26</v>
      </c>
      <c r="J202" s="133">
        <v>6.7133247552517652</v>
      </c>
      <c r="K202" s="131">
        <v>6.26</v>
      </c>
      <c r="L202" s="134">
        <f t="shared" si="10"/>
        <v>0.76172298779253966</v>
      </c>
      <c r="M202" s="134">
        <f t="shared" si="11"/>
        <v>0.70776988004148378</v>
      </c>
      <c r="N202" s="134">
        <f t="shared" si="12"/>
        <v>0.2558700609295087</v>
      </c>
      <c r="O202" s="134">
        <f t="shared" si="13"/>
        <v>0.22357361111111113</v>
      </c>
      <c r="P202" s="83">
        <v>0.99</v>
      </c>
      <c r="Q202" s="134">
        <v>0.99839999999999995</v>
      </c>
      <c r="R202" s="83">
        <v>0.99</v>
      </c>
      <c r="S202" s="135">
        <v>0.99909999999999999</v>
      </c>
      <c r="T202" s="136">
        <v>-9.1499999999999998E-2</v>
      </c>
    </row>
    <row r="203" spans="1:20">
      <c r="A203" s="129" t="s">
        <v>17</v>
      </c>
      <c r="B203" s="130" t="s">
        <v>2</v>
      </c>
      <c r="C203" s="130">
        <v>20</v>
      </c>
      <c r="D203" s="130">
        <v>24.26</v>
      </c>
      <c r="E203" s="132">
        <v>43312</v>
      </c>
      <c r="F203" s="133">
        <v>3563.4366451849996</v>
      </c>
      <c r="G203" s="133">
        <f>3537396/1000</f>
        <v>3537.3960000000002</v>
      </c>
      <c r="H203" s="133">
        <v>6.1738123214351628</v>
      </c>
      <c r="I203" s="133">
        <v>6.18</v>
      </c>
      <c r="J203" s="133">
        <v>6.1719945480683132</v>
      </c>
      <c r="K203" s="131">
        <v>6.2</v>
      </c>
      <c r="L203" s="134">
        <f t="shared" si="10"/>
        <v>0.77545361176633421</v>
      </c>
      <c r="M203" s="134">
        <f t="shared" si="11"/>
        <v>0.75902608636909441</v>
      </c>
      <c r="N203" s="134">
        <f t="shared" si="12"/>
        <v>0.23947826916565859</v>
      </c>
      <c r="O203" s="134">
        <f t="shared" si="13"/>
        <v>0.23772822580645162</v>
      </c>
      <c r="P203" s="83">
        <v>0.99</v>
      </c>
      <c r="Q203" s="134">
        <v>0.99950000000000006</v>
      </c>
      <c r="R203" s="83">
        <v>0.99</v>
      </c>
      <c r="S203" s="135">
        <v>1</v>
      </c>
      <c r="T203" s="136">
        <v>-2.5100000000000001E-2</v>
      </c>
    </row>
    <row r="204" spans="1:20">
      <c r="A204" s="129" t="s">
        <v>17</v>
      </c>
      <c r="B204" s="130" t="s">
        <v>2</v>
      </c>
      <c r="C204" s="130">
        <v>20</v>
      </c>
      <c r="D204" s="130">
        <v>24.26</v>
      </c>
      <c r="E204" s="132">
        <v>43343</v>
      </c>
      <c r="F204" s="133">
        <v>3429.3525316618388</v>
      </c>
      <c r="G204" s="133">
        <f>3492154/1000</f>
        <v>3492.154</v>
      </c>
      <c r="H204" s="133">
        <v>5.8307967161269634</v>
      </c>
      <c r="I204" s="133">
        <v>6.06</v>
      </c>
      <c r="J204" s="133">
        <v>5.9244288458966814</v>
      </c>
      <c r="K204" s="131">
        <v>6.13</v>
      </c>
      <c r="L204" s="134">
        <f t="shared" si="10"/>
        <v>0.77745983055600032</v>
      </c>
      <c r="M204" s="134">
        <f t="shared" si="11"/>
        <v>0.75802675582097911</v>
      </c>
      <c r="N204" s="134">
        <f t="shared" si="12"/>
        <v>0.23046724003103755</v>
      </c>
      <c r="O204" s="134">
        <f t="shared" si="13"/>
        <v>0.2346877688172043</v>
      </c>
      <c r="P204" s="83">
        <v>0.99</v>
      </c>
      <c r="Q204" s="134">
        <v>0.99929999999999997</v>
      </c>
      <c r="R204" s="83">
        <v>0.99</v>
      </c>
      <c r="S204" s="135">
        <v>1</v>
      </c>
      <c r="T204" s="136">
        <v>-2.7E-2</v>
      </c>
    </row>
    <row r="205" spans="1:20">
      <c r="A205" s="129" t="s">
        <v>17</v>
      </c>
      <c r="B205" s="130" t="s">
        <v>2</v>
      </c>
      <c r="C205" s="130">
        <v>20</v>
      </c>
      <c r="D205" s="130">
        <v>24.26</v>
      </c>
      <c r="E205" s="132">
        <v>43373</v>
      </c>
      <c r="F205" s="133">
        <v>3632.6303306635664</v>
      </c>
      <c r="G205" s="133">
        <v>3528</v>
      </c>
      <c r="H205" s="133">
        <v>6.1511943583600104</v>
      </c>
      <c r="I205" s="133">
        <v>6.05</v>
      </c>
      <c r="J205" s="133">
        <v>6.4252399824137347</v>
      </c>
      <c r="K205" s="131">
        <v>6.52</v>
      </c>
      <c r="L205" s="134">
        <f t="shared" si="10"/>
        <v>0.78466558612496329</v>
      </c>
      <c r="M205" s="134">
        <f t="shared" si="11"/>
        <v>0.74699023646716334</v>
      </c>
      <c r="N205" s="134">
        <f t="shared" si="12"/>
        <v>0.25226599518496989</v>
      </c>
      <c r="O205" s="134">
        <f t="shared" si="13"/>
        <v>0.24500000000000002</v>
      </c>
      <c r="P205" s="83">
        <v>0.99</v>
      </c>
      <c r="Q205" s="134">
        <v>0.99529999999999996</v>
      </c>
      <c r="R205" s="83">
        <v>0.99</v>
      </c>
      <c r="S205" s="135">
        <v>0.99539999999999995</v>
      </c>
      <c r="T205" s="136">
        <v>-2.2800000000000001E-2</v>
      </c>
    </row>
    <row r="206" spans="1:20">
      <c r="A206" s="129" t="s">
        <v>17</v>
      </c>
      <c r="B206" s="130" t="s">
        <v>2</v>
      </c>
      <c r="C206" s="130">
        <v>20</v>
      </c>
      <c r="D206" s="130">
        <v>24.26</v>
      </c>
      <c r="E206" s="132">
        <v>43404</v>
      </c>
      <c r="F206" s="133">
        <v>3702.0748350701083</v>
      </c>
      <c r="G206" s="133">
        <v>3555</v>
      </c>
      <c r="H206" s="133">
        <v>5.3685435165032445</v>
      </c>
      <c r="I206" s="133">
        <v>5.26</v>
      </c>
      <c r="J206" s="133">
        <v>6.5463514726160836</v>
      </c>
      <c r="K206" s="131">
        <v>6.36</v>
      </c>
      <c r="L206" s="134">
        <f t="shared" si="10"/>
        <v>0.75955318594625054</v>
      </c>
      <c r="M206" s="134">
        <f t="shared" si="11"/>
        <v>0.74346462137580627</v>
      </c>
      <c r="N206" s="134">
        <f t="shared" si="12"/>
        <v>0.24879535181922768</v>
      </c>
      <c r="O206" s="134">
        <f t="shared" si="13"/>
        <v>0.23891129032258066</v>
      </c>
      <c r="P206" s="83">
        <v>0.99</v>
      </c>
      <c r="Q206" s="134">
        <v>0.99970000000000003</v>
      </c>
      <c r="R206" s="83">
        <v>0.99</v>
      </c>
      <c r="S206" s="135">
        <v>1</v>
      </c>
      <c r="T206" s="136">
        <v>-2.1100000000000001E-2</v>
      </c>
    </row>
    <row r="207" spans="1:20">
      <c r="A207" s="129" t="s">
        <v>17</v>
      </c>
      <c r="B207" s="130" t="s">
        <v>2</v>
      </c>
      <c r="C207" s="130">
        <v>20</v>
      </c>
      <c r="D207" s="130">
        <v>24.26</v>
      </c>
      <c r="E207" s="132">
        <v>43434</v>
      </c>
      <c r="F207" s="133">
        <v>3116.4101217107554</v>
      </c>
      <c r="G207" s="133">
        <v>3126.4830000000002</v>
      </c>
      <c r="H207" s="133">
        <v>4.5161785447399492</v>
      </c>
      <c r="I207" s="133">
        <v>4.25</v>
      </c>
      <c r="J207" s="133">
        <v>5.7571189024386422</v>
      </c>
      <c r="K207" s="131">
        <v>5.69</v>
      </c>
      <c r="L207" s="134">
        <f t="shared" si="10"/>
        <v>0.75128057734112808</v>
      </c>
      <c r="M207" s="134">
        <f t="shared" si="11"/>
        <v>0.75512460492785294</v>
      </c>
      <c r="N207" s="134">
        <f t="shared" si="12"/>
        <v>0.21641736956324692</v>
      </c>
      <c r="O207" s="134">
        <f t="shared" si="13"/>
        <v>0.21711687499999999</v>
      </c>
      <c r="P207" s="83">
        <v>0.99</v>
      </c>
      <c r="Q207" s="134">
        <v>0.99980000000000002</v>
      </c>
      <c r="R207" s="83">
        <v>0.99</v>
      </c>
      <c r="S207" s="135">
        <v>1</v>
      </c>
      <c r="T207" s="136">
        <v>-2.1499999999999998E-2</v>
      </c>
    </row>
    <row r="208" spans="1:20">
      <c r="A208" s="129" t="s">
        <v>17</v>
      </c>
      <c r="B208" s="130" t="s">
        <v>2</v>
      </c>
      <c r="C208" s="130">
        <v>20</v>
      </c>
      <c r="D208" s="130">
        <v>24.26</v>
      </c>
      <c r="E208" s="132">
        <v>43465</v>
      </c>
      <c r="F208" s="133">
        <v>3024.064347465177</v>
      </c>
      <c r="G208" s="133">
        <v>3233.158859599162</v>
      </c>
      <c r="H208" s="133">
        <v>3.7412574891428165</v>
      </c>
      <c r="I208" s="133">
        <v>3.94</v>
      </c>
      <c r="J208" s="133">
        <v>5.2687911517567656</v>
      </c>
      <c r="K208" s="131">
        <v>5.7</v>
      </c>
      <c r="L208" s="134">
        <f t="shared" si="10"/>
        <v>0.77088990597352847</v>
      </c>
      <c r="M208" s="134">
        <f t="shared" si="11"/>
        <v>0.76261159884928453</v>
      </c>
      <c r="N208" s="134">
        <f t="shared" si="12"/>
        <v>0.20323013087803607</v>
      </c>
      <c r="O208" s="134">
        <f t="shared" si="13"/>
        <v>0.2172821814246749</v>
      </c>
      <c r="P208" s="83">
        <v>0.99</v>
      </c>
      <c r="Q208" s="134">
        <v>0.98899999999999999</v>
      </c>
      <c r="R208" s="83">
        <v>0.99</v>
      </c>
      <c r="S208" s="135">
        <v>0.999</v>
      </c>
      <c r="T208" s="136">
        <v>-1.9E-2</v>
      </c>
    </row>
    <row r="209" spans="1:20">
      <c r="A209" s="129" t="s">
        <v>17</v>
      </c>
      <c r="B209" s="130" t="s">
        <v>2</v>
      </c>
      <c r="C209" s="130">
        <v>20</v>
      </c>
      <c r="D209" s="130">
        <v>24.26</v>
      </c>
      <c r="E209" s="132">
        <v>43496</v>
      </c>
      <c r="F209" s="133">
        <v>2952.0955186527458</v>
      </c>
      <c r="G209" s="133">
        <v>2951.6267996127435</v>
      </c>
      <c r="H209" s="133">
        <v>3.7468454767959631</v>
      </c>
      <c r="I209" s="133">
        <v>3.71</v>
      </c>
      <c r="J209" s="133">
        <v>4.9564602284293748</v>
      </c>
      <c r="K209" s="131">
        <v>5.01</v>
      </c>
      <c r="L209" s="134">
        <f t="shared" si="10"/>
        <v>0.79996520019380268</v>
      </c>
      <c r="M209" s="134">
        <f t="shared" si="11"/>
        <v>0.7899341973571542</v>
      </c>
      <c r="N209" s="134">
        <f t="shared" si="12"/>
        <v>0.19839351603849101</v>
      </c>
      <c r="O209" s="134">
        <f t="shared" si="13"/>
        <v>0.19836201610300697</v>
      </c>
      <c r="P209" s="83">
        <v>0.99</v>
      </c>
      <c r="Q209" s="134">
        <v>0.99170000000000003</v>
      </c>
      <c r="R209" s="83">
        <v>0.99</v>
      </c>
      <c r="S209" s="135">
        <v>1</v>
      </c>
      <c r="T209" s="136">
        <v>-1.7000000000000001E-2</v>
      </c>
    </row>
    <row r="210" spans="1:20">
      <c r="A210" s="129" t="s">
        <v>17</v>
      </c>
      <c r="B210" s="130" t="s">
        <v>2</v>
      </c>
      <c r="C210" s="130">
        <v>20</v>
      </c>
      <c r="D210" s="130">
        <v>24.26</v>
      </c>
      <c r="E210" s="132">
        <v>43524</v>
      </c>
      <c r="F210" s="133">
        <v>3390.3105456817066</v>
      </c>
      <c r="G210" s="133">
        <v>3176</v>
      </c>
      <c r="H210" s="133">
        <v>4.9923846421487879</v>
      </c>
      <c r="I210" s="133">
        <v>4.76</v>
      </c>
      <c r="J210" s="133">
        <v>6.3329803971533263</v>
      </c>
      <c r="K210" s="131">
        <v>5.93</v>
      </c>
      <c r="L210" s="134">
        <f t="shared" si="10"/>
        <v>0.7960627716077745</v>
      </c>
      <c r="M210" s="134">
        <f t="shared" si="11"/>
        <v>0.78853396398566855</v>
      </c>
      <c r="N210" s="134">
        <f t="shared" si="12"/>
        <v>0.25225524893465079</v>
      </c>
      <c r="O210" s="134">
        <f t="shared" si="13"/>
        <v>0.23630952380952383</v>
      </c>
      <c r="P210" s="83">
        <v>0.99</v>
      </c>
      <c r="Q210" s="134">
        <v>0.99990000000000001</v>
      </c>
      <c r="R210" s="83">
        <v>0.99</v>
      </c>
      <c r="S210" s="135">
        <v>1</v>
      </c>
      <c r="T210" s="136">
        <v>-1.4800000000000001E-2</v>
      </c>
    </row>
    <row r="211" spans="1:20">
      <c r="A211" s="129" t="s">
        <v>17</v>
      </c>
      <c r="B211" s="130" t="s">
        <v>2</v>
      </c>
      <c r="C211" s="130">
        <v>20</v>
      </c>
      <c r="D211" s="130">
        <v>24.26</v>
      </c>
      <c r="E211" s="132">
        <v>43555</v>
      </c>
      <c r="F211" s="133">
        <v>3790.2018114683301</v>
      </c>
      <c r="G211" s="133">
        <v>3807</v>
      </c>
      <c r="H211" s="133">
        <v>5.8947273145835473</v>
      </c>
      <c r="I211" s="133">
        <v>5.94</v>
      </c>
      <c r="J211" s="133">
        <v>6.5547541670782481</v>
      </c>
      <c r="K211" s="131">
        <v>6.65</v>
      </c>
      <c r="L211" s="134">
        <f t="shared" si="10"/>
        <v>0.77663729416513061</v>
      </c>
      <c r="M211" s="134">
        <f t="shared" si="11"/>
        <v>0.76427455828622404</v>
      </c>
      <c r="N211" s="134">
        <f t="shared" si="12"/>
        <v>0.25471786367394694</v>
      </c>
      <c r="O211" s="134">
        <f t="shared" si="13"/>
        <v>0.25584677419354834</v>
      </c>
      <c r="P211" s="83">
        <v>0.99</v>
      </c>
      <c r="Q211" s="134">
        <v>0.996</v>
      </c>
      <c r="R211" s="83">
        <v>0.99</v>
      </c>
      <c r="S211" s="135">
        <v>0.99629999999999996</v>
      </c>
      <c r="T211" s="136">
        <v>-1.7399999999999999E-2</v>
      </c>
    </row>
    <row r="212" spans="1:20">
      <c r="A212" s="129" t="s">
        <v>17</v>
      </c>
      <c r="B212" s="130" t="s">
        <v>2</v>
      </c>
      <c r="C212" s="130">
        <v>20</v>
      </c>
      <c r="D212" s="130">
        <v>24.26</v>
      </c>
      <c r="E212" s="132">
        <v>43585</v>
      </c>
      <c r="F212" s="133">
        <v>3832</v>
      </c>
      <c r="G212" s="133">
        <v>3643</v>
      </c>
      <c r="H212" s="133">
        <v>6.7623784142190884</v>
      </c>
      <c r="I212" s="133">
        <v>6.89</v>
      </c>
      <c r="J212" s="133">
        <v>6.9175985512420217</v>
      </c>
      <c r="K212" s="131">
        <v>7.01</v>
      </c>
      <c r="L212" s="134">
        <f t="shared" si="10"/>
        <v>0.7688168613980304</v>
      </c>
      <c r="M212" s="134">
        <f t="shared" si="11"/>
        <v>0.71412219900860874</v>
      </c>
      <c r="N212" s="134">
        <f t="shared" si="12"/>
        <v>0.26611111111111113</v>
      </c>
      <c r="O212" s="134">
        <f t="shared" si="13"/>
        <v>0.25298611111111113</v>
      </c>
      <c r="P212" s="83">
        <v>0.99</v>
      </c>
      <c r="Q212" s="134">
        <v>0.99990000000000001</v>
      </c>
      <c r="R212" s="83">
        <v>0.99</v>
      </c>
      <c r="S212" s="135">
        <v>1</v>
      </c>
      <c r="T212" s="136">
        <v>-4.1300000000000003E-2</v>
      </c>
    </row>
    <row r="213" spans="1:20">
      <c r="A213" s="129" t="s">
        <v>17</v>
      </c>
      <c r="B213" s="130" t="s">
        <v>2</v>
      </c>
      <c r="C213" s="130">
        <v>20</v>
      </c>
      <c r="D213" s="130">
        <v>24.26</v>
      </c>
      <c r="E213" s="132">
        <v>43616</v>
      </c>
      <c r="F213" s="133">
        <v>3777.350826505316</v>
      </c>
      <c r="G213" s="133">
        <v>3828.7537476679477</v>
      </c>
      <c r="H213" s="131">
        <v>6.8809578904545754</v>
      </c>
      <c r="I213" s="131">
        <v>7.3165161290322587</v>
      </c>
      <c r="J213" s="131">
        <v>6.9285242098061603</v>
      </c>
      <c r="K213" s="131">
        <v>7.2759193548387096</v>
      </c>
      <c r="L213" s="134">
        <f t="shared" si="10"/>
        <v>0.7322491877179419</v>
      </c>
      <c r="M213" s="134">
        <f t="shared" si="11"/>
        <v>0.70012844505756755</v>
      </c>
      <c r="N213" s="134">
        <f t="shared" si="12"/>
        <v>0.25385422221137877</v>
      </c>
      <c r="O213" s="134">
        <f t="shared" si="13"/>
        <v>0.25730871960134061</v>
      </c>
      <c r="P213" s="83">
        <v>0.99</v>
      </c>
      <c r="Q213" s="111">
        <v>0.99939999999999996</v>
      </c>
      <c r="R213" s="83">
        <v>0.99</v>
      </c>
      <c r="S213" s="135">
        <v>1</v>
      </c>
      <c r="T213" s="136">
        <v>-6.4593994041376598E-2</v>
      </c>
    </row>
    <row r="214" spans="1:20">
      <c r="A214" s="129" t="s">
        <v>17</v>
      </c>
      <c r="B214" s="130" t="s">
        <v>2</v>
      </c>
      <c r="C214" s="130">
        <v>20</v>
      </c>
      <c r="D214" s="130">
        <v>24.26</v>
      </c>
      <c r="E214" s="132">
        <v>43646</v>
      </c>
      <c r="F214" s="143">
        <v>3518.8595618703716</v>
      </c>
      <c r="G214" s="133">
        <v>3743.2243433950139</v>
      </c>
      <c r="H214" s="133">
        <v>6.5800174824347266</v>
      </c>
      <c r="I214" s="133">
        <v>7.26</v>
      </c>
      <c r="J214" s="133">
        <v>6.5635498368345102</v>
      </c>
      <c r="K214" s="133">
        <v>7.19</v>
      </c>
      <c r="L214" s="134">
        <f t="shared" si="10"/>
        <v>0.74407360946306156</v>
      </c>
      <c r="M214" s="134">
        <f t="shared" si="11"/>
        <v>0.717479929189204</v>
      </c>
      <c r="N214" s="134">
        <f t="shared" si="12"/>
        <v>0.24436524735210913</v>
      </c>
      <c r="O214" s="134">
        <f t="shared" si="13"/>
        <v>0.25994613495798707</v>
      </c>
      <c r="P214" s="83">
        <v>0.99</v>
      </c>
      <c r="Q214" s="156">
        <v>0.997</v>
      </c>
      <c r="R214" s="83">
        <v>0.99</v>
      </c>
      <c r="S214" s="157">
        <v>0.99739999999999995</v>
      </c>
      <c r="T214" s="136">
        <v>-2.5999999999999999E-2</v>
      </c>
    </row>
    <row r="215" spans="1:20">
      <c r="A215" s="129" t="s">
        <v>17</v>
      </c>
      <c r="B215" s="130" t="s">
        <v>2</v>
      </c>
      <c r="C215" s="130">
        <v>20</v>
      </c>
      <c r="D215" s="130">
        <v>24.26</v>
      </c>
      <c r="E215" s="132">
        <v>43677</v>
      </c>
      <c r="F215" s="143">
        <v>3540.0875616773515</v>
      </c>
      <c r="G215" s="133">
        <v>3416.2559250845275</v>
      </c>
      <c r="H215" s="133">
        <v>6.1758748809567754</v>
      </c>
      <c r="I215" s="133">
        <v>6.19</v>
      </c>
      <c r="J215" s="133">
        <v>6.1808005051638206</v>
      </c>
      <c r="K215" s="133">
        <v>6.15</v>
      </c>
      <c r="L215" s="134">
        <f t="shared" si="10"/>
        <v>0.76927495389812794</v>
      </c>
      <c r="M215" s="134">
        <f t="shared" si="11"/>
        <v>0.73914033830333259</v>
      </c>
      <c r="N215" s="134">
        <f t="shared" si="12"/>
        <v>0.23790911032777901</v>
      </c>
      <c r="O215" s="134">
        <f t="shared" si="13"/>
        <v>0.22958709173955158</v>
      </c>
      <c r="P215" s="134">
        <v>0.99</v>
      </c>
      <c r="Q215" s="134">
        <v>0.99929999999999997</v>
      </c>
      <c r="R215" s="134">
        <v>0.99</v>
      </c>
      <c r="S215" s="135">
        <v>1</v>
      </c>
      <c r="T215" s="136">
        <v>-3.6033596899069598E-2</v>
      </c>
    </row>
    <row r="216" spans="1:20">
      <c r="A216" s="129" t="s">
        <v>17</v>
      </c>
      <c r="B216" s="130" t="s">
        <v>2</v>
      </c>
      <c r="C216" s="130">
        <v>20</v>
      </c>
      <c r="D216" s="130">
        <v>24.26</v>
      </c>
      <c r="E216" s="132">
        <v>43708</v>
      </c>
      <c r="F216" s="143">
        <v>3455.5868640116787</v>
      </c>
      <c r="G216" s="133">
        <v>3280.81833834078</v>
      </c>
      <c r="H216" s="133">
        <v>5.9071978107513088</v>
      </c>
      <c r="I216" s="133">
        <v>5.6764354838709679</v>
      </c>
      <c r="J216" s="133">
        <v>5.9933612198450987</v>
      </c>
      <c r="K216" s="133">
        <v>5.6862741935483871</v>
      </c>
      <c r="L216" s="134">
        <f t="shared" si="10"/>
        <v>0.77439702530360655</v>
      </c>
      <c r="M216" s="134">
        <f t="shared" si="11"/>
        <v>0.77026924410437148</v>
      </c>
      <c r="N216" s="134">
        <f t="shared" si="12"/>
        <v>0.23223030000078485</v>
      </c>
      <c r="O216" s="134">
        <f t="shared" si="13"/>
        <v>0.22048510338311694</v>
      </c>
      <c r="P216" s="134">
        <v>0.99</v>
      </c>
      <c r="Q216" s="134">
        <v>0.996</v>
      </c>
      <c r="R216" s="134">
        <v>0.99</v>
      </c>
      <c r="S216" s="135">
        <v>1</v>
      </c>
      <c r="T216" s="136">
        <v>-8.5000000000000006E-3</v>
      </c>
    </row>
    <row r="217" spans="1:20">
      <c r="A217" s="129" t="s">
        <v>17</v>
      </c>
      <c r="B217" s="130" t="s">
        <v>2</v>
      </c>
      <c r="C217" s="130">
        <v>20</v>
      </c>
      <c r="D217" s="130">
        <v>24.26</v>
      </c>
      <c r="E217" s="132">
        <v>43738</v>
      </c>
      <c r="F217" s="143">
        <v>3603.9268777082225</v>
      </c>
      <c r="G217" s="133">
        <v>3483.8108089022348</v>
      </c>
      <c r="H217" s="131">
        <v>6.1174629055733405</v>
      </c>
      <c r="I217" s="133">
        <v>6.049666666666667</v>
      </c>
      <c r="J217" s="131">
        <v>6.4581989999424891</v>
      </c>
      <c r="K217" s="133">
        <v>6.459716666666667</v>
      </c>
      <c r="L217" s="134">
        <f t="shared" si="10"/>
        <v>0.77449265217740959</v>
      </c>
      <c r="M217" s="134">
        <f t="shared" si="11"/>
        <v>0.74399446231107191</v>
      </c>
      <c r="N217" s="134">
        <f t="shared" si="12"/>
        <v>0.25027269984084877</v>
      </c>
      <c r="O217" s="134">
        <f t="shared" si="13"/>
        <v>0.24193130617376632</v>
      </c>
      <c r="P217" s="134">
        <v>0.99</v>
      </c>
      <c r="Q217" s="134">
        <v>0.996</v>
      </c>
      <c r="R217" s="134">
        <v>0.99</v>
      </c>
      <c r="S217" s="135">
        <v>1</v>
      </c>
      <c r="T217" s="136">
        <v>-1.4800000000000001E-2</v>
      </c>
    </row>
    <row r="218" spans="1:20">
      <c r="A218" s="129" t="s">
        <v>17</v>
      </c>
      <c r="B218" s="130" t="s">
        <v>2</v>
      </c>
      <c r="C218" s="130">
        <v>20</v>
      </c>
      <c r="D218" s="130">
        <v>24.26</v>
      </c>
      <c r="E218" s="132">
        <v>43769</v>
      </c>
      <c r="F218" s="143">
        <v>3642.4855822265963</v>
      </c>
      <c r="G218" s="133">
        <v>3624.2939999999999</v>
      </c>
      <c r="H218" s="131">
        <v>5.3323623443354959</v>
      </c>
      <c r="I218" s="133">
        <v>5.2177096774193545</v>
      </c>
      <c r="J218" s="131">
        <v>6.4830195838945928</v>
      </c>
      <c r="K218" s="133">
        <v>6.2754677419354836</v>
      </c>
      <c r="L218" s="134">
        <f t="shared" si="10"/>
        <v>0.75462783933894217</v>
      </c>
      <c r="M218" s="134">
        <f t="shared" si="11"/>
        <v>0.76862741261270806</v>
      </c>
      <c r="N218" s="134">
        <f t="shared" si="12"/>
        <v>0.244790697730282</v>
      </c>
      <c r="O218" s="134">
        <f t="shared" si="13"/>
        <v>0.2435681451612903</v>
      </c>
      <c r="P218" s="134">
        <v>0.99</v>
      </c>
      <c r="Q218" s="134">
        <v>0.99909999999999999</v>
      </c>
      <c r="R218" s="134">
        <v>0.99</v>
      </c>
      <c r="S218" s="135">
        <v>1</v>
      </c>
      <c r="T218" s="136">
        <v>-1.3899999999999999E-2</v>
      </c>
    </row>
    <row r="219" spans="1:20">
      <c r="A219" s="129" t="s">
        <v>17</v>
      </c>
      <c r="B219" s="130" t="s">
        <v>2</v>
      </c>
      <c r="C219" s="130">
        <v>20</v>
      </c>
      <c r="D219" s="130">
        <v>24.26</v>
      </c>
      <c r="E219" s="132">
        <v>43799</v>
      </c>
      <c r="F219" s="143">
        <v>3098.7744422202477</v>
      </c>
      <c r="G219" s="133">
        <v>2585.1355631703518</v>
      </c>
      <c r="H219" s="133">
        <v>4.4277856964932996</v>
      </c>
      <c r="I219" s="133">
        <v>3.56</v>
      </c>
      <c r="J219" s="133">
        <v>5.7354126016257609</v>
      </c>
      <c r="K219" s="133">
        <v>4.58</v>
      </c>
      <c r="L219" s="134">
        <f t="shared" si="10"/>
        <v>0.74985631506586325</v>
      </c>
      <c r="M219" s="134">
        <f t="shared" si="11"/>
        <v>0.77670790232454556</v>
      </c>
      <c r="N219" s="134">
        <f t="shared" si="12"/>
        <v>0.21519266959862832</v>
      </c>
      <c r="O219" s="134">
        <f t="shared" si="13"/>
        <v>0.17952330299794109</v>
      </c>
      <c r="P219" s="134">
        <v>0.99</v>
      </c>
      <c r="Q219" s="134">
        <v>0.99850000000000005</v>
      </c>
      <c r="R219" s="134">
        <v>0.99</v>
      </c>
      <c r="S219" s="135">
        <v>1</v>
      </c>
      <c r="T219" s="136">
        <v>-1.06E-2</v>
      </c>
    </row>
    <row r="220" spans="1:20">
      <c r="A220" s="129" t="s">
        <v>17</v>
      </c>
      <c r="B220" s="130" t="s">
        <v>2</v>
      </c>
      <c r="C220" s="130">
        <v>20</v>
      </c>
      <c r="D220" s="130">
        <v>24.26</v>
      </c>
      <c r="E220" s="132">
        <v>43830</v>
      </c>
      <c r="F220" s="143">
        <v>3079.1370049494958</v>
      </c>
      <c r="G220" s="133">
        <v>3068.2829219869545</v>
      </c>
      <c r="H220" s="131">
        <v>3.8082873583532755</v>
      </c>
      <c r="I220" s="131">
        <v>3.7424677419354841</v>
      </c>
      <c r="J220" s="131">
        <v>5.4121155527840799</v>
      </c>
      <c r="K220" s="131">
        <v>5.2729032258064521</v>
      </c>
      <c r="L220" s="134">
        <f t="shared" si="10"/>
        <v>0.76414234636658185</v>
      </c>
      <c r="M220" s="134">
        <f t="shared" si="11"/>
        <v>0.77832868748961304</v>
      </c>
      <c r="N220" s="134">
        <f t="shared" si="12"/>
        <v>0.20693125033262741</v>
      </c>
      <c r="O220" s="134">
        <f t="shared" si="13"/>
        <v>0.20620180927331686</v>
      </c>
      <c r="P220" s="134">
        <v>0.99</v>
      </c>
      <c r="Q220" s="134">
        <v>0.99409999999999998</v>
      </c>
      <c r="R220" s="134">
        <v>0.99</v>
      </c>
      <c r="S220" s="135">
        <v>0.99490000000000001</v>
      </c>
      <c r="T220" s="136">
        <v>-1.21E-2</v>
      </c>
    </row>
    <row r="221" spans="1:20">
      <c r="A221" s="129" t="s">
        <v>17</v>
      </c>
      <c r="B221" s="130" t="s">
        <v>2</v>
      </c>
      <c r="C221" s="130">
        <v>20</v>
      </c>
      <c r="D221" s="130">
        <v>24.26</v>
      </c>
      <c r="E221" s="132">
        <v>43861</v>
      </c>
      <c r="F221" s="143">
        <v>3073.2557880317177</v>
      </c>
      <c r="G221" s="143">
        <v>3091.8200031844899</v>
      </c>
      <c r="H221" s="143">
        <v>3.8369193718804895</v>
      </c>
      <c r="I221" s="143">
        <v>3.8479193548387096</v>
      </c>
      <c r="J221" s="143">
        <v>5.2156589206948683</v>
      </c>
      <c r="K221" s="143">
        <v>5.2024354838709677</v>
      </c>
      <c r="L221" s="134">
        <f t="shared" si="10"/>
        <v>0.79141055914475189</v>
      </c>
      <c r="M221" s="134">
        <f t="shared" si="11"/>
        <v>0.79078627252004796</v>
      </c>
      <c r="N221" s="134">
        <f t="shared" si="12"/>
        <v>0.20653600726019608</v>
      </c>
      <c r="O221" s="134">
        <f t="shared" si="13"/>
        <v>0.20778360236454907</v>
      </c>
      <c r="P221" s="83">
        <v>0.99</v>
      </c>
      <c r="Q221" s="83">
        <v>0.99929999999999997</v>
      </c>
      <c r="R221" s="83">
        <v>0.99</v>
      </c>
      <c r="S221" s="145">
        <v>1</v>
      </c>
      <c r="T221" s="136">
        <v>-1.3100000000000001E-2</v>
      </c>
    </row>
    <row r="222" spans="1:20">
      <c r="A222" s="129" t="s">
        <v>17</v>
      </c>
      <c r="B222" s="130" t="s">
        <v>2</v>
      </c>
      <c r="C222" s="130">
        <v>20</v>
      </c>
      <c r="D222" s="130">
        <v>24.26</v>
      </c>
      <c r="E222" s="132">
        <v>43890</v>
      </c>
      <c r="F222" s="143">
        <v>3294.9619969313326</v>
      </c>
      <c r="G222" s="133">
        <v>3511.0380558103361</v>
      </c>
      <c r="H222" s="131">
        <v>4.909433971557319</v>
      </c>
      <c r="I222" s="131">
        <v>5.1676551724137934</v>
      </c>
      <c r="J222" s="131">
        <v>6.1618110099166676</v>
      </c>
      <c r="K222" s="131">
        <v>6.5355172413793099</v>
      </c>
      <c r="L222" s="134">
        <f t="shared" si="10"/>
        <v>0.76774685673985399</v>
      </c>
      <c r="M222" s="134">
        <f t="shared" si="11"/>
        <v>0.76413640390675708</v>
      </c>
      <c r="N222" s="134">
        <f t="shared" si="12"/>
        <v>0.23670704000943479</v>
      </c>
      <c r="O222" s="134">
        <f t="shared" si="13"/>
        <v>0.2522297453886736</v>
      </c>
      <c r="P222" s="83">
        <v>0.99</v>
      </c>
      <c r="Q222" s="134">
        <v>0.99929999999999997</v>
      </c>
      <c r="R222" s="134">
        <v>0.99</v>
      </c>
      <c r="S222" s="135">
        <v>1</v>
      </c>
      <c r="T222" s="136">
        <v>-1.44E-2</v>
      </c>
    </row>
    <row r="223" spans="1:20" ht="15.75" thickBot="1">
      <c r="A223" s="129" t="s">
        <v>17</v>
      </c>
      <c r="B223" s="130" t="s">
        <v>2</v>
      </c>
      <c r="C223" s="130">
        <v>20</v>
      </c>
      <c r="D223" s="130">
        <v>24.26</v>
      </c>
      <c r="E223" s="132">
        <v>43921</v>
      </c>
      <c r="F223" s="147">
        <v>3844.751863992713</v>
      </c>
      <c r="G223" s="133">
        <v>3686.7081111802318</v>
      </c>
      <c r="H223" s="131">
        <v>6.0194264892473113</v>
      </c>
      <c r="I223" s="144">
        <v>5.78</v>
      </c>
      <c r="J223" s="133">
        <v>6.7425139187020919</v>
      </c>
      <c r="K223" s="144">
        <v>6.44</v>
      </c>
      <c r="L223" s="134">
        <f t="shared" si="10"/>
        <v>0.76587656282352456</v>
      </c>
      <c r="M223" s="134">
        <f t="shared" si="11"/>
        <v>0.76556656376098287</v>
      </c>
      <c r="N223" s="134">
        <f t="shared" si="12"/>
        <v>0.25838386182746725</v>
      </c>
      <c r="O223" s="134">
        <f t="shared" si="13"/>
        <v>0.2477626418803919</v>
      </c>
      <c r="P223" s="83">
        <v>0.99</v>
      </c>
      <c r="Q223" s="83">
        <v>0.99429999999999996</v>
      </c>
      <c r="R223" s="83">
        <v>0.99</v>
      </c>
      <c r="S223" s="145">
        <v>0.995</v>
      </c>
      <c r="T223" s="136">
        <v>-1.21E-2</v>
      </c>
    </row>
    <row r="224" spans="1:20">
      <c r="A224" s="129" t="s">
        <v>17</v>
      </c>
      <c r="B224" s="130" t="s">
        <v>2</v>
      </c>
      <c r="C224" s="130">
        <v>20</v>
      </c>
      <c r="D224" s="130">
        <v>24.26</v>
      </c>
      <c r="E224" s="132">
        <v>43951</v>
      </c>
      <c r="F224" s="143">
        <v>3780.8164191455439</v>
      </c>
      <c r="G224" s="133">
        <v>3663.81</v>
      </c>
      <c r="H224" s="131">
        <v>6.8666666666666663</v>
      </c>
      <c r="I224" s="131">
        <v>6.6950000000000003</v>
      </c>
      <c r="J224" s="131">
        <v>6.9933333333333341</v>
      </c>
      <c r="K224" s="131">
        <v>6.8029999999999999</v>
      </c>
      <c r="L224" s="134">
        <f t="shared" si="10"/>
        <v>0.75033311747170939</v>
      </c>
      <c r="M224" s="134">
        <f t="shared" si="11"/>
        <v>0.74035092446256912</v>
      </c>
      <c r="N224" s="134">
        <f t="shared" si="12"/>
        <v>0.2625566957739961</v>
      </c>
      <c r="O224" s="134">
        <f t="shared" si="13"/>
        <v>0.25443125</v>
      </c>
      <c r="P224" s="83">
        <v>0.99</v>
      </c>
      <c r="Q224" s="111">
        <v>0.99950000000000006</v>
      </c>
      <c r="R224" s="83">
        <v>0.995</v>
      </c>
      <c r="S224" s="112">
        <v>1</v>
      </c>
      <c r="T224" s="136">
        <v>-1.9400000000000001E-2</v>
      </c>
    </row>
    <row r="225" spans="1:20">
      <c r="A225" s="129" t="s">
        <v>17</v>
      </c>
      <c r="B225" s="130" t="s">
        <v>2</v>
      </c>
      <c r="C225" s="130">
        <v>20</v>
      </c>
      <c r="D225" s="130">
        <v>24.26</v>
      </c>
      <c r="E225" s="132">
        <v>43982</v>
      </c>
      <c r="F225" s="133">
        <v>3764.581597567244</v>
      </c>
      <c r="G225" s="133">
        <v>3869.3113696810988</v>
      </c>
      <c r="H225" s="131">
        <v>6.903225806451613</v>
      </c>
      <c r="I225" s="131">
        <v>7.4182419354838718</v>
      </c>
      <c r="J225" s="131">
        <v>6.9161290322580644</v>
      </c>
      <c r="K225" s="131">
        <v>7.3780000000000001</v>
      </c>
      <c r="L225" s="134">
        <f t="shared" si="10"/>
        <v>0.73108175008427578</v>
      </c>
      <c r="M225" s="134">
        <f t="shared" si="11"/>
        <v>0.69761577205820169</v>
      </c>
      <c r="N225" s="134">
        <f t="shared" si="12"/>
        <v>0.25299607510532551</v>
      </c>
      <c r="O225" s="134">
        <f t="shared" si="13"/>
        <v>0.26003436624200932</v>
      </c>
      <c r="P225" s="83">
        <v>0.99</v>
      </c>
      <c r="Q225" s="111">
        <v>0.99960000000000004</v>
      </c>
      <c r="R225" s="83">
        <v>0.995</v>
      </c>
      <c r="S225" s="112">
        <v>1</v>
      </c>
      <c r="T225" s="148">
        <v>-4.0500000000000001E-2</v>
      </c>
    </row>
    <row r="226" spans="1:20">
      <c r="A226" s="129" t="s">
        <v>17</v>
      </c>
      <c r="B226" s="130" t="s">
        <v>2</v>
      </c>
      <c r="C226" s="130">
        <v>20</v>
      </c>
      <c r="D226" s="130">
        <v>24.26</v>
      </c>
      <c r="E226" s="132">
        <v>44012</v>
      </c>
      <c r="F226" s="133">
        <v>3437.0813285334802</v>
      </c>
      <c r="G226" s="133">
        <v>3775.8729353080607</v>
      </c>
      <c r="H226" s="131">
        <v>6.5</v>
      </c>
      <c r="I226" s="131">
        <v>7.2938999999999998</v>
      </c>
      <c r="J226" s="131">
        <v>6.47</v>
      </c>
      <c r="K226" s="131">
        <v>7.2281166666666667</v>
      </c>
      <c r="L226" s="134">
        <f t="shared" si="10"/>
        <v>0.73728989564599845</v>
      </c>
      <c r="M226" s="134">
        <f t="shared" si="11"/>
        <v>0.72318540141952392</v>
      </c>
      <c r="N226" s="134">
        <f t="shared" si="12"/>
        <v>0.23868620337038057</v>
      </c>
      <c r="O226" s="134">
        <f t="shared" si="13"/>
        <v>0.26221339828528195</v>
      </c>
      <c r="P226" s="83">
        <v>0.99</v>
      </c>
      <c r="Q226" s="111">
        <v>0.99250000000000005</v>
      </c>
      <c r="R226" s="83">
        <v>0.995</v>
      </c>
      <c r="S226" s="112">
        <v>0.99550000000000005</v>
      </c>
      <c r="T226" s="148">
        <v>-2.46E-2</v>
      </c>
    </row>
    <row r="227" spans="1:20">
      <c r="A227" s="129" t="s">
        <v>17</v>
      </c>
      <c r="B227" s="130" t="s">
        <v>2</v>
      </c>
      <c r="C227" s="130">
        <v>20</v>
      </c>
      <c r="D227" s="130">
        <v>24.26</v>
      </c>
      <c r="E227" s="132">
        <v>44043</v>
      </c>
      <c r="F227" s="133">
        <v>3197.2747957953889</v>
      </c>
      <c r="G227" s="133">
        <v>3619.7745430490354</v>
      </c>
      <c r="H227" s="131">
        <v>5.741935483870968</v>
      </c>
      <c r="I227" s="131">
        <v>6.79</v>
      </c>
      <c r="J227" s="131">
        <v>5.7290322580645157</v>
      </c>
      <c r="K227" s="131">
        <v>6.68</v>
      </c>
      <c r="L227" s="134">
        <f t="shared" si="10"/>
        <v>0.74956795488890615</v>
      </c>
      <c r="M227" s="134">
        <f t="shared" si="11"/>
        <v>0.72458852656559991</v>
      </c>
      <c r="N227" s="134">
        <f t="shared" si="12"/>
        <v>0.21487061799700197</v>
      </c>
      <c r="O227" s="134">
        <f t="shared" si="13"/>
        <v>0.24326441821566097</v>
      </c>
      <c r="P227" s="83">
        <v>0.99</v>
      </c>
      <c r="Q227" s="111">
        <v>0.99439999999999995</v>
      </c>
      <c r="R227" s="83">
        <v>0.995</v>
      </c>
      <c r="S227" s="112">
        <v>0.99629999999999996</v>
      </c>
      <c r="T227" s="146">
        <v>-1.46E-2</v>
      </c>
    </row>
    <row r="228" spans="1:20">
      <c r="A228" s="129" t="s">
        <v>17</v>
      </c>
      <c r="B228" s="130" t="s">
        <v>2</v>
      </c>
      <c r="C228" s="130">
        <v>20</v>
      </c>
      <c r="D228" s="130">
        <v>24.26</v>
      </c>
      <c r="E228" s="132">
        <v>44074</v>
      </c>
      <c r="F228" s="133">
        <v>3212.074768025198</v>
      </c>
      <c r="G228" s="133">
        <v>3306.5994483125569</v>
      </c>
      <c r="H228" s="131">
        <v>5.709677419354839</v>
      </c>
      <c r="I228" s="131">
        <v>5.7350000000000003</v>
      </c>
      <c r="J228" s="131">
        <v>5.7612903225806447</v>
      </c>
      <c r="K228" s="131">
        <v>5.694</v>
      </c>
      <c r="L228" s="134">
        <f t="shared" si="10"/>
        <v>0.7488213188087941</v>
      </c>
      <c r="M228" s="134">
        <f t="shared" si="11"/>
        <v>0.77325025884439547</v>
      </c>
      <c r="N228" s="134">
        <f t="shared" si="12"/>
        <v>0.21586523978663966</v>
      </c>
      <c r="O228" s="134">
        <f t="shared" si="13"/>
        <v>0.22221770485971487</v>
      </c>
      <c r="P228" s="83">
        <v>0.99</v>
      </c>
      <c r="Q228" s="111">
        <v>0.99860000000000004</v>
      </c>
      <c r="R228" s="83">
        <v>0.995</v>
      </c>
      <c r="S228" s="112">
        <v>0.99880000000000002</v>
      </c>
      <c r="T228" s="146">
        <v>-4.7000000000000002E-3</v>
      </c>
    </row>
    <row r="229" spans="1:20">
      <c r="A229" s="129" t="s">
        <v>17</v>
      </c>
      <c r="B229" s="130" t="s">
        <v>2</v>
      </c>
      <c r="C229" s="130">
        <v>20</v>
      </c>
      <c r="D229" s="130">
        <v>24.26</v>
      </c>
      <c r="E229" s="132">
        <v>44104</v>
      </c>
      <c r="F229" s="133">
        <v>3407.3140764171058</v>
      </c>
      <c r="G229" s="133">
        <v>3345.6418165807468</v>
      </c>
      <c r="H229" s="131">
        <v>5.9333333333333336</v>
      </c>
      <c r="I229" s="131">
        <v>5.9179000000000004</v>
      </c>
      <c r="J229" s="131">
        <v>6.4566666666666661</v>
      </c>
      <c r="K229" s="131">
        <v>6.3208333333333337</v>
      </c>
      <c r="L229" s="134">
        <f t="shared" si="10"/>
        <v>0.73241386236956907</v>
      </c>
      <c r="M229" s="134">
        <f t="shared" si="11"/>
        <v>0.74286579445149981</v>
      </c>
      <c r="N229" s="134">
        <f t="shared" si="12"/>
        <v>0.23661903308452123</v>
      </c>
      <c r="O229" s="134">
        <f t="shared" si="13"/>
        <v>0.23233623726255187</v>
      </c>
      <c r="P229" s="83">
        <v>0.99</v>
      </c>
      <c r="Q229" s="111">
        <v>0.97899999999999998</v>
      </c>
      <c r="R229" s="83">
        <v>0.995</v>
      </c>
      <c r="S229" s="112">
        <v>0.98680000000000001</v>
      </c>
      <c r="T229" s="146">
        <v>-1.21E-2</v>
      </c>
    </row>
    <row r="230" spans="1:20">
      <c r="A230" s="129" t="s">
        <v>17</v>
      </c>
      <c r="B230" s="130" t="s">
        <v>2</v>
      </c>
      <c r="C230" s="130">
        <v>20</v>
      </c>
      <c r="D230" s="130">
        <v>24.26</v>
      </c>
      <c r="E230" s="132">
        <v>44135</v>
      </c>
      <c r="F230" s="133">
        <v>3692.7903517185432</v>
      </c>
      <c r="G230" s="133">
        <v>3554.2429532716733</v>
      </c>
      <c r="H230" s="131">
        <v>5.387096774193548</v>
      </c>
      <c r="I230" s="131">
        <v>5.2831290322580644</v>
      </c>
      <c r="J230" s="131">
        <v>6.5354838709677416</v>
      </c>
      <c r="K230" s="131">
        <v>6.3843225806451613</v>
      </c>
      <c r="L230" s="134">
        <f t="shared" si="10"/>
        <v>0.75890815612254314</v>
      </c>
      <c r="M230" s="134">
        <f t="shared" si="11"/>
        <v>0.74047449817830679</v>
      </c>
      <c r="N230" s="134">
        <f t="shared" si="12"/>
        <v>0.24817139460474083</v>
      </c>
      <c r="O230" s="134">
        <f t="shared" si="13"/>
        <v>0.23886041352632215</v>
      </c>
      <c r="P230" s="83">
        <v>0.99</v>
      </c>
      <c r="Q230" s="111">
        <v>0.99970000000000003</v>
      </c>
      <c r="R230" s="83">
        <v>0.995</v>
      </c>
      <c r="S230" s="112">
        <v>1</v>
      </c>
      <c r="T230" s="146">
        <v>-2.3E-2</v>
      </c>
    </row>
    <row r="231" spans="1:20">
      <c r="A231" s="129" t="s">
        <v>17</v>
      </c>
      <c r="B231" s="130" t="s">
        <v>2</v>
      </c>
      <c r="C231" s="130">
        <v>20</v>
      </c>
      <c r="D231" s="130">
        <v>24.26</v>
      </c>
      <c r="E231" s="132">
        <v>44165</v>
      </c>
      <c r="F231" s="133">
        <v>3211.2261717362521</v>
      </c>
      <c r="G231" s="133">
        <v>3133.6984165261238</v>
      </c>
      <c r="H231" s="131">
        <v>4.2666666666666666</v>
      </c>
      <c r="I231" s="131">
        <v>4.2770000000000001</v>
      </c>
      <c r="J231" s="131">
        <v>5.5533333333333328</v>
      </c>
      <c r="K231" s="131">
        <v>5.77</v>
      </c>
      <c r="L231" s="134">
        <f t="shared" si="10"/>
        <v>0.80254594823921033</v>
      </c>
      <c r="M231" s="134">
        <f t="shared" si="11"/>
        <v>0.75376182628804489</v>
      </c>
      <c r="N231" s="134">
        <f t="shared" si="12"/>
        <v>0.22300181748168416</v>
      </c>
      <c r="O231" s="134">
        <f t="shared" si="13"/>
        <v>0.21761794559209191</v>
      </c>
      <c r="P231" s="83">
        <v>0.99</v>
      </c>
      <c r="Q231" s="111">
        <v>0.99</v>
      </c>
      <c r="R231" s="83">
        <v>0.995</v>
      </c>
      <c r="S231" s="112">
        <v>0.99809999999999999</v>
      </c>
      <c r="T231" s="146">
        <v>-1.7299999999999999E-2</v>
      </c>
    </row>
    <row r="232" spans="1:20">
      <c r="A232" s="129" t="s">
        <v>17</v>
      </c>
      <c r="B232" s="130" t="s">
        <v>2</v>
      </c>
      <c r="C232" s="130">
        <v>20</v>
      </c>
      <c r="D232" s="130">
        <v>24.26</v>
      </c>
      <c r="E232" s="132">
        <v>44196</v>
      </c>
      <c r="F232" s="133">
        <v>3169.0881620094751</v>
      </c>
      <c r="G232" s="133">
        <v>3238.8372593354056</v>
      </c>
      <c r="H232" s="131">
        <v>3.774193548387097</v>
      </c>
      <c r="I232" s="131">
        <v>3.96</v>
      </c>
      <c r="J232" s="131">
        <v>5.2032258064516137</v>
      </c>
      <c r="K232" s="131">
        <v>5.71</v>
      </c>
      <c r="L232" s="134">
        <f t="shared" si="10"/>
        <v>0.81803891238819681</v>
      </c>
      <c r="M232" s="134">
        <f t="shared" si="11"/>
        <v>0.76184274040611311</v>
      </c>
      <c r="N232" s="134">
        <f t="shared" si="12"/>
        <v>0.21297635497375503</v>
      </c>
      <c r="O232" s="134">
        <f t="shared" si="13"/>
        <v>0.2176637943101751</v>
      </c>
      <c r="P232" s="83">
        <v>0.99</v>
      </c>
      <c r="Q232" s="111">
        <v>0.99</v>
      </c>
      <c r="R232" s="83">
        <v>0.995</v>
      </c>
      <c r="S232" s="112">
        <v>0.99099999999999999</v>
      </c>
      <c r="T232" s="146">
        <v>-1.67E-2</v>
      </c>
    </row>
    <row r="233" spans="1:20">
      <c r="A233" s="129" t="s">
        <v>17</v>
      </c>
      <c r="B233" s="130" t="s">
        <v>2</v>
      </c>
      <c r="C233" s="130">
        <v>20</v>
      </c>
      <c r="D233" s="130">
        <v>24.26</v>
      </c>
      <c r="E233" s="132">
        <v>44227</v>
      </c>
      <c r="F233" s="133">
        <v>3322.0091115525115</v>
      </c>
      <c r="G233" s="133">
        <v>3155.0311049175207</v>
      </c>
      <c r="H233" s="131">
        <v>4.032258064516129</v>
      </c>
      <c r="I233" s="131">
        <v>4.032258064516129</v>
      </c>
      <c r="J233" s="131">
        <v>5.4741935483870963</v>
      </c>
      <c r="K233" s="131">
        <v>5.4960666371647653</v>
      </c>
      <c r="L233" s="134">
        <f t="shared" si="10"/>
        <v>0.81506639162557637</v>
      </c>
      <c r="M233" s="134">
        <f t="shared" si="11"/>
        <v>0.7721870100561542</v>
      </c>
      <c r="N233" s="134">
        <f t="shared" si="12"/>
        <v>0.22325330050756129</v>
      </c>
      <c r="O233" s="134">
        <f t="shared" si="13"/>
        <v>0.21203166027671508</v>
      </c>
      <c r="P233" s="83">
        <v>0.99</v>
      </c>
      <c r="Q233" s="111">
        <v>0.98850000000000005</v>
      </c>
      <c r="R233" s="83">
        <v>0.995</v>
      </c>
      <c r="S233" s="112">
        <v>0.99729999999999996</v>
      </c>
      <c r="T233" s="146">
        <v>-1.61E-2</v>
      </c>
    </row>
    <row r="234" spans="1:20">
      <c r="A234" s="129" t="s">
        <v>17</v>
      </c>
      <c r="B234" s="130" t="s">
        <v>2</v>
      </c>
      <c r="C234" s="130">
        <v>20</v>
      </c>
      <c r="D234" s="130">
        <v>24.26</v>
      </c>
      <c r="E234" s="132">
        <v>44255</v>
      </c>
      <c r="F234" s="133">
        <v>3366.7285272793974</v>
      </c>
      <c r="G234" s="133">
        <v>3299.82802641735</v>
      </c>
      <c r="H234" s="131">
        <v>4.9642857142857144</v>
      </c>
      <c r="I234" s="131">
        <v>5.176036492873048</v>
      </c>
      <c r="J234" s="131">
        <v>6.2285714285714286</v>
      </c>
      <c r="K234" s="131">
        <v>6.61278091238007</v>
      </c>
      <c r="L234" s="134">
        <f t="shared" si="10"/>
        <v>0.80377709705938094</v>
      </c>
      <c r="M234" s="134">
        <f t="shared" si="11"/>
        <v>0.74459005862818173</v>
      </c>
      <c r="N234" s="134">
        <f t="shared" si="12"/>
        <v>0.25050063447019327</v>
      </c>
      <c r="O234" s="134">
        <f t="shared" si="13"/>
        <v>0.24552291863224332</v>
      </c>
      <c r="P234" s="83">
        <v>0.99</v>
      </c>
      <c r="Q234" s="111">
        <v>0.98660000000000003</v>
      </c>
      <c r="R234" s="83">
        <v>0.995</v>
      </c>
      <c r="S234" s="112">
        <v>0.996</v>
      </c>
      <c r="T234" s="146">
        <v>-1.7000000000000001E-2</v>
      </c>
    </row>
    <row r="235" spans="1:20">
      <c r="A235" s="129" t="s">
        <v>17</v>
      </c>
      <c r="B235" s="130" t="s">
        <v>2</v>
      </c>
      <c r="C235" s="130">
        <v>20</v>
      </c>
      <c r="D235" s="130">
        <v>24.26</v>
      </c>
      <c r="E235" s="132">
        <v>44286</v>
      </c>
      <c r="F235" s="137">
        <v>3995.0074933656388</v>
      </c>
      <c r="G235" s="133">
        <v>3708.9016255988199</v>
      </c>
      <c r="H235" s="138">
        <v>6.161290322580645</v>
      </c>
      <c r="I235" s="131">
        <v>5.9594257889890523</v>
      </c>
      <c r="J235" s="138">
        <v>6.9741935483870963</v>
      </c>
      <c r="K235" s="131">
        <v>6.7248413088799399</v>
      </c>
      <c r="L235" s="134">
        <f t="shared" si="10"/>
        <v>0.76937118626415657</v>
      </c>
      <c r="M235" s="134">
        <f t="shared" si="11"/>
        <v>0.73437726226397737</v>
      </c>
      <c r="N235" s="134">
        <f t="shared" si="12"/>
        <v>0.2684816863820994</v>
      </c>
      <c r="O235" s="134">
        <f t="shared" si="13"/>
        <v>0.24925414150529704</v>
      </c>
      <c r="P235" s="83">
        <v>0.99</v>
      </c>
      <c r="Q235" s="111">
        <v>0.99860000000000004</v>
      </c>
      <c r="R235" s="83">
        <v>0.995</v>
      </c>
      <c r="S235" s="112" t="s">
        <v>34</v>
      </c>
      <c r="T235" s="146">
        <v>-3.4599999999999999E-2</v>
      </c>
    </row>
    <row r="236" spans="1:20">
      <c r="A236" s="129" t="s">
        <v>17</v>
      </c>
      <c r="B236" s="130" t="s">
        <v>2</v>
      </c>
      <c r="C236" s="130">
        <v>20</v>
      </c>
      <c r="D236" s="130">
        <v>24.26</v>
      </c>
      <c r="E236" s="132">
        <v>44316</v>
      </c>
      <c r="F236" s="133">
        <v>3769.1981700726533</v>
      </c>
      <c r="G236" s="133">
        <v>3763.6335101976738</v>
      </c>
      <c r="H236" s="131">
        <v>6.8666666666666663</v>
      </c>
      <c r="I236" s="133">
        <v>7.0605932881547444</v>
      </c>
      <c r="J236" s="131">
        <v>6.9933333333333341</v>
      </c>
      <c r="K236" s="133">
        <v>7.3241394214718829</v>
      </c>
      <c r="L236" s="134">
        <f t="shared" si="10"/>
        <v>0.74802738345027409</v>
      </c>
      <c r="M236" s="134">
        <f t="shared" si="11"/>
        <v>0.70761197343658977</v>
      </c>
      <c r="N236" s="134">
        <f t="shared" si="12"/>
        <v>0.26174987292171203</v>
      </c>
      <c r="O236" s="134">
        <f t="shared" si="13"/>
        <v>0.26136343820817182</v>
      </c>
      <c r="P236" s="83">
        <v>0.99</v>
      </c>
      <c r="Q236" s="111">
        <v>0.99780000000000002</v>
      </c>
      <c r="R236" s="83">
        <v>0.995</v>
      </c>
      <c r="S236" s="112">
        <v>1</v>
      </c>
      <c r="T236" s="136">
        <v>-3.5400000000000001E-2</v>
      </c>
    </row>
    <row r="237" spans="1:20">
      <c r="A237" s="129" t="s">
        <v>17</v>
      </c>
      <c r="B237" s="130" t="s">
        <v>2</v>
      </c>
      <c r="C237" s="130">
        <v>20</v>
      </c>
      <c r="D237" s="130">
        <v>24.26</v>
      </c>
      <c r="E237" s="132">
        <v>44347</v>
      </c>
      <c r="F237" s="133">
        <v>3744.9254354322629</v>
      </c>
      <c r="G237" s="133">
        <v>3629.428058921018</v>
      </c>
      <c r="H237" s="131">
        <v>6.903225806451613</v>
      </c>
      <c r="I237" s="133">
        <v>6.8040000000000003</v>
      </c>
      <c r="J237" s="131">
        <v>6.9161290322580644</v>
      </c>
      <c r="K237" s="133">
        <v>6.867</v>
      </c>
      <c r="L237" s="134">
        <f t="shared" si="10"/>
        <v>0.7272645233776297</v>
      </c>
      <c r="M237" s="134">
        <f t="shared" si="11"/>
        <v>0.70298970102708014</v>
      </c>
      <c r="N237" s="134">
        <f t="shared" si="12"/>
        <v>0.25167509646722197</v>
      </c>
      <c r="O237" s="134">
        <f t="shared" si="13"/>
        <v>0.24391317600275655</v>
      </c>
      <c r="P237" s="83">
        <v>0.99</v>
      </c>
      <c r="Q237" s="111">
        <v>0.99970000000000003</v>
      </c>
      <c r="R237" s="83">
        <v>0.995</v>
      </c>
      <c r="S237" s="112">
        <v>1</v>
      </c>
      <c r="T237" s="146">
        <v>-2.5399999999999999E-2</v>
      </c>
    </row>
    <row r="238" spans="1:20">
      <c r="A238" s="129" t="s">
        <v>17</v>
      </c>
      <c r="B238" s="130" t="s">
        <v>2</v>
      </c>
      <c r="C238" s="130">
        <v>20</v>
      </c>
      <c r="D238" s="130">
        <v>24.26</v>
      </c>
      <c r="E238" s="132">
        <v>44377</v>
      </c>
      <c r="F238" s="133">
        <v>3422.788874945074</v>
      </c>
      <c r="G238" s="131">
        <v>3792.877910797758</v>
      </c>
      <c r="H238" s="131">
        <v>6.5</v>
      </c>
      <c r="I238" s="131">
        <v>7.2093026494153811</v>
      </c>
      <c r="J238" s="131">
        <v>6.47</v>
      </c>
      <c r="K238" s="131">
        <v>7.220911100642879</v>
      </c>
      <c r="L238" s="134">
        <f t="shared" si="10"/>
        <v>0.73422401485719035</v>
      </c>
      <c r="M238" s="134">
        <f t="shared" si="11"/>
        <v>0.72366737668519954</v>
      </c>
      <c r="N238" s="134">
        <f t="shared" si="12"/>
        <v>0.23769367187118567</v>
      </c>
      <c r="O238" s="134">
        <f t="shared" si="13"/>
        <v>0.26339429936095538</v>
      </c>
      <c r="P238" s="83">
        <v>0.99</v>
      </c>
      <c r="Q238" s="111">
        <v>0.99729999999999996</v>
      </c>
      <c r="R238" s="83">
        <v>0.995</v>
      </c>
      <c r="S238" s="112">
        <v>0.998</v>
      </c>
      <c r="T238" s="146">
        <v>-1.8499999999999999E-2</v>
      </c>
    </row>
    <row r="239" spans="1:20">
      <c r="A239" s="129" t="s">
        <v>17</v>
      </c>
      <c r="B239" s="130" t="s">
        <v>2</v>
      </c>
      <c r="C239" s="130">
        <v>20</v>
      </c>
      <c r="D239" s="130">
        <v>24.26</v>
      </c>
      <c r="E239" s="132">
        <v>44408</v>
      </c>
      <c r="F239" s="133">
        <v>3168.2879419029282</v>
      </c>
      <c r="G239" s="133">
        <v>3490.866060517872</v>
      </c>
      <c r="H239" s="131">
        <v>5.741935483870968</v>
      </c>
      <c r="I239" s="133">
        <v>6.3524558233669408</v>
      </c>
      <c r="J239" s="131">
        <v>5.7290322580645157</v>
      </c>
      <c r="K239" s="133">
        <v>6.3988817825209665</v>
      </c>
      <c r="L239" s="134">
        <f t="shared" si="10"/>
        <v>0.74277228727240696</v>
      </c>
      <c r="M239" s="134">
        <f t="shared" si="11"/>
        <v>0.72612455028939593</v>
      </c>
      <c r="N239" s="134">
        <f t="shared" si="12"/>
        <v>0.21292257674078818</v>
      </c>
      <c r="O239" s="134">
        <f t="shared" si="13"/>
        <v>0.23460121374448065</v>
      </c>
      <c r="P239" s="83">
        <v>0.99</v>
      </c>
      <c r="Q239" s="134">
        <v>0.999</v>
      </c>
      <c r="R239" s="83">
        <v>0.995</v>
      </c>
      <c r="S239" s="135">
        <v>1</v>
      </c>
      <c r="T239" s="146">
        <v>-1.2699999999999999E-2</v>
      </c>
    </row>
    <row r="240" spans="1:20">
      <c r="A240" s="129" t="s">
        <v>17</v>
      </c>
      <c r="B240" s="130" t="s">
        <v>2</v>
      </c>
      <c r="C240" s="130">
        <v>20</v>
      </c>
      <c r="D240" s="130">
        <v>24.26</v>
      </c>
      <c r="E240" s="132">
        <v>44439</v>
      </c>
      <c r="F240" s="133">
        <v>3200.1806114194842</v>
      </c>
      <c r="G240" s="133">
        <v>3723.4773934087589</v>
      </c>
      <c r="H240" s="131">
        <v>5.709677419354839</v>
      </c>
      <c r="I240" s="131">
        <v>6.6500316632803029</v>
      </c>
      <c r="J240" s="131">
        <v>5.7612903225806447</v>
      </c>
      <c r="K240" s="131">
        <v>6.7785798373589028</v>
      </c>
      <c r="L240" s="134">
        <f t="shared" ref="L240:L315" si="15">F240/D240/J240/DAY(E240)/P240</f>
        <v>0.74604846989373463</v>
      </c>
      <c r="M240" s="134">
        <f t="shared" ref="M240:M315" si="16">G240/D240/K240/DAY(E240)/Q240</f>
        <v>0.73075991586242695</v>
      </c>
      <c r="N240" s="134">
        <f t="shared" ref="N240:N315" si="17">F240/C240/24/DAY(E240)</f>
        <v>0.21506590130507283</v>
      </c>
      <c r="O240" s="134">
        <f t="shared" ref="O240:O315" si="18">G240/C240/24/DAY(E240)</f>
        <v>0.25023369579359939</v>
      </c>
      <c r="P240" s="83">
        <v>0.99</v>
      </c>
      <c r="Q240" s="134">
        <v>0.99950000000000006</v>
      </c>
      <c r="R240" s="83">
        <v>0.995</v>
      </c>
      <c r="S240" s="135">
        <v>1</v>
      </c>
      <c r="T240" s="146">
        <v>-1.8499999999999999E-2</v>
      </c>
    </row>
    <row r="241" spans="1:20">
      <c r="A241" s="129" t="s">
        <v>17</v>
      </c>
      <c r="B241" s="130" t="s">
        <v>2</v>
      </c>
      <c r="C241" s="130">
        <v>20</v>
      </c>
      <c r="D241" s="130">
        <v>24.26</v>
      </c>
      <c r="E241" s="132">
        <v>44469</v>
      </c>
      <c r="F241" s="133">
        <v>3393.9137986736228</v>
      </c>
      <c r="G241" s="133">
        <v>2953.0237358725126</v>
      </c>
      <c r="H241" s="131">
        <v>5.9333333333333336</v>
      </c>
      <c r="I241" s="133">
        <v>5.060221052546618</v>
      </c>
      <c r="J241" s="131">
        <v>6.4566666666666661</v>
      </c>
      <c r="K241" s="133">
        <v>5.4066432457502405</v>
      </c>
      <c r="L241" s="134">
        <f t="shared" si="15"/>
        <v>0.72953342664840737</v>
      </c>
      <c r="M241" s="134">
        <f t="shared" si="16"/>
        <v>0.75456569616822722</v>
      </c>
      <c r="N241" s="134">
        <f t="shared" si="17"/>
        <v>0.23568845824122381</v>
      </c>
      <c r="O241" s="134">
        <f t="shared" si="18"/>
        <v>0.20507109276892449</v>
      </c>
      <c r="P241" s="83">
        <v>0.99</v>
      </c>
      <c r="Q241" s="134">
        <v>0.99455800000000005</v>
      </c>
      <c r="R241" s="83">
        <v>0.995</v>
      </c>
      <c r="S241" s="135">
        <v>0.99560000000000004</v>
      </c>
      <c r="T241" s="146">
        <v>-4.7000000000000002E-3</v>
      </c>
    </row>
    <row r="242" spans="1:20">
      <c r="A242" s="129" t="s">
        <v>17</v>
      </c>
      <c r="B242" s="130" t="s">
        <v>2</v>
      </c>
      <c r="C242" s="130">
        <v>20</v>
      </c>
      <c r="D242" s="130">
        <v>24.26</v>
      </c>
      <c r="E242" s="132">
        <v>44500</v>
      </c>
      <c r="F242" s="133">
        <v>3676.3897435167805</v>
      </c>
      <c r="G242" s="133">
        <v>3694.3966779827729</v>
      </c>
      <c r="H242" s="131">
        <v>5.387096774193548</v>
      </c>
      <c r="I242" s="131">
        <v>5.3975767143934856</v>
      </c>
      <c r="J242" s="131">
        <v>6.5354838709677416</v>
      </c>
      <c r="K242" s="133">
        <v>6.6212477268666872</v>
      </c>
      <c r="L242" s="134">
        <f t="shared" si="15"/>
        <v>0.75553765464690548</v>
      </c>
      <c r="M242" s="134">
        <f t="shared" si="16"/>
        <v>0.74409983968105209</v>
      </c>
      <c r="N242" s="134">
        <f t="shared" si="17"/>
        <v>0.247069203193332</v>
      </c>
      <c r="O242" s="134">
        <f t="shared" si="18"/>
        <v>0.24827934663862722</v>
      </c>
      <c r="P242" s="83">
        <v>0.99</v>
      </c>
      <c r="Q242" s="134">
        <v>0.99705699999999997</v>
      </c>
      <c r="R242" s="83">
        <v>0.995</v>
      </c>
      <c r="S242" s="135">
        <v>0.99834599999999996</v>
      </c>
      <c r="T242" s="146">
        <v>-8.3999999999999995E-3</v>
      </c>
    </row>
    <row r="243" spans="1:20">
      <c r="A243" s="129" t="s">
        <v>17</v>
      </c>
      <c r="B243" s="130" t="s">
        <v>2</v>
      </c>
      <c r="C243" s="130">
        <v>20</v>
      </c>
      <c r="D243" s="130">
        <v>24.26</v>
      </c>
      <c r="E243" s="132">
        <v>44530</v>
      </c>
      <c r="F243" s="133">
        <v>3191.378591683505</v>
      </c>
      <c r="G243" s="133">
        <v>3096.1438848861776</v>
      </c>
      <c r="H243" s="131">
        <v>4.2666666666666666</v>
      </c>
      <c r="I243" s="133">
        <v>4.2787834331959802</v>
      </c>
      <c r="J243" s="131">
        <v>5.5533333333333328</v>
      </c>
      <c r="K243" s="133">
        <v>5.804217811720445</v>
      </c>
      <c r="L243" s="134">
        <f t="shared" si="15"/>
        <v>0.79758566387995777</v>
      </c>
      <c r="M243" s="134">
        <f t="shared" si="16"/>
        <v>0.73331839242954022</v>
      </c>
      <c r="N243" s="134">
        <f t="shared" si="17"/>
        <v>0.22162351331135449</v>
      </c>
      <c r="O243" s="134">
        <f t="shared" si="18"/>
        <v>0.21500999200598456</v>
      </c>
      <c r="P243" s="83">
        <v>0.99</v>
      </c>
      <c r="Q243" s="134">
        <v>0.99947699999999995</v>
      </c>
      <c r="R243" s="83">
        <v>0.995</v>
      </c>
      <c r="S243" s="135">
        <v>1</v>
      </c>
      <c r="T243" s="146">
        <v>-1.66E-2</v>
      </c>
    </row>
    <row r="244" spans="1:20">
      <c r="A244" s="129" t="s">
        <v>17</v>
      </c>
      <c r="B244" s="130" t="s">
        <v>2</v>
      </c>
      <c r="C244" s="130">
        <v>20</v>
      </c>
      <c r="D244" s="130">
        <v>24.26</v>
      </c>
      <c r="E244" s="132">
        <v>44561</v>
      </c>
      <c r="F244" s="133">
        <v>3156.9488980964948</v>
      </c>
      <c r="G244" s="133">
        <v>2702.2464621351342</v>
      </c>
      <c r="H244" s="131">
        <v>3.774193548387097</v>
      </c>
      <c r="I244" s="133">
        <v>3.4357964858668018</v>
      </c>
      <c r="J244" s="131">
        <v>5.2032258064516137</v>
      </c>
      <c r="K244" s="133">
        <v>4.8048747633858868</v>
      </c>
      <c r="L244" s="134">
        <f t="shared" si="15"/>
        <v>0.81490539582415433</v>
      </c>
      <c r="M244" s="134">
        <f t="shared" si="16"/>
        <v>0.74825744895213897</v>
      </c>
      <c r="N244" s="134">
        <f t="shared" si="17"/>
        <v>0.21216054422691497</v>
      </c>
      <c r="O244" s="134">
        <f t="shared" si="18"/>
        <v>0.18160258482090957</v>
      </c>
      <c r="P244" s="83">
        <v>0.99</v>
      </c>
      <c r="Q244" s="134">
        <v>0.99939999999999996</v>
      </c>
      <c r="R244" s="83">
        <v>0.995</v>
      </c>
      <c r="S244" s="135">
        <v>1</v>
      </c>
      <c r="T244" s="146">
        <v>-1.72E-2</v>
      </c>
    </row>
    <row r="245" spans="1:20">
      <c r="A245" s="129" t="s">
        <v>17</v>
      </c>
      <c r="B245" s="130" t="s">
        <v>2</v>
      </c>
      <c r="C245" s="130">
        <v>20</v>
      </c>
      <c r="D245" s="130">
        <v>24.26</v>
      </c>
      <c r="E245" s="132">
        <v>44592</v>
      </c>
      <c r="F245" s="133">
        <v>3305.3990659947376</v>
      </c>
      <c r="G245" s="131">
        <v>3060.9292054093562</v>
      </c>
      <c r="H245" s="131">
        <v>4.032258064516129</v>
      </c>
      <c r="I245" s="133">
        <v>3.8213471647372352</v>
      </c>
      <c r="J245" s="131">
        <v>5.4741935483870963</v>
      </c>
      <c r="K245" s="133">
        <v>5.2775707043084052</v>
      </c>
      <c r="L245" s="134">
        <f t="shared" si="15"/>
        <v>0.81099105966744556</v>
      </c>
      <c r="M245" s="134">
        <f t="shared" si="16"/>
        <v>0.77656868727615314</v>
      </c>
      <c r="N245" s="134">
        <f t="shared" si="17"/>
        <v>0.22213703400502269</v>
      </c>
      <c r="O245" s="134">
        <f t="shared" si="18"/>
        <v>0.20570760789041373</v>
      </c>
      <c r="P245" s="83">
        <v>0.99</v>
      </c>
      <c r="Q245" s="134">
        <v>0.99308600000000002</v>
      </c>
      <c r="R245" s="83">
        <v>0.995</v>
      </c>
      <c r="S245" s="135">
        <v>1</v>
      </c>
      <c r="T245" s="146">
        <v>-1.03E-2</v>
      </c>
    </row>
    <row r="246" spans="1:20">
      <c r="A246" s="129" t="s">
        <v>17</v>
      </c>
      <c r="B246" s="130" t="s">
        <v>2</v>
      </c>
      <c r="C246" s="130">
        <v>20</v>
      </c>
      <c r="D246" s="130">
        <v>24.26</v>
      </c>
      <c r="E246" s="132">
        <v>44620</v>
      </c>
      <c r="F246" s="133">
        <v>3349.8948846430226</v>
      </c>
      <c r="G246" s="133">
        <v>3449.1577610226241</v>
      </c>
      <c r="H246" s="131">
        <v>4.9642857142857144</v>
      </c>
      <c r="I246" s="133">
        <v>5.2277313767176645</v>
      </c>
      <c r="J246" s="131">
        <v>6.2285714285714286</v>
      </c>
      <c r="K246" s="133">
        <v>6.6992850246826254</v>
      </c>
      <c r="L246" s="134">
        <f t="shared" si="15"/>
        <v>0.79975821157408922</v>
      </c>
      <c r="M246" s="134">
        <f t="shared" si="16"/>
        <v>0.76261956334059033</v>
      </c>
      <c r="N246" s="134">
        <f t="shared" si="17"/>
        <v>0.24924813129784393</v>
      </c>
      <c r="O246" s="134">
        <f t="shared" si="18"/>
        <v>0.25663376198084997</v>
      </c>
      <c r="P246" s="83">
        <v>0.99</v>
      </c>
      <c r="Q246" s="134">
        <v>0.99386600000000003</v>
      </c>
      <c r="R246" s="83">
        <v>0.995</v>
      </c>
      <c r="S246" s="135">
        <v>1</v>
      </c>
      <c r="T246" s="146">
        <v>-1.18E-2</v>
      </c>
    </row>
    <row r="247" spans="1:20">
      <c r="A247" s="129" t="s">
        <v>17</v>
      </c>
      <c r="B247" s="130" t="s">
        <v>2</v>
      </c>
      <c r="C247" s="130">
        <v>20</v>
      </c>
      <c r="D247" s="130">
        <v>24.26</v>
      </c>
      <c r="E247" s="132">
        <v>44651</v>
      </c>
      <c r="F247" s="137">
        <v>3975.0324558988132</v>
      </c>
      <c r="G247" s="137">
        <v>3917.5752459501646</v>
      </c>
      <c r="H247" s="138">
        <v>6.161290322580645</v>
      </c>
      <c r="I247" s="137">
        <v>6.3566705613402483</v>
      </c>
      <c r="J247" s="138">
        <v>6.9741935483870963</v>
      </c>
      <c r="K247" s="137">
        <v>7.2488114185235029</v>
      </c>
      <c r="L247" s="134">
        <f t="shared" si="15"/>
        <v>0.76552433033283629</v>
      </c>
      <c r="M247" s="134">
        <f t="shared" si="16"/>
        <v>0.72197149756316348</v>
      </c>
      <c r="N247" s="134">
        <f t="shared" si="17"/>
        <v>0.26713927795018905</v>
      </c>
      <c r="O247" s="134">
        <f t="shared" si="18"/>
        <v>0.26327790631385511</v>
      </c>
      <c r="P247" s="83">
        <v>0.99</v>
      </c>
      <c r="Q247" s="140">
        <v>0.99535499999999999</v>
      </c>
      <c r="R247" s="83">
        <v>0.995</v>
      </c>
      <c r="S247" s="142">
        <v>0.99582400000000004</v>
      </c>
      <c r="T247" s="146">
        <v>-1.6199999999999999E-2</v>
      </c>
    </row>
    <row r="248" spans="1:20">
      <c r="A248" s="129" t="s">
        <v>17</v>
      </c>
      <c r="B248" s="130" t="s">
        <v>2</v>
      </c>
      <c r="C248" s="130">
        <v>20</v>
      </c>
      <c r="D248" s="130">
        <v>24.26</v>
      </c>
      <c r="E248" s="132">
        <v>44681</v>
      </c>
      <c r="F248" s="133">
        <v>3748.2970082036491</v>
      </c>
      <c r="G248" s="133">
        <v>3790.8777115456996</v>
      </c>
      <c r="H248" s="131">
        <v>6.8666666666666663</v>
      </c>
      <c r="I248" s="133">
        <v>7.1827322920812131</v>
      </c>
      <c r="J248" s="131">
        <v>6.9933333333333341</v>
      </c>
      <c r="K248" s="133">
        <v>7.4224435607235622</v>
      </c>
      <c r="L248" s="134">
        <f t="shared" si="15"/>
        <v>0.7438793814831498</v>
      </c>
      <c r="M248" s="134">
        <f t="shared" si="16"/>
        <v>0.70268901535002515</v>
      </c>
      <c r="N248" s="134">
        <f t="shared" si="17"/>
        <v>0.26029840334747562</v>
      </c>
      <c r="O248" s="134">
        <f t="shared" si="18"/>
        <v>0.26325539663511804</v>
      </c>
      <c r="P248" s="83">
        <v>0.99</v>
      </c>
      <c r="Q248" s="111">
        <v>0.99865999999999999</v>
      </c>
      <c r="R248" s="83">
        <v>0.995</v>
      </c>
      <c r="S248" s="112">
        <v>1</v>
      </c>
      <c r="T248" s="136">
        <v>-1.7299999999999999E-2</v>
      </c>
    </row>
    <row r="249" spans="1:20">
      <c r="A249" s="129" t="s">
        <v>17</v>
      </c>
      <c r="B249" s="130" t="s">
        <v>2</v>
      </c>
      <c r="C249" s="130">
        <v>20</v>
      </c>
      <c r="D249" s="130">
        <v>24.26</v>
      </c>
      <c r="E249" s="132">
        <v>44712</v>
      </c>
      <c r="F249" s="133">
        <v>3725.0691394093242</v>
      </c>
      <c r="G249" s="133">
        <v>3812.9263523591521</v>
      </c>
      <c r="H249" s="131">
        <v>6.903225806451613</v>
      </c>
      <c r="I249" s="133">
        <v>7.2804712931996072</v>
      </c>
      <c r="J249" s="131">
        <v>6.9161290322580644</v>
      </c>
      <c r="K249" s="133">
        <v>7.3046426952247421</v>
      </c>
      <c r="L249" s="134">
        <f t="shared" si="15"/>
        <v>0.72340843066973815</v>
      </c>
      <c r="M249" s="134">
        <f t="shared" si="16"/>
        <v>0.6947463049211362</v>
      </c>
      <c r="N249" s="134">
        <f t="shared" si="17"/>
        <v>0.25034066797105675</v>
      </c>
      <c r="O249" s="134">
        <f t="shared" si="18"/>
        <v>0.25624505056177099</v>
      </c>
      <c r="P249" s="83">
        <v>0.99</v>
      </c>
      <c r="Q249" s="111">
        <v>0.99903500000000001</v>
      </c>
      <c r="R249" s="83">
        <v>0.995</v>
      </c>
      <c r="S249" s="112">
        <v>1</v>
      </c>
      <c r="T249" s="146">
        <v>-2.2599999999999999E-2</v>
      </c>
    </row>
    <row r="250" spans="1:20">
      <c r="A250" s="149" t="s">
        <v>17</v>
      </c>
      <c r="B250" s="150" t="s">
        <v>2</v>
      </c>
      <c r="C250" s="150">
        <v>20</v>
      </c>
      <c r="D250" s="150">
        <f>+(195*20*335/10^6)+24.26</f>
        <v>25.566500000000001</v>
      </c>
      <c r="E250" s="152">
        <v>44742</v>
      </c>
      <c r="F250" s="153">
        <v>3530.01668648243</v>
      </c>
      <c r="G250" s="131">
        <v>3829.6396860353634</v>
      </c>
      <c r="H250" s="131">
        <v>6.5</v>
      </c>
      <c r="I250" s="131">
        <v>7.0267450331668604</v>
      </c>
      <c r="J250" s="131">
        <v>6.47</v>
      </c>
      <c r="K250" s="131">
        <v>7.0234979144970486</v>
      </c>
      <c r="L250" s="134">
        <f t="shared" si="15"/>
        <v>0.71852974315847784</v>
      </c>
      <c r="M250" s="134">
        <f t="shared" si="16"/>
        <v>0.7121582685772494</v>
      </c>
      <c r="N250" s="134">
        <f t="shared" si="17"/>
        <v>0.245140047672391</v>
      </c>
      <c r="O250" s="134">
        <f t="shared" si="18"/>
        <v>0.26594720041912245</v>
      </c>
      <c r="P250" s="83">
        <v>0.99</v>
      </c>
      <c r="Q250" s="111">
        <v>0.99824100000000004</v>
      </c>
      <c r="R250" s="83">
        <v>0.995</v>
      </c>
      <c r="S250" s="112">
        <v>1</v>
      </c>
      <c r="T250" s="146">
        <v>-1.5699999999999999E-2</v>
      </c>
    </row>
    <row r="251" spans="1:20">
      <c r="A251" s="129" t="s">
        <v>17</v>
      </c>
      <c r="B251" s="130" t="s">
        <v>2</v>
      </c>
      <c r="C251" s="130">
        <v>20</v>
      </c>
      <c r="D251" s="130">
        <f t="shared" ref="D251:D280" si="19">+(195*20*335/10^6)+24.26</f>
        <v>25.566500000000001</v>
      </c>
      <c r="E251" s="132">
        <v>44773</v>
      </c>
      <c r="F251" s="133">
        <v>3261.7268153069858</v>
      </c>
      <c r="G251" s="133">
        <v>3328.5486315049766</v>
      </c>
      <c r="H251" s="131">
        <v>5.741935483870968</v>
      </c>
      <c r="I251" s="133">
        <v>5.52191009109566</v>
      </c>
      <c r="J251" s="131">
        <v>5.7290322580645157</v>
      </c>
      <c r="K251" s="133">
        <v>5.5608920973680389</v>
      </c>
      <c r="L251" s="134">
        <f t="shared" si="15"/>
        <v>0.72560146336605702</v>
      </c>
      <c r="M251" s="134">
        <f t="shared" si="16"/>
        <v>0.75556164162207584</v>
      </c>
      <c r="N251" s="134">
        <f t="shared" si="17"/>
        <v>0.21920207092116842</v>
      </c>
      <c r="O251" s="134">
        <f t="shared" si="18"/>
        <v>0.22369278437533444</v>
      </c>
      <c r="P251" s="83">
        <v>0.99</v>
      </c>
      <c r="Q251" s="134">
        <v>0.99955700000000003</v>
      </c>
      <c r="R251" s="83">
        <v>0.995</v>
      </c>
      <c r="S251" s="135">
        <v>1</v>
      </c>
      <c r="T251" s="146">
        <v>-2.3999999999999998E-3</v>
      </c>
    </row>
    <row r="252" spans="1:20">
      <c r="A252" s="129" t="s">
        <v>17</v>
      </c>
      <c r="B252" s="130" t="s">
        <v>2</v>
      </c>
      <c r="C252" s="130">
        <v>20</v>
      </c>
      <c r="D252" s="130">
        <f t="shared" si="19"/>
        <v>25.566500000000001</v>
      </c>
      <c r="E252" s="132">
        <v>44804</v>
      </c>
      <c r="F252" s="133">
        <v>3294.3376786389626</v>
      </c>
      <c r="G252" s="133">
        <v>3356.3232229380046</v>
      </c>
      <c r="H252" s="131">
        <v>5.709677419354839</v>
      </c>
      <c r="I252" s="131">
        <v>5.4484578236030545</v>
      </c>
      <c r="J252" s="131">
        <v>5.7612903225806447</v>
      </c>
      <c r="K252" s="131">
        <v>5.5533661644779286</v>
      </c>
      <c r="L252" s="134">
        <f t="shared" si="15"/>
        <v>0.72875271582382917</v>
      </c>
      <c r="M252" s="134">
        <f t="shared" si="16"/>
        <v>0.76283698175704506</v>
      </c>
      <c r="N252" s="134">
        <f t="shared" si="17"/>
        <v>0.22139366119885501</v>
      </c>
      <c r="O252" s="134">
        <f t="shared" si="18"/>
        <v>0.22555935638024227</v>
      </c>
      <c r="P252" s="83">
        <v>0.99</v>
      </c>
      <c r="Q252" s="134">
        <v>0.99963800000000003</v>
      </c>
      <c r="R252" s="83">
        <v>0.995</v>
      </c>
      <c r="S252" s="135">
        <v>1</v>
      </c>
      <c r="T252" s="146">
        <v>-1.6000000000000001E-3</v>
      </c>
    </row>
    <row r="253" spans="1:20">
      <c r="A253" s="129" t="s">
        <v>17</v>
      </c>
      <c r="B253" s="130" t="s">
        <v>2</v>
      </c>
      <c r="C253" s="130">
        <v>20</v>
      </c>
      <c r="D253" s="130">
        <f t="shared" si="19"/>
        <v>25.566500000000001</v>
      </c>
      <c r="E253" s="132">
        <v>44834</v>
      </c>
      <c r="F253" s="133">
        <v>3497.0810394097939</v>
      </c>
      <c r="G253" s="133">
        <v>3769.761852041896</v>
      </c>
      <c r="H253" s="131">
        <v>5.9333333333333336</v>
      </c>
      <c r="I253" s="133">
        <v>6.2305172761453047</v>
      </c>
      <c r="J253" s="131">
        <v>6.4566666666666661</v>
      </c>
      <c r="K253" s="133">
        <v>6.7453635555499343</v>
      </c>
      <c r="L253" s="134">
        <f t="shared" si="15"/>
        <v>0.71329569534380344</v>
      </c>
      <c r="M253" s="134">
        <f t="shared" si="16"/>
        <v>0.73090207851987687</v>
      </c>
      <c r="N253" s="134">
        <f t="shared" si="17"/>
        <v>0.24285284995901349</v>
      </c>
      <c r="O253" s="134">
        <f t="shared" si="18"/>
        <v>0.26178901750290945</v>
      </c>
      <c r="P253" s="83">
        <v>0.99</v>
      </c>
      <c r="Q253" s="134">
        <v>0.99691200000000002</v>
      </c>
      <c r="R253" s="83">
        <v>0.995</v>
      </c>
      <c r="S253" s="135">
        <v>1</v>
      </c>
      <c r="T253" s="146">
        <v>-1.14E-2</v>
      </c>
    </row>
    <row r="254" spans="1:20">
      <c r="A254" s="129" t="s">
        <v>17</v>
      </c>
      <c r="B254" s="130" t="s">
        <v>2</v>
      </c>
      <c r="C254" s="130">
        <v>20</v>
      </c>
      <c r="D254" s="130">
        <f t="shared" si="19"/>
        <v>25.566500000000001</v>
      </c>
      <c r="E254" s="132">
        <v>44865</v>
      </c>
      <c r="F254" s="133">
        <v>3783.0839890141187</v>
      </c>
      <c r="G254" s="133">
        <v>3932.3815392041488</v>
      </c>
      <c r="H254" s="131">
        <v>5.387096774193548</v>
      </c>
      <c r="I254" s="131">
        <v>5.5142643136783613</v>
      </c>
      <c r="J254" s="131">
        <v>6.5354838709677416</v>
      </c>
      <c r="K254" s="133">
        <v>6.7216848858175808</v>
      </c>
      <c r="L254" s="134">
        <f t="shared" si="15"/>
        <v>0.73773445909184932</v>
      </c>
      <c r="M254" s="134">
        <f t="shared" si="16"/>
        <v>0.73860038274693396</v>
      </c>
      <c r="N254" s="134">
        <f t="shared" si="17"/>
        <v>0.25423951539073381</v>
      </c>
      <c r="O254" s="134">
        <f t="shared" si="18"/>
        <v>0.26427295290350467</v>
      </c>
      <c r="P254" s="83">
        <v>0.99</v>
      </c>
      <c r="Q254" s="134">
        <v>0.99939</v>
      </c>
      <c r="R254" s="83">
        <v>0.995</v>
      </c>
      <c r="S254" s="135">
        <v>1</v>
      </c>
      <c r="T254" s="146">
        <v>-1.54E-2</v>
      </c>
    </row>
    <row r="255" spans="1:20">
      <c r="A255" s="129" t="s">
        <v>17</v>
      </c>
      <c r="B255" s="130" t="s">
        <v>2</v>
      </c>
      <c r="C255" s="130">
        <v>20</v>
      </c>
      <c r="D255" s="130">
        <f t="shared" si="19"/>
        <v>25.566500000000001</v>
      </c>
      <c r="E255" s="132">
        <v>44895</v>
      </c>
      <c r="F255" s="133">
        <v>3307.3863275139547</v>
      </c>
      <c r="G255" s="133">
        <v>3340.5198098546043</v>
      </c>
      <c r="H255" s="131">
        <v>4.2666666666666666</v>
      </c>
      <c r="I255" s="133">
        <v>4.3357597891612389</v>
      </c>
      <c r="J255" s="131">
        <v>5.5533333333333328</v>
      </c>
      <c r="K255" s="133">
        <v>5.8448906820377102</v>
      </c>
      <c r="L255" s="134">
        <f t="shared" si="15"/>
        <v>0.78433836215325103</v>
      </c>
      <c r="M255" s="134">
        <f t="shared" si="16"/>
        <v>0.74538872469724748</v>
      </c>
      <c r="N255" s="134">
        <f t="shared" si="17"/>
        <v>0.22967960607735796</v>
      </c>
      <c r="O255" s="134">
        <f t="shared" si="18"/>
        <v>0.2319805423510142</v>
      </c>
      <c r="P255" s="83">
        <v>0.99</v>
      </c>
      <c r="Q255" s="134">
        <v>0.99968299999999999</v>
      </c>
      <c r="R255" s="83">
        <v>0.995</v>
      </c>
      <c r="S255" s="135">
        <v>1</v>
      </c>
      <c r="T255" s="146">
        <v>-1.9099999999999999E-2</v>
      </c>
    </row>
    <row r="256" spans="1:20">
      <c r="A256" s="129" t="s">
        <v>17</v>
      </c>
      <c r="B256" s="130" t="s">
        <v>2</v>
      </c>
      <c r="C256" s="130">
        <v>20</v>
      </c>
      <c r="D256" s="130">
        <f t="shared" si="19"/>
        <v>25.566500000000001</v>
      </c>
      <c r="E256" s="132">
        <v>44926</v>
      </c>
      <c r="F256" s="133">
        <v>3274.2618909635671</v>
      </c>
      <c r="G256" s="133">
        <v>3410.3428708216425</v>
      </c>
      <c r="H256" s="131">
        <v>3.774193548387097</v>
      </c>
      <c r="I256" s="133">
        <v>4.0074608441375279</v>
      </c>
      <c r="J256" s="131">
        <v>5.2032258064516137</v>
      </c>
      <c r="K256" s="133">
        <v>5.7690059948663439</v>
      </c>
      <c r="L256" s="134">
        <f t="shared" si="15"/>
        <v>0.80199668527837242</v>
      </c>
      <c r="M256" s="134">
        <f t="shared" si="16"/>
        <v>0.74665710245235695</v>
      </c>
      <c r="N256" s="134">
        <f t="shared" si="17"/>
        <v>0.22004448191959458</v>
      </c>
      <c r="O256" s="134">
        <f t="shared" si="18"/>
        <v>0.22918970906059427</v>
      </c>
      <c r="P256" s="83">
        <v>0.99</v>
      </c>
      <c r="Q256" s="134">
        <v>0.99894799999999995</v>
      </c>
      <c r="R256" s="83">
        <v>0.995</v>
      </c>
      <c r="S256" s="135">
        <v>1</v>
      </c>
      <c r="T256" s="146">
        <v>-2.1600000000000001E-2</v>
      </c>
    </row>
    <row r="257" spans="1:20">
      <c r="A257" s="129" t="s">
        <v>17</v>
      </c>
      <c r="B257" s="130" t="s">
        <v>2</v>
      </c>
      <c r="C257" s="130">
        <v>20</v>
      </c>
      <c r="D257" s="130">
        <f t="shared" si="19"/>
        <v>25.566500000000001</v>
      </c>
      <c r="E257" s="132">
        <v>44957</v>
      </c>
      <c r="F257" s="133">
        <v>3408.0995320362499</v>
      </c>
      <c r="G257" s="131">
        <v>3404.9914799219955</v>
      </c>
      <c r="H257" s="131">
        <v>4.032258064516129</v>
      </c>
      <c r="I257" s="133">
        <v>4.0856566359750897</v>
      </c>
      <c r="J257" s="131">
        <v>5.4741935483870963</v>
      </c>
      <c r="K257" s="133">
        <v>5.6071519813184771</v>
      </c>
      <c r="L257" s="134">
        <f t="shared" si="15"/>
        <v>0.79345802082030292</v>
      </c>
      <c r="M257" s="134">
        <f t="shared" si="16"/>
        <v>0.76659536165493813</v>
      </c>
      <c r="N257" s="134">
        <f t="shared" si="17"/>
        <v>0.22903894704544692</v>
      </c>
      <c r="O257" s="134">
        <f t="shared" si="18"/>
        <v>0.22883007257540292</v>
      </c>
      <c r="P257" s="83">
        <v>0.99</v>
      </c>
      <c r="Q257" s="134">
        <v>0.99948099999999995</v>
      </c>
      <c r="R257" s="83">
        <v>0.995</v>
      </c>
      <c r="S257" s="135">
        <v>1</v>
      </c>
      <c r="T257" s="146">
        <v>-1.9199999999999998E-2</v>
      </c>
    </row>
    <row r="258" spans="1:20">
      <c r="A258" s="129" t="s">
        <v>17</v>
      </c>
      <c r="B258" s="130" t="s">
        <v>2</v>
      </c>
      <c r="C258" s="130">
        <v>20</v>
      </c>
      <c r="D258" s="130">
        <f t="shared" si="19"/>
        <v>25.566500000000001</v>
      </c>
      <c r="E258" s="132">
        <v>44985</v>
      </c>
      <c r="F258" s="133">
        <v>3443.9960657605598</v>
      </c>
      <c r="G258" s="133">
        <v>3519.5615946217204</v>
      </c>
      <c r="H258" s="131">
        <v>4.9642857142857144</v>
      </c>
      <c r="I258" s="133">
        <v>5.156079559982822</v>
      </c>
      <c r="J258" s="131">
        <v>6.2285714285714286</v>
      </c>
      <c r="K258" s="133">
        <v>6.5281501722986706</v>
      </c>
      <c r="L258" s="134">
        <f t="shared" si="15"/>
        <v>0.78020673214874026</v>
      </c>
      <c r="M258" s="134">
        <f t="shared" si="16"/>
        <v>0.75331840867312438</v>
      </c>
      <c r="N258" s="134">
        <f t="shared" si="17"/>
        <v>0.25624970727385116</v>
      </c>
      <c r="O258" s="134">
        <f t="shared" si="18"/>
        <v>0.26187214245697327</v>
      </c>
      <c r="P258" s="83">
        <v>0.99</v>
      </c>
      <c r="Q258" s="134">
        <v>0.99974799999999997</v>
      </c>
      <c r="R258" s="83">
        <v>0.995</v>
      </c>
      <c r="S258" s="135">
        <v>1</v>
      </c>
      <c r="T258" s="146">
        <v>-1.54E-2</v>
      </c>
    </row>
    <row r="259" spans="1:20">
      <c r="A259" s="129" t="s">
        <v>17</v>
      </c>
      <c r="B259" s="130" t="s">
        <v>2</v>
      </c>
      <c r="C259" s="130">
        <v>20</v>
      </c>
      <c r="D259" s="130">
        <f t="shared" si="19"/>
        <v>25.566500000000001</v>
      </c>
      <c r="E259" s="132">
        <v>45016</v>
      </c>
      <c r="F259" s="137">
        <v>4097.882534722994</v>
      </c>
      <c r="G259" s="137">
        <v>3605.4423520042487</v>
      </c>
      <c r="H259" s="131">
        <v>6.161290322580645</v>
      </c>
      <c r="I259" s="137">
        <v>5.4472988848712909</v>
      </c>
      <c r="J259" s="131">
        <v>6.9741935483870963</v>
      </c>
      <c r="K259" s="137">
        <v>6.0614007089308295</v>
      </c>
      <c r="L259" s="134">
        <f t="shared" si="15"/>
        <v>0.74885432593255241</v>
      </c>
      <c r="M259" s="134">
        <f t="shared" si="16"/>
        <v>0.75755611701633208</v>
      </c>
      <c r="N259" s="134">
        <f t="shared" si="17"/>
        <v>0.27539533163460977</v>
      </c>
      <c r="O259" s="134">
        <f t="shared" si="18"/>
        <v>0.24230123333361883</v>
      </c>
      <c r="P259" s="83">
        <v>0.99</v>
      </c>
      <c r="Q259" s="140">
        <v>0.99068999999999996</v>
      </c>
      <c r="R259" s="83">
        <v>0.995</v>
      </c>
      <c r="S259" s="142">
        <v>0.99542200000000003</v>
      </c>
      <c r="T259" s="146">
        <v>-1.01E-2</v>
      </c>
    </row>
    <row r="260" spans="1:20">
      <c r="A260" s="129" t="s">
        <v>17</v>
      </c>
      <c r="B260" s="130" t="s">
        <v>2</v>
      </c>
      <c r="C260" s="130">
        <v>20</v>
      </c>
      <c r="D260" s="130">
        <f t="shared" si="19"/>
        <v>25.566500000000001</v>
      </c>
      <c r="E260" s="132">
        <f t="shared" ref="E260:E280" si="20">EOMONTH(E259,1)</f>
        <v>45046</v>
      </c>
      <c r="F260" s="133">
        <v>3855.8488881727781</v>
      </c>
      <c r="G260" s="131">
        <v>3846.9533018044935</v>
      </c>
      <c r="H260" s="131">
        <v>6.8666666666666663</v>
      </c>
      <c r="I260" s="131">
        <v>6.6829627490675678</v>
      </c>
      <c r="J260" s="131">
        <v>6.9933333333333341</v>
      </c>
      <c r="K260" s="131">
        <v>6.7999269720498718</v>
      </c>
      <c r="L260" s="134">
        <f t="shared" si="15"/>
        <v>0.72611941466244845</v>
      </c>
      <c r="M260" s="134">
        <f t="shared" si="16"/>
        <v>0.73949919661325525</v>
      </c>
      <c r="N260" s="134">
        <f t="shared" si="17"/>
        <v>0.26776728390088739</v>
      </c>
      <c r="O260" s="134">
        <f t="shared" si="18"/>
        <v>0.26714953484753423</v>
      </c>
      <c r="P260" s="134">
        <v>0.99</v>
      </c>
      <c r="Q260" s="134">
        <v>0.99743000000000004</v>
      </c>
      <c r="R260" s="134">
        <v>0.995</v>
      </c>
      <c r="S260" s="135">
        <v>1</v>
      </c>
      <c r="T260" s="146">
        <v>-1.8100000000000002E-2</v>
      </c>
    </row>
    <row r="261" spans="1:20">
      <c r="A261" s="129" t="s">
        <v>17</v>
      </c>
      <c r="B261" s="130" t="s">
        <v>2</v>
      </c>
      <c r="C261" s="130">
        <v>20</v>
      </c>
      <c r="D261" s="130">
        <f t="shared" si="19"/>
        <v>25.566500000000001</v>
      </c>
      <c r="E261" s="132">
        <f t="shared" si="20"/>
        <v>45077</v>
      </c>
      <c r="F261" s="133" t="e">
        <f>Performance!#REF!</f>
        <v>#REF!</v>
      </c>
      <c r="G261" s="133" t="e">
        <f>Performance!#REF!</f>
        <v>#REF!</v>
      </c>
      <c r="H261" s="133" t="e">
        <f>Performance!#REF!</f>
        <v>#REF!</v>
      </c>
      <c r="I261" s="133" t="e">
        <f>Performance!#REF!</f>
        <v>#REF!</v>
      </c>
      <c r="J261" s="133" t="e">
        <f>Performance!#REF!</f>
        <v>#REF!</v>
      </c>
      <c r="K261" s="133" t="e">
        <f>Performance!#REF!</f>
        <v>#REF!</v>
      </c>
      <c r="L261" s="134" t="e">
        <f t="shared" si="15"/>
        <v>#REF!</v>
      </c>
      <c r="M261" s="134" t="e">
        <f t="shared" si="16"/>
        <v>#REF!</v>
      </c>
      <c r="N261" s="134" t="e">
        <f t="shared" si="17"/>
        <v>#REF!</v>
      </c>
      <c r="O261" s="134" t="e">
        <f t="shared" si="18"/>
        <v>#REF!</v>
      </c>
      <c r="P261" s="134" t="e">
        <f>Performance!#REF!</f>
        <v>#REF!</v>
      </c>
      <c r="Q261" s="134" t="e">
        <f>Performance!#REF!</f>
        <v>#REF!</v>
      </c>
      <c r="R261" s="134" t="e">
        <f>Performance!#REF!</f>
        <v>#REF!</v>
      </c>
      <c r="S261" s="134" t="e">
        <f>Performance!#REF!</f>
        <v>#REF!</v>
      </c>
      <c r="T261" s="146">
        <f>Performance!A436</f>
        <v>0</v>
      </c>
    </row>
    <row r="262" spans="1:20">
      <c r="A262" s="129" t="s">
        <v>17</v>
      </c>
      <c r="B262" s="130" t="s">
        <v>2</v>
      </c>
      <c r="C262" s="130">
        <v>20</v>
      </c>
      <c r="D262" s="130">
        <f t="shared" si="19"/>
        <v>25.566500000000001</v>
      </c>
      <c r="E262" s="132">
        <f t="shared" si="20"/>
        <v>45107</v>
      </c>
      <c r="F262" s="133" t="e">
        <f>Performance!#REF!</f>
        <v>#REF!</v>
      </c>
      <c r="G262" s="133" t="e">
        <f>Performance!#REF!</f>
        <v>#REF!</v>
      </c>
      <c r="H262" s="133" t="e">
        <f>Performance!#REF!</f>
        <v>#REF!</v>
      </c>
      <c r="I262" s="133" t="e">
        <f>Performance!#REF!</f>
        <v>#REF!</v>
      </c>
      <c r="J262" s="131">
        <v>6.47</v>
      </c>
      <c r="K262" s="133" t="e">
        <f>Performance!#REF!</f>
        <v>#REF!</v>
      </c>
      <c r="L262" s="134" t="e">
        <f t="shared" si="15"/>
        <v>#REF!</v>
      </c>
      <c r="M262" s="134" t="e">
        <f t="shared" si="16"/>
        <v>#REF!</v>
      </c>
      <c r="N262" s="134" t="e">
        <f t="shared" si="17"/>
        <v>#REF!</v>
      </c>
      <c r="O262" s="134" t="e">
        <f t="shared" si="18"/>
        <v>#REF!</v>
      </c>
      <c r="P262" s="134" t="e">
        <f>Performance!#REF!</f>
        <v>#REF!</v>
      </c>
      <c r="Q262" s="134" t="e">
        <f>Performance!#REF!</f>
        <v>#REF!</v>
      </c>
      <c r="R262" s="134" t="e">
        <f>Performance!#REF!</f>
        <v>#REF!</v>
      </c>
      <c r="S262" s="134" t="e">
        <f>Performance!#REF!</f>
        <v>#REF!</v>
      </c>
      <c r="T262" s="146">
        <f>Performance!A437</f>
        <v>0</v>
      </c>
    </row>
    <row r="263" spans="1:20">
      <c r="A263" s="129" t="s">
        <v>17</v>
      </c>
      <c r="B263" s="130" t="s">
        <v>2</v>
      </c>
      <c r="C263" s="130">
        <v>20</v>
      </c>
      <c r="D263" s="130">
        <f t="shared" si="19"/>
        <v>25.566500000000001</v>
      </c>
      <c r="E263" s="132">
        <f t="shared" si="20"/>
        <v>45138</v>
      </c>
      <c r="F263" s="133" t="e">
        <f>Performance!#REF!</f>
        <v>#REF!</v>
      </c>
      <c r="G263" s="133" t="e">
        <f>Performance!#REF!</f>
        <v>#REF!</v>
      </c>
      <c r="H263" s="131">
        <v>5.741935483870968</v>
      </c>
      <c r="I263" s="133" t="e">
        <f>Performance!#REF!</f>
        <v>#REF!</v>
      </c>
      <c r="J263" s="131">
        <v>5.7290322580645157</v>
      </c>
      <c r="K263" s="133" t="e">
        <f>Performance!#REF!</f>
        <v>#REF!</v>
      </c>
      <c r="L263" s="134" t="e">
        <f t="shared" si="15"/>
        <v>#REF!</v>
      </c>
      <c r="M263" s="134" t="e">
        <f t="shared" si="16"/>
        <v>#REF!</v>
      </c>
      <c r="N263" s="134" t="e">
        <f t="shared" si="17"/>
        <v>#REF!</v>
      </c>
      <c r="O263" s="134" t="e">
        <f t="shared" si="18"/>
        <v>#REF!</v>
      </c>
      <c r="P263" s="134" t="e">
        <f>Performance!#REF!</f>
        <v>#REF!</v>
      </c>
      <c r="Q263" s="134" t="e">
        <f>Performance!#REF!</f>
        <v>#REF!</v>
      </c>
      <c r="R263" s="134" t="e">
        <f>Performance!#REF!</f>
        <v>#REF!</v>
      </c>
      <c r="S263" s="134" t="e">
        <f>Performance!#REF!</f>
        <v>#REF!</v>
      </c>
      <c r="T263" s="146">
        <f>Performance!A438</f>
        <v>0</v>
      </c>
    </row>
    <row r="264" spans="1:20">
      <c r="A264" s="129" t="s">
        <v>17</v>
      </c>
      <c r="B264" s="130" t="s">
        <v>2</v>
      </c>
      <c r="C264" s="130">
        <v>20</v>
      </c>
      <c r="D264" s="130">
        <f t="shared" si="19"/>
        <v>25.566500000000001</v>
      </c>
      <c r="E264" s="132">
        <f t="shared" si="20"/>
        <v>45169</v>
      </c>
      <c r="F264" s="133" t="e">
        <f>Performance!#REF!</f>
        <v>#REF!</v>
      </c>
      <c r="G264" s="133" t="e">
        <f>Performance!#REF!</f>
        <v>#REF!</v>
      </c>
      <c r="H264" s="131">
        <v>5.709677419354839</v>
      </c>
      <c r="I264" s="133" t="e">
        <f>Performance!#REF!</f>
        <v>#REF!</v>
      </c>
      <c r="J264" s="131">
        <v>5.7612903225806447</v>
      </c>
      <c r="K264" s="133" t="e">
        <f>Performance!#REF!</f>
        <v>#REF!</v>
      </c>
      <c r="L264" s="134" t="e">
        <f t="shared" si="15"/>
        <v>#REF!</v>
      </c>
      <c r="M264" s="134" t="e">
        <f t="shared" si="16"/>
        <v>#REF!</v>
      </c>
      <c r="N264" s="134" t="e">
        <f t="shared" si="17"/>
        <v>#REF!</v>
      </c>
      <c r="O264" s="134" t="e">
        <f t="shared" si="18"/>
        <v>#REF!</v>
      </c>
      <c r="P264" s="134" t="e">
        <f>Performance!#REF!</f>
        <v>#REF!</v>
      </c>
      <c r="Q264" s="134" t="e">
        <f>Performance!#REF!</f>
        <v>#REF!</v>
      </c>
      <c r="R264" s="134" t="e">
        <f>Performance!#REF!</f>
        <v>#REF!</v>
      </c>
      <c r="S264" s="134" t="e">
        <f>Performance!#REF!</f>
        <v>#REF!</v>
      </c>
      <c r="T264" s="146">
        <f>Performance!A439</f>
        <v>0</v>
      </c>
    </row>
    <row r="265" spans="1:20">
      <c r="A265" s="129" t="s">
        <v>17</v>
      </c>
      <c r="B265" s="130" t="s">
        <v>2</v>
      </c>
      <c r="C265" s="130">
        <v>20</v>
      </c>
      <c r="D265" s="130">
        <f t="shared" si="19"/>
        <v>25.566500000000001</v>
      </c>
      <c r="E265" s="132">
        <f t="shared" si="20"/>
        <v>45199</v>
      </c>
      <c r="F265" s="133" t="e">
        <f>Performance!#REF!</f>
        <v>#REF!</v>
      </c>
      <c r="G265" s="133" t="e">
        <f>Performance!#REF!</f>
        <v>#REF!</v>
      </c>
      <c r="H265" s="131">
        <v>5.9333333333333336</v>
      </c>
      <c r="I265" s="133" t="e">
        <f>Performance!#REF!</f>
        <v>#REF!</v>
      </c>
      <c r="J265" s="131">
        <v>6.4566666666666661</v>
      </c>
      <c r="K265" s="133" t="e">
        <f>Performance!#REF!</f>
        <v>#REF!</v>
      </c>
      <c r="L265" s="134" t="e">
        <f t="shared" si="15"/>
        <v>#REF!</v>
      </c>
      <c r="M265" s="134" t="e">
        <f t="shared" si="16"/>
        <v>#REF!</v>
      </c>
      <c r="N265" s="134" t="e">
        <f t="shared" si="17"/>
        <v>#REF!</v>
      </c>
      <c r="O265" s="134" t="e">
        <f t="shared" si="18"/>
        <v>#REF!</v>
      </c>
      <c r="P265" s="134" t="e">
        <f>Performance!#REF!</f>
        <v>#REF!</v>
      </c>
      <c r="Q265" s="134" t="e">
        <f>Performance!#REF!</f>
        <v>#REF!</v>
      </c>
      <c r="R265" s="134" t="e">
        <f>Performance!#REF!</f>
        <v>#REF!</v>
      </c>
      <c r="S265" s="134" t="e">
        <f>Performance!#REF!</f>
        <v>#REF!</v>
      </c>
      <c r="T265" s="146">
        <f>Performance!A440</f>
        <v>0</v>
      </c>
    </row>
    <row r="266" spans="1:20">
      <c r="A266" s="129" t="s">
        <v>17</v>
      </c>
      <c r="B266" s="130" t="s">
        <v>2</v>
      </c>
      <c r="C266" s="130">
        <v>20</v>
      </c>
      <c r="D266" s="130">
        <f t="shared" si="19"/>
        <v>25.566500000000001</v>
      </c>
      <c r="E266" s="132">
        <f t="shared" si="20"/>
        <v>45230</v>
      </c>
      <c r="F266" s="133" t="e">
        <f>Performance!#REF!</f>
        <v>#REF!</v>
      </c>
      <c r="G266" s="133" t="e">
        <f>Performance!#REF!</f>
        <v>#REF!</v>
      </c>
      <c r="H266" s="133" t="e">
        <f>Performance!#REF!</f>
        <v>#REF!</v>
      </c>
      <c r="I266" s="133" t="e">
        <f>Performance!#REF!</f>
        <v>#REF!</v>
      </c>
      <c r="J266" s="133" t="e">
        <f>Performance!#REF!</f>
        <v>#REF!</v>
      </c>
      <c r="K266" s="133" t="e">
        <f>Performance!#REF!</f>
        <v>#REF!</v>
      </c>
      <c r="L266" s="134" t="e">
        <f t="shared" si="15"/>
        <v>#REF!</v>
      </c>
      <c r="M266" s="134" t="e">
        <f t="shared" si="16"/>
        <v>#REF!</v>
      </c>
      <c r="N266" s="134" t="e">
        <f t="shared" si="17"/>
        <v>#REF!</v>
      </c>
      <c r="O266" s="134" t="e">
        <f t="shared" si="18"/>
        <v>#REF!</v>
      </c>
      <c r="P266" s="134" t="e">
        <f>Performance!#REF!</f>
        <v>#REF!</v>
      </c>
      <c r="Q266" s="134" t="e">
        <f>Performance!#REF!</f>
        <v>#REF!</v>
      </c>
      <c r="R266" s="134" t="e">
        <f>Performance!#REF!</f>
        <v>#REF!</v>
      </c>
      <c r="S266" s="134" t="e">
        <f>Performance!#REF!</f>
        <v>#REF!</v>
      </c>
      <c r="T266" s="146">
        <f>Performance!A441</f>
        <v>0</v>
      </c>
    </row>
    <row r="267" spans="1:20">
      <c r="A267" s="129" t="s">
        <v>17</v>
      </c>
      <c r="B267" s="130" t="s">
        <v>2</v>
      </c>
      <c r="C267" s="130">
        <v>20</v>
      </c>
      <c r="D267" s="130">
        <f t="shared" si="19"/>
        <v>25.566500000000001</v>
      </c>
      <c r="E267" s="132">
        <f t="shared" si="20"/>
        <v>45260</v>
      </c>
      <c r="F267" s="133" t="e">
        <f>Performance!#REF!</f>
        <v>#REF!</v>
      </c>
      <c r="G267" s="133" t="e">
        <f>Performance!#REF!</f>
        <v>#REF!</v>
      </c>
      <c r="H267" s="131">
        <v>4.2666666666666666</v>
      </c>
      <c r="I267" s="133" t="e">
        <f>Performance!#REF!</f>
        <v>#REF!</v>
      </c>
      <c r="J267" s="131">
        <v>5.5533333333333328</v>
      </c>
      <c r="K267" s="133" t="e">
        <f>Performance!#REF!</f>
        <v>#REF!</v>
      </c>
      <c r="L267" s="134" t="e">
        <f t="shared" si="15"/>
        <v>#REF!</v>
      </c>
      <c r="M267" s="134" t="e">
        <f t="shared" si="16"/>
        <v>#REF!</v>
      </c>
      <c r="N267" s="134" t="e">
        <f t="shared" si="17"/>
        <v>#REF!</v>
      </c>
      <c r="O267" s="134" t="e">
        <f t="shared" si="18"/>
        <v>#REF!</v>
      </c>
      <c r="P267" s="134" t="e">
        <f>Performance!#REF!</f>
        <v>#REF!</v>
      </c>
      <c r="Q267" s="134" t="e">
        <f>Performance!#REF!</f>
        <v>#REF!</v>
      </c>
      <c r="R267" s="134" t="e">
        <f>Performance!#REF!</f>
        <v>#REF!</v>
      </c>
      <c r="S267" s="134" t="e">
        <f>Performance!#REF!</f>
        <v>#REF!</v>
      </c>
      <c r="T267" s="146">
        <f>Performance!A442</f>
        <v>0</v>
      </c>
    </row>
    <row r="268" spans="1:20">
      <c r="A268" s="129" t="s">
        <v>17</v>
      </c>
      <c r="B268" s="130" t="s">
        <v>2</v>
      </c>
      <c r="C268" s="130">
        <v>20</v>
      </c>
      <c r="D268" s="130">
        <f t="shared" si="19"/>
        <v>25.566500000000001</v>
      </c>
      <c r="E268" s="132">
        <f t="shared" si="20"/>
        <v>45291</v>
      </c>
      <c r="F268" s="133" t="e">
        <f>Performance!#REF!</f>
        <v>#REF!</v>
      </c>
      <c r="G268" s="133" t="e">
        <f>Performance!#REF!</f>
        <v>#REF!</v>
      </c>
      <c r="H268" s="131">
        <v>3.774193548387097</v>
      </c>
      <c r="I268" s="133" t="e">
        <f>Performance!#REF!</f>
        <v>#REF!</v>
      </c>
      <c r="J268" s="131">
        <v>5.2032258064516137</v>
      </c>
      <c r="K268" s="133" t="e">
        <f>Performance!#REF!</f>
        <v>#REF!</v>
      </c>
      <c r="L268" s="134" t="e">
        <f t="shared" si="15"/>
        <v>#REF!</v>
      </c>
      <c r="M268" s="134" t="e">
        <f t="shared" si="16"/>
        <v>#REF!</v>
      </c>
      <c r="N268" s="134" t="e">
        <f t="shared" si="17"/>
        <v>#REF!</v>
      </c>
      <c r="O268" s="134" t="e">
        <f t="shared" si="18"/>
        <v>#REF!</v>
      </c>
      <c r="P268" s="134" t="e">
        <f>Performance!#REF!</f>
        <v>#REF!</v>
      </c>
      <c r="Q268" s="134" t="e">
        <f>Performance!#REF!</f>
        <v>#REF!</v>
      </c>
      <c r="R268" s="134" t="e">
        <f>Performance!#REF!</f>
        <v>#REF!</v>
      </c>
      <c r="S268" s="134" t="e">
        <f>Performance!#REF!</f>
        <v>#REF!</v>
      </c>
      <c r="T268" s="146">
        <f>Performance!A443</f>
        <v>0</v>
      </c>
    </row>
    <row r="269" spans="1:20">
      <c r="A269" s="129" t="s">
        <v>17</v>
      </c>
      <c r="B269" s="130" t="s">
        <v>2</v>
      </c>
      <c r="C269" s="130">
        <v>20</v>
      </c>
      <c r="D269" s="130">
        <f t="shared" si="19"/>
        <v>25.566500000000001</v>
      </c>
      <c r="E269" s="132">
        <f t="shared" si="20"/>
        <v>45322</v>
      </c>
      <c r="F269" s="133" t="e">
        <f>Performance!#REF!</f>
        <v>#REF!</v>
      </c>
      <c r="G269" s="133" t="e">
        <f>Performance!#REF!</f>
        <v>#REF!</v>
      </c>
      <c r="H269" s="131">
        <v>4.7741935483870996</v>
      </c>
      <c r="I269" s="133" t="e">
        <f>Performance!#REF!</f>
        <v>#REF!</v>
      </c>
      <c r="J269" s="131">
        <v>6.2032258064516101</v>
      </c>
      <c r="K269" s="133" t="e">
        <f>Performance!#REF!</f>
        <v>#REF!</v>
      </c>
      <c r="L269" s="134" t="e">
        <f t="shared" si="15"/>
        <v>#REF!</v>
      </c>
      <c r="M269" s="134" t="e">
        <f t="shared" si="16"/>
        <v>#REF!</v>
      </c>
      <c r="N269" s="134" t="e">
        <f t="shared" si="17"/>
        <v>#REF!</v>
      </c>
      <c r="O269" s="134" t="e">
        <f t="shared" si="18"/>
        <v>#REF!</v>
      </c>
      <c r="P269" s="134" t="e">
        <f>Performance!#REF!</f>
        <v>#REF!</v>
      </c>
      <c r="Q269" s="134" t="e">
        <f>Performance!#REF!</f>
        <v>#REF!</v>
      </c>
      <c r="R269" s="134" t="e">
        <f>Performance!#REF!</f>
        <v>#REF!</v>
      </c>
      <c r="S269" s="134" t="e">
        <f>Performance!#REF!</f>
        <v>#REF!</v>
      </c>
      <c r="T269" s="146">
        <f>Performance!A444</f>
        <v>0</v>
      </c>
    </row>
    <row r="270" spans="1:20">
      <c r="A270" s="129" t="s">
        <v>17</v>
      </c>
      <c r="B270" s="130" t="s">
        <v>2</v>
      </c>
      <c r="C270" s="130">
        <v>20</v>
      </c>
      <c r="D270" s="130">
        <f t="shared" si="19"/>
        <v>25.566500000000001</v>
      </c>
      <c r="E270" s="132">
        <f t="shared" si="20"/>
        <v>45351</v>
      </c>
      <c r="F270" s="133" t="e">
        <f>Performance!#REF!</f>
        <v>#REF!</v>
      </c>
      <c r="G270" s="133" t="e">
        <f>Performance!#REF!</f>
        <v>#REF!</v>
      </c>
      <c r="H270" s="131">
        <v>5.7741935483870996</v>
      </c>
      <c r="I270" s="133" t="e">
        <f>Performance!#REF!</f>
        <v>#REF!</v>
      </c>
      <c r="J270" s="131">
        <v>7.2032258064516101</v>
      </c>
      <c r="K270" s="133" t="e">
        <f>Performance!#REF!</f>
        <v>#REF!</v>
      </c>
      <c r="L270" s="134" t="e">
        <f t="shared" si="15"/>
        <v>#REF!</v>
      </c>
      <c r="M270" s="134" t="e">
        <f t="shared" si="16"/>
        <v>#REF!</v>
      </c>
      <c r="N270" s="134" t="e">
        <f t="shared" si="17"/>
        <v>#REF!</v>
      </c>
      <c r="O270" s="134" t="e">
        <f t="shared" si="18"/>
        <v>#REF!</v>
      </c>
      <c r="P270" s="134" t="e">
        <f>Performance!#REF!</f>
        <v>#REF!</v>
      </c>
      <c r="Q270" s="134" t="e">
        <f>Performance!#REF!</f>
        <v>#REF!</v>
      </c>
      <c r="R270" s="134" t="e">
        <f>Performance!#REF!</f>
        <v>#REF!</v>
      </c>
      <c r="S270" s="134" t="e">
        <f>Performance!#REF!</f>
        <v>#REF!</v>
      </c>
      <c r="T270" s="146">
        <f>Performance!A445</f>
        <v>0</v>
      </c>
    </row>
    <row r="271" spans="1:20">
      <c r="A271" s="129" t="s">
        <v>17</v>
      </c>
      <c r="B271" s="130" t="s">
        <v>2</v>
      </c>
      <c r="C271" s="130">
        <v>20</v>
      </c>
      <c r="D271" s="130">
        <f t="shared" si="19"/>
        <v>25.566500000000001</v>
      </c>
      <c r="E271" s="132">
        <f t="shared" si="20"/>
        <v>45382</v>
      </c>
      <c r="F271" s="133" t="e">
        <f>Performance!#REF!</f>
        <v>#REF!</v>
      </c>
      <c r="G271" s="133" t="e">
        <f>Performance!#REF!</f>
        <v>#REF!</v>
      </c>
      <c r="H271" s="131">
        <v>6.7741935483870996</v>
      </c>
      <c r="I271" s="133" t="e">
        <f>Performance!#REF!</f>
        <v>#REF!</v>
      </c>
      <c r="J271" s="131">
        <v>8.2032258064516093</v>
      </c>
      <c r="K271" s="133" t="e">
        <f>Performance!#REF!</f>
        <v>#REF!</v>
      </c>
      <c r="L271" s="134" t="e">
        <f t="shared" si="15"/>
        <v>#REF!</v>
      </c>
      <c r="M271" s="134" t="e">
        <f t="shared" si="16"/>
        <v>#REF!</v>
      </c>
      <c r="N271" s="134" t="e">
        <f t="shared" si="17"/>
        <v>#REF!</v>
      </c>
      <c r="O271" s="134" t="e">
        <f t="shared" si="18"/>
        <v>#REF!</v>
      </c>
      <c r="P271" s="134" t="e">
        <f>Performance!#REF!</f>
        <v>#REF!</v>
      </c>
      <c r="Q271" s="134" t="e">
        <f>Performance!#REF!</f>
        <v>#REF!</v>
      </c>
      <c r="R271" s="134" t="e">
        <f>Performance!#REF!</f>
        <v>#REF!</v>
      </c>
      <c r="S271" s="134" t="e">
        <f>Performance!#REF!</f>
        <v>#REF!</v>
      </c>
      <c r="T271" s="146">
        <f>Performance!A446</f>
        <v>0</v>
      </c>
    </row>
    <row r="272" spans="1:20">
      <c r="A272" s="129" t="s">
        <v>17</v>
      </c>
      <c r="B272" s="130" t="s">
        <v>2</v>
      </c>
      <c r="C272" s="130">
        <v>20</v>
      </c>
      <c r="D272" s="130">
        <f t="shared" si="19"/>
        <v>25.566500000000001</v>
      </c>
      <c r="E272" s="132">
        <f t="shared" si="20"/>
        <v>45412</v>
      </c>
      <c r="F272" s="133" t="e">
        <f>Performance!#REF!</f>
        <v>#REF!</v>
      </c>
      <c r="G272" s="133" t="e">
        <f>Performance!#REF!</f>
        <v>#REF!</v>
      </c>
      <c r="H272" s="131">
        <v>7.7741935483870996</v>
      </c>
      <c r="I272" s="133" t="e">
        <f>Performance!#REF!</f>
        <v>#REF!</v>
      </c>
      <c r="J272" s="131">
        <v>9.2032258064516093</v>
      </c>
      <c r="K272" s="133" t="e">
        <f>Performance!#REF!</f>
        <v>#REF!</v>
      </c>
      <c r="L272" s="134" t="e">
        <f t="shared" si="15"/>
        <v>#REF!</v>
      </c>
      <c r="M272" s="134" t="e">
        <f t="shared" si="16"/>
        <v>#REF!</v>
      </c>
      <c r="N272" s="134" t="e">
        <f t="shared" si="17"/>
        <v>#REF!</v>
      </c>
      <c r="O272" s="134" t="e">
        <f t="shared" si="18"/>
        <v>#REF!</v>
      </c>
      <c r="P272" s="134" t="e">
        <f>Performance!#REF!</f>
        <v>#REF!</v>
      </c>
      <c r="Q272" s="134" t="e">
        <f>Performance!#REF!</f>
        <v>#REF!</v>
      </c>
      <c r="R272" s="134" t="e">
        <f>Performance!#REF!</f>
        <v>#REF!</v>
      </c>
      <c r="S272" s="134" t="e">
        <f>Performance!#REF!</f>
        <v>#REF!</v>
      </c>
      <c r="T272" s="146">
        <f>Performance!A447</f>
        <v>0</v>
      </c>
    </row>
    <row r="273" spans="1:20">
      <c r="A273" s="129" t="s">
        <v>17</v>
      </c>
      <c r="B273" s="130" t="s">
        <v>2</v>
      </c>
      <c r="C273" s="130">
        <v>20</v>
      </c>
      <c r="D273" s="130">
        <f t="shared" si="19"/>
        <v>25.566500000000001</v>
      </c>
      <c r="E273" s="132">
        <f t="shared" si="20"/>
        <v>45443</v>
      </c>
      <c r="F273" s="133" t="e">
        <f>Performance!#REF!</f>
        <v>#REF!</v>
      </c>
      <c r="G273" s="133" t="e">
        <f>Performance!#REF!</f>
        <v>#REF!</v>
      </c>
      <c r="H273" s="131">
        <v>8.7741935483870996</v>
      </c>
      <c r="I273" s="133" t="e">
        <f>Performance!#REF!</f>
        <v>#REF!</v>
      </c>
      <c r="J273" s="131">
        <v>10.2032258064516</v>
      </c>
      <c r="K273" s="133" t="e">
        <f>Performance!#REF!</f>
        <v>#REF!</v>
      </c>
      <c r="L273" s="134" t="e">
        <f t="shared" si="15"/>
        <v>#REF!</v>
      </c>
      <c r="M273" s="134" t="e">
        <f t="shared" si="16"/>
        <v>#REF!</v>
      </c>
      <c r="N273" s="134" t="e">
        <f t="shared" si="17"/>
        <v>#REF!</v>
      </c>
      <c r="O273" s="134" t="e">
        <f t="shared" si="18"/>
        <v>#REF!</v>
      </c>
      <c r="P273" s="134" t="e">
        <f>Performance!#REF!</f>
        <v>#REF!</v>
      </c>
      <c r="Q273" s="134" t="e">
        <f>Performance!#REF!</f>
        <v>#REF!</v>
      </c>
      <c r="R273" s="134" t="e">
        <f>Performance!#REF!</f>
        <v>#REF!</v>
      </c>
      <c r="S273" s="134" t="e">
        <f>Performance!#REF!</f>
        <v>#REF!</v>
      </c>
      <c r="T273" s="146">
        <f>Performance!A448</f>
        <v>0</v>
      </c>
    </row>
    <row r="274" spans="1:20">
      <c r="A274" s="129" t="s">
        <v>17</v>
      </c>
      <c r="B274" s="130" t="s">
        <v>2</v>
      </c>
      <c r="C274" s="130">
        <v>20</v>
      </c>
      <c r="D274" s="130">
        <f t="shared" si="19"/>
        <v>25.566500000000001</v>
      </c>
      <c r="E274" s="132">
        <f t="shared" si="20"/>
        <v>45473</v>
      </c>
      <c r="F274" s="133" t="e">
        <f>Performance!#REF!</f>
        <v>#REF!</v>
      </c>
      <c r="G274" s="133" t="e">
        <f>Performance!#REF!</f>
        <v>#REF!</v>
      </c>
      <c r="H274" s="131">
        <v>9.7741935483870996</v>
      </c>
      <c r="I274" s="133" t="e">
        <f>Performance!#REF!</f>
        <v>#REF!</v>
      </c>
      <c r="J274" s="131">
        <v>11.2032258064516</v>
      </c>
      <c r="K274" s="133" t="e">
        <f>Performance!#REF!</f>
        <v>#REF!</v>
      </c>
      <c r="L274" s="134" t="e">
        <f t="shared" si="15"/>
        <v>#REF!</v>
      </c>
      <c r="M274" s="134" t="e">
        <f t="shared" si="16"/>
        <v>#REF!</v>
      </c>
      <c r="N274" s="134" t="e">
        <f t="shared" si="17"/>
        <v>#REF!</v>
      </c>
      <c r="O274" s="134" t="e">
        <f t="shared" si="18"/>
        <v>#REF!</v>
      </c>
      <c r="P274" s="134" t="e">
        <f>Performance!#REF!</f>
        <v>#REF!</v>
      </c>
      <c r="Q274" s="134" t="e">
        <f>Performance!#REF!</f>
        <v>#REF!</v>
      </c>
      <c r="R274" s="134" t="e">
        <f>Performance!#REF!</f>
        <v>#REF!</v>
      </c>
      <c r="S274" s="134" t="e">
        <f>Performance!#REF!</f>
        <v>#REF!</v>
      </c>
      <c r="T274" s="146">
        <f>Performance!A449</f>
        <v>0</v>
      </c>
    </row>
    <row r="275" spans="1:20">
      <c r="A275" s="129" t="s">
        <v>17</v>
      </c>
      <c r="B275" s="130" t="s">
        <v>2</v>
      </c>
      <c r="C275" s="130">
        <v>20</v>
      </c>
      <c r="D275" s="130">
        <f t="shared" si="19"/>
        <v>25.566500000000001</v>
      </c>
      <c r="E275" s="132">
        <f t="shared" si="20"/>
        <v>45504</v>
      </c>
      <c r="F275" s="133" t="e">
        <f>Performance!#REF!</f>
        <v>#REF!</v>
      </c>
      <c r="G275" s="133" t="e">
        <f>Performance!#REF!</f>
        <v>#REF!</v>
      </c>
      <c r="H275" s="131">
        <v>10.7741935483871</v>
      </c>
      <c r="I275" s="133" t="e">
        <f>Performance!#REF!</f>
        <v>#REF!</v>
      </c>
      <c r="J275" s="131">
        <v>12.2032258064516</v>
      </c>
      <c r="K275" s="133" t="e">
        <f>Performance!#REF!</f>
        <v>#REF!</v>
      </c>
      <c r="L275" s="134" t="e">
        <f t="shared" si="15"/>
        <v>#REF!</v>
      </c>
      <c r="M275" s="134" t="e">
        <f t="shared" si="16"/>
        <v>#REF!</v>
      </c>
      <c r="N275" s="134" t="e">
        <f t="shared" si="17"/>
        <v>#REF!</v>
      </c>
      <c r="O275" s="134" t="e">
        <f t="shared" si="18"/>
        <v>#REF!</v>
      </c>
      <c r="P275" s="134" t="e">
        <f>Performance!#REF!</f>
        <v>#REF!</v>
      </c>
      <c r="Q275" s="134" t="e">
        <f>Performance!#REF!</f>
        <v>#REF!</v>
      </c>
      <c r="R275" s="134" t="e">
        <f>Performance!#REF!</f>
        <v>#REF!</v>
      </c>
      <c r="S275" s="134" t="e">
        <f>Performance!#REF!</f>
        <v>#REF!</v>
      </c>
      <c r="T275" s="146">
        <f>Performance!A450</f>
        <v>0</v>
      </c>
    </row>
    <row r="276" spans="1:20">
      <c r="A276" s="129" t="s">
        <v>17</v>
      </c>
      <c r="B276" s="130" t="s">
        <v>2</v>
      </c>
      <c r="C276" s="130">
        <v>20</v>
      </c>
      <c r="D276" s="130">
        <f t="shared" si="19"/>
        <v>25.566500000000001</v>
      </c>
      <c r="E276" s="132">
        <f t="shared" si="20"/>
        <v>45535</v>
      </c>
      <c r="F276" s="133" t="e">
        <f>Performance!#REF!</f>
        <v>#REF!</v>
      </c>
      <c r="G276" s="133" t="e">
        <f>Performance!#REF!</f>
        <v>#REF!</v>
      </c>
      <c r="H276" s="131">
        <v>11.7741935483871</v>
      </c>
      <c r="I276" s="133" t="e">
        <f>Performance!#REF!</f>
        <v>#REF!</v>
      </c>
      <c r="J276" s="131">
        <v>13.2032258064516</v>
      </c>
      <c r="K276" s="133" t="e">
        <f>Performance!#REF!</f>
        <v>#REF!</v>
      </c>
      <c r="L276" s="134" t="e">
        <f t="shared" si="15"/>
        <v>#REF!</v>
      </c>
      <c r="M276" s="134" t="e">
        <f t="shared" si="16"/>
        <v>#REF!</v>
      </c>
      <c r="N276" s="134" t="e">
        <f t="shared" si="17"/>
        <v>#REF!</v>
      </c>
      <c r="O276" s="134" t="e">
        <f t="shared" si="18"/>
        <v>#REF!</v>
      </c>
      <c r="P276" s="134" t="e">
        <f>Performance!#REF!</f>
        <v>#REF!</v>
      </c>
      <c r="Q276" s="134" t="e">
        <f>Performance!#REF!</f>
        <v>#REF!</v>
      </c>
      <c r="R276" s="134" t="e">
        <f>Performance!#REF!</f>
        <v>#REF!</v>
      </c>
      <c r="S276" s="134" t="e">
        <f>Performance!#REF!</f>
        <v>#REF!</v>
      </c>
      <c r="T276" s="146">
        <f>Performance!A451</f>
        <v>0</v>
      </c>
    </row>
    <row r="277" spans="1:20">
      <c r="A277" s="129" t="s">
        <v>17</v>
      </c>
      <c r="B277" s="130" t="s">
        <v>2</v>
      </c>
      <c r="C277" s="130">
        <v>20</v>
      </c>
      <c r="D277" s="130">
        <f t="shared" si="19"/>
        <v>25.566500000000001</v>
      </c>
      <c r="E277" s="132">
        <f t="shared" si="20"/>
        <v>45565</v>
      </c>
      <c r="F277" s="133" t="e">
        <f>Performance!#REF!</f>
        <v>#REF!</v>
      </c>
      <c r="G277" s="133" t="e">
        <f>Performance!#REF!</f>
        <v>#REF!</v>
      </c>
      <c r="H277" s="131">
        <v>12.7741935483871</v>
      </c>
      <c r="I277" s="133" t="e">
        <f>Performance!#REF!</f>
        <v>#REF!</v>
      </c>
      <c r="J277" s="131">
        <v>14.2032258064516</v>
      </c>
      <c r="K277" s="133" t="e">
        <f>Performance!#REF!</f>
        <v>#REF!</v>
      </c>
      <c r="L277" s="134" t="e">
        <f t="shared" si="15"/>
        <v>#REF!</v>
      </c>
      <c r="M277" s="134" t="e">
        <f t="shared" si="16"/>
        <v>#REF!</v>
      </c>
      <c r="N277" s="134" t="e">
        <f t="shared" si="17"/>
        <v>#REF!</v>
      </c>
      <c r="O277" s="134" t="e">
        <f t="shared" si="18"/>
        <v>#REF!</v>
      </c>
      <c r="P277" s="134" t="e">
        <f>Performance!#REF!</f>
        <v>#REF!</v>
      </c>
      <c r="Q277" s="134" t="e">
        <f>Performance!#REF!</f>
        <v>#REF!</v>
      </c>
      <c r="R277" s="134" t="e">
        <f>Performance!#REF!</f>
        <v>#REF!</v>
      </c>
      <c r="S277" s="134" t="e">
        <f>Performance!#REF!</f>
        <v>#REF!</v>
      </c>
      <c r="T277" s="146">
        <f>Performance!A452</f>
        <v>0</v>
      </c>
    </row>
    <row r="278" spans="1:20">
      <c r="A278" s="129" t="s">
        <v>17</v>
      </c>
      <c r="B278" s="130" t="s">
        <v>2</v>
      </c>
      <c r="C278" s="130">
        <v>20</v>
      </c>
      <c r="D278" s="130">
        <f t="shared" si="19"/>
        <v>25.566500000000001</v>
      </c>
      <c r="E278" s="132">
        <f t="shared" si="20"/>
        <v>45596</v>
      </c>
      <c r="F278" s="133" t="e">
        <f>Performance!#REF!</f>
        <v>#REF!</v>
      </c>
      <c r="G278" s="133" t="e">
        <f>Performance!#REF!</f>
        <v>#REF!</v>
      </c>
      <c r="H278" s="131">
        <v>13.7741935483871</v>
      </c>
      <c r="I278" s="133" t="e">
        <f>Performance!#REF!</f>
        <v>#REF!</v>
      </c>
      <c r="J278" s="131">
        <v>15.2032258064516</v>
      </c>
      <c r="K278" s="133" t="e">
        <f>Performance!#REF!</f>
        <v>#REF!</v>
      </c>
      <c r="L278" s="134" t="e">
        <f t="shared" si="15"/>
        <v>#REF!</v>
      </c>
      <c r="M278" s="134" t="e">
        <f t="shared" si="16"/>
        <v>#REF!</v>
      </c>
      <c r="N278" s="134" t="e">
        <f t="shared" si="17"/>
        <v>#REF!</v>
      </c>
      <c r="O278" s="134" t="e">
        <f t="shared" si="18"/>
        <v>#REF!</v>
      </c>
      <c r="P278" s="134" t="e">
        <f>Performance!#REF!</f>
        <v>#REF!</v>
      </c>
      <c r="Q278" s="134" t="e">
        <f>Performance!#REF!</f>
        <v>#REF!</v>
      </c>
      <c r="R278" s="134" t="e">
        <f>Performance!#REF!</f>
        <v>#REF!</v>
      </c>
      <c r="S278" s="134" t="e">
        <f>Performance!#REF!</f>
        <v>#REF!</v>
      </c>
      <c r="T278" s="146">
        <f>Performance!A453</f>
        <v>0</v>
      </c>
    </row>
    <row r="279" spans="1:20">
      <c r="A279" s="129" t="s">
        <v>17</v>
      </c>
      <c r="B279" s="130" t="s">
        <v>2</v>
      </c>
      <c r="C279" s="130">
        <v>20</v>
      </c>
      <c r="D279" s="130">
        <f t="shared" si="19"/>
        <v>25.566500000000001</v>
      </c>
      <c r="E279" s="132">
        <f t="shared" si="20"/>
        <v>45626</v>
      </c>
      <c r="F279" s="133" t="e">
        <f>Performance!#REF!</f>
        <v>#REF!</v>
      </c>
      <c r="G279" s="133" t="e">
        <f>Performance!#REF!</f>
        <v>#REF!</v>
      </c>
      <c r="H279" s="131">
        <v>14.7741935483871</v>
      </c>
      <c r="I279" s="133" t="e">
        <f>Performance!#REF!</f>
        <v>#REF!</v>
      </c>
      <c r="J279" s="131">
        <v>16.203225806451599</v>
      </c>
      <c r="K279" s="133" t="e">
        <f>Performance!#REF!</f>
        <v>#REF!</v>
      </c>
      <c r="L279" s="134" t="e">
        <f t="shared" si="15"/>
        <v>#REF!</v>
      </c>
      <c r="M279" s="134" t="e">
        <f t="shared" si="16"/>
        <v>#REF!</v>
      </c>
      <c r="N279" s="134" t="e">
        <f t="shared" si="17"/>
        <v>#REF!</v>
      </c>
      <c r="O279" s="134" t="e">
        <f t="shared" si="18"/>
        <v>#REF!</v>
      </c>
      <c r="P279" s="134" t="e">
        <f>Performance!#REF!</f>
        <v>#REF!</v>
      </c>
      <c r="Q279" s="134" t="e">
        <f>Performance!#REF!</f>
        <v>#REF!</v>
      </c>
      <c r="R279" s="134" t="e">
        <f>Performance!#REF!</f>
        <v>#REF!</v>
      </c>
      <c r="S279" s="134" t="e">
        <f>Performance!#REF!</f>
        <v>#REF!</v>
      </c>
      <c r="T279" s="146">
        <f>Performance!A454</f>
        <v>0</v>
      </c>
    </row>
    <row r="280" spans="1:20">
      <c r="A280" s="129" t="s">
        <v>17</v>
      </c>
      <c r="B280" s="130" t="s">
        <v>2</v>
      </c>
      <c r="C280" s="130">
        <v>20</v>
      </c>
      <c r="D280" s="130">
        <f t="shared" si="19"/>
        <v>25.566500000000001</v>
      </c>
      <c r="E280" s="132">
        <f t="shared" si="20"/>
        <v>45657</v>
      </c>
      <c r="F280" s="133" t="e">
        <f>Performance!#REF!</f>
        <v>#REF!</v>
      </c>
      <c r="G280" s="133" t="e">
        <f>Performance!#REF!</f>
        <v>#REF!</v>
      </c>
      <c r="H280" s="131">
        <v>15.7741935483871</v>
      </c>
      <c r="I280" s="133" t="e">
        <f>Performance!#REF!</f>
        <v>#REF!</v>
      </c>
      <c r="J280" s="131">
        <v>17.203225806451599</v>
      </c>
      <c r="K280" s="133" t="e">
        <f>Performance!#REF!</f>
        <v>#REF!</v>
      </c>
      <c r="L280" s="134" t="e">
        <f t="shared" si="15"/>
        <v>#REF!</v>
      </c>
      <c r="M280" s="134" t="e">
        <f t="shared" si="16"/>
        <v>#REF!</v>
      </c>
      <c r="N280" s="134" t="e">
        <f t="shared" si="17"/>
        <v>#REF!</v>
      </c>
      <c r="O280" s="134" t="e">
        <f t="shared" si="18"/>
        <v>#REF!</v>
      </c>
      <c r="P280" s="134" t="e">
        <f>Performance!#REF!</f>
        <v>#REF!</v>
      </c>
      <c r="Q280" s="134" t="e">
        <f>Performance!#REF!</f>
        <v>#REF!</v>
      </c>
      <c r="R280" s="134" t="e">
        <f>Performance!#REF!</f>
        <v>#REF!</v>
      </c>
      <c r="S280" s="134" t="e">
        <f>Performance!#REF!</f>
        <v>#REF!</v>
      </c>
      <c r="T280" s="146">
        <f>Performance!A455</f>
        <v>0</v>
      </c>
    </row>
    <row r="281" spans="1:20">
      <c r="A281" s="129" t="s">
        <v>17</v>
      </c>
      <c r="B281" s="130" t="s">
        <v>3</v>
      </c>
      <c r="C281" s="130">
        <v>20</v>
      </c>
      <c r="D281" s="130">
        <v>24</v>
      </c>
      <c r="E281" s="132">
        <v>42855</v>
      </c>
      <c r="F281" s="133">
        <v>3967.8960057082631</v>
      </c>
      <c r="G281" s="133">
        <v>4126.9561269137093</v>
      </c>
      <c r="H281" s="133">
        <v>6.87</v>
      </c>
      <c r="I281" s="131">
        <v>6.9038311333333322</v>
      </c>
      <c r="J281" s="131">
        <v>7.1033333333333335</v>
      </c>
      <c r="K281" s="131">
        <v>7.102940470101724</v>
      </c>
      <c r="L281" s="134">
        <f t="shared" si="15"/>
        <v>0.78366489976178633</v>
      </c>
      <c r="M281" s="134">
        <f t="shared" si="16"/>
        <v>0.80782336104528196</v>
      </c>
      <c r="N281" s="134">
        <f t="shared" si="17"/>
        <v>0.27554833372974052</v>
      </c>
      <c r="O281" s="134">
        <f t="shared" si="18"/>
        <v>0.28659417548011867</v>
      </c>
      <c r="P281" s="83">
        <v>0.99</v>
      </c>
      <c r="Q281" s="134">
        <v>0.99894774884437221</v>
      </c>
      <c r="R281" s="83">
        <v>0.99</v>
      </c>
      <c r="S281" s="135">
        <v>1</v>
      </c>
      <c r="T281" s="136"/>
    </row>
    <row r="282" spans="1:20">
      <c r="A282" s="129" t="s">
        <v>17</v>
      </c>
      <c r="B282" s="130" t="s">
        <v>3</v>
      </c>
      <c r="C282" s="130">
        <v>20</v>
      </c>
      <c r="D282" s="130">
        <v>24</v>
      </c>
      <c r="E282" s="132">
        <v>42886</v>
      </c>
      <c r="F282" s="133">
        <v>3928.4500425321175</v>
      </c>
      <c r="G282" s="133">
        <v>3980.8024329152809</v>
      </c>
      <c r="H282" s="133">
        <v>6.9</v>
      </c>
      <c r="I282" s="131">
        <v>6.854228150322581</v>
      </c>
      <c r="J282" s="131">
        <v>6.6870967741935488</v>
      </c>
      <c r="K282" s="131">
        <v>6.6876403386246217</v>
      </c>
      <c r="L282" s="134">
        <f t="shared" si="15"/>
        <v>0.7975822793240569</v>
      </c>
      <c r="M282" s="134">
        <f t="shared" si="16"/>
        <v>0.8032772022011857</v>
      </c>
      <c r="N282" s="134">
        <f t="shared" si="17"/>
        <v>0.26400873941748099</v>
      </c>
      <c r="O282" s="134">
        <f t="shared" si="18"/>
        <v>0.26752704522280113</v>
      </c>
      <c r="P282" s="83">
        <v>0.99</v>
      </c>
      <c r="Q282" s="134">
        <v>0.996</v>
      </c>
      <c r="R282" s="83">
        <v>0.99</v>
      </c>
      <c r="S282" s="135">
        <v>0.9961290322580646</v>
      </c>
      <c r="T282" s="136"/>
    </row>
    <row r="283" spans="1:20">
      <c r="A283" s="129" t="s">
        <v>17</v>
      </c>
      <c r="B283" s="130" t="s">
        <v>3</v>
      </c>
      <c r="C283" s="130">
        <v>20</v>
      </c>
      <c r="D283" s="130">
        <v>24</v>
      </c>
      <c r="E283" s="132">
        <v>42916</v>
      </c>
      <c r="F283" s="133">
        <v>3549.3191529375554</v>
      </c>
      <c r="G283" s="133">
        <v>3744.0173231710478</v>
      </c>
      <c r="H283" s="133">
        <v>6.5</v>
      </c>
      <c r="I283" s="131">
        <v>6.7322482343333361</v>
      </c>
      <c r="J283" s="131">
        <v>6.1333333333333337</v>
      </c>
      <c r="K283" s="131">
        <v>6.3836425305594879</v>
      </c>
      <c r="L283" s="134">
        <f t="shared" si="15"/>
        <v>0.81185934364879675</v>
      </c>
      <c r="M283" s="134">
        <f t="shared" si="16"/>
        <v>0.8371899858819436</v>
      </c>
      <c r="N283" s="134">
        <f t="shared" si="17"/>
        <v>0.24648049673177469</v>
      </c>
      <c r="O283" s="134">
        <f t="shared" si="18"/>
        <v>0.26000120299798946</v>
      </c>
      <c r="P283" s="83">
        <v>0.99</v>
      </c>
      <c r="Q283" s="134">
        <v>0.97299983966650638</v>
      </c>
      <c r="R283" s="83">
        <v>0.99</v>
      </c>
      <c r="S283" s="135">
        <v>0.97299983966650638</v>
      </c>
      <c r="T283" s="136"/>
    </row>
    <row r="284" spans="1:20">
      <c r="A284" s="129" t="s">
        <v>17</v>
      </c>
      <c r="B284" s="130" t="s">
        <v>3</v>
      </c>
      <c r="C284" s="130">
        <v>20</v>
      </c>
      <c r="D284" s="130">
        <v>24</v>
      </c>
      <c r="E284" s="132">
        <v>42947</v>
      </c>
      <c r="F284" s="133">
        <v>3288.5261528714304</v>
      </c>
      <c r="G284" s="133">
        <v>3559.9895742199669</v>
      </c>
      <c r="H284" s="133">
        <v>5.74</v>
      </c>
      <c r="I284" s="131">
        <v>5.9689077025532935</v>
      </c>
      <c r="J284" s="131">
        <v>5.4838709677419351</v>
      </c>
      <c r="K284" s="131">
        <v>5.7500978874314663</v>
      </c>
      <c r="L284" s="134">
        <f t="shared" si="15"/>
        <v>0.81415284038211289</v>
      </c>
      <c r="M284" s="134">
        <f t="shared" si="16"/>
        <v>0.83614386797511575</v>
      </c>
      <c r="N284" s="134">
        <f t="shared" si="17"/>
        <v>0.22100310167146711</v>
      </c>
      <c r="O284" s="134">
        <f t="shared" si="18"/>
        <v>0.2392466111706967</v>
      </c>
      <c r="P284" s="83">
        <v>0.99</v>
      </c>
      <c r="Q284" s="134">
        <v>0.99522102747909202</v>
      </c>
      <c r="R284" s="83">
        <v>0.99</v>
      </c>
      <c r="S284" s="135">
        <v>0.99522102747909202</v>
      </c>
      <c r="T284" s="136"/>
    </row>
    <row r="285" spans="1:20">
      <c r="A285" s="129" t="s">
        <v>17</v>
      </c>
      <c r="B285" s="130" t="s">
        <v>3</v>
      </c>
      <c r="C285" s="130">
        <v>20</v>
      </c>
      <c r="D285" s="130">
        <v>24</v>
      </c>
      <c r="E285" s="132">
        <v>42978</v>
      </c>
      <c r="F285" s="133">
        <v>3344.731540816716</v>
      </c>
      <c r="G285" s="133">
        <v>3676.636753392831</v>
      </c>
      <c r="H285" s="133">
        <v>5.71</v>
      </c>
      <c r="I285" s="131">
        <v>6.0458200678750789</v>
      </c>
      <c r="J285" s="131">
        <v>5.709677419354839</v>
      </c>
      <c r="K285" s="131">
        <v>6.0997520522084123</v>
      </c>
      <c r="L285" s="134">
        <f t="shared" si="15"/>
        <v>0.79531937568165556</v>
      </c>
      <c r="M285" s="134">
        <f t="shared" si="16"/>
        <v>0.81015031825745565</v>
      </c>
      <c r="N285" s="134">
        <f t="shared" si="17"/>
        <v>0.22478034548499437</v>
      </c>
      <c r="O285" s="134">
        <f t="shared" si="18"/>
        <v>0.24708580331941066</v>
      </c>
      <c r="P285" s="83">
        <v>0.99</v>
      </c>
      <c r="Q285" s="134">
        <v>1</v>
      </c>
      <c r="R285" s="83">
        <v>0.99</v>
      </c>
      <c r="S285" s="135">
        <v>1</v>
      </c>
      <c r="T285" s="136"/>
    </row>
    <row r="286" spans="1:20">
      <c r="A286" s="129" t="s">
        <v>17</v>
      </c>
      <c r="B286" s="130" t="s">
        <v>3</v>
      </c>
      <c r="C286" s="130">
        <v>20</v>
      </c>
      <c r="D286" s="130">
        <v>24</v>
      </c>
      <c r="E286" s="132">
        <v>43008</v>
      </c>
      <c r="F286" s="133">
        <v>3594.8966129804594</v>
      </c>
      <c r="G286" s="133">
        <v>3747.0235321664818</v>
      </c>
      <c r="H286" s="133">
        <v>5.93</v>
      </c>
      <c r="I286" s="131">
        <v>5.9077103920819996</v>
      </c>
      <c r="J286" s="131">
        <v>6.4366666666666665</v>
      </c>
      <c r="K286" s="131">
        <v>6.4917651418736657</v>
      </c>
      <c r="L286" s="134">
        <f t="shared" si="15"/>
        <v>0.78353372604442029</v>
      </c>
      <c r="M286" s="134">
        <f t="shared" si="16"/>
        <v>0.81147066614067287</v>
      </c>
      <c r="N286" s="134">
        <f t="shared" si="17"/>
        <v>0.24964559812364301</v>
      </c>
      <c r="O286" s="134">
        <f t="shared" si="18"/>
        <v>0.26020996751156128</v>
      </c>
      <c r="P286" s="83">
        <v>0.99</v>
      </c>
      <c r="Q286" s="134">
        <v>0.98791208791208773</v>
      </c>
      <c r="R286" s="83">
        <v>0.99</v>
      </c>
      <c r="S286" s="135">
        <v>0.98791208791208773</v>
      </c>
      <c r="T286" s="136"/>
    </row>
    <row r="287" spans="1:20">
      <c r="A287" s="129" t="s">
        <v>17</v>
      </c>
      <c r="B287" s="130" t="s">
        <v>3</v>
      </c>
      <c r="C287" s="130">
        <v>20</v>
      </c>
      <c r="D287" s="130">
        <v>24</v>
      </c>
      <c r="E287" s="132">
        <v>43039</v>
      </c>
      <c r="F287" s="133">
        <v>3789.878213343377</v>
      </c>
      <c r="G287" s="133">
        <v>3823.1368035644637</v>
      </c>
      <c r="H287" s="133">
        <v>5.39</v>
      </c>
      <c r="I287" s="131">
        <v>5.5702815841181295</v>
      </c>
      <c r="J287" s="131">
        <v>6.4161290322580644</v>
      </c>
      <c r="K287" s="131">
        <v>6.8095688183293541</v>
      </c>
      <c r="L287" s="134">
        <f t="shared" si="15"/>
        <v>0.80194398597661232</v>
      </c>
      <c r="M287" s="134">
        <f t="shared" si="16"/>
        <v>0.7546182251866046</v>
      </c>
      <c r="N287" s="134">
        <f t="shared" si="17"/>
        <v>0.25469611648813018</v>
      </c>
      <c r="O287" s="134">
        <f t="shared" si="18"/>
        <v>0.25693123679868707</v>
      </c>
      <c r="P287" s="83">
        <v>0.99</v>
      </c>
      <c r="Q287" s="134">
        <v>1</v>
      </c>
      <c r="R287" s="83">
        <v>0.99</v>
      </c>
      <c r="S287" s="135">
        <v>1</v>
      </c>
      <c r="T287" s="136"/>
    </row>
    <row r="288" spans="1:20">
      <c r="A288" s="129" t="s">
        <v>17</v>
      </c>
      <c r="B288" s="130" t="s">
        <v>3</v>
      </c>
      <c r="C288" s="130">
        <v>20</v>
      </c>
      <c r="D288" s="130">
        <v>24</v>
      </c>
      <c r="E288" s="132">
        <v>43069</v>
      </c>
      <c r="F288" s="133">
        <v>3255.8248362487188</v>
      </c>
      <c r="G288" s="133">
        <v>3155.9595618899634</v>
      </c>
      <c r="H288" s="133">
        <v>4.2699999999999996</v>
      </c>
      <c r="I288" s="131">
        <v>4.2458704612520668</v>
      </c>
      <c r="J288" s="131">
        <v>5.4</v>
      </c>
      <c r="K288" s="131">
        <v>5.5701447022958499</v>
      </c>
      <c r="L288" s="134">
        <f t="shared" si="15"/>
        <v>0.8458621285511283</v>
      </c>
      <c r="M288" s="134">
        <f t="shared" si="16"/>
        <v>0.78692339311848714</v>
      </c>
      <c r="N288" s="134">
        <f t="shared" si="17"/>
        <v>0.22609894696171659</v>
      </c>
      <c r="O288" s="134">
        <f t="shared" si="18"/>
        <v>0.21916385846458081</v>
      </c>
      <c r="P288" s="83">
        <v>0.99</v>
      </c>
      <c r="Q288" s="134">
        <v>1</v>
      </c>
      <c r="R288" s="83">
        <v>0.99</v>
      </c>
      <c r="S288" s="135">
        <v>1</v>
      </c>
      <c r="T288" s="136"/>
    </row>
    <row r="289" spans="1:20">
      <c r="A289" s="129" t="s">
        <v>17</v>
      </c>
      <c r="B289" s="130" t="s">
        <v>3</v>
      </c>
      <c r="C289" s="130">
        <v>20</v>
      </c>
      <c r="D289" s="130">
        <v>24</v>
      </c>
      <c r="E289" s="132">
        <v>43100</v>
      </c>
      <c r="F289" s="133">
        <v>3231.9119984683612</v>
      </c>
      <c r="G289" s="133">
        <v>2982.794511482276</v>
      </c>
      <c r="H289" s="133">
        <v>3.77</v>
      </c>
      <c r="I289" s="131">
        <v>3.6461545760793541</v>
      </c>
      <c r="J289" s="131">
        <v>5.0258064516129037</v>
      </c>
      <c r="K289" s="131">
        <v>4.9786708015149674</v>
      </c>
      <c r="L289" s="134">
        <f t="shared" si="15"/>
        <v>0.87306310820776245</v>
      </c>
      <c r="M289" s="134">
        <f t="shared" si="16"/>
        <v>0.80763001494060604</v>
      </c>
      <c r="N289" s="134">
        <f t="shared" si="17"/>
        <v>0.21719838699384147</v>
      </c>
      <c r="O289" s="134">
        <f t="shared" si="18"/>
        <v>0.20045662039531428</v>
      </c>
      <c r="P289" s="83">
        <v>0.99</v>
      </c>
      <c r="Q289" s="134">
        <v>0.99706744868035191</v>
      </c>
      <c r="R289" s="83">
        <v>0.99</v>
      </c>
      <c r="S289" s="135">
        <v>0.99706744868035191</v>
      </c>
      <c r="T289" s="136"/>
    </row>
    <row r="290" spans="1:20">
      <c r="A290" s="129" t="s">
        <v>17</v>
      </c>
      <c r="B290" s="130" t="s">
        <v>3</v>
      </c>
      <c r="C290" s="130">
        <v>20</v>
      </c>
      <c r="D290" s="130">
        <v>24</v>
      </c>
      <c r="E290" s="132">
        <v>43131</v>
      </c>
      <c r="F290" s="133">
        <v>3383.7687375350779</v>
      </c>
      <c r="G290" s="133">
        <v>3243.5287277476741</v>
      </c>
      <c r="H290" s="133">
        <v>4.03</v>
      </c>
      <c r="I290" s="131">
        <v>4.23443300464477</v>
      </c>
      <c r="J290" s="131">
        <v>5.2967741935483863</v>
      </c>
      <c r="K290" s="131">
        <v>5.7657889064640457</v>
      </c>
      <c r="L290" s="134">
        <f t="shared" si="15"/>
        <v>0.86732344187281829</v>
      </c>
      <c r="M290" s="134">
        <f t="shared" si="16"/>
        <v>0.75968569338972924</v>
      </c>
      <c r="N290" s="134">
        <f t="shared" si="17"/>
        <v>0.22740381300638965</v>
      </c>
      <c r="O290" s="134">
        <f t="shared" si="18"/>
        <v>0.21797908116583833</v>
      </c>
      <c r="P290" s="83">
        <v>0.99</v>
      </c>
      <c r="Q290" s="134">
        <v>0.99529569892473124</v>
      </c>
      <c r="R290" s="83">
        <v>0.99</v>
      </c>
      <c r="S290" s="135">
        <v>0.99529569892473124</v>
      </c>
      <c r="T290" s="136"/>
    </row>
    <row r="291" spans="1:20">
      <c r="A291" s="129" t="s">
        <v>17</v>
      </c>
      <c r="B291" s="130" t="s">
        <v>3</v>
      </c>
      <c r="C291" s="130">
        <v>20</v>
      </c>
      <c r="D291" s="130">
        <v>24</v>
      </c>
      <c r="E291" s="132">
        <v>43159</v>
      </c>
      <c r="F291" s="133">
        <v>3426.6892156023869</v>
      </c>
      <c r="G291" s="133">
        <v>3191.4848415135912</v>
      </c>
      <c r="H291" s="133">
        <v>4.79</v>
      </c>
      <c r="I291" s="131">
        <v>4.88</v>
      </c>
      <c r="J291" s="131">
        <v>6.0892857142857144</v>
      </c>
      <c r="K291" s="131">
        <v>6</v>
      </c>
      <c r="L291" s="134">
        <f t="shared" si="15"/>
        <v>0.84587053714130223</v>
      </c>
      <c r="M291" s="134">
        <f t="shared" si="16"/>
        <v>0.7965171312552638</v>
      </c>
      <c r="N291" s="134">
        <f t="shared" si="17"/>
        <v>0.25496199520851093</v>
      </c>
      <c r="O291" s="134">
        <f t="shared" si="18"/>
        <v>0.23746166975547553</v>
      </c>
      <c r="P291" s="83">
        <v>0.99</v>
      </c>
      <c r="Q291" s="134">
        <v>0.99375000000000002</v>
      </c>
      <c r="R291" s="83">
        <v>0.99</v>
      </c>
      <c r="S291" s="135">
        <v>0.99375000000000002</v>
      </c>
      <c r="T291" s="136"/>
    </row>
    <row r="292" spans="1:20">
      <c r="A292" s="129" t="s">
        <v>17</v>
      </c>
      <c r="B292" s="130" t="s">
        <v>3</v>
      </c>
      <c r="C292" s="130">
        <v>20</v>
      </c>
      <c r="D292" s="130">
        <v>24</v>
      </c>
      <c r="E292" s="132">
        <v>43190</v>
      </c>
      <c r="F292" s="133">
        <v>4125.4754751839546</v>
      </c>
      <c r="G292" s="133">
        <v>4096.4610468849442</v>
      </c>
      <c r="H292" s="133">
        <v>6.16</v>
      </c>
      <c r="I292" s="131">
        <v>6.2789999999999999</v>
      </c>
      <c r="J292" s="131">
        <v>6.9129032258064518</v>
      </c>
      <c r="K292" s="131">
        <v>7.0439999999999996</v>
      </c>
      <c r="L292" s="134">
        <f t="shared" si="15"/>
        <v>0.81022455759648793</v>
      </c>
      <c r="M292" s="134">
        <f t="shared" si="16"/>
        <v>0.78700924817425932</v>
      </c>
      <c r="N292" s="134">
        <f t="shared" si="17"/>
        <v>0.27724969591290016</v>
      </c>
      <c r="O292" s="134">
        <f t="shared" si="18"/>
        <v>0.27529980153796668</v>
      </c>
      <c r="P292" s="83">
        <v>0.99</v>
      </c>
      <c r="Q292" s="134">
        <v>0.99319999999999997</v>
      </c>
      <c r="R292" s="83">
        <v>0.99</v>
      </c>
      <c r="S292" s="135">
        <v>0.99319999999999997</v>
      </c>
      <c r="T292" s="136"/>
    </row>
    <row r="293" spans="1:20">
      <c r="A293" s="129" t="s">
        <v>17</v>
      </c>
      <c r="B293" s="130" t="s">
        <v>3</v>
      </c>
      <c r="C293" s="130">
        <v>20</v>
      </c>
      <c r="D293" s="130">
        <v>24</v>
      </c>
      <c r="E293" s="132">
        <v>43220</v>
      </c>
      <c r="F293" s="131">
        <v>4032.235063435739</v>
      </c>
      <c r="G293" s="131">
        <v>3867.3071669166038</v>
      </c>
      <c r="H293" s="131">
        <v>6.7435676213286326</v>
      </c>
      <c r="I293" s="131">
        <v>6.8</v>
      </c>
      <c r="J293" s="131">
        <v>7.1078132804003964</v>
      </c>
      <c r="K293" s="131">
        <v>6.95</v>
      </c>
      <c r="L293" s="134">
        <f t="shared" si="15"/>
        <v>0.79587001066922936</v>
      </c>
      <c r="M293" s="134">
        <f t="shared" si="16"/>
        <v>0.77501319580448835</v>
      </c>
      <c r="N293" s="134">
        <f t="shared" si="17"/>
        <v>0.2800163238497041</v>
      </c>
      <c r="O293" s="134">
        <f t="shared" si="18"/>
        <v>0.26856299770254194</v>
      </c>
      <c r="P293" s="156">
        <v>0.99</v>
      </c>
      <c r="Q293" s="111">
        <v>0.99719999999999998</v>
      </c>
      <c r="R293" s="156">
        <v>0.99</v>
      </c>
      <c r="S293" s="112">
        <v>0.99719999999999998</v>
      </c>
      <c r="T293" s="136"/>
    </row>
    <row r="294" spans="1:20">
      <c r="A294" s="129" t="s">
        <v>17</v>
      </c>
      <c r="B294" s="130" t="s">
        <v>3</v>
      </c>
      <c r="C294" s="130">
        <v>20</v>
      </c>
      <c r="D294" s="130">
        <v>24</v>
      </c>
      <c r="E294" s="132">
        <v>43251</v>
      </c>
      <c r="F294" s="131">
        <v>3895.3484078347224</v>
      </c>
      <c r="G294" s="131">
        <v>3974</v>
      </c>
      <c r="H294" s="131">
        <v>6.8014368356818631</v>
      </c>
      <c r="I294" s="131">
        <v>7.04</v>
      </c>
      <c r="J294" s="131">
        <v>6.6141189851433122</v>
      </c>
      <c r="K294" s="131">
        <v>6.87</v>
      </c>
      <c r="L294" s="134">
        <f t="shared" si="15"/>
        <v>0.79958782811212792</v>
      </c>
      <c r="M294" s="134">
        <f t="shared" si="16"/>
        <v>0.78250407403047129</v>
      </c>
      <c r="N294" s="134">
        <f t="shared" si="17"/>
        <v>0.2617841671931937</v>
      </c>
      <c r="O294" s="134">
        <f t="shared" si="18"/>
        <v>0.2670698924731183</v>
      </c>
      <c r="P294" s="156">
        <v>0.99</v>
      </c>
      <c r="Q294" s="111">
        <v>0.99360000000000004</v>
      </c>
      <c r="R294" s="156">
        <v>0.99</v>
      </c>
      <c r="S294" s="112">
        <v>0.99439999999999995</v>
      </c>
      <c r="T294" s="136">
        <v>-2.5600000000000001E-2</v>
      </c>
    </row>
    <row r="295" spans="1:20">
      <c r="A295" s="129" t="s">
        <v>17</v>
      </c>
      <c r="B295" s="130" t="s">
        <v>3</v>
      </c>
      <c r="C295" s="130">
        <v>20</v>
      </c>
      <c r="D295" s="130">
        <v>24</v>
      </c>
      <c r="E295" s="132">
        <v>43281</v>
      </c>
      <c r="F295" s="131">
        <v>3800.3618741502219</v>
      </c>
      <c r="G295" s="131">
        <f>3299760/1000</f>
        <v>3299.76</v>
      </c>
      <c r="H295" s="131">
        <v>6.7425262236520904</v>
      </c>
      <c r="I295" s="131">
        <v>6.26</v>
      </c>
      <c r="J295" s="131">
        <v>6.4349337659370711</v>
      </c>
      <c r="K295" s="131">
        <v>5.93</v>
      </c>
      <c r="L295" s="134">
        <f t="shared" si="15"/>
        <v>0.82853942839765349</v>
      </c>
      <c r="M295" s="134">
        <f t="shared" si="16"/>
        <v>0.77377844982275545</v>
      </c>
      <c r="N295" s="134">
        <f t="shared" si="17"/>
        <v>0.26391401903820982</v>
      </c>
      <c r="O295" s="134">
        <f t="shared" si="18"/>
        <v>0.22915000000000002</v>
      </c>
      <c r="P295" s="156">
        <v>0.99</v>
      </c>
      <c r="Q295" s="111">
        <v>0.99880000000000002</v>
      </c>
      <c r="R295" s="156">
        <v>0.99</v>
      </c>
      <c r="S295" s="112">
        <v>0.99909999999999999</v>
      </c>
      <c r="T295" s="136">
        <v>-5.1900000000000002E-2</v>
      </c>
    </row>
    <row r="296" spans="1:20">
      <c r="A296" s="129" t="s">
        <v>17</v>
      </c>
      <c r="B296" s="130" t="s">
        <v>3</v>
      </c>
      <c r="C296" s="130">
        <v>20</v>
      </c>
      <c r="D296" s="130">
        <v>24</v>
      </c>
      <c r="E296" s="132">
        <v>43312</v>
      </c>
      <c r="F296" s="131">
        <v>3675.4627845181808</v>
      </c>
      <c r="G296" s="131">
        <f>3578463/1000</f>
        <v>3578.4630000000002</v>
      </c>
      <c r="H296" s="131">
        <v>6.1738123214351628</v>
      </c>
      <c r="I296" s="131">
        <v>6.18</v>
      </c>
      <c r="J296" s="131">
        <v>5.9541262884188981</v>
      </c>
      <c r="K296" s="131">
        <v>5.89</v>
      </c>
      <c r="L296" s="134">
        <f t="shared" si="15"/>
        <v>0.83808073508719716</v>
      </c>
      <c r="M296" s="134">
        <f t="shared" si="16"/>
        <v>0.82070148651136743</v>
      </c>
      <c r="N296" s="134">
        <f t="shared" si="17"/>
        <v>0.24700690756170568</v>
      </c>
      <c r="O296" s="134">
        <f t="shared" si="18"/>
        <v>0.24048810483870969</v>
      </c>
      <c r="P296" s="156">
        <v>0.99</v>
      </c>
      <c r="Q296" s="111">
        <v>0.995</v>
      </c>
      <c r="R296" s="156">
        <v>0.99</v>
      </c>
      <c r="S296" s="112">
        <v>1</v>
      </c>
      <c r="T296" s="136">
        <v>-2.4299999999999999E-2</v>
      </c>
    </row>
    <row r="297" spans="1:20">
      <c r="A297" s="129" t="s">
        <v>17</v>
      </c>
      <c r="B297" s="130" t="s">
        <v>3</v>
      </c>
      <c r="C297" s="130">
        <v>20</v>
      </c>
      <c r="D297" s="130">
        <v>24</v>
      </c>
      <c r="E297" s="132">
        <v>43343</v>
      </c>
      <c r="F297" s="131">
        <v>3537.1633791070026</v>
      </c>
      <c r="G297" s="131">
        <f>3668887/1000</f>
        <v>3668.8870000000002</v>
      </c>
      <c r="H297" s="131">
        <v>5.8307967161269634</v>
      </c>
      <c r="I297" s="131">
        <v>6.06</v>
      </c>
      <c r="J297" s="131">
        <v>5.8707360508068884</v>
      </c>
      <c r="K297" s="131">
        <v>6.06</v>
      </c>
      <c r="L297" s="134">
        <f t="shared" si="15"/>
        <v>0.81800213092100371</v>
      </c>
      <c r="M297" s="134">
        <f t="shared" si="16"/>
        <v>0.81407145881170895</v>
      </c>
      <c r="N297" s="134">
        <f t="shared" si="17"/>
        <v>0.23771259268192221</v>
      </c>
      <c r="O297" s="134">
        <f t="shared" si="18"/>
        <v>0.2465649865591398</v>
      </c>
      <c r="P297" s="156">
        <v>0.99</v>
      </c>
      <c r="Q297" s="111">
        <v>0.99960000000000004</v>
      </c>
      <c r="R297" s="156">
        <v>0.99</v>
      </c>
      <c r="S297" s="112">
        <v>1</v>
      </c>
      <c r="T297" s="136">
        <v>-2.0299999999999999E-2</v>
      </c>
    </row>
    <row r="298" spans="1:20">
      <c r="A298" s="129" t="s">
        <v>17</v>
      </c>
      <c r="B298" s="130" t="s">
        <v>3</v>
      </c>
      <c r="C298" s="130">
        <v>20</v>
      </c>
      <c r="D298" s="130">
        <v>24</v>
      </c>
      <c r="E298" s="132">
        <v>43373</v>
      </c>
      <c r="F298" s="131">
        <v>3746.8317581307101</v>
      </c>
      <c r="G298" s="131">
        <v>3711</v>
      </c>
      <c r="H298" s="131">
        <v>6.1511943583600104</v>
      </c>
      <c r="I298" s="131">
        <v>6.05</v>
      </c>
      <c r="J298" s="131">
        <v>6.777539211053206</v>
      </c>
      <c r="K298" s="131">
        <v>6.53</v>
      </c>
      <c r="L298" s="134">
        <f t="shared" si="15"/>
        <v>0.77557618089511249</v>
      </c>
      <c r="M298" s="134">
        <f t="shared" si="16"/>
        <v>0.79311270925352351</v>
      </c>
      <c r="N298" s="134">
        <f t="shared" si="17"/>
        <v>0.2601966498701882</v>
      </c>
      <c r="O298" s="134">
        <f t="shared" si="18"/>
        <v>0.25770833333333332</v>
      </c>
      <c r="P298" s="156">
        <v>0.99</v>
      </c>
      <c r="Q298" s="111">
        <v>0.99519999999999997</v>
      </c>
      <c r="R298" s="156">
        <v>0.99</v>
      </c>
      <c r="S298" s="112">
        <v>0.99539999999999995</v>
      </c>
      <c r="T298" s="136">
        <v>-3.6299999999999999E-2</v>
      </c>
    </row>
    <row r="299" spans="1:20">
      <c r="A299" s="129" t="s">
        <v>17</v>
      </c>
      <c r="B299" s="130" t="s">
        <v>3</v>
      </c>
      <c r="C299" s="130">
        <v>20</v>
      </c>
      <c r="D299" s="130">
        <v>24</v>
      </c>
      <c r="E299" s="132">
        <v>43404</v>
      </c>
      <c r="F299" s="131">
        <v>3818.4594358334807</v>
      </c>
      <c r="G299" s="131">
        <v>3659</v>
      </c>
      <c r="H299" s="131">
        <v>5.3685435165032445</v>
      </c>
      <c r="I299" s="131">
        <v>5.26</v>
      </c>
      <c r="J299" s="131">
        <v>6.5540281267226455</v>
      </c>
      <c r="K299" s="131">
        <v>6.27</v>
      </c>
      <c r="L299" s="134">
        <f t="shared" si="15"/>
        <v>0.79099137944502906</v>
      </c>
      <c r="M299" s="134">
        <f t="shared" si="16"/>
        <v>0.78445017590884647</v>
      </c>
      <c r="N299" s="134">
        <f t="shared" si="17"/>
        <v>0.25661689756945433</v>
      </c>
      <c r="O299" s="134">
        <f t="shared" si="18"/>
        <v>0.24590053763440858</v>
      </c>
      <c r="P299" s="156">
        <v>0.99</v>
      </c>
      <c r="Q299" s="111">
        <v>0.99990000000000001</v>
      </c>
      <c r="R299" s="156">
        <v>0.99</v>
      </c>
      <c r="S299" s="112">
        <v>1</v>
      </c>
      <c r="T299" s="136">
        <v>-1.3599999999999999E-2</v>
      </c>
    </row>
    <row r="300" spans="1:20">
      <c r="A300" s="129" t="s">
        <v>17</v>
      </c>
      <c r="B300" s="130" t="s">
        <v>3</v>
      </c>
      <c r="C300" s="130">
        <v>20</v>
      </c>
      <c r="D300" s="130">
        <v>24</v>
      </c>
      <c r="E300" s="132">
        <v>43434</v>
      </c>
      <c r="F300" s="131">
        <v>3214.3827894683941</v>
      </c>
      <c r="G300" s="131">
        <v>3125.09</v>
      </c>
      <c r="H300" s="131">
        <v>4.5161785447399492</v>
      </c>
      <c r="I300" s="131">
        <v>4.25</v>
      </c>
      <c r="J300" s="131">
        <v>5.6401987365887587</v>
      </c>
      <c r="K300" s="131">
        <v>5.56</v>
      </c>
      <c r="L300" s="134">
        <f t="shared" si="15"/>
        <v>0.7995313478323981</v>
      </c>
      <c r="M300" s="134">
        <f t="shared" si="16"/>
        <v>0.78080414244319685</v>
      </c>
      <c r="N300" s="134">
        <f t="shared" si="17"/>
        <v>0.22322102704641628</v>
      </c>
      <c r="O300" s="134">
        <f t="shared" si="18"/>
        <v>0.21702013888888891</v>
      </c>
      <c r="P300" s="156">
        <v>0.99</v>
      </c>
      <c r="Q300" s="111">
        <v>0.99980000000000002</v>
      </c>
      <c r="R300" s="156">
        <v>0.99</v>
      </c>
      <c r="S300" s="112">
        <v>1</v>
      </c>
      <c r="T300" s="136">
        <v>-1.77E-2</v>
      </c>
    </row>
    <row r="301" spans="1:20">
      <c r="A301" s="129" t="s">
        <v>17</v>
      </c>
      <c r="B301" s="130" t="s">
        <v>3</v>
      </c>
      <c r="C301" s="130">
        <v>20</v>
      </c>
      <c r="D301" s="130">
        <v>24</v>
      </c>
      <c r="E301" s="132">
        <v>43465</v>
      </c>
      <c r="F301" s="131">
        <v>3119.1338794012645</v>
      </c>
      <c r="G301" s="131">
        <v>3247.6849418514844</v>
      </c>
      <c r="H301" s="131">
        <v>3.7412574891428165</v>
      </c>
      <c r="I301" s="131">
        <v>3.94</v>
      </c>
      <c r="J301" s="131">
        <v>5.1803151394165603</v>
      </c>
      <c r="K301" s="131">
        <v>5.52</v>
      </c>
      <c r="L301" s="134">
        <f t="shared" si="15"/>
        <v>0.81746601281197384</v>
      </c>
      <c r="M301" s="134">
        <f t="shared" si="16"/>
        <v>0.7942861512022612</v>
      </c>
      <c r="N301" s="134">
        <f t="shared" si="17"/>
        <v>0.20961921232535377</v>
      </c>
      <c r="O301" s="134">
        <f t="shared" si="18"/>
        <v>0.21825839662980406</v>
      </c>
      <c r="P301" s="156">
        <v>0.99</v>
      </c>
      <c r="Q301" s="111">
        <v>0.99560000000000004</v>
      </c>
      <c r="R301" s="156">
        <v>0.99</v>
      </c>
      <c r="S301" s="112">
        <v>0.999</v>
      </c>
      <c r="T301" s="136">
        <v>-1.7000000000000001E-2</v>
      </c>
    </row>
    <row r="302" spans="1:20">
      <c r="A302" s="129" t="s">
        <v>17</v>
      </c>
      <c r="B302" s="130" t="s">
        <v>3</v>
      </c>
      <c r="C302" s="130">
        <v>20</v>
      </c>
      <c r="D302" s="130">
        <v>24</v>
      </c>
      <c r="E302" s="132">
        <v>43496</v>
      </c>
      <c r="F302" s="131">
        <v>3044.9025184191983</v>
      </c>
      <c r="G302" s="131">
        <v>2934.2088669226996</v>
      </c>
      <c r="H302" s="131">
        <v>3.7468454767959631</v>
      </c>
      <c r="I302" s="131">
        <v>3.71</v>
      </c>
      <c r="J302" s="131">
        <v>4.9541459524955247</v>
      </c>
      <c r="K302" s="131">
        <v>4.8899999999999997</v>
      </c>
      <c r="L302" s="134">
        <f t="shared" si="15"/>
        <v>0.83444259730206949</v>
      </c>
      <c r="M302" s="134">
        <f t="shared" si="16"/>
        <v>0.80699321887773356</v>
      </c>
      <c r="N302" s="134">
        <f t="shared" si="17"/>
        <v>0.20463054559268806</v>
      </c>
      <c r="O302" s="134">
        <f t="shared" si="18"/>
        <v>0.19719145611039648</v>
      </c>
      <c r="P302" s="156">
        <v>0.99</v>
      </c>
      <c r="Q302" s="111">
        <v>0.99939999999999996</v>
      </c>
      <c r="R302" s="156">
        <v>0.99</v>
      </c>
      <c r="S302" s="112">
        <v>1</v>
      </c>
      <c r="T302" s="136">
        <v>-1.6500000000000001E-2</v>
      </c>
    </row>
    <row r="303" spans="1:20">
      <c r="A303" s="129" t="s">
        <v>17</v>
      </c>
      <c r="B303" s="130" t="s">
        <v>3</v>
      </c>
      <c r="C303" s="130">
        <v>20</v>
      </c>
      <c r="D303" s="130">
        <v>24</v>
      </c>
      <c r="E303" s="132">
        <v>43524</v>
      </c>
      <c r="F303" s="131">
        <v>3496.8940041210453</v>
      </c>
      <c r="G303" s="131">
        <v>3162</v>
      </c>
      <c r="H303" s="131">
        <v>4.9923846421487879</v>
      </c>
      <c r="I303" s="131">
        <v>4.76</v>
      </c>
      <c r="J303" s="131">
        <v>6.2633334297316718</v>
      </c>
      <c r="K303" s="131">
        <v>5.83</v>
      </c>
      <c r="L303" s="134">
        <f t="shared" si="15"/>
        <v>0.83921351388819287</v>
      </c>
      <c r="M303" s="134">
        <f t="shared" si="16"/>
        <v>0.80733605036178813</v>
      </c>
      <c r="N303" s="134">
        <f t="shared" si="17"/>
        <v>0.26018556578281588</v>
      </c>
      <c r="O303" s="134">
        <f t="shared" si="18"/>
        <v>0.23526785714285711</v>
      </c>
      <c r="P303" s="156">
        <v>0.99</v>
      </c>
      <c r="Q303" s="111">
        <v>0.99970000000000003</v>
      </c>
      <c r="R303" s="156">
        <v>0.99</v>
      </c>
      <c r="S303" s="112">
        <v>1</v>
      </c>
      <c r="T303" s="136">
        <v>-1.55E-2</v>
      </c>
    </row>
    <row r="304" spans="1:20">
      <c r="A304" s="129" t="s">
        <v>17</v>
      </c>
      <c r="B304" s="130" t="s">
        <v>3</v>
      </c>
      <c r="C304" s="130">
        <v>20</v>
      </c>
      <c r="D304" s="130">
        <v>24</v>
      </c>
      <c r="E304" s="132">
        <v>43555</v>
      </c>
      <c r="F304" s="131">
        <v>3909.3569188858169</v>
      </c>
      <c r="G304" s="131">
        <v>3919</v>
      </c>
      <c r="H304" s="131">
        <v>5.8947273145835473</v>
      </c>
      <c r="I304" s="131">
        <v>5.94</v>
      </c>
      <c r="J304" s="131">
        <v>6.5688414102804833</v>
      </c>
      <c r="K304" s="131">
        <v>6.6</v>
      </c>
      <c r="L304" s="134">
        <f t="shared" si="15"/>
        <v>0.80799452063301724</v>
      </c>
      <c r="M304" s="134">
        <f t="shared" si="16"/>
        <v>0.8017096811834421</v>
      </c>
      <c r="N304" s="134">
        <f t="shared" si="17"/>
        <v>0.26272559938748768</v>
      </c>
      <c r="O304" s="134">
        <f t="shared" si="18"/>
        <v>0.26337365591397849</v>
      </c>
      <c r="P304" s="156">
        <v>0.99</v>
      </c>
      <c r="Q304" s="111">
        <v>0.99550000000000005</v>
      </c>
      <c r="R304" s="156">
        <v>0.99</v>
      </c>
      <c r="S304" s="112">
        <v>0.99629999999999996</v>
      </c>
      <c r="T304" s="136">
        <v>-1.8800000000000001E-2</v>
      </c>
    </row>
    <row r="305" spans="1:20">
      <c r="A305" s="129" t="s">
        <v>17</v>
      </c>
      <c r="B305" s="130" t="s">
        <v>3</v>
      </c>
      <c r="C305" s="130">
        <v>20</v>
      </c>
      <c r="D305" s="130">
        <v>24</v>
      </c>
      <c r="E305" s="132">
        <v>43585</v>
      </c>
      <c r="F305" s="143">
        <v>3952.4968498373414</v>
      </c>
      <c r="G305" s="131">
        <v>3965</v>
      </c>
      <c r="H305" s="133">
        <v>6.7623784142190884</v>
      </c>
      <c r="I305" s="131">
        <v>6.89</v>
      </c>
      <c r="J305" s="133">
        <v>7.0552088536002637</v>
      </c>
      <c r="K305" s="131">
        <v>7.07</v>
      </c>
      <c r="L305" s="159">
        <f t="shared" si="15"/>
        <v>0.7859482781695305</v>
      </c>
      <c r="M305" s="134">
        <f t="shared" si="16"/>
        <v>0.77915092270884168</v>
      </c>
      <c r="N305" s="134">
        <f t="shared" si="17"/>
        <v>0.27447894790537097</v>
      </c>
      <c r="O305" s="134">
        <f t="shared" si="18"/>
        <v>0.27534722222222219</v>
      </c>
      <c r="P305" s="156">
        <v>0.99</v>
      </c>
      <c r="Q305" s="111">
        <v>0.99970000000000003</v>
      </c>
      <c r="R305" s="156">
        <v>0.99</v>
      </c>
      <c r="S305" s="112">
        <v>1</v>
      </c>
      <c r="T305" s="136">
        <v>-2.5499999999999998E-2</v>
      </c>
    </row>
    <row r="306" spans="1:20">
      <c r="A306" s="129" t="s">
        <v>17</v>
      </c>
      <c r="B306" s="130" t="s">
        <v>3</v>
      </c>
      <c r="C306" s="130">
        <v>20</v>
      </c>
      <c r="D306" s="130">
        <v>24</v>
      </c>
      <c r="E306" s="132">
        <v>43616</v>
      </c>
      <c r="F306" s="143">
        <v>3896.1019289199412</v>
      </c>
      <c r="G306" s="133">
        <v>4106.512539081511</v>
      </c>
      <c r="H306" s="133">
        <v>6.8809578904545754</v>
      </c>
      <c r="I306" s="131">
        <v>7.3165161290322587</v>
      </c>
      <c r="J306" s="133">
        <v>6.6994126567622088</v>
      </c>
      <c r="K306" s="131">
        <v>7.0517580645161289</v>
      </c>
      <c r="L306" s="159">
        <f t="shared" si="15"/>
        <v>0.78956056786539808</v>
      </c>
      <c r="M306" s="134">
        <f t="shared" si="16"/>
        <v>0.78302669154456117</v>
      </c>
      <c r="N306" s="134">
        <f t="shared" si="17"/>
        <v>0.26183480705107132</v>
      </c>
      <c r="O306" s="134">
        <f t="shared" si="18"/>
        <v>0.27597530504580048</v>
      </c>
      <c r="P306" s="156">
        <v>0.99</v>
      </c>
      <c r="Q306" s="111">
        <v>0.99960000000000004</v>
      </c>
      <c r="R306" s="156">
        <v>0.99</v>
      </c>
      <c r="S306" s="112">
        <v>1</v>
      </c>
      <c r="T306" s="136">
        <v>-2.5021422872881002E-2</v>
      </c>
    </row>
    <row r="307" spans="1:20">
      <c r="A307" s="129" t="s">
        <v>17</v>
      </c>
      <c r="B307" s="130" t="s">
        <v>3</v>
      </c>
      <c r="C307" s="130">
        <v>20</v>
      </c>
      <c r="D307" s="130">
        <v>24</v>
      </c>
      <c r="E307" s="132">
        <v>43646</v>
      </c>
      <c r="F307" s="143">
        <v>3629.484301643603</v>
      </c>
      <c r="G307" s="133">
        <v>3804.765104620044</v>
      </c>
      <c r="H307" s="133">
        <v>6.5800174824347266</v>
      </c>
      <c r="I307" s="144">
        <v>7.26</v>
      </c>
      <c r="J307" s="133">
        <v>6.2652891772913817</v>
      </c>
      <c r="K307" s="133">
        <v>6.8</v>
      </c>
      <c r="L307" s="159">
        <f t="shared" si="15"/>
        <v>0.8127109485234123</v>
      </c>
      <c r="M307" s="134">
        <f t="shared" si="16"/>
        <v>0.77969003279040694</v>
      </c>
      <c r="N307" s="134">
        <f t="shared" si="17"/>
        <v>0.2520475209474724</v>
      </c>
      <c r="O307" s="134">
        <f t="shared" si="18"/>
        <v>0.26421979893194752</v>
      </c>
      <c r="P307" s="156">
        <v>0.99</v>
      </c>
      <c r="Q307" s="83">
        <v>0.99670000000000003</v>
      </c>
      <c r="R307" s="156">
        <v>0.99</v>
      </c>
      <c r="S307" s="112">
        <v>0.99739999999999995</v>
      </c>
      <c r="T307" s="136">
        <v>-3.1899999999999998E-2</v>
      </c>
    </row>
    <row r="308" spans="1:20">
      <c r="A308" s="129" t="s">
        <v>17</v>
      </c>
      <c r="B308" s="130" t="s">
        <v>3</v>
      </c>
      <c r="C308" s="130">
        <v>20</v>
      </c>
      <c r="D308" s="130">
        <v>24</v>
      </c>
      <c r="E308" s="132">
        <v>43677</v>
      </c>
      <c r="F308" s="143">
        <v>3651.3796602676266</v>
      </c>
      <c r="G308" s="133">
        <v>3528.8402282865504</v>
      </c>
      <c r="H308" s="133">
        <v>6.1758748809567754</v>
      </c>
      <c r="I308" s="144">
        <v>6.19</v>
      </c>
      <c r="J308" s="133">
        <v>5.9327508589459326</v>
      </c>
      <c r="K308" s="144">
        <v>5.93</v>
      </c>
      <c r="L308" s="159">
        <f t="shared" si="15"/>
        <v>0.83558907094223034</v>
      </c>
      <c r="M308" s="134">
        <f t="shared" si="16"/>
        <v>0.80048268344284101</v>
      </c>
      <c r="N308" s="134">
        <f t="shared" si="17"/>
        <v>0.24538841802873834</v>
      </c>
      <c r="O308" s="134">
        <f t="shared" si="18"/>
        <v>0.23715324114828967</v>
      </c>
      <c r="P308" s="156">
        <v>0.99</v>
      </c>
      <c r="Q308" s="83">
        <v>0.99919999999999998</v>
      </c>
      <c r="R308" s="156">
        <v>0.99</v>
      </c>
      <c r="S308" s="112">
        <v>1</v>
      </c>
      <c r="T308" s="136">
        <v>-2.5594071494229799E-2</v>
      </c>
    </row>
    <row r="309" spans="1:20">
      <c r="A309" s="129" t="s">
        <v>17</v>
      </c>
      <c r="B309" s="130" t="s">
        <v>3</v>
      </c>
      <c r="C309" s="130">
        <v>20</v>
      </c>
      <c r="D309" s="130">
        <v>24</v>
      </c>
      <c r="E309" s="132">
        <v>43708</v>
      </c>
      <c r="F309" s="143">
        <v>3564.2224576958724</v>
      </c>
      <c r="G309" s="133">
        <v>3426.4102171620852</v>
      </c>
      <c r="H309" s="133">
        <v>5.9071978107513088</v>
      </c>
      <c r="I309" s="133">
        <v>5.6764354838709679</v>
      </c>
      <c r="J309" s="133">
        <v>5.9338240338712582</v>
      </c>
      <c r="K309" s="133">
        <v>5.615887096774193</v>
      </c>
      <c r="L309" s="159">
        <f t="shared" si="15"/>
        <v>0.81549632619739165</v>
      </c>
      <c r="M309" s="134">
        <f t="shared" si="16"/>
        <v>0.82220230304755326</v>
      </c>
      <c r="N309" s="134">
        <f t="shared" si="17"/>
        <v>0.23953107914622795</v>
      </c>
      <c r="O309" s="134">
        <f t="shared" si="18"/>
        <v>0.23026950384153799</v>
      </c>
      <c r="P309" s="156">
        <v>0.99</v>
      </c>
      <c r="Q309" s="83">
        <v>0.99739999999999995</v>
      </c>
      <c r="R309" s="156">
        <v>0.99</v>
      </c>
      <c r="S309" s="112">
        <v>1</v>
      </c>
      <c r="T309" s="136">
        <v>-2.5594071494229799E-2</v>
      </c>
    </row>
    <row r="310" spans="1:20">
      <c r="A310" s="129" t="s">
        <v>17</v>
      </c>
      <c r="B310" s="130" t="s">
        <v>3</v>
      </c>
      <c r="C310" s="130">
        <v>20</v>
      </c>
      <c r="D310" s="130">
        <v>24</v>
      </c>
      <c r="E310" s="132">
        <v>43738</v>
      </c>
      <c r="F310" s="143">
        <v>3717.2259355416973</v>
      </c>
      <c r="G310" s="133">
        <v>3621.1290510801659</v>
      </c>
      <c r="H310" s="133">
        <v>6.1174629055733405</v>
      </c>
      <c r="I310" s="133">
        <v>6.05</v>
      </c>
      <c r="J310" s="133">
        <v>6.6950261407021374</v>
      </c>
      <c r="K310" s="133">
        <v>6.53</v>
      </c>
      <c r="L310" s="159">
        <f t="shared" si="15"/>
        <v>0.77893100401749227</v>
      </c>
      <c r="M310" s="134">
        <f t="shared" si="16"/>
        <v>0.78598917948748537</v>
      </c>
      <c r="N310" s="134">
        <f t="shared" si="17"/>
        <v>0.25814068996817346</v>
      </c>
      <c r="O310" s="134">
        <f t="shared" si="18"/>
        <v>0.25146729521390043</v>
      </c>
      <c r="P310" s="156">
        <v>0.99</v>
      </c>
      <c r="Q310" s="83">
        <v>0.97989999999999999</v>
      </c>
      <c r="R310" s="156">
        <v>0.99</v>
      </c>
      <c r="S310" s="112">
        <v>0.99529999999999996</v>
      </c>
      <c r="T310" s="136">
        <v>-1.84E-2</v>
      </c>
    </row>
    <row r="311" spans="1:20">
      <c r="A311" s="129" t="s">
        <v>17</v>
      </c>
      <c r="B311" s="130" t="s">
        <v>3</v>
      </c>
      <c r="C311" s="130">
        <v>20</v>
      </c>
      <c r="D311" s="130">
        <v>24</v>
      </c>
      <c r="E311" s="132">
        <v>43769</v>
      </c>
      <c r="F311" s="143">
        <v>3756.996835823596</v>
      </c>
      <c r="G311" s="133">
        <v>3427.79</v>
      </c>
      <c r="H311" s="133">
        <v>5.3323623443354959</v>
      </c>
      <c r="I311" s="133">
        <v>5.22</v>
      </c>
      <c r="J311" s="133">
        <v>6.4593520844817638</v>
      </c>
      <c r="K311" s="133">
        <v>6.12</v>
      </c>
      <c r="L311" s="159">
        <f t="shared" si="15"/>
        <v>0.78966654950588944</v>
      </c>
      <c r="M311" s="134">
        <f t="shared" si="16"/>
        <v>0.7532697107898586</v>
      </c>
      <c r="N311" s="134">
        <f t="shared" si="17"/>
        <v>0.25248634649352125</v>
      </c>
      <c r="O311" s="134">
        <f t="shared" si="18"/>
        <v>0.2303622311827957</v>
      </c>
      <c r="P311" s="156">
        <v>0.99</v>
      </c>
      <c r="Q311" s="83">
        <v>0.99939999999999996</v>
      </c>
      <c r="R311" s="156">
        <v>0.99</v>
      </c>
      <c r="S311" s="112">
        <v>1</v>
      </c>
      <c r="T311" s="136">
        <v>-1.9199999999999998E-2</v>
      </c>
    </row>
    <row r="312" spans="1:20">
      <c r="A312" s="129" t="s">
        <v>17</v>
      </c>
      <c r="B312" s="130" t="s">
        <v>3</v>
      </c>
      <c r="C312" s="130">
        <v>20</v>
      </c>
      <c r="D312" s="130">
        <v>24</v>
      </c>
      <c r="E312" s="132">
        <v>43799</v>
      </c>
      <c r="F312" s="143">
        <v>3196.1926853354539</v>
      </c>
      <c r="G312" s="133">
        <v>2609.598790759082</v>
      </c>
      <c r="H312" s="133">
        <v>4.4277856964932996</v>
      </c>
      <c r="I312" s="133">
        <v>3.56</v>
      </c>
      <c r="J312" s="133">
        <v>5.6141324910591726</v>
      </c>
      <c r="K312" s="133">
        <v>4.5</v>
      </c>
      <c r="L312" s="159">
        <f t="shared" si="15"/>
        <v>0.79869801421193587</v>
      </c>
      <c r="M312" s="134">
        <f t="shared" si="16"/>
        <v>0.80599592268880871</v>
      </c>
      <c r="N312" s="134">
        <f t="shared" si="17"/>
        <v>0.22195782537051761</v>
      </c>
      <c r="O312" s="134">
        <f t="shared" si="18"/>
        <v>0.18122213824715847</v>
      </c>
      <c r="P312" s="156">
        <v>0.99</v>
      </c>
      <c r="Q312" s="156">
        <v>0.99929999999999997</v>
      </c>
      <c r="R312" s="156">
        <v>0.99</v>
      </c>
      <c r="S312" s="157">
        <v>1</v>
      </c>
      <c r="T312" s="136">
        <v>-1.3899999999999999E-2</v>
      </c>
    </row>
    <row r="313" spans="1:20">
      <c r="A313" s="129" t="s">
        <v>17</v>
      </c>
      <c r="B313" s="130" t="s">
        <v>3</v>
      </c>
      <c r="C313" s="130">
        <v>20</v>
      </c>
      <c r="D313" s="130">
        <v>24</v>
      </c>
      <c r="E313" s="132">
        <v>43830</v>
      </c>
      <c r="F313" s="143">
        <v>3175.9378928251149</v>
      </c>
      <c r="G313" s="133">
        <v>3042.6732605056577</v>
      </c>
      <c r="H313" s="133">
        <v>3.8082873583532755</v>
      </c>
      <c r="I313" s="133">
        <v>3.7424677419354841</v>
      </c>
      <c r="J313" s="133">
        <v>5.2947245015465239</v>
      </c>
      <c r="K313" s="133">
        <v>5.1285161290322581</v>
      </c>
      <c r="L313" s="159">
        <f t="shared" si="15"/>
        <v>0.81436763105429444</v>
      </c>
      <c r="M313" s="134">
        <f t="shared" si="16"/>
        <v>0.80215922587829325</v>
      </c>
      <c r="N313" s="134">
        <f t="shared" si="17"/>
        <v>0.21343668634577384</v>
      </c>
      <c r="O313" s="134">
        <f t="shared" si="18"/>
        <v>0.20448072987269206</v>
      </c>
      <c r="P313" s="156">
        <v>0.99</v>
      </c>
      <c r="Q313" s="83">
        <v>0.99409999999999998</v>
      </c>
      <c r="R313" s="156">
        <v>0.99</v>
      </c>
      <c r="S313" s="112">
        <v>0.99490000000000001</v>
      </c>
      <c r="T313" s="136">
        <v>-1.9099999999999999E-2</v>
      </c>
    </row>
    <row r="314" spans="1:20">
      <c r="A314" s="129" t="s">
        <v>17</v>
      </c>
      <c r="B314" s="130" t="s">
        <v>3</v>
      </c>
      <c r="C314" s="130">
        <v>20</v>
      </c>
      <c r="D314" s="130">
        <v>24</v>
      </c>
      <c r="E314" s="132">
        <v>43861</v>
      </c>
      <c r="F314" s="143">
        <v>3169.8717841605535</v>
      </c>
      <c r="G314" s="143">
        <v>3049.8910501085511</v>
      </c>
      <c r="H314" s="143">
        <v>3.8369193718804895</v>
      </c>
      <c r="I314" s="143">
        <v>3.8479193548387096</v>
      </c>
      <c r="J314" s="143">
        <v>5.1149524439575051</v>
      </c>
      <c r="K314" s="143">
        <v>5.0777258064516131</v>
      </c>
      <c r="L314" s="159">
        <f t="shared" si="15"/>
        <v>0.84137957633234883</v>
      </c>
      <c r="M314" s="134">
        <f t="shared" si="16"/>
        <v>0.80779804780910258</v>
      </c>
      <c r="N314" s="134">
        <f t="shared" si="17"/>
        <v>0.21302901775272537</v>
      </c>
      <c r="O314" s="134">
        <f t="shared" si="18"/>
        <v>0.20496579637826282</v>
      </c>
      <c r="P314" s="83">
        <v>0.99</v>
      </c>
      <c r="Q314" s="83">
        <v>0.99939999999999996</v>
      </c>
      <c r="R314" s="83">
        <v>0.99</v>
      </c>
      <c r="S314" s="145">
        <v>1</v>
      </c>
      <c r="T314" s="136">
        <v>-2.1999999999999999E-2</v>
      </c>
    </row>
    <row r="315" spans="1:20">
      <c r="A315" s="129" t="s">
        <v>17</v>
      </c>
      <c r="B315" s="130" t="s">
        <v>3</v>
      </c>
      <c r="C315" s="130">
        <v>20</v>
      </c>
      <c r="D315" s="130">
        <v>24</v>
      </c>
      <c r="E315" s="132">
        <v>43890</v>
      </c>
      <c r="F315" s="143">
        <v>3398.5479193201963</v>
      </c>
      <c r="G315" s="133">
        <v>3488.6048525620404</v>
      </c>
      <c r="H315" s="133">
        <v>4.909433971557319</v>
      </c>
      <c r="I315" s="133">
        <v>5.1676551724137934</v>
      </c>
      <c r="J315" s="133">
        <v>6.0733236252204579</v>
      </c>
      <c r="K315" s="133">
        <v>6.4187413793103456</v>
      </c>
      <c r="L315" s="159">
        <f t="shared" si="15"/>
        <v>0.8121243644682179</v>
      </c>
      <c r="M315" s="134">
        <f t="shared" si="16"/>
        <v>0.78144204752709612</v>
      </c>
      <c r="N315" s="134">
        <f t="shared" si="17"/>
        <v>0.24414855742242789</v>
      </c>
      <c r="O315" s="134">
        <f t="shared" si="18"/>
        <v>0.25061816469554887</v>
      </c>
      <c r="P315" s="83">
        <v>0.99</v>
      </c>
      <c r="Q315" s="83">
        <v>0.99929999999999997</v>
      </c>
      <c r="R315" s="156">
        <v>0.99</v>
      </c>
      <c r="S315" s="112">
        <v>1</v>
      </c>
      <c r="T315" s="136">
        <v>-2.0899999999999998E-2</v>
      </c>
    </row>
    <row r="316" spans="1:20">
      <c r="A316" s="129" t="s">
        <v>17</v>
      </c>
      <c r="B316" s="130" t="s">
        <v>3</v>
      </c>
      <c r="C316" s="130">
        <v>20</v>
      </c>
      <c r="D316" s="130">
        <v>24</v>
      </c>
      <c r="E316" s="132">
        <v>43921</v>
      </c>
      <c r="F316" s="143">
        <v>3965.6218978683382</v>
      </c>
      <c r="G316" s="133">
        <v>3779.2635768099717</v>
      </c>
      <c r="H316" s="133">
        <v>6.0194264892473113</v>
      </c>
      <c r="I316" s="144">
        <v>5.78</v>
      </c>
      <c r="J316" s="133">
        <v>6.7130967741935486</v>
      </c>
      <c r="K316" s="144">
        <v>6.43</v>
      </c>
      <c r="L316" s="159">
        <f t="shared" ref="L316:L391" si="21">F316/D316/J316/DAY(E316)/P316</f>
        <v>0.80201089122760616</v>
      </c>
      <c r="M316" s="134">
        <f t="shared" ref="M316:M391" si="22">G316/D316/K316/DAY(E316)/Q316</f>
        <v>0.79540178739138323</v>
      </c>
      <c r="N316" s="134">
        <f t="shared" ref="N316:N391" si="23">F316/C316/24/DAY(E316)</f>
        <v>0.26650684797502272</v>
      </c>
      <c r="O316" s="134">
        <f t="shared" ref="O316:O391" si="24">G316/C316/24/DAY(E316)</f>
        <v>0.25398276725873464</v>
      </c>
      <c r="P316" s="83">
        <v>0.99</v>
      </c>
      <c r="Q316" s="83">
        <v>0.99319999999999997</v>
      </c>
      <c r="R316" s="83">
        <v>0.99</v>
      </c>
      <c r="S316" s="145">
        <v>0.995</v>
      </c>
      <c r="T316" s="136">
        <v>-1.84E-2</v>
      </c>
    </row>
    <row r="317" spans="1:20">
      <c r="A317" s="129" t="s">
        <v>17</v>
      </c>
      <c r="B317" s="130" t="s">
        <v>3</v>
      </c>
      <c r="C317" s="130">
        <v>20</v>
      </c>
      <c r="D317" s="130">
        <v>24</v>
      </c>
      <c r="E317" s="132">
        <v>43951</v>
      </c>
      <c r="F317" s="160">
        <v>4020.4335816204693</v>
      </c>
      <c r="G317" s="133">
        <v>3819.75</v>
      </c>
      <c r="H317" s="131">
        <v>6.8666666666666663</v>
      </c>
      <c r="I317" s="131">
        <v>6.6950000000000003</v>
      </c>
      <c r="J317" s="131">
        <v>7.1033333333333335</v>
      </c>
      <c r="K317" s="131">
        <v>6.8230000000000004</v>
      </c>
      <c r="L317" s="134">
        <f t="shared" si="21"/>
        <v>0.79404114301557527</v>
      </c>
      <c r="M317" s="134">
        <f t="shared" si="22"/>
        <v>0.77778108946876257</v>
      </c>
      <c r="N317" s="134">
        <f t="shared" si="23"/>
        <v>0.2791967765014215</v>
      </c>
      <c r="O317" s="134">
        <f t="shared" si="24"/>
        <v>0.26526041666666667</v>
      </c>
      <c r="P317" s="83">
        <v>0.99</v>
      </c>
      <c r="Q317" s="111">
        <v>0.99970000000000003</v>
      </c>
      <c r="R317" s="83">
        <v>0.995</v>
      </c>
      <c r="S317" s="112">
        <v>1</v>
      </c>
      <c r="T317" s="136">
        <v>-2.0899999999999998E-2</v>
      </c>
    </row>
    <row r="318" spans="1:20">
      <c r="A318" s="129" t="s">
        <v>17</v>
      </c>
      <c r="B318" s="130" t="s">
        <v>3</v>
      </c>
      <c r="C318" s="130">
        <v>20</v>
      </c>
      <c r="D318" s="130">
        <v>24</v>
      </c>
      <c r="E318" s="132">
        <v>43982</v>
      </c>
      <c r="F318" s="133">
        <v>3954.7248993474218</v>
      </c>
      <c r="G318" s="133">
        <v>4054.7367176087232</v>
      </c>
      <c r="H318" s="131">
        <v>6.903225806451613</v>
      </c>
      <c r="I318" s="131">
        <v>7.4182419354838718</v>
      </c>
      <c r="J318" s="131">
        <v>6.6870967741935488</v>
      </c>
      <c r="K318" s="131">
        <v>7.0935161290322579</v>
      </c>
      <c r="L318" s="134">
        <f t="shared" si="21"/>
        <v>0.8029167903807779</v>
      </c>
      <c r="M318" s="134">
        <f t="shared" si="22"/>
        <v>0.76891040585526327</v>
      </c>
      <c r="N318" s="134">
        <f t="shared" si="23"/>
        <v>0.26577452280560626</v>
      </c>
      <c r="O318" s="134">
        <f t="shared" si="24"/>
        <v>0.2724957471511239</v>
      </c>
      <c r="P318" s="83">
        <v>0.99</v>
      </c>
      <c r="Q318" s="111">
        <v>0.99919999999999998</v>
      </c>
      <c r="R318" s="83">
        <v>0.995</v>
      </c>
      <c r="S318" s="112">
        <v>1</v>
      </c>
      <c r="T318" s="146">
        <v>-3.10115019902658E-2</v>
      </c>
    </row>
    <row r="319" spans="1:20">
      <c r="A319" s="129" t="s">
        <v>17</v>
      </c>
      <c r="B319" s="130" t="s">
        <v>3</v>
      </c>
      <c r="C319" s="130">
        <v>20</v>
      </c>
      <c r="D319" s="130">
        <v>24</v>
      </c>
      <c r="E319" s="132">
        <v>44012</v>
      </c>
      <c r="F319" s="133">
        <v>3525.8159757287017</v>
      </c>
      <c r="G319" s="133">
        <v>3846.7322334675387</v>
      </c>
      <c r="H319" s="131">
        <v>6.5</v>
      </c>
      <c r="I319" s="131">
        <v>7.29</v>
      </c>
      <c r="J319" s="131">
        <v>6.1333333333333337</v>
      </c>
      <c r="K319" s="131">
        <v>6.81</v>
      </c>
      <c r="L319" s="134">
        <f t="shared" si="21"/>
        <v>0.80648330582288053</v>
      </c>
      <c r="M319" s="134">
        <f t="shared" si="22"/>
        <v>0.79022466273968528</v>
      </c>
      <c r="N319" s="134">
        <f t="shared" si="23"/>
        <v>0.24484833164782652</v>
      </c>
      <c r="O319" s="134">
        <f t="shared" si="24"/>
        <v>0.26713418287969021</v>
      </c>
      <c r="P319" s="83">
        <v>0.99</v>
      </c>
      <c r="Q319" s="111">
        <v>0.99280000000000002</v>
      </c>
      <c r="R319" s="83">
        <v>0.995</v>
      </c>
      <c r="S319" s="112">
        <v>0.99550000000000005</v>
      </c>
      <c r="T319" s="148">
        <v>-2.4299999999999999E-2</v>
      </c>
    </row>
    <row r="320" spans="1:20">
      <c r="A320" s="129" t="s">
        <v>17</v>
      </c>
      <c r="B320" s="130" t="s">
        <v>3</v>
      </c>
      <c r="C320" s="130">
        <v>20</v>
      </c>
      <c r="D320" s="130">
        <v>24</v>
      </c>
      <c r="E320" s="132">
        <v>44043</v>
      </c>
      <c r="F320" s="133">
        <v>3282.0057504119159</v>
      </c>
      <c r="G320" s="133">
        <v>3774.2791879366459</v>
      </c>
      <c r="H320" s="131">
        <v>5.741935483870968</v>
      </c>
      <c r="I320" s="131">
        <v>6.79</v>
      </c>
      <c r="J320" s="131">
        <v>5.4838709677419351</v>
      </c>
      <c r="K320" s="131">
        <v>6.36</v>
      </c>
      <c r="L320" s="134">
        <f t="shared" si="21"/>
        <v>0.81253855971774513</v>
      </c>
      <c r="M320" s="134">
        <f t="shared" si="22"/>
        <v>0.80164278906550179</v>
      </c>
      <c r="N320" s="134">
        <f t="shared" si="23"/>
        <v>0.22056490258144595</v>
      </c>
      <c r="O320" s="134">
        <f t="shared" si="24"/>
        <v>0.25364779488821548</v>
      </c>
      <c r="P320" s="83">
        <v>0.99</v>
      </c>
      <c r="Q320" s="111">
        <v>0.995</v>
      </c>
      <c r="R320" s="83">
        <v>0.995</v>
      </c>
      <c r="S320" s="112">
        <v>0.99629999999999996</v>
      </c>
      <c r="T320" s="146">
        <v>-1.9E-2</v>
      </c>
    </row>
    <row r="321" spans="1:20">
      <c r="A321" s="129" t="s">
        <v>17</v>
      </c>
      <c r="B321" s="130" t="s">
        <v>3</v>
      </c>
      <c r="C321" s="130">
        <v>20</v>
      </c>
      <c r="D321" s="130">
        <v>24</v>
      </c>
      <c r="E321" s="132">
        <v>44074</v>
      </c>
      <c r="F321" s="133">
        <v>3368.3439549223444</v>
      </c>
      <c r="G321" s="133">
        <v>3434.2486424842823</v>
      </c>
      <c r="H321" s="131">
        <v>5.709677419354839</v>
      </c>
      <c r="I321" s="131">
        <v>5.7350000000000003</v>
      </c>
      <c r="J321" s="131">
        <v>5.709677419354839</v>
      </c>
      <c r="K321" s="131">
        <v>5.633</v>
      </c>
      <c r="L321" s="134">
        <f t="shared" si="21"/>
        <v>0.80093399981984259</v>
      </c>
      <c r="M321" s="134">
        <f t="shared" si="22"/>
        <v>0.82083899005674077</v>
      </c>
      <c r="N321" s="134">
        <f t="shared" si="23"/>
        <v>0.22636720127166293</v>
      </c>
      <c r="O321" s="134">
        <f t="shared" si="24"/>
        <v>0.23079627973684691</v>
      </c>
      <c r="P321" s="83">
        <v>0.99</v>
      </c>
      <c r="Q321" s="111">
        <v>0.99829999999999997</v>
      </c>
      <c r="R321" s="83">
        <v>0.995</v>
      </c>
      <c r="S321" s="112">
        <v>0.99880000000000002</v>
      </c>
      <c r="T321" s="146">
        <v>-8.0000000000000002E-3</v>
      </c>
    </row>
    <row r="322" spans="1:20">
      <c r="A322" s="129" t="s">
        <v>17</v>
      </c>
      <c r="B322" s="130" t="s">
        <v>3</v>
      </c>
      <c r="C322" s="130">
        <v>20</v>
      </c>
      <c r="D322" s="130">
        <v>24</v>
      </c>
      <c r="E322" s="132">
        <v>44104</v>
      </c>
      <c r="F322" s="133">
        <v>3665.6517502775828</v>
      </c>
      <c r="G322" s="133">
        <v>3524.5976331284319</v>
      </c>
      <c r="H322" s="131">
        <v>5.9333333333333336</v>
      </c>
      <c r="I322" s="131">
        <v>5.9179000000000004</v>
      </c>
      <c r="J322" s="131">
        <v>6.4366666666666665</v>
      </c>
      <c r="K322" s="131">
        <v>6.3577000000000004</v>
      </c>
      <c r="L322" s="134">
        <f t="shared" si="21"/>
        <v>0.7989553201350601</v>
      </c>
      <c r="M322" s="134">
        <f t="shared" si="22"/>
        <v>0.78681350629249713</v>
      </c>
      <c r="N322" s="134">
        <f t="shared" si="23"/>
        <v>0.25455914932483215</v>
      </c>
      <c r="O322" s="134">
        <f t="shared" si="24"/>
        <v>0.24476372452280776</v>
      </c>
      <c r="P322" s="83">
        <v>0.99</v>
      </c>
      <c r="Q322" s="111">
        <v>0.97860000000000003</v>
      </c>
      <c r="R322" s="83">
        <v>0.995</v>
      </c>
      <c r="S322" s="112">
        <v>0.98680000000000001</v>
      </c>
      <c r="T322" s="146">
        <v>-2.3900000000000001E-2</v>
      </c>
    </row>
    <row r="323" spans="1:20">
      <c r="A323" s="129" t="s">
        <v>17</v>
      </c>
      <c r="B323" s="130" t="s">
        <v>3</v>
      </c>
      <c r="C323" s="130">
        <v>20</v>
      </c>
      <c r="D323" s="130">
        <v>24</v>
      </c>
      <c r="E323" s="132">
        <v>44135</v>
      </c>
      <c r="F323" s="133">
        <v>3711.3940708978785</v>
      </c>
      <c r="G323" s="133">
        <v>3603.8750622207699</v>
      </c>
      <c r="H323" s="131">
        <v>5.387096774193548</v>
      </c>
      <c r="I323" s="131">
        <v>5.2831290322580644</v>
      </c>
      <c r="J323" s="131">
        <v>6.4161290322580644</v>
      </c>
      <c r="K323" s="131">
        <v>6.3142258064516126</v>
      </c>
      <c r="L323" s="134">
        <f t="shared" si="21"/>
        <v>0.78533662223413081</v>
      </c>
      <c r="M323" s="134">
        <f t="shared" si="22"/>
        <v>0.76745060843504265</v>
      </c>
      <c r="N323" s="134">
        <f t="shared" si="23"/>
        <v>0.24942164454958859</v>
      </c>
      <c r="O323" s="134">
        <f t="shared" si="24"/>
        <v>0.24219590471913774</v>
      </c>
      <c r="P323" s="83">
        <v>0.99</v>
      </c>
      <c r="Q323" s="111">
        <v>0.99960000000000004</v>
      </c>
      <c r="R323" s="83">
        <v>0.995</v>
      </c>
      <c r="S323" s="112">
        <v>1</v>
      </c>
      <c r="T323" s="146">
        <v>-2.5999999999999999E-2</v>
      </c>
    </row>
    <row r="324" spans="1:20">
      <c r="A324" s="129" t="s">
        <v>17</v>
      </c>
      <c r="B324" s="130" t="s">
        <v>3</v>
      </c>
      <c r="C324" s="130">
        <v>20</v>
      </c>
      <c r="D324" s="130">
        <v>24</v>
      </c>
      <c r="E324" s="132">
        <v>44165</v>
      </c>
      <c r="F324" s="133">
        <v>3220.6597223535687</v>
      </c>
      <c r="G324" s="133">
        <v>3124.3352497672709</v>
      </c>
      <c r="H324" s="131">
        <v>4.2666666666666666</v>
      </c>
      <c r="I324" s="131">
        <v>4.2770000000000001</v>
      </c>
      <c r="J324" s="131">
        <v>5.4</v>
      </c>
      <c r="K324" s="131">
        <v>5.6429999999999998</v>
      </c>
      <c r="L324" s="134">
        <f t="shared" si="21"/>
        <v>0.8367262445321445</v>
      </c>
      <c r="M324" s="134">
        <f t="shared" si="22"/>
        <v>0.77113925611695988</v>
      </c>
      <c r="N324" s="134">
        <f t="shared" si="23"/>
        <v>0.22365692516344227</v>
      </c>
      <c r="O324" s="134">
        <f t="shared" si="24"/>
        <v>0.21696772567828271</v>
      </c>
      <c r="P324" s="83">
        <v>0.99</v>
      </c>
      <c r="Q324" s="111">
        <v>0.99719999999999998</v>
      </c>
      <c r="R324" s="83">
        <v>0.995</v>
      </c>
      <c r="S324" s="112">
        <v>0.99809999999999999</v>
      </c>
      <c r="T324" s="146">
        <v>-1.77E-2</v>
      </c>
    </row>
    <row r="325" spans="1:20">
      <c r="A325" s="129" t="s">
        <v>17</v>
      </c>
      <c r="B325" s="130" t="s">
        <v>3</v>
      </c>
      <c r="C325" s="130">
        <v>20</v>
      </c>
      <c r="D325" s="130">
        <v>24</v>
      </c>
      <c r="E325" s="132">
        <v>44196</v>
      </c>
      <c r="F325" s="133">
        <v>3166.2902598355963</v>
      </c>
      <c r="G325" s="133">
        <v>3210.0412154186301</v>
      </c>
      <c r="H325" s="131">
        <v>3.774193548387097</v>
      </c>
      <c r="I325" s="131">
        <v>3.96</v>
      </c>
      <c r="J325" s="131">
        <v>5.0258064516129037</v>
      </c>
      <c r="K325" s="131">
        <v>5.55</v>
      </c>
      <c r="L325" s="134">
        <f t="shared" si="21"/>
        <v>0.85533616541851865</v>
      </c>
      <c r="M325" s="134">
        <f t="shared" si="22"/>
        <v>0.7866831359775639</v>
      </c>
      <c r="N325" s="134">
        <f t="shared" si="23"/>
        <v>0.21278832391368255</v>
      </c>
      <c r="O325" s="134">
        <f t="shared" si="24"/>
        <v>0.21572857630501546</v>
      </c>
      <c r="P325" s="83">
        <v>0.99</v>
      </c>
      <c r="Q325" s="111">
        <v>0.98819999999999997</v>
      </c>
      <c r="R325" s="83">
        <v>0.995</v>
      </c>
      <c r="S325" s="112">
        <v>0.99099999999999999</v>
      </c>
      <c r="T325" s="146">
        <v>-2.4199999999999999E-2</v>
      </c>
    </row>
    <row r="326" spans="1:20">
      <c r="A326" s="129" t="s">
        <v>17</v>
      </c>
      <c r="B326" s="130" t="s">
        <v>3</v>
      </c>
      <c r="C326" s="130">
        <v>20</v>
      </c>
      <c r="D326" s="130">
        <v>24</v>
      </c>
      <c r="E326" s="132">
        <v>44227</v>
      </c>
      <c r="F326" s="133">
        <v>3282.5426795966059</v>
      </c>
      <c r="G326" s="133">
        <v>3114.5683358105957</v>
      </c>
      <c r="H326" s="131">
        <v>4.032258064516129</v>
      </c>
      <c r="I326" s="131">
        <v>4.032258064516129</v>
      </c>
      <c r="J326" s="131">
        <v>5.2967741935483863</v>
      </c>
      <c r="K326" s="131">
        <v>5.4297881285366643</v>
      </c>
      <c r="L326" s="134">
        <f t="shared" si="21"/>
        <v>0.84137730317707282</v>
      </c>
      <c r="M326" s="134">
        <f t="shared" si="22"/>
        <v>0.77384131811563583</v>
      </c>
      <c r="N326" s="134">
        <f t="shared" si="23"/>
        <v>0.22060098653202995</v>
      </c>
      <c r="O326" s="134">
        <f t="shared" si="24"/>
        <v>0.20931238815931424</v>
      </c>
      <c r="P326" s="83">
        <v>0.99</v>
      </c>
      <c r="Q326" s="111">
        <v>0.99629999999999996</v>
      </c>
      <c r="R326" s="83">
        <v>0.995</v>
      </c>
      <c r="S326" s="112">
        <v>0.99729999999999996</v>
      </c>
      <c r="T326" s="146">
        <v>-2.0500000000000001E-2</v>
      </c>
    </row>
    <row r="327" spans="1:20">
      <c r="A327" s="129" t="s">
        <v>17</v>
      </c>
      <c r="B327" s="130" t="s">
        <v>3</v>
      </c>
      <c r="C327" s="130">
        <v>20</v>
      </c>
      <c r="D327" s="130">
        <v>24</v>
      </c>
      <c r="E327" s="132">
        <v>44255</v>
      </c>
      <c r="F327" s="133">
        <v>3335.5876921978283</v>
      </c>
      <c r="G327" s="133">
        <v>3326.2937362989896</v>
      </c>
      <c r="H327" s="131">
        <v>4.9642857142857144</v>
      </c>
      <c r="I327" s="131">
        <v>5.176036492873048</v>
      </c>
      <c r="J327" s="131">
        <v>6.0892857142857144</v>
      </c>
      <c r="K327" s="131">
        <v>6.5244160881001809</v>
      </c>
      <c r="L327" s="134">
        <f t="shared" si="21"/>
        <v>0.82338233068658939</v>
      </c>
      <c r="M327" s="134">
        <f t="shared" si="22"/>
        <v>0.76301352384955745</v>
      </c>
      <c r="N327" s="134">
        <f t="shared" si="23"/>
        <v>0.24818360805043366</v>
      </c>
      <c r="O327" s="134">
        <f t="shared" si="24"/>
        <v>0.24749209347462719</v>
      </c>
      <c r="P327" s="83">
        <v>0.99</v>
      </c>
      <c r="Q327" s="111">
        <v>0.99429999999999996</v>
      </c>
      <c r="R327" s="83">
        <v>0.995</v>
      </c>
      <c r="S327" s="112">
        <v>0.996</v>
      </c>
      <c r="T327" s="146">
        <v>-2.3300000000000001E-2</v>
      </c>
    </row>
    <row r="328" spans="1:20">
      <c r="A328" s="129" t="s">
        <v>17</v>
      </c>
      <c r="B328" s="130" t="s">
        <v>3</v>
      </c>
      <c r="C328" s="130">
        <v>20</v>
      </c>
      <c r="D328" s="130">
        <v>24</v>
      </c>
      <c r="E328" s="132">
        <v>44286</v>
      </c>
      <c r="F328" s="137">
        <v>4133.0638929351944</v>
      </c>
      <c r="G328" s="133">
        <v>3779.0948792596387</v>
      </c>
      <c r="H328" s="138">
        <v>6.161290322580645</v>
      </c>
      <c r="I328" s="131">
        <v>5.9594257889890523</v>
      </c>
      <c r="J328" s="131">
        <v>6.9129032258064518</v>
      </c>
      <c r="K328" s="131">
        <v>6.7469898991959871</v>
      </c>
      <c r="L328" s="134">
        <f t="shared" si="21"/>
        <v>0.81171488821470161</v>
      </c>
      <c r="M328" s="134">
        <f t="shared" si="22"/>
        <v>0.75601894422883176</v>
      </c>
      <c r="N328" s="134">
        <f t="shared" si="23"/>
        <v>0.27775967022413939</v>
      </c>
      <c r="O328" s="134">
        <f t="shared" si="24"/>
        <v>0.2539714300577714</v>
      </c>
      <c r="P328" s="83">
        <v>0.99</v>
      </c>
      <c r="Q328" s="111">
        <v>0.99580000000000002</v>
      </c>
      <c r="R328" s="83">
        <v>0.995</v>
      </c>
      <c r="S328" s="112">
        <v>0.99650000000000005</v>
      </c>
      <c r="T328" s="146">
        <v>-3.9300000000000002E-2</v>
      </c>
    </row>
    <row r="329" spans="1:20">
      <c r="A329" s="129" t="s">
        <v>17</v>
      </c>
      <c r="B329" s="130" t="s">
        <v>3</v>
      </c>
      <c r="C329" s="130">
        <v>20</v>
      </c>
      <c r="D329" s="130">
        <v>24</v>
      </c>
      <c r="E329" s="132">
        <v>44316</v>
      </c>
      <c r="F329" s="133">
        <v>3992.7414709292721</v>
      </c>
      <c r="G329" s="133">
        <v>3988.9807680659146</v>
      </c>
      <c r="H329" s="131">
        <v>6.8666666666666663</v>
      </c>
      <c r="I329" s="133">
        <v>7.0605932881547444</v>
      </c>
      <c r="J329" s="131">
        <v>7.1033333333333335</v>
      </c>
      <c r="K329" s="133">
        <v>7.3302411644383785</v>
      </c>
      <c r="L329" s="134">
        <f t="shared" si="21"/>
        <v>0.78857191319760878</v>
      </c>
      <c r="M329" s="134">
        <f t="shared" si="22"/>
        <v>0.7563369109908924</v>
      </c>
      <c r="N329" s="134">
        <f t="shared" si="23"/>
        <v>0.27727371325897721</v>
      </c>
      <c r="O329" s="134">
        <f t="shared" si="24"/>
        <v>0.27701255333791075</v>
      </c>
      <c r="P329" s="83">
        <v>0.99</v>
      </c>
      <c r="Q329" s="111">
        <v>0.99929999999999997</v>
      </c>
      <c r="R329" s="83">
        <v>0.995</v>
      </c>
      <c r="S329" s="112">
        <v>1</v>
      </c>
      <c r="T329" s="136">
        <v>-2.92E-2</v>
      </c>
    </row>
    <row r="330" spans="1:20">
      <c r="A330" s="129" t="s">
        <v>17</v>
      </c>
      <c r="B330" s="130" t="s">
        <v>3</v>
      </c>
      <c r="C330" s="130">
        <v>20</v>
      </c>
      <c r="D330" s="130">
        <v>24</v>
      </c>
      <c r="E330" s="132">
        <v>44347</v>
      </c>
      <c r="F330" s="133">
        <v>3932.1031166575494</v>
      </c>
      <c r="G330" s="133">
        <v>3796.5550672068016</v>
      </c>
      <c r="H330" s="131">
        <v>6.903225806451613</v>
      </c>
      <c r="I330" s="133">
        <v>6.8</v>
      </c>
      <c r="J330" s="131">
        <v>6.6870967741935488</v>
      </c>
      <c r="K330" s="133">
        <v>6.5670000000000002</v>
      </c>
      <c r="L330" s="134">
        <f t="shared" si="21"/>
        <v>0.79832395279729873</v>
      </c>
      <c r="M330" s="134">
        <f t="shared" si="22"/>
        <v>0.77775138415011569</v>
      </c>
      <c r="N330" s="134">
        <f t="shared" si="23"/>
        <v>0.26425424171085682</v>
      </c>
      <c r="O330" s="134">
        <f t="shared" si="24"/>
        <v>0.25514482978540332</v>
      </c>
      <c r="P330" s="83">
        <v>0.99</v>
      </c>
      <c r="Q330" s="111">
        <v>0.99909999999999999</v>
      </c>
      <c r="R330" s="83">
        <v>0.995</v>
      </c>
      <c r="S330" s="112">
        <v>1</v>
      </c>
      <c r="T330" s="146">
        <v>-2.6499999999999999E-2</v>
      </c>
    </row>
    <row r="331" spans="1:20">
      <c r="A331" s="129" t="s">
        <v>17</v>
      </c>
      <c r="B331" s="130" t="s">
        <v>3</v>
      </c>
      <c r="C331" s="130">
        <v>20</v>
      </c>
      <c r="D331" s="130">
        <v>24</v>
      </c>
      <c r="E331" s="132">
        <v>44377</v>
      </c>
      <c r="F331" s="133">
        <v>3506.1159048522404</v>
      </c>
      <c r="G331" s="131">
        <v>3829.3426503227993</v>
      </c>
      <c r="H331" s="131">
        <v>6.5</v>
      </c>
      <c r="I331" s="131">
        <v>7.2093026494153811</v>
      </c>
      <c r="J331" s="131">
        <v>6.1333333333333337</v>
      </c>
      <c r="K331" s="131">
        <v>6.8079090286152333</v>
      </c>
      <c r="L331" s="134">
        <f t="shared" si="21"/>
        <v>0.80197717776776822</v>
      </c>
      <c r="M331" s="134">
        <f t="shared" si="22"/>
        <v>0.78326482700577238</v>
      </c>
      <c r="N331" s="134">
        <f t="shared" si="23"/>
        <v>0.24348027117029447</v>
      </c>
      <c r="O331" s="134">
        <f t="shared" si="24"/>
        <v>0.26592657293908328</v>
      </c>
      <c r="P331" s="83">
        <v>0.99</v>
      </c>
      <c r="Q331" s="111">
        <v>0.99739999999999995</v>
      </c>
      <c r="R331" s="83">
        <v>0.995</v>
      </c>
      <c r="S331" s="112">
        <v>0.998</v>
      </c>
      <c r="T331" s="146">
        <v>-2.1499999999999998E-2</v>
      </c>
    </row>
    <row r="332" spans="1:20">
      <c r="A332" s="129" t="s">
        <v>17</v>
      </c>
      <c r="B332" s="130" t="s">
        <v>3</v>
      </c>
      <c r="C332" s="130">
        <v>20</v>
      </c>
      <c r="D332" s="130">
        <v>24</v>
      </c>
      <c r="E332" s="132">
        <v>44408</v>
      </c>
      <c r="F332" s="133">
        <v>3262.7133610522151</v>
      </c>
      <c r="G332" s="133">
        <v>3605.1806958142938</v>
      </c>
      <c r="H332" s="131">
        <v>5.741935483870968</v>
      </c>
      <c r="I332" s="133">
        <v>6.3524558233669408</v>
      </c>
      <c r="J332" s="131">
        <v>5.4838709677419351</v>
      </c>
      <c r="K332" s="133">
        <v>6.103163487676631</v>
      </c>
      <c r="L332" s="134">
        <f t="shared" si="21"/>
        <v>0.80776227001688827</v>
      </c>
      <c r="M332" s="134">
        <f t="shared" si="22"/>
        <v>0.79483518638115003</v>
      </c>
      <c r="N332" s="134">
        <f t="shared" si="23"/>
        <v>0.21926837103845531</v>
      </c>
      <c r="O332" s="134">
        <f t="shared" si="24"/>
        <v>0.2422836489122509</v>
      </c>
      <c r="P332" s="83">
        <v>0.99</v>
      </c>
      <c r="Q332" s="111">
        <v>0.99890000000000001</v>
      </c>
      <c r="R332" s="83">
        <v>0.995</v>
      </c>
      <c r="S332" s="135">
        <v>1</v>
      </c>
      <c r="T332" s="146">
        <v>-1.34E-2</v>
      </c>
    </row>
    <row r="333" spans="1:20">
      <c r="A333" s="129" t="s">
        <v>17</v>
      </c>
      <c r="B333" s="130" t="s">
        <v>3</v>
      </c>
      <c r="C333" s="130">
        <v>20</v>
      </c>
      <c r="D333" s="130">
        <v>24</v>
      </c>
      <c r="E333" s="132">
        <v>44439</v>
      </c>
      <c r="F333" s="133">
        <v>3349.5782393184631</v>
      </c>
      <c r="G333" s="133">
        <v>3933.6761995026391</v>
      </c>
      <c r="H333" s="131">
        <v>5.709677419354839</v>
      </c>
      <c r="I333" s="133">
        <v>6.6500316632803029</v>
      </c>
      <c r="J333" s="131">
        <v>5.709677419354839</v>
      </c>
      <c r="K333" s="131">
        <v>6.7151647157715253</v>
      </c>
      <c r="L333" s="134">
        <f t="shared" si="21"/>
        <v>0.79647183685215217</v>
      </c>
      <c r="M333" s="134">
        <f t="shared" si="22"/>
        <v>0.78861390489377914</v>
      </c>
      <c r="N333" s="134">
        <f t="shared" si="23"/>
        <v>0.22510606447032683</v>
      </c>
      <c r="O333" s="134">
        <f t="shared" si="24"/>
        <v>0.26435995964399461</v>
      </c>
      <c r="P333" s="83">
        <v>0.99</v>
      </c>
      <c r="Q333" s="134">
        <v>0.99839999999999995</v>
      </c>
      <c r="R333" s="83">
        <v>0.995</v>
      </c>
      <c r="S333" s="135">
        <v>1</v>
      </c>
      <c r="T333" s="146">
        <v>-1.9900000000000001E-2</v>
      </c>
    </row>
    <row r="334" spans="1:20">
      <c r="A334" s="129" t="s">
        <v>17</v>
      </c>
      <c r="B334" s="130" t="s">
        <v>3</v>
      </c>
      <c r="C334" s="130">
        <v>20</v>
      </c>
      <c r="D334" s="130">
        <v>24</v>
      </c>
      <c r="E334" s="132">
        <v>44469</v>
      </c>
      <c r="F334" s="133">
        <v>3636.6805899234996</v>
      </c>
      <c r="G334" s="133">
        <v>3181.0199529038032</v>
      </c>
      <c r="H334" s="131">
        <v>5.9333333333333336</v>
      </c>
      <c r="I334" s="133">
        <v>5.060221052546618</v>
      </c>
      <c r="J334" s="131">
        <v>6.4366666666666665</v>
      </c>
      <c r="K334" s="133">
        <v>5.4637724361671438</v>
      </c>
      <c r="L334" s="134">
        <f t="shared" si="21"/>
        <v>0.79264084612818586</v>
      </c>
      <c r="M334" s="134">
        <f t="shared" si="22"/>
        <v>0.81235496475159974</v>
      </c>
      <c r="N334" s="134">
        <f t="shared" si="23"/>
        <v>0.25254726318913195</v>
      </c>
      <c r="O334" s="134">
        <f t="shared" si="24"/>
        <v>0.22090416339609745</v>
      </c>
      <c r="P334" s="83">
        <v>0.99</v>
      </c>
      <c r="Q334" s="134">
        <v>0.99539500000000003</v>
      </c>
      <c r="R334" s="83">
        <v>0.995</v>
      </c>
      <c r="S334" s="135">
        <v>0.99560000000000004</v>
      </c>
      <c r="T334" s="146">
        <v>-4.1000000000000003E-3</v>
      </c>
    </row>
    <row r="335" spans="1:20">
      <c r="A335" s="129" t="s">
        <v>17</v>
      </c>
      <c r="B335" s="130" t="s">
        <v>3</v>
      </c>
      <c r="C335" s="130">
        <v>20</v>
      </c>
      <c r="D335" s="130">
        <v>24</v>
      </c>
      <c r="E335" s="132">
        <v>44500</v>
      </c>
      <c r="F335" s="133">
        <v>3701.3330037592586</v>
      </c>
      <c r="G335" s="133">
        <v>3802.4065952007409</v>
      </c>
      <c r="H335" s="131">
        <v>5.387096774193548</v>
      </c>
      <c r="I335" s="131">
        <v>5.3975767143934856</v>
      </c>
      <c r="J335" s="131">
        <v>6.4161290322580644</v>
      </c>
      <c r="K335" s="131">
        <v>6.5516660122921584</v>
      </c>
      <c r="L335" s="134">
        <f t="shared" si="21"/>
        <v>0.78320768514694006</v>
      </c>
      <c r="M335" s="134">
        <f t="shared" si="22"/>
        <v>0.78202872597626039</v>
      </c>
      <c r="N335" s="134">
        <f t="shared" si="23"/>
        <v>0.24874549756446629</v>
      </c>
      <c r="O335" s="134">
        <f t="shared" si="24"/>
        <v>0.25553807763445835</v>
      </c>
      <c r="P335" s="83">
        <v>0.99</v>
      </c>
      <c r="Q335" s="134">
        <v>0.99749600000000005</v>
      </c>
      <c r="R335" s="83">
        <v>0.995</v>
      </c>
      <c r="S335" s="135">
        <v>0.99834599999999996</v>
      </c>
      <c r="T335" s="146">
        <v>-9.1000000000000004E-3</v>
      </c>
    </row>
    <row r="336" spans="1:20">
      <c r="A336" s="129" t="s">
        <v>17</v>
      </c>
      <c r="B336" s="130" t="s">
        <v>3</v>
      </c>
      <c r="C336" s="130">
        <v>20</v>
      </c>
      <c r="D336" s="130">
        <v>24</v>
      </c>
      <c r="E336" s="132">
        <v>44530</v>
      </c>
      <c r="F336" s="133">
        <v>3196.8545286891786</v>
      </c>
      <c r="G336" s="133">
        <v>3080.3826763375923</v>
      </c>
      <c r="H336" s="131">
        <v>4.2666666666666666</v>
      </c>
      <c r="I336" s="133">
        <v>4.2787834331959802</v>
      </c>
      <c r="J336" s="131">
        <v>5.4</v>
      </c>
      <c r="K336" s="133">
        <v>5.6730187310154694</v>
      </c>
      <c r="L336" s="134">
        <f t="shared" si="21"/>
        <v>0.83054166372811933</v>
      </c>
      <c r="M336" s="134">
        <f t="shared" si="22"/>
        <v>0.75450802402153039</v>
      </c>
      <c r="N336" s="134">
        <f t="shared" si="23"/>
        <v>0.22200378671452631</v>
      </c>
      <c r="O336" s="134">
        <f t="shared" si="24"/>
        <v>0.21391546363455502</v>
      </c>
      <c r="P336" s="83">
        <v>0.99</v>
      </c>
      <c r="Q336" s="134">
        <v>0.99952600000000003</v>
      </c>
      <c r="R336" s="83">
        <v>0.995</v>
      </c>
      <c r="S336" s="135">
        <v>1</v>
      </c>
      <c r="T336" s="146">
        <v>-1.9599999999999999E-2</v>
      </c>
    </row>
    <row r="337" spans="1:20">
      <c r="A337" s="129" t="s">
        <v>17</v>
      </c>
      <c r="B337" s="130" t="s">
        <v>3</v>
      </c>
      <c r="C337" s="130">
        <v>20</v>
      </c>
      <c r="D337" s="130">
        <v>24</v>
      </c>
      <c r="E337" s="132">
        <v>44561</v>
      </c>
      <c r="F337" s="133">
        <v>3148.9396031219981</v>
      </c>
      <c r="G337" s="133">
        <v>2671.0449108857561</v>
      </c>
      <c r="H337" s="131">
        <v>3.774193548387097</v>
      </c>
      <c r="I337" s="133">
        <v>3.4357964858668018</v>
      </c>
      <c r="J337" s="131">
        <v>5.0258064516129037</v>
      </c>
      <c r="K337" s="133">
        <v>4.7029008583632814</v>
      </c>
      <c r="L337" s="134">
        <f t="shared" si="21"/>
        <v>0.85064908907269043</v>
      </c>
      <c r="M337" s="134">
        <f t="shared" si="22"/>
        <v>0.76353561389833546</v>
      </c>
      <c r="N337" s="134">
        <f t="shared" si="23"/>
        <v>0.21162228515604825</v>
      </c>
      <c r="O337" s="134">
        <f t="shared" si="24"/>
        <v>0.17950570637673094</v>
      </c>
      <c r="P337" s="83">
        <v>0.99</v>
      </c>
      <c r="Q337" s="134">
        <v>0.99980000000000002</v>
      </c>
      <c r="R337" s="83">
        <v>0.995</v>
      </c>
      <c r="S337" s="135">
        <v>1</v>
      </c>
      <c r="T337" s="146">
        <v>-1.9599999999999999E-2</v>
      </c>
    </row>
    <row r="338" spans="1:20">
      <c r="A338" s="129" t="s">
        <v>17</v>
      </c>
      <c r="B338" s="130" t="s">
        <v>3</v>
      </c>
      <c r="C338" s="130">
        <v>20</v>
      </c>
      <c r="D338" s="130">
        <v>24</v>
      </c>
      <c r="E338" s="132">
        <v>44592</v>
      </c>
      <c r="F338" s="133">
        <v>3266.1299661986113</v>
      </c>
      <c r="G338" s="133">
        <v>3020.4782174805382</v>
      </c>
      <c r="H338" s="131">
        <v>4.032258064516129</v>
      </c>
      <c r="I338" s="131">
        <v>3.8213471647372352</v>
      </c>
      <c r="J338" s="131">
        <v>5.2967741935483863</v>
      </c>
      <c r="K338" s="131">
        <v>5.1590927515770826</v>
      </c>
      <c r="L338" s="134">
        <f t="shared" si="21"/>
        <v>0.83717041666118452</v>
      </c>
      <c r="M338" s="134">
        <f t="shared" si="22"/>
        <v>0.78726431886256265</v>
      </c>
      <c r="N338" s="134">
        <f t="shared" si="23"/>
        <v>0.21949798159936904</v>
      </c>
      <c r="O338" s="134">
        <f t="shared" si="24"/>
        <v>0.2029891275188534</v>
      </c>
      <c r="P338" s="83">
        <v>0.99</v>
      </c>
      <c r="Q338" s="134">
        <v>0.99956</v>
      </c>
      <c r="R338" s="83">
        <v>0.995</v>
      </c>
      <c r="S338" s="135">
        <v>1</v>
      </c>
      <c r="T338" s="146">
        <v>-1.24E-2</v>
      </c>
    </row>
    <row r="339" spans="1:20">
      <c r="A339" s="129" t="s">
        <v>17</v>
      </c>
      <c r="B339" s="130" t="s">
        <v>3</v>
      </c>
      <c r="C339" s="130">
        <v>20</v>
      </c>
      <c r="D339" s="130">
        <v>24</v>
      </c>
      <c r="E339" s="132">
        <v>44620</v>
      </c>
      <c r="F339" s="133">
        <v>3318.9097537368616</v>
      </c>
      <c r="G339" s="133">
        <v>3419.9572879092484</v>
      </c>
      <c r="H339" s="131">
        <v>4.9642857142857144</v>
      </c>
      <c r="I339" s="133">
        <v>5.2277313767176645</v>
      </c>
      <c r="J339" s="131">
        <v>6.0892857142857144</v>
      </c>
      <c r="K339" s="133">
        <v>6.597489013050498</v>
      </c>
      <c r="L339" s="134">
        <f t="shared" si="21"/>
        <v>0.81926541903316186</v>
      </c>
      <c r="M339" s="134">
        <f t="shared" si="22"/>
        <v>0.7769757519078393</v>
      </c>
      <c r="N339" s="134">
        <f t="shared" si="23"/>
        <v>0.24694269001018315</v>
      </c>
      <c r="O339" s="134">
        <f t="shared" si="24"/>
        <v>0.25446110773134289</v>
      </c>
      <c r="P339" s="83">
        <v>0.99</v>
      </c>
      <c r="Q339" s="134">
        <v>0.99280800000000002</v>
      </c>
      <c r="R339" s="83">
        <v>0.995</v>
      </c>
      <c r="S339" s="135">
        <v>1</v>
      </c>
      <c r="T339" s="146">
        <v>-1.3599999999999999E-2</v>
      </c>
    </row>
    <row r="340" spans="1:20">
      <c r="A340" s="129" t="s">
        <v>17</v>
      </c>
      <c r="B340" s="130" t="s">
        <v>3</v>
      </c>
      <c r="C340" s="130">
        <v>20</v>
      </c>
      <c r="D340" s="130">
        <v>24</v>
      </c>
      <c r="E340" s="132">
        <v>44651</v>
      </c>
      <c r="F340" s="137">
        <v>4112.3985734705211</v>
      </c>
      <c r="G340" s="137">
        <v>4025.2259116851255</v>
      </c>
      <c r="H340" s="138">
        <v>6.161290322580645</v>
      </c>
      <c r="I340" s="137">
        <v>6.3566705613402483</v>
      </c>
      <c r="J340" s="131">
        <v>6.9129032258064518</v>
      </c>
      <c r="K340" s="158">
        <v>7.236077078760462</v>
      </c>
      <c r="L340" s="134">
        <f t="shared" si="21"/>
        <v>0.80765631377362856</v>
      </c>
      <c r="M340" s="134">
        <f t="shared" si="22"/>
        <v>0.75132564174765171</v>
      </c>
      <c r="N340" s="134">
        <f t="shared" si="23"/>
        <v>0.2763708718730189</v>
      </c>
      <c r="O340" s="134">
        <f t="shared" si="24"/>
        <v>0.27051249406486061</v>
      </c>
      <c r="P340" s="83">
        <v>0.99</v>
      </c>
      <c r="Q340" s="140">
        <v>0.99514400000000003</v>
      </c>
      <c r="R340" s="83">
        <v>0.995</v>
      </c>
      <c r="S340" s="142">
        <v>0.99582400000000004</v>
      </c>
      <c r="T340" s="146">
        <v>-1.77E-2</v>
      </c>
    </row>
    <row r="341" spans="1:20">
      <c r="A341" s="129" t="s">
        <v>17</v>
      </c>
      <c r="B341" s="130" t="s">
        <v>3</v>
      </c>
      <c r="C341" s="130">
        <v>20</v>
      </c>
      <c r="D341" s="130">
        <v>24</v>
      </c>
      <c r="E341" s="132">
        <v>44681</v>
      </c>
      <c r="F341" s="133">
        <v>3970.9561294722744</v>
      </c>
      <c r="G341" s="133">
        <v>3978.4058291324923</v>
      </c>
      <c r="H341" s="131">
        <v>6.8666666666666663</v>
      </c>
      <c r="I341" s="133">
        <v>7.1827322920812131</v>
      </c>
      <c r="J341" s="131">
        <v>7.1033333333333335</v>
      </c>
      <c r="K341" s="133">
        <v>7.4696525021114804</v>
      </c>
      <c r="L341" s="134">
        <f t="shared" si="21"/>
        <v>0.78426927839956617</v>
      </c>
      <c r="M341" s="134">
        <f t="shared" si="22"/>
        <v>0.74075727957532778</v>
      </c>
      <c r="N341" s="134">
        <f t="shared" si="23"/>
        <v>0.27576084232446352</v>
      </c>
      <c r="O341" s="134">
        <f t="shared" si="24"/>
        <v>0.27627818257864528</v>
      </c>
      <c r="P341" s="83">
        <v>0.99</v>
      </c>
      <c r="Q341" s="111">
        <v>0.99861999999999995</v>
      </c>
      <c r="R341" s="83">
        <v>0.995</v>
      </c>
      <c r="S341" s="112">
        <v>1</v>
      </c>
      <c r="T341" s="136">
        <v>-2.2599999999999999E-2</v>
      </c>
    </row>
    <row r="342" spans="1:20">
      <c r="A342" s="129" t="s">
        <v>17</v>
      </c>
      <c r="B342" s="130" t="s">
        <v>3</v>
      </c>
      <c r="C342" s="130">
        <v>20</v>
      </c>
      <c r="D342" s="130">
        <v>24</v>
      </c>
      <c r="E342" s="132">
        <v>44712</v>
      </c>
      <c r="F342" s="133">
        <v>3908.9037690374807</v>
      </c>
      <c r="G342" s="133">
        <v>3954.9553024673933</v>
      </c>
      <c r="H342" s="131">
        <v>6.903225806451613</v>
      </c>
      <c r="I342" s="133">
        <v>7.2804712931996072</v>
      </c>
      <c r="J342" s="131">
        <v>6.6870967741935488</v>
      </c>
      <c r="K342" s="133">
        <v>7.0792714564567971</v>
      </c>
      <c r="L342" s="134">
        <f t="shared" si="21"/>
        <v>0.79361385381339544</v>
      </c>
      <c r="M342" s="134">
        <f t="shared" si="22"/>
        <v>0.75171586726134165</v>
      </c>
      <c r="N342" s="134">
        <f t="shared" si="23"/>
        <v>0.26269514576864789</v>
      </c>
      <c r="O342" s="134">
        <f t="shared" si="24"/>
        <v>0.26579000688624954</v>
      </c>
      <c r="P342" s="83">
        <v>0.99</v>
      </c>
      <c r="Q342" s="111">
        <v>0.99890999999999996</v>
      </c>
      <c r="R342" s="83">
        <v>0.995</v>
      </c>
      <c r="S342" s="112">
        <v>1</v>
      </c>
      <c r="T342" s="146">
        <v>-2.12E-2</v>
      </c>
    </row>
    <row r="343" spans="1:20">
      <c r="A343" s="149" t="s">
        <v>17</v>
      </c>
      <c r="B343" s="150" t="s">
        <v>3</v>
      </c>
      <c r="C343" s="130">
        <v>20</v>
      </c>
      <c r="D343" s="150">
        <f>+(90*24*460/10^6)+24</f>
        <v>24.993600000000001</v>
      </c>
      <c r="E343" s="152">
        <v>44742</v>
      </c>
      <c r="F343" s="153">
        <f>3606.93893967418*D343/(24+(118*24*460/10^6))</f>
        <v>3562.8734413786574</v>
      </c>
      <c r="G343" s="131">
        <v>3777.5093995000921</v>
      </c>
      <c r="H343" s="131">
        <v>6.5</v>
      </c>
      <c r="I343" s="131">
        <v>7.0267450331668604</v>
      </c>
      <c r="J343" s="131">
        <v>6.1333333333333337</v>
      </c>
      <c r="K343" s="131">
        <v>6.6290936980147883</v>
      </c>
      <c r="L343" s="134">
        <f t="shared" si="21"/>
        <v>0.782561653609116</v>
      </c>
      <c r="M343" s="134">
        <f t="shared" si="22"/>
        <v>0.76064029241369568</v>
      </c>
      <c r="N343" s="134">
        <f t="shared" si="23"/>
        <v>0.24742176676240674</v>
      </c>
      <c r="O343" s="134">
        <f t="shared" si="24"/>
        <v>0.26232704163195081</v>
      </c>
      <c r="P343" s="83">
        <v>0.99</v>
      </c>
      <c r="Q343" s="111">
        <v>0.99912999999999996</v>
      </c>
      <c r="R343" s="83">
        <v>0.995</v>
      </c>
      <c r="S343" s="112">
        <v>1</v>
      </c>
      <c r="T343" s="146">
        <v>-1.5599999999999999E-2</v>
      </c>
    </row>
    <row r="344" spans="1:20">
      <c r="A344" s="129" t="s">
        <v>17</v>
      </c>
      <c r="B344" s="130" t="s">
        <v>3</v>
      </c>
      <c r="C344" s="130">
        <v>20</v>
      </c>
      <c r="D344" s="130">
        <f t="shared" ref="D344:D346" si="25">+(90*24*460/10^6)+24</f>
        <v>24.993600000000001</v>
      </c>
      <c r="E344" s="132">
        <v>44773</v>
      </c>
      <c r="F344" s="133">
        <f>3360.51576393678*D343/(24+(118*24*460/10^6))</f>
        <v>3319.4607851460355</v>
      </c>
      <c r="G344" s="133">
        <v>3293.4532139989728</v>
      </c>
      <c r="H344" s="131">
        <v>5.741935483870968</v>
      </c>
      <c r="I344" s="133">
        <v>5.52191009109566</v>
      </c>
      <c r="J344" s="131">
        <v>5.4838709677419351</v>
      </c>
      <c r="K344" s="133">
        <v>5.2455518218781485</v>
      </c>
      <c r="L344" s="134">
        <f t="shared" si="21"/>
        <v>0.78914100646629137</v>
      </c>
      <c r="M344" s="134">
        <f t="shared" si="22"/>
        <v>0.81076226418934094</v>
      </c>
      <c r="N344" s="134">
        <f t="shared" si="23"/>
        <v>0.22308204201250237</v>
      </c>
      <c r="O344" s="134">
        <f t="shared" si="24"/>
        <v>0.22133422137089873</v>
      </c>
      <c r="P344" s="83">
        <v>0.99</v>
      </c>
      <c r="Q344" s="111">
        <v>0.99948499999999996</v>
      </c>
      <c r="R344" s="83">
        <v>0.995</v>
      </c>
      <c r="S344" s="135">
        <v>1</v>
      </c>
      <c r="T344" s="146">
        <v>-3.0000000000000001E-3</v>
      </c>
    </row>
    <row r="345" spans="1:20">
      <c r="A345" s="129" t="s">
        <v>17</v>
      </c>
      <c r="B345" s="130" t="s">
        <v>3</v>
      </c>
      <c r="C345" s="130">
        <v>20</v>
      </c>
      <c r="D345" s="130">
        <f t="shared" si="25"/>
        <v>24.993600000000001</v>
      </c>
      <c r="E345" s="132">
        <v>44804</v>
      </c>
      <c r="F345" s="133">
        <f>3453.9428182447*D343/(24+(118*24*460/10^6))</f>
        <v>3411.7464534279607</v>
      </c>
      <c r="G345" s="133">
        <v>3390.5892540373607</v>
      </c>
      <c r="H345" s="131">
        <v>5.709677419354839</v>
      </c>
      <c r="I345" s="133">
        <v>5.4484578236030545</v>
      </c>
      <c r="J345" s="131">
        <v>5.709677419354839</v>
      </c>
      <c r="K345" s="131">
        <v>5.4360191054037479</v>
      </c>
      <c r="L345" s="134">
        <f t="shared" si="21"/>
        <v>0.77900361448827438</v>
      </c>
      <c r="M345" s="134">
        <f t="shared" si="22"/>
        <v>0.80541639340449378</v>
      </c>
      <c r="N345" s="134">
        <f t="shared" si="23"/>
        <v>0.22928403584865328</v>
      </c>
      <c r="O345" s="134">
        <f t="shared" si="24"/>
        <v>0.22786218105089789</v>
      </c>
      <c r="P345" s="83">
        <v>0.99</v>
      </c>
      <c r="Q345" s="134">
        <v>0.99950099999999997</v>
      </c>
      <c r="R345" s="83">
        <v>0.995</v>
      </c>
      <c r="S345" s="135">
        <v>1</v>
      </c>
      <c r="T345" s="146">
        <v>-3.5000000000000001E-3</v>
      </c>
    </row>
    <row r="346" spans="1:20">
      <c r="A346" s="129" t="s">
        <v>17</v>
      </c>
      <c r="B346" s="130" t="s">
        <v>3</v>
      </c>
      <c r="C346" s="130">
        <v>20</v>
      </c>
      <c r="D346" s="130">
        <f t="shared" si="25"/>
        <v>24.993600000000001</v>
      </c>
      <c r="E346" s="132">
        <v>44834</v>
      </c>
      <c r="F346" s="133">
        <f>3750.10537344335*D343/(24+(118*24*460/10^6))</f>
        <v>3704.2908296694472</v>
      </c>
      <c r="G346" s="133">
        <v>3962.6149025120012</v>
      </c>
      <c r="H346" s="131">
        <v>5.9333333333333336</v>
      </c>
      <c r="I346" s="133">
        <v>6.2305172761453047</v>
      </c>
      <c r="J346" s="131">
        <v>6.4366666666666665</v>
      </c>
      <c r="K346" s="133">
        <v>6.8186070948272697</v>
      </c>
      <c r="L346" s="134">
        <f t="shared" si="21"/>
        <v>0.77528037933941385</v>
      </c>
      <c r="M346" s="134">
        <f t="shared" si="22"/>
        <v>0.77601671978979214</v>
      </c>
      <c r="N346" s="134">
        <f t="shared" si="23"/>
        <v>0.25724241872704495</v>
      </c>
      <c r="O346" s="134">
        <f t="shared" si="24"/>
        <v>0.27518159045222229</v>
      </c>
      <c r="P346" s="83">
        <v>0.99</v>
      </c>
      <c r="Q346" s="134">
        <v>0.99876900000000002</v>
      </c>
      <c r="R346" s="83">
        <v>0.995</v>
      </c>
      <c r="S346" s="135">
        <v>1</v>
      </c>
      <c r="T346" s="146">
        <v>-1.41E-2</v>
      </c>
    </row>
    <row r="347" spans="1:20">
      <c r="A347" s="149" t="s">
        <v>17</v>
      </c>
      <c r="B347" s="150" t="s">
        <v>3</v>
      </c>
      <c r="C347" s="130">
        <v>20</v>
      </c>
      <c r="D347" s="150">
        <f>+(118*24*460/10^6)+24</f>
        <v>25.302720000000001</v>
      </c>
      <c r="E347" s="152">
        <v>44865</v>
      </c>
      <c r="F347" s="153">
        <v>3823.1079370128514</v>
      </c>
      <c r="G347" s="133">
        <v>4002.4409427712831</v>
      </c>
      <c r="H347" s="131">
        <v>5.387096774193548</v>
      </c>
      <c r="I347" s="131">
        <v>5.5142643136783613</v>
      </c>
      <c r="J347" s="131">
        <v>6.4161290322580644</v>
      </c>
      <c r="K347" s="131">
        <v>6.7216739644555412</v>
      </c>
      <c r="L347" s="134">
        <f t="shared" si="21"/>
        <v>0.76732504265857315</v>
      </c>
      <c r="M347" s="134">
        <f t="shared" si="22"/>
        <v>0.75980363681027718</v>
      </c>
      <c r="N347" s="134">
        <f t="shared" si="23"/>
        <v>0.25692929684226151</v>
      </c>
      <c r="O347" s="134">
        <f t="shared" si="24"/>
        <v>0.26898124615398405</v>
      </c>
      <c r="P347" s="83">
        <v>0.99</v>
      </c>
      <c r="Q347" s="134">
        <v>0.99911899999999998</v>
      </c>
      <c r="R347" s="83">
        <v>0.995</v>
      </c>
      <c r="S347" s="135">
        <v>1</v>
      </c>
      <c r="T347" s="146">
        <v>-1.83E-2</v>
      </c>
    </row>
    <row r="348" spans="1:20">
      <c r="A348" s="129" t="s">
        <v>17</v>
      </c>
      <c r="B348" s="130" t="s">
        <v>3</v>
      </c>
      <c r="C348" s="130">
        <v>20</v>
      </c>
      <c r="D348" s="130">
        <f t="shared" ref="D348:D373" si="26">+(118*24*460/10^6)+24</f>
        <v>25.302720000000001</v>
      </c>
      <c r="E348" s="132">
        <v>44895</v>
      </c>
      <c r="F348" s="133">
        <v>3309.2513519532563</v>
      </c>
      <c r="G348" s="133">
        <v>3319.1734088085295</v>
      </c>
      <c r="H348" s="131">
        <v>4.2666666666666666</v>
      </c>
      <c r="I348" s="133">
        <v>4.3357597891612389</v>
      </c>
      <c r="J348" s="131">
        <v>5.4</v>
      </c>
      <c r="K348" s="133">
        <v>5.7310409143294541</v>
      </c>
      <c r="L348" s="134">
        <f t="shared" si="21"/>
        <v>0.81547816351635816</v>
      </c>
      <c r="M348" s="134">
        <f t="shared" si="22"/>
        <v>0.76373921313616222</v>
      </c>
      <c r="N348" s="134">
        <f t="shared" si="23"/>
        <v>0.2298091216634206</v>
      </c>
      <c r="O348" s="134">
        <f t="shared" si="24"/>
        <v>0.23049815338948124</v>
      </c>
      <c r="P348" s="83">
        <v>0.99</v>
      </c>
      <c r="Q348" s="134">
        <v>0.99899400000000005</v>
      </c>
      <c r="R348" s="83">
        <v>0.995</v>
      </c>
      <c r="S348" s="135">
        <v>1</v>
      </c>
      <c r="T348" s="146">
        <v>-2.1700000000000001E-2</v>
      </c>
    </row>
    <row r="349" spans="1:20">
      <c r="A349" s="129" t="s">
        <v>17</v>
      </c>
      <c r="B349" s="130" t="s">
        <v>3</v>
      </c>
      <c r="C349" s="130">
        <v>20</v>
      </c>
      <c r="D349" s="130">
        <f t="shared" si="26"/>
        <v>25.302720000000001</v>
      </c>
      <c r="E349" s="132">
        <v>44926</v>
      </c>
      <c r="F349" s="133">
        <v>3261.6183605808446</v>
      </c>
      <c r="G349" s="133">
        <v>3384.1036243472568</v>
      </c>
      <c r="H349" s="131">
        <v>3.774193548387097</v>
      </c>
      <c r="I349" s="133">
        <v>4.0074618403887854</v>
      </c>
      <c r="J349" s="131">
        <v>5.0258064516129037</v>
      </c>
      <c r="K349" s="133">
        <v>5.584603050550629</v>
      </c>
      <c r="L349" s="134">
        <f t="shared" si="21"/>
        <v>0.83572479171060987</v>
      </c>
      <c r="M349" s="134">
        <f t="shared" si="22"/>
        <v>0.77330818135712076</v>
      </c>
      <c r="N349" s="134">
        <f t="shared" si="23"/>
        <v>0.21919478229709979</v>
      </c>
      <c r="O349" s="134">
        <f t="shared" si="24"/>
        <v>0.22742631884054149</v>
      </c>
      <c r="P349" s="83">
        <v>0.99</v>
      </c>
      <c r="Q349" s="134">
        <v>0.99900999999999995</v>
      </c>
      <c r="R349" s="83">
        <v>0.995</v>
      </c>
      <c r="S349" s="135">
        <v>1</v>
      </c>
      <c r="T349" s="146">
        <v>-2.2599999999999999E-2</v>
      </c>
    </row>
    <row r="350" spans="1:20">
      <c r="A350" s="129" t="s">
        <v>17</v>
      </c>
      <c r="B350" s="130" t="s">
        <v>3</v>
      </c>
      <c r="C350" s="130">
        <v>20</v>
      </c>
      <c r="D350" s="130">
        <f t="shared" si="26"/>
        <v>25.302720000000001</v>
      </c>
      <c r="E350" s="132">
        <v>44957</v>
      </c>
      <c r="F350" s="133">
        <v>3367.0632309607868</v>
      </c>
      <c r="G350" s="133">
        <v>3350.3535803971204</v>
      </c>
      <c r="H350" s="131">
        <v>4.032258064516129</v>
      </c>
      <c r="I350" s="131">
        <v>4.0856566359750897</v>
      </c>
      <c r="J350" s="131">
        <v>5.2967741935483863</v>
      </c>
      <c r="K350" s="131">
        <v>5.469585917017425</v>
      </c>
      <c r="L350" s="134">
        <f t="shared" si="21"/>
        <v>0.81860749228859653</v>
      </c>
      <c r="M350" s="134">
        <f t="shared" si="22"/>
        <v>0.7815418840366779</v>
      </c>
      <c r="N350" s="134">
        <f t="shared" si="23"/>
        <v>0.22628113111295611</v>
      </c>
      <c r="O350" s="134">
        <f t="shared" si="24"/>
        <v>0.22515817072561292</v>
      </c>
      <c r="P350" s="83">
        <v>0.99</v>
      </c>
      <c r="Q350" s="134">
        <v>0.99920600000000004</v>
      </c>
      <c r="R350" s="83">
        <v>0.995</v>
      </c>
      <c r="S350" s="135">
        <v>1</v>
      </c>
      <c r="T350" s="146">
        <v>-1.84E-2</v>
      </c>
    </row>
    <row r="351" spans="1:20">
      <c r="A351" s="129" t="s">
        <v>17</v>
      </c>
      <c r="B351" s="130" t="s">
        <v>3</v>
      </c>
      <c r="C351" s="130">
        <v>20</v>
      </c>
      <c r="D351" s="130">
        <f t="shared" si="26"/>
        <v>25.302720000000001</v>
      </c>
      <c r="E351" s="132">
        <v>44985</v>
      </c>
      <c r="F351" s="133">
        <v>3421.923216428987</v>
      </c>
      <c r="G351" s="133">
        <v>3519.4129008285727</v>
      </c>
      <c r="H351" s="131">
        <v>4.9642857142857144</v>
      </c>
      <c r="I351" s="133">
        <v>5.156079559982822</v>
      </c>
      <c r="J351" s="131">
        <v>6.0892857142857144</v>
      </c>
      <c r="K351" s="133">
        <v>6.4202975093126256</v>
      </c>
      <c r="L351" s="134">
        <f t="shared" si="21"/>
        <v>0.80120467138609175</v>
      </c>
      <c r="M351" s="134">
        <f t="shared" si="22"/>
        <v>0.77387386375679257</v>
      </c>
      <c r="N351" s="134">
        <f t="shared" si="23"/>
        <v>0.2546073821747758</v>
      </c>
      <c r="O351" s="134">
        <f t="shared" si="24"/>
        <v>0.26186107893069738</v>
      </c>
      <c r="P351" s="83">
        <v>0.99</v>
      </c>
      <c r="Q351" s="134">
        <v>0.99981500000000001</v>
      </c>
      <c r="R351" s="83">
        <v>0.995</v>
      </c>
      <c r="S351" s="135">
        <v>1</v>
      </c>
      <c r="T351" s="146">
        <v>-1.95E-2</v>
      </c>
    </row>
    <row r="352" spans="1:20">
      <c r="A352" s="129" t="s">
        <v>17</v>
      </c>
      <c r="B352" s="130" t="s">
        <v>3</v>
      </c>
      <c r="C352" s="130">
        <v>20</v>
      </c>
      <c r="D352" s="130">
        <f t="shared" si="26"/>
        <v>25.302720000000001</v>
      </c>
      <c r="E352" s="132">
        <v>45016</v>
      </c>
      <c r="F352" s="137">
        <v>4229.0509626099829</v>
      </c>
      <c r="G352" s="137">
        <v>3742.5537379789412</v>
      </c>
      <c r="H352" s="131">
        <v>6.161290322580645</v>
      </c>
      <c r="I352" s="137">
        <v>5.4472988848712909</v>
      </c>
      <c r="J352" s="131">
        <v>6.9129032258064518</v>
      </c>
      <c r="K352" s="158">
        <v>6.0653787261383867</v>
      </c>
      <c r="L352" s="134">
        <f t="shared" si="21"/>
        <v>0.78780429362432991</v>
      </c>
      <c r="M352" s="134">
        <f t="shared" si="22"/>
        <v>0.79047450989142598</v>
      </c>
      <c r="N352" s="134">
        <f t="shared" si="23"/>
        <v>0.2842104141538967</v>
      </c>
      <c r="O352" s="134">
        <f t="shared" si="24"/>
        <v>0.25151570819750946</v>
      </c>
      <c r="P352" s="83">
        <v>0.99</v>
      </c>
      <c r="Q352" s="140">
        <v>0.99516099999999996</v>
      </c>
      <c r="R352" s="83">
        <v>0.995</v>
      </c>
      <c r="S352" s="142">
        <v>0.99542200000000003</v>
      </c>
      <c r="T352" s="146">
        <v>-1.12E-2</v>
      </c>
    </row>
    <row r="353" spans="1:20">
      <c r="A353" s="129" t="s">
        <v>17</v>
      </c>
      <c r="B353" s="130" t="s">
        <v>3</v>
      </c>
      <c r="C353" s="130">
        <v>20</v>
      </c>
      <c r="D353" s="130">
        <f t="shared" si="26"/>
        <v>25.302720000000001</v>
      </c>
      <c r="E353" s="132">
        <f t="shared" ref="E353:E373" si="27">EOMONTH(E352,1)</f>
        <v>45046</v>
      </c>
      <c r="F353" s="133">
        <v>4079.374604105451</v>
      </c>
      <c r="G353" s="131">
        <v>4014.5854747831777</v>
      </c>
      <c r="H353" s="131">
        <v>6.8666666666666663</v>
      </c>
      <c r="I353" s="131">
        <v>6.6829627490675678</v>
      </c>
      <c r="J353" s="131">
        <v>7.1033333333333335</v>
      </c>
      <c r="K353" s="131">
        <v>6.8564219558008652</v>
      </c>
      <c r="L353" s="134">
        <f t="shared" si="21"/>
        <v>0.76420123282660413</v>
      </c>
      <c r="M353" s="134">
        <f t="shared" si="22"/>
        <v>0.77198643871737116</v>
      </c>
      <c r="N353" s="134">
        <f t="shared" si="23"/>
        <v>0.28328990306287855</v>
      </c>
      <c r="O353" s="134">
        <f t="shared" si="24"/>
        <v>0.27879065797105401</v>
      </c>
      <c r="P353" s="134">
        <v>0.99</v>
      </c>
      <c r="Q353" s="134">
        <v>0.99918300000000004</v>
      </c>
      <c r="R353" s="134">
        <v>0.995</v>
      </c>
      <c r="S353" s="135">
        <v>1</v>
      </c>
      <c r="T353" s="146">
        <v>-2.07E-2</v>
      </c>
    </row>
    <row r="354" spans="1:20">
      <c r="A354" s="129" t="s">
        <v>17</v>
      </c>
      <c r="B354" s="130" t="s">
        <v>3</v>
      </c>
      <c r="C354" s="130">
        <v>20</v>
      </c>
      <c r="D354" s="130">
        <f t="shared" si="26"/>
        <v>25.302720000000001</v>
      </c>
      <c r="E354" s="132">
        <f t="shared" si="27"/>
        <v>45077</v>
      </c>
      <c r="F354" s="133" t="e">
        <f>Performance!#REF!</f>
        <v>#REF!</v>
      </c>
      <c r="G354" s="133" t="e">
        <f>Performance!#REF!</f>
        <v>#REF!</v>
      </c>
      <c r="H354" s="133" t="e">
        <f>Performance!#REF!</f>
        <v>#REF!</v>
      </c>
      <c r="I354" s="133" t="e">
        <f>Performance!#REF!</f>
        <v>#REF!</v>
      </c>
      <c r="J354" s="133" t="e">
        <f>Performance!#REF!</f>
        <v>#REF!</v>
      </c>
      <c r="K354" s="133" t="e">
        <f>Performance!#REF!</f>
        <v>#REF!</v>
      </c>
      <c r="L354" s="134" t="e">
        <f t="shared" si="21"/>
        <v>#REF!</v>
      </c>
      <c r="M354" s="134" t="e">
        <f t="shared" si="22"/>
        <v>#REF!</v>
      </c>
      <c r="N354" s="134" t="e">
        <f t="shared" si="23"/>
        <v>#REF!</v>
      </c>
      <c r="O354" s="134" t="e">
        <f t="shared" si="24"/>
        <v>#REF!</v>
      </c>
      <c r="P354" s="134" t="e">
        <f>Performance!#REF!</f>
        <v>#REF!</v>
      </c>
      <c r="Q354" s="134" t="e">
        <f>Performance!#REF!</f>
        <v>#REF!</v>
      </c>
      <c r="R354" s="134" t="e">
        <f>Performance!#REF!</f>
        <v>#REF!</v>
      </c>
      <c r="S354" s="134" t="e">
        <f>Performance!#REF!</f>
        <v>#REF!</v>
      </c>
      <c r="T354" s="146">
        <f>Performance!A554</f>
        <v>0</v>
      </c>
    </row>
    <row r="355" spans="1:20">
      <c r="A355" s="129" t="s">
        <v>17</v>
      </c>
      <c r="B355" s="130" t="s">
        <v>3</v>
      </c>
      <c r="C355" s="130">
        <v>20</v>
      </c>
      <c r="D355" s="130">
        <f t="shared" si="26"/>
        <v>25.302720000000001</v>
      </c>
      <c r="E355" s="132">
        <f t="shared" si="27"/>
        <v>45107</v>
      </c>
      <c r="F355" s="133" t="e">
        <f>Performance!#REF!</f>
        <v>#REF!</v>
      </c>
      <c r="G355" s="133" t="e">
        <f>Performance!#REF!</f>
        <v>#REF!</v>
      </c>
      <c r="H355" s="131">
        <v>6.5</v>
      </c>
      <c r="I355" s="133" t="e">
        <f>Performance!#REF!</f>
        <v>#REF!</v>
      </c>
      <c r="J355" s="133" t="e">
        <f>Performance!#REF!</f>
        <v>#REF!</v>
      </c>
      <c r="K355" s="133" t="e">
        <f>Performance!#REF!</f>
        <v>#REF!</v>
      </c>
      <c r="L355" s="134" t="e">
        <f t="shared" si="21"/>
        <v>#REF!</v>
      </c>
      <c r="M355" s="134" t="e">
        <f t="shared" si="22"/>
        <v>#REF!</v>
      </c>
      <c r="N355" s="134" t="e">
        <f t="shared" si="23"/>
        <v>#REF!</v>
      </c>
      <c r="O355" s="134" t="e">
        <f t="shared" si="24"/>
        <v>#REF!</v>
      </c>
      <c r="P355" s="134" t="e">
        <f>Performance!#REF!</f>
        <v>#REF!</v>
      </c>
      <c r="Q355" s="134" t="e">
        <f>Performance!#REF!</f>
        <v>#REF!</v>
      </c>
      <c r="R355" s="134" t="e">
        <f>Performance!#REF!</f>
        <v>#REF!</v>
      </c>
      <c r="S355" s="134" t="e">
        <f>Performance!#REF!</f>
        <v>#REF!</v>
      </c>
      <c r="T355" s="146">
        <f>Performance!A555</f>
        <v>0</v>
      </c>
    </row>
    <row r="356" spans="1:20">
      <c r="A356" s="129" t="s">
        <v>17</v>
      </c>
      <c r="B356" s="130" t="s">
        <v>3</v>
      </c>
      <c r="C356" s="130">
        <v>20</v>
      </c>
      <c r="D356" s="130">
        <f t="shared" si="26"/>
        <v>25.302720000000001</v>
      </c>
      <c r="E356" s="132">
        <f t="shared" si="27"/>
        <v>45138</v>
      </c>
      <c r="F356" s="133" t="e">
        <f>Performance!#REF!</f>
        <v>#REF!</v>
      </c>
      <c r="G356" s="133" t="e">
        <f>Performance!#REF!</f>
        <v>#REF!</v>
      </c>
      <c r="H356" s="131">
        <v>5.741935483870968</v>
      </c>
      <c r="I356" s="133" t="e">
        <f>Performance!#REF!</f>
        <v>#REF!</v>
      </c>
      <c r="J356" s="133" t="e">
        <f>Performance!#REF!</f>
        <v>#REF!</v>
      </c>
      <c r="K356" s="133" t="e">
        <f>Performance!#REF!</f>
        <v>#REF!</v>
      </c>
      <c r="L356" s="134" t="e">
        <f t="shared" si="21"/>
        <v>#REF!</v>
      </c>
      <c r="M356" s="134" t="e">
        <f t="shared" si="22"/>
        <v>#REF!</v>
      </c>
      <c r="N356" s="134" t="e">
        <f t="shared" si="23"/>
        <v>#REF!</v>
      </c>
      <c r="O356" s="134" t="e">
        <f t="shared" si="24"/>
        <v>#REF!</v>
      </c>
      <c r="P356" s="134" t="e">
        <f>Performance!#REF!</f>
        <v>#REF!</v>
      </c>
      <c r="Q356" s="134" t="e">
        <f>Performance!#REF!</f>
        <v>#REF!</v>
      </c>
      <c r="R356" s="134" t="e">
        <f>Performance!#REF!</f>
        <v>#REF!</v>
      </c>
      <c r="S356" s="134" t="e">
        <f>Performance!#REF!</f>
        <v>#REF!</v>
      </c>
      <c r="T356" s="146">
        <f>Performance!A556</f>
        <v>0</v>
      </c>
    </row>
    <row r="357" spans="1:20">
      <c r="A357" s="129" t="s">
        <v>17</v>
      </c>
      <c r="B357" s="130" t="s">
        <v>3</v>
      </c>
      <c r="C357" s="130">
        <v>20</v>
      </c>
      <c r="D357" s="130">
        <f t="shared" si="26"/>
        <v>25.302720000000001</v>
      </c>
      <c r="E357" s="132">
        <f t="shared" si="27"/>
        <v>45169</v>
      </c>
      <c r="F357" s="133" t="e">
        <f>Performance!#REF!</f>
        <v>#REF!</v>
      </c>
      <c r="G357" s="133" t="e">
        <f>Performance!#REF!</f>
        <v>#REF!</v>
      </c>
      <c r="H357" s="131">
        <v>5.709677419354839</v>
      </c>
      <c r="I357" s="133" t="e">
        <f>Performance!#REF!</f>
        <v>#REF!</v>
      </c>
      <c r="J357" s="133" t="e">
        <f>Performance!#REF!</f>
        <v>#REF!</v>
      </c>
      <c r="K357" s="133" t="e">
        <f>Performance!#REF!</f>
        <v>#REF!</v>
      </c>
      <c r="L357" s="134" t="e">
        <f t="shared" si="21"/>
        <v>#REF!</v>
      </c>
      <c r="M357" s="134" t="e">
        <f t="shared" si="22"/>
        <v>#REF!</v>
      </c>
      <c r="N357" s="134" t="e">
        <f t="shared" si="23"/>
        <v>#REF!</v>
      </c>
      <c r="O357" s="134" t="e">
        <f t="shared" si="24"/>
        <v>#REF!</v>
      </c>
      <c r="P357" s="134" t="e">
        <f>Performance!#REF!</f>
        <v>#REF!</v>
      </c>
      <c r="Q357" s="134" t="e">
        <f>Performance!#REF!</f>
        <v>#REF!</v>
      </c>
      <c r="R357" s="134" t="e">
        <f>Performance!#REF!</f>
        <v>#REF!</v>
      </c>
      <c r="S357" s="134" t="e">
        <f>Performance!#REF!</f>
        <v>#REF!</v>
      </c>
      <c r="T357" s="146">
        <f>Performance!A557</f>
        <v>0</v>
      </c>
    </row>
    <row r="358" spans="1:20">
      <c r="A358" s="129" t="s">
        <v>17</v>
      </c>
      <c r="B358" s="130" t="s">
        <v>3</v>
      </c>
      <c r="C358" s="130">
        <v>20</v>
      </c>
      <c r="D358" s="130">
        <f t="shared" si="26"/>
        <v>25.302720000000001</v>
      </c>
      <c r="E358" s="132">
        <f t="shared" si="27"/>
        <v>45199</v>
      </c>
      <c r="F358" s="133" t="e">
        <f>Performance!#REF!</f>
        <v>#REF!</v>
      </c>
      <c r="G358" s="133" t="e">
        <f>Performance!#REF!</f>
        <v>#REF!</v>
      </c>
      <c r="H358" s="131">
        <v>5.9333333333333336</v>
      </c>
      <c r="I358" s="133" t="e">
        <f>Performance!#REF!</f>
        <v>#REF!</v>
      </c>
      <c r="J358" s="133" t="e">
        <f>Performance!#REF!</f>
        <v>#REF!</v>
      </c>
      <c r="K358" s="133" t="e">
        <f>Performance!#REF!</f>
        <v>#REF!</v>
      </c>
      <c r="L358" s="134" t="e">
        <f t="shared" si="21"/>
        <v>#REF!</v>
      </c>
      <c r="M358" s="134" t="e">
        <f t="shared" si="22"/>
        <v>#REF!</v>
      </c>
      <c r="N358" s="134" t="e">
        <f t="shared" si="23"/>
        <v>#REF!</v>
      </c>
      <c r="O358" s="134" t="e">
        <f t="shared" si="24"/>
        <v>#REF!</v>
      </c>
      <c r="P358" s="134" t="e">
        <f>Performance!#REF!</f>
        <v>#REF!</v>
      </c>
      <c r="Q358" s="134" t="e">
        <f>Performance!#REF!</f>
        <v>#REF!</v>
      </c>
      <c r="R358" s="134" t="e">
        <f>Performance!#REF!</f>
        <v>#REF!</v>
      </c>
      <c r="S358" s="134" t="e">
        <f>Performance!#REF!</f>
        <v>#REF!</v>
      </c>
      <c r="T358" s="146">
        <f>Performance!A558</f>
        <v>0</v>
      </c>
    </row>
    <row r="359" spans="1:20">
      <c r="A359" s="129" t="s">
        <v>17</v>
      </c>
      <c r="B359" s="130" t="s">
        <v>3</v>
      </c>
      <c r="C359" s="130">
        <v>20</v>
      </c>
      <c r="D359" s="130">
        <f t="shared" si="26"/>
        <v>25.302720000000001</v>
      </c>
      <c r="E359" s="132">
        <f t="shared" si="27"/>
        <v>45230</v>
      </c>
      <c r="F359" s="133" t="e">
        <f>Performance!#REF!</f>
        <v>#REF!</v>
      </c>
      <c r="G359" s="133" t="e">
        <f>Performance!#REF!</f>
        <v>#REF!</v>
      </c>
      <c r="H359" s="133" t="e">
        <f>Performance!#REF!</f>
        <v>#REF!</v>
      </c>
      <c r="I359" s="133" t="e">
        <f>Performance!#REF!</f>
        <v>#REF!</v>
      </c>
      <c r="J359" s="133" t="e">
        <f>Performance!#REF!</f>
        <v>#REF!</v>
      </c>
      <c r="K359" s="133" t="e">
        <f>Performance!#REF!</f>
        <v>#REF!</v>
      </c>
      <c r="L359" s="134" t="e">
        <f t="shared" si="21"/>
        <v>#REF!</v>
      </c>
      <c r="M359" s="134" t="e">
        <f t="shared" si="22"/>
        <v>#REF!</v>
      </c>
      <c r="N359" s="134" t="e">
        <f t="shared" si="23"/>
        <v>#REF!</v>
      </c>
      <c r="O359" s="134" t="e">
        <f t="shared" si="24"/>
        <v>#REF!</v>
      </c>
      <c r="P359" s="134" t="e">
        <f>Performance!#REF!</f>
        <v>#REF!</v>
      </c>
      <c r="Q359" s="134" t="e">
        <f>Performance!#REF!</f>
        <v>#REF!</v>
      </c>
      <c r="R359" s="134" t="e">
        <f>Performance!#REF!</f>
        <v>#REF!</v>
      </c>
      <c r="S359" s="134" t="e">
        <f>Performance!#REF!</f>
        <v>#REF!</v>
      </c>
      <c r="T359" s="146">
        <f>Performance!A559</f>
        <v>0</v>
      </c>
    </row>
    <row r="360" spans="1:20">
      <c r="A360" s="129" t="s">
        <v>17</v>
      </c>
      <c r="B360" s="130" t="s">
        <v>3</v>
      </c>
      <c r="C360" s="130">
        <v>20</v>
      </c>
      <c r="D360" s="130">
        <f t="shared" si="26"/>
        <v>25.302720000000001</v>
      </c>
      <c r="E360" s="132">
        <f t="shared" si="27"/>
        <v>45260</v>
      </c>
      <c r="F360" s="133" t="e">
        <f>Performance!#REF!</f>
        <v>#REF!</v>
      </c>
      <c r="G360" s="133" t="e">
        <f>Performance!#REF!</f>
        <v>#REF!</v>
      </c>
      <c r="H360" s="131">
        <v>4.2666666666666666</v>
      </c>
      <c r="I360" s="133" t="e">
        <f>Performance!#REF!</f>
        <v>#REF!</v>
      </c>
      <c r="J360" s="133" t="e">
        <f>Performance!#REF!</f>
        <v>#REF!</v>
      </c>
      <c r="K360" s="133" t="e">
        <f>Performance!#REF!</f>
        <v>#REF!</v>
      </c>
      <c r="L360" s="134" t="e">
        <f t="shared" si="21"/>
        <v>#REF!</v>
      </c>
      <c r="M360" s="134" t="e">
        <f t="shared" si="22"/>
        <v>#REF!</v>
      </c>
      <c r="N360" s="134" t="e">
        <f t="shared" si="23"/>
        <v>#REF!</v>
      </c>
      <c r="O360" s="134" t="e">
        <f t="shared" si="24"/>
        <v>#REF!</v>
      </c>
      <c r="P360" s="134" t="e">
        <f>Performance!#REF!</f>
        <v>#REF!</v>
      </c>
      <c r="Q360" s="134" t="e">
        <f>Performance!#REF!</f>
        <v>#REF!</v>
      </c>
      <c r="R360" s="134" t="e">
        <f>Performance!#REF!</f>
        <v>#REF!</v>
      </c>
      <c r="S360" s="134" t="e">
        <f>Performance!#REF!</f>
        <v>#REF!</v>
      </c>
      <c r="T360" s="146">
        <f>Performance!A560</f>
        <v>0</v>
      </c>
    </row>
    <row r="361" spans="1:20">
      <c r="A361" s="129" t="s">
        <v>17</v>
      </c>
      <c r="B361" s="130" t="s">
        <v>3</v>
      </c>
      <c r="C361" s="130">
        <v>20</v>
      </c>
      <c r="D361" s="130">
        <f t="shared" si="26"/>
        <v>25.302720000000001</v>
      </c>
      <c r="E361" s="132">
        <f t="shared" si="27"/>
        <v>45291</v>
      </c>
      <c r="F361" s="133" t="e">
        <f>Performance!#REF!</f>
        <v>#REF!</v>
      </c>
      <c r="G361" s="133" t="e">
        <f>Performance!#REF!</f>
        <v>#REF!</v>
      </c>
      <c r="H361" s="131">
        <v>3.774193548387097</v>
      </c>
      <c r="I361" s="133" t="e">
        <f>Performance!#REF!</f>
        <v>#REF!</v>
      </c>
      <c r="J361" s="133" t="e">
        <f>Performance!#REF!</f>
        <v>#REF!</v>
      </c>
      <c r="K361" s="133" t="e">
        <f>Performance!#REF!</f>
        <v>#REF!</v>
      </c>
      <c r="L361" s="134" t="e">
        <f t="shared" si="21"/>
        <v>#REF!</v>
      </c>
      <c r="M361" s="134" t="e">
        <f t="shared" si="22"/>
        <v>#REF!</v>
      </c>
      <c r="N361" s="134" t="e">
        <f t="shared" si="23"/>
        <v>#REF!</v>
      </c>
      <c r="O361" s="134" t="e">
        <f t="shared" si="24"/>
        <v>#REF!</v>
      </c>
      <c r="P361" s="134" t="e">
        <f>Performance!#REF!</f>
        <v>#REF!</v>
      </c>
      <c r="Q361" s="134" t="e">
        <f>Performance!#REF!</f>
        <v>#REF!</v>
      </c>
      <c r="R361" s="134" t="e">
        <f>Performance!#REF!</f>
        <v>#REF!</v>
      </c>
      <c r="S361" s="134" t="e">
        <f>Performance!#REF!</f>
        <v>#REF!</v>
      </c>
      <c r="T361" s="146">
        <f>Performance!A561</f>
        <v>0</v>
      </c>
    </row>
    <row r="362" spans="1:20">
      <c r="A362" s="129" t="s">
        <v>17</v>
      </c>
      <c r="B362" s="130" t="s">
        <v>3</v>
      </c>
      <c r="C362" s="130">
        <v>20</v>
      </c>
      <c r="D362" s="130">
        <f t="shared" si="26"/>
        <v>25.302720000000001</v>
      </c>
      <c r="E362" s="132">
        <f t="shared" si="27"/>
        <v>45322</v>
      </c>
      <c r="F362" s="133" t="e">
        <f>Performance!#REF!</f>
        <v>#REF!</v>
      </c>
      <c r="G362" s="133" t="e">
        <f>Performance!#REF!</f>
        <v>#REF!</v>
      </c>
      <c r="H362" s="131">
        <v>3.774193548387097</v>
      </c>
      <c r="I362" s="133" t="e">
        <f>Performance!#REF!</f>
        <v>#REF!</v>
      </c>
      <c r="J362" s="133" t="e">
        <f>Performance!#REF!</f>
        <v>#REF!</v>
      </c>
      <c r="K362" s="133" t="e">
        <f>Performance!#REF!</f>
        <v>#REF!</v>
      </c>
      <c r="L362" s="134" t="e">
        <f t="shared" si="21"/>
        <v>#REF!</v>
      </c>
      <c r="M362" s="134" t="e">
        <f t="shared" si="22"/>
        <v>#REF!</v>
      </c>
      <c r="N362" s="134" t="e">
        <f t="shared" si="23"/>
        <v>#REF!</v>
      </c>
      <c r="O362" s="134" t="e">
        <f t="shared" si="24"/>
        <v>#REF!</v>
      </c>
      <c r="P362" s="134" t="e">
        <f>Performance!#REF!</f>
        <v>#REF!</v>
      </c>
      <c r="Q362" s="134" t="e">
        <f>Performance!#REF!</f>
        <v>#REF!</v>
      </c>
      <c r="R362" s="134" t="e">
        <f>Performance!#REF!</f>
        <v>#REF!</v>
      </c>
      <c r="S362" s="134" t="e">
        <f>Performance!#REF!</f>
        <v>#REF!</v>
      </c>
      <c r="T362" s="146">
        <f>Performance!A562</f>
        <v>0</v>
      </c>
    </row>
    <row r="363" spans="1:20">
      <c r="A363" s="129" t="s">
        <v>17</v>
      </c>
      <c r="B363" s="130" t="s">
        <v>3</v>
      </c>
      <c r="C363" s="130">
        <v>20</v>
      </c>
      <c r="D363" s="130">
        <f t="shared" si="26"/>
        <v>25.302720000000001</v>
      </c>
      <c r="E363" s="132">
        <f t="shared" si="27"/>
        <v>45351</v>
      </c>
      <c r="F363" s="133" t="e">
        <f>Performance!#REF!</f>
        <v>#REF!</v>
      </c>
      <c r="G363" s="133" t="e">
        <f>Performance!#REF!</f>
        <v>#REF!</v>
      </c>
      <c r="H363" s="131">
        <v>3.774193548387097</v>
      </c>
      <c r="I363" s="133" t="e">
        <f>Performance!#REF!</f>
        <v>#REF!</v>
      </c>
      <c r="J363" s="133" t="e">
        <f>Performance!#REF!</f>
        <v>#REF!</v>
      </c>
      <c r="K363" s="133" t="e">
        <f>Performance!#REF!</f>
        <v>#REF!</v>
      </c>
      <c r="L363" s="134" t="e">
        <f t="shared" si="21"/>
        <v>#REF!</v>
      </c>
      <c r="M363" s="134" t="e">
        <f t="shared" si="22"/>
        <v>#REF!</v>
      </c>
      <c r="N363" s="134" t="e">
        <f t="shared" si="23"/>
        <v>#REF!</v>
      </c>
      <c r="O363" s="134" t="e">
        <f t="shared" si="24"/>
        <v>#REF!</v>
      </c>
      <c r="P363" s="134" t="e">
        <f>Performance!#REF!</f>
        <v>#REF!</v>
      </c>
      <c r="Q363" s="134" t="e">
        <f>Performance!#REF!</f>
        <v>#REF!</v>
      </c>
      <c r="R363" s="134" t="e">
        <f>Performance!#REF!</f>
        <v>#REF!</v>
      </c>
      <c r="S363" s="134" t="e">
        <f>Performance!#REF!</f>
        <v>#REF!</v>
      </c>
      <c r="T363" s="146">
        <f>Performance!A563</f>
        <v>0</v>
      </c>
    </row>
    <row r="364" spans="1:20">
      <c r="A364" s="129" t="s">
        <v>17</v>
      </c>
      <c r="B364" s="130" t="s">
        <v>3</v>
      </c>
      <c r="C364" s="130">
        <v>20</v>
      </c>
      <c r="D364" s="130">
        <f t="shared" si="26"/>
        <v>25.302720000000001</v>
      </c>
      <c r="E364" s="132">
        <f t="shared" si="27"/>
        <v>45382</v>
      </c>
      <c r="F364" s="133" t="e">
        <f>Performance!#REF!</f>
        <v>#REF!</v>
      </c>
      <c r="G364" s="133" t="e">
        <f>Performance!#REF!</f>
        <v>#REF!</v>
      </c>
      <c r="H364" s="131">
        <v>3.774193548387097</v>
      </c>
      <c r="I364" s="133" t="e">
        <f>Performance!#REF!</f>
        <v>#REF!</v>
      </c>
      <c r="J364" s="133" t="e">
        <f>Performance!#REF!</f>
        <v>#REF!</v>
      </c>
      <c r="K364" s="133" t="e">
        <f>Performance!#REF!</f>
        <v>#REF!</v>
      </c>
      <c r="L364" s="134" t="e">
        <f t="shared" si="21"/>
        <v>#REF!</v>
      </c>
      <c r="M364" s="134" t="e">
        <f t="shared" si="22"/>
        <v>#REF!</v>
      </c>
      <c r="N364" s="134" t="e">
        <f t="shared" si="23"/>
        <v>#REF!</v>
      </c>
      <c r="O364" s="134" t="e">
        <f t="shared" si="24"/>
        <v>#REF!</v>
      </c>
      <c r="P364" s="134" t="e">
        <f>Performance!#REF!</f>
        <v>#REF!</v>
      </c>
      <c r="Q364" s="134" t="e">
        <f>Performance!#REF!</f>
        <v>#REF!</v>
      </c>
      <c r="R364" s="134" t="e">
        <f>Performance!#REF!</f>
        <v>#REF!</v>
      </c>
      <c r="S364" s="134" t="e">
        <f>Performance!#REF!</f>
        <v>#REF!</v>
      </c>
      <c r="T364" s="146">
        <f>Performance!A564</f>
        <v>0</v>
      </c>
    </row>
    <row r="365" spans="1:20">
      <c r="A365" s="129" t="s">
        <v>17</v>
      </c>
      <c r="B365" s="130" t="s">
        <v>3</v>
      </c>
      <c r="C365" s="130">
        <v>20</v>
      </c>
      <c r="D365" s="130">
        <f t="shared" si="26"/>
        <v>25.302720000000001</v>
      </c>
      <c r="E365" s="132">
        <f t="shared" si="27"/>
        <v>45412</v>
      </c>
      <c r="F365" s="133" t="e">
        <f>Performance!#REF!</f>
        <v>#REF!</v>
      </c>
      <c r="G365" s="133" t="e">
        <f>Performance!#REF!</f>
        <v>#REF!</v>
      </c>
      <c r="H365" s="131">
        <v>3.774193548387097</v>
      </c>
      <c r="I365" s="133" t="e">
        <f>Performance!#REF!</f>
        <v>#REF!</v>
      </c>
      <c r="J365" s="133" t="e">
        <f>Performance!#REF!</f>
        <v>#REF!</v>
      </c>
      <c r="K365" s="133" t="e">
        <f>Performance!#REF!</f>
        <v>#REF!</v>
      </c>
      <c r="L365" s="134" t="e">
        <f t="shared" si="21"/>
        <v>#REF!</v>
      </c>
      <c r="M365" s="134" t="e">
        <f t="shared" si="22"/>
        <v>#REF!</v>
      </c>
      <c r="N365" s="134" t="e">
        <f t="shared" si="23"/>
        <v>#REF!</v>
      </c>
      <c r="O365" s="134" t="e">
        <f t="shared" si="24"/>
        <v>#REF!</v>
      </c>
      <c r="P365" s="134" t="e">
        <f>Performance!#REF!</f>
        <v>#REF!</v>
      </c>
      <c r="Q365" s="134" t="e">
        <f>Performance!#REF!</f>
        <v>#REF!</v>
      </c>
      <c r="R365" s="134" t="e">
        <f>Performance!#REF!</f>
        <v>#REF!</v>
      </c>
      <c r="S365" s="134" t="e">
        <f>Performance!#REF!</f>
        <v>#REF!</v>
      </c>
      <c r="T365" s="146">
        <f>Performance!A565</f>
        <v>0</v>
      </c>
    </row>
    <row r="366" spans="1:20">
      <c r="A366" s="129" t="s">
        <v>17</v>
      </c>
      <c r="B366" s="130" t="s">
        <v>3</v>
      </c>
      <c r="C366" s="130">
        <v>20</v>
      </c>
      <c r="D366" s="130">
        <f t="shared" si="26"/>
        <v>25.302720000000001</v>
      </c>
      <c r="E366" s="132">
        <f t="shared" si="27"/>
        <v>45443</v>
      </c>
      <c r="F366" s="133" t="e">
        <f>Performance!#REF!</f>
        <v>#REF!</v>
      </c>
      <c r="G366" s="133" t="e">
        <f>Performance!#REF!</f>
        <v>#REF!</v>
      </c>
      <c r="H366" s="131">
        <v>3.774193548387097</v>
      </c>
      <c r="I366" s="133" t="e">
        <f>Performance!#REF!</f>
        <v>#REF!</v>
      </c>
      <c r="J366" s="133" t="e">
        <f>Performance!#REF!</f>
        <v>#REF!</v>
      </c>
      <c r="K366" s="133" t="e">
        <f>Performance!#REF!</f>
        <v>#REF!</v>
      </c>
      <c r="L366" s="134" t="e">
        <f t="shared" si="21"/>
        <v>#REF!</v>
      </c>
      <c r="M366" s="134" t="e">
        <f t="shared" si="22"/>
        <v>#REF!</v>
      </c>
      <c r="N366" s="134" t="e">
        <f t="shared" si="23"/>
        <v>#REF!</v>
      </c>
      <c r="O366" s="134" t="e">
        <f t="shared" si="24"/>
        <v>#REF!</v>
      </c>
      <c r="P366" s="134" t="e">
        <f>Performance!#REF!</f>
        <v>#REF!</v>
      </c>
      <c r="Q366" s="134" t="e">
        <f>Performance!#REF!</f>
        <v>#REF!</v>
      </c>
      <c r="R366" s="134" t="e">
        <f>Performance!#REF!</f>
        <v>#REF!</v>
      </c>
      <c r="S366" s="134" t="e">
        <f>Performance!#REF!</f>
        <v>#REF!</v>
      </c>
      <c r="T366" s="146">
        <f>Performance!A566</f>
        <v>0</v>
      </c>
    </row>
    <row r="367" spans="1:20">
      <c r="A367" s="129" t="s">
        <v>17</v>
      </c>
      <c r="B367" s="130" t="s">
        <v>3</v>
      </c>
      <c r="C367" s="130">
        <v>20</v>
      </c>
      <c r="D367" s="130">
        <f t="shared" si="26"/>
        <v>25.302720000000001</v>
      </c>
      <c r="E367" s="132">
        <f t="shared" si="27"/>
        <v>45473</v>
      </c>
      <c r="F367" s="133" t="e">
        <f>Performance!#REF!</f>
        <v>#REF!</v>
      </c>
      <c r="G367" s="133" t="e">
        <f>Performance!#REF!</f>
        <v>#REF!</v>
      </c>
      <c r="H367" s="131">
        <v>3.774193548387097</v>
      </c>
      <c r="I367" s="133" t="e">
        <f>Performance!#REF!</f>
        <v>#REF!</v>
      </c>
      <c r="J367" s="133" t="e">
        <f>Performance!#REF!</f>
        <v>#REF!</v>
      </c>
      <c r="K367" s="133" t="e">
        <f>Performance!#REF!</f>
        <v>#REF!</v>
      </c>
      <c r="L367" s="134" t="e">
        <f t="shared" si="21"/>
        <v>#REF!</v>
      </c>
      <c r="M367" s="134" t="e">
        <f t="shared" si="22"/>
        <v>#REF!</v>
      </c>
      <c r="N367" s="134" t="e">
        <f t="shared" si="23"/>
        <v>#REF!</v>
      </c>
      <c r="O367" s="134" t="e">
        <f t="shared" si="24"/>
        <v>#REF!</v>
      </c>
      <c r="P367" s="134" t="e">
        <f>Performance!#REF!</f>
        <v>#REF!</v>
      </c>
      <c r="Q367" s="134" t="e">
        <f>Performance!#REF!</f>
        <v>#REF!</v>
      </c>
      <c r="R367" s="134" t="e">
        <f>Performance!#REF!</f>
        <v>#REF!</v>
      </c>
      <c r="S367" s="134" t="e">
        <f>Performance!#REF!</f>
        <v>#REF!</v>
      </c>
      <c r="T367" s="146">
        <f>Performance!A567</f>
        <v>0</v>
      </c>
    </row>
    <row r="368" spans="1:20">
      <c r="A368" s="129" t="s">
        <v>17</v>
      </c>
      <c r="B368" s="130" t="s">
        <v>3</v>
      </c>
      <c r="C368" s="130">
        <v>20</v>
      </c>
      <c r="D368" s="130">
        <f t="shared" si="26"/>
        <v>25.302720000000001</v>
      </c>
      <c r="E368" s="132">
        <f t="shared" si="27"/>
        <v>45504</v>
      </c>
      <c r="F368" s="133" t="e">
        <f>Performance!#REF!</f>
        <v>#REF!</v>
      </c>
      <c r="G368" s="133" t="e">
        <f>Performance!#REF!</f>
        <v>#REF!</v>
      </c>
      <c r="H368" s="131">
        <v>3.774193548387097</v>
      </c>
      <c r="I368" s="133" t="e">
        <f>Performance!#REF!</f>
        <v>#REF!</v>
      </c>
      <c r="J368" s="133" t="e">
        <f>Performance!#REF!</f>
        <v>#REF!</v>
      </c>
      <c r="K368" s="133" t="e">
        <f>Performance!#REF!</f>
        <v>#REF!</v>
      </c>
      <c r="L368" s="134" t="e">
        <f t="shared" si="21"/>
        <v>#REF!</v>
      </c>
      <c r="M368" s="134" t="e">
        <f t="shared" si="22"/>
        <v>#REF!</v>
      </c>
      <c r="N368" s="134" t="e">
        <f t="shared" si="23"/>
        <v>#REF!</v>
      </c>
      <c r="O368" s="134" t="e">
        <f t="shared" si="24"/>
        <v>#REF!</v>
      </c>
      <c r="P368" s="134" t="e">
        <f>Performance!#REF!</f>
        <v>#REF!</v>
      </c>
      <c r="Q368" s="134" t="e">
        <f>Performance!#REF!</f>
        <v>#REF!</v>
      </c>
      <c r="R368" s="134" t="e">
        <f>Performance!#REF!</f>
        <v>#REF!</v>
      </c>
      <c r="S368" s="134" t="e">
        <f>Performance!#REF!</f>
        <v>#REF!</v>
      </c>
      <c r="T368" s="146">
        <f>Performance!A568</f>
        <v>0</v>
      </c>
    </row>
    <row r="369" spans="1:20">
      <c r="A369" s="129" t="s">
        <v>17</v>
      </c>
      <c r="B369" s="130" t="s">
        <v>3</v>
      </c>
      <c r="C369" s="130">
        <v>20</v>
      </c>
      <c r="D369" s="130">
        <f t="shared" si="26"/>
        <v>25.302720000000001</v>
      </c>
      <c r="E369" s="132">
        <f t="shared" si="27"/>
        <v>45535</v>
      </c>
      <c r="F369" s="133" t="e">
        <f>Performance!#REF!</f>
        <v>#REF!</v>
      </c>
      <c r="G369" s="133" t="e">
        <f>Performance!#REF!</f>
        <v>#REF!</v>
      </c>
      <c r="H369" s="131">
        <v>3.774193548387097</v>
      </c>
      <c r="I369" s="133" t="e">
        <f>Performance!#REF!</f>
        <v>#REF!</v>
      </c>
      <c r="J369" s="133" t="e">
        <f>Performance!#REF!</f>
        <v>#REF!</v>
      </c>
      <c r="K369" s="133" t="e">
        <f>Performance!#REF!</f>
        <v>#REF!</v>
      </c>
      <c r="L369" s="134" t="e">
        <f t="shared" si="21"/>
        <v>#REF!</v>
      </c>
      <c r="M369" s="134" t="e">
        <f t="shared" si="22"/>
        <v>#REF!</v>
      </c>
      <c r="N369" s="134" t="e">
        <f t="shared" si="23"/>
        <v>#REF!</v>
      </c>
      <c r="O369" s="134" t="e">
        <f t="shared" si="24"/>
        <v>#REF!</v>
      </c>
      <c r="P369" s="134" t="e">
        <f>Performance!#REF!</f>
        <v>#REF!</v>
      </c>
      <c r="Q369" s="134" t="e">
        <f>Performance!#REF!</f>
        <v>#REF!</v>
      </c>
      <c r="R369" s="134" t="e">
        <f>Performance!#REF!</f>
        <v>#REF!</v>
      </c>
      <c r="S369" s="134" t="e">
        <f>Performance!#REF!</f>
        <v>#REF!</v>
      </c>
      <c r="T369" s="146">
        <f>Performance!A569</f>
        <v>0</v>
      </c>
    </row>
    <row r="370" spans="1:20">
      <c r="A370" s="129" t="s">
        <v>17</v>
      </c>
      <c r="B370" s="130" t="s">
        <v>3</v>
      </c>
      <c r="C370" s="130">
        <v>20</v>
      </c>
      <c r="D370" s="130">
        <f t="shared" si="26"/>
        <v>25.302720000000001</v>
      </c>
      <c r="E370" s="132">
        <f t="shared" si="27"/>
        <v>45565</v>
      </c>
      <c r="F370" s="133" t="e">
        <f>Performance!#REF!</f>
        <v>#REF!</v>
      </c>
      <c r="G370" s="133" t="e">
        <f>Performance!#REF!</f>
        <v>#REF!</v>
      </c>
      <c r="H370" s="131">
        <v>3.774193548387097</v>
      </c>
      <c r="I370" s="133" t="e">
        <f>Performance!#REF!</f>
        <v>#REF!</v>
      </c>
      <c r="J370" s="133" t="e">
        <f>Performance!#REF!</f>
        <v>#REF!</v>
      </c>
      <c r="K370" s="133" t="e">
        <f>Performance!#REF!</f>
        <v>#REF!</v>
      </c>
      <c r="L370" s="134" t="e">
        <f t="shared" si="21"/>
        <v>#REF!</v>
      </c>
      <c r="M370" s="134" t="e">
        <f t="shared" si="22"/>
        <v>#REF!</v>
      </c>
      <c r="N370" s="134" t="e">
        <f t="shared" si="23"/>
        <v>#REF!</v>
      </c>
      <c r="O370" s="134" t="e">
        <f t="shared" si="24"/>
        <v>#REF!</v>
      </c>
      <c r="P370" s="134" t="e">
        <f>Performance!#REF!</f>
        <v>#REF!</v>
      </c>
      <c r="Q370" s="134" t="e">
        <f>Performance!#REF!</f>
        <v>#REF!</v>
      </c>
      <c r="R370" s="134" t="e">
        <f>Performance!#REF!</f>
        <v>#REF!</v>
      </c>
      <c r="S370" s="134" t="e">
        <f>Performance!#REF!</f>
        <v>#REF!</v>
      </c>
      <c r="T370" s="146">
        <f>Performance!A570</f>
        <v>0</v>
      </c>
    </row>
    <row r="371" spans="1:20">
      <c r="A371" s="129" t="s">
        <v>17</v>
      </c>
      <c r="B371" s="130" t="s">
        <v>3</v>
      </c>
      <c r="C371" s="130">
        <v>20</v>
      </c>
      <c r="D371" s="130">
        <f t="shared" si="26"/>
        <v>25.302720000000001</v>
      </c>
      <c r="E371" s="132">
        <f t="shared" si="27"/>
        <v>45596</v>
      </c>
      <c r="F371" s="133" t="e">
        <f>Performance!#REF!</f>
        <v>#REF!</v>
      </c>
      <c r="G371" s="133" t="e">
        <f>Performance!#REF!</f>
        <v>#REF!</v>
      </c>
      <c r="H371" s="131">
        <v>3.774193548387097</v>
      </c>
      <c r="I371" s="133" t="e">
        <f>Performance!#REF!</f>
        <v>#REF!</v>
      </c>
      <c r="J371" s="133" t="e">
        <f>Performance!#REF!</f>
        <v>#REF!</v>
      </c>
      <c r="K371" s="133" t="e">
        <f>Performance!#REF!</f>
        <v>#REF!</v>
      </c>
      <c r="L371" s="134" t="e">
        <f t="shared" si="21"/>
        <v>#REF!</v>
      </c>
      <c r="M371" s="134" t="e">
        <f t="shared" si="22"/>
        <v>#REF!</v>
      </c>
      <c r="N371" s="134" t="e">
        <f t="shared" si="23"/>
        <v>#REF!</v>
      </c>
      <c r="O371" s="134" t="e">
        <f t="shared" si="24"/>
        <v>#REF!</v>
      </c>
      <c r="P371" s="134" t="e">
        <f>Performance!#REF!</f>
        <v>#REF!</v>
      </c>
      <c r="Q371" s="134" t="e">
        <f>Performance!#REF!</f>
        <v>#REF!</v>
      </c>
      <c r="R371" s="134" t="e">
        <f>Performance!#REF!</f>
        <v>#REF!</v>
      </c>
      <c r="S371" s="134" t="e">
        <f>Performance!#REF!</f>
        <v>#REF!</v>
      </c>
      <c r="T371" s="146">
        <f>Performance!A571</f>
        <v>0</v>
      </c>
    </row>
    <row r="372" spans="1:20">
      <c r="A372" s="129" t="s">
        <v>17</v>
      </c>
      <c r="B372" s="130" t="s">
        <v>3</v>
      </c>
      <c r="C372" s="130">
        <v>20</v>
      </c>
      <c r="D372" s="130">
        <f t="shared" si="26"/>
        <v>25.302720000000001</v>
      </c>
      <c r="E372" s="132">
        <f t="shared" si="27"/>
        <v>45626</v>
      </c>
      <c r="F372" s="133" t="e">
        <f>Performance!#REF!</f>
        <v>#REF!</v>
      </c>
      <c r="G372" s="133" t="e">
        <f>Performance!#REF!</f>
        <v>#REF!</v>
      </c>
      <c r="H372" s="131">
        <v>3.774193548387097</v>
      </c>
      <c r="I372" s="133" t="e">
        <f>Performance!#REF!</f>
        <v>#REF!</v>
      </c>
      <c r="J372" s="133" t="e">
        <f>Performance!#REF!</f>
        <v>#REF!</v>
      </c>
      <c r="K372" s="133" t="e">
        <f>Performance!#REF!</f>
        <v>#REF!</v>
      </c>
      <c r="L372" s="134" t="e">
        <f t="shared" si="21"/>
        <v>#REF!</v>
      </c>
      <c r="M372" s="134" t="e">
        <f t="shared" si="22"/>
        <v>#REF!</v>
      </c>
      <c r="N372" s="134" t="e">
        <f t="shared" si="23"/>
        <v>#REF!</v>
      </c>
      <c r="O372" s="134" t="e">
        <f t="shared" si="24"/>
        <v>#REF!</v>
      </c>
      <c r="P372" s="134" t="e">
        <f>Performance!#REF!</f>
        <v>#REF!</v>
      </c>
      <c r="Q372" s="134" t="e">
        <f>Performance!#REF!</f>
        <v>#REF!</v>
      </c>
      <c r="R372" s="134" t="e">
        <f>Performance!#REF!</f>
        <v>#REF!</v>
      </c>
      <c r="S372" s="134" t="e">
        <f>Performance!#REF!</f>
        <v>#REF!</v>
      </c>
      <c r="T372" s="146">
        <f>Performance!A572</f>
        <v>0</v>
      </c>
    </row>
    <row r="373" spans="1:20">
      <c r="A373" s="129" t="s">
        <v>17</v>
      </c>
      <c r="B373" s="130" t="s">
        <v>3</v>
      </c>
      <c r="C373" s="130">
        <v>20</v>
      </c>
      <c r="D373" s="130">
        <f t="shared" si="26"/>
        <v>25.302720000000001</v>
      </c>
      <c r="E373" s="132">
        <f t="shared" si="27"/>
        <v>45657</v>
      </c>
      <c r="F373" s="133" t="e">
        <f>Performance!#REF!</f>
        <v>#REF!</v>
      </c>
      <c r="G373" s="133" t="e">
        <f>Performance!#REF!</f>
        <v>#REF!</v>
      </c>
      <c r="H373" s="131">
        <v>3.774193548387097</v>
      </c>
      <c r="I373" s="133" t="e">
        <f>Performance!#REF!</f>
        <v>#REF!</v>
      </c>
      <c r="J373" s="133" t="e">
        <f>Performance!#REF!</f>
        <v>#REF!</v>
      </c>
      <c r="K373" s="133" t="e">
        <f>Performance!#REF!</f>
        <v>#REF!</v>
      </c>
      <c r="L373" s="134" t="e">
        <f t="shared" si="21"/>
        <v>#REF!</v>
      </c>
      <c r="M373" s="134" t="e">
        <f t="shared" si="22"/>
        <v>#REF!</v>
      </c>
      <c r="N373" s="134" t="e">
        <f t="shared" si="23"/>
        <v>#REF!</v>
      </c>
      <c r="O373" s="134" t="e">
        <f t="shared" si="24"/>
        <v>#REF!</v>
      </c>
      <c r="P373" s="134" t="e">
        <f>Performance!#REF!</f>
        <v>#REF!</v>
      </c>
      <c r="Q373" s="134" t="e">
        <f>Performance!#REF!</f>
        <v>#REF!</v>
      </c>
      <c r="R373" s="134" t="e">
        <f>Performance!#REF!</f>
        <v>#REF!</v>
      </c>
      <c r="S373" s="134" t="e">
        <f>Performance!#REF!</f>
        <v>#REF!</v>
      </c>
      <c r="T373" s="146">
        <f>Performance!A573</f>
        <v>0</v>
      </c>
    </row>
    <row r="374" spans="1:20">
      <c r="A374" s="129" t="s">
        <v>17</v>
      </c>
      <c r="B374" s="130" t="s">
        <v>4</v>
      </c>
      <c r="C374" s="130">
        <v>20</v>
      </c>
      <c r="D374" s="130">
        <v>23.99</v>
      </c>
      <c r="E374" s="132">
        <v>42855</v>
      </c>
      <c r="F374" s="133">
        <v>3935.0791454446576</v>
      </c>
      <c r="G374" s="133">
        <v>4060.2763300597503</v>
      </c>
      <c r="H374" s="133">
        <v>6.87</v>
      </c>
      <c r="I374" s="131">
        <v>6.9038311333333322</v>
      </c>
      <c r="J374" s="131">
        <v>7.1033333333333335</v>
      </c>
      <c r="K374" s="131">
        <v>7.102940470101724</v>
      </c>
      <c r="L374" s="134">
        <f t="shared" si="21"/>
        <v>0.7775074863316207</v>
      </c>
      <c r="M374" s="134">
        <f t="shared" si="22"/>
        <v>0.79497318831869368</v>
      </c>
      <c r="N374" s="134">
        <f t="shared" si="23"/>
        <v>0.27326938510032339</v>
      </c>
      <c r="O374" s="134">
        <f t="shared" si="24"/>
        <v>0.28196363403192709</v>
      </c>
      <c r="P374" s="83">
        <v>0.99</v>
      </c>
      <c r="Q374" s="134">
        <v>0.99911029063602375</v>
      </c>
      <c r="R374" s="83">
        <v>0.99</v>
      </c>
      <c r="S374" s="135">
        <v>1</v>
      </c>
      <c r="T374" s="136"/>
    </row>
    <row r="375" spans="1:20">
      <c r="A375" s="129" t="s">
        <v>17</v>
      </c>
      <c r="B375" s="130" t="s">
        <v>4</v>
      </c>
      <c r="C375" s="130">
        <v>20</v>
      </c>
      <c r="D375" s="130">
        <v>23.99</v>
      </c>
      <c r="E375" s="132">
        <v>42886</v>
      </c>
      <c r="F375" s="133">
        <v>3895.9594238483446</v>
      </c>
      <c r="G375" s="133">
        <v>3848.4895535336764</v>
      </c>
      <c r="H375" s="133">
        <v>6.9</v>
      </c>
      <c r="I375" s="131">
        <v>6.854228150322581</v>
      </c>
      <c r="J375" s="131">
        <v>6.6870967741935488</v>
      </c>
      <c r="K375" s="131">
        <v>6.6876403386246217</v>
      </c>
      <c r="L375" s="134">
        <f t="shared" si="21"/>
        <v>0.79131551423113922</v>
      </c>
      <c r="M375" s="134">
        <f t="shared" si="22"/>
        <v>0.78627309968995618</v>
      </c>
      <c r="N375" s="134">
        <f t="shared" si="23"/>
        <v>0.26182523009733499</v>
      </c>
      <c r="O375" s="134">
        <f t="shared" si="24"/>
        <v>0.25863505064070402</v>
      </c>
      <c r="P375" s="83">
        <v>0.99</v>
      </c>
      <c r="Q375" s="134">
        <v>0.98412903225806458</v>
      </c>
      <c r="R375" s="83">
        <v>0.99</v>
      </c>
      <c r="S375" s="135">
        <v>0.9961290322580646</v>
      </c>
      <c r="T375" s="136"/>
    </row>
    <row r="376" spans="1:20">
      <c r="A376" s="129" t="s">
        <v>17</v>
      </c>
      <c r="B376" s="130" t="s">
        <v>4</v>
      </c>
      <c r="C376" s="130">
        <v>20</v>
      </c>
      <c r="D376" s="130">
        <v>23.99</v>
      </c>
      <c r="E376" s="132">
        <v>42916</v>
      </c>
      <c r="F376" s="133">
        <v>3519.9641722361143</v>
      </c>
      <c r="G376" s="133">
        <v>3713.3227662787567</v>
      </c>
      <c r="H376" s="133">
        <v>6.5</v>
      </c>
      <c r="I376" s="131">
        <v>6.7322482343333361</v>
      </c>
      <c r="J376" s="131">
        <v>6.1333333333333337</v>
      </c>
      <c r="K376" s="131">
        <v>6.3836425305594879</v>
      </c>
      <c r="L376" s="134">
        <f t="shared" si="21"/>
        <v>0.805480400777286</v>
      </c>
      <c r="M376" s="134">
        <f t="shared" si="22"/>
        <v>0.83067256933679445</v>
      </c>
      <c r="N376" s="134">
        <f t="shared" si="23"/>
        <v>0.24444195640528574</v>
      </c>
      <c r="O376" s="134">
        <f t="shared" si="24"/>
        <v>0.25786963654713591</v>
      </c>
      <c r="P376" s="83">
        <v>0.99</v>
      </c>
      <c r="Q376" s="134">
        <v>0.97299983966650638</v>
      </c>
      <c r="R376" s="83">
        <v>0.99</v>
      </c>
      <c r="S376" s="135">
        <v>0.97299983966650638</v>
      </c>
      <c r="T376" s="136"/>
    </row>
    <row r="377" spans="1:20">
      <c r="A377" s="129" t="s">
        <v>17</v>
      </c>
      <c r="B377" s="130" t="s">
        <v>4</v>
      </c>
      <c r="C377" s="130">
        <v>20</v>
      </c>
      <c r="D377" s="130">
        <v>23.99</v>
      </c>
      <c r="E377" s="132">
        <v>42947</v>
      </c>
      <c r="F377" s="133">
        <v>3261.3280854128225</v>
      </c>
      <c r="G377" s="133">
        <v>3521.6102065694863</v>
      </c>
      <c r="H377" s="133">
        <v>5.74</v>
      </c>
      <c r="I377" s="131">
        <v>5.9689077025532935</v>
      </c>
      <c r="J377" s="131">
        <v>5.4838709677419351</v>
      </c>
      <c r="K377" s="131">
        <v>5.7500978874314663</v>
      </c>
      <c r="L377" s="134">
        <f t="shared" si="21"/>
        <v>0.80775587704344598</v>
      </c>
      <c r="M377" s="134">
        <f t="shared" si="22"/>
        <v>0.82747438860564693</v>
      </c>
      <c r="N377" s="134">
        <f t="shared" si="23"/>
        <v>0.21917527455731337</v>
      </c>
      <c r="O377" s="134">
        <f t="shared" si="24"/>
        <v>0.23666735259203536</v>
      </c>
      <c r="P377" s="83">
        <v>0.99</v>
      </c>
      <c r="Q377" s="134">
        <v>0.99522102747909202</v>
      </c>
      <c r="R377" s="83">
        <v>0.99</v>
      </c>
      <c r="S377" s="135">
        <v>0.99522102747909202</v>
      </c>
      <c r="T377" s="136"/>
    </row>
    <row r="378" spans="1:20">
      <c r="A378" s="129" t="s">
        <v>17</v>
      </c>
      <c r="B378" s="130" t="s">
        <v>4</v>
      </c>
      <c r="C378" s="130">
        <v>20</v>
      </c>
      <c r="D378" s="130">
        <v>23.99</v>
      </c>
      <c r="E378" s="132">
        <v>42978</v>
      </c>
      <c r="F378" s="133">
        <v>3317.0686213661184</v>
      </c>
      <c r="G378" s="133">
        <v>3629.2641986238846</v>
      </c>
      <c r="H378" s="133">
        <v>5.71</v>
      </c>
      <c r="I378" s="131">
        <v>6.0458200678750789</v>
      </c>
      <c r="J378" s="131">
        <v>5.709677419354839</v>
      </c>
      <c r="K378" s="131">
        <v>6.0997520522084123</v>
      </c>
      <c r="L378" s="134">
        <f t="shared" si="21"/>
        <v>0.78907039067979856</v>
      </c>
      <c r="M378" s="134">
        <f t="shared" si="22"/>
        <v>0.8000450839999893</v>
      </c>
      <c r="N378" s="134">
        <f t="shared" si="23"/>
        <v>0.22292127831761549</v>
      </c>
      <c r="O378" s="134">
        <f t="shared" si="24"/>
        <v>0.24390216388601374</v>
      </c>
      <c r="P378" s="83">
        <v>0.99</v>
      </c>
      <c r="Q378" s="134">
        <v>1</v>
      </c>
      <c r="R378" s="83">
        <v>0.99</v>
      </c>
      <c r="S378" s="135">
        <v>1</v>
      </c>
      <c r="T378" s="136"/>
    </row>
    <row r="379" spans="1:20">
      <c r="A379" s="129" t="s">
        <v>17</v>
      </c>
      <c r="B379" s="130" t="s">
        <v>4</v>
      </c>
      <c r="C379" s="130">
        <v>20</v>
      </c>
      <c r="D379" s="130">
        <v>23.99</v>
      </c>
      <c r="E379" s="132">
        <v>43008</v>
      </c>
      <c r="F379" s="133">
        <v>3565.1646795727866</v>
      </c>
      <c r="G379" s="133">
        <v>3710.8963846388597</v>
      </c>
      <c r="H379" s="133">
        <v>5.93</v>
      </c>
      <c r="I379" s="131">
        <v>5.9077103920819996</v>
      </c>
      <c r="J379" s="131">
        <v>6.4366666666666665</v>
      </c>
      <c r="K379" s="131">
        <v>6.4917651418736657</v>
      </c>
      <c r="L379" s="134">
        <f t="shared" si="21"/>
        <v>0.7773773432726514</v>
      </c>
      <c r="M379" s="134">
        <f t="shared" si="22"/>
        <v>0.80398181646170397</v>
      </c>
      <c r="N379" s="134">
        <f t="shared" si="23"/>
        <v>0.24758088052588798</v>
      </c>
      <c r="O379" s="134">
        <f t="shared" si="24"/>
        <v>0.25770113782214304</v>
      </c>
      <c r="P379" s="83">
        <v>0.99</v>
      </c>
      <c r="Q379" s="134">
        <v>0.98791208791208773</v>
      </c>
      <c r="R379" s="83">
        <v>0.99</v>
      </c>
      <c r="S379" s="135">
        <v>0.98791208791208773</v>
      </c>
      <c r="T379" s="136"/>
    </row>
    <row r="380" spans="1:20">
      <c r="A380" s="129" t="s">
        <v>17</v>
      </c>
      <c r="B380" s="130" t="s">
        <v>4</v>
      </c>
      <c r="C380" s="130">
        <v>20</v>
      </c>
      <c r="D380" s="130">
        <v>23.99</v>
      </c>
      <c r="E380" s="132">
        <v>43039</v>
      </c>
      <c r="F380" s="133">
        <v>3758.5336661162191</v>
      </c>
      <c r="G380" s="133">
        <v>3863.7824446865075</v>
      </c>
      <c r="H380" s="133">
        <v>5.39</v>
      </c>
      <c r="I380" s="131">
        <v>5.5702815841181295</v>
      </c>
      <c r="J380" s="131">
        <v>6.4161290322580644</v>
      </c>
      <c r="K380" s="131">
        <v>6.8095688183293541</v>
      </c>
      <c r="L380" s="134">
        <f t="shared" si="21"/>
        <v>0.79564295007339148</v>
      </c>
      <c r="M380" s="134">
        <f t="shared" si="22"/>
        <v>0.76295884090268362</v>
      </c>
      <c r="N380" s="134">
        <f t="shared" si="23"/>
        <v>0.25258962809920826</v>
      </c>
      <c r="O380" s="134">
        <f t="shared" si="24"/>
        <v>0.25966279870205022</v>
      </c>
      <c r="P380" s="83">
        <v>0.99</v>
      </c>
      <c r="Q380" s="134">
        <v>1</v>
      </c>
      <c r="R380" s="83">
        <v>0.99</v>
      </c>
      <c r="S380" s="135">
        <v>1</v>
      </c>
      <c r="T380" s="136"/>
    </row>
    <row r="381" spans="1:20">
      <c r="A381" s="129" t="s">
        <v>17</v>
      </c>
      <c r="B381" s="130" t="s">
        <v>4</v>
      </c>
      <c r="C381" s="130">
        <v>20</v>
      </c>
      <c r="D381" s="130">
        <v>23.99</v>
      </c>
      <c r="E381" s="132">
        <v>43069</v>
      </c>
      <c r="F381" s="133">
        <v>3228.8972281309052</v>
      </c>
      <c r="G381" s="133">
        <v>3095.0072882797481</v>
      </c>
      <c r="H381" s="133">
        <v>4.2699999999999996</v>
      </c>
      <c r="I381" s="131">
        <v>4.2458704612520668</v>
      </c>
      <c r="J381" s="131">
        <v>5.4</v>
      </c>
      <c r="K381" s="131">
        <v>5.5701447022958499</v>
      </c>
      <c r="L381" s="134">
        <f t="shared" si="21"/>
        <v>0.83921601892953823</v>
      </c>
      <c r="M381" s="134">
        <f t="shared" si="22"/>
        <v>0.77204692199999359</v>
      </c>
      <c r="N381" s="134">
        <f t="shared" si="23"/>
        <v>0.22422897417575732</v>
      </c>
      <c r="O381" s="134">
        <f t="shared" si="24"/>
        <v>0.21493106168609361</v>
      </c>
      <c r="P381" s="83">
        <v>0.99</v>
      </c>
      <c r="Q381" s="134">
        <v>1</v>
      </c>
      <c r="R381" s="83">
        <v>0.99</v>
      </c>
      <c r="S381" s="135">
        <v>1</v>
      </c>
      <c r="T381" s="136"/>
    </row>
    <row r="382" spans="1:20">
      <c r="A382" s="129" t="s">
        <v>17</v>
      </c>
      <c r="B382" s="130" t="s">
        <v>4</v>
      </c>
      <c r="C382" s="130">
        <v>20</v>
      </c>
      <c r="D382" s="130">
        <v>23.99</v>
      </c>
      <c r="E382" s="132">
        <v>43100</v>
      </c>
      <c r="F382" s="133">
        <v>3205.1821637435032</v>
      </c>
      <c r="G382" s="133">
        <v>2956.7664696452434</v>
      </c>
      <c r="H382" s="133">
        <v>3.77</v>
      </c>
      <c r="I382" s="131">
        <v>3.6461545760793541</v>
      </c>
      <c r="J382" s="131">
        <v>5.0258064516129037</v>
      </c>
      <c r="K382" s="131">
        <v>4.9786708015149674</v>
      </c>
      <c r="L382" s="134">
        <f t="shared" si="21"/>
        <v>0.86620327499398109</v>
      </c>
      <c r="M382" s="134">
        <f t="shared" si="22"/>
        <v>0.80091630265030711</v>
      </c>
      <c r="N382" s="134">
        <f t="shared" si="23"/>
        <v>0.21540202713329998</v>
      </c>
      <c r="O382" s="134">
        <f t="shared" si="24"/>
        <v>0.19870742403529865</v>
      </c>
      <c r="P382" s="83">
        <v>0.99</v>
      </c>
      <c r="Q382" s="134">
        <v>0.99706744868035191</v>
      </c>
      <c r="R382" s="83">
        <v>0.99</v>
      </c>
      <c r="S382" s="135">
        <v>0.99706744868035191</v>
      </c>
      <c r="T382" s="136"/>
    </row>
    <row r="383" spans="1:20">
      <c r="A383" s="129" t="s">
        <v>17</v>
      </c>
      <c r="B383" s="130" t="s">
        <v>4</v>
      </c>
      <c r="C383" s="130">
        <v>20</v>
      </c>
      <c r="D383" s="130">
        <v>23.99</v>
      </c>
      <c r="E383" s="132">
        <v>43131</v>
      </c>
      <c r="F383" s="133">
        <v>3355.782957246407</v>
      </c>
      <c r="G383" s="133">
        <v>3349.3081038738551</v>
      </c>
      <c r="H383" s="133">
        <v>4.03</v>
      </c>
      <c r="I383" s="131">
        <v>4.23443300464477</v>
      </c>
      <c r="J383" s="131">
        <v>5.2967741935483863</v>
      </c>
      <c r="K383" s="131">
        <v>5.7657889064640457</v>
      </c>
      <c r="L383" s="134">
        <f t="shared" si="21"/>
        <v>0.86050870637693422</v>
      </c>
      <c r="M383" s="134">
        <f t="shared" si="22"/>
        <v>0.78478789012073236</v>
      </c>
      <c r="N383" s="134">
        <f t="shared" si="23"/>
        <v>0.2255230482020435</v>
      </c>
      <c r="O383" s="134">
        <f t="shared" si="24"/>
        <v>0.22508791020657629</v>
      </c>
      <c r="P383" s="83">
        <v>0.99</v>
      </c>
      <c r="Q383" s="134">
        <v>0.99529569892473124</v>
      </c>
      <c r="R383" s="83">
        <v>0.99</v>
      </c>
      <c r="S383" s="135">
        <v>0.99529569892473124</v>
      </c>
      <c r="T383" s="136"/>
    </row>
    <row r="384" spans="1:20">
      <c r="A384" s="129" t="s">
        <v>17</v>
      </c>
      <c r="B384" s="130" t="s">
        <v>4</v>
      </c>
      <c r="C384" s="130">
        <v>20</v>
      </c>
      <c r="D384" s="130">
        <v>23.99</v>
      </c>
      <c r="E384" s="132">
        <v>43159</v>
      </c>
      <c r="F384" s="133">
        <v>3398.3484574289237</v>
      </c>
      <c r="G384" s="133">
        <v>3090.7638391085329</v>
      </c>
      <c r="H384" s="133">
        <v>4.79</v>
      </c>
      <c r="I384" s="131">
        <v>4.88</v>
      </c>
      <c r="J384" s="131">
        <v>6.0892857142857144</v>
      </c>
      <c r="K384" s="131">
        <v>6</v>
      </c>
      <c r="L384" s="134">
        <f t="shared" si="21"/>
        <v>0.83922436145172064</v>
      </c>
      <c r="M384" s="134">
        <f t="shared" si="22"/>
        <v>0.77170115658117344</v>
      </c>
      <c r="N384" s="134">
        <f t="shared" si="23"/>
        <v>0.25285330784441395</v>
      </c>
      <c r="O384" s="134">
        <f t="shared" si="24"/>
        <v>0.22996754755271823</v>
      </c>
      <c r="P384" s="83">
        <v>0.99</v>
      </c>
      <c r="Q384" s="134">
        <v>0.99375000000000002</v>
      </c>
      <c r="R384" s="83">
        <v>0.99</v>
      </c>
      <c r="S384" s="135">
        <v>0.99375000000000002</v>
      </c>
      <c r="T384" s="136"/>
    </row>
    <row r="385" spans="1:20">
      <c r="A385" s="129" t="s">
        <v>17</v>
      </c>
      <c r="B385" s="130" t="s">
        <v>4</v>
      </c>
      <c r="C385" s="130">
        <v>20</v>
      </c>
      <c r="D385" s="130">
        <v>23.99</v>
      </c>
      <c r="E385" s="132">
        <v>43190</v>
      </c>
      <c r="F385" s="133">
        <v>4091.3553389718973</v>
      </c>
      <c r="G385" s="133">
        <v>4073.1472564624783</v>
      </c>
      <c r="H385" s="133">
        <v>6.16</v>
      </c>
      <c r="I385" s="131">
        <v>6.2789999999999999</v>
      </c>
      <c r="J385" s="131">
        <v>6.9129032258064518</v>
      </c>
      <c r="K385" s="131">
        <v>7.0439999999999996</v>
      </c>
      <c r="L385" s="134">
        <f t="shared" si="21"/>
        <v>0.80385845956924296</v>
      </c>
      <c r="M385" s="134">
        <f t="shared" si="22"/>
        <v>0.7828564091381871</v>
      </c>
      <c r="N385" s="134">
        <f t="shared" si="23"/>
        <v>0.27495667600617585</v>
      </c>
      <c r="O385" s="134">
        <f t="shared" si="24"/>
        <v>0.27373301454720955</v>
      </c>
      <c r="P385" s="83">
        <v>0.99</v>
      </c>
      <c r="Q385" s="134">
        <v>0.99319999999999997</v>
      </c>
      <c r="R385" s="83">
        <v>0.99</v>
      </c>
      <c r="S385" s="135">
        <v>0.99319999999999997</v>
      </c>
      <c r="T385" s="136"/>
    </row>
    <row r="386" spans="1:20">
      <c r="A386" s="129" t="s">
        <v>17</v>
      </c>
      <c r="B386" s="130" t="s">
        <v>4</v>
      </c>
      <c r="C386" s="130">
        <v>20</v>
      </c>
      <c r="D386" s="130">
        <v>23.99</v>
      </c>
      <c r="E386" s="132">
        <v>43220</v>
      </c>
      <c r="F386" s="133">
        <v>3967.8868541581705</v>
      </c>
      <c r="G386" s="133">
        <v>3864.7374612954804</v>
      </c>
      <c r="H386" s="131">
        <v>6.7435676213286326</v>
      </c>
      <c r="I386" s="131">
        <v>6.8</v>
      </c>
      <c r="J386" s="131">
        <v>7.1078132804003964</v>
      </c>
      <c r="K386" s="131">
        <v>6.95</v>
      </c>
      <c r="L386" s="134">
        <f t="shared" si="21"/>
        <v>0.7834956178465553</v>
      </c>
      <c r="M386" s="134">
        <f t="shared" si="22"/>
        <v>0.77482106569298703</v>
      </c>
      <c r="N386" s="134">
        <f t="shared" si="23"/>
        <v>0.27554769820542846</v>
      </c>
      <c r="O386" s="134">
        <f t="shared" si="24"/>
        <v>0.26838454592329725</v>
      </c>
      <c r="P386" s="83">
        <v>0.99</v>
      </c>
      <c r="Q386" s="134">
        <v>0.99719999999999998</v>
      </c>
      <c r="R386" s="83">
        <v>0.99</v>
      </c>
      <c r="S386" s="135">
        <v>0.99719999999999998</v>
      </c>
      <c r="T386" s="136"/>
    </row>
    <row r="387" spans="1:20">
      <c r="A387" s="129" t="s">
        <v>17</v>
      </c>
      <c r="B387" s="130" t="s">
        <v>4</v>
      </c>
      <c r="C387" s="130">
        <v>20</v>
      </c>
      <c r="D387" s="130">
        <v>23.99</v>
      </c>
      <c r="E387" s="132">
        <v>43251</v>
      </c>
      <c r="F387" s="133">
        <v>3833.1846969862745</v>
      </c>
      <c r="G387" s="133">
        <v>3952</v>
      </c>
      <c r="H387" s="131">
        <v>6.8014368356818631</v>
      </c>
      <c r="I387" s="131">
        <v>7.04</v>
      </c>
      <c r="J387" s="131">
        <v>6.6141189851433122</v>
      </c>
      <c r="K387" s="131">
        <v>6.87</v>
      </c>
      <c r="L387" s="134">
        <f t="shared" si="21"/>
        <v>0.78715562970202824</v>
      </c>
      <c r="M387" s="134">
        <f t="shared" si="22"/>
        <v>0.77849651762762817</v>
      </c>
      <c r="N387" s="134">
        <f t="shared" si="23"/>
        <v>0.25760649845337863</v>
      </c>
      <c r="O387" s="134">
        <f t="shared" si="24"/>
        <v>0.26559139784946234</v>
      </c>
      <c r="P387" s="83">
        <v>0.99</v>
      </c>
      <c r="Q387" s="134">
        <v>0.99360000000000004</v>
      </c>
      <c r="R387" s="83">
        <v>0.99</v>
      </c>
      <c r="S387" s="135">
        <v>0.99439999999999995</v>
      </c>
      <c r="T387" s="136">
        <v>-2.0500000000000001E-2</v>
      </c>
    </row>
    <row r="388" spans="1:20">
      <c r="A388" s="129" t="s">
        <v>17</v>
      </c>
      <c r="B388" s="130" t="s">
        <v>4</v>
      </c>
      <c r="C388" s="130">
        <v>20</v>
      </c>
      <c r="D388" s="130">
        <v>23.99</v>
      </c>
      <c r="E388" s="132">
        <v>43281</v>
      </c>
      <c r="F388" s="133">
        <v>3739.7140008588417</v>
      </c>
      <c r="G388" s="133">
        <f>3276724/1000</f>
        <v>3276.7240000000002</v>
      </c>
      <c r="H388" s="131">
        <v>6.7425262236520904</v>
      </c>
      <c r="I388" s="131">
        <v>6.26</v>
      </c>
      <c r="J388" s="131">
        <v>6.4349337659370711</v>
      </c>
      <c r="K388" s="131">
        <v>5.93</v>
      </c>
      <c r="L388" s="134">
        <f t="shared" si="21"/>
        <v>0.81565708301634532</v>
      </c>
      <c r="M388" s="134">
        <f t="shared" si="22"/>
        <v>0.76892786030729898</v>
      </c>
      <c r="N388" s="134">
        <f t="shared" si="23"/>
        <v>0.2597023611707529</v>
      </c>
      <c r="O388" s="134">
        <f t="shared" si="24"/>
        <v>0.22755027777777778</v>
      </c>
      <c r="P388" s="83">
        <v>0.99</v>
      </c>
      <c r="Q388" s="134">
        <v>0.99850000000000005</v>
      </c>
      <c r="R388" s="83">
        <v>0.99</v>
      </c>
      <c r="S388" s="135">
        <v>0.99909999999999999</v>
      </c>
      <c r="T388" s="136">
        <v>-4.6800000000000001E-2</v>
      </c>
    </row>
    <row r="389" spans="1:20">
      <c r="A389" s="129" t="s">
        <v>17</v>
      </c>
      <c r="B389" s="130" t="s">
        <v>4</v>
      </c>
      <c r="C389" s="130">
        <v>20</v>
      </c>
      <c r="D389" s="130">
        <v>23.99</v>
      </c>
      <c r="E389" s="132">
        <v>43312</v>
      </c>
      <c r="F389" s="133">
        <v>3616.8081067205603</v>
      </c>
      <c r="G389" s="133">
        <f>3567757/1000</f>
        <v>3567.7570000000001</v>
      </c>
      <c r="H389" s="131">
        <v>6.1738123214351628</v>
      </c>
      <c r="I389" s="131">
        <v>6.18</v>
      </c>
      <c r="J389" s="131">
        <v>5.9541262884188981</v>
      </c>
      <c r="K389" s="131">
        <v>5.91</v>
      </c>
      <c r="L389" s="134">
        <f t="shared" si="21"/>
        <v>0.82505003900108165</v>
      </c>
      <c r="M389" s="134">
        <f t="shared" si="22"/>
        <v>0.81198153295421782</v>
      </c>
      <c r="N389" s="134">
        <f t="shared" si="23"/>
        <v>0.24306506093552152</v>
      </c>
      <c r="O389" s="134">
        <f t="shared" si="24"/>
        <v>0.23976861559139787</v>
      </c>
      <c r="P389" s="83">
        <v>0.99</v>
      </c>
      <c r="Q389" s="134">
        <v>0.99970000000000003</v>
      </c>
      <c r="R389" s="83">
        <v>0.99</v>
      </c>
      <c r="S389" s="135">
        <v>1</v>
      </c>
      <c r="T389" s="136">
        <v>-2.3599999999999999E-2</v>
      </c>
    </row>
    <row r="390" spans="1:20">
      <c r="A390" s="129" t="s">
        <v>17</v>
      </c>
      <c r="B390" s="130" t="s">
        <v>4</v>
      </c>
      <c r="C390" s="130">
        <v>20</v>
      </c>
      <c r="D390" s="130">
        <v>23.99</v>
      </c>
      <c r="E390" s="132">
        <v>43343</v>
      </c>
      <c r="F390" s="133">
        <v>3480.7157450313766</v>
      </c>
      <c r="G390" s="133">
        <f>3641379/1000</f>
        <v>3641.3789999999999</v>
      </c>
      <c r="H390" s="131">
        <v>5.8307967161269634</v>
      </c>
      <c r="I390" s="131">
        <v>6.06</v>
      </c>
      <c r="J390" s="131">
        <v>5.8707360508068884</v>
      </c>
      <c r="K390" s="131">
        <v>6.12</v>
      </c>
      <c r="L390" s="134">
        <f t="shared" si="21"/>
        <v>0.80528362216693039</v>
      </c>
      <c r="M390" s="134">
        <f t="shared" si="22"/>
        <v>0.80046015911914725</v>
      </c>
      <c r="N390" s="134">
        <f t="shared" si="23"/>
        <v>0.23391906888651723</v>
      </c>
      <c r="O390" s="134">
        <f t="shared" si="24"/>
        <v>0.2447163306451613</v>
      </c>
      <c r="P390" s="83">
        <v>0.99</v>
      </c>
      <c r="Q390" s="134">
        <v>0.99950000000000006</v>
      </c>
      <c r="R390" s="83">
        <v>0.99</v>
      </c>
      <c r="S390" s="135">
        <v>1</v>
      </c>
      <c r="T390" s="136">
        <v>-1.9800000000000002E-2</v>
      </c>
    </row>
    <row r="391" spans="1:20">
      <c r="A391" s="129" t="s">
        <v>17</v>
      </c>
      <c r="B391" s="130" t="s">
        <v>4</v>
      </c>
      <c r="C391" s="130">
        <v>20</v>
      </c>
      <c r="D391" s="130">
        <v>23.99</v>
      </c>
      <c r="E391" s="132">
        <v>43373</v>
      </c>
      <c r="F391" s="133">
        <v>3687.0381423550962</v>
      </c>
      <c r="G391" s="133">
        <v>3769</v>
      </c>
      <c r="H391" s="131">
        <v>6.1511943583600104</v>
      </c>
      <c r="I391" s="131">
        <v>6.05</v>
      </c>
      <c r="J391" s="131">
        <v>6.777539211053206</v>
      </c>
      <c r="K391" s="131">
        <v>6.64</v>
      </c>
      <c r="L391" s="134">
        <f t="shared" si="21"/>
        <v>0.76351732178791321</v>
      </c>
      <c r="M391" s="134">
        <f t="shared" si="22"/>
        <v>0.79281302920764041</v>
      </c>
      <c r="N391" s="134">
        <f t="shared" si="23"/>
        <v>0.25604431544132616</v>
      </c>
      <c r="O391" s="134">
        <f t="shared" si="24"/>
        <v>0.26173611111111111</v>
      </c>
      <c r="P391" s="83">
        <v>0.99</v>
      </c>
      <c r="Q391" s="134">
        <v>0.99480000000000002</v>
      </c>
      <c r="R391" s="83">
        <v>0.99</v>
      </c>
      <c r="S391" s="135">
        <v>0.99539999999999995</v>
      </c>
      <c r="T391" s="136">
        <v>-1.47E-2</v>
      </c>
    </row>
    <row r="392" spans="1:20">
      <c r="A392" s="129" t="s">
        <v>17</v>
      </c>
      <c r="B392" s="130" t="s">
        <v>4</v>
      </c>
      <c r="C392" s="130">
        <v>20</v>
      </c>
      <c r="D392" s="130">
        <v>23.99</v>
      </c>
      <c r="E392" s="132">
        <v>43404</v>
      </c>
      <c r="F392" s="133">
        <v>3757.522753564378</v>
      </c>
      <c r="G392" s="133">
        <v>3632</v>
      </c>
      <c r="H392" s="131">
        <v>5.3685435165032445</v>
      </c>
      <c r="I392" s="131">
        <v>5.26</v>
      </c>
      <c r="J392" s="131">
        <v>6.5540281267226455</v>
      </c>
      <c r="K392" s="131">
        <v>6.37</v>
      </c>
      <c r="L392" s="134">
        <f t="shared" ref="L392:L455" si="28">F392/D392/J392/DAY(E392)/P392</f>
        <v>0.77869284084276291</v>
      </c>
      <c r="M392" s="134">
        <f t="shared" ref="M392:M455" si="29">G392/D392/K392/DAY(E392)/Q392</f>
        <v>0.76691065846613116</v>
      </c>
      <c r="N392" s="134">
        <f t="shared" ref="N392:N455" si="30">F392/C392/24/DAY(E392)</f>
        <v>0.25252169042771355</v>
      </c>
      <c r="O392" s="134">
        <f t="shared" ref="O392:O455" si="31">G392/C392/24/DAY(E392)</f>
        <v>0.24408602150537634</v>
      </c>
      <c r="P392" s="83">
        <v>0.99</v>
      </c>
      <c r="Q392" s="134">
        <v>0.99970000000000003</v>
      </c>
      <c r="R392" s="83">
        <v>0.99</v>
      </c>
      <c r="S392" s="135">
        <v>1</v>
      </c>
      <c r="T392" s="136">
        <v>-1.5900000000000001E-2</v>
      </c>
    </row>
    <row r="393" spans="1:20">
      <c r="A393" s="129" t="s">
        <v>17</v>
      </c>
      <c r="B393" s="130" t="s">
        <v>4</v>
      </c>
      <c r="C393" s="130">
        <v>20</v>
      </c>
      <c r="D393" s="130">
        <v>23.99</v>
      </c>
      <c r="E393" s="132">
        <v>43434</v>
      </c>
      <c r="F393" s="133">
        <v>3163.0862323032261</v>
      </c>
      <c r="G393" s="131">
        <v>3114.0729999999999</v>
      </c>
      <c r="H393" s="131">
        <v>4.5161785447399492</v>
      </c>
      <c r="I393" s="131">
        <v>4.25</v>
      </c>
      <c r="J393" s="131">
        <v>5.6401987365887587</v>
      </c>
      <c r="K393" s="131">
        <v>5.64</v>
      </c>
      <c r="L393" s="134">
        <f t="shared" si="28"/>
        <v>0.78710002759229925</v>
      </c>
      <c r="M393" s="134">
        <f t="shared" si="29"/>
        <v>0.76748860282876441</v>
      </c>
      <c r="N393" s="134">
        <f t="shared" si="30"/>
        <v>0.21965876613216848</v>
      </c>
      <c r="O393" s="134">
        <f t="shared" si="31"/>
        <v>0.21625506944444442</v>
      </c>
      <c r="P393" s="83">
        <v>0.99</v>
      </c>
      <c r="Q393" s="134">
        <v>0.99960000000000004</v>
      </c>
      <c r="R393" s="83">
        <v>0.99</v>
      </c>
      <c r="S393" s="135">
        <v>1</v>
      </c>
      <c r="T393" s="136">
        <v>-1.7299999999999999E-2</v>
      </c>
    </row>
    <row r="394" spans="1:20">
      <c r="A394" s="129" t="s">
        <v>17</v>
      </c>
      <c r="B394" s="130" t="s">
        <v>4</v>
      </c>
      <c r="C394" s="130">
        <v>20</v>
      </c>
      <c r="D394" s="130">
        <v>23.99</v>
      </c>
      <c r="E394" s="132">
        <v>43465</v>
      </c>
      <c r="F394" s="133">
        <v>3069.3573469127423</v>
      </c>
      <c r="G394" s="131">
        <v>3193.3928569238633</v>
      </c>
      <c r="H394" s="131">
        <v>3.7412574891428165</v>
      </c>
      <c r="I394" s="131">
        <v>3.94</v>
      </c>
      <c r="J394" s="131">
        <v>5.1803151394165603</v>
      </c>
      <c r="K394" s="131">
        <v>5.57</v>
      </c>
      <c r="L394" s="134">
        <f t="shared" si="28"/>
        <v>0.8047558397609571</v>
      </c>
      <c r="M394" s="134">
        <f t="shared" si="29"/>
        <v>0.77214815879701859</v>
      </c>
      <c r="N394" s="134">
        <f t="shared" si="30"/>
        <v>0.20627401524951225</v>
      </c>
      <c r="O394" s="134">
        <f t="shared" si="31"/>
        <v>0.21460973500832414</v>
      </c>
      <c r="P394" s="83">
        <v>0.99</v>
      </c>
      <c r="Q394" s="134">
        <v>0.99839999999999995</v>
      </c>
      <c r="R394" s="83">
        <v>0.99</v>
      </c>
      <c r="S394" s="135">
        <v>0.999</v>
      </c>
      <c r="T394" s="136">
        <v>-1.6299999999999999E-2</v>
      </c>
    </row>
    <row r="395" spans="1:20">
      <c r="A395" s="129" t="s">
        <v>17</v>
      </c>
      <c r="B395" s="130" t="s">
        <v>4</v>
      </c>
      <c r="C395" s="130">
        <v>20</v>
      </c>
      <c r="D395" s="130">
        <v>23.99</v>
      </c>
      <c r="E395" s="132">
        <v>43496</v>
      </c>
      <c r="F395" s="133">
        <v>2996.3106031656057</v>
      </c>
      <c r="G395" s="133">
        <v>2896.4189105612954</v>
      </c>
      <c r="H395" s="131">
        <v>3.7468454767959631</v>
      </c>
      <c r="I395" s="131">
        <v>3.71</v>
      </c>
      <c r="J395" s="131">
        <v>4.9541459524955247</v>
      </c>
      <c r="K395" s="131">
        <v>4.91</v>
      </c>
      <c r="L395" s="134">
        <f t="shared" si="28"/>
        <v>0.82146846792344708</v>
      </c>
      <c r="M395" s="134">
        <f t="shared" si="29"/>
        <v>0.79416255609981401</v>
      </c>
      <c r="N395" s="134">
        <f t="shared" si="30"/>
        <v>0.2013649598901617</v>
      </c>
      <c r="O395" s="134">
        <f t="shared" si="31"/>
        <v>0.19465180850546343</v>
      </c>
      <c r="P395" s="83">
        <v>0.99</v>
      </c>
      <c r="Q395" s="134">
        <v>0.99880000000000002</v>
      </c>
      <c r="R395" s="83">
        <v>0.99</v>
      </c>
      <c r="S395" s="135">
        <v>1</v>
      </c>
      <c r="T395" s="136">
        <v>-1.5299999999999999E-2</v>
      </c>
    </row>
    <row r="396" spans="1:20">
      <c r="A396" s="129" t="s">
        <v>17</v>
      </c>
      <c r="B396" s="130" t="s">
        <v>4</v>
      </c>
      <c r="C396" s="130">
        <v>20</v>
      </c>
      <c r="D396" s="130">
        <v>23.99</v>
      </c>
      <c r="E396" s="132">
        <v>43524</v>
      </c>
      <c r="F396" s="133">
        <v>3441.0890067291211</v>
      </c>
      <c r="G396" s="133">
        <v>3134</v>
      </c>
      <c r="H396" s="131">
        <v>4.9923846421487879</v>
      </c>
      <c r="I396" s="131">
        <v>4.76</v>
      </c>
      <c r="J396" s="131">
        <v>6.2633334297316718</v>
      </c>
      <c r="K396" s="131">
        <v>5.91</v>
      </c>
      <c r="L396" s="134">
        <f t="shared" si="28"/>
        <v>0.82616520506422175</v>
      </c>
      <c r="M396" s="134">
        <f t="shared" si="29"/>
        <v>0.793095700554453</v>
      </c>
      <c r="N396" s="134">
        <f t="shared" si="30"/>
        <v>0.25603340823877391</v>
      </c>
      <c r="O396" s="134">
        <f t="shared" si="31"/>
        <v>0.23318452380952379</v>
      </c>
      <c r="P396" s="83">
        <v>0.99</v>
      </c>
      <c r="Q396" s="134">
        <v>0.99539999999999995</v>
      </c>
      <c r="R396" s="83">
        <v>0.99</v>
      </c>
      <c r="S396" s="135">
        <v>1</v>
      </c>
      <c r="T396" s="136">
        <v>-1.6899999999999998E-2</v>
      </c>
    </row>
    <row r="397" spans="1:20">
      <c r="A397" s="129" t="s">
        <v>17</v>
      </c>
      <c r="B397" s="130" t="s">
        <v>4</v>
      </c>
      <c r="C397" s="130">
        <v>20</v>
      </c>
      <c r="D397" s="130">
        <v>23.99</v>
      </c>
      <c r="E397" s="132">
        <v>43555</v>
      </c>
      <c r="F397" s="133">
        <v>3846.9696539571623</v>
      </c>
      <c r="G397" s="133">
        <v>3889</v>
      </c>
      <c r="H397" s="131">
        <v>5.8947273145835473</v>
      </c>
      <c r="I397" s="131">
        <v>5.94</v>
      </c>
      <c r="J397" s="131">
        <v>6.5688414102804833</v>
      </c>
      <c r="K397" s="131">
        <v>6.6</v>
      </c>
      <c r="L397" s="134">
        <f t="shared" si="28"/>
        <v>0.79543161279273611</v>
      </c>
      <c r="M397" s="134">
        <f t="shared" si="29"/>
        <v>0.79566443074470072</v>
      </c>
      <c r="N397" s="134">
        <f t="shared" si="30"/>
        <v>0.25853290685195984</v>
      </c>
      <c r="O397" s="134">
        <f t="shared" si="31"/>
        <v>0.26135752688172043</v>
      </c>
      <c r="P397" s="83">
        <v>0.99</v>
      </c>
      <c r="Q397" s="134">
        <v>0.99580000000000002</v>
      </c>
      <c r="R397" s="83">
        <v>0.99</v>
      </c>
      <c r="S397" s="135">
        <v>0.99629999999999996</v>
      </c>
      <c r="T397" s="136">
        <v>-1.5599999999999999E-2</v>
      </c>
    </row>
    <row r="398" spans="1:20">
      <c r="A398" s="129" t="s">
        <v>17</v>
      </c>
      <c r="B398" s="130" t="s">
        <v>4</v>
      </c>
      <c r="C398" s="130">
        <v>20</v>
      </c>
      <c r="D398" s="130">
        <v>23.99</v>
      </c>
      <c r="E398" s="132">
        <v>43585</v>
      </c>
      <c r="F398" s="143">
        <v>3889.4211386099428</v>
      </c>
      <c r="G398" s="131">
        <v>3930</v>
      </c>
      <c r="H398" s="133">
        <v>6.7623784142190884</v>
      </c>
      <c r="I398" s="131">
        <v>6.89</v>
      </c>
      <c r="J398" s="133">
        <v>7.0552088536002637</v>
      </c>
      <c r="K398" s="131">
        <v>7.07</v>
      </c>
      <c r="L398" s="134">
        <f t="shared" si="28"/>
        <v>0.77372815101057901</v>
      </c>
      <c r="M398" s="134">
        <f t="shared" si="29"/>
        <v>0.77274968274960854</v>
      </c>
      <c r="N398" s="134">
        <f t="shared" si="30"/>
        <v>0.27009869018124605</v>
      </c>
      <c r="O398" s="134">
        <f t="shared" si="31"/>
        <v>0.27291666666666664</v>
      </c>
      <c r="P398" s="156">
        <v>0.99</v>
      </c>
      <c r="Q398" s="111">
        <v>0.99950000000000006</v>
      </c>
      <c r="R398" s="156">
        <v>0.99</v>
      </c>
      <c r="S398" s="112">
        <v>1</v>
      </c>
      <c r="T398" s="146">
        <v>-2.52E-2</v>
      </c>
    </row>
    <row r="399" spans="1:20">
      <c r="A399" s="129" t="s">
        <v>17</v>
      </c>
      <c r="B399" s="130" t="s">
        <v>4</v>
      </c>
      <c r="C399" s="130">
        <v>20</v>
      </c>
      <c r="D399" s="130">
        <v>23.99</v>
      </c>
      <c r="E399" s="132">
        <v>43616</v>
      </c>
      <c r="F399" s="143">
        <v>3833.9261930452426</v>
      </c>
      <c r="G399" s="133">
        <v>4074.4377982482033</v>
      </c>
      <c r="H399" s="133">
        <v>6.8809578904545754</v>
      </c>
      <c r="I399" s="131">
        <v>7.3165161290322587</v>
      </c>
      <c r="J399" s="133">
        <v>6.6994126567622088</v>
      </c>
      <c r="K399" s="131">
        <v>7.0517580645161289</v>
      </c>
      <c r="L399" s="134">
        <f t="shared" si="28"/>
        <v>0.77728427589173221</v>
      </c>
      <c r="M399" s="134">
        <f t="shared" si="29"/>
        <v>0.77739009229180078</v>
      </c>
      <c r="N399" s="134">
        <f t="shared" si="30"/>
        <v>0.25765633017777168</v>
      </c>
      <c r="O399" s="134">
        <f t="shared" si="31"/>
        <v>0.27381974450592766</v>
      </c>
      <c r="P399" s="156">
        <v>0.99</v>
      </c>
      <c r="Q399" s="111">
        <v>0.99939999999999996</v>
      </c>
      <c r="R399" s="156">
        <v>0.99</v>
      </c>
      <c r="S399" s="112">
        <v>1</v>
      </c>
      <c r="T399" s="136">
        <v>-2.1600000000000001E-2</v>
      </c>
    </row>
    <row r="400" spans="1:20">
      <c r="A400" s="129" t="s">
        <v>17</v>
      </c>
      <c r="B400" s="130" t="s">
        <v>4</v>
      </c>
      <c r="C400" s="130">
        <v>20</v>
      </c>
      <c r="D400" s="130">
        <v>23.99</v>
      </c>
      <c r="E400" s="132">
        <v>43646</v>
      </c>
      <c r="F400" s="143">
        <v>3571.5633690249547</v>
      </c>
      <c r="G400" s="133">
        <v>3789.4371340597268</v>
      </c>
      <c r="H400" s="133">
        <v>6.5800174824347266</v>
      </c>
      <c r="I400" s="144">
        <v>7.26</v>
      </c>
      <c r="J400" s="133">
        <v>6.2652891772913817</v>
      </c>
      <c r="K400" s="133">
        <v>6.8</v>
      </c>
      <c r="L400" s="134">
        <f t="shared" si="28"/>
        <v>0.80007470844212047</v>
      </c>
      <c r="M400" s="134">
        <f t="shared" si="29"/>
        <v>0.77702857147925086</v>
      </c>
      <c r="N400" s="134">
        <f t="shared" si="30"/>
        <v>0.24802523396006629</v>
      </c>
      <c r="O400" s="134">
        <f t="shared" si="31"/>
        <v>0.26315535653192546</v>
      </c>
      <c r="P400" s="156">
        <v>0.99</v>
      </c>
      <c r="Q400" s="83">
        <v>0.99650000000000005</v>
      </c>
      <c r="R400" s="156">
        <v>0.99</v>
      </c>
      <c r="S400" s="145">
        <v>0.99739999999999995</v>
      </c>
      <c r="T400" s="136">
        <v>-2.4799999999999999E-2</v>
      </c>
    </row>
    <row r="401" spans="1:20">
      <c r="A401" s="129" t="s">
        <v>17</v>
      </c>
      <c r="B401" s="130" t="s">
        <v>4</v>
      </c>
      <c r="C401" s="130">
        <v>20</v>
      </c>
      <c r="D401" s="130">
        <v>23.99</v>
      </c>
      <c r="E401" s="132">
        <v>43677</v>
      </c>
      <c r="F401" s="143">
        <v>3593.109311730318</v>
      </c>
      <c r="G401" s="131">
        <v>3474.94782968032</v>
      </c>
      <c r="H401" s="133">
        <v>6.1758748809567754</v>
      </c>
      <c r="I401" s="144">
        <v>6.19</v>
      </c>
      <c r="J401" s="133">
        <v>5.9527508589459321</v>
      </c>
      <c r="K401" s="144">
        <v>5.93</v>
      </c>
      <c r="L401" s="134">
        <f t="shared" si="28"/>
        <v>0.81983336133704421</v>
      </c>
      <c r="M401" s="134">
        <f t="shared" si="29"/>
        <v>0.78850738685368926</v>
      </c>
      <c r="N401" s="134">
        <f t="shared" si="30"/>
        <v>0.2414723999818762</v>
      </c>
      <c r="O401" s="134">
        <f t="shared" si="31"/>
        <v>0.23353144016668817</v>
      </c>
      <c r="P401" s="156">
        <v>0.99</v>
      </c>
      <c r="Q401" s="83">
        <v>0.99929999999999997</v>
      </c>
      <c r="R401" s="156">
        <v>0.99</v>
      </c>
      <c r="S401" s="145">
        <v>1</v>
      </c>
      <c r="T401" s="136">
        <v>-2.6499999999999999E-2</v>
      </c>
    </row>
    <row r="402" spans="1:20">
      <c r="A402" s="129" t="s">
        <v>17</v>
      </c>
      <c r="B402" s="130" t="s">
        <v>4</v>
      </c>
      <c r="C402" s="130">
        <v>20</v>
      </c>
      <c r="D402" s="130">
        <v>23.99</v>
      </c>
      <c r="E402" s="132">
        <v>43708</v>
      </c>
      <c r="F402" s="143">
        <v>3507.3430027505547</v>
      </c>
      <c r="G402" s="131">
        <v>3414.3955519592992</v>
      </c>
      <c r="H402" s="133">
        <v>5.9071978107513088</v>
      </c>
      <c r="I402" s="133">
        <v>5.6764354838709679</v>
      </c>
      <c r="J402" s="133">
        <v>5.9538240338712596</v>
      </c>
      <c r="K402" s="133">
        <v>5.615887096774193</v>
      </c>
      <c r="L402" s="134">
        <f t="shared" si="28"/>
        <v>0.80011996777672034</v>
      </c>
      <c r="M402" s="134">
        <f t="shared" si="29"/>
        <v>0.81916800409572998</v>
      </c>
      <c r="N402" s="134">
        <f t="shared" si="30"/>
        <v>0.23570853513108569</v>
      </c>
      <c r="O402" s="134">
        <f t="shared" si="31"/>
        <v>0.2294620666639314</v>
      </c>
      <c r="P402" s="156">
        <v>0.99</v>
      </c>
      <c r="Q402" s="83">
        <v>0.998</v>
      </c>
      <c r="R402" s="156">
        <v>0.99</v>
      </c>
      <c r="S402" s="145">
        <v>1</v>
      </c>
      <c r="T402" s="136">
        <v>-1.0699999999999999E-2</v>
      </c>
    </row>
    <row r="403" spans="1:20">
      <c r="A403" s="129" t="s">
        <v>17</v>
      </c>
      <c r="B403" s="130" t="s">
        <v>4</v>
      </c>
      <c r="C403" s="130">
        <v>20</v>
      </c>
      <c r="D403" s="130">
        <v>23.99</v>
      </c>
      <c r="E403" s="132">
        <v>43738</v>
      </c>
      <c r="F403" s="143">
        <v>3657.904782714751</v>
      </c>
      <c r="G403" s="133">
        <v>3725.7039271016438</v>
      </c>
      <c r="H403" s="133">
        <v>6.1174629055733405</v>
      </c>
      <c r="I403" s="133">
        <v>6.05</v>
      </c>
      <c r="J403" s="133">
        <v>6.7316928073688045</v>
      </c>
      <c r="K403" s="133">
        <v>6.53</v>
      </c>
      <c r="L403" s="134">
        <f t="shared" si="28"/>
        <v>0.76264321322985862</v>
      </c>
      <c r="M403" s="134">
        <f t="shared" si="29"/>
        <v>0.79674725311754369</v>
      </c>
      <c r="N403" s="134">
        <f t="shared" si="30"/>
        <v>0.25402116546630216</v>
      </c>
      <c r="O403" s="134">
        <f t="shared" si="31"/>
        <v>0.25872943938205861</v>
      </c>
      <c r="P403" s="156">
        <v>0.99</v>
      </c>
      <c r="Q403" s="83">
        <v>0.995</v>
      </c>
      <c r="R403" s="156">
        <v>0.99</v>
      </c>
      <c r="S403" s="145">
        <v>0.99529999999999996</v>
      </c>
      <c r="T403" s="136">
        <v>-1.6899999999999998E-2</v>
      </c>
    </row>
    <row r="404" spans="1:20">
      <c r="A404" s="129" t="s">
        <v>17</v>
      </c>
      <c r="B404" s="130" t="s">
        <v>4</v>
      </c>
      <c r="C404" s="130">
        <v>20</v>
      </c>
      <c r="D404" s="130">
        <v>23.99</v>
      </c>
      <c r="E404" s="132">
        <v>43769</v>
      </c>
      <c r="F404" s="143">
        <v>3697.0410011950594</v>
      </c>
      <c r="G404" s="133">
        <v>3713.402</v>
      </c>
      <c r="H404" s="133">
        <v>5.3323623443354959</v>
      </c>
      <c r="I404" s="133">
        <v>5.2177096774193545</v>
      </c>
      <c r="J404" s="133">
        <v>6.492685417815097</v>
      </c>
      <c r="K404" s="133">
        <v>6.2114838709677418</v>
      </c>
      <c r="L404" s="134">
        <f t="shared" si="28"/>
        <v>0.77339751018192193</v>
      </c>
      <c r="M404" s="134">
        <f t="shared" si="29"/>
        <v>0.80523675906848402</v>
      </c>
      <c r="N404" s="134">
        <f t="shared" si="30"/>
        <v>0.24845705653192604</v>
      </c>
      <c r="O404" s="134">
        <f t="shared" si="31"/>
        <v>0.24955658602150535</v>
      </c>
      <c r="P404" s="156">
        <v>0.99</v>
      </c>
      <c r="Q404" s="83">
        <v>0.99829999999999997</v>
      </c>
      <c r="R404" s="156">
        <v>0.99</v>
      </c>
      <c r="S404" s="145">
        <v>1</v>
      </c>
      <c r="T404" s="136">
        <v>-1.5100000000000001E-2</v>
      </c>
    </row>
    <row r="405" spans="1:20">
      <c r="A405" s="129" t="s">
        <v>17</v>
      </c>
      <c r="B405" s="130" t="s">
        <v>4</v>
      </c>
      <c r="C405" s="130">
        <v>20</v>
      </c>
      <c r="D405" s="130">
        <v>23.99</v>
      </c>
      <c r="E405" s="132">
        <v>43799</v>
      </c>
      <c r="F405" s="143">
        <v>3145.1864139817803</v>
      </c>
      <c r="G405" s="133">
        <v>2373.1517584041858</v>
      </c>
      <c r="H405" s="133">
        <v>4.4277856964932996</v>
      </c>
      <c r="I405" s="133">
        <v>3.56</v>
      </c>
      <c r="J405" s="133">
        <v>5.6397991577258395</v>
      </c>
      <c r="K405" s="133">
        <v>4.5</v>
      </c>
      <c r="L405" s="134">
        <f t="shared" si="28"/>
        <v>0.78270130043490305</v>
      </c>
      <c r="M405" s="134">
        <f t="shared" si="29"/>
        <v>0.78319748066009953</v>
      </c>
      <c r="N405" s="134">
        <f t="shared" si="30"/>
        <v>0.2184157231931792</v>
      </c>
      <c r="O405" s="134">
        <f t="shared" si="31"/>
        <v>0.16480220544473514</v>
      </c>
      <c r="P405" s="156">
        <v>0.99</v>
      </c>
      <c r="Q405" s="156">
        <v>0.93559999999999999</v>
      </c>
      <c r="R405" s="156">
        <v>0.99</v>
      </c>
      <c r="S405" s="157">
        <v>1</v>
      </c>
      <c r="T405" s="136">
        <v>-1.2800000000000001E-2</v>
      </c>
    </row>
    <row r="406" spans="1:20">
      <c r="A406" s="129" t="s">
        <v>17</v>
      </c>
      <c r="B406" s="130" t="s">
        <v>4</v>
      </c>
      <c r="C406" s="130">
        <v>20</v>
      </c>
      <c r="D406" s="130">
        <v>23.99</v>
      </c>
      <c r="E406" s="132">
        <v>43830</v>
      </c>
      <c r="F406" s="143">
        <v>3125.2548565028383</v>
      </c>
      <c r="G406" s="133">
        <v>3004.2287703025745</v>
      </c>
      <c r="H406" s="133">
        <v>3.8082873583532755</v>
      </c>
      <c r="I406" s="133">
        <v>3.7424677419354841</v>
      </c>
      <c r="J406" s="133">
        <v>5.3108788026217928</v>
      </c>
      <c r="K406" s="133">
        <v>5.1285161290322581</v>
      </c>
      <c r="L406" s="134">
        <f t="shared" si="28"/>
        <v>0.7992670540769633</v>
      </c>
      <c r="M406" s="134">
        <f t="shared" si="29"/>
        <v>0.79219462963453535</v>
      </c>
      <c r="N406" s="134">
        <f t="shared" si="30"/>
        <v>0.21003056831336281</v>
      </c>
      <c r="O406" s="134">
        <f t="shared" si="31"/>
        <v>0.20189709477839882</v>
      </c>
      <c r="P406" s="156">
        <v>0.99</v>
      </c>
      <c r="Q406" s="83">
        <v>0.99429999999999996</v>
      </c>
      <c r="R406" s="156">
        <v>0.99</v>
      </c>
      <c r="S406" s="145">
        <v>0.99490000000000001</v>
      </c>
      <c r="T406" s="136">
        <v>-1.6799999999999999E-2</v>
      </c>
    </row>
    <row r="407" spans="1:20">
      <c r="A407" s="129" t="s">
        <v>17</v>
      </c>
      <c r="B407" s="130" t="s">
        <v>4</v>
      </c>
      <c r="C407" s="130">
        <v>20</v>
      </c>
      <c r="D407" s="130">
        <v>23.99</v>
      </c>
      <c r="E407" s="132">
        <v>43861</v>
      </c>
      <c r="F407" s="143">
        <v>3119.2855535114845</v>
      </c>
      <c r="G407" s="143">
        <v>3028.7711337181649</v>
      </c>
      <c r="H407" s="143">
        <v>3.8369193718804895</v>
      </c>
      <c r="I407" s="143">
        <v>3.8479193548387096</v>
      </c>
      <c r="J407" s="143">
        <v>5.1202857772908379</v>
      </c>
      <c r="K407" s="143">
        <v>5.0777258064516131</v>
      </c>
      <c r="L407" s="134">
        <f t="shared" si="28"/>
        <v>0.82743482717637895</v>
      </c>
      <c r="M407" s="134">
        <f t="shared" si="29"/>
        <v>0.80253859079706436</v>
      </c>
      <c r="N407" s="134">
        <f t="shared" si="30"/>
        <v>0.20962940547792236</v>
      </c>
      <c r="O407" s="134">
        <f t="shared" si="31"/>
        <v>0.20354644715847883</v>
      </c>
      <c r="P407" s="83">
        <v>0.99</v>
      </c>
      <c r="Q407" s="83">
        <v>0.99939999999999996</v>
      </c>
      <c r="R407" s="83">
        <v>0.99</v>
      </c>
      <c r="S407" s="145">
        <v>1</v>
      </c>
      <c r="T407" s="136">
        <v>-2.01E-2</v>
      </c>
    </row>
    <row r="408" spans="1:20">
      <c r="A408" s="129" t="s">
        <v>17</v>
      </c>
      <c r="B408" s="130" t="s">
        <v>4</v>
      </c>
      <c r="C408" s="130">
        <v>20</v>
      </c>
      <c r="D408" s="130">
        <v>23.99</v>
      </c>
      <c r="E408" s="132">
        <v>43890</v>
      </c>
      <c r="F408" s="143">
        <v>3344.3123727035459</v>
      </c>
      <c r="G408" s="133">
        <v>3459.8952810769083</v>
      </c>
      <c r="H408" s="133">
        <v>4.909433971557319</v>
      </c>
      <c r="I408" s="133">
        <v>5.1676551724137934</v>
      </c>
      <c r="J408" s="133">
        <v>6.1011321371252203</v>
      </c>
      <c r="K408" s="133">
        <v>6.4187413793103456</v>
      </c>
      <c r="L408" s="134">
        <f t="shared" si="28"/>
        <v>0.79585319506159358</v>
      </c>
      <c r="M408" s="134">
        <f t="shared" si="29"/>
        <v>0.77564467940132564</v>
      </c>
      <c r="N408" s="134">
        <f t="shared" si="30"/>
        <v>0.24025232562525473</v>
      </c>
      <c r="O408" s="134">
        <f t="shared" si="31"/>
        <v>0.24855569547966294</v>
      </c>
      <c r="P408" s="83">
        <v>0.99</v>
      </c>
      <c r="Q408" s="83">
        <v>0.99890000000000001</v>
      </c>
      <c r="R408" s="156">
        <v>0.99</v>
      </c>
      <c r="S408" s="145">
        <v>1</v>
      </c>
      <c r="T408" s="136">
        <v>-1.6299999999999999E-2</v>
      </c>
    </row>
    <row r="409" spans="1:20">
      <c r="A409" s="129" t="s">
        <v>17</v>
      </c>
      <c r="B409" s="130" t="s">
        <v>4</v>
      </c>
      <c r="C409" s="130">
        <v>20</v>
      </c>
      <c r="D409" s="130">
        <v>23.99</v>
      </c>
      <c r="E409" s="132">
        <v>43921</v>
      </c>
      <c r="F409" s="143">
        <v>3902.336731258456</v>
      </c>
      <c r="G409" s="133">
        <v>3731.3188999979843</v>
      </c>
      <c r="H409" s="133">
        <v>6.0194264892473113</v>
      </c>
      <c r="I409" s="144">
        <v>5.78</v>
      </c>
      <c r="J409" s="133">
        <v>6.7130967741935486</v>
      </c>
      <c r="K409" s="144">
        <v>6.43</v>
      </c>
      <c r="L409" s="134">
        <f t="shared" si="28"/>
        <v>0.78954101840532454</v>
      </c>
      <c r="M409" s="134">
        <f t="shared" si="29"/>
        <v>0.79451800267539807</v>
      </c>
      <c r="N409" s="134">
        <f t="shared" si="30"/>
        <v>0.26225381258457364</v>
      </c>
      <c r="O409" s="134">
        <f t="shared" si="31"/>
        <v>0.25076067876330538</v>
      </c>
      <c r="P409" s="83">
        <v>0.99</v>
      </c>
      <c r="Q409" s="83">
        <v>0.98209999999999997</v>
      </c>
      <c r="R409" s="83">
        <v>0.99</v>
      </c>
      <c r="S409" s="145">
        <v>0.995</v>
      </c>
      <c r="T409" s="136">
        <v>-1.6500000000000001E-2</v>
      </c>
    </row>
    <row r="410" spans="1:20">
      <c r="A410" s="129" t="s">
        <v>17</v>
      </c>
      <c r="B410" s="130" t="s">
        <v>4</v>
      </c>
      <c r="C410" s="130">
        <v>20</v>
      </c>
      <c r="D410" s="130">
        <v>23.99</v>
      </c>
      <c r="E410" s="132">
        <v>43951</v>
      </c>
      <c r="F410" s="161">
        <v>3969.3793761036636</v>
      </c>
      <c r="G410" s="133">
        <v>3790.49</v>
      </c>
      <c r="H410" s="131">
        <v>6.8666666666666663</v>
      </c>
      <c r="I410" s="131">
        <v>6.6950000000000003</v>
      </c>
      <c r="J410" s="131">
        <v>7.1033333333333335</v>
      </c>
      <c r="K410" s="131">
        <v>6.8230000000000004</v>
      </c>
      <c r="L410" s="134">
        <f t="shared" si="28"/>
        <v>0.78428465272004044</v>
      </c>
      <c r="M410" s="134">
        <f t="shared" si="29"/>
        <v>0.77214486776269342</v>
      </c>
      <c r="N410" s="134">
        <f t="shared" si="30"/>
        <v>0.27565134556275439</v>
      </c>
      <c r="O410" s="134">
        <f t="shared" si="31"/>
        <v>0.26322847222222223</v>
      </c>
      <c r="P410" s="83">
        <v>0.99</v>
      </c>
      <c r="Q410" s="111">
        <v>0.99970000000000003</v>
      </c>
      <c r="R410" s="83">
        <v>0.995</v>
      </c>
      <c r="S410" s="112">
        <v>1</v>
      </c>
      <c r="T410" s="136">
        <v>-2.0299999999999999E-2</v>
      </c>
    </row>
    <row r="411" spans="1:20">
      <c r="A411" s="129" t="s">
        <v>17</v>
      </c>
      <c r="B411" s="130" t="s">
        <v>4</v>
      </c>
      <c r="C411" s="130">
        <v>20</v>
      </c>
      <c r="D411" s="130">
        <v>23.99</v>
      </c>
      <c r="E411" s="132">
        <v>43982</v>
      </c>
      <c r="F411" s="133">
        <v>3891.0589137707598</v>
      </c>
      <c r="G411" s="133">
        <v>4028.0577153700565</v>
      </c>
      <c r="H411" s="131">
        <v>6.903225806451613</v>
      </c>
      <c r="I411" s="131">
        <v>7.4182419354838718</v>
      </c>
      <c r="J411" s="131">
        <v>6.6870967741935488</v>
      </c>
      <c r="K411" s="131">
        <v>7.0935161290322579</v>
      </c>
      <c r="L411" s="134">
        <f t="shared" si="28"/>
        <v>0.79032016257826998</v>
      </c>
      <c r="M411" s="134">
        <f t="shared" si="29"/>
        <v>0.76394023481289153</v>
      </c>
      <c r="N411" s="134">
        <f t="shared" si="30"/>
        <v>0.26149589474265861</v>
      </c>
      <c r="O411" s="134">
        <f t="shared" si="31"/>
        <v>0.27070280345228875</v>
      </c>
      <c r="P411" s="83">
        <v>0.99</v>
      </c>
      <c r="Q411" s="111">
        <v>0.99950000000000006</v>
      </c>
      <c r="R411" s="83">
        <v>0.995</v>
      </c>
      <c r="S411" s="112">
        <v>1</v>
      </c>
      <c r="T411" s="148">
        <v>-2.9590314614103799E-2</v>
      </c>
    </row>
    <row r="412" spans="1:20">
      <c r="A412" s="129" t="s">
        <v>17</v>
      </c>
      <c r="B412" s="130" t="s">
        <v>4</v>
      </c>
      <c r="C412" s="130">
        <v>20</v>
      </c>
      <c r="D412" s="130">
        <v>23.99</v>
      </c>
      <c r="E412" s="132">
        <v>44012</v>
      </c>
      <c r="F412" s="133">
        <v>3477.4647657402552</v>
      </c>
      <c r="G412" s="133">
        <v>3801.3097553068351</v>
      </c>
      <c r="H412" s="131">
        <v>6.5</v>
      </c>
      <c r="I412" s="131">
        <v>7.29</v>
      </c>
      <c r="J412" s="131">
        <v>6.1333333333333337</v>
      </c>
      <c r="K412" s="131">
        <v>6.81</v>
      </c>
      <c r="L412" s="134">
        <f t="shared" si="28"/>
        <v>0.79575517708123511</v>
      </c>
      <c r="M412" s="134">
        <f t="shared" si="29"/>
        <v>0.78121914367642054</v>
      </c>
      <c r="N412" s="134">
        <f t="shared" si="30"/>
        <v>0.24149060873196218</v>
      </c>
      <c r="O412" s="134">
        <f t="shared" si="31"/>
        <v>0.2639798441185302</v>
      </c>
      <c r="P412" s="83">
        <v>0.99</v>
      </c>
      <c r="Q412" s="111">
        <v>0.99280000000000002</v>
      </c>
      <c r="R412" s="83">
        <v>0.995</v>
      </c>
      <c r="S412" s="112">
        <v>0.99550000000000005</v>
      </c>
      <c r="T412" s="148">
        <v>-2.3699999999999999E-2</v>
      </c>
    </row>
    <row r="413" spans="1:20">
      <c r="A413" s="129" t="s">
        <v>17</v>
      </c>
      <c r="B413" s="130" t="s">
        <v>4</v>
      </c>
      <c r="C413" s="130">
        <v>20</v>
      </c>
      <c r="D413" s="130">
        <v>23.99</v>
      </c>
      <c r="E413" s="132">
        <v>44043</v>
      </c>
      <c r="F413" s="133">
        <v>3241.7667947554173</v>
      </c>
      <c r="G413" s="133">
        <v>3761.7813763690378</v>
      </c>
      <c r="H413" s="131">
        <v>5.741935483870968</v>
      </c>
      <c r="I413" s="131">
        <v>6.79</v>
      </c>
      <c r="J413" s="131">
        <v>5.4838709677419351</v>
      </c>
      <c r="K413" s="131">
        <v>6.36</v>
      </c>
      <c r="L413" s="134">
        <f t="shared" si="28"/>
        <v>0.80291099573213387</v>
      </c>
      <c r="M413" s="134">
        <f t="shared" si="29"/>
        <v>0.79859900032106346</v>
      </c>
      <c r="N413" s="134">
        <f t="shared" si="30"/>
        <v>0.21786067169055223</v>
      </c>
      <c r="O413" s="134">
        <f t="shared" si="31"/>
        <v>0.25280788819684397</v>
      </c>
      <c r="P413" s="83">
        <v>0.99</v>
      </c>
      <c r="Q413" s="111">
        <v>0.99590000000000001</v>
      </c>
      <c r="R413" s="83">
        <v>0.995</v>
      </c>
      <c r="S413" s="112">
        <v>0.99629999999999996</v>
      </c>
      <c r="T413" s="146">
        <v>-2.0299999999999999E-2</v>
      </c>
    </row>
    <row r="414" spans="1:20">
      <c r="A414" s="129" t="s">
        <v>17</v>
      </c>
      <c r="B414" s="130" t="s">
        <v>4</v>
      </c>
      <c r="C414" s="130">
        <v>20</v>
      </c>
      <c r="D414" s="130">
        <v>23.99</v>
      </c>
      <c r="E414" s="132">
        <v>44074</v>
      </c>
      <c r="F414" s="133">
        <v>3334.3538294884756</v>
      </c>
      <c r="G414" s="133">
        <v>3413.8975653994949</v>
      </c>
      <c r="H414" s="131">
        <v>5.709677419354839</v>
      </c>
      <c r="I414" s="131">
        <v>5.7350000000000003</v>
      </c>
      <c r="J414" s="131">
        <v>5.709677419354839</v>
      </c>
      <c r="K414" s="131">
        <v>5.633</v>
      </c>
      <c r="L414" s="134">
        <f t="shared" si="28"/>
        <v>0.79318222781160708</v>
      </c>
      <c r="M414" s="134">
        <f t="shared" si="29"/>
        <v>0.81656028166085237</v>
      </c>
      <c r="N414" s="134">
        <f t="shared" si="30"/>
        <v>0.22408291864841906</v>
      </c>
      <c r="O414" s="134">
        <f t="shared" si="31"/>
        <v>0.22942859982523486</v>
      </c>
      <c r="P414" s="83">
        <v>0.99</v>
      </c>
      <c r="Q414" s="111">
        <v>0.998</v>
      </c>
      <c r="R414" s="83">
        <v>0.995</v>
      </c>
      <c r="S414" s="112">
        <v>0.99880000000000002</v>
      </c>
      <c r="T414" s="146">
        <v>-6.0000000000000001E-3</v>
      </c>
    </row>
    <row r="415" spans="1:20">
      <c r="A415" s="129" t="s">
        <v>17</v>
      </c>
      <c r="B415" s="130" t="s">
        <v>4</v>
      </c>
      <c r="C415" s="130">
        <v>20</v>
      </c>
      <c r="D415" s="130">
        <v>23.99</v>
      </c>
      <c r="E415" s="132">
        <v>44104</v>
      </c>
      <c r="F415" s="133">
        <v>3678.2757392775015</v>
      </c>
      <c r="G415" s="133">
        <v>3577.0831937170374</v>
      </c>
      <c r="H415" s="131">
        <v>5.9333333333333336</v>
      </c>
      <c r="I415" s="131">
        <v>5.9179000000000004</v>
      </c>
      <c r="J415" s="131">
        <v>6.4366666666666665</v>
      </c>
      <c r="K415" s="131">
        <v>6.3577000000000004</v>
      </c>
      <c r="L415" s="134">
        <f t="shared" si="28"/>
        <v>0.80204099362008563</v>
      </c>
      <c r="M415" s="134">
        <f t="shared" si="29"/>
        <v>0.79343074346720921</v>
      </c>
      <c r="N415" s="134">
        <f t="shared" si="30"/>
        <v>0.25543581522760428</v>
      </c>
      <c r="O415" s="134">
        <f t="shared" si="31"/>
        <v>0.24840855511923871</v>
      </c>
      <c r="P415" s="83">
        <v>0.99</v>
      </c>
      <c r="Q415" s="111">
        <v>0.98529999999999995</v>
      </c>
      <c r="R415" s="83">
        <v>0.995</v>
      </c>
      <c r="S415" s="112">
        <v>0.98680000000000001</v>
      </c>
      <c r="T415" s="146">
        <v>-2.4799999999999999E-2</v>
      </c>
    </row>
    <row r="416" spans="1:20">
      <c r="A416" s="129" t="s">
        <v>17</v>
      </c>
      <c r="B416" s="130" t="s">
        <v>4</v>
      </c>
      <c r="C416" s="130">
        <v>20</v>
      </c>
      <c r="D416" s="130">
        <v>23.99</v>
      </c>
      <c r="E416" s="132">
        <v>44135</v>
      </c>
      <c r="F416" s="133">
        <v>3771.4846071407233</v>
      </c>
      <c r="G416" s="133">
        <v>3574.9411207686917</v>
      </c>
      <c r="H416" s="131">
        <v>5.387096774193548</v>
      </c>
      <c r="I416" s="131">
        <v>5.2831290322580644</v>
      </c>
      <c r="J416" s="131">
        <v>6.4161290322580644</v>
      </c>
      <c r="K416" s="131">
        <v>6.3142258064516126</v>
      </c>
      <c r="L416" s="134">
        <f t="shared" si="28"/>
        <v>0.79838453118941499</v>
      </c>
      <c r="M416" s="134">
        <f t="shared" si="29"/>
        <v>0.76229275616000847</v>
      </c>
      <c r="N416" s="134">
        <f t="shared" si="30"/>
        <v>0.25345998703902711</v>
      </c>
      <c r="O416" s="134">
        <f t="shared" si="31"/>
        <v>0.24025141940649808</v>
      </c>
      <c r="P416" s="83">
        <v>0.99</v>
      </c>
      <c r="Q416" s="111">
        <v>0.99870000000000003</v>
      </c>
      <c r="R416" s="83">
        <v>0.995</v>
      </c>
      <c r="S416" s="112">
        <v>1</v>
      </c>
      <c r="T416" s="146">
        <v>-2.63E-2</v>
      </c>
    </row>
    <row r="417" spans="1:20">
      <c r="A417" s="129" t="s">
        <v>17</v>
      </c>
      <c r="B417" s="130" t="s">
        <v>4</v>
      </c>
      <c r="C417" s="130">
        <v>20</v>
      </c>
      <c r="D417" s="130">
        <v>23.99</v>
      </c>
      <c r="E417" s="132">
        <v>44165</v>
      </c>
      <c r="F417" s="133">
        <v>3120.2138070400069</v>
      </c>
      <c r="G417" s="133">
        <v>3092.2587115203496</v>
      </c>
      <c r="H417" s="131">
        <v>4.2666666666666666</v>
      </c>
      <c r="I417" s="131">
        <v>4.2770000000000001</v>
      </c>
      <c r="J417" s="131">
        <v>5.4</v>
      </c>
      <c r="K417" s="131">
        <v>5.6429999999999998</v>
      </c>
      <c r="L417" s="134">
        <f t="shared" si="28"/>
        <v>0.8109683351144843</v>
      </c>
      <c r="M417" s="134">
        <f t="shared" si="29"/>
        <v>0.76323421000514902</v>
      </c>
      <c r="N417" s="134">
        <f t="shared" si="30"/>
        <v>0.21668151437777824</v>
      </c>
      <c r="O417" s="134">
        <f t="shared" si="31"/>
        <v>0.21474018830002431</v>
      </c>
      <c r="P417" s="83">
        <v>0.99</v>
      </c>
      <c r="Q417" s="111">
        <v>0.99760000000000004</v>
      </c>
      <c r="R417" s="83">
        <v>0.995</v>
      </c>
      <c r="S417" s="112">
        <v>0.99809999999999999</v>
      </c>
      <c r="T417" s="146">
        <v>-1.9E-2</v>
      </c>
    </row>
    <row r="418" spans="1:20">
      <c r="A418" s="129" t="s">
        <v>17</v>
      </c>
      <c r="B418" s="130" t="s">
        <v>4</v>
      </c>
      <c r="C418" s="130">
        <v>20</v>
      </c>
      <c r="D418" s="130">
        <v>23.99</v>
      </c>
      <c r="E418" s="132">
        <v>44196</v>
      </c>
      <c r="F418" s="133">
        <v>3116.0655396537641</v>
      </c>
      <c r="G418" s="133">
        <v>3163.7821865729293</v>
      </c>
      <c r="H418" s="131">
        <v>3.774193548387097</v>
      </c>
      <c r="I418" s="131">
        <v>3.96</v>
      </c>
      <c r="J418" s="131">
        <v>5.0258064516129037</v>
      </c>
      <c r="K418" s="131">
        <v>5.55</v>
      </c>
      <c r="L418" s="134">
        <f t="shared" si="28"/>
        <v>0.84211942961503972</v>
      </c>
      <c r="M418" s="134">
        <f t="shared" si="29"/>
        <v>0.77504221792016892</v>
      </c>
      <c r="N418" s="134">
        <f t="shared" si="30"/>
        <v>0.20941300669716156</v>
      </c>
      <c r="O418" s="134">
        <f t="shared" si="31"/>
        <v>0.21261977060301943</v>
      </c>
      <c r="P418" s="83">
        <v>0.99</v>
      </c>
      <c r="Q418" s="111">
        <v>0.98899999999999999</v>
      </c>
      <c r="R418" s="83">
        <v>0.995</v>
      </c>
      <c r="S418" s="112">
        <v>0.99099999999999999</v>
      </c>
      <c r="T418" s="146">
        <v>-2.41E-2</v>
      </c>
    </row>
    <row r="419" spans="1:20">
      <c r="A419" s="129" t="s">
        <v>17</v>
      </c>
      <c r="B419" s="130" t="s">
        <v>4</v>
      </c>
      <c r="C419" s="130">
        <v>20</v>
      </c>
      <c r="D419" s="130">
        <v>23.99</v>
      </c>
      <c r="E419" s="132">
        <v>44227</v>
      </c>
      <c r="F419" s="133">
        <v>3264.5588022964603</v>
      </c>
      <c r="G419" s="133">
        <v>3053.6197318192676</v>
      </c>
      <c r="H419" s="131">
        <v>4.032258064516129</v>
      </c>
      <c r="I419" s="131">
        <v>4.032258064516129</v>
      </c>
      <c r="J419" s="131">
        <v>5.2967741935483863</v>
      </c>
      <c r="K419" s="131">
        <v>5.4140082966681575</v>
      </c>
      <c r="L419" s="134">
        <f t="shared" si="28"/>
        <v>0.83711649640197183</v>
      </c>
      <c r="M419" s="134">
        <f t="shared" si="29"/>
        <v>0.7634488387314522</v>
      </c>
      <c r="N419" s="134">
        <f t="shared" si="30"/>
        <v>0.21939239262745031</v>
      </c>
      <c r="O419" s="134">
        <f t="shared" si="31"/>
        <v>0.20521637982656371</v>
      </c>
      <c r="P419" s="83">
        <v>0.99</v>
      </c>
      <c r="Q419" s="111">
        <v>0.99339999999999995</v>
      </c>
      <c r="R419" s="83">
        <v>0.995</v>
      </c>
      <c r="S419" s="112">
        <v>0.99729999999999996</v>
      </c>
      <c r="T419" s="146">
        <v>-1.9699999999999999E-2</v>
      </c>
    </row>
    <row r="420" spans="1:20">
      <c r="A420" s="129" t="s">
        <v>17</v>
      </c>
      <c r="B420" s="130" t="s">
        <v>4</v>
      </c>
      <c r="C420" s="130">
        <v>20</v>
      </c>
      <c r="D420" s="130">
        <v>23.99</v>
      </c>
      <c r="E420" s="132">
        <v>44255</v>
      </c>
      <c r="F420" s="133">
        <v>3300.0133934176024</v>
      </c>
      <c r="G420" s="133">
        <v>3307.7988362199944</v>
      </c>
      <c r="H420" s="131">
        <v>4.9642857142857144</v>
      </c>
      <c r="I420" s="131">
        <v>5.176036492873048</v>
      </c>
      <c r="J420" s="131">
        <v>6.0892857142857144</v>
      </c>
      <c r="K420" s="131">
        <v>6.395196806462434</v>
      </c>
      <c r="L420" s="134">
        <f t="shared" si="28"/>
        <v>0.81494045344846344</v>
      </c>
      <c r="M420" s="134">
        <f t="shared" si="29"/>
        <v>0.77356936121833753</v>
      </c>
      <c r="N420" s="134">
        <f t="shared" si="30"/>
        <v>0.24553671081976208</v>
      </c>
      <c r="O420" s="134">
        <f t="shared" si="31"/>
        <v>0.2461159848377972</v>
      </c>
      <c r="P420" s="83">
        <v>0.99</v>
      </c>
      <c r="Q420" s="111">
        <v>0.99539999999999995</v>
      </c>
      <c r="R420" s="83">
        <v>0.995</v>
      </c>
      <c r="S420" s="112">
        <v>0.996</v>
      </c>
      <c r="T420" s="146">
        <v>-2.2800000000000001E-2</v>
      </c>
    </row>
    <row r="421" spans="1:20">
      <c r="A421" s="129" t="s">
        <v>17</v>
      </c>
      <c r="B421" s="130" t="s">
        <v>4</v>
      </c>
      <c r="C421" s="130">
        <v>20</v>
      </c>
      <c r="D421" s="130">
        <v>23.99</v>
      </c>
      <c r="E421" s="132">
        <v>44286</v>
      </c>
      <c r="F421" s="133">
        <v>4087.2948519347774</v>
      </c>
      <c r="G421" s="133">
        <v>3768.1433500838621</v>
      </c>
      <c r="H421" s="131">
        <v>6.161290322580645</v>
      </c>
      <c r="I421" s="131">
        <v>5.9594257889890523</v>
      </c>
      <c r="J421" s="131">
        <v>6.9129032258064518</v>
      </c>
      <c r="K421" s="131">
        <v>6.6502311217743166</v>
      </c>
      <c r="L421" s="134">
        <f t="shared" si="28"/>
        <v>0.80306066603034698</v>
      </c>
      <c r="M421" s="134">
        <f t="shared" si="29"/>
        <v>0.76480760527276392</v>
      </c>
      <c r="N421" s="134">
        <f t="shared" si="30"/>
        <v>0.27468379381282104</v>
      </c>
      <c r="O421" s="134">
        <f t="shared" si="31"/>
        <v>0.25323544019380795</v>
      </c>
      <c r="P421" s="83">
        <v>0.99</v>
      </c>
      <c r="Q421" s="111">
        <v>0.99619999999999997</v>
      </c>
      <c r="R421" s="83">
        <v>0.995</v>
      </c>
      <c r="S421" s="112">
        <v>0.99650000000000005</v>
      </c>
      <c r="T421" s="146">
        <v>-3.9E-2</v>
      </c>
    </row>
    <row r="422" spans="1:20">
      <c r="A422" s="129" t="s">
        <v>17</v>
      </c>
      <c r="B422" s="130" t="s">
        <v>4</v>
      </c>
      <c r="C422" s="130">
        <v>20</v>
      </c>
      <c r="D422" s="130">
        <v>23.99</v>
      </c>
      <c r="E422" s="132">
        <v>44316</v>
      </c>
      <c r="F422" s="133">
        <v>3945.9095788726195</v>
      </c>
      <c r="G422" s="133">
        <v>3964.0346769952807</v>
      </c>
      <c r="H422" s="131">
        <v>6.8666666666666663</v>
      </c>
      <c r="I422" s="133">
        <v>7.0605932881547444</v>
      </c>
      <c r="J422" s="131">
        <v>7.1033333333333335</v>
      </c>
      <c r="K422" s="133">
        <v>7.2727698815323887</v>
      </c>
      <c r="L422" s="134">
        <f t="shared" si="28"/>
        <v>0.77964740341059602</v>
      </c>
      <c r="M422" s="134">
        <f t="shared" si="29"/>
        <v>0.75877330021017431</v>
      </c>
      <c r="N422" s="134">
        <f t="shared" si="30"/>
        <v>0.27402149853282076</v>
      </c>
      <c r="O422" s="134">
        <f t="shared" si="31"/>
        <v>0.27528018590245007</v>
      </c>
      <c r="P422" s="83">
        <v>0.99</v>
      </c>
      <c r="Q422" s="111">
        <v>0.99809999999999999</v>
      </c>
      <c r="R422" s="83">
        <v>0.995</v>
      </c>
      <c r="S422" s="112">
        <v>1</v>
      </c>
      <c r="T422" s="136">
        <v>-3.0800000000000001E-2</v>
      </c>
    </row>
    <row r="423" spans="1:20">
      <c r="A423" s="129" t="s">
        <v>17</v>
      </c>
      <c r="B423" s="130" t="s">
        <v>4</v>
      </c>
      <c r="C423" s="130">
        <v>20</v>
      </c>
      <c r="D423" s="130">
        <v>23.99</v>
      </c>
      <c r="E423" s="132">
        <v>44347</v>
      </c>
      <c r="F423" s="133">
        <v>3876.4099504839241</v>
      </c>
      <c r="G423" s="133">
        <v>3781.6231208229292</v>
      </c>
      <c r="H423" s="131">
        <v>6.903225806451613</v>
      </c>
      <c r="I423" s="133">
        <v>6.8040000000000003</v>
      </c>
      <c r="J423" s="131">
        <v>6.6870967741935488</v>
      </c>
      <c r="K423" s="133">
        <v>6.5750000000000002</v>
      </c>
      <c r="L423" s="134">
        <f t="shared" si="28"/>
        <v>0.78734478458913648</v>
      </c>
      <c r="M423" s="134">
        <f t="shared" si="29"/>
        <v>0.77407240700545066</v>
      </c>
      <c r="N423" s="134">
        <f t="shared" si="30"/>
        <v>0.26051142140348954</v>
      </c>
      <c r="O423" s="134">
        <f t="shared" si="31"/>
        <v>0.25414133876498179</v>
      </c>
      <c r="P423" s="83">
        <v>0.99</v>
      </c>
      <c r="Q423" s="111">
        <v>0.99909999999999999</v>
      </c>
      <c r="R423" s="83">
        <v>0.995</v>
      </c>
      <c r="S423" s="112">
        <v>1</v>
      </c>
      <c r="T423" s="136">
        <v>-2.8899999999999999E-2</v>
      </c>
    </row>
    <row r="424" spans="1:20">
      <c r="A424" s="129" t="s">
        <v>17</v>
      </c>
      <c r="B424" s="130" t="s">
        <v>4</v>
      </c>
      <c r="C424" s="130">
        <v>20</v>
      </c>
      <c r="D424" s="130">
        <v>23.99</v>
      </c>
      <c r="E424" s="132">
        <v>44377</v>
      </c>
      <c r="F424" s="133">
        <v>3459.4221012222051</v>
      </c>
      <c r="G424" s="131">
        <v>3796.6503322536287</v>
      </c>
      <c r="H424" s="131">
        <v>6.5</v>
      </c>
      <c r="I424" s="131">
        <v>7.2093026494153811</v>
      </c>
      <c r="J424" s="131">
        <v>6.1333333333333337</v>
      </c>
      <c r="K424" s="131">
        <v>6.7812510177131751</v>
      </c>
      <c r="L424" s="134">
        <f t="shared" si="28"/>
        <v>0.79162643828277823</v>
      </c>
      <c r="M424" s="134">
        <f t="shared" si="29"/>
        <v>0.78066008485474236</v>
      </c>
      <c r="N424" s="134">
        <f t="shared" si="30"/>
        <v>0.24023764591820868</v>
      </c>
      <c r="O424" s="134">
        <f t="shared" si="31"/>
        <v>0.26365627307316869</v>
      </c>
      <c r="P424" s="83">
        <v>0.99</v>
      </c>
      <c r="Q424" s="111">
        <v>0.99650000000000005</v>
      </c>
      <c r="R424" s="83">
        <v>0.995</v>
      </c>
      <c r="S424" s="112">
        <v>0.998</v>
      </c>
      <c r="T424" s="136">
        <v>-2.1899999999999999E-2</v>
      </c>
    </row>
    <row r="425" spans="1:20">
      <c r="A425" s="129" t="s">
        <v>17</v>
      </c>
      <c r="B425" s="130" t="s">
        <v>4</v>
      </c>
      <c r="C425" s="130">
        <v>20</v>
      </c>
      <c r="D425" s="130">
        <v>23.99</v>
      </c>
      <c r="E425" s="132">
        <v>44408</v>
      </c>
      <c r="F425" s="133">
        <v>3228.7439034357453</v>
      </c>
      <c r="G425" s="133">
        <v>3574.0536888166739</v>
      </c>
      <c r="H425" s="131">
        <v>5.741935483870968</v>
      </c>
      <c r="I425" s="133">
        <v>6.3524558233669408</v>
      </c>
      <c r="J425" s="131">
        <v>5.4838709677419351</v>
      </c>
      <c r="K425" s="133">
        <v>6.0746212690571797</v>
      </c>
      <c r="L425" s="134">
        <f t="shared" si="28"/>
        <v>0.79968552539487658</v>
      </c>
      <c r="M425" s="134">
        <f t="shared" si="29"/>
        <v>0.79184643341185545</v>
      </c>
      <c r="N425" s="134">
        <f t="shared" si="30"/>
        <v>0.21698547738143448</v>
      </c>
      <c r="O425" s="134">
        <f t="shared" si="31"/>
        <v>0.24019178016241088</v>
      </c>
      <c r="P425" s="83">
        <v>0.99</v>
      </c>
      <c r="Q425" s="111">
        <v>0.99909999999999999</v>
      </c>
      <c r="R425" s="83">
        <v>0.995</v>
      </c>
      <c r="S425" s="135">
        <v>1</v>
      </c>
      <c r="T425" s="146">
        <v>-1.4500000000000001E-2</v>
      </c>
    </row>
    <row r="426" spans="1:20">
      <c r="A426" s="129" t="s">
        <v>17</v>
      </c>
      <c r="B426" s="130" t="s">
        <v>4</v>
      </c>
      <c r="C426" s="130">
        <v>20</v>
      </c>
      <c r="D426" s="130">
        <v>23.99</v>
      </c>
      <c r="E426" s="132">
        <v>44439</v>
      </c>
      <c r="F426" s="133">
        <v>3318.4872290323292</v>
      </c>
      <c r="G426" s="133">
        <v>3902.2383945472761</v>
      </c>
      <c r="H426" s="131">
        <v>5.709677419354839</v>
      </c>
      <c r="I426" s="133">
        <v>6.6500316632803029</v>
      </c>
      <c r="J426" s="131">
        <v>5.709677419354839</v>
      </c>
      <c r="K426" s="131">
        <v>6.6479559986552283</v>
      </c>
      <c r="L426" s="134">
        <f t="shared" si="28"/>
        <v>0.78940785168322425</v>
      </c>
      <c r="M426" s="134">
        <f t="shared" si="29"/>
        <v>0.79007483907039844</v>
      </c>
      <c r="N426" s="134">
        <f t="shared" si="30"/>
        <v>0.2230166148543232</v>
      </c>
      <c r="O426" s="134">
        <f t="shared" si="31"/>
        <v>0.2622472039346288</v>
      </c>
      <c r="P426" s="83">
        <v>0.99</v>
      </c>
      <c r="Q426" s="134">
        <v>0.999</v>
      </c>
      <c r="R426" s="83">
        <v>0.995</v>
      </c>
      <c r="S426" s="135">
        <v>1</v>
      </c>
      <c r="T426" s="146">
        <v>-2.0199999999999999E-2</v>
      </c>
    </row>
    <row r="427" spans="1:20">
      <c r="A427" s="129" t="s">
        <v>17</v>
      </c>
      <c r="B427" s="130" t="s">
        <v>4</v>
      </c>
      <c r="C427" s="130">
        <v>20</v>
      </c>
      <c r="D427" s="130">
        <v>23.99</v>
      </c>
      <c r="E427" s="132">
        <v>44469</v>
      </c>
      <c r="F427" s="133">
        <v>3657.0656420207497</v>
      </c>
      <c r="G427" s="133">
        <v>3139.2930433043684</v>
      </c>
      <c r="H427" s="131">
        <v>5.9333333333333336</v>
      </c>
      <c r="I427" s="133">
        <v>5.060221052546618</v>
      </c>
      <c r="J427" s="131">
        <v>6.4366666666666665</v>
      </c>
      <c r="K427" s="133">
        <v>5.406145714632463</v>
      </c>
      <c r="L427" s="134">
        <f t="shared" si="28"/>
        <v>0.79741617245811214</v>
      </c>
      <c r="M427" s="134">
        <f t="shared" si="29"/>
        <v>0.81098321794112382</v>
      </c>
      <c r="N427" s="134">
        <f t="shared" si="30"/>
        <v>0.25396289180699649</v>
      </c>
      <c r="O427" s="134">
        <f t="shared" si="31"/>
        <v>0.21800646134058113</v>
      </c>
      <c r="P427" s="83">
        <v>0.99</v>
      </c>
      <c r="Q427" s="134">
        <v>0.99490299999999998</v>
      </c>
      <c r="R427" s="83">
        <v>0.995</v>
      </c>
      <c r="S427" s="135">
        <v>0.99560000000000004</v>
      </c>
      <c r="T427" s="146">
        <v>-4.4999999999999997E-3</v>
      </c>
    </row>
    <row r="428" spans="1:20">
      <c r="A428" s="129" t="s">
        <v>17</v>
      </c>
      <c r="B428" s="130" t="s">
        <v>4</v>
      </c>
      <c r="C428" s="130">
        <v>20</v>
      </c>
      <c r="D428" s="130">
        <v>23.99</v>
      </c>
      <c r="E428" s="132">
        <v>44500</v>
      </c>
      <c r="F428" s="133">
        <v>3743.5923747151437</v>
      </c>
      <c r="G428" s="133">
        <v>3780.7026737903807</v>
      </c>
      <c r="H428" s="131">
        <v>5.387096774193548</v>
      </c>
      <c r="I428" s="131">
        <v>5.3975767143934856</v>
      </c>
      <c r="J428" s="131">
        <v>6.4161290322580644</v>
      </c>
      <c r="K428" s="131">
        <v>6.4558106331179754</v>
      </c>
      <c r="L428" s="134">
        <f t="shared" si="28"/>
        <v>0.79248003223779273</v>
      </c>
      <c r="M428" s="134">
        <f t="shared" si="29"/>
        <v>0.78930696263229039</v>
      </c>
      <c r="N428" s="134">
        <f t="shared" si="30"/>
        <v>0.25158550905343707</v>
      </c>
      <c r="O428" s="134">
        <f t="shared" si="31"/>
        <v>0.25407948076548259</v>
      </c>
      <c r="P428" s="83">
        <v>0.99</v>
      </c>
      <c r="Q428" s="134">
        <v>0.99766299999999997</v>
      </c>
      <c r="R428" s="83">
        <v>0.995</v>
      </c>
      <c r="S428" s="135">
        <v>0.99834599999999996</v>
      </c>
      <c r="T428" s="146">
        <v>-9.2999999999999992E-3</v>
      </c>
    </row>
    <row r="429" spans="1:20">
      <c r="A429" s="129" t="s">
        <v>17</v>
      </c>
      <c r="B429" s="130" t="s">
        <v>4</v>
      </c>
      <c r="C429" s="130">
        <v>20</v>
      </c>
      <c r="D429" s="130">
        <v>23.99</v>
      </c>
      <c r="E429" s="132">
        <v>44530</v>
      </c>
      <c r="F429" s="133">
        <v>3110.8771276627613</v>
      </c>
      <c r="G429" s="133">
        <v>3047.3584250326053</v>
      </c>
      <c r="H429" s="131">
        <v>4.2666666666666666</v>
      </c>
      <c r="I429" s="133">
        <v>4.2787834331959802</v>
      </c>
      <c r="J429" s="131">
        <v>5.4</v>
      </c>
      <c r="K429" s="133">
        <v>5.5596698926610193</v>
      </c>
      <c r="L429" s="134">
        <f t="shared" si="28"/>
        <v>0.80854165803454237</v>
      </c>
      <c r="M429" s="134">
        <f t="shared" si="29"/>
        <v>0.76203589342789957</v>
      </c>
      <c r="N429" s="134">
        <f t="shared" si="30"/>
        <v>0.21603313386546955</v>
      </c>
      <c r="O429" s="134">
        <f t="shared" si="31"/>
        <v>0.21162211284948648</v>
      </c>
      <c r="P429" s="83">
        <v>0.99</v>
      </c>
      <c r="Q429" s="134">
        <v>0.99941899999999995</v>
      </c>
      <c r="R429" s="83">
        <v>0.995</v>
      </c>
      <c r="S429" s="135">
        <v>1</v>
      </c>
      <c r="T429" s="146">
        <v>-1.9199999999999998E-2</v>
      </c>
    </row>
    <row r="430" spans="1:20">
      <c r="A430" s="129" t="s">
        <v>17</v>
      </c>
      <c r="B430" s="130" t="s">
        <v>4</v>
      </c>
      <c r="C430" s="130">
        <v>20</v>
      </c>
      <c r="D430" s="130">
        <v>23.99</v>
      </c>
      <c r="E430" s="132">
        <v>44561</v>
      </c>
      <c r="F430" s="133">
        <v>3099.9282929630554</v>
      </c>
      <c r="G430" s="133">
        <v>2624.7955574655816</v>
      </c>
      <c r="H430" s="131">
        <v>3.774193548387097</v>
      </c>
      <c r="I430" s="133">
        <v>3.4357964858668018</v>
      </c>
      <c r="J430" s="131">
        <v>5.0258064516129037</v>
      </c>
      <c r="K430" s="133">
        <v>4.5825489095808871</v>
      </c>
      <c r="L430" s="134">
        <f t="shared" si="28"/>
        <v>0.83775832462356803</v>
      </c>
      <c r="M430" s="134">
        <f t="shared" si="29"/>
        <v>0.77049563762039863</v>
      </c>
      <c r="N430" s="134">
        <f t="shared" si="30"/>
        <v>0.20832851431203331</v>
      </c>
      <c r="O430" s="134">
        <f t="shared" si="31"/>
        <v>0.17639755090494502</v>
      </c>
      <c r="P430" s="83">
        <v>0.99</v>
      </c>
      <c r="Q430" s="134">
        <v>0.99960000000000004</v>
      </c>
      <c r="R430" s="83">
        <v>0.995</v>
      </c>
      <c r="S430" s="135">
        <v>1</v>
      </c>
      <c r="T430" s="146">
        <v>-1.9199999999999998E-2</v>
      </c>
    </row>
    <row r="431" spans="1:20">
      <c r="A431" s="129" t="s">
        <v>17</v>
      </c>
      <c r="B431" s="130" t="s">
        <v>4</v>
      </c>
      <c r="C431" s="130">
        <v>20</v>
      </c>
      <c r="D431" s="130">
        <v>23.99</v>
      </c>
      <c r="E431" s="132">
        <v>44592</v>
      </c>
      <c r="F431" s="133">
        <v>3248.2360082849664</v>
      </c>
      <c r="G431" s="133">
        <v>2982.0873305137279</v>
      </c>
      <c r="H431" s="131">
        <v>4.032258064516129</v>
      </c>
      <c r="I431" s="131">
        <v>3.8213471647372352</v>
      </c>
      <c r="J431" s="131">
        <v>5.2967741935483863</v>
      </c>
      <c r="K431" s="131">
        <v>5.0353238622661474</v>
      </c>
      <c r="L431" s="134">
        <f t="shared" si="28"/>
        <v>0.8329309139199591</v>
      </c>
      <c r="M431" s="134">
        <f t="shared" si="29"/>
        <v>0.79747695786589978</v>
      </c>
      <c r="N431" s="134">
        <f t="shared" si="30"/>
        <v>0.21829543066431226</v>
      </c>
      <c r="O431" s="134">
        <f t="shared" si="31"/>
        <v>0.20040909479258925</v>
      </c>
      <c r="P431" s="83">
        <v>0.99</v>
      </c>
      <c r="Q431" s="134">
        <v>0.99858000000000002</v>
      </c>
      <c r="R431" s="83">
        <v>0.995</v>
      </c>
      <c r="S431" s="135">
        <v>1</v>
      </c>
      <c r="T431" s="146">
        <v>-1.11E-2</v>
      </c>
    </row>
    <row r="432" spans="1:20">
      <c r="A432" s="129" t="s">
        <v>17</v>
      </c>
      <c r="B432" s="130" t="s">
        <v>4</v>
      </c>
      <c r="C432" s="130">
        <v>20</v>
      </c>
      <c r="D432" s="130">
        <v>23.99</v>
      </c>
      <c r="E432" s="132">
        <v>44620</v>
      </c>
      <c r="F432" s="133">
        <v>3283.5133264505362</v>
      </c>
      <c r="G432" s="133">
        <v>3390.0147502178011</v>
      </c>
      <c r="H432" s="131">
        <v>4.9642857142857144</v>
      </c>
      <c r="I432" s="133">
        <v>5.2277313767176645</v>
      </c>
      <c r="J432" s="131">
        <v>6.0892857142857144</v>
      </c>
      <c r="K432" s="133">
        <v>6.4763319261397783</v>
      </c>
      <c r="L432" s="134">
        <f t="shared" si="28"/>
        <v>0.81086575118122628</v>
      </c>
      <c r="M432" s="134">
        <f t="shared" si="29"/>
        <v>0.78429373501102617</v>
      </c>
      <c r="N432" s="134">
        <f t="shared" si="30"/>
        <v>0.24430902726566489</v>
      </c>
      <c r="O432" s="134">
        <f t="shared" si="31"/>
        <v>0.25223324034358641</v>
      </c>
      <c r="P432" s="83">
        <v>0.99</v>
      </c>
      <c r="Q432" s="134">
        <v>0.99358599999999997</v>
      </c>
      <c r="R432" s="83">
        <v>0.995</v>
      </c>
      <c r="S432" s="135">
        <v>1</v>
      </c>
      <c r="T432" s="146">
        <v>-1.4200000000000001E-2</v>
      </c>
    </row>
    <row r="433" spans="1:20">
      <c r="A433" s="129" t="s">
        <v>17</v>
      </c>
      <c r="B433" s="130" t="s">
        <v>4</v>
      </c>
      <c r="C433" s="130">
        <v>20</v>
      </c>
      <c r="D433" s="130">
        <v>23.99</v>
      </c>
      <c r="E433" s="132">
        <v>44651</v>
      </c>
      <c r="F433" s="137">
        <v>4066.8583776751057</v>
      </c>
      <c r="G433" s="137">
        <v>3964.6831843267919</v>
      </c>
      <c r="H433" s="131">
        <v>6.161290322580645</v>
      </c>
      <c r="I433" s="137">
        <v>6.3566705613402483</v>
      </c>
      <c r="J433" s="131">
        <v>6.9129032258064518</v>
      </c>
      <c r="K433" s="137">
        <v>7.1648530006640003</v>
      </c>
      <c r="L433" s="134">
        <f t="shared" si="28"/>
        <v>0.79904536270019566</v>
      </c>
      <c r="M433" s="134">
        <f t="shared" si="29"/>
        <v>0.75208320247367344</v>
      </c>
      <c r="N433" s="134">
        <f t="shared" si="30"/>
        <v>0.27331037484375709</v>
      </c>
      <c r="O433" s="134">
        <f t="shared" si="31"/>
        <v>0.26644376238755324</v>
      </c>
      <c r="P433" s="83">
        <v>0.99</v>
      </c>
      <c r="Q433" s="140">
        <v>0.98933499999999996</v>
      </c>
      <c r="R433" s="83">
        <v>0.995</v>
      </c>
      <c r="S433" s="142">
        <v>0.99582400000000004</v>
      </c>
      <c r="T433" s="146">
        <v>-1.8499999999999999E-2</v>
      </c>
    </row>
    <row r="434" spans="1:20">
      <c r="A434" s="129" t="s">
        <v>17</v>
      </c>
      <c r="B434" s="130" t="s">
        <v>4</v>
      </c>
      <c r="C434" s="130">
        <v>20</v>
      </c>
      <c r="D434" s="130">
        <v>23.99</v>
      </c>
      <c r="E434" s="132">
        <v>44681</v>
      </c>
      <c r="F434" s="133">
        <v>3928.0175947626694</v>
      </c>
      <c r="G434" s="133">
        <v>3934.5883839740354</v>
      </c>
      <c r="H434" s="131">
        <v>6.8666666666666663</v>
      </c>
      <c r="I434" s="133">
        <v>7.1827322920812131</v>
      </c>
      <c r="J434" s="131">
        <v>7.1033333333333335</v>
      </c>
      <c r="K434" s="133">
        <v>7.4159357036730986</v>
      </c>
      <c r="L434" s="134">
        <f t="shared" si="28"/>
        <v>0.77611223903990811</v>
      </c>
      <c r="M434" s="134">
        <f t="shared" si="29"/>
        <v>0.73816847593256452</v>
      </c>
      <c r="N434" s="134">
        <f t="shared" si="30"/>
        <v>0.27277899963629648</v>
      </c>
      <c r="O434" s="134">
        <f t="shared" si="31"/>
        <v>0.27323530444264138</v>
      </c>
      <c r="P434" s="83">
        <v>0.99</v>
      </c>
      <c r="Q434" s="111">
        <v>0.99868000000000001</v>
      </c>
      <c r="R434" s="83">
        <v>0.995</v>
      </c>
      <c r="S434" s="112">
        <v>1</v>
      </c>
      <c r="T434" s="136">
        <v>-2.1000000000000001E-2</v>
      </c>
    </row>
    <row r="435" spans="1:20">
      <c r="A435" s="129" t="s">
        <v>17</v>
      </c>
      <c r="B435" s="130" t="s">
        <v>4</v>
      </c>
      <c r="C435" s="130">
        <v>20</v>
      </c>
      <c r="D435" s="130">
        <v>23.99</v>
      </c>
      <c r="E435" s="132">
        <v>44712</v>
      </c>
      <c r="F435" s="133">
        <v>3859.9337165435381</v>
      </c>
      <c r="G435" s="133">
        <v>3907.663258641951</v>
      </c>
      <c r="H435" s="131">
        <v>6.903225806451613</v>
      </c>
      <c r="I435" s="133">
        <v>7.2804712931996072</v>
      </c>
      <c r="J435" s="131">
        <v>6.6870967741935488</v>
      </c>
      <c r="K435" s="133">
        <v>7.0561154136267916</v>
      </c>
      <c r="L435" s="134">
        <f t="shared" si="28"/>
        <v>0.78399826628267766</v>
      </c>
      <c r="M435" s="134">
        <f t="shared" si="29"/>
        <v>0.74721953658583085</v>
      </c>
      <c r="N435" s="134">
        <f t="shared" si="30"/>
        <v>0.25940414761717329</v>
      </c>
      <c r="O435" s="134">
        <f t="shared" si="31"/>
        <v>0.26261177813453973</v>
      </c>
      <c r="P435" s="83">
        <v>0.99</v>
      </c>
      <c r="Q435" s="111">
        <v>0.99657799999999996</v>
      </c>
      <c r="R435" s="83">
        <v>0.995</v>
      </c>
      <c r="S435" s="112">
        <v>1</v>
      </c>
      <c r="T435" s="146">
        <v>-2.0199999999999999E-2</v>
      </c>
    </row>
    <row r="436" spans="1:20">
      <c r="A436" s="149" t="s">
        <v>17</v>
      </c>
      <c r="B436" s="150" t="s">
        <v>4</v>
      </c>
      <c r="C436" s="130">
        <v>20</v>
      </c>
      <c r="D436" s="150">
        <f>+(90*24*460/10^6)+23.99</f>
        <v>24.983599999999999</v>
      </c>
      <c r="E436" s="152">
        <v>44742</v>
      </c>
      <c r="F436" s="153">
        <f>3561.85617837619*D436/(23.99+(118*24*460/10^6))</f>
        <v>3518.3242457940223</v>
      </c>
      <c r="G436" s="131">
        <v>3732.1125607356166</v>
      </c>
      <c r="H436" s="131">
        <v>6.5</v>
      </c>
      <c r="I436" s="131">
        <v>7.0265399311668606</v>
      </c>
      <c r="J436" s="131">
        <v>6.1333333333333337</v>
      </c>
      <c r="K436" s="131">
        <v>6.6164173250484879</v>
      </c>
      <c r="L436" s="134">
        <f t="shared" si="28"/>
        <v>0.77308603020525291</v>
      </c>
      <c r="M436" s="134">
        <f t="shared" si="29"/>
        <v>0.75551111657313252</v>
      </c>
      <c r="N436" s="134">
        <f t="shared" si="30"/>
        <v>0.24432807262458489</v>
      </c>
      <c r="O436" s="134">
        <f t="shared" si="31"/>
        <v>0.25917448338441784</v>
      </c>
      <c r="P436" s="83">
        <v>0.99</v>
      </c>
      <c r="Q436" s="111">
        <v>0.99612699999999998</v>
      </c>
      <c r="R436" s="83">
        <v>0.995</v>
      </c>
      <c r="S436" s="112">
        <v>1</v>
      </c>
      <c r="T436" s="146">
        <v>-1.41E-2</v>
      </c>
    </row>
    <row r="437" spans="1:20">
      <c r="A437" s="129" t="s">
        <v>17</v>
      </c>
      <c r="B437" s="130" t="s">
        <v>4</v>
      </c>
      <c r="C437" s="130">
        <v>20</v>
      </c>
      <c r="D437" s="130">
        <f t="shared" ref="D437:D439" si="32">+(90*24*460/10^6)+23.99</f>
        <v>24.983599999999999</v>
      </c>
      <c r="E437" s="132">
        <v>44773</v>
      </c>
      <c r="F437" s="133">
        <f>3326.51259952624*D436/(23.99+(118*24*460/10^6))</f>
        <v>3285.8569652265069</v>
      </c>
      <c r="G437" s="133">
        <v>3272.9795311844882</v>
      </c>
      <c r="H437" s="131">
        <v>5.741935483870968</v>
      </c>
      <c r="I437" s="133">
        <v>5.52191009109566</v>
      </c>
      <c r="J437" s="131">
        <v>5.4838709677419351</v>
      </c>
      <c r="K437" s="133">
        <v>5.2538457416618325</v>
      </c>
      <c r="L437" s="134">
        <f t="shared" si="28"/>
        <v>0.78146497976148466</v>
      </c>
      <c r="M437" s="134">
        <f t="shared" si="29"/>
        <v>0.80556450330013318</v>
      </c>
      <c r="N437" s="134">
        <f t="shared" si="30"/>
        <v>0.22082372078135126</v>
      </c>
      <c r="O437" s="134">
        <f t="shared" si="31"/>
        <v>0.21995830182691456</v>
      </c>
      <c r="P437" s="83">
        <v>0.99</v>
      </c>
      <c r="Q437" s="111">
        <v>0.998502</v>
      </c>
      <c r="R437" s="83">
        <v>0.995</v>
      </c>
      <c r="S437" s="135">
        <v>1</v>
      </c>
      <c r="T437" s="146">
        <v>-2.7000000000000001E-3</v>
      </c>
    </row>
    <row r="438" spans="1:20">
      <c r="A438" s="129" t="s">
        <v>17</v>
      </c>
      <c r="B438" s="130" t="s">
        <v>4</v>
      </c>
      <c r="C438" s="130">
        <v>20</v>
      </c>
      <c r="D438" s="130">
        <f t="shared" si="32"/>
        <v>24.983599999999999</v>
      </c>
      <c r="E438" s="132">
        <v>44804</v>
      </c>
      <c r="F438" s="133">
        <f>3422.69400701585*D436/(23.99+(118*24*460/10^6))</f>
        <v>3380.8628725451904</v>
      </c>
      <c r="G438" s="133">
        <v>3325.6618253934298</v>
      </c>
      <c r="H438" s="131">
        <v>5.709677419354839</v>
      </c>
      <c r="I438" s="133">
        <v>5.4484578236030545</v>
      </c>
      <c r="J438" s="131">
        <v>5.709677419354839</v>
      </c>
      <c r="K438" s="131">
        <v>5.3970715722276363</v>
      </c>
      <c r="L438" s="134">
        <f t="shared" si="28"/>
        <v>0.77226095404933648</v>
      </c>
      <c r="M438" s="134">
        <f t="shared" si="29"/>
        <v>0.79713396815119408</v>
      </c>
      <c r="N438" s="134">
        <f t="shared" si="30"/>
        <v>0.22720852638072517</v>
      </c>
      <c r="O438" s="134">
        <f t="shared" si="31"/>
        <v>0.22349877858826814</v>
      </c>
      <c r="P438" s="83">
        <v>0.99</v>
      </c>
      <c r="Q438" s="134">
        <v>0.99809499999999995</v>
      </c>
      <c r="R438" s="83">
        <v>0.995</v>
      </c>
      <c r="S438" s="135">
        <v>1</v>
      </c>
      <c r="T438" s="146">
        <v>-2.3E-3</v>
      </c>
    </row>
    <row r="439" spans="1:20">
      <c r="A439" s="129" t="s">
        <v>17</v>
      </c>
      <c r="B439" s="130" t="s">
        <v>4</v>
      </c>
      <c r="C439" s="130">
        <v>20</v>
      </c>
      <c r="D439" s="130">
        <f t="shared" si="32"/>
        <v>24.983599999999999</v>
      </c>
      <c r="E439" s="132">
        <v>44834</v>
      </c>
      <c r="F439" s="133">
        <f>3760.90294696055*D436/(23.99+(118*24*460/10^6))</f>
        <v>3714.9383247702735</v>
      </c>
      <c r="G439" s="133">
        <v>3932.0580266966917</v>
      </c>
      <c r="H439" s="131">
        <v>5.9333333333333336</v>
      </c>
      <c r="I439" s="133">
        <v>6.2305172761453047</v>
      </c>
      <c r="J439" s="131">
        <v>6.4366666666666665</v>
      </c>
      <c r="K439" s="133">
        <v>6.753611802325227</v>
      </c>
      <c r="L439" s="134">
        <f t="shared" si="28"/>
        <v>0.77782002814942564</v>
      </c>
      <c r="M439" s="134">
        <f t="shared" si="29"/>
        <v>0.77799825093150898</v>
      </c>
      <c r="N439" s="134">
        <f t="shared" si="30"/>
        <v>0.2579818281090468</v>
      </c>
      <c r="O439" s="134">
        <f t="shared" si="31"/>
        <v>0.27305958518727025</v>
      </c>
      <c r="P439" s="83">
        <v>0.99</v>
      </c>
      <c r="Q439" s="134">
        <v>0.99845600000000001</v>
      </c>
      <c r="R439" s="83">
        <v>0.995</v>
      </c>
      <c r="S439" s="135">
        <v>1</v>
      </c>
      <c r="T439" s="146">
        <v>-1.6199999999999999E-2</v>
      </c>
    </row>
    <row r="440" spans="1:20">
      <c r="A440" s="149" t="s">
        <v>17</v>
      </c>
      <c r="B440" s="150" t="s">
        <v>4</v>
      </c>
      <c r="C440" s="130">
        <v>20</v>
      </c>
      <c r="D440" s="150">
        <f>+(118*24*460/10^6)+23.99</f>
        <v>25.292719999999999</v>
      </c>
      <c r="E440" s="152">
        <v>44865</v>
      </c>
      <c r="F440" s="153">
        <v>3855.4865526344111</v>
      </c>
      <c r="G440" s="133">
        <v>3952.8820733496041</v>
      </c>
      <c r="H440" s="131">
        <v>5.387096774193548</v>
      </c>
      <c r="I440" s="131">
        <v>5.5142643136783613</v>
      </c>
      <c r="J440" s="131">
        <v>6.4161290322580644</v>
      </c>
      <c r="K440" s="131">
        <v>6.6826475320064773</v>
      </c>
      <c r="L440" s="134">
        <f t="shared" si="28"/>
        <v>0.77412960904097727</v>
      </c>
      <c r="M440" s="134">
        <f t="shared" si="29"/>
        <v>0.75469789034481682</v>
      </c>
      <c r="N440" s="134">
        <f t="shared" si="30"/>
        <v>0.25910527907489322</v>
      </c>
      <c r="O440" s="134">
        <f t="shared" si="31"/>
        <v>0.26565067697241967</v>
      </c>
      <c r="P440" s="83">
        <v>0.99</v>
      </c>
      <c r="Q440" s="134">
        <v>0.99961999999999995</v>
      </c>
      <c r="R440" s="83">
        <v>0.995</v>
      </c>
      <c r="S440" s="135">
        <v>1</v>
      </c>
      <c r="T440" s="146">
        <v>-1.77E-2</v>
      </c>
    </row>
    <row r="441" spans="1:20">
      <c r="A441" s="129" t="s">
        <v>17</v>
      </c>
      <c r="B441" s="130" t="s">
        <v>4</v>
      </c>
      <c r="C441" s="130">
        <v>20</v>
      </c>
      <c r="D441" s="130">
        <f t="shared" ref="D441:D466" si="33">+(118*24*460/10^6)+23.99</f>
        <v>25.292719999999999</v>
      </c>
      <c r="E441" s="132">
        <v>44895</v>
      </c>
      <c r="F441" s="133">
        <v>3229.258299150647</v>
      </c>
      <c r="G441" s="133">
        <v>3253.6260668921782</v>
      </c>
      <c r="H441" s="131">
        <v>4.2666666666666666</v>
      </c>
      <c r="I441" s="133">
        <v>4.3357597891612389</v>
      </c>
      <c r="J441" s="131">
        <v>5.4</v>
      </c>
      <c r="K441" s="133">
        <v>5.7252327541045327</v>
      </c>
      <c r="L441" s="134">
        <f t="shared" si="28"/>
        <v>0.79608059714590063</v>
      </c>
      <c r="M441" s="134">
        <f t="shared" si="29"/>
        <v>0.75341864639402567</v>
      </c>
      <c r="N441" s="134">
        <f t="shared" si="30"/>
        <v>0.22425404855212827</v>
      </c>
      <c r="O441" s="134">
        <f t="shared" si="31"/>
        <v>0.22594625464529017</v>
      </c>
      <c r="P441" s="83">
        <v>0.99</v>
      </c>
      <c r="Q441" s="134">
        <v>0.99407999999999996</v>
      </c>
      <c r="R441" s="83">
        <v>0.995</v>
      </c>
      <c r="S441" s="135">
        <v>1</v>
      </c>
      <c r="T441" s="146">
        <v>-1.9199999999999998E-2</v>
      </c>
    </row>
    <row r="442" spans="1:20">
      <c r="A442" s="129" t="s">
        <v>17</v>
      </c>
      <c r="B442" s="130" t="s">
        <v>4</v>
      </c>
      <c r="C442" s="130">
        <v>20</v>
      </c>
      <c r="D442" s="130">
        <f t="shared" si="33"/>
        <v>25.292719999999999</v>
      </c>
      <c r="E442" s="132">
        <v>44926</v>
      </c>
      <c r="F442" s="133">
        <v>3210.0203295661804</v>
      </c>
      <c r="G442" s="133">
        <v>3332.5596916822283</v>
      </c>
      <c r="H442" s="131">
        <v>3.774193548387097</v>
      </c>
      <c r="I442" s="133">
        <v>4.0074618403887854</v>
      </c>
      <c r="J442" s="131">
        <v>5.0258064516129037</v>
      </c>
      <c r="K442" s="133">
        <v>5.5071968271188316</v>
      </c>
      <c r="L442" s="134">
        <f t="shared" si="28"/>
        <v>0.82282901707333245</v>
      </c>
      <c r="M442" s="134">
        <f t="shared" si="29"/>
        <v>0.77261918297080256</v>
      </c>
      <c r="N442" s="134">
        <f t="shared" si="30"/>
        <v>0.21572717268589925</v>
      </c>
      <c r="O442" s="134">
        <f t="shared" si="31"/>
        <v>0.22396234487111749</v>
      </c>
      <c r="P442" s="83">
        <v>0.99</v>
      </c>
      <c r="Q442" s="134">
        <v>0.99890599999999996</v>
      </c>
      <c r="R442" s="83">
        <v>0.995</v>
      </c>
      <c r="S442" s="135">
        <v>1</v>
      </c>
      <c r="T442" s="146">
        <v>-2.4899999999999999E-2</v>
      </c>
    </row>
    <row r="443" spans="1:20">
      <c r="A443" s="129" t="s">
        <v>17</v>
      </c>
      <c r="B443" s="130" t="s">
        <v>4</v>
      </c>
      <c r="C443" s="130">
        <v>20</v>
      </c>
      <c r="D443" s="130">
        <f t="shared" si="33"/>
        <v>25.292719999999999</v>
      </c>
      <c r="E443" s="132">
        <v>44957</v>
      </c>
      <c r="F443" s="133">
        <v>3340.5597984339547</v>
      </c>
      <c r="G443" s="133">
        <v>3311.543739354805</v>
      </c>
      <c r="H443" s="131">
        <v>4.032258064516129</v>
      </c>
      <c r="I443" s="131">
        <v>4.0856566359750897</v>
      </c>
      <c r="J443" s="131">
        <v>5.2967741935483863</v>
      </c>
      <c r="K443" s="131">
        <v>5.3972422359793217</v>
      </c>
      <c r="L443" s="134">
        <f t="shared" si="28"/>
        <v>0.81248502785179999</v>
      </c>
      <c r="M443" s="134">
        <f t="shared" si="29"/>
        <v>0.78323555911524556</v>
      </c>
      <c r="N443" s="134">
        <f t="shared" si="30"/>
        <v>0.22449998645389477</v>
      </c>
      <c r="O443" s="134">
        <f t="shared" si="31"/>
        <v>0.22254998248352187</v>
      </c>
      <c r="P443" s="83">
        <v>0.99</v>
      </c>
      <c r="Q443" s="134">
        <v>0.99909999999999999</v>
      </c>
      <c r="R443" s="83">
        <v>0.995</v>
      </c>
      <c r="S443" s="135">
        <v>1</v>
      </c>
      <c r="T443" s="146">
        <v>-1.7999999999999999E-2</v>
      </c>
    </row>
    <row r="444" spans="1:20">
      <c r="A444" s="129" t="s">
        <v>17</v>
      </c>
      <c r="B444" s="130" t="s">
        <v>4</v>
      </c>
      <c r="C444" s="130">
        <v>20</v>
      </c>
      <c r="D444" s="130">
        <f t="shared" si="33"/>
        <v>25.292719999999999</v>
      </c>
      <c r="E444" s="132">
        <v>44985</v>
      </c>
      <c r="F444" s="133">
        <v>3388.3430255162029</v>
      </c>
      <c r="G444" s="133">
        <v>3489.6211813861405</v>
      </c>
      <c r="H444" s="131">
        <v>4.9642857142857144</v>
      </c>
      <c r="I444" s="133">
        <v>5.1560793796785722</v>
      </c>
      <c r="J444" s="131">
        <v>6.0892857142857144</v>
      </c>
      <c r="K444" s="133">
        <v>6.3785112812545703</v>
      </c>
      <c r="L444" s="134">
        <f t="shared" si="28"/>
        <v>0.79365591323087581</v>
      </c>
      <c r="M444" s="134">
        <f t="shared" si="29"/>
        <v>0.77270854263022004</v>
      </c>
      <c r="N444" s="134">
        <f t="shared" si="30"/>
        <v>0.25210885606519368</v>
      </c>
      <c r="O444" s="134">
        <f t="shared" si="31"/>
        <v>0.25964443313884977</v>
      </c>
      <c r="P444" s="83">
        <v>0.99</v>
      </c>
      <c r="Q444" s="134">
        <v>0.99974600000000002</v>
      </c>
      <c r="R444" s="83">
        <v>0.995</v>
      </c>
      <c r="S444" s="135">
        <v>1</v>
      </c>
      <c r="T444" s="146">
        <v>-1.6199999999999999E-2</v>
      </c>
    </row>
    <row r="445" spans="1:20">
      <c r="A445" s="129" t="s">
        <v>17</v>
      </c>
      <c r="B445" s="130" t="s">
        <v>4</v>
      </c>
      <c r="C445" s="130">
        <v>20</v>
      </c>
      <c r="D445" s="130">
        <f t="shared" si="33"/>
        <v>25.292719999999999</v>
      </c>
      <c r="E445" s="132">
        <v>45016</v>
      </c>
      <c r="F445" s="137">
        <v>4187.7844744969971</v>
      </c>
      <c r="G445" s="137">
        <v>3703.0859103688481</v>
      </c>
      <c r="H445" s="131">
        <v>6.161290322580645</v>
      </c>
      <c r="I445" s="137">
        <v>5.4472988848712909</v>
      </c>
      <c r="J445" s="131">
        <v>6.9129032258064518</v>
      </c>
      <c r="K445" s="158">
        <v>6.0648362120326667</v>
      </c>
      <c r="L445" s="134">
        <f t="shared" si="28"/>
        <v>0.78042544484994014</v>
      </c>
      <c r="M445" s="134">
        <f t="shared" si="29"/>
        <v>0.78304876181353233</v>
      </c>
      <c r="N445" s="134">
        <f t="shared" si="30"/>
        <v>0.28143712866243259</v>
      </c>
      <c r="O445" s="134">
        <f t="shared" si="31"/>
        <v>0.24886330042801399</v>
      </c>
      <c r="P445" s="83">
        <v>0.99</v>
      </c>
      <c r="Q445" s="140">
        <v>0.99448599999999998</v>
      </c>
      <c r="R445" s="83">
        <v>0.995</v>
      </c>
      <c r="S445" s="142">
        <v>0.99542200000000003</v>
      </c>
      <c r="T445" s="146">
        <v>-1.11E-2</v>
      </c>
    </row>
    <row r="446" spans="1:20">
      <c r="A446" s="129" t="s">
        <v>17</v>
      </c>
      <c r="B446" s="130" t="s">
        <v>4</v>
      </c>
      <c r="C446" s="130">
        <v>20</v>
      </c>
      <c r="D446" s="130">
        <f t="shared" si="33"/>
        <v>25.292719999999999</v>
      </c>
      <c r="E446" s="132">
        <f t="shared" ref="E446:E466" si="34">EOMONTH(E445,1)</f>
        <v>45046</v>
      </c>
      <c r="F446" s="133">
        <v>4035.1466586542765</v>
      </c>
      <c r="G446" s="131">
        <v>3974.5834570795778</v>
      </c>
      <c r="H446" s="131">
        <v>6.8666666666666663</v>
      </c>
      <c r="I446" s="131">
        <v>6.6829627490675678</v>
      </c>
      <c r="J446" s="131">
        <v>7.1033333333333335</v>
      </c>
      <c r="K446" s="131">
        <v>6.8962983833245328</v>
      </c>
      <c r="L446" s="134">
        <f t="shared" si="28"/>
        <v>0.75621474880965389</v>
      </c>
      <c r="M446" s="134">
        <f t="shared" si="29"/>
        <v>0.76032595914780599</v>
      </c>
      <c r="N446" s="134">
        <f t="shared" si="30"/>
        <v>0.28021851796210251</v>
      </c>
      <c r="O446" s="134">
        <f t="shared" si="31"/>
        <v>0.27601274007497067</v>
      </c>
      <c r="P446" s="83">
        <v>0.99</v>
      </c>
      <c r="Q446" s="134">
        <v>0.99898500000000001</v>
      </c>
      <c r="R446" s="83">
        <v>0.995</v>
      </c>
      <c r="S446" s="135">
        <v>1</v>
      </c>
      <c r="T446" s="146">
        <v>-2.1600000000000001E-2</v>
      </c>
    </row>
    <row r="447" spans="1:20">
      <c r="A447" s="129" t="s">
        <v>17</v>
      </c>
      <c r="B447" s="130" t="s">
        <v>4</v>
      </c>
      <c r="C447" s="130">
        <v>20</v>
      </c>
      <c r="D447" s="130">
        <f t="shared" si="33"/>
        <v>25.292719999999999</v>
      </c>
      <c r="E447" s="132">
        <f t="shared" si="34"/>
        <v>45077</v>
      </c>
      <c r="F447" s="133" t="e">
        <f>Performance!#REF!</f>
        <v>#REF!</v>
      </c>
      <c r="G447" s="133" t="e">
        <f>Performance!#REF!</f>
        <v>#REF!</v>
      </c>
      <c r="H447" s="133" t="e">
        <f>Performance!#REF!</f>
        <v>#REF!</v>
      </c>
      <c r="I447" s="133" t="e">
        <f>Performance!#REF!</f>
        <v>#REF!</v>
      </c>
      <c r="J447" s="133" t="e">
        <f>Performance!#REF!</f>
        <v>#REF!</v>
      </c>
      <c r="K447" s="133" t="e">
        <f>Performance!#REF!</f>
        <v>#REF!</v>
      </c>
      <c r="L447" s="134" t="e">
        <f t="shared" si="28"/>
        <v>#REF!</v>
      </c>
      <c r="M447" s="134" t="e">
        <f t="shared" si="29"/>
        <v>#REF!</v>
      </c>
      <c r="N447" s="134" t="e">
        <f t="shared" si="30"/>
        <v>#REF!</v>
      </c>
      <c r="O447" s="134" t="e">
        <f t="shared" si="31"/>
        <v>#REF!</v>
      </c>
      <c r="P447" s="134" t="e">
        <f>Performance!#REF!</f>
        <v>#REF!</v>
      </c>
      <c r="Q447" s="134" t="e">
        <f>Performance!#REF!</f>
        <v>#REF!</v>
      </c>
      <c r="R447" s="134" t="e">
        <f>Performance!#REF!</f>
        <v>#REF!</v>
      </c>
      <c r="S447" s="134" t="e">
        <f>Performance!#REF!</f>
        <v>#REF!</v>
      </c>
      <c r="T447" s="146">
        <f>Performance!A672</f>
        <v>0</v>
      </c>
    </row>
    <row r="448" spans="1:20">
      <c r="A448" s="129" t="s">
        <v>17</v>
      </c>
      <c r="B448" s="130" t="s">
        <v>4</v>
      </c>
      <c r="C448" s="130">
        <v>20</v>
      </c>
      <c r="D448" s="130">
        <f t="shared" si="33"/>
        <v>25.292719999999999</v>
      </c>
      <c r="E448" s="132">
        <f t="shared" si="34"/>
        <v>45107</v>
      </c>
      <c r="F448" s="133" t="e">
        <f>Performance!#REF!</f>
        <v>#REF!</v>
      </c>
      <c r="G448" s="133" t="e">
        <f>Performance!#REF!</f>
        <v>#REF!</v>
      </c>
      <c r="H448" s="131">
        <v>6.5</v>
      </c>
      <c r="I448" s="133" t="e">
        <f>Performance!#REF!</f>
        <v>#REF!</v>
      </c>
      <c r="J448" s="133" t="e">
        <f>Performance!#REF!</f>
        <v>#REF!</v>
      </c>
      <c r="K448" s="133" t="e">
        <f>Performance!#REF!</f>
        <v>#REF!</v>
      </c>
      <c r="L448" s="134" t="e">
        <f t="shared" si="28"/>
        <v>#REF!</v>
      </c>
      <c r="M448" s="134" t="e">
        <f t="shared" si="29"/>
        <v>#REF!</v>
      </c>
      <c r="N448" s="134" t="e">
        <f t="shared" si="30"/>
        <v>#REF!</v>
      </c>
      <c r="O448" s="134" t="e">
        <f t="shared" si="31"/>
        <v>#REF!</v>
      </c>
      <c r="P448" s="134" t="e">
        <f>Performance!#REF!</f>
        <v>#REF!</v>
      </c>
      <c r="Q448" s="134" t="e">
        <f>Performance!#REF!</f>
        <v>#REF!</v>
      </c>
      <c r="R448" s="134" t="e">
        <f>Performance!#REF!</f>
        <v>#REF!</v>
      </c>
      <c r="S448" s="134" t="e">
        <f>Performance!#REF!</f>
        <v>#REF!</v>
      </c>
      <c r="T448" s="146">
        <f>Performance!A673</f>
        <v>0</v>
      </c>
    </row>
    <row r="449" spans="1:20">
      <c r="A449" s="129" t="s">
        <v>17</v>
      </c>
      <c r="B449" s="130" t="s">
        <v>4</v>
      </c>
      <c r="C449" s="130">
        <v>20</v>
      </c>
      <c r="D449" s="130">
        <f t="shared" si="33"/>
        <v>25.292719999999999</v>
      </c>
      <c r="E449" s="132">
        <f t="shared" si="34"/>
        <v>45138</v>
      </c>
      <c r="F449" s="133" t="e">
        <f>Performance!#REF!</f>
        <v>#REF!</v>
      </c>
      <c r="G449" s="133" t="e">
        <f>Performance!#REF!</f>
        <v>#REF!</v>
      </c>
      <c r="H449" s="131">
        <v>5.741935483870968</v>
      </c>
      <c r="I449" s="133" t="e">
        <f>Performance!#REF!</f>
        <v>#REF!</v>
      </c>
      <c r="J449" s="133" t="e">
        <f>Performance!#REF!</f>
        <v>#REF!</v>
      </c>
      <c r="K449" s="133" t="e">
        <f>Performance!#REF!</f>
        <v>#REF!</v>
      </c>
      <c r="L449" s="134" t="e">
        <f t="shared" si="28"/>
        <v>#REF!</v>
      </c>
      <c r="M449" s="134" t="e">
        <f t="shared" si="29"/>
        <v>#REF!</v>
      </c>
      <c r="N449" s="134" t="e">
        <f t="shared" si="30"/>
        <v>#REF!</v>
      </c>
      <c r="O449" s="134" t="e">
        <f t="shared" si="31"/>
        <v>#REF!</v>
      </c>
      <c r="P449" s="134" t="e">
        <f>Performance!#REF!</f>
        <v>#REF!</v>
      </c>
      <c r="Q449" s="134" t="e">
        <f>Performance!#REF!</f>
        <v>#REF!</v>
      </c>
      <c r="R449" s="134" t="e">
        <f>Performance!#REF!</f>
        <v>#REF!</v>
      </c>
      <c r="S449" s="134" t="e">
        <f>Performance!#REF!</f>
        <v>#REF!</v>
      </c>
      <c r="T449" s="146">
        <f>Performance!A674</f>
        <v>0</v>
      </c>
    </row>
    <row r="450" spans="1:20">
      <c r="A450" s="129" t="s">
        <v>17</v>
      </c>
      <c r="B450" s="130" t="s">
        <v>4</v>
      </c>
      <c r="C450" s="130">
        <v>20</v>
      </c>
      <c r="D450" s="130">
        <f t="shared" si="33"/>
        <v>25.292719999999999</v>
      </c>
      <c r="E450" s="132">
        <f t="shared" si="34"/>
        <v>45169</v>
      </c>
      <c r="F450" s="133" t="e">
        <f>Performance!#REF!</f>
        <v>#REF!</v>
      </c>
      <c r="G450" s="133" t="e">
        <f>Performance!#REF!</f>
        <v>#REF!</v>
      </c>
      <c r="H450" s="131">
        <v>5.709677419354839</v>
      </c>
      <c r="I450" s="133" t="e">
        <f>Performance!#REF!</f>
        <v>#REF!</v>
      </c>
      <c r="J450" s="133" t="e">
        <f>Performance!#REF!</f>
        <v>#REF!</v>
      </c>
      <c r="K450" s="133" t="e">
        <f>Performance!#REF!</f>
        <v>#REF!</v>
      </c>
      <c r="L450" s="134" t="e">
        <f t="shared" si="28"/>
        <v>#REF!</v>
      </c>
      <c r="M450" s="134" t="e">
        <f t="shared" si="29"/>
        <v>#REF!</v>
      </c>
      <c r="N450" s="134" t="e">
        <f t="shared" si="30"/>
        <v>#REF!</v>
      </c>
      <c r="O450" s="134" t="e">
        <f t="shared" si="31"/>
        <v>#REF!</v>
      </c>
      <c r="P450" s="134" t="e">
        <f>Performance!#REF!</f>
        <v>#REF!</v>
      </c>
      <c r="Q450" s="134" t="e">
        <f>Performance!#REF!</f>
        <v>#REF!</v>
      </c>
      <c r="R450" s="134" t="e">
        <f>Performance!#REF!</f>
        <v>#REF!</v>
      </c>
      <c r="S450" s="134" t="e">
        <f>Performance!#REF!</f>
        <v>#REF!</v>
      </c>
      <c r="T450" s="146">
        <f>Performance!A675</f>
        <v>0</v>
      </c>
    </row>
    <row r="451" spans="1:20">
      <c r="A451" s="129" t="s">
        <v>17</v>
      </c>
      <c r="B451" s="130" t="s">
        <v>4</v>
      </c>
      <c r="C451" s="130">
        <v>20</v>
      </c>
      <c r="D451" s="130">
        <f t="shared" si="33"/>
        <v>25.292719999999999</v>
      </c>
      <c r="E451" s="132">
        <f t="shared" si="34"/>
        <v>45199</v>
      </c>
      <c r="F451" s="133" t="e">
        <f>Performance!#REF!</f>
        <v>#REF!</v>
      </c>
      <c r="G451" s="133" t="e">
        <f>Performance!#REF!</f>
        <v>#REF!</v>
      </c>
      <c r="H451" s="131">
        <v>5.9333333333333336</v>
      </c>
      <c r="I451" s="133" t="e">
        <f>Performance!#REF!</f>
        <v>#REF!</v>
      </c>
      <c r="J451" s="133" t="e">
        <f>Performance!#REF!</f>
        <v>#REF!</v>
      </c>
      <c r="K451" s="133" t="e">
        <f>Performance!#REF!</f>
        <v>#REF!</v>
      </c>
      <c r="L451" s="134" t="e">
        <f t="shared" si="28"/>
        <v>#REF!</v>
      </c>
      <c r="M451" s="134" t="e">
        <f t="shared" si="29"/>
        <v>#REF!</v>
      </c>
      <c r="N451" s="134" t="e">
        <f t="shared" si="30"/>
        <v>#REF!</v>
      </c>
      <c r="O451" s="134" t="e">
        <f t="shared" si="31"/>
        <v>#REF!</v>
      </c>
      <c r="P451" s="134" t="e">
        <f>Performance!#REF!</f>
        <v>#REF!</v>
      </c>
      <c r="Q451" s="134" t="e">
        <f>Performance!#REF!</f>
        <v>#REF!</v>
      </c>
      <c r="R451" s="134" t="e">
        <f>Performance!#REF!</f>
        <v>#REF!</v>
      </c>
      <c r="S451" s="134" t="e">
        <f>Performance!#REF!</f>
        <v>#REF!</v>
      </c>
      <c r="T451" s="146">
        <f>Performance!A676</f>
        <v>0</v>
      </c>
    </row>
    <row r="452" spans="1:20">
      <c r="A452" s="129" t="s">
        <v>17</v>
      </c>
      <c r="B452" s="130" t="s">
        <v>4</v>
      </c>
      <c r="C452" s="130">
        <v>20</v>
      </c>
      <c r="D452" s="130">
        <f t="shared" si="33"/>
        <v>25.292719999999999</v>
      </c>
      <c r="E452" s="132">
        <f t="shared" si="34"/>
        <v>45230</v>
      </c>
      <c r="F452" s="133" t="e">
        <f>Performance!#REF!</f>
        <v>#REF!</v>
      </c>
      <c r="G452" s="133" t="e">
        <f>Performance!#REF!</f>
        <v>#REF!</v>
      </c>
      <c r="H452" s="133" t="e">
        <f>Performance!#REF!</f>
        <v>#REF!</v>
      </c>
      <c r="I452" s="133" t="e">
        <f>Performance!#REF!</f>
        <v>#REF!</v>
      </c>
      <c r="J452" s="133" t="e">
        <f>Performance!#REF!</f>
        <v>#REF!</v>
      </c>
      <c r="K452" s="133" t="e">
        <f>Performance!#REF!</f>
        <v>#REF!</v>
      </c>
      <c r="L452" s="134" t="e">
        <f t="shared" si="28"/>
        <v>#REF!</v>
      </c>
      <c r="M452" s="134" t="e">
        <f t="shared" si="29"/>
        <v>#REF!</v>
      </c>
      <c r="N452" s="134" t="e">
        <f t="shared" si="30"/>
        <v>#REF!</v>
      </c>
      <c r="O452" s="134" t="e">
        <f t="shared" si="31"/>
        <v>#REF!</v>
      </c>
      <c r="P452" s="134" t="e">
        <f>Performance!#REF!</f>
        <v>#REF!</v>
      </c>
      <c r="Q452" s="134" t="e">
        <f>Performance!#REF!</f>
        <v>#REF!</v>
      </c>
      <c r="R452" s="134" t="e">
        <f>Performance!#REF!</f>
        <v>#REF!</v>
      </c>
      <c r="S452" s="134" t="e">
        <f>Performance!#REF!</f>
        <v>#REF!</v>
      </c>
      <c r="T452" s="146">
        <f>Performance!A677</f>
        <v>0</v>
      </c>
    </row>
    <row r="453" spans="1:20">
      <c r="A453" s="129" t="s">
        <v>17</v>
      </c>
      <c r="B453" s="130" t="s">
        <v>4</v>
      </c>
      <c r="C453" s="130">
        <v>20</v>
      </c>
      <c r="D453" s="130">
        <f t="shared" si="33"/>
        <v>25.292719999999999</v>
      </c>
      <c r="E453" s="132">
        <f t="shared" si="34"/>
        <v>45260</v>
      </c>
      <c r="F453" s="133" t="e">
        <f>Performance!#REF!</f>
        <v>#REF!</v>
      </c>
      <c r="G453" s="133" t="e">
        <f>Performance!#REF!</f>
        <v>#REF!</v>
      </c>
      <c r="H453" s="131">
        <v>4.2666666666666666</v>
      </c>
      <c r="I453" s="133" t="e">
        <f>Performance!#REF!</f>
        <v>#REF!</v>
      </c>
      <c r="J453" s="133" t="e">
        <f>Performance!#REF!</f>
        <v>#REF!</v>
      </c>
      <c r="K453" s="133" t="e">
        <f>Performance!#REF!</f>
        <v>#REF!</v>
      </c>
      <c r="L453" s="134" t="e">
        <f t="shared" si="28"/>
        <v>#REF!</v>
      </c>
      <c r="M453" s="134" t="e">
        <f t="shared" si="29"/>
        <v>#REF!</v>
      </c>
      <c r="N453" s="134" t="e">
        <f t="shared" si="30"/>
        <v>#REF!</v>
      </c>
      <c r="O453" s="134" t="e">
        <f t="shared" si="31"/>
        <v>#REF!</v>
      </c>
      <c r="P453" s="134" t="e">
        <f>Performance!#REF!</f>
        <v>#REF!</v>
      </c>
      <c r="Q453" s="134" t="e">
        <f>Performance!#REF!</f>
        <v>#REF!</v>
      </c>
      <c r="R453" s="134" t="e">
        <f>Performance!#REF!</f>
        <v>#REF!</v>
      </c>
      <c r="S453" s="134" t="e">
        <f>Performance!#REF!</f>
        <v>#REF!</v>
      </c>
      <c r="T453" s="146">
        <f>Performance!A678</f>
        <v>0</v>
      </c>
    </row>
    <row r="454" spans="1:20">
      <c r="A454" s="129" t="s">
        <v>17</v>
      </c>
      <c r="B454" s="130" t="s">
        <v>4</v>
      </c>
      <c r="C454" s="130">
        <v>20</v>
      </c>
      <c r="D454" s="130">
        <f t="shared" si="33"/>
        <v>25.292719999999999</v>
      </c>
      <c r="E454" s="132">
        <f t="shared" si="34"/>
        <v>45291</v>
      </c>
      <c r="F454" s="133" t="e">
        <f>Performance!#REF!</f>
        <v>#REF!</v>
      </c>
      <c r="G454" s="133" t="e">
        <f>Performance!#REF!</f>
        <v>#REF!</v>
      </c>
      <c r="H454" s="131">
        <v>3.774193548387097</v>
      </c>
      <c r="I454" s="133" t="e">
        <f>Performance!#REF!</f>
        <v>#REF!</v>
      </c>
      <c r="J454" s="133" t="e">
        <f>Performance!#REF!</f>
        <v>#REF!</v>
      </c>
      <c r="K454" s="133" t="e">
        <f>Performance!#REF!</f>
        <v>#REF!</v>
      </c>
      <c r="L454" s="134" t="e">
        <f t="shared" si="28"/>
        <v>#REF!</v>
      </c>
      <c r="M454" s="134" t="e">
        <f t="shared" si="29"/>
        <v>#REF!</v>
      </c>
      <c r="N454" s="134" t="e">
        <f t="shared" si="30"/>
        <v>#REF!</v>
      </c>
      <c r="O454" s="134" t="e">
        <f t="shared" si="31"/>
        <v>#REF!</v>
      </c>
      <c r="P454" s="134" t="e">
        <f>Performance!#REF!</f>
        <v>#REF!</v>
      </c>
      <c r="Q454" s="134" t="e">
        <f>Performance!#REF!</f>
        <v>#REF!</v>
      </c>
      <c r="R454" s="134" t="e">
        <f>Performance!#REF!</f>
        <v>#REF!</v>
      </c>
      <c r="S454" s="134" t="e">
        <f>Performance!#REF!</f>
        <v>#REF!</v>
      </c>
      <c r="T454" s="146">
        <f>Performance!A679</f>
        <v>0</v>
      </c>
    </row>
    <row r="455" spans="1:20">
      <c r="A455" s="129" t="s">
        <v>17</v>
      </c>
      <c r="B455" s="130" t="s">
        <v>4</v>
      </c>
      <c r="C455" s="130">
        <v>20</v>
      </c>
      <c r="D455" s="130">
        <f t="shared" si="33"/>
        <v>25.292719999999999</v>
      </c>
      <c r="E455" s="132">
        <f t="shared" si="34"/>
        <v>45322</v>
      </c>
      <c r="F455" s="133" t="e">
        <f>Performance!#REF!</f>
        <v>#REF!</v>
      </c>
      <c r="G455" s="133" t="e">
        <f>Performance!#REF!</f>
        <v>#REF!</v>
      </c>
      <c r="H455" s="131">
        <v>3.774193548387097</v>
      </c>
      <c r="I455" s="133" t="e">
        <f>Performance!#REF!</f>
        <v>#REF!</v>
      </c>
      <c r="J455" s="133" t="e">
        <f>Performance!#REF!</f>
        <v>#REF!</v>
      </c>
      <c r="K455" s="133" t="e">
        <f>Performance!#REF!</f>
        <v>#REF!</v>
      </c>
      <c r="L455" s="134" t="e">
        <f t="shared" si="28"/>
        <v>#REF!</v>
      </c>
      <c r="M455" s="134" t="e">
        <f t="shared" si="29"/>
        <v>#REF!</v>
      </c>
      <c r="N455" s="134" t="e">
        <f t="shared" si="30"/>
        <v>#REF!</v>
      </c>
      <c r="O455" s="134" t="e">
        <f t="shared" si="31"/>
        <v>#REF!</v>
      </c>
      <c r="P455" s="134" t="e">
        <f>Performance!#REF!</f>
        <v>#REF!</v>
      </c>
      <c r="Q455" s="134" t="e">
        <f>Performance!#REF!</f>
        <v>#REF!</v>
      </c>
      <c r="R455" s="134" t="e">
        <f>Performance!#REF!</f>
        <v>#REF!</v>
      </c>
      <c r="S455" s="134" t="e">
        <f>Performance!#REF!</f>
        <v>#REF!</v>
      </c>
      <c r="T455" s="146">
        <f>Performance!A680</f>
        <v>0</v>
      </c>
    </row>
    <row r="456" spans="1:20">
      <c r="A456" s="129" t="s">
        <v>17</v>
      </c>
      <c r="B456" s="130" t="s">
        <v>4</v>
      </c>
      <c r="C456" s="130">
        <v>20</v>
      </c>
      <c r="D456" s="130">
        <f t="shared" si="33"/>
        <v>25.292719999999999</v>
      </c>
      <c r="E456" s="132">
        <f t="shared" si="34"/>
        <v>45351</v>
      </c>
      <c r="F456" s="133" t="e">
        <f>Performance!#REF!</f>
        <v>#REF!</v>
      </c>
      <c r="G456" s="133" t="e">
        <f>Performance!#REF!</f>
        <v>#REF!</v>
      </c>
      <c r="H456" s="131">
        <v>3.774193548387097</v>
      </c>
      <c r="I456" s="133" t="e">
        <f>Performance!#REF!</f>
        <v>#REF!</v>
      </c>
      <c r="J456" s="133" t="e">
        <f>Performance!#REF!</f>
        <v>#REF!</v>
      </c>
      <c r="K456" s="133" t="e">
        <f>Performance!#REF!</f>
        <v>#REF!</v>
      </c>
      <c r="L456" s="134" t="e">
        <f t="shared" ref="L456:L466" si="35">F456/D456/J456/DAY(E456)/P456</f>
        <v>#REF!</v>
      </c>
      <c r="M456" s="134" t="e">
        <f t="shared" ref="M456:M466" si="36">G456/D456/K456/DAY(E456)/Q456</f>
        <v>#REF!</v>
      </c>
      <c r="N456" s="134" t="e">
        <f t="shared" ref="N456:N466" si="37">F456/C456/24/DAY(E456)</f>
        <v>#REF!</v>
      </c>
      <c r="O456" s="134" t="e">
        <f t="shared" ref="O456:O466" si="38">G456/C456/24/DAY(E456)</f>
        <v>#REF!</v>
      </c>
      <c r="P456" s="134" t="e">
        <f>Performance!#REF!</f>
        <v>#REF!</v>
      </c>
      <c r="Q456" s="134" t="e">
        <f>Performance!#REF!</f>
        <v>#REF!</v>
      </c>
      <c r="R456" s="134" t="e">
        <f>Performance!#REF!</f>
        <v>#REF!</v>
      </c>
      <c r="S456" s="134" t="e">
        <f>Performance!#REF!</f>
        <v>#REF!</v>
      </c>
      <c r="T456" s="146">
        <f>Performance!A681</f>
        <v>0</v>
      </c>
    </row>
    <row r="457" spans="1:20">
      <c r="A457" s="129" t="s">
        <v>17</v>
      </c>
      <c r="B457" s="130" t="s">
        <v>4</v>
      </c>
      <c r="C457" s="130">
        <v>20</v>
      </c>
      <c r="D457" s="130">
        <f t="shared" si="33"/>
        <v>25.292719999999999</v>
      </c>
      <c r="E457" s="132">
        <f t="shared" si="34"/>
        <v>45382</v>
      </c>
      <c r="F457" s="133" t="e">
        <f>Performance!#REF!</f>
        <v>#REF!</v>
      </c>
      <c r="G457" s="133" t="e">
        <f>Performance!#REF!</f>
        <v>#REF!</v>
      </c>
      <c r="H457" s="131">
        <v>3.774193548387097</v>
      </c>
      <c r="I457" s="133" t="e">
        <f>Performance!#REF!</f>
        <v>#REF!</v>
      </c>
      <c r="J457" s="133" t="e">
        <f>Performance!#REF!</f>
        <v>#REF!</v>
      </c>
      <c r="K457" s="133" t="e">
        <f>Performance!#REF!</f>
        <v>#REF!</v>
      </c>
      <c r="L457" s="134" t="e">
        <f t="shared" si="35"/>
        <v>#REF!</v>
      </c>
      <c r="M457" s="134" t="e">
        <f t="shared" si="36"/>
        <v>#REF!</v>
      </c>
      <c r="N457" s="134" t="e">
        <f t="shared" si="37"/>
        <v>#REF!</v>
      </c>
      <c r="O457" s="134" t="e">
        <f t="shared" si="38"/>
        <v>#REF!</v>
      </c>
      <c r="P457" s="134" t="e">
        <f>Performance!#REF!</f>
        <v>#REF!</v>
      </c>
      <c r="Q457" s="134" t="e">
        <f>Performance!#REF!</f>
        <v>#REF!</v>
      </c>
      <c r="R457" s="134" t="e">
        <f>Performance!#REF!</f>
        <v>#REF!</v>
      </c>
      <c r="S457" s="134" t="e">
        <f>Performance!#REF!</f>
        <v>#REF!</v>
      </c>
      <c r="T457" s="146">
        <f>Performance!A682</f>
        <v>0</v>
      </c>
    </row>
    <row r="458" spans="1:20">
      <c r="A458" s="129" t="s">
        <v>17</v>
      </c>
      <c r="B458" s="130" t="s">
        <v>4</v>
      </c>
      <c r="C458" s="130">
        <v>20</v>
      </c>
      <c r="D458" s="130">
        <f t="shared" si="33"/>
        <v>25.292719999999999</v>
      </c>
      <c r="E458" s="132">
        <f t="shared" si="34"/>
        <v>45412</v>
      </c>
      <c r="F458" s="133" t="e">
        <f>Performance!#REF!</f>
        <v>#REF!</v>
      </c>
      <c r="G458" s="133" t="e">
        <f>Performance!#REF!</f>
        <v>#REF!</v>
      </c>
      <c r="H458" s="131">
        <v>3.774193548387097</v>
      </c>
      <c r="I458" s="133" t="e">
        <f>Performance!#REF!</f>
        <v>#REF!</v>
      </c>
      <c r="J458" s="133" t="e">
        <f>Performance!#REF!</f>
        <v>#REF!</v>
      </c>
      <c r="K458" s="133" t="e">
        <f>Performance!#REF!</f>
        <v>#REF!</v>
      </c>
      <c r="L458" s="134" t="e">
        <f t="shared" si="35"/>
        <v>#REF!</v>
      </c>
      <c r="M458" s="134" t="e">
        <f t="shared" si="36"/>
        <v>#REF!</v>
      </c>
      <c r="N458" s="134" t="e">
        <f t="shared" si="37"/>
        <v>#REF!</v>
      </c>
      <c r="O458" s="134" t="e">
        <f t="shared" si="38"/>
        <v>#REF!</v>
      </c>
      <c r="P458" s="134" t="e">
        <f>Performance!#REF!</f>
        <v>#REF!</v>
      </c>
      <c r="Q458" s="134" t="e">
        <f>Performance!#REF!</f>
        <v>#REF!</v>
      </c>
      <c r="R458" s="134" t="e">
        <f>Performance!#REF!</f>
        <v>#REF!</v>
      </c>
      <c r="S458" s="134" t="e">
        <f>Performance!#REF!</f>
        <v>#REF!</v>
      </c>
      <c r="T458" s="146">
        <f>Performance!A683</f>
        <v>0</v>
      </c>
    </row>
    <row r="459" spans="1:20">
      <c r="A459" s="129" t="s">
        <v>17</v>
      </c>
      <c r="B459" s="130" t="s">
        <v>4</v>
      </c>
      <c r="C459" s="130">
        <v>20</v>
      </c>
      <c r="D459" s="130">
        <f t="shared" si="33"/>
        <v>25.292719999999999</v>
      </c>
      <c r="E459" s="132">
        <f t="shared" si="34"/>
        <v>45443</v>
      </c>
      <c r="F459" s="133" t="e">
        <f>Performance!#REF!</f>
        <v>#REF!</v>
      </c>
      <c r="G459" s="133" t="e">
        <f>Performance!#REF!</f>
        <v>#REF!</v>
      </c>
      <c r="H459" s="131">
        <v>3.774193548387097</v>
      </c>
      <c r="I459" s="133" t="e">
        <f>Performance!#REF!</f>
        <v>#REF!</v>
      </c>
      <c r="J459" s="133" t="e">
        <f>Performance!#REF!</f>
        <v>#REF!</v>
      </c>
      <c r="K459" s="133" t="e">
        <f>Performance!#REF!</f>
        <v>#REF!</v>
      </c>
      <c r="L459" s="134" t="e">
        <f t="shared" si="35"/>
        <v>#REF!</v>
      </c>
      <c r="M459" s="134" t="e">
        <f t="shared" si="36"/>
        <v>#REF!</v>
      </c>
      <c r="N459" s="134" t="e">
        <f t="shared" si="37"/>
        <v>#REF!</v>
      </c>
      <c r="O459" s="134" t="e">
        <f t="shared" si="38"/>
        <v>#REF!</v>
      </c>
      <c r="P459" s="134" t="e">
        <f>Performance!#REF!</f>
        <v>#REF!</v>
      </c>
      <c r="Q459" s="134" t="e">
        <f>Performance!#REF!</f>
        <v>#REF!</v>
      </c>
      <c r="R459" s="134" t="e">
        <f>Performance!#REF!</f>
        <v>#REF!</v>
      </c>
      <c r="S459" s="134" t="e">
        <f>Performance!#REF!</f>
        <v>#REF!</v>
      </c>
      <c r="T459" s="146">
        <f>Performance!A684</f>
        <v>0</v>
      </c>
    </row>
    <row r="460" spans="1:20">
      <c r="A460" s="129" t="s">
        <v>17</v>
      </c>
      <c r="B460" s="130" t="s">
        <v>4</v>
      </c>
      <c r="C460" s="130">
        <v>20</v>
      </c>
      <c r="D460" s="130">
        <f t="shared" si="33"/>
        <v>25.292719999999999</v>
      </c>
      <c r="E460" s="132">
        <f t="shared" si="34"/>
        <v>45473</v>
      </c>
      <c r="F460" s="133" t="e">
        <f>Performance!#REF!</f>
        <v>#REF!</v>
      </c>
      <c r="G460" s="133" t="e">
        <f>Performance!#REF!</f>
        <v>#REF!</v>
      </c>
      <c r="H460" s="131">
        <v>3.774193548387097</v>
      </c>
      <c r="I460" s="133" t="e">
        <f>Performance!#REF!</f>
        <v>#REF!</v>
      </c>
      <c r="J460" s="133" t="e">
        <f>Performance!#REF!</f>
        <v>#REF!</v>
      </c>
      <c r="K460" s="133" t="e">
        <f>Performance!#REF!</f>
        <v>#REF!</v>
      </c>
      <c r="L460" s="134" t="e">
        <f t="shared" si="35"/>
        <v>#REF!</v>
      </c>
      <c r="M460" s="134" t="e">
        <f t="shared" si="36"/>
        <v>#REF!</v>
      </c>
      <c r="N460" s="134" t="e">
        <f t="shared" si="37"/>
        <v>#REF!</v>
      </c>
      <c r="O460" s="134" t="e">
        <f t="shared" si="38"/>
        <v>#REF!</v>
      </c>
      <c r="P460" s="134" t="e">
        <f>Performance!#REF!</f>
        <v>#REF!</v>
      </c>
      <c r="Q460" s="134" t="e">
        <f>Performance!#REF!</f>
        <v>#REF!</v>
      </c>
      <c r="R460" s="134" t="e">
        <f>Performance!#REF!</f>
        <v>#REF!</v>
      </c>
      <c r="S460" s="134" t="e">
        <f>Performance!#REF!</f>
        <v>#REF!</v>
      </c>
      <c r="T460" s="146">
        <f>Performance!A685</f>
        <v>0</v>
      </c>
    </row>
    <row r="461" spans="1:20">
      <c r="A461" s="129" t="s">
        <v>17</v>
      </c>
      <c r="B461" s="130" t="s">
        <v>4</v>
      </c>
      <c r="C461" s="130">
        <v>20</v>
      </c>
      <c r="D461" s="130">
        <f t="shared" si="33"/>
        <v>25.292719999999999</v>
      </c>
      <c r="E461" s="132">
        <f t="shared" si="34"/>
        <v>45504</v>
      </c>
      <c r="F461" s="133" t="e">
        <f>Performance!#REF!</f>
        <v>#REF!</v>
      </c>
      <c r="G461" s="133" t="e">
        <f>Performance!#REF!</f>
        <v>#REF!</v>
      </c>
      <c r="H461" s="131">
        <v>3.7741935483871001</v>
      </c>
      <c r="I461" s="133" t="e">
        <f>Performance!#REF!</f>
        <v>#REF!</v>
      </c>
      <c r="J461" s="133" t="e">
        <f>Performance!#REF!</f>
        <v>#REF!</v>
      </c>
      <c r="K461" s="133" t="e">
        <f>Performance!#REF!</f>
        <v>#REF!</v>
      </c>
      <c r="L461" s="134" t="e">
        <f t="shared" si="35"/>
        <v>#REF!</v>
      </c>
      <c r="M461" s="134" t="e">
        <f t="shared" si="36"/>
        <v>#REF!</v>
      </c>
      <c r="N461" s="134" t="e">
        <f t="shared" si="37"/>
        <v>#REF!</v>
      </c>
      <c r="O461" s="134" t="e">
        <f t="shared" si="38"/>
        <v>#REF!</v>
      </c>
      <c r="P461" s="134" t="e">
        <f>Performance!#REF!</f>
        <v>#REF!</v>
      </c>
      <c r="Q461" s="134" t="e">
        <f>Performance!#REF!</f>
        <v>#REF!</v>
      </c>
      <c r="R461" s="134" t="e">
        <f>Performance!#REF!</f>
        <v>#REF!</v>
      </c>
      <c r="S461" s="134" t="e">
        <f>Performance!#REF!</f>
        <v>#REF!</v>
      </c>
      <c r="T461" s="146">
        <f>Performance!A686</f>
        <v>0</v>
      </c>
    </row>
    <row r="462" spans="1:20">
      <c r="A462" s="129" t="s">
        <v>17</v>
      </c>
      <c r="B462" s="130" t="s">
        <v>4</v>
      </c>
      <c r="C462" s="130">
        <v>20</v>
      </c>
      <c r="D462" s="130">
        <f t="shared" si="33"/>
        <v>25.292719999999999</v>
      </c>
      <c r="E462" s="132">
        <f t="shared" si="34"/>
        <v>45535</v>
      </c>
      <c r="F462" s="133" t="e">
        <f>Performance!#REF!</f>
        <v>#REF!</v>
      </c>
      <c r="G462" s="133" t="e">
        <f>Performance!#REF!</f>
        <v>#REF!</v>
      </c>
      <c r="H462" s="131">
        <v>3.7741935483871001</v>
      </c>
      <c r="I462" s="133" t="e">
        <f>Performance!#REF!</f>
        <v>#REF!</v>
      </c>
      <c r="J462" s="133" t="e">
        <f>Performance!#REF!</f>
        <v>#REF!</v>
      </c>
      <c r="K462" s="133" t="e">
        <f>Performance!#REF!</f>
        <v>#REF!</v>
      </c>
      <c r="L462" s="134" t="e">
        <f t="shared" si="35"/>
        <v>#REF!</v>
      </c>
      <c r="M462" s="134" t="e">
        <f t="shared" si="36"/>
        <v>#REF!</v>
      </c>
      <c r="N462" s="134" t="e">
        <f t="shared" si="37"/>
        <v>#REF!</v>
      </c>
      <c r="O462" s="134" t="e">
        <f t="shared" si="38"/>
        <v>#REF!</v>
      </c>
      <c r="P462" s="134" t="e">
        <f>Performance!#REF!</f>
        <v>#REF!</v>
      </c>
      <c r="Q462" s="134" t="e">
        <f>Performance!#REF!</f>
        <v>#REF!</v>
      </c>
      <c r="R462" s="134" t="e">
        <f>Performance!#REF!</f>
        <v>#REF!</v>
      </c>
      <c r="S462" s="134" t="e">
        <f>Performance!#REF!</f>
        <v>#REF!</v>
      </c>
      <c r="T462" s="146">
        <f>Performance!A687</f>
        <v>0</v>
      </c>
    </row>
    <row r="463" spans="1:20">
      <c r="A463" s="129" t="s">
        <v>17</v>
      </c>
      <c r="B463" s="130" t="s">
        <v>4</v>
      </c>
      <c r="C463" s="130">
        <v>20</v>
      </c>
      <c r="D463" s="130">
        <f t="shared" si="33"/>
        <v>25.292719999999999</v>
      </c>
      <c r="E463" s="132">
        <f t="shared" si="34"/>
        <v>45565</v>
      </c>
      <c r="F463" s="133" t="e">
        <f>Performance!#REF!</f>
        <v>#REF!</v>
      </c>
      <c r="G463" s="133" t="e">
        <f>Performance!#REF!</f>
        <v>#REF!</v>
      </c>
      <c r="H463" s="131">
        <v>3.7741935483871001</v>
      </c>
      <c r="I463" s="133" t="e">
        <f>Performance!#REF!</f>
        <v>#REF!</v>
      </c>
      <c r="J463" s="133" t="e">
        <f>Performance!#REF!</f>
        <v>#REF!</v>
      </c>
      <c r="K463" s="133" t="e">
        <f>Performance!#REF!</f>
        <v>#REF!</v>
      </c>
      <c r="L463" s="134" t="e">
        <f t="shared" si="35"/>
        <v>#REF!</v>
      </c>
      <c r="M463" s="134" t="e">
        <f t="shared" si="36"/>
        <v>#REF!</v>
      </c>
      <c r="N463" s="134" t="e">
        <f t="shared" si="37"/>
        <v>#REF!</v>
      </c>
      <c r="O463" s="134" t="e">
        <f t="shared" si="38"/>
        <v>#REF!</v>
      </c>
      <c r="P463" s="134" t="e">
        <f>Performance!#REF!</f>
        <v>#REF!</v>
      </c>
      <c r="Q463" s="134" t="e">
        <f>Performance!#REF!</f>
        <v>#REF!</v>
      </c>
      <c r="R463" s="134" t="e">
        <f>Performance!#REF!</f>
        <v>#REF!</v>
      </c>
      <c r="S463" s="134" t="e">
        <f>Performance!#REF!</f>
        <v>#REF!</v>
      </c>
      <c r="T463" s="146">
        <f>Performance!A688</f>
        <v>0</v>
      </c>
    </row>
    <row r="464" spans="1:20">
      <c r="A464" s="129" t="s">
        <v>17</v>
      </c>
      <c r="B464" s="130" t="s">
        <v>4</v>
      </c>
      <c r="C464" s="130">
        <v>20</v>
      </c>
      <c r="D464" s="130">
        <f t="shared" si="33"/>
        <v>25.292719999999999</v>
      </c>
      <c r="E464" s="132">
        <f t="shared" si="34"/>
        <v>45596</v>
      </c>
      <c r="F464" s="133" t="e">
        <f>Performance!#REF!</f>
        <v>#REF!</v>
      </c>
      <c r="G464" s="133" t="e">
        <f>Performance!#REF!</f>
        <v>#REF!</v>
      </c>
      <c r="H464" s="131">
        <v>3.7741935483871001</v>
      </c>
      <c r="I464" s="133" t="e">
        <f>Performance!#REF!</f>
        <v>#REF!</v>
      </c>
      <c r="J464" s="133" t="e">
        <f>Performance!#REF!</f>
        <v>#REF!</v>
      </c>
      <c r="K464" s="133" t="e">
        <f>Performance!#REF!</f>
        <v>#REF!</v>
      </c>
      <c r="L464" s="134" t="e">
        <f t="shared" si="35"/>
        <v>#REF!</v>
      </c>
      <c r="M464" s="134" t="e">
        <f t="shared" si="36"/>
        <v>#REF!</v>
      </c>
      <c r="N464" s="134" t="e">
        <f t="shared" si="37"/>
        <v>#REF!</v>
      </c>
      <c r="O464" s="134" t="e">
        <f t="shared" si="38"/>
        <v>#REF!</v>
      </c>
      <c r="P464" s="134" t="e">
        <f>Performance!#REF!</f>
        <v>#REF!</v>
      </c>
      <c r="Q464" s="134" t="e">
        <f>Performance!#REF!</f>
        <v>#REF!</v>
      </c>
      <c r="R464" s="134" t="e">
        <f>Performance!#REF!</f>
        <v>#REF!</v>
      </c>
      <c r="S464" s="134" t="e">
        <f>Performance!#REF!</f>
        <v>#REF!</v>
      </c>
      <c r="T464" s="146">
        <f>Performance!A689</f>
        <v>0</v>
      </c>
    </row>
    <row r="465" spans="1:20">
      <c r="A465" s="129" t="s">
        <v>17</v>
      </c>
      <c r="B465" s="130" t="s">
        <v>4</v>
      </c>
      <c r="C465" s="130">
        <v>20</v>
      </c>
      <c r="D465" s="130">
        <f t="shared" si="33"/>
        <v>25.292719999999999</v>
      </c>
      <c r="E465" s="132">
        <f t="shared" si="34"/>
        <v>45626</v>
      </c>
      <c r="F465" s="133" t="e">
        <f>Performance!#REF!</f>
        <v>#REF!</v>
      </c>
      <c r="G465" s="133" t="e">
        <f>Performance!#REF!</f>
        <v>#REF!</v>
      </c>
      <c r="H465" s="131">
        <v>3.7741935483871001</v>
      </c>
      <c r="I465" s="133" t="e">
        <f>Performance!#REF!</f>
        <v>#REF!</v>
      </c>
      <c r="J465" s="133" t="e">
        <f>Performance!#REF!</f>
        <v>#REF!</v>
      </c>
      <c r="K465" s="133" t="e">
        <f>Performance!#REF!</f>
        <v>#REF!</v>
      </c>
      <c r="L465" s="134" t="e">
        <f t="shared" si="35"/>
        <v>#REF!</v>
      </c>
      <c r="M465" s="134" t="e">
        <f t="shared" si="36"/>
        <v>#REF!</v>
      </c>
      <c r="N465" s="134" t="e">
        <f t="shared" si="37"/>
        <v>#REF!</v>
      </c>
      <c r="O465" s="134" t="e">
        <f t="shared" si="38"/>
        <v>#REF!</v>
      </c>
      <c r="P465" s="134" t="e">
        <f>Performance!#REF!</f>
        <v>#REF!</v>
      </c>
      <c r="Q465" s="134" t="e">
        <f>Performance!#REF!</f>
        <v>#REF!</v>
      </c>
      <c r="R465" s="134" t="e">
        <f>Performance!#REF!</f>
        <v>#REF!</v>
      </c>
      <c r="S465" s="134" t="e">
        <f>Performance!#REF!</f>
        <v>#REF!</v>
      </c>
      <c r="T465" s="146">
        <f>Performance!A690</f>
        <v>0</v>
      </c>
    </row>
    <row r="466" spans="1:20">
      <c r="A466" s="162" t="s">
        <v>17</v>
      </c>
      <c r="B466" s="163" t="s">
        <v>4</v>
      </c>
      <c r="C466" s="163">
        <v>20</v>
      </c>
      <c r="D466" s="163">
        <f t="shared" si="33"/>
        <v>25.292719999999999</v>
      </c>
      <c r="E466" s="164">
        <f t="shared" si="34"/>
        <v>45657</v>
      </c>
      <c r="F466" s="137" t="e">
        <f>Performance!#REF!</f>
        <v>#REF!</v>
      </c>
      <c r="G466" s="137" t="e">
        <f>Performance!#REF!</f>
        <v>#REF!</v>
      </c>
      <c r="H466" s="138">
        <v>3.7741935483871001</v>
      </c>
      <c r="I466" s="137" t="e">
        <f>Performance!#REF!</f>
        <v>#REF!</v>
      </c>
      <c r="J466" s="137" t="e">
        <f>Performance!#REF!</f>
        <v>#REF!</v>
      </c>
      <c r="K466" s="137" t="e">
        <f>Performance!#REF!</f>
        <v>#REF!</v>
      </c>
      <c r="L466" s="140" t="e">
        <f t="shared" si="35"/>
        <v>#REF!</v>
      </c>
      <c r="M466" s="140" t="e">
        <f t="shared" si="36"/>
        <v>#REF!</v>
      </c>
      <c r="N466" s="140" t="e">
        <f t="shared" si="37"/>
        <v>#REF!</v>
      </c>
      <c r="O466" s="140" t="e">
        <f t="shared" si="38"/>
        <v>#REF!</v>
      </c>
      <c r="P466" s="140" t="e">
        <f>Performance!#REF!</f>
        <v>#REF!</v>
      </c>
      <c r="Q466" s="140" t="e">
        <f>Performance!#REF!</f>
        <v>#REF!</v>
      </c>
      <c r="R466" s="140" t="e">
        <f>Performance!#REF!</f>
        <v>#REF!</v>
      </c>
      <c r="S466" s="140" t="e">
        <f>Performance!#REF!</f>
        <v>#REF!</v>
      </c>
      <c r="T466" s="165">
        <f>Performance!A691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Data</vt:lpstr>
      <vt:lpstr>Dashboard_Data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2025-03-25T16:37:37Z</dcterms:modified>
</cp:coreProperties>
</file>