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Caudales y Velocidad " sheetId="1" r:id="rId1"/>
    <sheet name="Hoja1" sheetId="2" r:id="rId2"/>
    <sheet name="Caudales Canal j mujica" sheetId="3" r:id="rId3"/>
  </sheets>
  <definedNames>
    <definedName name="solver_adj" localSheetId="2" hidden="1">'Caudales Canal j mujica'!$G$24</definedName>
    <definedName name="solver_adj" localSheetId="0" hidden="1">'Caudales y Velocidad '!$A$13</definedName>
    <definedName name="solver_adj" localSheetId="1" hidden="1">Hoja1!$B$17</definedName>
    <definedName name="solver_cvg" localSheetId="2" hidden="1">0.0001</definedName>
    <definedName name="solver_cvg" localSheetId="0" hidden="1">0.0001</definedName>
    <definedName name="solver_cvg" localSheetId="1" hidden="1">0.0001</definedName>
    <definedName name="solver_drv" localSheetId="2" hidden="1">1</definedName>
    <definedName name="solver_drv" localSheetId="0" hidden="1">2</definedName>
    <definedName name="solver_drv" localSheetId="1" hidden="1">2</definedName>
    <definedName name="solver_eng" localSheetId="2" hidden="1">1</definedName>
    <definedName name="solver_eng" localSheetId="0" hidden="1">1</definedName>
    <definedName name="solver_eng" localSheetId="1" hidden="1">1</definedName>
    <definedName name="solver_est" localSheetId="2" hidden="1">1</definedName>
    <definedName name="solver_est" localSheetId="0" hidden="1">1</definedName>
    <definedName name="solver_est" localSheetId="1" hidden="1">1</definedName>
    <definedName name="solver_itr" localSheetId="2" hidden="1">2147483647</definedName>
    <definedName name="solver_itr" localSheetId="0" hidden="1">2147483647</definedName>
    <definedName name="solver_itr" localSheetId="1" hidden="1">2147483647</definedName>
    <definedName name="solver_mip" localSheetId="2" hidden="1">2147483647</definedName>
    <definedName name="solver_mip" localSheetId="0" hidden="1">2147483647</definedName>
    <definedName name="solver_mip" localSheetId="1" hidden="1">2147483647</definedName>
    <definedName name="solver_mni" localSheetId="2" hidden="1">30</definedName>
    <definedName name="solver_mni" localSheetId="0" hidden="1">30</definedName>
    <definedName name="solver_mni" localSheetId="1" hidden="1">30</definedName>
    <definedName name="solver_mrt" localSheetId="2" hidden="1">0.075</definedName>
    <definedName name="solver_mrt" localSheetId="0" hidden="1">0.075</definedName>
    <definedName name="solver_mrt" localSheetId="1" hidden="1">0.075</definedName>
    <definedName name="solver_msl" localSheetId="2" hidden="1">2</definedName>
    <definedName name="solver_msl" localSheetId="0" hidden="1">2</definedName>
    <definedName name="solver_msl" localSheetId="1" hidden="1">2</definedName>
    <definedName name="solver_neg" localSheetId="2" hidden="1">1</definedName>
    <definedName name="solver_neg" localSheetId="0" hidden="1">1</definedName>
    <definedName name="solver_neg" localSheetId="1" hidden="1">1</definedName>
    <definedName name="solver_nod" localSheetId="2" hidden="1">2147483647</definedName>
    <definedName name="solver_nod" localSheetId="0" hidden="1">2147483647</definedName>
    <definedName name="solver_nod" localSheetId="1" hidden="1">2147483647</definedName>
    <definedName name="solver_num" localSheetId="2" hidden="1">0</definedName>
    <definedName name="solver_num" localSheetId="0" hidden="1">0</definedName>
    <definedName name="solver_num" localSheetId="1" hidden="1">0</definedName>
    <definedName name="solver_nwt" localSheetId="2" hidden="1">1</definedName>
    <definedName name="solver_nwt" localSheetId="0" hidden="1">1</definedName>
    <definedName name="solver_nwt" localSheetId="1" hidden="1">1</definedName>
    <definedName name="solver_opt" localSheetId="2" hidden="1">'Caudales Canal j mujica'!$A$24</definedName>
    <definedName name="solver_opt" localSheetId="0" hidden="1">'Caudales y Velocidad '!$J$13</definedName>
    <definedName name="solver_opt" localSheetId="1" hidden="1">Hoja1!$C$17</definedName>
    <definedName name="solver_pre" localSheetId="2" hidden="1">0.000001</definedName>
    <definedName name="solver_pre" localSheetId="0" hidden="1">0.000001</definedName>
    <definedName name="solver_pre" localSheetId="1" hidden="1">0.000001</definedName>
    <definedName name="solver_rbv" localSheetId="2" hidden="1">1</definedName>
    <definedName name="solver_rbv" localSheetId="0" hidden="1">2</definedName>
    <definedName name="solver_rbv" localSheetId="1" hidden="1">2</definedName>
    <definedName name="solver_rlx" localSheetId="2" hidden="1">2</definedName>
    <definedName name="solver_rlx" localSheetId="0" hidden="1">2</definedName>
    <definedName name="solver_rlx" localSheetId="1" hidden="1">2</definedName>
    <definedName name="solver_rsd" localSheetId="2" hidden="1">0</definedName>
    <definedName name="solver_rsd" localSheetId="0" hidden="1">0</definedName>
    <definedName name="solver_rsd" localSheetId="1" hidden="1">0</definedName>
    <definedName name="solver_scl" localSheetId="2" hidden="1">1</definedName>
    <definedName name="solver_scl" localSheetId="0" hidden="1">2</definedName>
    <definedName name="solver_scl" localSheetId="1" hidden="1">2</definedName>
    <definedName name="solver_sho" localSheetId="2" hidden="1">2</definedName>
    <definedName name="solver_sho" localSheetId="0" hidden="1">2</definedName>
    <definedName name="solver_sho" localSheetId="1" hidden="1">2</definedName>
    <definedName name="solver_ssz" localSheetId="2" hidden="1">100</definedName>
    <definedName name="solver_ssz" localSheetId="0" hidden="1">100</definedName>
    <definedName name="solver_ssz" localSheetId="1" hidden="1">100</definedName>
    <definedName name="solver_tim" localSheetId="2" hidden="1">2147483647</definedName>
    <definedName name="solver_tim" localSheetId="0" hidden="1">2147483647</definedName>
    <definedName name="solver_tim" localSheetId="1" hidden="1">2147483647</definedName>
    <definedName name="solver_tol" localSheetId="2" hidden="1">0.01</definedName>
    <definedName name="solver_tol" localSheetId="0" hidden="1">0.01</definedName>
    <definedName name="solver_tol" localSheetId="1" hidden="1">0.01</definedName>
    <definedName name="solver_typ" localSheetId="2" hidden="1">3</definedName>
    <definedName name="solver_typ" localSheetId="0" hidden="1">3</definedName>
    <definedName name="solver_typ" localSheetId="1" hidden="1">3</definedName>
    <definedName name="solver_val" localSheetId="2" hidden="1">5.535</definedName>
    <definedName name="solver_val" localSheetId="0" hidden="1">9.751</definedName>
    <definedName name="solver_val" localSheetId="1" hidden="1">0</definedName>
    <definedName name="solver_ver" localSheetId="2" hidden="1">3</definedName>
    <definedName name="solver_ver" localSheetId="0" hidden="1">3</definedName>
    <definedName name="solver_ver" localSheetId="1" hidden="1">3</definedName>
  </definedNames>
  <calcPr calcId="162913" iterateCount="31"/>
</workbook>
</file>

<file path=xl/calcChain.xml><?xml version="1.0" encoding="utf-8"?>
<calcChain xmlns="http://schemas.openxmlformats.org/spreadsheetml/2006/main">
  <c r="P7" i="1" l="1"/>
  <c r="J7" i="1"/>
  <c r="B13" i="1"/>
  <c r="E24" i="3" l="1"/>
  <c r="C24" i="3"/>
  <c r="B24" i="3"/>
  <c r="E23" i="3"/>
  <c r="C23" i="3"/>
  <c r="B23" i="3"/>
  <c r="E22" i="3"/>
  <c r="C22" i="3"/>
  <c r="B22" i="3"/>
  <c r="E21" i="3"/>
  <c r="C21" i="3"/>
  <c r="B21" i="3"/>
  <c r="E20" i="3"/>
  <c r="C20" i="3"/>
  <c r="B20" i="3"/>
  <c r="E19" i="3"/>
  <c r="C19" i="3"/>
  <c r="B19" i="3"/>
  <c r="E18" i="3"/>
  <c r="C18" i="3"/>
  <c r="B18" i="3"/>
  <c r="E17" i="3"/>
  <c r="C17" i="3"/>
  <c r="B17" i="3"/>
  <c r="E16" i="3"/>
  <c r="C16" i="3"/>
  <c r="B16" i="3"/>
  <c r="E15" i="3"/>
  <c r="C15" i="3"/>
  <c r="B15" i="3"/>
  <c r="E14" i="3"/>
  <c r="C14" i="3"/>
  <c r="B14" i="3"/>
  <c r="E13" i="3"/>
  <c r="C13" i="3"/>
  <c r="B13" i="3"/>
  <c r="D13" i="3" l="1"/>
  <c r="F13" i="3" s="1"/>
  <c r="A13" i="3" s="1"/>
  <c r="D15" i="3"/>
  <c r="F15" i="3" s="1"/>
  <c r="A15" i="3" s="1"/>
  <c r="D17" i="3"/>
  <c r="F17" i="3" s="1"/>
  <c r="A17" i="3" s="1"/>
  <c r="D19" i="3"/>
  <c r="F19" i="3" s="1"/>
  <c r="A19" i="3" s="1"/>
  <c r="D21" i="3"/>
  <c r="F21" i="3" s="1"/>
  <c r="A21" i="3" s="1"/>
  <c r="D23" i="3"/>
  <c r="F23" i="3" s="1"/>
  <c r="A23" i="3" s="1"/>
  <c r="D14" i="3"/>
  <c r="F14" i="3" s="1"/>
  <c r="A14" i="3" s="1"/>
  <c r="D16" i="3"/>
  <c r="F16" i="3" s="1"/>
  <c r="A16" i="3" s="1"/>
  <c r="D18" i="3"/>
  <c r="F18" i="3" s="1"/>
  <c r="A18" i="3" s="1"/>
  <c r="D20" i="3"/>
  <c r="F20" i="3" s="1"/>
  <c r="A20" i="3" s="1"/>
  <c r="D22" i="3"/>
  <c r="F22" i="3" s="1"/>
  <c r="A22" i="3" s="1"/>
  <c r="D24" i="3"/>
  <c r="F24" i="3" s="1"/>
  <c r="A24" i="3" s="1"/>
  <c r="F6" i="1"/>
  <c r="D9" i="1"/>
  <c r="L7" i="1"/>
  <c r="N7" i="1" l="1"/>
  <c r="L40" i="2"/>
  <c r="J16" i="2" l="1"/>
  <c r="J17" i="2"/>
  <c r="J18" i="2"/>
  <c r="J19" i="2"/>
  <c r="J20" i="2"/>
  <c r="J21" i="2"/>
  <c r="J22" i="2"/>
  <c r="J23" i="2"/>
  <c r="J24" i="2"/>
  <c r="J25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26" i="2"/>
  <c r="C17" i="2"/>
  <c r="L38" i="1" l="1"/>
  <c r="B38" i="1"/>
  <c r="D38" i="1"/>
  <c r="F38" i="1"/>
  <c r="H38" i="1" s="1"/>
  <c r="J38" i="1" s="1"/>
  <c r="B29" i="1"/>
  <c r="D29" i="1"/>
  <c r="F29" i="1" s="1"/>
  <c r="H29" i="1" s="1"/>
  <c r="J29" i="1" s="1"/>
  <c r="L29" i="1"/>
  <c r="B30" i="1"/>
  <c r="D30" i="1"/>
  <c r="L30" i="1"/>
  <c r="B31" i="1"/>
  <c r="D31" i="1"/>
  <c r="F31" i="1" s="1"/>
  <c r="H31" i="1" s="1"/>
  <c r="J31" i="1" s="1"/>
  <c r="L31" i="1"/>
  <c r="B32" i="1"/>
  <c r="D32" i="1"/>
  <c r="L32" i="1"/>
  <c r="B33" i="1"/>
  <c r="D33" i="1"/>
  <c r="F33" i="1" s="1"/>
  <c r="H33" i="1" s="1"/>
  <c r="J33" i="1" s="1"/>
  <c r="L33" i="1"/>
  <c r="B34" i="1"/>
  <c r="D34" i="1"/>
  <c r="L34" i="1"/>
  <c r="B35" i="1"/>
  <c r="D35" i="1"/>
  <c r="F35" i="1" s="1"/>
  <c r="H35" i="1" s="1"/>
  <c r="J35" i="1" s="1"/>
  <c r="L35" i="1"/>
  <c r="B36" i="1"/>
  <c r="D36" i="1"/>
  <c r="L36" i="1"/>
  <c r="B37" i="1"/>
  <c r="D37" i="1"/>
  <c r="F37" i="1" s="1"/>
  <c r="H37" i="1" s="1"/>
  <c r="J37" i="1" s="1"/>
  <c r="L37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13" i="1"/>
  <c r="B21" i="1"/>
  <c r="D21" i="1"/>
  <c r="B22" i="1"/>
  <c r="D22" i="1"/>
  <c r="B23" i="1"/>
  <c r="D23" i="1"/>
  <c r="F23" i="1"/>
  <c r="H23" i="1" s="1"/>
  <c r="J23" i="1" s="1"/>
  <c r="B24" i="1"/>
  <c r="D24" i="1"/>
  <c r="F24" i="1" s="1"/>
  <c r="H24" i="1" s="1"/>
  <c r="J24" i="1" s="1"/>
  <c r="B25" i="1"/>
  <c r="D25" i="1"/>
  <c r="F25" i="1" s="1"/>
  <c r="H25" i="1" s="1"/>
  <c r="J25" i="1" s="1"/>
  <c r="B26" i="1"/>
  <c r="D26" i="1"/>
  <c r="B27" i="1"/>
  <c r="D27" i="1"/>
  <c r="F27" i="1" s="1"/>
  <c r="H27" i="1" s="1"/>
  <c r="J27" i="1" s="1"/>
  <c r="B28" i="1"/>
  <c r="D28" i="1"/>
  <c r="D14" i="1"/>
  <c r="D15" i="1"/>
  <c r="D16" i="1"/>
  <c r="D17" i="1"/>
  <c r="D18" i="1"/>
  <c r="D19" i="1"/>
  <c r="D20" i="1"/>
  <c r="D13" i="1"/>
  <c r="F13" i="1" s="1"/>
  <c r="H13" i="1" s="1"/>
  <c r="J13" i="1" s="1"/>
  <c r="B17" i="1"/>
  <c r="B16" i="1"/>
  <c r="B15" i="1"/>
  <c r="B14" i="1"/>
  <c r="B18" i="1"/>
  <c r="F18" i="1" s="1"/>
  <c r="H18" i="1" s="1"/>
  <c r="J18" i="1" s="1"/>
  <c r="B19" i="1"/>
  <c r="F19" i="1" s="1"/>
  <c r="H19" i="1" s="1"/>
  <c r="J19" i="1" s="1"/>
  <c r="B20" i="1"/>
  <c r="F20" i="1" s="1"/>
  <c r="H20" i="1" s="1"/>
  <c r="J20" i="1" s="1"/>
  <c r="F16" i="1" l="1"/>
  <c r="H16" i="1" s="1"/>
  <c r="J16" i="1" s="1"/>
  <c r="F28" i="1"/>
  <c r="H28" i="1" s="1"/>
  <c r="J28" i="1" s="1"/>
  <c r="F21" i="1"/>
  <c r="H21" i="1" s="1"/>
  <c r="J21" i="1" s="1"/>
  <c r="F36" i="1"/>
  <c r="H36" i="1" s="1"/>
  <c r="J36" i="1" s="1"/>
  <c r="F34" i="1"/>
  <c r="H34" i="1" s="1"/>
  <c r="J34" i="1" s="1"/>
  <c r="F32" i="1"/>
  <c r="H32" i="1" s="1"/>
  <c r="J32" i="1" s="1"/>
  <c r="F30" i="1"/>
  <c r="H30" i="1" s="1"/>
  <c r="J30" i="1" s="1"/>
  <c r="F26" i="1"/>
  <c r="H26" i="1" s="1"/>
  <c r="J26" i="1" s="1"/>
  <c r="F22" i="1"/>
  <c r="H22" i="1" s="1"/>
  <c r="J22" i="1" s="1"/>
  <c r="F17" i="1"/>
  <c r="H17" i="1" s="1"/>
  <c r="J17" i="1" s="1"/>
  <c r="F15" i="1"/>
  <c r="H15" i="1" s="1"/>
  <c r="J15" i="1" s="1"/>
  <c r="F14" i="1"/>
  <c r="H14" i="1" s="1"/>
  <c r="J14" i="1" s="1"/>
</calcChain>
</file>

<file path=xl/sharedStrings.xml><?xml version="1.0" encoding="utf-8"?>
<sst xmlns="http://schemas.openxmlformats.org/spreadsheetml/2006/main" count="43" uniqueCount="20">
  <si>
    <t>Ancho Solera(b):</t>
  </si>
  <si>
    <t>Talud (z):</t>
  </si>
  <si>
    <r>
      <t>Pendiente(S</t>
    </r>
    <r>
      <rPr>
        <sz val="7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):</t>
    </r>
  </si>
  <si>
    <t>Cof. Rugosidad(n):</t>
  </si>
  <si>
    <t>Area Hidrahulica</t>
  </si>
  <si>
    <t>Perimetro Mojado</t>
  </si>
  <si>
    <t>Radio Hidrahulico</t>
  </si>
  <si>
    <t>Tirante (y)</t>
  </si>
  <si>
    <t>Velocidad (m/s)</t>
  </si>
  <si>
    <t>Caudal (m3/s)</t>
  </si>
  <si>
    <t>Datos Canal:</t>
  </si>
  <si>
    <t>Espejo de Agua (T)</t>
  </si>
  <si>
    <t>Calculo de Velocidades y Caudales</t>
  </si>
  <si>
    <t xml:space="preserve">Tirante </t>
  </si>
  <si>
    <t>Caudal</t>
  </si>
  <si>
    <t>Ecuacion</t>
  </si>
  <si>
    <t>Aplicar Solver</t>
  </si>
  <si>
    <t>Tirante</t>
  </si>
  <si>
    <t>GRAFICA</t>
  </si>
  <si>
    <t>Velocidad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</si>
</sst>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0" borderId="0" xfId="0" applyAlignment="1"/>
    <xf numFmtId="0" fontId="0" fillId="0" borderId="1" xfId="0" applyBorder="1" applyAlignment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Hoja1!$H$15:$H$42</c:f>
              <c:numCache>
                <c:formatCode>General</c:formatCode>
                <c:ptCount val="2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4.4000000000000004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</c:numCache>
            </c:numRef>
          </c:cat>
          <c:val>
            <c:numRef>
              <c:f>Hoja1!$I$15:$I$42</c:f>
              <c:numCache>
                <c:formatCode>General</c:formatCode>
                <c:ptCount val="28"/>
                <c:pt idx="0">
                  <c:v>0</c:v>
                </c:pt>
                <c:pt idx="1">
                  <c:v>0.3405266269748205</c:v>
                </c:pt>
                <c:pt idx="2">
                  <c:v>0.51411131297734558</c:v>
                </c:pt>
                <c:pt idx="3">
                  <c:v>0.65248383930787845</c:v>
                </c:pt>
                <c:pt idx="4">
                  <c:v>0.7713957181333273</c:v>
                </c:pt>
                <c:pt idx="5">
                  <c:v>0.87731983930180624</c:v>
                </c:pt>
                <c:pt idx="6">
                  <c:v>0.97372019344516403</c:v>
                </c:pt>
                <c:pt idx="7">
                  <c:v>1.0627247009795657</c:v>
                </c:pt>
                <c:pt idx="8">
                  <c:v>1.1457583032528709</c:v>
                </c:pt>
                <c:pt idx="9">
                  <c:v>1.2085764502710004</c:v>
                </c:pt>
                <c:pt idx="10">
                  <c:v>1.2977040943684595</c:v>
                </c:pt>
                <c:pt idx="11">
                  <c:v>1.3679460798000642</c:v>
                </c:pt>
                <c:pt idx="12">
                  <c:v>1.4350157599200681</c:v>
                </c:pt>
                <c:pt idx="13">
                  <c:v>1.4992800516607303</c:v>
                </c:pt>
                <c:pt idx="14">
                  <c:v>1.5610397928251238</c:v>
                </c:pt>
                <c:pt idx="15">
                  <c:v>1.6205459887864748</c:v>
                </c:pt>
                <c:pt idx="16">
                  <c:v>1.6780100381060659</c:v>
                </c:pt>
                <c:pt idx="17">
                  <c:v>1.7336123333914468</c:v>
                </c:pt>
                <c:pt idx="18">
                  <c:v>1.7875082513884937</c:v>
                </c:pt>
                <c:pt idx="19">
                  <c:v>1.8398328603308118</c:v>
                </c:pt>
                <c:pt idx="20">
                  <c:v>1.8907041253597172</c:v>
                </c:pt>
                <c:pt idx="21">
                  <c:v>1.9402263118734657</c:v>
                </c:pt>
                <c:pt idx="22">
                  <c:v>1.9884917800296951</c:v>
                </c:pt>
                <c:pt idx="23">
                  <c:v>2.0355829029944998</c:v>
                </c:pt>
                <c:pt idx="24">
                  <c:v>2.0815735046296133</c:v>
                </c:pt>
                <c:pt idx="25">
                  <c:v>2.1265300327053995</c:v>
                </c:pt>
                <c:pt idx="26">
                  <c:v>2.1705125932250486</c:v>
                </c:pt>
                <c:pt idx="27">
                  <c:v>2.2135757490062464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20-46BF-9AC4-962E194A60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7316808"/>
        <c:axId val="217318768"/>
      </c:lineChart>
      <c:catAx>
        <c:axId val="217316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Caudal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17318768"/>
        <c:crosses val="autoZero"/>
        <c:auto val="1"/>
        <c:lblAlgn val="ctr"/>
        <c:lblOffset val="100"/>
        <c:noMultiLvlLbl val="0"/>
      </c:catAx>
      <c:valAx>
        <c:axId val="217318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Tirante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17316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7</xdr:row>
      <xdr:rowOff>0</xdr:rowOff>
    </xdr:from>
    <xdr:to>
      <xdr:col>6</xdr:col>
      <xdr:colOff>257175</xdr:colOff>
      <xdr:row>9</xdr:row>
      <xdr:rowOff>123825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1333500"/>
          <a:ext cx="1771650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352425</xdr:colOff>
      <xdr:row>19</xdr:row>
      <xdr:rowOff>33337</xdr:rowOff>
    </xdr:from>
    <xdr:to>
      <xdr:col>6</xdr:col>
      <xdr:colOff>266700</xdr:colOff>
      <xdr:row>33</xdr:row>
      <xdr:rowOff>109537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8"/>
  <sheetViews>
    <sheetView tabSelected="1" workbookViewId="0">
      <selection activeCell="O14" sqref="O14"/>
    </sheetView>
  </sheetViews>
  <sheetFormatPr baseColWidth="10" defaultColWidth="9.140625" defaultRowHeight="15" x14ac:dyDescent="0.25"/>
  <cols>
    <col min="1" max="1" width="19.7109375" customWidth="1"/>
    <col min="2" max="2" width="10.7109375" customWidth="1"/>
    <col min="4" max="4" width="7.7109375" customWidth="1"/>
  </cols>
  <sheetData>
    <row r="2" spans="1:17" x14ac:dyDescent="0.25">
      <c r="B2" s="14" t="s">
        <v>12</v>
      </c>
      <c r="C2" s="14"/>
      <c r="D2" s="14"/>
      <c r="E2" s="14"/>
    </row>
    <row r="3" spans="1:17" x14ac:dyDescent="0.25">
      <c r="B3" s="14"/>
      <c r="C3" s="14"/>
      <c r="D3" s="14"/>
      <c r="E3" s="14"/>
    </row>
    <row r="5" spans="1:17" x14ac:dyDescent="0.25">
      <c r="A5" s="18" t="s">
        <v>10</v>
      </c>
      <c r="B5" s="18"/>
    </row>
    <row r="6" spans="1:17" x14ac:dyDescent="0.25">
      <c r="A6" s="1" t="s">
        <v>0</v>
      </c>
      <c r="B6" s="1">
        <v>3</v>
      </c>
      <c r="F6">
        <f>1/1000</f>
        <v>1E-3</v>
      </c>
      <c r="J6" t="s">
        <v>4</v>
      </c>
      <c r="L6" s="16" t="s">
        <v>5</v>
      </c>
      <c r="M6" s="16"/>
      <c r="N6" s="16" t="s">
        <v>6</v>
      </c>
      <c r="O6" s="16"/>
      <c r="P6" s="17" t="s">
        <v>19</v>
      </c>
      <c r="Q6" s="17"/>
    </row>
    <row r="7" spans="1:17" x14ac:dyDescent="0.25">
      <c r="A7" s="1" t="s">
        <v>1</v>
      </c>
      <c r="B7" s="1">
        <v>1</v>
      </c>
      <c r="H7" s="15">
        <v>0.5</v>
      </c>
      <c r="I7" s="15"/>
      <c r="J7" s="15">
        <f>($B$6+($B$7*H7))*H7</f>
        <v>1.75</v>
      </c>
      <c r="K7" s="15"/>
      <c r="L7" s="15">
        <f>$B$6+(2*H7*SQRT(1+($B$7*$B$7)))</f>
        <v>4.4142135623730949</v>
      </c>
      <c r="M7" s="15"/>
      <c r="N7" s="15">
        <f>J7/L7</f>
        <v>0.39644660940672627</v>
      </c>
      <c r="O7" s="15"/>
      <c r="P7" s="15">
        <f>(1/$B$8)*(POWER(N7,2/3)*(POWER($B$9,1/2)))</f>
        <v>0.54514257439773406</v>
      </c>
      <c r="Q7" s="15"/>
    </row>
    <row r="8" spans="1:17" x14ac:dyDescent="0.25">
      <c r="A8" s="1" t="s">
        <v>3</v>
      </c>
      <c r="B8" s="1">
        <v>1.4E-2</v>
      </c>
    </row>
    <row r="9" spans="1:17" x14ac:dyDescent="0.25">
      <c r="A9" s="1" t="s">
        <v>2</v>
      </c>
      <c r="B9" s="1">
        <v>2.0000000000000001E-4</v>
      </c>
      <c r="D9">
        <f>1/B9</f>
        <v>5000</v>
      </c>
    </row>
    <row r="12" spans="1:17" x14ac:dyDescent="0.25">
      <c r="A12" s="2" t="s">
        <v>7</v>
      </c>
      <c r="B12" s="16" t="s">
        <v>4</v>
      </c>
      <c r="C12" s="16"/>
      <c r="D12" s="16" t="s">
        <v>5</v>
      </c>
      <c r="E12" s="16"/>
      <c r="F12" s="16" t="s">
        <v>6</v>
      </c>
      <c r="G12" s="16"/>
      <c r="H12" s="16" t="s">
        <v>8</v>
      </c>
      <c r="I12" s="16"/>
      <c r="J12" s="16" t="s">
        <v>9</v>
      </c>
      <c r="K12" s="16"/>
      <c r="L12" s="16" t="s">
        <v>11</v>
      </c>
      <c r="M12" s="16"/>
    </row>
    <row r="13" spans="1:17" x14ac:dyDescent="0.25">
      <c r="A13" s="7">
        <v>1.865545010425758</v>
      </c>
      <c r="B13" s="15">
        <f>($B$6+($B$7*A13))*A13</f>
        <v>9.0768932172017163</v>
      </c>
      <c r="C13" s="15"/>
      <c r="D13" s="15">
        <f>$B$6+(2*A13*SQRT(1+($B$7*$B$7)))</f>
        <v>8.276558109923128</v>
      </c>
      <c r="E13" s="15"/>
      <c r="F13" s="15">
        <f>B13/D13</f>
        <v>1.0966990259295142</v>
      </c>
      <c r="G13" s="15"/>
      <c r="H13" s="15">
        <f>(1/$B$8)*(POWER(F13,2/3)*(POWER($B$9,1/2)))</f>
        <v>1.0742662553725848</v>
      </c>
      <c r="I13" s="15"/>
      <c r="J13" s="15">
        <f>H13*B13</f>
        <v>9.7510000868601026</v>
      </c>
      <c r="K13" s="15"/>
      <c r="L13" s="15">
        <f>$B$6+(2*$B$7*A13)</f>
        <v>6.7310900208515161</v>
      </c>
      <c r="M13" s="15"/>
    </row>
    <row r="14" spans="1:17" x14ac:dyDescent="0.25">
      <c r="A14" s="7">
        <v>0.6</v>
      </c>
      <c r="B14" s="15">
        <f>($B$6+($B$7*A14))*A14</f>
        <v>2.16</v>
      </c>
      <c r="C14" s="15"/>
      <c r="D14" s="15">
        <f t="shared" ref="D14:D20" si="0">$B$6+(2*A14*SQRT(1+($B$7*$B$7)))</f>
        <v>4.6970562748477143</v>
      </c>
      <c r="E14" s="15"/>
      <c r="F14" s="15">
        <f t="shared" ref="F14:F20" si="1">B14/D14</f>
        <v>0.45986249123021855</v>
      </c>
      <c r="G14" s="15"/>
      <c r="H14" s="15">
        <f t="shared" ref="H14:H20" si="2">(1/$B$8)*(POWER(F14,2/3)*(POWER($B$9,1/2)))</f>
        <v>0.60182785851687937</v>
      </c>
      <c r="I14" s="15"/>
      <c r="J14" s="15">
        <f t="shared" ref="J14:J20" si="3">H14*B14</f>
        <v>1.2999481743964596</v>
      </c>
      <c r="K14" s="15"/>
      <c r="L14" s="15">
        <f t="shared" ref="L14:L28" si="4">$B$6+(2*$B$7*A14)</f>
        <v>4.2</v>
      </c>
      <c r="M14" s="15"/>
    </row>
    <row r="15" spans="1:17" x14ac:dyDescent="0.25">
      <c r="A15" s="7">
        <v>0.7</v>
      </c>
      <c r="B15" s="15">
        <f>($B$6+($B$7*A15))*A15</f>
        <v>2.59</v>
      </c>
      <c r="C15" s="15"/>
      <c r="D15" s="15">
        <f t="shared" si="0"/>
        <v>4.9798989873223327</v>
      </c>
      <c r="E15" s="15"/>
      <c r="F15" s="15">
        <f t="shared" si="1"/>
        <v>0.52009087063684201</v>
      </c>
      <c r="G15" s="15"/>
      <c r="H15" s="15">
        <f t="shared" si="2"/>
        <v>0.65329065994211111</v>
      </c>
      <c r="I15" s="15"/>
      <c r="J15" s="15">
        <f t="shared" si="3"/>
        <v>1.6920228092500678</v>
      </c>
      <c r="K15" s="15"/>
      <c r="L15" s="15">
        <f t="shared" si="4"/>
        <v>4.4000000000000004</v>
      </c>
      <c r="M15" s="15"/>
    </row>
    <row r="16" spans="1:17" x14ac:dyDescent="0.25">
      <c r="A16" s="7">
        <v>0.8</v>
      </c>
      <c r="B16" s="15">
        <f>($B$6+($B$7*A16))*A16</f>
        <v>3.04</v>
      </c>
      <c r="C16" s="15"/>
      <c r="D16" s="15">
        <f t="shared" si="0"/>
        <v>5.2627416997969529</v>
      </c>
      <c r="E16" s="15"/>
      <c r="F16" s="15">
        <f t="shared" si="1"/>
        <v>0.57764567850960447</v>
      </c>
      <c r="G16" s="15"/>
      <c r="H16" s="15">
        <f t="shared" si="2"/>
        <v>0.70063954838793185</v>
      </c>
      <c r="I16" s="15"/>
      <c r="J16" s="15">
        <f t="shared" si="3"/>
        <v>2.1299442270993127</v>
      </c>
      <c r="K16" s="15"/>
      <c r="L16" s="15">
        <f t="shared" si="4"/>
        <v>4.5999999999999996</v>
      </c>
      <c r="M16" s="15"/>
    </row>
    <row r="17" spans="1:13" x14ac:dyDescent="0.25">
      <c r="A17" s="7">
        <v>0.9</v>
      </c>
      <c r="B17" s="15">
        <f>($B$6+($B$7*A17))*A17</f>
        <v>3.51</v>
      </c>
      <c r="C17" s="15"/>
      <c r="D17" s="15">
        <f t="shared" si="0"/>
        <v>5.5455844122715714</v>
      </c>
      <c r="E17" s="15"/>
      <c r="F17" s="15">
        <f t="shared" si="1"/>
        <v>0.63293599719316873</v>
      </c>
      <c r="G17" s="15"/>
      <c r="H17" s="15">
        <f t="shared" si="2"/>
        <v>0.74466365836362025</v>
      </c>
      <c r="I17" s="15"/>
      <c r="J17" s="15">
        <f t="shared" si="3"/>
        <v>2.613769440856307</v>
      </c>
      <c r="K17" s="15"/>
      <c r="L17" s="15">
        <f t="shared" si="4"/>
        <v>4.8</v>
      </c>
      <c r="M17" s="15"/>
    </row>
    <row r="18" spans="1:13" x14ac:dyDescent="0.25">
      <c r="A18" s="7">
        <v>1</v>
      </c>
      <c r="B18" s="15">
        <f t="shared" ref="B18:B38" si="5">($B$6+($B$7*A18))*A18</f>
        <v>4</v>
      </c>
      <c r="C18" s="15"/>
      <c r="D18" s="15">
        <f t="shared" si="0"/>
        <v>5.8284271247461898</v>
      </c>
      <c r="E18" s="15"/>
      <c r="F18" s="15">
        <f t="shared" si="1"/>
        <v>0.68629150101523961</v>
      </c>
      <c r="G18" s="15"/>
      <c r="H18" s="15">
        <f t="shared" si="2"/>
        <v>0.78594600229161948</v>
      </c>
      <c r="I18" s="15"/>
      <c r="J18" s="15">
        <f t="shared" si="3"/>
        <v>3.1437840091664779</v>
      </c>
      <c r="K18" s="15"/>
      <c r="L18" s="15">
        <f t="shared" si="4"/>
        <v>5</v>
      </c>
      <c r="M18" s="15"/>
    </row>
    <row r="19" spans="1:13" x14ac:dyDescent="0.25">
      <c r="A19" s="7">
        <v>1.1000000000000001</v>
      </c>
      <c r="B19" s="15">
        <f t="shared" si="5"/>
        <v>4.51</v>
      </c>
      <c r="C19" s="15"/>
      <c r="D19" s="15">
        <f t="shared" si="0"/>
        <v>6.1112698372208101</v>
      </c>
      <c r="E19" s="15"/>
      <c r="F19" s="15">
        <f t="shared" si="1"/>
        <v>0.73798083215566024</v>
      </c>
      <c r="G19" s="15"/>
      <c r="H19" s="15">
        <f t="shared" si="2"/>
        <v>0.82492984611129327</v>
      </c>
      <c r="I19" s="15"/>
      <c r="J19" s="15">
        <f t="shared" si="3"/>
        <v>3.7204336059619325</v>
      </c>
      <c r="K19" s="15"/>
      <c r="L19" s="15">
        <f t="shared" si="4"/>
        <v>5.2</v>
      </c>
      <c r="M19" s="15"/>
    </row>
    <row r="20" spans="1:13" x14ac:dyDescent="0.25">
      <c r="A20" s="7">
        <v>1.2</v>
      </c>
      <c r="B20" s="15">
        <f t="shared" si="5"/>
        <v>5.04</v>
      </c>
      <c r="C20" s="15"/>
      <c r="D20" s="15">
        <f t="shared" si="0"/>
        <v>6.3941125496954285</v>
      </c>
      <c r="E20" s="15"/>
      <c r="F20" s="15">
        <f t="shared" si="1"/>
        <v>0.78822509939085617</v>
      </c>
      <c r="G20" s="15"/>
      <c r="H20" s="15">
        <f t="shared" si="2"/>
        <v>0.86196004560209494</v>
      </c>
      <c r="I20" s="15"/>
      <c r="J20" s="15">
        <f t="shared" si="3"/>
        <v>4.3442786298345588</v>
      </c>
      <c r="K20" s="15"/>
      <c r="L20" s="15">
        <f t="shared" si="4"/>
        <v>5.4</v>
      </c>
      <c r="M20" s="15"/>
    </row>
    <row r="21" spans="1:13" x14ac:dyDescent="0.25">
      <c r="A21" s="7">
        <v>1.3</v>
      </c>
      <c r="B21" s="15">
        <f t="shared" si="5"/>
        <v>5.59</v>
      </c>
      <c r="C21" s="15"/>
      <c r="D21" s="15">
        <f t="shared" ref="D21:D28" si="6">$B$6+(2*A21*SQRT(1+($B$7*$B$7)))</f>
        <v>6.676955262170047</v>
      </c>
      <c r="E21" s="15"/>
      <c r="F21" s="15">
        <f t="shared" ref="F21:F28" si="7">B21/D21</f>
        <v>0.83720794591384151</v>
      </c>
      <c r="G21" s="15"/>
      <c r="H21" s="15">
        <f t="shared" ref="H21:H28" si="8">(1/$B$8)*(POWER(F21,2/3)*(POWER($B$9,1/2)))</f>
        <v>0.89731003193474135</v>
      </c>
      <c r="I21" s="15"/>
      <c r="J21" s="15">
        <f t="shared" ref="J21:J28" si="9">H21*B21</f>
        <v>5.0159630785152043</v>
      </c>
      <c r="K21" s="15"/>
      <c r="L21" s="15">
        <f t="shared" si="4"/>
        <v>5.6</v>
      </c>
      <c r="M21" s="15"/>
    </row>
    <row r="22" spans="1:13" x14ac:dyDescent="0.25">
      <c r="A22" s="7">
        <v>1.4</v>
      </c>
      <c r="B22" s="15">
        <f t="shared" si="5"/>
        <v>6.16</v>
      </c>
      <c r="C22" s="15"/>
      <c r="D22" s="15">
        <f t="shared" si="6"/>
        <v>6.9597979746446663</v>
      </c>
      <c r="E22" s="15"/>
      <c r="F22" s="15">
        <f t="shared" si="7"/>
        <v>0.8850831622471772</v>
      </c>
      <c r="G22" s="15"/>
      <c r="H22" s="15">
        <f t="shared" si="8"/>
        <v>0.93120010165444089</v>
      </c>
      <c r="I22" s="15"/>
      <c r="J22" s="15">
        <f t="shared" si="9"/>
        <v>5.7361926261913556</v>
      </c>
      <c r="K22" s="15"/>
      <c r="L22" s="15">
        <f t="shared" si="4"/>
        <v>5.8</v>
      </c>
      <c r="M22" s="15"/>
    </row>
    <row r="23" spans="1:13" x14ac:dyDescent="0.25">
      <c r="A23" s="7">
        <v>1.5</v>
      </c>
      <c r="B23" s="15">
        <f t="shared" si="5"/>
        <v>6.75</v>
      </c>
      <c r="C23" s="15"/>
      <c r="D23" s="15">
        <f t="shared" si="6"/>
        <v>7.2426406871192857</v>
      </c>
      <c r="E23" s="15"/>
      <c r="F23" s="15">
        <f t="shared" si="7"/>
        <v>0.9319805153394638</v>
      </c>
      <c r="G23" s="15"/>
      <c r="H23" s="15">
        <f t="shared" si="8"/>
        <v>0.96381019824585923</v>
      </c>
      <c r="I23" s="15"/>
      <c r="J23" s="15">
        <f t="shared" si="9"/>
        <v>6.5057188381595497</v>
      </c>
      <c r="K23" s="15"/>
      <c r="L23" s="15">
        <f t="shared" si="4"/>
        <v>6</v>
      </c>
      <c r="M23" s="15"/>
    </row>
    <row r="24" spans="1:13" x14ac:dyDescent="0.25">
      <c r="A24" s="7">
        <v>1.6</v>
      </c>
      <c r="B24" s="15">
        <f t="shared" si="5"/>
        <v>7.3599999999999994</v>
      </c>
      <c r="C24" s="15"/>
      <c r="D24" s="15">
        <f t="shared" si="6"/>
        <v>7.525483399593905</v>
      </c>
      <c r="E24" s="15"/>
      <c r="F24" s="15">
        <f t="shared" si="7"/>
        <v>0.97801026315427986</v>
      </c>
      <c r="G24" s="15"/>
      <c r="H24" s="15">
        <f t="shared" si="8"/>
        <v>0.99528907505244646</v>
      </c>
      <c r="I24" s="15"/>
      <c r="J24" s="15">
        <f t="shared" si="9"/>
        <v>7.3253275923860057</v>
      </c>
      <c r="K24" s="15"/>
      <c r="L24" s="15">
        <f t="shared" si="4"/>
        <v>6.2</v>
      </c>
      <c r="M24" s="15"/>
    </row>
    <row r="25" spans="1:13" x14ac:dyDescent="0.25">
      <c r="A25" s="7">
        <v>1.7</v>
      </c>
      <c r="B25" s="15">
        <f t="shared" si="5"/>
        <v>7.99</v>
      </c>
      <c r="C25" s="15"/>
      <c r="D25" s="15">
        <f t="shared" si="6"/>
        <v>7.8083261120685235</v>
      </c>
      <c r="E25" s="15"/>
      <c r="F25" s="15">
        <f t="shared" si="7"/>
        <v>1.0232666880614376</v>
      </c>
      <c r="G25" s="15"/>
      <c r="H25" s="15">
        <f t="shared" si="8"/>
        <v>1.0257610078030546</v>
      </c>
      <c r="I25" s="15"/>
      <c r="J25" s="15">
        <f t="shared" si="9"/>
        <v>8.1958304523464065</v>
      </c>
      <c r="K25" s="15"/>
      <c r="L25" s="15">
        <f t="shared" si="4"/>
        <v>6.4</v>
      </c>
      <c r="M25" s="15"/>
    </row>
    <row r="26" spans="1:13" x14ac:dyDescent="0.25">
      <c r="A26" s="7">
        <v>1.8</v>
      </c>
      <c r="B26" s="15">
        <f t="shared" si="5"/>
        <v>8.64</v>
      </c>
      <c r="C26" s="15"/>
      <c r="D26" s="15">
        <f t="shared" si="6"/>
        <v>8.0911688245431428</v>
      </c>
      <c r="E26" s="15"/>
      <c r="F26" s="15">
        <f t="shared" si="7"/>
        <v>1.067830889128413</v>
      </c>
      <c r="G26" s="15"/>
      <c r="H26" s="15">
        <f t="shared" si="8"/>
        <v>1.0553308046097365</v>
      </c>
      <c r="I26" s="15"/>
      <c r="J26" s="15">
        <f t="shared" si="9"/>
        <v>9.1180581518281247</v>
      </c>
      <c r="K26" s="15"/>
      <c r="L26" s="15">
        <f t="shared" si="4"/>
        <v>6.6</v>
      </c>
      <c r="M26" s="15"/>
    </row>
    <row r="27" spans="1:13" x14ac:dyDescent="0.25">
      <c r="A27" s="7">
        <v>1.9</v>
      </c>
      <c r="B27" s="15">
        <f t="shared" si="5"/>
        <v>9.31</v>
      </c>
      <c r="C27" s="15"/>
      <c r="D27" s="15">
        <f t="shared" si="6"/>
        <v>8.3740115370177612</v>
      </c>
      <c r="E27" s="15"/>
      <c r="F27" s="15">
        <f t="shared" si="7"/>
        <v>1.1117730085329656</v>
      </c>
      <c r="G27" s="15"/>
      <c r="H27" s="15">
        <f t="shared" si="8"/>
        <v>1.0840876065923641</v>
      </c>
      <c r="I27" s="15"/>
      <c r="J27" s="15">
        <f t="shared" si="9"/>
        <v>10.09285561737491</v>
      </c>
      <c r="K27" s="15"/>
      <c r="L27" s="15">
        <f t="shared" si="4"/>
        <v>6.8</v>
      </c>
      <c r="M27" s="15"/>
    </row>
    <row r="28" spans="1:13" x14ac:dyDescent="0.25">
      <c r="A28" s="7">
        <v>2</v>
      </c>
      <c r="B28" s="15">
        <f t="shared" si="5"/>
        <v>10</v>
      </c>
      <c r="C28" s="15"/>
      <c r="D28" s="15">
        <f t="shared" si="6"/>
        <v>8.6568542494923797</v>
      </c>
      <c r="E28" s="15"/>
      <c r="F28" s="15">
        <f t="shared" si="7"/>
        <v>1.1551540215184262</v>
      </c>
      <c r="G28" s="15"/>
      <c r="H28" s="15">
        <f t="shared" si="8"/>
        <v>1.112107812731107</v>
      </c>
      <c r="I28" s="15"/>
      <c r="J28" s="15">
        <f t="shared" si="9"/>
        <v>11.121078127311071</v>
      </c>
      <c r="K28" s="15"/>
      <c r="L28" s="15">
        <f t="shared" si="4"/>
        <v>7</v>
      </c>
      <c r="M28" s="15"/>
    </row>
    <row r="29" spans="1:13" x14ac:dyDescent="0.25">
      <c r="A29" s="7">
        <v>2.1</v>
      </c>
      <c r="B29" s="15">
        <f t="shared" si="5"/>
        <v>10.709999999999999</v>
      </c>
      <c r="C29" s="15"/>
      <c r="D29" s="15">
        <f t="shared" ref="D29:D37" si="10">$B$6+(2*A29*SQRT(1+($B$7*$B$7)))</f>
        <v>8.9396969619669999</v>
      </c>
      <c r="E29" s="15"/>
      <c r="F29" s="15">
        <f t="shared" ref="F29:F37" si="11">B29/D29</f>
        <v>1.198027186555044</v>
      </c>
      <c r="G29" s="15"/>
      <c r="H29" s="15">
        <f t="shared" ref="H29:H37" si="12">(1/$B$8)*(POWER(F29,2/3)*(POWER($B$9,1/2)))</f>
        <v>1.1394573596846926</v>
      </c>
      <c r="I29" s="15"/>
      <c r="J29" s="15">
        <f t="shared" ref="J29:J37" si="13">H29*B29</f>
        <v>12.203588322223057</v>
      </c>
      <c r="K29" s="15"/>
      <c r="L29" s="15">
        <f t="shared" ref="L29:L37" si="14">$B$6+(2*$B$7*A29)</f>
        <v>7.2</v>
      </c>
      <c r="M29" s="15"/>
    </row>
    <row r="30" spans="1:13" x14ac:dyDescent="0.25">
      <c r="A30" s="7">
        <v>2.2000000000000002</v>
      </c>
      <c r="B30" s="15">
        <f t="shared" si="5"/>
        <v>11.440000000000001</v>
      </c>
      <c r="C30" s="15"/>
      <c r="D30" s="15">
        <f t="shared" si="10"/>
        <v>9.2225396744416201</v>
      </c>
      <c r="E30" s="15"/>
      <c r="F30" s="15">
        <f t="shared" si="11"/>
        <v>1.2404392286545125</v>
      </c>
      <c r="G30" s="15"/>
      <c r="H30" s="15">
        <f t="shared" si="12"/>
        <v>1.1661935193148967</v>
      </c>
      <c r="I30" s="15"/>
      <c r="J30" s="15">
        <f t="shared" si="13"/>
        <v>13.34125386096242</v>
      </c>
      <c r="K30" s="15"/>
      <c r="L30" s="15">
        <f t="shared" si="14"/>
        <v>7.4</v>
      </c>
      <c r="M30" s="15"/>
    </row>
    <row r="31" spans="1:13" x14ac:dyDescent="0.25">
      <c r="A31" s="7">
        <v>2.2999999999999998</v>
      </c>
      <c r="B31" s="15">
        <f t="shared" si="5"/>
        <v>12.19</v>
      </c>
      <c r="C31" s="15"/>
      <c r="D31" s="15">
        <f t="shared" si="10"/>
        <v>9.5053823869162368</v>
      </c>
      <c r="E31" s="15"/>
      <c r="F31" s="15">
        <f t="shared" si="11"/>
        <v>1.2824313114198358</v>
      </c>
      <c r="G31" s="15"/>
      <c r="H31" s="15">
        <f t="shared" si="12"/>
        <v>1.1923663307058565</v>
      </c>
      <c r="I31" s="15"/>
      <c r="J31" s="15">
        <f t="shared" si="13"/>
        <v>14.534945571304391</v>
      </c>
      <c r="K31" s="15"/>
      <c r="L31" s="15">
        <f t="shared" si="14"/>
        <v>7.6</v>
      </c>
      <c r="M31" s="15"/>
    </row>
    <row r="32" spans="1:13" x14ac:dyDescent="0.25">
      <c r="A32" s="7">
        <v>2.4</v>
      </c>
      <c r="B32" s="15">
        <f t="shared" si="5"/>
        <v>12.96</v>
      </c>
      <c r="C32" s="15"/>
      <c r="D32" s="15">
        <f t="shared" si="10"/>
        <v>9.7882250993908571</v>
      </c>
      <c r="E32" s="15"/>
      <c r="F32" s="15">
        <f t="shared" si="11"/>
        <v>1.3240398405637943</v>
      </c>
      <c r="G32" s="15"/>
      <c r="H32" s="15">
        <f t="shared" si="12"/>
        <v>1.2180197517994498</v>
      </c>
      <c r="I32" s="15"/>
      <c r="J32" s="15">
        <f t="shared" si="13"/>
        <v>15.785535983320869</v>
      </c>
      <c r="K32" s="15"/>
      <c r="L32" s="15">
        <f t="shared" si="14"/>
        <v>7.8</v>
      </c>
      <c r="M32" s="15"/>
    </row>
    <row r="33" spans="1:13" x14ac:dyDescent="0.25">
      <c r="A33" s="7">
        <v>2.5</v>
      </c>
      <c r="B33" s="15">
        <f t="shared" si="5"/>
        <v>13.75</v>
      </c>
      <c r="C33" s="15"/>
      <c r="D33" s="15">
        <f t="shared" si="10"/>
        <v>10.071067811865476</v>
      </c>
      <c r="E33" s="15"/>
      <c r="F33" s="15">
        <f t="shared" si="11"/>
        <v>1.3652971320280556</v>
      </c>
      <c r="G33" s="15"/>
      <c r="H33" s="15">
        <f t="shared" si="12"/>
        <v>1.2431925935594017</v>
      </c>
      <c r="I33" s="15"/>
      <c r="J33" s="15">
        <f t="shared" si="13"/>
        <v>17.093898161441775</v>
      </c>
      <c r="K33" s="15"/>
      <c r="L33" s="15">
        <f t="shared" si="14"/>
        <v>8</v>
      </c>
      <c r="M33" s="15"/>
    </row>
    <row r="34" spans="1:13" x14ac:dyDescent="0.25">
      <c r="A34" s="7">
        <v>2.6</v>
      </c>
      <c r="B34" s="15">
        <f t="shared" si="5"/>
        <v>14.559999999999999</v>
      </c>
      <c r="C34" s="15"/>
      <c r="D34" s="15">
        <f t="shared" si="10"/>
        <v>10.353910524340094</v>
      </c>
      <c r="E34" s="15"/>
      <c r="F34" s="15">
        <f t="shared" si="11"/>
        <v>1.406231970594316</v>
      </c>
      <c r="G34" s="15"/>
      <c r="H34" s="15">
        <f t="shared" si="12"/>
        <v>1.2679192837545492</v>
      </c>
      <c r="I34" s="15"/>
      <c r="J34" s="15">
        <f t="shared" si="13"/>
        <v>18.460904771466236</v>
      </c>
      <c r="K34" s="15"/>
      <c r="L34" s="15">
        <f t="shared" si="14"/>
        <v>8.1999999999999993</v>
      </c>
      <c r="M34" s="15"/>
    </row>
    <row r="35" spans="1:13" x14ac:dyDescent="0.25">
      <c r="A35" s="7">
        <v>2.7</v>
      </c>
      <c r="B35" s="15">
        <f t="shared" si="5"/>
        <v>15.390000000000002</v>
      </c>
      <c r="C35" s="15"/>
      <c r="D35" s="15">
        <f t="shared" si="10"/>
        <v>10.636753236814714</v>
      </c>
      <c r="E35" s="15"/>
      <c r="F35" s="15">
        <f t="shared" si="11"/>
        <v>1.4468700793710145</v>
      </c>
      <c r="G35" s="15"/>
      <c r="H35" s="15">
        <f t="shared" si="12"/>
        <v>1.2922304960173088</v>
      </c>
      <c r="I35" s="15"/>
      <c r="J35" s="15">
        <f t="shared" si="13"/>
        <v>19.887427333706384</v>
      </c>
      <c r="K35" s="15"/>
      <c r="L35" s="15">
        <f t="shared" si="14"/>
        <v>8.4</v>
      </c>
      <c r="M35" s="15"/>
    </row>
    <row r="36" spans="1:13" x14ac:dyDescent="0.25">
      <c r="A36" s="7">
        <v>2.8</v>
      </c>
      <c r="B36" s="15">
        <f t="shared" si="5"/>
        <v>16.239999999999998</v>
      </c>
      <c r="C36" s="15"/>
      <c r="D36" s="15">
        <f t="shared" si="10"/>
        <v>10.919595949289333</v>
      </c>
      <c r="E36" s="15"/>
      <c r="F36" s="15">
        <f t="shared" si="11"/>
        <v>1.4872345163153153</v>
      </c>
      <c r="G36" s="15"/>
      <c r="H36" s="15">
        <f t="shared" si="12"/>
        <v>1.3161536714620281</v>
      </c>
      <c r="I36" s="15"/>
      <c r="J36" s="15">
        <f t="shared" si="13"/>
        <v>21.374335624543335</v>
      </c>
      <c r="K36" s="15"/>
      <c r="L36" s="15">
        <f t="shared" si="14"/>
        <v>8.6</v>
      </c>
      <c r="M36" s="15"/>
    </row>
    <row r="37" spans="1:13" x14ac:dyDescent="0.25">
      <c r="A37" s="7">
        <v>2.9</v>
      </c>
      <c r="B37" s="15">
        <f t="shared" si="5"/>
        <v>17.11</v>
      </c>
      <c r="C37" s="15"/>
      <c r="D37" s="15">
        <f t="shared" si="10"/>
        <v>11.202438661763951</v>
      </c>
      <c r="E37" s="15"/>
      <c r="F37" s="15">
        <f t="shared" si="11"/>
        <v>1.5273460106860193</v>
      </c>
      <c r="G37" s="15"/>
      <c r="H37" s="15">
        <f t="shared" si="12"/>
        <v>1.3397134539457656</v>
      </c>
      <c r="I37" s="15"/>
      <c r="J37" s="15">
        <f t="shared" si="13"/>
        <v>22.922497197012049</v>
      </c>
      <c r="K37" s="15"/>
      <c r="L37" s="15">
        <f t="shared" si="14"/>
        <v>8.8000000000000007</v>
      </c>
      <c r="M37" s="15"/>
    </row>
    <row r="38" spans="1:13" x14ac:dyDescent="0.25">
      <c r="A38" s="7">
        <v>3</v>
      </c>
      <c r="B38" s="15">
        <f t="shared" si="5"/>
        <v>18</v>
      </c>
      <c r="C38" s="15"/>
      <c r="D38" s="15">
        <f t="shared" ref="D38" si="15">$B$6+(2*A38*SQRT(1+($B$7*$B$7)))</f>
        <v>11.485281374238571</v>
      </c>
      <c r="E38" s="15"/>
      <c r="F38" s="15">
        <f t="shared" ref="F38" si="16">B38/D38</f>
        <v>1.5672232497824485</v>
      </c>
      <c r="G38" s="15"/>
      <c r="H38" s="15">
        <f t="shared" ref="H38" si="17">(1/$B$8)*(POWER(F38,2/3)*(POWER($B$9,1/2)))</f>
        <v>1.3629320554085085</v>
      </c>
      <c r="I38" s="15"/>
      <c r="J38" s="15">
        <f t="shared" ref="J38" si="18">H38*B38</f>
        <v>24.532776997353153</v>
      </c>
      <c r="K38" s="15"/>
      <c r="L38" s="15">
        <f t="shared" ref="L38" si="19">$B$6+(2*$B$7*A38)</f>
        <v>9</v>
      </c>
      <c r="M38" s="15"/>
    </row>
  </sheetData>
  <mergeCells count="172">
    <mergeCell ref="L6:M6"/>
    <mergeCell ref="N6:O6"/>
    <mergeCell ref="A5:B5"/>
    <mergeCell ref="J16:K16"/>
    <mergeCell ref="H17:I17"/>
    <mergeCell ref="J17:K17"/>
    <mergeCell ref="H18:I18"/>
    <mergeCell ref="J18:K18"/>
    <mergeCell ref="H14:I14"/>
    <mergeCell ref="J14:K14"/>
    <mergeCell ref="J7:K7"/>
    <mergeCell ref="B15:C15"/>
    <mergeCell ref="B16:C16"/>
    <mergeCell ref="B17:C17"/>
    <mergeCell ref="F15:G15"/>
    <mergeCell ref="F16:G16"/>
    <mergeCell ref="F12:G12"/>
    <mergeCell ref="F17:G17"/>
    <mergeCell ref="F18:G18"/>
    <mergeCell ref="F14:G14"/>
    <mergeCell ref="L7:M7"/>
    <mergeCell ref="N7:O7"/>
    <mergeCell ref="P7:Q7"/>
    <mergeCell ref="P6:Q6"/>
    <mergeCell ref="H7:I7"/>
    <mergeCell ref="D14:E14"/>
    <mergeCell ref="B18:C18"/>
    <mergeCell ref="H15:I15"/>
    <mergeCell ref="J15:K15"/>
    <mergeCell ref="H16:I16"/>
    <mergeCell ref="H13:I13"/>
    <mergeCell ref="H12:I12"/>
    <mergeCell ref="J12:K12"/>
    <mergeCell ref="J13:K13"/>
    <mergeCell ref="D12:E12"/>
    <mergeCell ref="D13:E13"/>
    <mergeCell ref="F13:G13"/>
    <mergeCell ref="D15:E15"/>
    <mergeCell ref="D16:E16"/>
    <mergeCell ref="D17:E17"/>
    <mergeCell ref="D18:E18"/>
    <mergeCell ref="B12:C12"/>
    <mergeCell ref="B13:C13"/>
    <mergeCell ref="B14:C14"/>
    <mergeCell ref="B21:C21"/>
    <mergeCell ref="D21:E21"/>
    <mergeCell ref="F21:G21"/>
    <mergeCell ref="H21:I21"/>
    <mergeCell ref="J21:K21"/>
    <mergeCell ref="F19:G19"/>
    <mergeCell ref="H19:I19"/>
    <mergeCell ref="J19:K19"/>
    <mergeCell ref="F20:G20"/>
    <mergeCell ref="H20:I20"/>
    <mergeCell ref="J20:K20"/>
    <mergeCell ref="D19:E19"/>
    <mergeCell ref="D20:E20"/>
    <mergeCell ref="B19:C19"/>
    <mergeCell ref="B20:C20"/>
    <mergeCell ref="J24:K24"/>
    <mergeCell ref="B25:C25"/>
    <mergeCell ref="D25:E25"/>
    <mergeCell ref="F25:G25"/>
    <mergeCell ref="H25:I25"/>
    <mergeCell ref="J25:K25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B28:C28"/>
    <mergeCell ref="D28:E28"/>
    <mergeCell ref="F28:G28"/>
    <mergeCell ref="H28:I28"/>
    <mergeCell ref="J28:K28"/>
    <mergeCell ref="L12:M12"/>
    <mergeCell ref="L13:M13"/>
    <mergeCell ref="L14:M14"/>
    <mergeCell ref="L15:M15"/>
    <mergeCell ref="L16:M16"/>
    <mergeCell ref="B26:C26"/>
    <mergeCell ref="D26:E26"/>
    <mergeCell ref="F26:G26"/>
    <mergeCell ref="H26:I26"/>
    <mergeCell ref="J26:K26"/>
    <mergeCell ref="B27:C27"/>
    <mergeCell ref="D27:E27"/>
    <mergeCell ref="F27:G27"/>
    <mergeCell ref="H27:I27"/>
    <mergeCell ref="J27:K27"/>
    <mergeCell ref="B24:C24"/>
    <mergeCell ref="D24:E24"/>
    <mergeCell ref="F24:G24"/>
    <mergeCell ref="H24:I24"/>
    <mergeCell ref="L23:M23"/>
    <mergeCell ref="L24:M24"/>
    <mergeCell ref="L25:M25"/>
    <mergeCell ref="L26:M26"/>
    <mergeCell ref="L27:M27"/>
    <mergeCell ref="L28:M28"/>
    <mergeCell ref="L17:M17"/>
    <mergeCell ref="L18:M18"/>
    <mergeCell ref="L19:M19"/>
    <mergeCell ref="L20:M20"/>
    <mergeCell ref="L21:M21"/>
    <mergeCell ref="L22:M22"/>
    <mergeCell ref="B30:C30"/>
    <mergeCell ref="D30:E30"/>
    <mergeCell ref="F30:G30"/>
    <mergeCell ref="H30:I30"/>
    <mergeCell ref="J30:K30"/>
    <mergeCell ref="L30:M30"/>
    <mergeCell ref="B29:C29"/>
    <mergeCell ref="D29:E29"/>
    <mergeCell ref="F29:G29"/>
    <mergeCell ref="H29:I29"/>
    <mergeCell ref="J29:K29"/>
    <mergeCell ref="L29:M29"/>
    <mergeCell ref="B32:C32"/>
    <mergeCell ref="D32:E32"/>
    <mergeCell ref="F32:G32"/>
    <mergeCell ref="H32:I32"/>
    <mergeCell ref="J32:K32"/>
    <mergeCell ref="L32:M32"/>
    <mergeCell ref="B31:C31"/>
    <mergeCell ref="D31:E31"/>
    <mergeCell ref="F31:G31"/>
    <mergeCell ref="H31:I31"/>
    <mergeCell ref="J31:K31"/>
    <mergeCell ref="L31:M31"/>
    <mergeCell ref="L35:M35"/>
    <mergeCell ref="B34:C34"/>
    <mergeCell ref="D34:E34"/>
    <mergeCell ref="F34:G34"/>
    <mergeCell ref="H34:I34"/>
    <mergeCell ref="J34:K34"/>
    <mergeCell ref="L34:M34"/>
    <mergeCell ref="B33:C33"/>
    <mergeCell ref="D33:E33"/>
    <mergeCell ref="F33:G33"/>
    <mergeCell ref="H33:I33"/>
    <mergeCell ref="J33:K33"/>
    <mergeCell ref="L33:M33"/>
    <mergeCell ref="B2:E3"/>
    <mergeCell ref="B38:C38"/>
    <mergeCell ref="D38:E38"/>
    <mergeCell ref="F38:G38"/>
    <mergeCell ref="H38:I38"/>
    <mergeCell ref="J38:K38"/>
    <mergeCell ref="L38:M38"/>
    <mergeCell ref="B37:C37"/>
    <mergeCell ref="D37:E37"/>
    <mergeCell ref="F37:G37"/>
    <mergeCell ref="H37:I37"/>
    <mergeCell ref="J37:K37"/>
    <mergeCell ref="L37:M37"/>
    <mergeCell ref="B36:C36"/>
    <mergeCell ref="D36:E36"/>
    <mergeCell ref="F36:G36"/>
    <mergeCell ref="H36:I36"/>
    <mergeCell ref="J36:K36"/>
    <mergeCell ref="L36:M36"/>
    <mergeCell ref="B35:C35"/>
    <mergeCell ref="D35:E35"/>
    <mergeCell ref="F35:G35"/>
    <mergeCell ref="H35:I35"/>
    <mergeCell ref="J35:K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L42"/>
  <sheetViews>
    <sheetView workbookViewId="0">
      <selection activeCell="H6" sqref="H6"/>
    </sheetView>
  </sheetViews>
  <sheetFormatPr baseColWidth="10" defaultRowHeight="15" x14ac:dyDescent="0.25"/>
  <cols>
    <col min="2" max="2" width="19" customWidth="1"/>
    <col min="3" max="3" width="16" customWidth="1"/>
    <col min="5" max="5" width="12" bestFit="1" customWidth="1"/>
    <col min="8" max="8" width="14.42578125" customWidth="1"/>
  </cols>
  <sheetData>
    <row r="5" spans="1:10" x14ac:dyDescent="0.25">
      <c r="B5" s="19" t="s">
        <v>12</v>
      </c>
      <c r="C5" s="19"/>
    </row>
    <row r="6" spans="1:10" x14ac:dyDescent="0.25">
      <c r="B6" s="3"/>
      <c r="C6" s="3"/>
    </row>
    <row r="7" spans="1:10" x14ac:dyDescent="0.25">
      <c r="B7" s="18" t="s">
        <v>10</v>
      </c>
      <c r="C7" s="18"/>
    </row>
    <row r="8" spans="1:10" x14ac:dyDescent="0.25">
      <c r="B8" s="4" t="s">
        <v>0</v>
      </c>
      <c r="C8" s="4">
        <v>3</v>
      </c>
    </row>
    <row r="9" spans="1:10" x14ac:dyDescent="0.25">
      <c r="B9" s="4" t="s">
        <v>1</v>
      </c>
      <c r="C9" s="4">
        <v>1</v>
      </c>
    </row>
    <row r="10" spans="1:10" x14ac:dyDescent="0.25">
      <c r="B10" s="4" t="s">
        <v>3</v>
      </c>
      <c r="C10" s="4">
        <v>1.4E-2</v>
      </c>
    </row>
    <row r="11" spans="1:10" x14ac:dyDescent="0.25">
      <c r="B11" s="4" t="s">
        <v>2</v>
      </c>
      <c r="C11" s="4">
        <v>2.0000000000000001E-4</v>
      </c>
    </row>
    <row r="13" spans="1:10" x14ac:dyDescent="0.25">
      <c r="H13" s="19" t="s">
        <v>18</v>
      </c>
      <c r="I13" s="19"/>
    </row>
    <row r="14" spans="1:10" x14ac:dyDescent="0.25">
      <c r="H14" t="s">
        <v>14</v>
      </c>
      <c r="I14" t="s">
        <v>17</v>
      </c>
    </row>
    <row r="15" spans="1:10" x14ac:dyDescent="0.25">
      <c r="A15" s="5" t="s">
        <v>14</v>
      </c>
      <c r="B15" s="5" t="s">
        <v>13</v>
      </c>
      <c r="C15" s="5" t="s">
        <v>15</v>
      </c>
      <c r="D15" s="5" t="s">
        <v>16</v>
      </c>
      <c r="H15">
        <v>0</v>
      </c>
      <c r="I15">
        <v>0</v>
      </c>
    </row>
    <row r="16" spans="1:10" x14ac:dyDescent="0.25">
      <c r="A16" s="5"/>
      <c r="B16" s="5"/>
      <c r="C16" s="5"/>
      <c r="D16" s="5"/>
      <c r="H16">
        <v>0.5</v>
      </c>
      <c r="I16">
        <v>0.3405266269748205</v>
      </c>
      <c r="J16">
        <f t="shared" ref="J16:J25" si="0">I16-I15</f>
        <v>0.3405266269748205</v>
      </c>
    </row>
    <row r="17" spans="1:10" x14ac:dyDescent="0.25">
      <c r="A17">
        <v>4.4000000000000004</v>
      </c>
      <c r="B17">
        <v>1.2085764502710004</v>
      </c>
      <c r="C17">
        <f>(((POWER($C$11,1/2))/$C$10)*((POWER(($C$8+($C$9*B17))*B17,5/3))/(POWER($C$8+(2*B17*SQRT(1+($C$9*$C$9))),2/3))))-A17</f>
        <v>1.4725121300074306E-7</v>
      </c>
      <c r="H17" s="6">
        <v>1</v>
      </c>
      <c r="I17" s="6">
        <v>0.51411131297734558</v>
      </c>
      <c r="J17">
        <f t="shared" si="0"/>
        <v>0.17358468600252508</v>
      </c>
    </row>
    <row r="18" spans="1:10" x14ac:dyDescent="0.25">
      <c r="H18">
        <v>1.5</v>
      </c>
      <c r="I18">
        <v>0.65248383930787845</v>
      </c>
      <c r="J18">
        <f t="shared" si="0"/>
        <v>0.13837252633053287</v>
      </c>
    </row>
    <row r="19" spans="1:10" x14ac:dyDescent="0.25">
      <c r="H19" s="6">
        <v>2</v>
      </c>
      <c r="I19" s="6">
        <v>0.7713957181333273</v>
      </c>
      <c r="J19">
        <f t="shared" si="0"/>
        <v>0.11891187882544885</v>
      </c>
    </row>
    <row r="20" spans="1:10" x14ac:dyDescent="0.25">
      <c r="H20">
        <v>2.5</v>
      </c>
      <c r="I20">
        <v>0.87731983930180624</v>
      </c>
      <c r="J20">
        <f t="shared" si="0"/>
        <v>0.10592412116847894</v>
      </c>
    </row>
    <row r="21" spans="1:10" x14ac:dyDescent="0.25">
      <c r="H21" s="6">
        <v>3</v>
      </c>
      <c r="I21" s="6">
        <v>0.97372019344516403</v>
      </c>
      <c r="J21">
        <f t="shared" si="0"/>
        <v>9.6400354143357792E-2</v>
      </c>
    </row>
    <row r="22" spans="1:10" x14ac:dyDescent="0.25">
      <c r="H22">
        <v>3.5</v>
      </c>
      <c r="I22">
        <v>1.0627247009795657</v>
      </c>
      <c r="J22">
        <f t="shared" si="0"/>
        <v>8.90045075344017E-2</v>
      </c>
    </row>
    <row r="23" spans="1:10" x14ac:dyDescent="0.25">
      <c r="H23" s="6">
        <v>4</v>
      </c>
      <c r="I23" s="6">
        <v>1.1457583032528709</v>
      </c>
      <c r="J23">
        <f t="shared" si="0"/>
        <v>8.303360227330514E-2</v>
      </c>
    </row>
    <row r="24" spans="1:10" x14ac:dyDescent="0.25">
      <c r="H24">
        <v>4.4000000000000004</v>
      </c>
      <c r="I24">
        <v>1.2085764502710004</v>
      </c>
      <c r="J24">
        <f t="shared" si="0"/>
        <v>6.2818147018129489E-2</v>
      </c>
    </row>
    <row r="25" spans="1:10" x14ac:dyDescent="0.25">
      <c r="H25" s="6">
        <v>5</v>
      </c>
      <c r="I25" s="6">
        <v>1.2977040943684595</v>
      </c>
      <c r="J25">
        <f t="shared" si="0"/>
        <v>8.9127644097459102E-2</v>
      </c>
    </row>
    <row r="26" spans="1:10" x14ac:dyDescent="0.25">
      <c r="H26">
        <v>5.5</v>
      </c>
      <c r="I26">
        <v>1.3679460798000642</v>
      </c>
      <c r="J26">
        <f>I26-I25</f>
        <v>7.0241985431604759E-2</v>
      </c>
    </row>
    <row r="27" spans="1:10" x14ac:dyDescent="0.25">
      <c r="H27" s="6">
        <v>6</v>
      </c>
      <c r="I27" s="6">
        <v>1.4350157599200681</v>
      </c>
      <c r="J27">
        <f t="shared" ref="J27:J42" si="1">I27-I26</f>
        <v>6.7069680120003916E-2</v>
      </c>
    </row>
    <row r="28" spans="1:10" x14ac:dyDescent="0.25">
      <c r="H28">
        <v>6.5</v>
      </c>
      <c r="I28">
        <v>1.4992800516607303</v>
      </c>
      <c r="J28">
        <f t="shared" si="1"/>
        <v>6.4264291740662172E-2</v>
      </c>
    </row>
    <row r="29" spans="1:10" x14ac:dyDescent="0.25">
      <c r="H29" s="6">
        <v>7</v>
      </c>
      <c r="I29" s="6">
        <v>1.5610397928251238</v>
      </c>
      <c r="J29">
        <f t="shared" si="1"/>
        <v>6.1759741164393533E-2</v>
      </c>
    </row>
    <row r="30" spans="1:10" x14ac:dyDescent="0.25">
      <c r="H30">
        <v>7.5</v>
      </c>
      <c r="I30">
        <v>1.6205459887864748</v>
      </c>
      <c r="J30">
        <f t="shared" si="1"/>
        <v>5.9506195961350983E-2</v>
      </c>
    </row>
    <row r="31" spans="1:10" x14ac:dyDescent="0.25">
      <c r="H31" s="6">
        <v>8</v>
      </c>
      <c r="I31" s="6">
        <v>1.6780100381060659</v>
      </c>
      <c r="J31">
        <f t="shared" si="1"/>
        <v>5.7464049319591037E-2</v>
      </c>
    </row>
    <row r="32" spans="1:10" x14ac:dyDescent="0.25">
      <c r="H32">
        <v>8.5</v>
      </c>
      <c r="I32">
        <v>1.7336123333914468</v>
      </c>
      <c r="J32">
        <f t="shared" si="1"/>
        <v>5.5602295285380965E-2</v>
      </c>
    </row>
    <row r="33" spans="8:12" x14ac:dyDescent="0.25">
      <c r="H33" s="6">
        <v>9</v>
      </c>
      <c r="I33" s="6">
        <v>1.7875082513884937</v>
      </c>
      <c r="J33">
        <f t="shared" si="1"/>
        <v>5.3895917997046849E-2</v>
      </c>
    </row>
    <row r="34" spans="8:12" x14ac:dyDescent="0.25">
      <c r="H34">
        <v>9.5</v>
      </c>
      <c r="I34">
        <v>1.8398328603308118</v>
      </c>
      <c r="J34">
        <f t="shared" si="1"/>
        <v>5.2324608942318163E-2</v>
      </c>
    </row>
    <row r="35" spans="8:12" x14ac:dyDescent="0.25">
      <c r="H35" s="6">
        <v>10</v>
      </c>
      <c r="I35" s="6">
        <v>1.8907041253597172</v>
      </c>
      <c r="J35">
        <f t="shared" si="1"/>
        <v>5.0871265028905377E-2</v>
      </c>
    </row>
    <row r="36" spans="8:12" x14ac:dyDescent="0.25">
      <c r="H36">
        <v>10.5</v>
      </c>
      <c r="I36">
        <v>1.9402263118734657</v>
      </c>
      <c r="J36">
        <f t="shared" si="1"/>
        <v>4.9522186513748512E-2</v>
      </c>
    </row>
    <row r="37" spans="8:12" x14ac:dyDescent="0.25">
      <c r="H37" s="6">
        <v>11</v>
      </c>
      <c r="I37" s="6">
        <v>1.9884917800296951</v>
      </c>
      <c r="J37">
        <f t="shared" si="1"/>
        <v>4.8265468156229341E-2</v>
      </c>
    </row>
    <row r="38" spans="8:12" x14ac:dyDescent="0.25">
      <c r="H38">
        <v>11.5</v>
      </c>
      <c r="I38">
        <v>2.0355829029944998</v>
      </c>
      <c r="J38">
        <f t="shared" si="1"/>
        <v>4.7091122964804777E-2</v>
      </c>
    </row>
    <row r="39" spans="8:12" x14ac:dyDescent="0.25">
      <c r="H39" s="6">
        <v>12</v>
      </c>
      <c r="I39" s="6">
        <v>2.0815735046296133</v>
      </c>
      <c r="J39">
        <f t="shared" si="1"/>
        <v>4.5990601635113482E-2</v>
      </c>
    </row>
    <row r="40" spans="8:12" x14ac:dyDescent="0.25">
      <c r="H40">
        <v>12.5</v>
      </c>
      <c r="I40">
        <v>2.1265300327053995</v>
      </c>
      <c r="J40">
        <f t="shared" si="1"/>
        <v>4.4956528075786206E-2</v>
      </c>
      <c r="L40">
        <f>I40-I27</f>
        <v>0.6915142727853314</v>
      </c>
    </row>
    <row r="41" spans="8:12" x14ac:dyDescent="0.25">
      <c r="H41" s="6">
        <v>13</v>
      </c>
      <c r="I41" s="6">
        <v>2.1705125932250486</v>
      </c>
      <c r="J41">
        <f t="shared" si="1"/>
        <v>4.3982560519649105E-2</v>
      </c>
    </row>
    <row r="42" spans="8:12" x14ac:dyDescent="0.25">
      <c r="H42">
        <v>13.5</v>
      </c>
      <c r="I42">
        <v>2.2135757490062464</v>
      </c>
      <c r="J42">
        <f t="shared" si="1"/>
        <v>4.3063155781197793E-2</v>
      </c>
    </row>
  </sheetData>
  <mergeCells count="3">
    <mergeCell ref="B7:C7"/>
    <mergeCell ref="B5:C5"/>
    <mergeCell ref="H13:I1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"/>
  <sheetViews>
    <sheetView topLeftCell="A4" workbookViewId="0">
      <selection activeCell="C13" sqref="C13"/>
    </sheetView>
  </sheetViews>
  <sheetFormatPr baseColWidth="10" defaultRowHeight="15" x14ac:dyDescent="0.25"/>
  <cols>
    <col min="1" max="1" width="14.42578125" customWidth="1"/>
    <col min="2" max="2" width="12.5703125" customWidth="1"/>
    <col min="3" max="3" width="11" customWidth="1"/>
    <col min="4" max="4" width="11.42578125" customWidth="1"/>
    <col min="5" max="5" width="12.140625" customWidth="1"/>
    <col min="6" max="6" width="16.42578125" customWidth="1"/>
    <col min="7" max="7" width="11.28515625" customWidth="1"/>
  </cols>
  <sheetData>
    <row r="2" spans="1:7" x14ac:dyDescent="0.25">
      <c r="B2" s="14" t="s">
        <v>12</v>
      </c>
      <c r="C2" s="14"/>
      <c r="D2" s="14"/>
    </row>
    <row r="3" spans="1:7" x14ac:dyDescent="0.25">
      <c r="B3" s="14"/>
      <c r="C3" s="14"/>
      <c r="D3" s="14"/>
    </row>
    <row r="5" spans="1:7" x14ac:dyDescent="0.25">
      <c r="A5" s="18" t="s">
        <v>10</v>
      </c>
      <c r="B5" s="18"/>
    </row>
    <row r="6" spans="1:7" x14ac:dyDescent="0.25">
      <c r="A6" s="1" t="s">
        <v>0</v>
      </c>
      <c r="B6" s="1">
        <v>3</v>
      </c>
    </row>
    <row r="7" spans="1:7" x14ac:dyDescent="0.25">
      <c r="A7" s="1" t="s">
        <v>1</v>
      </c>
      <c r="B7" s="1">
        <v>1</v>
      </c>
      <c r="E7" s="9"/>
      <c r="F7" s="9"/>
      <c r="G7" s="8"/>
    </row>
    <row r="8" spans="1:7" x14ac:dyDescent="0.25">
      <c r="A8" s="1" t="s">
        <v>3</v>
      </c>
      <c r="B8" s="1">
        <v>1.4E-2</v>
      </c>
    </row>
    <row r="9" spans="1:7" x14ac:dyDescent="0.25">
      <c r="A9" s="1" t="s">
        <v>2</v>
      </c>
      <c r="B9" s="1">
        <v>2.0000000000000001E-4</v>
      </c>
    </row>
    <row r="12" spans="1:7" ht="30" x14ac:dyDescent="0.25">
      <c r="A12" s="10" t="s">
        <v>9</v>
      </c>
      <c r="B12" s="10" t="s">
        <v>4</v>
      </c>
      <c r="C12" s="10" t="s">
        <v>5</v>
      </c>
      <c r="D12" s="10" t="s">
        <v>6</v>
      </c>
      <c r="E12" s="10" t="s">
        <v>11</v>
      </c>
      <c r="F12" s="13" t="s">
        <v>8</v>
      </c>
      <c r="G12" s="11" t="s">
        <v>7</v>
      </c>
    </row>
    <row r="13" spans="1:7" x14ac:dyDescent="0.25">
      <c r="A13" s="12">
        <f t="shared" ref="A13:A24" si="0">F13*B13</f>
        <v>9.7510000868544431</v>
      </c>
      <c r="B13" s="12">
        <f t="shared" ref="B13:B24" si="1">($B$6+($B$7*G13))*G13</f>
        <v>9.0768932171978403</v>
      </c>
      <c r="C13" s="12">
        <f t="shared" ref="C13:C24" si="2">$B$6+(2*G13*SQRT(1+($B$7*$B$7)))</f>
        <v>8.2765581099214991</v>
      </c>
      <c r="D13" s="12">
        <f t="shared" ref="D13:D24" si="3">B13/C13</f>
        <v>1.0966990259292617</v>
      </c>
      <c r="E13" s="12">
        <f t="shared" ref="E13:E24" si="4">$B$6+(2*$B$7*G13)</f>
        <v>6.731090020850365</v>
      </c>
      <c r="F13" s="12">
        <f t="shared" ref="F13:F24" si="5">(1/$B$8)*(POWER(D13,2/3)*(POWER($B$9,1/2)))</f>
        <v>1.07426625537242</v>
      </c>
      <c r="G13" s="12">
        <v>1.8655450104251823</v>
      </c>
    </row>
    <row r="14" spans="1:7" x14ac:dyDescent="0.25">
      <c r="A14" s="12">
        <f t="shared" si="0"/>
        <v>9.254999755008626</v>
      </c>
      <c r="B14" s="12">
        <f t="shared" si="1"/>
        <v>8.735129998652134</v>
      </c>
      <c r="C14" s="12">
        <f t="shared" si="2"/>
        <v>8.1318480983674775</v>
      </c>
      <c r="D14" s="12">
        <f t="shared" si="3"/>
        <v>1.0741875515856929</v>
      </c>
      <c r="E14" s="12">
        <f t="shared" si="4"/>
        <v>6.6287645903749315</v>
      </c>
      <c r="F14" s="12">
        <f t="shared" si="5"/>
        <v>1.0595148276484392</v>
      </c>
      <c r="G14" s="12">
        <v>1.814382295187466</v>
      </c>
    </row>
    <row r="15" spans="1:7" x14ac:dyDescent="0.25">
      <c r="A15" s="12">
        <f t="shared" si="0"/>
        <v>8.9819994528224765</v>
      </c>
      <c r="B15" s="12">
        <f t="shared" si="1"/>
        <v>8.5451408764525549</v>
      </c>
      <c r="C15" s="12">
        <f t="shared" si="2"/>
        <v>8.0504280746848824</v>
      </c>
      <c r="D15" s="12">
        <f t="shared" si="3"/>
        <v>1.061451738612923</v>
      </c>
      <c r="E15" s="12">
        <f t="shared" si="4"/>
        <v>6.5711919395045992</v>
      </c>
      <c r="F15" s="12">
        <f t="shared" si="5"/>
        <v>1.0511236248396738</v>
      </c>
      <c r="G15" s="12">
        <v>1.7855959697522996</v>
      </c>
    </row>
    <row r="16" spans="1:7" x14ac:dyDescent="0.25">
      <c r="A16" s="12">
        <f t="shared" si="0"/>
        <v>8.109001310707697</v>
      </c>
      <c r="B16" s="12">
        <f t="shared" si="1"/>
        <v>7.9279149492216234</v>
      </c>
      <c r="C16" s="12">
        <f t="shared" si="2"/>
        <v>7.7808464211871815</v>
      </c>
      <c r="D16" s="12">
        <f t="shared" si="3"/>
        <v>1.0189013534098263</v>
      </c>
      <c r="E16" s="12">
        <f t="shared" si="4"/>
        <v>6.3805689242328931</v>
      </c>
      <c r="F16" s="12">
        <f t="shared" si="5"/>
        <v>1.0228416125356961</v>
      </c>
      <c r="G16" s="12">
        <v>1.6902844621164463</v>
      </c>
    </row>
    <row r="17" spans="1:7" x14ac:dyDescent="0.25">
      <c r="A17" s="12">
        <f t="shared" si="0"/>
        <v>7.7559987296339559</v>
      </c>
      <c r="B17" s="12">
        <f t="shared" si="1"/>
        <v>7.6738265977576718</v>
      </c>
      <c r="C17" s="12">
        <f t="shared" si="2"/>
        <v>7.6675003208592853</v>
      </c>
      <c r="D17" s="12">
        <f t="shared" si="3"/>
        <v>1.0008250768351683</v>
      </c>
      <c r="E17" s="12">
        <f t="shared" si="4"/>
        <v>6.3004211280699867</v>
      </c>
      <c r="F17" s="12">
        <f t="shared" si="5"/>
        <v>1.0107081038161971</v>
      </c>
      <c r="G17" s="12">
        <v>1.6502105640349936</v>
      </c>
    </row>
    <row r="18" spans="1:7" x14ac:dyDescent="0.25">
      <c r="A18" s="12">
        <f t="shared" si="0"/>
        <v>7.5420009683529523</v>
      </c>
      <c r="B18" s="12">
        <f t="shared" si="1"/>
        <v>7.5184312376953306</v>
      </c>
      <c r="C18" s="12">
        <f t="shared" si="2"/>
        <v>7.5974639447028212</v>
      </c>
      <c r="D18" s="12">
        <f t="shared" si="3"/>
        <v>0.98959748837471029</v>
      </c>
      <c r="E18" s="12">
        <f t="shared" si="4"/>
        <v>6.2508979315600186</v>
      </c>
      <c r="F18" s="12">
        <f t="shared" si="5"/>
        <v>1.0031349266771836</v>
      </c>
      <c r="G18" s="12">
        <v>1.6254489657800095</v>
      </c>
    </row>
    <row r="19" spans="1:7" x14ac:dyDescent="0.25">
      <c r="A19" s="12">
        <f t="shared" si="0"/>
        <v>7.3769968662453227</v>
      </c>
      <c r="B19" s="12">
        <f t="shared" si="1"/>
        <v>7.3978824923004058</v>
      </c>
      <c r="C19" s="12">
        <f t="shared" si="2"/>
        <v>7.5427483161294182</v>
      </c>
      <c r="D19" s="12">
        <f t="shared" si="3"/>
        <v>0.98079402655936021</v>
      </c>
      <c r="E19" s="12">
        <f t="shared" si="4"/>
        <v>6.2122081395588822</v>
      </c>
      <c r="F19" s="12">
        <f t="shared" si="5"/>
        <v>0.99717681024579397</v>
      </c>
      <c r="G19" s="12">
        <v>1.6061040697794409</v>
      </c>
    </row>
    <row r="20" spans="1:7" x14ac:dyDescent="0.25">
      <c r="A20" s="12">
        <f t="shared" si="0"/>
        <v>7.2089980538762033</v>
      </c>
      <c r="B20" s="12">
        <f t="shared" si="1"/>
        <v>7.2744720688129032</v>
      </c>
      <c r="C20" s="12">
        <f t="shared" si="2"/>
        <v>7.486378533303089</v>
      </c>
      <c r="D20" s="12">
        <f t="shared" si="3"/>
        <v>0.97169439622275022</v>
      </c>
      <c r="E20" s="12">
        <f t="shared" si="4"/>
        <v>6.1723486838683712</v>
      </c>
      <c r="F20" s="12">
        <f t="shared" si="5"/>
        <v>0.99099948225557155</v>
      </c>
      <c r="G20" s="12">
        <v>1.5861743419341856</v>
      </c>
    </row>
    <row r="21" spans="1:7" x14ac:dyDescent="0.25">
      <c r="A21" s="12">
        <f t="shared" si="0"/>
        <v>6.8030008563317423</v>
      </c>
      <c r="B21" s="12">
        <f t="shared" si="1"/>
        <v>6.9732992307584771</v>
      </c>
      <c r="C21" s="12">
        <f t="shared" si="2"/>
        <v>7.3472600018332841</v>
      </c>
      <c r="D21" s="12">
        <f t="shared" si="3"/>
        <v>0.94910200932299982</v>
      </c>
      <c r="E21" s="12">
        <f t="shared" si="4"/>
        <v>6.0739770268773583</v>
      </c>
      <c r="F21" s="12">
        <f t="shared" si="5"/>
        <v>0.97557850756273778</v>
      </c>
      <c r="G21" s="12">
        <v>1.5369885134386789</v>
      </c>
    </row>
    <row r="22" spans="1:7" x14ac:dyDescent="0.25">
      <c r="A22" s="12">
        <f t="shared" si="0"/>
        <v>6.0539977292949851</v>
      </c>
      <c r="B22" s="12">
        <f t="shared" si="1"/>
        <v>6.4058659531667406</v>
      </c>
      <c r="C22" s="12">
        <f t="shared" si="2"/>
        <v>7.0788331982770947</v>
      </c>
      <c r="D22" s="12">
        <f t="shared" si="3"/>
        <v>0.90493246185343845</v>
      </c>
      <c r="E22" s="12">
        <f t="shared" si="4"/>
        <v>5.8841706138305474</v>
      </c>
      <c r="F22" s="12">
        <f t="shared" si="5"/>
        <v>0.94507093553872923</v>
      </c>
      <c r="G22" s="12">
        <v>1.4420853069152737</v>
      </c>
    </row>
    <row r="23" spans="1:7" x14ac:dyDescent="0.25">
      <c r="A23" s="12">
        <f t="shared" si="0"/>
        <v>5.9849976702630148</v>
      </c>
      <c r="B23" s="12">
        <f t="shared" si="1"/>
        <v>6.3527580327720816</v>
      </c>
      <c r="C23" s="12">
        <f t="shared" si="2"/>
        <v>7.0532657890999744</v>
      </c>
      <c r="D23" s="12">
        <f t="shared" si="3"/>
        <v>0.90068320445112837</v>
      </c>
      <c r="E23" s="12">
        <f t="shared" si="4"/>
        <v>5.8660917254240346</v>
      </c>
      <c r="F23" s="12">
        <f t="shared" si="5"/>
        <v>0.94211012593083265</v>
      </c>
      <c r="G23" s="12">
        <v>1.4330458627120173</v>
      </c>
    </row>
    <row r="24" spans="1:7" x14ac:dyDescent="0.25">
      <c r="A24" s="12">
        <f t="shared" si="0"/>
        <v>5.5349949360173865</v>
      </c>
      <c r="B24" s="12">
        <f t="shared" si="1"/>
        <v>6.0026288768978899</v>
      </c>
      <c r="C24" s="12">
        <f t="shared" si="2"/>
        <v>6.8826919839276748</v>
      </c>
      <c r="D24" s="12">
        <f t="shared" si="3"/>
        <v>0.87213388175950768</v>
      </c>
      <c r="E24" s="12">
        <f t="shared" si="4"/>
        <v>5.7454778310939085</v>
      </c>
      <c r="F24" s="12">
        <f t="shared" si="5"/>
        <v>0.92209514356613487</v>
      </c>
      <c r="G24" s="12">
        <v>1.3727389155469543</v>
      </c>
    </row>
  </sheetData>
  <mergeCells count="2">
    <mergeCell ref="A5:B5"/>
    <mergeCell ref="B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Caudales y Velocidad </vt:lpstr>
      <vt:lpstr>Hoja1</vt:lpstr>
      <vt:lpstr>Caudales Canal j mujica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2018-09-15T22:08:10Z</dcterms:modified>
</cp:coreProperties>
</file>