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J's\Desktop\"/>
    </mc:Choice>
  </mc:AlternateContent>
  <xr:revisionPtr revIDLastSave="0" documentId="13_ncr:1_{AA91D70B-0DBB-47AB-941C-C88C130F11F9}" xr6:coauthVersionLast="47" xr6:coauthVersionMax="47" xr10:uidLastSave="{00000000-0000-0000-0000-000000000000}"/>
  <bookViews>
    <workbookView xWindow="-110" yWindow="-110" windowWidth="19420" windowHeight="11500" activeTab="2" xr2:uid="{3A980BCA-9022-4D61-88BA-2DE7A4D652B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3" l="1"/>
  <c r="M9" i="3"/>
  <c r="M10" i="3"/>
  <c r="M11" i="3"/>
  <c r="M12" i="3"/>
  <c r="M13" i="3"/>
  <c r="Q13" i="3" s="1"/>
  <c r="M14" i="3"/>
  <c r="Q14" i="3" s="1"/>
  <c r="M15" i="3"/>
  <c r="Q15" i="3" s="1"/>
  <c r="M16" i="3"/>
  <c r="Q16" i="3" s="1"/>
  <c r="M17" i="3"/>
  <c r="Q17" i="3" s="1"/>
  <c r="M18" i="3"/>
  <c r="Q18" i="3" s="1"/>
  <c r="M19" i="3"/>
  <c r="Q19" i="3" s="1"/>
  <c r="M20" i="3"/>
  <c r="Q20" i="3" s="1"/>
  <c r="M21" i="3"/>
  <c r="Q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8" i="3"/>
  <c r="E8" i="3"/>
  <c r="E9" i="3"/>
  <c r="E10" i="3"/>
  <c r="E11" i="3"/>
  <c r="E12" i="3"/>
  <c r="E13" i="3"/>
  <c r="G13" i="3" s="1"/>
  <c r="Y13" i="3" s="1"/>
  <c r="E14" i="3"/>
  <c r="P14" i="3" s="1"/>
  <c r="E15" i="3"/>
  <c r="P15" i="3" s="1"/>
  <c r="E16" i="3"/>
  <c r="E17" i="3"/>
  <c r="E18" i="3"/>
  <c r="E19" i="3"/>
  <c r="E20" i="3"/>
  <c r="P20" i="3" s="1"/>
  <c r="E21" i="3"/>
  <c r="P12" i="3"/>
  <c r="G11" i="3"/>
  <c r="G10" i="3"/>
  <c r="G8" i="3"/>
  <c r="P16" i="3"/>
  <c r="G17" i="3"/>
  <c r="P18" i="3"/>
  <c r="G19" i="3"/>
  <c r="T3" i="3"/>
  <c r="T4" i="3"/>
  <c r="T5" i="3"/>
  <c r="T6" i="3"/>
  <c r="T7" i="3"/>
  <c r="T2" i="3"/>
  <c r="P3" i="3"/>
  <c r="P4" i="3"/>
  <c r="P5" i="3"/>
  <c r="P6" i="3"/>
  <c r="P7" i="3"/>
  <c r="P9" i="3"/>
  <c r="P21" i="3"/>
  <c r="P2" i="3"/>
  <c r="O5" i="3"/>
  <c r="S5" i="3" s="1"/>
  <c r="O6" i="3"/>
  <c r="S6" i="3" s="1"/>
  <c r="O15" i="3"/>
  <c r="S15" i="3" s="1"/>
  <c r="O16" i="3"/>
  <c r="S16" i="3" s="1"/>
  <c r="O17" i="3"/>
  <c r="S17" i="3" s="1"/>
  <c r="N3" i="3"/>
  <c r="R3" i="3" s="1"/>
  <c r="N4" i="3"/>
  <c r="R4" i="3" s="1"/>
  <c r="N5" i="3"/>
  <c r="R5" i="3" s="1"/>
  <c r="N6" i="3"/>
  <c r="R6" i="3" s="1"/>
  <c r="N7" i="3"/>
  <c r="R7" i="3" s="1"/>
  <c r="N8" i="3"/>
  <c r="R8" i="3" s="1"/>
  <c r="N9" i="3"/>
  <c r="R9" i="3" s="1"/>
  <c r="N10" i="3"/>
  <c r="R10" i="3" s="1"/>
  <c r="N11" i="3"/>
  <c r="R11" i="3" s="1"/>
  <c r="N12" i="3"/>
  <c r="R12" i="3" s="1"/>
  <c r="N13" i="3"/>
  <c r="R13" i="3" s="1"/>
  <c r="N14" i="3"/>
  <c r="R14" i="3" s="1"/>
  <c r="N15" i="3"/>
  <c r="R15" i="3" s="1"/>
  <c r="N16" i="3"/>
  <c r="R16" i="3" s="1"/>
  <c r="N17" i="3"/>
  <c r="R17" i="3" s="1"/>
  <c r="N18" i="3"/>
  <c r="R18" i="3" s="1"/>
  <c r="N19" i="3"/>
  <c r="R19" i="3" s="1"/>
  <c r="N20" i="3"/>
  <c r="R20" i="3" s="1"/>
  <c r="N21" i="3"/>
  <c r="R21" i="3" s="1"/>
  <c r="N2" i="3"/>
  <c r="R2" i="3" s="1"/>
  <c r="I2" i="3"/>
  <c r="I3" i="3"/>
  <c r="I4" i="3"/>
  <c r="I5" i="3"/>
  <c r="I6" i="3"/>
  <c r="I7" i="3"/>
  <c r="M3" i="3"/>
  <c r="Q3" i="3" s="1"/>
  <c r="M4" i="3"/>
  <c r="Q4" i="3"/>
  <c r="M5" i="3"/>
  <c r="Q5" i="3" s="1"/>
  <c r="M6" i="3"/>
  <c r="Q6" i="3"/>
  <c r="M7" i="3"/>
  <c r="Q7" i="3" s="1"/>
  <c r="Q9" i="3"/>
  <c r="Q10" i="3"/>
  <c r="Q11" i="3"/>
  <c r="Q12" i="3"/>
  <c r="Q21" i="3"/>
  <c r="M2" i="3"/>
  <c r="Q2" i="3" s="1"/>
  <c r="D13" i="3"/>
  <c r="F13" i="3" s="1"/>
  <c r="X13" i="3" s="1"/>
  <c r="D17" i="3"/>
  <c r="F17" i="3" s="1"/>
  <c r="D18" i="3"/>
  <c r="F18" i="3" s="1"/>
  <c r="D19" i="3"/>
  <c r="F19" i="3" s="1"/>
  <c r="D20" i="3"/>
  <c r="F20" i="3" s="1"/>
  <c r="D10" i="3"/>
  <c r="F10" i="3" s="1"/>
  <c r="D11" i="3"/>
  <c r="F11" i="3" s="1"/>
  <c r="D12" i="3"/>
  <c r="F12" i="3" s="1"/>
  <c r="D14" i="3"/>
  <c r="F14" i="3" s="1"/>
  <c r="D15" i="3"/>
  <c r="F15" i="3" s="1"/>
  <c r="D16" i="3"/>
  <c r="F16" i="3" s="1"/>
  <c r="D21" i="3"/>
  <c r="F21" i="3" s="1"/>
  <c r="G21" i="3"/>
  <c r="D2" i="3"/>
  <c r="F2" i="3" s="1"/>
  <c r="X2" i="3" s="1"/>
  <c r="D3" i="3"/>
  <c r="F3" i="3" s="1"/>
  <c r="E3" i="3"/>
  <c r="D4" i="3"/>
  <c r="F4" i="3" s="1"/>
  <c r="X4" i="3" s="1"/>
  <c r="E4" i="3"/>
  <c r="D5" i="3"/>
  <c r="F5" i="3" s="1"/>
  <c r="X5" i="3" s="1"/>
  <c r="E5" i="3"/>
  <c r="D6" i="3"/>
  <c r="F6" i="3" s="1"/>
  <c r="X6" i="3" s="1"/>
  <c r="E6" i="3"/>
  <c r="D7" i="3"/>
  <c r="F7" i="3" s="1"/>
  <c r="E7" i="3"/>
  <c r="D8" i="3"/>
  <c r="O8" i="3" s="1"/>
  <c r="S8" i="3" s="1"/>
  <c r="D9" i="3"/>
  <c r="O9" i="3" s="1"/>
  <c r="S9" i="3" s="1"/>
  <c r="G9" i="3"/>
  <c r="E2" i="3"/>
  <c r="G2" i="3" s="1"/>
  <c r="H4" i="2"/>
  <c r="H5" i="2"/>
  <c r="H6" i="2"/>
  <c r="H7" i="2"/>
  <c r="H8" i="2"/>
  <c r="H9" i="2"/>
  <c r="H10" i="2"/>
  <c r="H11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3" i="2"/>
  <c r="J3" i="1"/>
  <c r="I3" i="1"/>
  <c r="H3" i="1"/>
  <c r="G3" i="1"/>
  <c r="P11" i="3" l="1"/>
  <c r="P10" i="3"/>
  <c r="G16" i="3"/>
  <c r="G15" i="3"/>
  <c r="G14" i="3"/>
  <c r="P13" i="3"/>
  <c r="P17" i="3"/>
  <c r="G12" i="3"/>
  <c r="Y12" i="3" s="1"/>
  <c r="G18" i="3"/>
  <c r="Y18" i="3" s="1"/>
  <c r="P19" i="3"/>
  <c r="G20" i="3"/>
  <c r="P8" i="3"/>
  <c r="O18" i="3"/>
  <c r="S18" i="3" s="1"/>
  <c r="O12" i="3"/>
  <c r="S12" i="3" s="1"/>
  <c r="O11" i="3"/>
  <c r="S11" i="3" s="1"/>
  <c r="O20" i="3"/>
  <c r="S20" i="3" s="1"/>
  <c r="O4" i="3"/>
  <c r="S4" i="3" s="1"/>
  <c r="O3" i="3"/>
  <c r="S3" i="3" s="1"/>
  <c r="O14" i="3"/>
  <c r="S14" i="3" s="1"/>
  <c r="O13" i="3"/>
  <c r="S13" i="3" s="1"/>
  <c r="O2" i="3"/>
  <c r="S2" i="3" s="1"/>
  <c r="O10" i="3"/>
  <c r="S10" i="3" s="1"/>
  <c r="O21" i="3"/>
  <c r="S21" i="3" s="1"/>
  <c r="O19" i="3"/>
  <c r="S19" i="3" s="1"/>
  <c r="O7" i="3"/>
  <c r="S7" i="3" s="1"/>
  <c r="F8" i="3"/>
  <c r="X8" i="3" s="1"/>
  <c r="F9" i="3"/>
  <c r="X9" i="3" s="1"/>
  <c r="G6" i="3"/>
  <c r="Y6" i="3" s="1"/>
  <c r="AA13" i="3"/>
  <c r="AB13" i="3" s="1"/>
  <c r="X19" i="3"/>
  <c r="G7" i="3"/>
  <c r="Y7" i="3" s="1"/>
  <c r="Y9" i="3"/>
  <c r="X20" i="3"/>
  <c r="Y10" i="3"/>
  <c r="Y15" i="3"/>
  <c r="Y8" i="3"/>
  <c r="X11" i="3"/>
  <c r="X21" i="3"/>
  <c r="X15" i="3"/>
  <c r="X14" i="3"/>
  <c r="X18" i="3"/>
  <c r="Y19" i="3"/>
  <c r="AA19" i="3" s="1"/>
  <c r="AB19" i="3" s="1"/>
  <c r="X10" i="3"/>
  <c r="X16" i="3"/>
  <c r="X17" i="3"/>
  <c r="X12" i="3"/>
  <c r="AA12" i="3" s="1"/>
  <c r="AB12" i="3" s="1"/>
  <c r="Y17" i="3"/>
  <c r="Y20" i="3"/>
  <c r="G5" i="3"/>
  <c r="Y5" i="3" s="1"/>
  <c r="G4" i="3"/>
  <c r="Y4" i="3" s="1"/>
  <c r="G3" i="3"/>
  <c r="Y3" i="3" s="1"/>
  <c r="Y21" i="3"/>
  <c r="Y16" i="3"/>
  <c r="Y14" i="3"/>
  <c r="Y11" i="3"/>
  <c r="X3" i="3"/>
  <c r="X7" i="3"/>
  <c r="Y2" i="3"/>
  <c r="J4" i="1"/>
  <c r="H4" i="1"/>
  <c r="AA9" i="3" l="1"/>
  <c r="AB9" i="3" s="1"/>
  <c r="AA21" i="3"/>
  <c r="AB21" i="3" s="1"/>
  <c r="AA8" i="3"/>
  <c r="AB8" i="3" s="1"/>
  <c r="AA16" i="3"/>
  <c r="AB16" i="3" s="1"/>
  <c r="AA18" i="3"/>
  <c r="AB18" i="3" s="1"/>
  <c r="AA17" i="3"/>
  <c r="AB17" i="3" s="1"/>
  <c r="AA10" i="3"/>
  <c r="AB10" i="3" s="1"/>
  <c r="AA15" i="3"/>
  <c r="AB15" i="3" s="1"/>
  <c r="AA11" i="3"/>
  <c r="AB11" i="3" s="1"/>
  <c r="AA20" i="3"/>
  <c r="AB20" i="3" s="1"/>
  <c r="AA14" i="3"/>
  <c r="AB14" i="3" s="1"/>
</calcChain>
</file>

<file path=xl/sharedStrings.xml><?xml version="1.0" encoding="utf-8"?>
<sst xmlns="http://schemas.openxmlformats.org/spreadsheetml/2006/main" count="65" uniqueCount="41">
  <si>
    <t># Jobs</t>
  </si>
  <si>
    <t>FCFS Efficiency</t>
  </si>
  <si>
    <t>PS Efficiency</t>
  </si>
  <si>
    <t>Mean Queue Length FCFS</t>
  </si>
  <si>
    <t>Mean Queue Length PS</t>
  </si>
  <si>
    <t>Mean FCFS Efficiency</t>
  </si>
  <si>
    <t>Mean PS Efficiency</t>
  </si>
  <si>
    <t>Mean Queue Length</t>
  </si>
  <si>
    <t>Efficiency</t>
  </si>
  <si>
    <t>Diff:</t>
  </si>
  <si>
    <t xml:space="preserve">Model </t>
  </si>
  <si>
    <t>FCFS Simulation</t>
  </si>
  <si>
    <t>PS Simulation</t>
  </si>
  <si>
    <t>Queue Length (pi'(1))</t>
  </si>
  <si>
    <t>lambda</t>
  </si>
  <si>
    <t>Variance</t>
  </si>
  <si>
    <t>Mean</t>
  </si>
  <si>
    <t>Log Model</t>
  </si>
  <si>
    <t>pi'(1)</t>
  </si>
  <si>
    <t>l'(1)</t>
  </si>
  <si>
    <t>e^(-lambda)</t>
  </si>
  <si>
    <t>e^(+lambda)</t>
  </si>
  <si>
    <t>FCFS</t>
  </si>
  <si>
    <t>Difference</t>
  </si>
  <si>
    <t>Difference L+</t>
  </si>
  <si>
    <t>Difference L-</t>
  </si>
  <si>
    <t>L(-lambda)</t>
  </si>
  <si>
    <t>L(+lambda)</t>
  </si>
  <si>
    <t>Linear Model</t>
  </si>
  <si>
    <t>pi'(1)+linear model</t>
  </si>
  <si>
    <t>-</t>
  </si>
  <si>
    <t>Linear Model Difference</t>
  </si>
  <si>
    <t>Non Linear Difference</t>
  </si>
  <si>
    <t>NonLinear Model</t>
  </si>
  <si>
    <t>pi'(1)+nonlinear Model</t>
  </si>
  <si>
    <t xml:space="preserve"> </t>
  </si>
  <si>
    <t>Linear*e+lambda Difference</t>
  </si>
  <si>
    <t>Linear*e-lambda Difference</t>
  </si>
  <si>
    <t>Linear*e-lambda</t>
  </si>
  <si>
    <t>Linear Model*e+Lambda</t>
  </si>
  <si>
    <t>s(lambda)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</si>
</sst>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Aptos Narrow"/>
      <family val="2"/>
      <scheme val="minor"/>
    </font>
    <font>
      <sz val="11"/>
      <color theme="2" tint="-9.9978637043366805E-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 applyAlignment="1">
      <alignment horizontal="centerContinuous"/>
    </xf>
    <xf numFmtId="0" fontId="0" fillId="2" borderId="6" xfId="0" applyFill="1" applyBorder="1" applyAlignment="1">
      <alignment horizontal="centerContinuous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11" xfId="0" applyNumberFormat="1" applyBorder="1"/>
    <xf numFmtId="0" fontId="1" fillId="0" borderId="10" xfId="0" applyFont="1" applyBorder="1"/>
    <xf numFmtId="0" fontId="1" fillId="0" borderId="0" xfId="0" applyFont="1"/>
    <xf numFmtId="0" fontId="1" fillId="0" borderId="11" xfId="0" applyFont="1" applyBorder="1"/>
    <xf numFmtId="0" fontId="1" fillId="0" borderId="12" xfId="0" applyFont="1" applyBorder="1"/>
    <xf numFmtId="165" fontId="1" fillId="0" borderId="12" xfId="0" applyNumberFormat="1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0" xfId="0" applyBorder="1"/>
    <xf numFmtId="0" fontId="1" fillId="0" borderId="0" xfId="0" applyFont="1" applyBorder="1"/>
    <xf numFmtId="164" fontId="0" fillId="0" borderId="0" xfId="0" applyNumberFormat="1" applyBorder="1"/>
    <xf numFmtId="0" fontId="0" fillId="0" borderId="12" xfId="0" applyBorder="1"/>
    <xf numFmtId="0" fontId="0" fillId="0" borderId="3" xfId="0" applyBorder="1"/>
    <xf numFmtId="164" fontId="0" fillId="0" borderId="4" xfId="0" applyNumberFormat="1" applyBorder="1"/>
    <xf numFmtId="0" fontId="0" fillId="0" borderId="0" xfId="0" applyFill="1" applyBorder="1"/>
    <xf numFmtId="0" fontId="0" fillId="3" borderId="0" xfId="0" applyFill="1" applyBorder="1"/>
    <xf numFmtId="0" fontId="0" fillId="3" borderId="0" xfId="0" applyFill="1"/>
    <xf numFmtId="0" fontId="0" fillId="0" borderId="7" xfId="0" applyFill="1" applyBorder="1"/>
    <xf numFmtId="0" fontId="0" fillId="0" borderId="9" xfId="0" applyFill="1" applyBorder="1"/>
    <xf numFmtId="0" fontId="1" fillId="3" borderId="0" xfId="0" applyFont="1" applyFill="1" applyBorder="1"/>
    <xf numFmtId="0" fontId="1" fillId="3" borderId="12" xfId="0" applyFont="1" applyFill="1" applyBorder="1"/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750585774479338E-2"/>
          <c:y val="3.4914928319194474E-2"/>
          <c:w val="0.91616526195095183"/>
          <c:h val="0.79036918593622074"/>
        </c:manualLayout>
      </c:layout>
      <c:lineChart>
        <c:grouping val="standard"/>
        <c:varyColors val="0"/>
        <c:ser>
          <c:idx val="10"/>
          <c:order val="9"/>
          <c:tx>
            <c:v>Model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Sheet2!$B$3:$B$11</c:f>
              <c:numCache>
                <c:formatCode>0.000</c:formatCode>
                <c:ptCount val="9"/>
                <c:pt idx="0" formatCode="General">
                  <c:v>4.9509999999999996</c:v>
                </c:pt>
                <c:pt idx="1">
                  <c:v>2.4</c:v>
                </c:pt>
                <c:pt idx="2" formatCode="General">
                  <c:v>1.516</c:v>
                </c:pt>
                <c:pt idx="3">
                  <c:v>1.05</c:v>
                </c:pt>
                <c:pt idx="4" formatCode="General">
                  <c:v>0.75</c:v>
                </c:pt>
                <c:pt idx="5">
                  <c:v>0.53300000000000003</c:v>
                </c:pt>
                <c:pt idx="6" formatCode="General">
                  <c:v>0.36399999999999999</c:v>
                </c:pt>
                <c:pt idx="7">
                  <c:v>0.22500000000000001</c:v>
                </c:pt>
                <c:pt idx="8" formatCode="General">
                  <c:v>0.106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8D6-40AF-AED9-7BA64CDCB0B1}"/>
            </c:ext>
          </c:extLst>
        </c:ser>
        <c:ser>
          <c:idx val="11"/>
          <c:order val="10"/>
          <c:tx>
            <c:v>FCFS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Sheet2!$C$3:$C$11</c:f>
              <c:numCache>
                <c:formatCode>General</c:formatCode>
                <c:ptCount val="9"/>
                <c:pt idx="0">
                  <c:v>0.36199999999999999</c:v>
                </c:pt>
                <c:pt idx="1">
                  <c:v>0.27500000000000002</c:v>
                </c:pt>
                <c:pt idx="2">
                  <c:v>0.41299999999999998</c:v>
                </c:pt>
                <c:pt idx="3">
                  <c:v>0.67300000000000004</c:v>
                </c:pt>
                <c:pt idx="4">
                  <c:v>0.59399999999999997</c:v>
                </c:pt>
                <c:pt idx="5">
                  <c:v>0.81599999999999995</c:v>
                </c:pt>
                <c:pt idx="6">
                  <c:v>1.121</c:v>
                </c:pt>
                <c:pt idx="7" formatCode="0.000">
                  <c:v>1.1000000000000001</c:v>
                </c:pt>
                <c:pt idx="8">
                  <c:v>2.157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8D6-40AF-AED9-7BA64CDCB0B1}"/>
            </c:ext>
          </c:extLst>
        </c:ser>
        <c:ser>
          <c:idx val="12"/>
          <c:order val="11"/>
          <c:tx>
            <c:v>PS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Sheet2!$D$3:$D$11</c:f>
              <c:numCache>
                <c:formatCode>General</c:formatCode>
                <c:ptCount val="9"/>
                <c:pt idx="0">
                  <c:v>0.73199999999999998</c:v>
                </c:pt>
                <c:pt idx="1">
                  <c:v>0.40500000000000003</c:v>
                </c:pt>
                <c:pt idx="2" formatCode="0.000">
                  <c:v>0.56000000000000005</c:v>
                </c:pt>
                <c:pt idx="3">
                  <c:v>0.89300000000000002</c:v>
                </c:pt>
                <c:pt idx="4">
                  <c:v>1.236</c:v>
                </c:pt>
                <c:pt idx="5">
                  <c:v>1.085</c:v>
                </c:pt>
                <c:pt idx="6">
                  <c:v>1.621</c:v>
                </c:pt>
                <c:pt idx="7">
                  <c:v>1.212</c:v>
                </c:pt>
                <c:pt idx="8">
                  <c:v>2.1230000000000002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8D6-40AF-AED9-7BA64CDCB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841200"/>
        <c:axId val="1411841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Sheet2!$A$2:$C$2</c15:sqref>
                        </c15:formulaRef>
                      </c:ext>
                    </c:extLst>
                    <c:strCache>
                      <c:ptCount val="3"/>
                      <c:pt idx="0">
                        <c:v>lambda</c:v>
                      </c:pt>
                      <c:pt idx="1">
                        <c:v>Model </c:v>
                      </c:pt>
                      <c:pt idx="2">
                        <c:v>FCFS Simulation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Sheet2!$A$3:$C$3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</c:v>
                      </c:pt>
                      <c:pt idx="1">
                        <c:v>4.9509999999999996</c:v>
                      </c:pt>
                      <c:pt idx="2">
                        <c:v>0.36199999999999999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8D6-40AF-AED9-7BA64CDCB0B1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Sheet2!$A$2:$C$2</c15:sqref>
                        </c15:formulaRef>
                      </c:ext>
                    </c:extLst>
                    <c:strCache>
                      <c:ptCount val="3"/>
                      <c:pt idx="0">
                        <c:v>lambda</c:v>
                      </c:pt>
                      <c:pt idx="1">
                        <c:v>Model </c:v>
                      </c:pt>
                      <c:pt idx="2">
                        <c:v>FCFS Simulation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Sheet2!$A$4:$C$4</c15:sqref>
                        </c15:formulaRef>
                      </c:ext>
                    </c:extLst>
                    <c:numCache>
                      <c:formatCode>0.000</c:formatCode>
                      <c:ptCount val="3"/>
                      <c:pt idx="0" formatCode="General">
                        <c:v>0.8</c:v>
                      </c:pt>
                      <c:pt idx="1">
                        <c:v>2.4</c:v>
                      </c:pt>
                      <c:pt idx="2" formatCode="General">
                        <c:v>0.27500000000000002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8D6-40AF-AED9-7BA64CDCB0B1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Sheet2!$A$2:$C$2</c15:sqref>
                        </c15:formulaRef>
                      </c:ext>
                    </c:extLst>
                    <c:strCache>
                      <c:ptCount val="3"/>
                      <c:pt idx="0">
                        <c:v>lambda</c:v>
                      </c:pt>
                      <c:pt idx="1">
                        <c:v>Model </c:v>
                      </c:pt>
                      <c:pt idx="2">
                        <c:v>FCFS Simulation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Sheet2!$A$5:$C$5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0.7</c:v>
                      </c:pt>
                      <c:pt idx="1">
                        <c:v>1.516</c:v>
                      </c:pt>
                      <c:pt idx="2">
                        <c:v>0.41299999999999998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8D6-40AF-AED9-7BA64CDCB0B1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Sheet2!$A$2:$C$2</c15:sqref>
                        </c15:formulaRef>
                      </c:ext>
                    </c:extLst>
                    <c:strCache>
                      <c:ptCount val="3"/>
                      <c:pt idx="0">
                        <c:v>lambda</c:v>
                      </c:pt>
                      <c:pt idx="1">
                        <c:v>Model </c:v>
                      </c:pt>
                      <c:pt idx="2">
                        <c:v>FCFS Simulation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Sheet2!$A$6:$C$6</c15:sqref>
                        </c15:formulaRef>
                      </c:ext>
                    </c:extLst>
                    <c:numCache>
                      <c:formatCode>0.000</c:formatCode>
                      <c:ptCount val="3"/>
                      <c:pt idx="0" formatCode="General">
                        <c:v>0.6</c:v>
                      </c:pt>
                      <c:pt idx="1">
                        <c:v>1.05</c:v>
                      </c:pt>
                      <c:pt idx="2" formatCode="General">
                        <c:v>0.67300000000000004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8D6-40AF-AED9-7BA64CDCB0B1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Sheet2!$A$2:$C$2</c15:sqref>
                        </c15:formulaRef>
                      </c:ext>
                    </c:extLst>
                    <c:strCache>
                      <c:ptCount val="3"/>
                      <c:pt idx="0">
                        <c:v>lambda</c:v>
                      </c:pt>
                      <c:pt idx="1">
                        <c:v>Model </c:v>
                      </c:pt>
                      <c:pt idx="2">
                        <c:v>FCFS Simulation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Sheet2!$A$7:$C$7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</c:v>
                      </c:pt>
                      <c:pt idx="1">
                        <c:v>0.75</c:v>
                      </c:pt>
                      <c:pt idx="2">
                        <c:v>0.59399999999999997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58D6-40AF-AED9-7BA64CDCB0B1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Sheet2!$A$2:$C$2</c15:sqref>
                        </c15:formulaRef>
                      </c:ext>
                    </c:extLst>
                    <c:strCache>
                      <c:ptCount val="3"/>
                      <c:pt idx="0">
                        <c:v>lambda</c:v>
                      </c:pt>
                      <c:pt idx="1">
                        <c:v>Model </c:v>
                      </c:pt>
                      <c:pt idx="2">
                        <c:v>FCFS Simulation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Sheet2!$A$8:$C$8</c15:sqref>
                        </c15:formulaRef>
                      </c:ext>
                    </c:extLst>
                    <c:numCache>
                      <c:formatCode>0.000</c:formatCode>
                      <c:ptCount val="3"/>
                      <c:pt idx="0" formatCode="General">
                        <c:v>0.4</c:v>
                      </c:pt>
                      <c:pt idx="1">
                        <c:v>0.53300000000000003</c:v>
                      </c:pt>
                      <c:pt idx="2" formatCode="General">
                        <c:v>0.81599999999999995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58D6-40AF-AED9-7BA64CDCB0B1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Sheet2!$A$2:$C$2</c15:sqref>
                        </c15:formulaRef>
                      </c:ext>
                    </c:extLst>
                    <c:strCache>
                      <c:ptCount val="3"/>
                      <c:pt idx="0">
                        <c:v>lambda</c:v>
                      </c:pt>
                      <c:pt idx="1">
                        <c:v>Model </c:v>
                      </c:pt>
                      <c:pt idx="2">
                        <c:v>FCFS Simulation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Sheet2!$A$9:$C$9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0.36399999999999999</c:v>
                      </c:pt>
                      <c:pt idx="2">
                        <c:v>1.121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58D6-40AF-AED9-7BA64CDCB0B1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Sheet2!$A$2:$C$2</c15:sqref>
                        </c15:formulaRef>
                      </c:ext>
                    </c:extLst>
                    <c:strCache>
                      <c:ptCount val="3"/>
                      <c:pt idx="0">
                        <c:v>lambda</c:v>
                      </c:pt>
                      <c:pt idx="1">
                        <c:v>Model </c:v>
                      </c:pt>
                      <c:pt idx="2">
                        <c:v>FCFS Simulation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Sheet2!$A$10:$C$10</c15:sqref>
                        </c15:formulaRef>
                      </c:ext>
                    </c:extLst>
                    <c:numCache>
                      <c:formatCode>0.000</c:formatCode>
                      <c:ptCount val="3"/>
                      <c:pt idx="0" formatCode="General">
                        <c:v>0.2</c:v>
                      </c:pt>
                      <c:pt idx="1">
                        <c:v>0.22500000000000001</c:v>
                      </c:pt>
                      <c:pt idx="2">
                        <c:v>1.1000000000000001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58D6-40AF-AED9-7BA64CDCB0B1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Sheet2!$A$2:$C$2</c15:sqref>
                        </c15:formulaRef>
                      </c:ext>
                    </c:extLst>
                    <c:strCache>
                      <c:ptCount val="3"/>
                      <c:pt idx="0">
                        <c:v>lambda</c:v>
                      </c:pt>
                      <c:pt idx="1">
                        <c:v>Model </c:v>
                      </c:pt>
                      <c:pt idx="2">
                        <c:v>FCFS Simulation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Sheet2!$A$11:$C$11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0.1</c:v>
                      </c:pt>
                      <c:pt idx="1">
                        <c:v>0.106</c:v>
                      </c:pt>
                      <c:pt idx="2">
                        <c:v>2.157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58D6-40AF-AED9-7BA64CDCB0B1}"/>
                  </c:ext>
                </c:extLst>
              </c15:ser>
            </c15:filteredLineSeries>
          </c:ext>
        </c:extLst>
      </c:lineChart>
      <c:catAx>
        <c:axId val="141184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41680"/>
        <c:crosses val="autoZero"/>
        <c:auto val="1"/>
        <c:lblAlgn val="ctr"/>
        <c:lblOffset val="100"/>
        <c:noMultiLvlLbl val="0"/>
      </c:catAx>
      <c:valAx>
        <c:axId val="141184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4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0"/>
          <c:order val="20"/>
          <c:tx>
            <c:v>new mdel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Sheet3!$F$8:$F$21</c:f>
              <c:numCache>
                <c:formatCode>General</c:formatCode>
                <c:ptCount val="14"/>
                <c:pt idx="0">
                  <c:v>-2.6703825994308552</c:v>
                </c:pt>
                <c:pt idx="1">
                  <c:v>-1.8050713840622024</c:v>
                </c:pt>
                <c:pt idx="2">
                  <c:v>-1.126217775262965</c:v>
                </c:pt>
                <c:pt idx="3">
                  <c:v>-0.21678761563431276</c:v>
                </c:pt>
                <c:pt idx="4">
                  <c:v>1.3830775812954486</c:v>
                </c:pt>
                <c:pt idx="5">
                  <c:v>1.8560205967653889</c:v>
                </c:pt>
                <c:pt idx="6">
                  <c:v>2.3572195550497383</c:v>
                </c:pt>
                <c:pt idx="7">
                  <c:v>2.8793789921548267</c:v>
                </c:pt>
                <c:pt idx="8">
                  <c:v>3.4312440931193335</c:v>
                </c:pt>
                <c:pt idx="9">
                  <c:v>4.0450788951325158</c:v>
                </c:pt>
                <c:pt idx="10">
                  <c:v>4.6703263236077435</c:v>
                </c:pt>
                <c:pt idx="11">
                  <c:v>5.3248753954531702</c:v>
                </c:pt>
                <c:pt idx="12">
                  <c:v>6.01082226863711</c:v>
                </c:pt>
                <c:pt idx="13">
                  <c:v>6.7289537114438858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B866-498D-9542-2BE4CDF20A7A}"/>
            </c:ext>
          </c:extLst>
        </c:ser>
        <c:ser>
          <c:idx val="21"/>
          <c:order val="21"/>
          <c:tx>
            <c:v>FCFS</c:v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Sheet3!$H$8:$H$21</c:f>
              <c:numCache>
                <c:formatCode>0.000</c:formatCode>
                <c:ptCount val="14"/>
                <c:pt idx="0" formatCode="General">
                  <c:v>1.121</c:v>
                </c:pt>
                <c:pt idx="1">
                  <c:v>1.1000000000000001</c:v>
                </c:pt>
                <c:pt idx="2">
                  <c:v>1.5580000000000001</c:v>
                </c:pt>
                <c:pt idx="3">
                  <c:v>1.63</c:v>
                </c:pt>
                <c:pt idx="4">
                  <c:v>1.3380000000000001</c:v>
                </c:pt>
                <c:pt idx="5">
                  <c:v>2.3380000000000001</c:v>
                </c:pt>
                <c:pt idx="6">
                  <c:v>2.87</c:v>
                </c:pt>
                <c:pt idx="7">
                  <c:v>2.57</c:v>
                </c:pt>
                <c:pt idx="8">
                  <c:v>3.4390000000000001</c:v>
                </c:pt>
                <c:pt idx="9">
                  <c:v>2.9359999999999999</c:v>
                </c:pt>
                <c:pt idx="10">
                  <c:v>2.5739999999999998</c:v>
                </c:pt>
                <c:pt idx="11">
                  <c:v>1.8919999999999999</c:v>
                </c:pt>
                <c:pt idx="12">
                  <c:v>2.5510000000000002</c:v>
                </c:pt>
                <c:pt idx="13">
                  <c:v>2.2519999999999998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B866-498D-9542-2BE4CDF20A7A}"/>
            </c:ext>
          </c:extLst>
        </c:ser>
        <c:ser>
          <c:idx val="22"/>
          <c:order val="22"/>
          <c:tx>
            <c:v>pi'</c:v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Sheet3!$B$8:$B$21</c:f>
              <c:numCache>
                <c:formatCode>General</c:formatCode>
                <c:ptCount val="14"/>
                <c:pt idx="0">
                  <c:v>0.36409999999999998</c:v>
                </c:pt>
                <c:pt idx="1">
                  <c:v>0.22489999999999999</c:v>
                </c:pt>
                <c:pt idx="2">
                  <c:v>0.18709999999999999</c:v>
                </c:pt>
                <c:pt idx="3">
                  <c:v>0.15129999999999999</c:v>
                </c:pt>
                <c:pt idx="4">
                  <c:v>0.1055</c:v>
                </c:pt>
                <c:pt idx="5">
                  <c:v>9.4399999999999998E-2</c:v>
                </c:pt>
                <c:pt idx="6">
                  <c:v>8.3400000000000002E-2</c:v>
                </c:pt>
                <c:pt idx="7">
                  <c:v>6.1899999999999997E-2</c:v>
                </c:pt>
                <c:pt idx="8">
                  <c:v>4.0800000000000003E-2</c:v>
                </c:pt>
                <c:pt idx="9">
                  <c:v>5.1299999999999998E-2</c:v>
                </c:pt>
                <c:pt idx="10">
                  <c:v>4.0800000000000003E-2</c:v>
                </c:pt>
                <c:pt idx="11">
                  <c:v>3.04E-2</c:v>
                </c:pt>
                <c:pt idx="12">
                  <c:v>2.0199999999999999E-2</c:v>
                </c:pt>
                <c:pt idx="13">
                  <c:v>1.01E-2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B866-498D-9542-2BE4CDF20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751280"/>
        <c:axId val="5267503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(Sheet3!$A$1,Sheet3!$F$1,Sheet3!$H$1)</c15:sqref>
                        </c15:formulaRef>
                      </c:ext>
                    </c:extLst>
                    <c:strCache>
                      <c:ptCount val="3"/>
                      <c:pt idx="0">
                        <c:v>lambda</c:v>
                      </c:pt>
                      <c:pt idx="1">
                        <c:v>L(+lambda)</c:v>
                      </c:pt>
                      <c:pt idx="2">
                        <c:v>FCFS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(Sheet3!$A$2,Sheet3!$F$2,Sheet3!$H$2)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0.9</c:v>
                      </c:pt>
                      <c:pt idx="1">
                        <c:v>11.916768866797309</c:v>
                      </c:pt>
                      <c:pt idx="2">
                        <c:v>0.36199999999999999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66-498D-9542-2BE4CDF20A7A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(Sheet3!$A$1,Sheet3!$F$1,Sheet3!$H$1)</c15:sqref>
                        </c15:formulaRef>
                      </c:ext>
                    </c:extLst>
                    <c:strCache>
                      <c:ptCount val="3"/>
                      <c:pt idx="0">
                        <c:v>lambda</c:v>
                      </c:pt>
                      <c:pt idx="1">
                        <c:v>L(+lambda)</c:v>
                      </c:pt>
                      <c:pt idx="2">
                        <c:v>FCFS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(Sheet3!$A$3,Sheet3!$F$3,Sheet3!$H$3)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0.8</c:v>
                      </c:pt>
                      <c:pt idx="1">
                        <c:v>8.7336916462035337</c:v>
                      </c:pt>
                      <c:pt idx="2">
                        <c:v>0.27500000000000002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66-498D-9542-2BE4CDF20A7A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(Sheet3!$A$1,Sheet3!$F$1,Sheet3!$H$1)</c15:sqref>
                        </c15:formulaRef>
                      </c:ext>
                    </c:extLst>
                    <c:strCache>
                      <c:ptCount val="3"/>
                      <c:pt idx="0">
                        <c:v>lambda</c:v>
                      </c:pt>
                      <c:pt idx="1">
                        <c:v>L(+lambda)</c:v>
                      </c:pt>
                      <c:pt idx="2">
                        <c:v>FCFS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(Sheet3!$A$4,Sheet3!$F$4,Sheet3!$H$4)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0.7</c:v>
                      </c:pt>
                      <c:pt idx="1">
                        <c:v>7.2524952162908587</c:v>
                      </c:pt>
                      <c:pt idx="2">
                        <c:v>0.41299999999999998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66-498D-9542-2BE4CDF20A7A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(Sheet3!$A$1,Sheet3!$F$1,Sheet3!$H$1)</c15:sqref>
                        </c15:formulaRef>
                      </c:ext>
                    </c:extLst>
                    <c:strCache>
                      <c:ptCount val="3"/>
                      <c:pt idx="0">
                        <c:v>lambda</c:v>
                      </c:pt>
                      <c:pt idx="1">
                        <c:v>L(+lambda)</c:v>
                      </c:pt>
                      <c:pt idx="2">
                        <c:v>FCFS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(Sheet3!$A$5,Sheet3!$F$5,Sheet3!$H$5)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0.6</c:v>
                      </c:pt>
                      <c:pt idx="1">
                        <c:v>6.24153858111295</c:v>
                      </c:pt>
                      <c:pt idx="2">
                        <c:v>0.67300000000000004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F-B866-498D-9542-2BE4CDF20A7A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(Sheet3!$A$1,Sheet3!$F$1,Sheet3!$H$1)</c15:sqref>
                        </c15:formulaRef>
                      </c:ext>
                    </c:extLst>
                    <c:strCache>
                      <c:ptCount val="3"/>
                      <c:pt idx="0">
                        <c:v>lambda</c:v>
                      </c:pt>
                      <c:pt idx="1">
                        <c:v>L(+lambda)</c:v>
                      </c:pt>
                      <c:pt idx="2">
                        <c:v>FCFS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(Sheet3!$A$6,Sheet3!$F$6,Sheet3!$H$6)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0.5</c:v>
                      </c:pt>
                      <c:pt idx="1">
                        <c:v>5.4480556214953655</c:v>
                      </c:pt>
                      <c:pt idx="2">
                        <c:v>0.59399999999999997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0-B866-498D-9542-2BE4CDF20A7A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(Sheet3!$A$1,Sheet3!$F$1,Sheet3!$H$1)</c15:sqref>
                        </c15:formulaRef>
                      </c:ext>
                    </c:extLst>
                    <c:strCache>
                      <c:ptCount val="3"/>
                      <c:pt idx="0">
                        <c:v>lambda</c:v>
                      </c:pt>
                      <c:pt idx="1">
                        <c:v>L(+lambda)</c:v>
                      </c:pt>
                      <c:pt idx="2">
                        <c:v>FCFS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(Sheet3!$A$7,Sheet3!$F$7,Sheet3!$H$7)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0.4</c:v>
                      </c:pt>
                      <c:pt idx="1">
                        <c:v>4.7847003882776207</c:v>
                      </c:pt>
                      <c:pt idx="2">
                        <c:v>0.81599999999999995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1-B866-498D-9542-2BE4CDF20A7A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(Sheet3!$A$1,Sheet3!$F$1,Sheet3!$H$1)</c15:sqref>
                        </c15:formulaRef>
                      </c:ext>
                    </c:extLst>
                    <c:strCache>
                      <c:ptCount val="3"/>
                      <c:pt idx="0">
                        <c:v>lambda</c:v>
                      </c:pt>
                      <c:pt idx="1">
                        <c:v>L(+lambda)</c:v>
                      </c:pt>
                      <c:pt idx="2">
                        <c:v>FCFS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(Sheet3!$A$8,Sheet3!$F$8,Sheet3!$H$8)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0.3</c:v>
                      </c:pt>
                      <c:pt idx="1">
                        <c:v>-2.6703825994308552</c:v>
                      </c:pt>
                      <c:pt idx="2">
                        <c:v>1.121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B866-498D-9542-2BE4CDF20A7A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(Sheet3!$A$1,Sheet3!$F$1,Sheet3!$H$1)</c15:sqref>
                        </c15:formulaRef>
                      </c:ext>
                    </c:extLst>
                    <c:strCache>
                      <c:ptCount val="3"/>
                      <c:pt idx="0">
                        <c:v>lambda</c:v>
                      </c:pt>
                      <c:pt idx="1">
                        <c:v>L(+lambda)</c:v>
                      </c:pt>
                      <c:pt idx="2">
                        <c:v>FCFS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(Sheet3!$A$9,Sheet3!$F$9,Sheet3!$H$9)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0.2</c:v>
                      </c:pt>
                      <c:pt idx="1">
                        <c:v>-1.8050713840622024</c:v>
                      </c:pt>
                      <c:pt idx="2" formatCode="0.000">
                        <c:v>1.1000000000000001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B866-498D-9542-2BE4CDF20A7A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(Sheet3!$A$1,Sheet3!$F$1,Sheet3!$H$1)</c15:sqref>
                        </c15:formulaRef>
                      </c:ext>
                    </c:extLst>
                    <c:strCache>
                      <c:ptCount val="3"/>
                      <c:pt idx="0">
                        <c:v>lambda</c:v>
                      </c:pt>
                      <c:pt idx="1">
                        <c:v>L(+lambda)</c:v>
                      </c:pt>
                      <c:pt idx="2">
                        <c:v>FCFS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(Sheet3!$A$10,Sheet3!$F$10,Sheet3!$H$10)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0.17</c:v>
                      </c:pt>
                      <c:pt idx="1">
                        <c:v>-1.126217775262965</c:v>
                      </c:pt>
                      <c:pt idx="2" formatCode="0.000">
                        <c:v>1.5580000000000001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4-B866-498D-9542-2BE4CDF20A7A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(Sheet3!$A$1,Sheet3!$F$1,Sheet3!$H$1)</c15:sqref>
                        </c15:formulaRef>
                      </c:ext>
                    </c:extLst>
                    <c:strCache>
                      <c:ptCount val="3"/>
                      <c:pt idx="0">
                        <c:v>lambda</c:v>
                      </c:pt>
                      <c:pt idx="1">
                        <c:v>L(+lambda)</c:v>
                      </c:pt>
                      <c:pt idx="2">
                        <c:v>FCFS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(Sheet3!$A$11,Sheet3!$F$11,Sheet3!$H$11)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0.14000000000000001</c:v>
                      </c:pt>
                      <c:pt idx="1">
                        <c:v>-0.21678761563431276</c:v>
                      </c:pt>
                      <c:pt idx="2" formatCode="0.000">
                        <c:v>1.63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5-B866-498D-9542-2BE4CDF20A7A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(Sheet3!$A$1,Sheet3!$F$1,Sheet3!$H$1)</c15:sqref>
                        </c15:formulaRef>
                      </c:ext>
                    </c:extLst>
                    <c:strCache>
                      <c:ptCount val="3"/>
                      <c:pt idx="0">
                        <c:v>lambda</c:v>
                      </c:pt>
                      <c:pt idx="1">
                        <c:v>L(+lambda)</c:v>
                      </c:pt>
                      <c:pt idx="2">
                        <c:v>FCFS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(Sheet3!$A$12,Sheet3!$F$12,Sheet3!$H$12)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0.1</c:v>
                      </c:pt>
                      <c:pt idx="1">
                        <c:v>1.3830775812954486</c:v>
                      </c:pt>
                      <c:pt idx="2" formatCode="0.000">
                        <c:v>1.3380000000000001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6-B866-498D-9542-2BE4CDF20A7A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(Sheet3!$A$1,Sheet3!$F$1,Sheet3!$H$1)</c15:sqref>
                        </c15:formulaRef>
                      </c:ext>
                    </c:extLst>
                    <c:strCache>
                      <c:ptCount val="3"/>
                      <c:pt idx="0">
                        <c:v>lambda</c:v>
                      </c:pt>
                      <c:pt idx="1">
                        <c:v>L(+lambda)</c:v>
                      </c:pt>
                      <c:pt idx="2">
                        <c:v>FCFS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(Sheet3!$A$13,Sheet3!$F$13,Sheet3!$H$13)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0.09</c:v>
                      </c:pt>
                      <c:pt idx="1">
                        <c:v>1.8560205967653889</c:v>
                      </c:pt>
                      <c:pt idx="2" formatCode="0.000">
                        <c:v>2.3380000000000001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7-B866-498D-9542-2BE4CDF20A7A}"/>
                  </c:ext>
                </c:extLst>
              </c15:ser>
            </c15:filteredLineSeries>
            <c15:filteredLineSeries>
              <c15:ser>
                <c:idx val="12"/>
                <c:order val="12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(Sheet3!$A$1,Sheet3!$F$1,Sheet3!$H$1)</c15:sqref>
                        </c15:formulaRef>
                      </c:ext>
                    </c:extLst>
                    <c:strCache>
                      <c:ptCount val="3"/>
                      <c:pt idx="0">
                        <c:v>lambda</c:v>
                      </c:pt>
                      <c:pt idx="1">
                        <c:v>L(+lambda)</c:v>
                      </c:pt>
                      <c:pt idx="2">
                        <c:v>FCFS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(Sheet3!$A$14,Sheet3!$F$14,Sheet3!$H$14)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0.08</c:v>
                      </c:pt>
                      <c:pt idx="1">
                        <c:v>2.3572195550497383</c:v>
                      </c:pt>
                      <c:pt idx="2" formatCode="0.000">
                        <c:v>2.87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8-B866-498D-9542-2BE4CDF20A7A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(Sheet3!$A$1,Sheet3!$F$1,Sheet3!$H$1)</c15:sqref>
                        </c15:formulaRef>
                      </c:ext>
                    </c:extLst>
                    <c:strCache>
                      <c:ptCount val="3"/>
                      <c:pt idx="0">
                        <c:v>lambda</c:v>
                      </c:pt>
                      <c:pt idx="1">
                        <c:v>L(+lambda)</c:v>
                      </c:pt>
                      <c:pt idx="2">
                        <c:v>FCFS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(Sheet3!$A$15,Sheet3!$F$15,Sheet3!$H$15)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7.0000000000000007E-2</c:v>
                      </c:pt>
                      <c:pt idx="1">
                        <c:v>2.8793789921548267</c:v>
                      </c:pt>
                      <c:pt idx="2" formatCode="0.000">
                        <c:v>2.57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9-B866-498D-9542-2BE4CDF20A7A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(Sheet3!$A$1,Sheet3!$F$1,Sheet3!$H$1)</c15:sqref>
                        </c15:formulaRef>
                      </c:ext>
                    </c:extLst>
                    <c:strCache>
                      <c:ptCount val="3"/>
                      <c:pt idx="0">
                        <c:v>lambda</c:v>
                      </c:pt>
                      <c:pt idx="1">
                        <c:v>L(+lambda)</c:v>
                      </c:pt>
                      <c:pt idx="2">
                        <c:v>FCFS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(Sheet3!$A$16,Sheet3!$F$16,Sheet3!$H$16)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0.06</c:v>
                      </c:pt>
                      <c:pt idx="1">
                        <c:v>3.4312440931193335</c:v>
                      </c:pt>
                      <c:pt idx="2" formatCode="0.000">
                        <c:v>3.4390000000000001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A-B866-498D-9542-2BE4CDF20A7A}"/>
                  </c:ext>
                </c:extLst>
              </c15:ser>
            </c15:filteredLineSeries>
            <c15:filteredLineSeries>
              <c15:ser>
                <c:idx val="15"/>
                <c:order val="15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(Sheet3!$A$1,Sheet3!$F$1,Sheet3!$H$1)</c15:sqref>
                        </c15:formulaRef>
                      </c:ext>
                    </c:extLst>
                    <c:strCache>
                      <c:ptCount val="3"/>
                      <c:pt idx="0">
                        <c:v>lambda</c:v>
                      </c:pt>
                      <c:pt idx="1">
                        <c:v>L(+lambda)</c:v>
                      </c:pt>
                      <c:pt idx="2">
                        <c:v>FCFS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(Sheet3!$A$17,Sheet3!$F$17,Sheet3!$H$17)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0.05</c:v>
                      </c:pt>
                      <c:pt idx="1">
                        <c:v>4.0450788951325158</c:v>
                      </c:pt>
                      <c:pt idx="2" formatCode="0.000">
                        <c:v>2.9359999999999999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B-B866-498D-9542-2BE4CDF20A7A}"/>
                  </c:ext>
                </c:extLst>
              </c15:ser>
            </c15:filteredLineSeries>
            <c15:filteredLineSeries>
              <c15:ser>
                <c:idx val="16"/>
                <c:order val="16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(Sheet3!$A$1,Sheet3!$F$1,Sheet3!$H$1)</c15:sqref>
                        </c15:formulaRef>
                      </c:ext>
                    </c:extLst>
                    <c:strCache>
                      <c:ptCount val="3"/>
                      <c:pt idx="0">
                        <c:v>lambda</c:v>
                      </c:pt>
                      <c:pt idx="1">
                        <c:v>L(+lambda)</c:v>
                      </c:pt>
                      <c:pt idx="2">
                        <c:v>FCFS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(Sheet3!$A$18,Sheet3!$F$18,Sheet3!$H$18)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0.04</c:v>
                      </c:pt>
                      <c:pt idx="1">
                        <c:v>4.6703263236077435</c:v>
                      </c:pt>
                      <c:pt idx="2" formatCode="0.000">
                        <c:v>2.5739999999999998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C-B866-498D-9542-2BE4CDF20A7A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(Sheet3!$A$1,Sheet3!$F$1,Sheet3!$H$1)</c15:sqref>
                        </c15:formulaRef>
                      </c:ext>
                    </c:extLst>
                    <c:strCache>
                      <c:ptCount val="3"/>
                      <c:pt idx="0">
                        <c:v>lambda</c:v>
                      </c:pt>
                      <c:pt idx="1">
                        <c:v>L(+lambda)</c:v>
                      </c:pt>
                      <c:pt idx="2">
                        <c:v>FCFS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(Sheet3!$A$19,Sheet3!$F$19,Sheet3!$H$19)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0.03</c:v>
                      </c:pt>
                      <c:pt idx="1">
                        <c:v>5.3248753954531702</c:v>
                      </c:pt>
                      <c:pt idx="2" formatCode="0.000">
                        <c:v>1.8919999999999999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D-B866-498D-9542-2BE4CDF20A7A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(Sheet3!$A$1,Sheet3!$F$1,Sheet3!$H$1)</c15:sqref>
                        </c15:formulaRef>
                      </c:ext>
                    </c:extLst>
                    <c:strCache>
                      <c:ptCount val="3"/>
                      <c:pt idx="0">
                        <c:v>lambda</c:v>
                      </c:pt>
                      <c:pt idx="1">
                        <c:v>L(+lambda)</c:v>
                      </c:pt>
                      <c:pt idx="2">
                        <c:v>FCFS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(Sheet3!$A$20,Sheet3!$F$20,Sheet3!$H$20)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0.02</c:v>
                      </c:pt>
                      <c:pt idx="1">
                        <c:v>6.01082226863711</c:v>
                      </c:pt>
                      <c:pt idx="2" formatCode="0.000">
                        <c:v>2.5510000000000002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E-B866-498D-9542-2BE4CDF20A7A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(Sheet3!$A$1,Sheet3!$F$1,Sheet3!$H$1)</c15:sqref>
                        </c15:formulaRef>
                      </c:ext>
                    </c:extLst>
                    <c:strCache>
                      <c:ptCount val="3"/>
                      <c:pt idx="0">
                        <c:v>lambda</c:v>
                      </c:pt>
                      <c:pt idx="1">
                        <c:v>L(+lambda)</c:v>
                      </c:pt>
                      <c:pt idx="2">
                        <c:v>FCFS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(Sheet3!$A$21,Sheet3!$F$21,Sheet3!$H$21)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0.01</c:v>
                      </c:pt>
                      <c:pt idx="1">
                        <c:v>6.7289537114438858</c:v>
                      </c:pt>
                      <c:pt idx="2" formatCode="0.000">
                        <c:v>2.2519999999999998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F-B866-498D-9542-2BE4CDF20A7A}"/>
                  </c:ext>
                </c:extLst>
              </c15:ser>
            </c15:filteredLineSeries>
          </c:ext>
        </c:extLst>
      </c:lineChart>
      <c:catAx>
        <c:axId val="52675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50320"/>
        <c:crosses val="autoZero"/>
        <c:auto val="1"/>
        <c:lblAlgn val="ctr"/>
        <c:lblOffset val="100"/>
        <c:noMultiLvlLbl val="0"/>
      </c:catAx>
      <c:valAx>
        <c:axId val="5267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5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Sheet3!$A$2:$A$21</c:f>
              <c:numCache>
                <c:formatCode>General</c:formatCode>
                <c:ptCount val="2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0.17</c:v>
                </c:pt>
                <c:pt idx="9">
                  <c:v>0.14000000000000001</c:v>
                </c:pt>
                <c:pt idx="10">
                  <c:v>0.1</c:v>
                </c:pt>
                <c:pt idx="11">
                  <c:v>0.09</c:v>
                </c:pt>
                <c:pt idx="12">
                  <c:v>0.08</c:v>
                </c:pt>
                <c:pt idx="13">
                  <c:v>7.0000000000000007E-2</c:v>
                </c:pt>
                <c:pt idx="14">
                  <c:v>0.06</c:v>
                </c:pt>
                <c:pt idx="15">
                  <c:v>0.05</c:v>
                </c:pt>
                <c:pt idx="16">
                  <c:v>0.04</c:v>
                </c:pt>
                <c:pt idx="17">
                  <c:v>0.03</c:v>
                </c:pt>
                <c:pt idx="18">
                  <c:v>0.02</c:v>
                </c:pt>
                <c:pt idx="1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9-43AC-B4B7-5737A43DFE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Sheet3!$I$2:$I$21</c:f>
              <c:numCache>
                <c:formatCode>General</c:formatCode>
                <c:ptCount val="20"/>
                <c:pt idx="0">
                  <c:v>4.5449000000000002</c:v>
                </c:pt>
                <c:pt idx="1">
                  <c:v>2.1158999999999999</c:v>
                </c:pt>
                <c:pt idx="2">
                  <c:v>1.1003000000000001</c:v>
                </c:pt>
                <c:pt idx="3">
                  <c:v>0.37549999999999994</c:v>
                </c:pt>
                <c:pt idx="4">
                  <c:v>0.1552</c:v>
                </c:pt>
                <c:pt idx="5">
                  <c:v>0.28299999999999992</c:v>
                </c:pt>
                <c:pt idx="6">
                  <c:v>0.75690000000000002</c:v>
                </c:pt>
                <c:pt idx="7">
                  <c:v>0.8751000000000001</c:v>
                </c:pt>
                <c:pt idx="8">
                  <c:v>1.3709</c:v>
                </c:pt>
                <c:pt idx="9">
                  <c:v>1.4786999999999999</c:v>
                </c:pt>
                <c:pt idx="10">
                  <c:v>1.2325000000000002</c:v>
                </c:pt>
                <c:pt idx="11">
                  <c:v>2.2436000000000003</c:v>
                </c:pt>
                <c:pt idx="12">
                  <c:v>2.7866</c:v>
                </c:pt>
                <c:pt idx="13">
                  <c:v>2.5080999999999998</c:v>
                </c:pt>
                <c:pt idx="14">
                  <c:v>3.3982000000000001</c:v>
                </c:pt>
                <c:pt idx="15">
                  <c:v>2.8847</c:v>
                </c:pt>
                <c:pt idx="16">
                  <c:v>2.5331999999999999</c:v>
                </c:pt>
                <c:pt idx="17">
                  <c:v>1.8615999999999999</c:v>
                </c:pt>
                <c:pt idx="18">
                  <c:v>2.5308000000000002</c:v>
                </c:pt>
                <c:pt idx="19">
                  <c:v>2.2418999999999998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9-43AC-B4B7-5737A43DF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0798448"/>
        <c:axId val="1038455104"/>
      </c:lineChart>
      <c:catAx>
        <c:axId val="1040798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55104"/>
        <c:crosses val="autoZero"/>
        <c:auto val="1"/>
        <c:lblAlgn val="ctr"/>
        <c:lblOffset val="100"/>
        <c:noMultiLvlLbl val="0"/>
      </c:catAx>
      <c:valAx>
        <c:axId val="10384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79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419101</xdr:colOff>
      <xdr:row>1</xdr:row>
      <xdr:rowOff>14286</xdr:rowOff>
    </xdr:from>
    <xdr:to>
      <xdr:col>16</xdr:col>
      <xdr:colOff>514351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81D875-E503-FB6D-B87C-9CCFD30BE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156028</xdr:rowOff>
    </xdr:from>
    <xdr:to>
      <xdr:col>6</xdr:col>
      <xdr:colOff>513443</xdr:colOff>
      <xdr:row>36</xdr:row>
      <xdr:rowOff>142421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FE83C619-F01A-91B3-990A-F6AA0F016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484323</xdr:colOff>
      <xdr:row>2</xdr:row>
      <xdr:rowOff>15788</xdr:rowOff>
    </xdr:from>
    <xdr:to>
      <xdr:col>36</xdr:col>
      <xdr:colOff>190126</xdr:colOff>
      <xdr:row>17</xdr:row>
      <xdr:rowOff>10345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208E9B6-BD71-4B60-8840-20917CCBB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3C1B1-82CE-4F62-AA72-032666731420}">
  <dimension ref="A1:J12"/>
  <sheetViews>
    <sheetView workbookViewId="0">
      <selection activeCell="H8" sqref="H8"/>
    </sheetView>
  </sheetViews>
  <sheetFormatPr defaultRowHeight="14.5" x14ac:dyDescent="0.35"/>
  <cols>
    <col min="2" max="2" width="14.1796875" customWidth="1"/>
    <col min="3" max="3" width="12.54296875" customWidth="1"/>
    <col min="4" max="4" width="23.54296875" customWidth="1"/>
    <col min="5" max="5" width="20.7265625" customWidth="1"/>
    <col min="7" max="7" width="21.453125" customWidth="1"/>
    <col min="8" max="8" width="18.26953125" customWidth="1"/>
    <col min="9" max="9" width="23.1796875" customWidth="1"/>
    <col min="10" max="10" width="21.7265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s="5" t="s">
        <v>8</v>
      </c>
      <c r="H1" s="6"/>
      <c r="I1" s="5" t="s">
        <v>7</v>
      </c>
      <c r="J1" s="6"/>
    </row>
    <row r="2" spans="1:10" ht="15" thickBot="1" x14ac:dyDescent="0.4">
      <c r="A2">
        <v>10</v>
      </c>
      <c r="B2">
        <v>0.06</v>
      </c>
      <c r="C2">
        <v>0.09</v>
      </c>
      <c r="D2">
        <v>0.96</v>
      </c>
      <c r="E2">
        <v>0.79</v>
      </c>
      <c r="G2" s="3" t="s">
        <v>5</v>
      </c>
      <c r="H2" s="4" t="s">
        <v>6</v>
      </c>
      <c r="I2" s="3" t="s">
        <v>3</v>
      </c>
      <c r="J2" s="4" t="s">
        <v>4</v>
      </c>
    </row>
    <row r="3" spans="1:10" ht="15.5" thickTop="1" thickBot="1" x14ac:dyDescent="0.4">
      <c r="A3">
        <v>15</v>
      </c>
      <c r="B3">
        <v>6.7000000000000004E-2</v>
      </c>
      <c r="C3">
        <v>6.7000000000000004E-2</v>
      </c>
      <c r="D3">
        <v>1.59</v>
      </c>
      <c r="E3">
        <v>1.0900000000000001</v>
      </c>
      <c r="G3" s="1">
        <f>AVERAGE(B2:B12)</f>
        <v>7.6069999999999999E-2</v>
      </c>
      <c r="H3" s="2">
        <f>AVERAGE(C2:C12)</f>
        <v>7.9719999999999999E-2</v>
      </c>
      <c r="I3" s="1">
        <f>AVERAGE(D2:D12)</f>
        <v>2.0587</v>
      </c>
      <c r="J3" s="2">
        <f>AVERAGE(E2:E12)</f>
        <v>1.9197499999999998</v>
      </c>
    </row>
    <row r="4" spans="1:10" x14ac:dyDescent="0.35">
      <c r="A4">
        <v>20</v>
      </c>
      <c r="B4">
        <v>0.09</v>
      </c>
      <c r="C4">
        <v>9.5000000000000001E-2</v>
      </c>
      <c r="D4">
        <v>1.68</v>
      </c>
      <c r="E4">
        <v>1.67</v>
      </c>
      <c r="G4" s="7" t="s">
        <v>9</v>
      </c>
      <c r="H4">
        <f>ABS(G3-H3)</f>
        <v>3.6500000000000005E-3</v>
      </c>
      <c r="I4" s="7" t="s">
        <v>9</v>
      </c>
      <c r="J4">
        <f>ABS(I3-J3)</f>
        <v>0.13895000000000013</v>
      </c>
    </row>
    <row r="5" spans="1:10" x14ac:dyDescent="0.35">
      <c r="A5">
        <v>40</v>
      </c>
      <c r="B5">
        <v>4.7500000000000001E-2</v>
      </c>
      <c r="C5">
        <v>4.7500000000000001E-2</v>
      </c>
      <c r="D5">
        <v>1.91</v>
      </c>
      <c r="E5">
        <v>1.6719999999999999</v>
      </c>
    </row>
    <row r="6" spans="1:10" x14ac:dyDescent="0.35">
      <c r="A6">
        <v>80</v>
      </c>
      <c r="B6">
        <v>7.2499999999999995E-2</v>
      </c>
      <c r="C6">
        <v>7.3700000000000002E-2</v>
      </c>
      <c r="D6">
        <v>1.859</v>
      </c>
      <c r="E6">
        <v>1.9675</v>
      </c>
    </row>
    <row r="7" spans="1:10" x14ac:dyDescent="0.35">
      <c r="A7">
        <v>160</v>
      </c>
      <c r="B7">
        <v>8.4000000000000005E-2</v>
      </c>
      <c r="C7">
        <v>8.5000000000000006E-2</v>
      </c>
      <c r="D7">
        <v>2.69</v>
      </c>
      <c r="E7">
        <v>2.9039999999999999</v>
      </c>
    </row>
    <row r="8" spans="1:10" x14ac:dyDescent="0.35">
      <c r="A8">
        <v>320</v>
      </c>
      <c r="B8">
        <v>7.9699999999999993E-2</v>
      </c>
      <c r="C8">
        <v>7.8799999999999995E-2</v>
      </c>
      <c r="D8">
        <v>2.4169999999999998</v>
      </c>
      <c r="E8">
        <v>2.2120000000000002</v>
      </c>
    </row>
    <row r="9" spans="1:10" x14ac:dyDescent="0.35">
      <c r="A9">
        <v>640</v>
      </c>
      <c r="B9">
        <v>8.6900000000000005E-2</v>
      </c>
      <c r="C9">
        <v>8.6999999999999994E-2</v>
      </c>
      <c r="D9">
        <v>2.4889999999999999</v>
      </c>
      <c r="E9">
        <v>2.3759999999999999</v>
      </c>
    </row>
    <row r="10" spans="1:10" x14ac:dyDescent="0.35">
      <c r="A10">
        <v>1280</v>
      </c>
      <c r="B10">
        <v>8.6599999999999996E-2</v>
      </c>
      <c r="C10">
        <v>8.6699999999999999E-2</v>
      </c>
      <c r="D10">
        <v>2.4329999999999998</v>
      </c>
      <c r="E10">
        <v>2.2229999999999999</v>
      </c>
    </row>
    <row r="11" spans="1:10" x14ac:dyDescent="0.35">
      <c r="A11">
        <v>2560</v>
      </c>
      <c r="B11">
        <v>8.6499999999999994E-2</v>
      </c>
      <c r="C11">
        <v>8.6499999999999994E-2</v>
      </c>
      <c r="D11">
        <v>2.5590000000000002</v>
      </c>
      <c r="E11">
        <v>2.2930000000000001</v>
      </c>
    </row>
    <row r="12" spans="1:10" x14ac:dyDescent="0.35">
      <c r="A12">
        <v>3560</v>
      </c>
    </row>
  </sheetData>
  <conditionalFormatting sqref="G3:H3">
    <cfRule type="top10" dxfId="11" priority="2" rank="1"/>
  </conditionalFormatting>
  <conditionalFormatting sqref="I3:J3">
    <cfRule type="top10" dxfId="10" priority="1" bottom="1" rank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AF95F-9A06-4BC3-B873-D46EF5DD9443}">
  <dimension ref="A1:H27"/>
  <sheetViews>
    <sheetView workbookViewId="0">
      <selection activeCell="E11" sqref="E11"/>
    </sheetView>
  </sheetViews>
  <sheetFormatPr defaultRowHeight="14.5" x14ac:dyDescent="0.35"/>
  <sheetData>
    <row r="1" spans="1:8" x14ac:dyDescent="0.35">
      <c r="A1" t="s">
        <v>13</v>
      </c>
    </row>
    <row r="2" spans="1:8" x14ac:dyDescent="0.35">
      <c r="A2" t="s">
        <v>14</v>
      </c>
      <c r="B2" t="s">
        <v>10</v>
      </c>
      <c r="C2" t="s">
        <v>11</v>
      </c>
      <c r="D2" t="s">
        <v>12</v>
      </c>
      <c r="E2" t="s">
        <v>15</v>
      </c>
      <c r="F2" t="s">
        <v>16</v>
      </c>
      <c r="H2" t="s">
        <v>17</v>
      </c>
    </row>
    <row r="3" spans="1:8" x14ac:dyDescent="0.35">
      <c r="A3">
        <v>0.9</v>
      </c>
      <c r="B3">
        <v>4.9509999999999996</v>
      </c>
      <c r="C3">
        <v>0.36199999999999999</v>
      </c>
      <c r="D3">
        <v>0.73199999999999998</v>
      </c>
      <c r="E3">
        <f>1/(A3^2)</f>
        <v>1.2345679012345678</v>
      </c>
      <c r="F3">
        <f>1/(A3)</f>
        <v>1.1111111111111112</v>
      </c>
      <c r="H3">
        <f>ABS(LOG(B3))</f>
        <v>0.69469292633148405</v>
      </c>
    </row>
    <row r="4" spans="1:8" x14ac:dyDescent="0.35">
      <c r="A4">
        <v>0.8</v>
      </c>
      <c r="B4" s="8">
        <v>2.4</v>
      </c>
      <c r="C4">
        <v>0.27500000000000002</v>
      </c>
      <c r="D4">
        <v>0.40500000000000003</v>
      </c>
      <c r="E4">
        <f t="shared" ref="E4:E27" si="0">1/(A4^2)</f>
        <v>1.5624999999999998</v>
      </c>
      <c r="F4">
        <f t="shared" ref="F4:F27" si="1">1/(A4)</f>
        <v>1.25</v>
      </c>
      <c r="H4">
        <f t="shared" ref="H4:H11" si="2">ABS(LOG(B4))</f>
        <v>0.38021124171160603</v>
      </c>
    </row>
    <row r="5" spans="1:8" x14ac:dyDescent="0.35">
      <c r="A5">
        <v>0.7</v>
      </c>
      <c r="B5">
        <v>1.516</v>
      </c>
      <c r="C5">
        <v>0.41299999999999998</v>
      </c>
      <c r="D5" s="8">
        <v>0.56000000000000005</v>
      </c>
      <c r="E5">
        <f t="shared" si="0"/>
        <v>2.0408163265306127</v>
      </c>
      <c r="F5">
        <f t="shared" si="1"/>
        <v>1.4285714285714286</v>
      </c>
      <c r="H5">
        <f t="shared" si="2"/>
        <v>0.18069920129603473</v>
      </c>
    </row>
    <row r="6" spans="1:8" x14ac:dyDescent="0.35">
      <c r="A6">
        <v>0.6</v>
      </c>
      <c r="B6" s="8">
        <v>1.05</v>
      </c>
      <c r="C6">
        <v>0.67300000000000004</v>
      </c>
      <c r="D6">
        <v>0.89300000000000002</v>
      </c>
      <c r="E6">
        <f t="shared" si="0"/>
        <v>2.7777777777777777</v>
      </c>
      <c r="F6">
        <f t="shared" si="1"/>
        <v>1.6666666666666667</v>
      </c>
      <c r="H6">
        <f t="shared" si="2"/>
        <v>2.1189299069938092E-2</v>
      </c>
    </row>
    <row r="7" spans="1:8" x14ac:dyDescent="0.35">
      <c r="A7">
        <v>0.5</v>
      </c>
      <c r="B7">
        <v>0.75</v>
      </c>
      <c r="C7">
        <v>0.59399999999999997</v>
      </c>
      <c r="D7">
        <v>1.236</v>
      </c>
      <c r="E7">
        <f t="shared" si="0"/>
        <v>4</v>
      </c>
      <c r="F7">
        <f t="shared" si="1"/>
        <v>2</v>
      </c>
      <c r="H7">
        <f t="shared" si="2"/>
        <v>0.12493873660829995</v>
      </c>
    </row>
    <row r="8" spans="1:8" x14ac:dyDescent="0.35">
      <c r="A8">
        <v>0.4</v>
      </c>
      <c r="B8" s="8">
        <v>0.53300000000000003</v>
      </c>
      <c r="C8">
        <v>0.81599999999999995</v>
      </c>
      <c r="D8">
        <v>1.085</v>
      </c>
      <c r="E8">
        <f t="shared" si="0"/>
        <v>6.2499999999999991</v>
      </c>
      <c r="F8">
        <f t="shared" si="1"/>
        <v>2.5</v>
      </c>
      <c r="H8">
        <f t="shared" si="2"/>
        <v>0.27327279097342771</v>
      </c>
    </row>
    <row r="9" spans="1:8" x14ac:dyDescent="0.35">
      <c r="A9">
        <v>0.3</v>
      </c>
      <c r="B9">
        <v>0.36399999999999999</v>
      </c>
      <c r="C9">
        <v>1.121</v>
      </c>
      <c r="D9">
        <v>1.621</v>
      </c>
      <c r="E9">
        <f t="shared" si="0"/>
        <v>11.111111111111111</v>
      </c>
      <c r="F9">
        <f t="shared" si="1"/>
        <v>3.3333333333333335</v>
      </c>
      <c r="H9">
        <f t="shared" si="2"/>
        <v>0.43889861635094402</v>
      </c>
    </row>
    <row r="10" spans="1:8" x14ac:dyDescent="0.35">
      <c r="A10">
        <v>0.2</v>
      </c>
      <c r="B10" s="8">
        <v>0.22500000000000001</v>
      </c>
      <c r="C10" s="8">
        <v>1.1000000000000001</v>
      </c>
      <c r="D10">
        <v>1.212</v>
      </c>
      <c r="E10">
        <f t="shared" si="0"/>
        <v>24.999999999999996</v>
      </c>
      <c r="F10">
        <f t="shared" si="1"/>
        <v>5</v>
      </c>
      <c r="H10">
        <f t="shared" si="2"/>
        <v>0.64781748188863753</v>
      </c>
    </row>
    <row r="11" spans="1:8" x14ac:dyDescent="0.35">
      <c r="A11">
        <v>0.1</v>
      </c>
      <c r="B11">
        <v>0.106</v>
      </c>
      <c r="C11">
        <v>2.157</v>
      </c>
      <c r="D11">
        <v>2.1230000000000002</v>
      </c>
      <c r="E11">
        <f t="shared" si="0"/>
        <v>99.999999999999986</v>
      </c>
      <c r="F11">
        <f t="shared" si="1"/>
        <v>10</v>
      </c>
      <c r="H11">
        <f t="shared" si="2"/>
        <v>0.97469413473522981</v>
      </c>
    </row>
    <row r="12" spans="1:8" x14ac:dyDescent="0.35">
      <c r="A12">
        <v>0.08</v>
      </c>
      <c r="E12">
        <f t="shared" si="0"/>
        <v>156.25</v>
      </c>
      <c r="F12">
        <f t="shared" si="1"/>
        <v>12.5</v>
      </c>
    </row>
    <row r="13" spans="1:8" x14ac:dyDescent="0.35">
      <c r="E13" t="e">
        <f t="shared" si="0"/>
        <v>#DIV/0!</v>
      </c>
      <c r="F13" t="e">
        <f t="shared" si="1"/>
        <v>#DIV/0!</v>
      </c>
    </row>
    <row r="14" spans="1:8" x14ac:dyDescent="0.35">
      <c r="E14" t="e">
        <f t="shared" si="0"/>
        <v>#DIV/0!</v>
      </c>
      <c r="F14" t="e">
        <f t="shared" si="1"/>
        <v>#DIV/0!</v>
      </c>
    </row>
    <row r="15" spans="1:8" x14ac:dyDescent="0.35">
      <c r="E15" t="e">
        <f t="shared" si="0"/>
        <v>#DIV/0!</v>
      </c>
      <c r="F15" t="e">
        <f t="shared" si="1"/>
        <v>#DIV/0!</v>
      </c>
    </row>
    <row r="16" spans="1:8" x14ac:dyDescent="0.35">
      <c r="E16" t="e">
        <f t="shared" si="0"/>
        <v>#DIV/0!</v>
      </c>
      <c r="F16" t="e">
        <f t="shared" si="1"/>
        <v>#DIV/0!</v>
      </c>
    </row>
    <row r="17" spans="5:6" x14ac:dyDescent="0.35">
      <c r="E17" t="e">
        <f t="shared" si="0"/>
        <v>#DIV/0!</v>
      </c>
      <c r="F17" t="e">
        <f t="shared" si="1"/>
        <v>#DIV/0!</v>
      </c>
    </row>
    <row r="18" spans="5:6" x14ac:dyDescent="0.35">
      <c r="E18" t="e">
        <f t="shared" si="0"/>
        <v>#DIV/0!</v>
      </c>
      <c r="F18" t="e">
        <f t="shared" si="1"/>
        <v>#DIV/0!</v>
      </c>
    </row>
    <row r="19" spans="5:6" x14ac:dyDescent="0.35">
      <c r="E19" t="e">
        <f t="shared" si="0"/>
        <v>#DIV/0!</v>
      </c>
      <c r="F19" t="e">
        <f t="shared" si="1"/>
        <v>#DIV/0!</v>
      </c>
    </row>
    <row r="20" spans="5:6" x14ac:dyDescent="0.35">
      <c r="E20" t="e">
        <f t="shared" si="0"/>
        <v>#DIV/0!</v>
      </c>
      <c r="F20" t="e">
        <f t="shared" si="1"/>
        <v>#DIV/0!</v>
      </c>
    </row>
    <row r="21" spans="5:6" x14ac:dyDescent="0.35">
      <c r="E21" t="e">
        <f t="shared" si="0"/>
        <v>#DIV/0!</v>
      </c>
      <c r="F21" t="e">
        <f t="shared" si="1"/>
        <v>#DIV/0!</v>
      </c>
    </row>
    <row r="22" spans="5:6" x14ac:dyDescent="0.35">
      <c r="E22" t="e">
        <f t="shared" si="0"/>
        <v>#DIV/0!</v>
      </c>
      <c r="F22" t="e">
        <f t="shared" si="1"/>
        <v>#DIV/0!</v>
      </c>
    </row>
    <row r="23" spans="5:6" x14ac:dyDescent="0.35">
      <c r="E23" t="e">
        <f t="shared" si="0"/>
        <v>#DIV/0!</v>
      </c>
      <c r="F23" t="e">
        <f t="shared" si="1"/>
        <v>#DIV/0!</v>
      </c>
    </row>
    <row r="24" spans="5:6" x14ac:dyDescent="0.35">
      <c r="E24" t="e">
        <f t="shared" si="0"/>
        <v>#DIV/0!</v>
      </c>
      <c r="F24" t="e">
        <f t="shared" si="1"/>
        <v>#DIV/0!</v>
      </c>
    </row>
    <row r="25" spans="5:6" x14ac:dyDescent="0.35">
      <c r="E25" t="e">
        <f t="shared" si="0"/>
        <v>#DIV/0!</v>
      </c>
      <c r="F25" t="e">
        <f t="shared" si="1"/>
        <v>#DIV/0!</v>
      </c>
    </row>
    <row r="26" spans="5:6" x14ac:dyDescent="0.35">
      <c r="E26" t="e">
        <f t="shared" si="0"/>
        <v>#DIV/0!</v>
      </c>
      <c r="F26" t="e">
        <f t="shared" si="1"/>
        <v>#DIV/0!</v>
      </c>
    </row>
    <row r="27" spans="5:6" x14ac:dyDescent="0.35">
      <c r="E27" t="e">
        <f t="shared" si="0"/>
        <v>#DIV/0!</v>
      </c>
      <c r="F27" t="e">
        <f t="shared" si="1"/>
        <v>#DIV/0!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59CF0-3635-48D9-801C-6A33565590AD}">
  <dimension ref="A1:AB21"/>
  <sheetViews>
    <sheetView tabSelected="1" topLeftCell="E1" zoomScale="109" zoomScaleNormal="70" workbookViewId="0">
      <selection activeCell="P1" sqref="P1"/>
    </sheetView>
  </sheetViews>
  <sheetFormatPr defaultRowHeight="14.5" x14ac:dyDescent="0.35"/>
  <cols>
    <col min="4" max="4" width="10.7265625" customWidth="1"/>
    <col min="5" max="5" width="10.90625" customWidth="1"/>
    <col min="6" max="6" width="10.08984375" customWidth="1"/>
    <col min="7" max="7" width="9.6328125" customWidth="1"/>
    <col min="10" max="10" width="8.7265625" style="30"/>
    <col min="13" max="13" width="8.7265625" style="12"/>
    <col min="14" max="14" width="8.7265625" style="13"/>
    <col min="15" max="15" width="8.7265625" style="12"/>
    <col min="16" max="16" width="8.7265625" style="13"/>
    <col min="17" max="17" width="8.54296875" customWidth="1"/>
    <col min="18" max="18" width="9.1796875" customWidth="1"/>
  </cols>
  <sheetData>
    <row r="1" spans="1:28" x14ac:dyDescent="0.35">
      <c r="A1" t="s">
        <v>14</v>
      </c>
      <c r="B1" t="s">
        <v>18</v>
      </c>
      <c r="C1" t="s">
        <v>19</v>
      </c>
      <c r="D1" t="s">
        <v>21</v>
      </c>
      <c r="E1" t="s">
        <v>20</v>
      </c>
      <c r="F1" s="9" t="s">
        <v>27</v>
      </c>
      <c r="G1" s="10" t="s">
        <v>26</v>
      </c>
      <c r="H1" s="11" t="s">
        <v>22</v>
      </c>
      <c r="I1" s="22" t="s">
        <v>40</v>
      </c>
      <c r="J1" s="29" t="s">
        <v>30</v>
      </c>
      <c r="K1" s="28" t="s">
        <v>33</v>
      </c>
      <c r="L1" s="28" t="s">
        <v>28</v>
      </c>
      <c r="M1" s="31" t="s">
        <v>29</v>
      </c>
      <c r="N1" s="32" t="s">
        <v>34</v>
      </c>
      <c r="O1" s="31" t="s">
        <v>39</v>
      </c>
      <c r="P1" s="32" t="s">
        <v>38</v>
      </c>
      <c r="Q1" s="28" t="s">
        <v>31</v>
      </c>
      <c r="R1" s="28" t="s">
        <v>32</v>
      </c>
      <c r="S1" s="28" t="s">
        <v>36</v>
      </c>
      <c r="T1" s="28" t="s">
        <v>37</v>
      </c>
      <c r="U1" s="28" t="s">
        <v>35</v>
      </c>
      <c r="V1" s="22"/>
      <c r="W1" s="22"/>
      <c r="X1" t="s">
        <v>24</v>
      </c>
      <c r="Y1" t="s">
        <v>25</v>
      </c>
    </row>
    <row r="2" spans="1:28" x14ac:dyDescent="0.35">
      <c r="A2" s="16">
        <v>0.9</v>
      </c>
      <c r="B2" s="16">
        <v>4.9069000000000003</v>
      </c>
      <c r="C2" s="16">
        <v>2.85</v>
      </c>
      <c r="D2" s="16">
        <f>EXP(A2)</f>
        <v>2.4596031111569499</v>
      </c>
      <c r="E2" s="16">
        <f>EXP(-A2)</f>
        <v>0.40656965974059911</v>
      </c>
      <c r="F2" s="15">
        <f>B2+(C2*D2)</f>
        <v>11.916768866797309</v>
      </c>
      <c r="G2" s="16">
        <f>B2+(D2*E2)</f>
        <v>5.9069000000000003</v>
      </c>
      <c r="H2" s="17">
        <v>0.36199999999999999</v>
      </c>
      <c r="I2" s="23">
        <f t="shared" ref="I2:I20" si="0">ABS(B2-H2)</f>
        <v>4.5449000000000002</v>
      </c>
      <c r="J2" s="33" t="s">
        <v>30</v>
      </c>
      <c r="K2" s="16">
        <v>4.9280999999999997</v>
      </c>
      <c r="L2" s="23">
        <v>1.579</v>
      </c>
      <c r="M2" s="15">
        <f>B2+L2</f>
        <v>6.4859</v>
      </c>
      <c r="N2" s="17">
        <f>B2+K2</f>
        <v>9.8350000000000009</v>
      </c>
      <c r="O2" s="15">
        <f>L2*D2</f>
        <v>3.8837133125168237</v>
      </c>
      <c r="P2" s="17">
        <f>L2*E2</f>
        <v>0.64197349273040594</v>
      </c>
      <c r="Q2" s="23">
        <f>M2-H2</f>
        <v>6.1238999999999999</v>
      </c>
      <c r="R2" s="23">
        <f>N2-H2</f>
        <v>9.4730000000000008</v>
      </c>
      <c r="S2" s="23">
        <f>O2-H2</f>
        <v>3.5217133125168236</v>
      </c>
      <c r="T2" s="23">
        <f>L2-H2</f>
        <v>1.2170000000000001</v>
      </c>
      <c r="U2" s="22"/>
      <c r="V2" s="22"/>
      <c r="W2" s="22"/>
      <c r="X2" s="16">
        <f>H2-F2</f>
        <v>-11.554768866797309</v>
      </c>
      <c r="Y2" s="16">
        <f>H2-G2</f>
        <v>-5.5449000000000002</v>
      </c>
    </row>
    <row r="3" spans="1:28" x14ac:dyDescent="0.35">
      <c r="A3" s="16">
        <v>0.8</v>
      </c>
      <c r="B3" s="16">
        <v>2.3908999999999998</v>
      </c>
      <c r="C3" s="16">
        <v>2.85</v>
      </c>
      <c r="D3" s="16">
        <f>EXP(A3)</f>
        <v>2.2255409284924679</v>
      </c>
      <c r="E3" s="16">
        <f t="shared" ref="E3:E9" si="1">EXP(-A3)</f>
        <v>0.44932896411722156</v>
      </c>
      <c r="F3" s="15">
        <f t="shared" ref="F3:F7" si="2">B3+(C3*D3)</f>
        <v>8.7336916462035337</v>
      </c>
      <c r="G3" s="16">
        <f t="shared" ref="G3:G7" si="3">B3+(D3*E3)</f>
        <v>3.3908999999999998</v>
      </c>
      <c r="H3" s="17">
        <v>0.27500000000000002</v>
      </c>
      <c r="I3" s="23">
        <f t="shared" si="0"/>
        <v>2.1158999999999999</v>
      </c>
      <c r="J3" s="33" t="s">
        <v>30</v>
      </c>
      <c r="K3" s="16">
        <v>4.2355999999999998</v>
      </c>
      <c r="L3" s="23">
        <v>1.623</v>
      </c>
      <c r="M3" s="15">
        <f>B3+L3</f>
        <v>4.0138999999999996</v>
      </c>
      <c r="N3" s="17">
        <f t="shared" ref="N3:N21" si="4">B3+K3</f>
        <v>6.6265000000000001</v>
      </c>
      <c r="O3" s="15">
        <f t="shared" ref="O3:O21" si="5">L3*D3</f>
        <v>3.6120529269432753</v>
      </c>
      <c r="P3" s="17">
        <f t="shared" ref="P3:P21" si="6">L3*E3</f>
        <v>0.72926090876225058</v>
      </c>
      <c r="Q3" s="23">
        <f>M3-H3</f>
        <v>3.7388999999999997</v>
      </c>
      <c r="R3" s="23">
        <f t="shared" ref="R3:R21" si="7">N3-H3</f>
        <v>6.3514999999999997</v>
      </c>
      <c r="S3" s="23">
        <f t="shared" ref="S3:S21" si="8">O3-H3</f>
        <v>3.3370529269432754</v>
      </c>
      <c r="T3" s="23">
        <f t="shared" ref="T3:T21" si="9">L3-H3</f>
        <v>1.3479999999999999</v>
      </c>
      <c r="U3" s="22"/>
      <c r="V3" s="22"/>
      <c r="W3" s="22"/>
      <c r="X3" s="16">
        <f>H3-F3</f>
        <v>-8.4586916462035333</v>
      </c>
      <c r="Y3" s="16">
        <f>H3-G3</f>
        <v>-3.1158999999999999</v>
      </c>
    </row>
    <row r="4" spans="1:28" x14ac:dyDescent="0.35">
      <c r="A4" s="16">
        <v>0.7</v>
      </c>
      <c r="B4" s="16">
        <v>1.5133000000000001</v>
      </c>
      <c r="C4" s="16">
        <v>2.85</v>
      </c>
      <c r="D4" s="16">
        <f t="shared" ref="D4:D9" si="10">EXP(A4)</f>
        <v>2.0137527074704766</v>
      </c>
      <c r="E4" s="16">
        <f t="shared" si="1"/>
        <v>0.49658530379140953</v>
      </c>
      <c r="F4" s="15">
        <f t="shared" si="2"/>
        <v>7.2524952162908587</v>
      </c>
      <c r="G4" s="16">
        <f t="shared" si="3"/>
        <v>2.5133000000000001</v>
      </c>
      <c r="H4" s="17">
        <v>0.41299999999999998</v>
      </c>
      <c r="I4" s="23">
        <f t="shared" si="0"/>
        <v>1.1003000000000001</v>
      </c>
      <c r="J4" s="33" t="s">
        <v>30</v>
      </c>
      <c r="K4" s="16">
        <v>3.6311</v>
      </c>
      <c r="L4" s="23">
        <v>1.6679999999999999</v>
      </c>
      <c r="M4" s="15">
        <f>B4+L4</f>
        <v>3.1813000000000002</v>
      </c>
      <c r="N4" s="17">
        <f t="shared" si="4"/>
        <v>5.1444000000000001</v>
      </c>
      <c r="O4" s="15">
        <f t="shared" si="5"/>
        <v>3.3589395160607549</v>
      </c>
      <c r="P4" s="17">
        <f t="shared" si="6"/>
        <v>0.82830428672407108</v>
      </c>
      <c r="Q4" s="23">
        <f>M4-H4</f>
        <v>2.7683000000000004</v>
      </c>
      <c r="R4" s="23">
        <f t="shared" si="7"/>
        <v>4.7313999999999998</v>
      </c>
      <c r="S4" s="23">
        <f t="shared" si="8"/>
        <v>2.9459395160607551</v>
      </c>
      <c r="T4" s="23">
        <f t="shared" si="9"/>
        <v>1.2549999999999999</v>
      </c>
      <c r="U4" s="22"/>
      <c r="V4" s="22"/>
      <c r="W4" s="22"/>
      <c r="X4" s="16">
        <f>H4-F4</f>
        <v>-6.8394952162908584</v>
      </c>
      <c r="Y4" s="16">
        <f>H4-G4</f>
        <v>-2.1003000000000003</v>
      </c>
    </row>
    <row r="5" spans="1:28" x14ac:dyDescent="0.35">
      <c r="A5" s="16">
        <v>0.6</v>
      </c>
      <c r="B5" s="16">
        <v>1.0485</v>
      </c>
      <c r="C5" s="16">
        <v>2.85</v>
      </c>
      <c r="D5" s="16">
        <f t="shared" si="10"/>
        <v>1.8221188003905089</v>
      </c>
      <c r="E5" s="16">
        <f t="shared" si="1"/>
        <v>0.54881163609402639</v>
      </c>
      <c r="F5" s="15">
        <f t="shared" si="2"/>
        <v>6.24153858111295</v>
      </c>
      <c r="G5" s="16">
        <f t="shared" si="3"/>
        <v>2.0484999999999998</v>
      </c>
      <c r="H5" s="17">
        <v>0.67300000000000004</v>
      </c>
      <c r="I5" s="23">
        <f t="shared" si="0"/>
        <v>0.37549999999999994</v>
      </c>
      <c r="J5" s="33" t="s">
        <v>30</v>
      </c>
      <c r="K5" s="16">
        <v>3.1145999999999998</v>
      </c>
      <c r="L5" s="23">
        <v>1.7130000000000001</v>
      </c>
      <c r="M5" s="15">
        <f>B5+L5</f>
        <v>2.7614999999999998</v>
      </c>
      <c r="N5" s="17">
        <f t="shared" si="4"/>
        <v>4.1631</v>
      </c>
      <c r="O5" s="15">
        <f t="shared" si="5"/>
        <v>3.1212895050689418</v>
      </c>
      <c r="P5" s="17">
        <f t="shared" si="6"/>
        <v>0.9401143326290673</v>
      </c>
      <c r="Q5" s="23">
        <f>M5-H5</f>
        <v>2.0884999999999998</v>
      </c>
      <c r="R5" s="23">
        <f t="shared" si="7"/>
        <v>3.4901</v>
      </c>
      <c r="S5" s="23">
        <f t="shared" si="8"/>
        <v>2.4482895050689417</v>
      </c>
      <c r="T5" s="23">
        <f t="shared" si="9"/>
        <v>1.04</v>
      </c>
      <c r="U5" s="22"/>
      <c r="V5" s="22"/>
      <c r="W5" s="22"/>
      <c r="X5" s="16">
        <f>H5-F5</f>
        <v>-5.56853858111295</v>
      </c>
      <c r="Y5" s="16">
        <f>H5-G5</f>
        <v>-1.3754999999999997</v>
      </c>
    </row>
    <row r="6" spans="1:28" x14ac:dyDescent="0.35">
      <c r="A6" s="16">
        <v>0.5</v>
      </c>
      <c r="B6" s="16">
        <v>0.74919999999999998</v>
      </c>
      <c r="C6" s="16">
        <v>2.85</v>
      </c>
      <c r="D6" s="16">
        <f t="shared" si="10"/>
        <v>1.6487212707001282</v>
      </c>
      <c r="E6" s="16">
        <f t="shared" si="1"/>
        <v>0.60653065971263342</v>
      </c>
      <c r="F6" s="15">
        <f t="shared" si="2"/>
        <v>5.4480556214953655</v>
      </c>
      <c r="G6" s="16">
        <f t="shared" si="3"/>
        <v>1.7492000000000001</v>
      </c>
      <c r="H6" s="17">
        <v>0.59399999999999997</v>
      </c>
      <c r="I6" s="23">
        <f t="shared" si="0"/>
        <v>0.1552</v>
      </c>
      <c r="J6" s="33" t="s">
        <v>30</v>
      </c>
      <c r="K6" s="16">
        <v>2.6859999999999999</v>
      </c>
      <c r="L6" s="23">
        <v>1.758</v>
      </c>
      <c r="M6" s="15">
        <f>B6+L6</f>
        <v>2.5072000000000001</v>
      </c>
      <c r="N6" s="17">
        <f t="shared" si="4"/>
        <v>3.4352</v>
      </c>
      <c r="O6" s="15">
        <f t="shared" si="5"/>
        <v>2.8984519938908253</v>
      </c>
      <c r="P6" s="17">
        <f t="shared" si="6"/>
        <v>1.0662808997748097</v>
      </c>
      <c r="Q6" s="23">
        <f>M6-H6</f>
        <v>1.9132000000000002</v>
      </c>
      <c r="R6" s="23">
        <f t="shared" si="7"/>
        <v>2.8412000000000002</v>
      </c>
      <c r="S6" s="23">
        <f t="shared" si="8"/>
        <v>2.3044519938908254</v>
      </c>
      <c r="T6" s="23">
        <f t="shared" si="9"/>
        <v>1.1640000000000001</v>
      </c>
      <c r="U6" s="22"/>
      <c r="V6" s="22"/>
      <c r="W6" s="22"/>
      <c r="X6" s="16">
        <f>H6-F6</f>
        <v>-4.8540556214953652</v>
      </c>
      <c r="Y6" s="16">
        <f>H6-G6</f>
        <v>-1.1552000000000002</v>
      </c>
    </row>
    <row r="7" spans="1:28" s="25" customFormat="1" ht="15" thickBot="1" x14ac:dyDescent="0.4">
      <c r="A7" s="18">
        <v>0.4</v>
      </c>
      <c r="B7" s="19">
        <v>0.53300000000000003</v>
      </c>
      <c r="C7" s="18">
        <v>2.85</v>
      </c>
      <c r="D7" s="18">
        <f t="shared" si="10"/>
        <v>1.4918246976412703</v>
      </c>
      <c r="E7" s="18">
        <f t="shared" si="1"/>
        <v>0.67032004603563933</v>
      </c>
      <c r="F7" s="20">
        <f t="shared" si="2"/>
        <v>4.7847003882776207</v>
      </c>
      <c r="G7" s="18">
        <f t="shared" si="3"/>
        <v>1.5329999999999999</v>
      </c>
      <c r="H7" s="21">
        <v>0.81599999999999995</v>
      </c>
      <c r="I7" s="18">
        <f t="shared" si="0"/>
        <v>0.28299999999999992</v>
      </c>
      <c r="J7" s="34" t="s">
        <v>30</v>
      </c>
      <c r="K7" s="18">
        <v>2.3456000000000001</v>
      </c>
      <c r="L7" s="18">
        <v>1.802</v>
      </c>
      <c r="M7" s="20">
        <f>B7+L7</f>
        <v>2.335</v>
      </c>
      <c r="N7" s="21">
        <f t="shared" si="4"/>
        <v>2.8786</v>
      </c>
      <c r="O7" s="20">
        <f t="shared" si="5"/>
        <v>2.6882681051495694</v>
      </c>
      <c r="P7" s="21">
        <f t="shared" si="6"/>
        <v>1.207916722956222</v>
      </c>
      <c r="Q7" s="18">
        <f>M7-H7</f>
        <v>1.5190000000000001</v>
      </c>
      <c r="R7" s="18">
        <f t="shared" si="7"/>
        <v>2.0626000000000002</v>
      </c>
      <c r="S7" s="18">
        <f t="shared" si="8"/>
        <v>1.8722681051495695</v>
      </c>
      <c r="T7" s="18">
        <f t="shared" si="9"/>
        <v>0.9860000000000001</v>
      </c>
      <c r="X7" s="18">
        <f>H7-F7</f>
        <v>-3.9687003882776208</v>
      </c>
      <c r="Y7" s="18">
        <f>H7-G7</f>
        <v>-0.71699999999999997</v>
      </c>
      <c r="AB7" s="25" t="s">
        <v>23</v>
      </c>
    </row>
    <row r="8" spans="1:28" ht="15" thickTop="1" x14ac:dyDescent="0.35">
      <c r="A8">
        <v>0.3</v>
      </c>
      <c r="B8">
        <v>0.36409999999999998</v>
      </c>
      <c r="C8">
        <v>2.2480000000000002</v>
      </c>
      <c r="D8">
        <f t="shared" si="10"/>
        <v>1.3498588075760032</v>
      </c>
      <c r="E8">
        <f>EXP(-A8)</f>
        <v>0.74081822068171788</v>
      </c>
      <c r="F8" s="12">
        <f>B8-(C8*D8)</f>
        <v>-2.6703825994308552</v>
      </c>
      <c r="G8">
        <f>B8-(C8*E8)</f>
        <v>-1.301259360092502</v>
      </c>
      <c r="H8" s="13">
        <v>1.121</v>
      </c>
      <c r="I8" s="22">
        <f>ABS(H8-B8)</f>
        <v>0.75690000000000002</v>
      </c>
      <c r="J8" s="29" t="s">
        <v>30</v>
      </c>
      <c r="K8">
        <v>2.0931999999999999</v>
      </c>
      <c r="L8" s="22">
        <v>1.847</v>
      </c>
      <c r="M8" s="12">
        <f>B8+L8</f>
        <v>2.2111000000000001</v>
      </c>
      <c r="N8" s="13">
        <f t="shared" si="4"/>
        <v>2.4573</v>
      </c>
      <c r="O8" s="12">
        <f t="shared" si="5"/>
        <v>2.493189217592878</v>
      </c>
      <c r="P8" s="13">
        <f t="shared" si="6"/>
        <v>1.368291253599133</v>
      </c>
      <c r="Q8" s="22">
        <f>M8-H8</f>
        <v>1.0901000000000001</v>
      </c>
      <c r="R8" s="22">
        <f t="shared" si="7"/>
        <v>1.3363</v>
      </c>
      <c r="S8" s="22">
        <f t="shared" si="8"/>
        <v>1.372189217592878</v>
      </c>
      <c r="T8" s="22">
        <f>P8-H8</f>
        <v>0.24729125359913295</v>
      </c>
      <c r="U8" s="22"/>
      <c r="V8" s="22"/>
      <c r="W8" s="22"/>
      <c r="X8">
        <f>H8-F8</f>
        <v>3.7913825994308552</v>
      </c>
      <c r="Y8">
        <f>H8-G8</f>
        <v>2.422259360092502</v>
      </c>
      <c r="AA8">
        <f>B8*C8*(AVERAGE(X8:Y8))</f>
        <v>2.542923030107799</v>
      </c>
      <c r="AB8">
        <f>AA8-H8</f>
        <v>1.421923030107799</v>
      </c>
    </row>
    <row r="9" spans="1:28" x14ac:dyDescent="0.35">
      <c r="A9">
        <v>0.2</v>
      </c>
      <c r="B9">
        <v>0.22489999999999999</v>
      </c>
      <c r="C9">
        <v>1.6619999999999999</v>
      </c>
      <c r="D9">
        <f t="shared" si="10"/>
        <v>1.2214027581601699</v>
      </c>
      <c r="E9">
        <f t="shared" si="1"/>
        <v>0.81873075307798182</v>
      </c>
      <c r="F9" s="12">
        <f t="shared" ref="F9:F21" si="11">B9-(C9*D9)</f>
        <v>-1.8050713840622024</v>
      </c>
      <c r="G9">
        <f t="shared" ref="G9:G21" si="12">B9-(C9*E9)</f>
        <v>-1.1358305116156058</v>
      </c>
      <c r="H9" s="14">
        <v>1.1000000000000001</v>
      </c>
      <c r="I9" s="22">
        <f t="shared" ref="I9:I21" si="13">ABS(H9-B9)</f>
        <v>0.8751000000000001</v>
      </c>
      <c r="J9" s="29" t="s">
        <v>30</v>
      </c>
      <c r="K9">
        <v>1.9287000000000001</v>
      </c>
      <c r="L9" s="22">
        <v>1.8919999999999999</v>
      </c>
      <c r="M9" s="12">
        <f>B9+L9</f>
        <v>2.1168999999999998</v>
      </c>
      <c r="N9" s="13">
        <f t="shared" si="4"/>
        <v>2.1536</v>
      </c>
      <c r="O9" s="12">
        <f t="shared" si="5"/>
        <v>2.3108940184390412</v>
      </c>
      <c r="P9" s="13">
        <f t="shared" si="6"/>
        <v>1.5490385848235415</v>
      </c>
      <c r="Q9" s="22">
        <f>M9-H9</f>
        <v>1.0168999999999997</v>
      </c>
      <c r="R9" s="22">
        <f t="shared" si="7"/>
        <v>1.0535999999999999</v>
      </c>
      <c r="S9" s="22">
        <f t="shared" si="8"/>
        <v>1.2108940184390411</v>
      </c>
      <c r="T9" s="22">
        <f t="shared" ref="T9:T21" si="14">P9-H9</f>
        <v>0.44903858482354142</v>
      </c>
      <c r="U9" s="22"/>
      <c r="V9" s="22"/>
      <c r="W9" s="22"/>
      <c r="X9">
        <f>H9-F9</f>
        <v>2.9050713840622024</v>
      </c>
      <c r="Y9">
        <f>H9-G9</f>
        <v>2.2358305116156059</v>
      </c>
      <c r="AA9">
        <f>B9*C9*(AVERAGE(X9:Y9))</f>
        <v>0.96079292299682728</v>
      </c>
      <c r="AB9">
        <f>AA9-H9</f>
        <v>-0.13920707700317281</v>
      </c>
    </row>
    <row r="10" spans="1:28" x14ac:dyDescent="0.35">
      <c r="A10">
        <v>0.17</v>
      </c>
      <c r="B10">
        <v>0.18709999999999999</v>
      </c>
      <c r="C10">
        <v>1.1080000000000001</v>
      </c>
      <c r="D10">
        <f t="shared" ref="D10:D16" si="15">EXP(A10)</f>
        <v>1.1853048513203654</v>
      </c>
      <c r="E10">
        <f t="shared" ref="E10:E16" si="16">EXP(-A10)</f>
        <v>0.8436648165963837</v>
      </c>
      <c r="F10" s="12">
        <f t="shared" si="11"/>
        <v>-1.126217775262965</v>
      </c>
      <c r="G10">
        <f t="shared" si="12"/>
        <v>-0.74768061678879327</v>
      </c>
      <c r="H10" s="14">
        <v>1.5580000000000001</v>
      </c>
      <c r="I10" s="22">
        <f t="shared" si="13"/>
        <v>1.3709</v>
      </c>
      <c r="J10" s="29" t="s">
        <v>30</v>
      </c>
      <c r="K10">
        <v>1.8966000000000001</v>
      </c>
      <c r="L10" s="22">
        <v>1.905</v>
      </c>
      <c r="M10" s="12">
        <f>B10+L10</f>
        <v>2.0920999999999998</v>
      </c>
      <c r="N10" s="13">
        <f t="shared" si="4"/>
        <v>2.0836999999999999</v>
      </c>
      <c r="O10" s="12">
        <f t="shared" si="5"/>
        <v>2.2580057417652961</v>
      </c>
      <c r="P10" s="13">
        <f t="shared" si="6"/>
        <v>1.6071814756161109</v>
      </c>
      <c r="Q10" s="22">
        <f>M10-H10</f>
        <v>0.5340999999999998</v>
      </c>
      <c r="R10" s="22">
        <f t="shared" si="7"/>
        <v>0.52569999999999983</v>
      </c>
      <c r="S10" s="22">
        <f t="shared" si="8"/>
        <v>0.70000574176529606</v>
      </c>
      <c r="T10" s="22">
        <f t="shared" si="14"/>
        <v>4.9181475616110859E-2</v>
      </c>
      <c r="U10" s="22"/>
      <c r="V10" s="22"/>
      <c r="W10" s="22"/>
      <c r="X10">
        <f>H10-F10</f>
        <v>2.6842177752629652</v>
      </c>
      <c r="Y10">
        <f>H10-G10</f>
        <v>2.3056806167887931</v>
      </c>
      <c r="AA10">
        <f>B10*C10*(AVERAGE(X10:Y10))</f>
        <v>0.51721993399069777</v>
      </c>
      <c r="AB10">
        <f>AA10-H10</f>
        <v>-1.0407800660093023</v>
      </c>
    </row>
    <row r="11" spans="1:28" x14ac:dyDescent="0.35">
      <c r="A11">
        <v>0.14000000000000001</v>
      </c>
      <c r="B11">
        <v>0.15129999999999999</v>
      </c>
      <c r="C11">
        <v>0.32</v>
      </c>
      <c r="D11">
        <f t="shared" si="15"/>
        <v>1.1502737988572274</v>
      </c>
      <c r="E11">
        <f t="shared" si="16"/>
        <v>0.86935823539880586</v>
      </c>
      <c r="F11" s="12">
        <f t="shared" si="11"/>
        <v>-0.21678761563431276</v>
      </c>
      <c r="G11">
        <f t="shared" si="12"/>
        <v>-0.12689463532761791</v>
      </c>
      <c r="H11" s="14">
        <v>1.63</v>
      </c>
      <c r="I11" s="22">
        <f t="shared" si="13"/>
        <v>1.4786999999999999</v>
      </c>
      <c r="J11" s="29" t="s">
        <v>30</v>
      </c>
      <c r="K11">
        <v>1.8723000000000001</v>
      </c>
      <c r="L11" s="22">
        <v>1.919</v>
      </c>
      <c r="M11" s="12">
        <f>B11+L11</f>
        <v>2.0703</v>
      </c>
      <c r="N11" s="13">
        <f t="shared" si="4"/>
        <v>2.0236000000000001</v>
      </c>
      <c r="O11" s="12">
        <f t="shared" si="5"/>
        <v>2.2073754200070193</v>
      </c>
      <c r="P11" s="13">
        <f t="shared" si="6"/>
        <v>1.6682984537303085</v>
      </c>
      <c r="Q11" s="22">
        <f>M11-H11</f>
        <v>0.44030000000000014</v>
      </c>
      <c r="R11" s="22">
        <f t="shared" si="7"/>
        <v>0.39360000000000017</v>
      </c>
      <c r="S11" s="22">
        <f t="shared" si="8"/>
        <v>0.57737542000701936</v>
      </c>
      <c r="T11" s="22">
        <f t="shared" si="14"/>
        <v>3.8298453730308601E-2</v>
      </c>
      <c r="U11" s="22"/>
      <c r="V11" s="22"/>
      <c r="W11" s="22"/>
      <c r="X11">
        <f>H11-F11</f>
        <v>1.8467876156343126</v>
      </c>
      <c r="Y11">
        <f>H11-G11</f>
        <v>1.7568946353276178</v>
      </c>
      <c r="AA11">
        <f>B11*C11*(AVERAGE(X11:Y11))</f>
        <v>8.723793993128641E-2</v>
      </c>
      <c r="AB11">
        <f>AA11-H11</f>
        <v>-1.5427620600687135</v>
      </c>
    </row>
    <row r="12" spans="1:28" x14ac:dyDescent="0.35">
      <c r="A12">
        <v>0.1</v>
      </c>
      <c r="B12">
        <v>0.1055</v>
      </c>
      <c r="C12">
        <v>-1.1559999999999999</v>
      </c>
      <c r="D12">
        <f t="shared" si="15"/>
        <v>1.1051709180756477</v>
      </c>
      <c r="E12">
        <f t="shared" si="16"/>
        <v>0.90483741803595952</v>
      </c>
      <c r="F12" s="12">
        <f t="shared" si="11"/>
        <v>1.3830775812954486</v>
      </c>
      <c r="G12">
        <f t="shared" si="12"/>
        <v>1.1514920552495691</v>
      </c>
      <c r="H12" s="14">
        <v>1.3380000000000001</v>
      </c>
      <c r="I12" s="22">
        <f t="shared" si="13"/>
        <v>1.2325000000000002</v>
      </c>
      <c r="J12" s="29" t="s">
        <v>30</v>
      </c>
      <c r="K12">
        <v>1.8523000000000001</v>
      </c>
      <c r="L12" s="22">
        <v>1.9370000000000001</v>
      </c>
      <c r="M12" s="12">
        <f>B12+L12</f>
        <v>2.0425</v>
      </c>
      <c r="N12" s="13">
        <f t="shared" si="4"/>
        <v>1.9578</v>
      </c>
      <c r="O12" s="12">
        <f t="shared" si="5"/>
        <v>2.1407160683125297</v>
      </c>
      <c r="P12" s="13">
        <f t="shared" si="6"/>
        <v>1.7526700787356537</v>
      </c>
      <c r="Q12" s="22">
        <f>M12-H12</f>
        <v>0.7044999999999999</v>
      </c>
      <c r="R12" s="22">
        <f t="shared" si="7"/>
        <v>0.61979999999999991</v>
      </c>
      <c r="S12" s="22">
        <f t="shared" si="8"/>
        <v>0.80271606831252962</v>
      </c>
      <c r="T12" s="22">
        <f t="shared" si="14"/>
        <v>0.41467007873565365</v>
      </c>
      <c r="U12" s="22"/>
      <c r="V12" s="22"/>
      <c r="W12" s="22"/>
      <c r="X12">
        <f>H12-F12</f>
        <v>-4.5077581295448477E-2</v>
      </c>
      <c r="Y12">
        <f>H12-G12</f>
        <v>0.18650794475043098</v>
      </c>
      <c r="AA12">
        <f>B12*C12*(AVERAGE(X12:Y12))</f>
        <v>-8.6242821331213772E-3</v>
      </c>
      <c r="AB12">
        <f>AA12-H12</f>
        <v>-1.3466242821331214</v>
      </c>
    </row>
    <row r="13" spans="1:28" x14ac:dyDescent="0.35">
      <c r="A13">
        <v>0.09</v>
      </c>
      <c r="B13">
        <v>9.4399999999999998E-2</v>
      </c>
      <c r="C13">
        <v>-1.61</v>
      </c>
      <c r="D13">
        <f t="shared" si="15"/>
        <v>1.0941742837052104</v>
      </c>
      <c r="E13">
        <f t="shared" si="16"/>
        <v>0.91393118527122819</v>
      </c>
      <c r="F13" s="12">
        <f t="shared" si="11"/>
        <v>1.8560205967653889</v>
      </c>
      <c r="G13">
        <f t="shared" si="12"/>
        <v>1.5658292082866776</v>
      </c>
      <c r="H13" s="14">
        <v>2.3380000000000001</v>
      </c>
      <c r="I13" s="22">
        <f t="shared" si="13"/>
        <v>2.2436000000000003</v>
      </c>
      <c r="J13" s="29" t="s">
        <v>30</v>
      </c>
      <c r="K13">
        <v>1.8494999999999999</v>
      </c>
      <c r="L13" s="22">
        <v>1.9410000000000001</v>
      </c>
      <c r="M13" s="12">
        <f>B13+L13</f>
        <v>2.0354000000000001</v>
      </c>
      <c r="N13" s="13">
        <f t="shared" si="4"/>
        <v>1.9439</v>
      </c>
      <c r="O13" s="12">
        <f t="shared" si="5"/>
        <v>2.1237922846718136</v>
      </c>
      <c r="P13" s="13">
        <f t="shared" si="6"/>
        <v>1.7739404306114539</v>
      </c>
      <c r="Q13" s="22">
        <f>M13-H13</f>
        <v>-0.30259999999999998</v>
      </c>
      <c r="R13" s="22">
        <f t="shared" si="7"/>
        <v>-0.39410000000000012</v>
      </c>
      <c r="S13" s="22">
        <f t="shared" si="8"/>
        <v>-0.2142077153281865</v>
      </c>
      <c r="T13" s="22">
        <f t="shared" si="14"/>
        <v>-0.56405956938854618</v>
      </c>
      <c r="U13" s="22"/>
      <c r="V13" s="22"/>
      <c r="W13" s="22"/>
      <c r="X13">
        <f>H13-F13</f>
        <v>0.48197940323461119</v>
      </c>
      <c r="Y13">
        <f>H13-G13</f>
        <v>0.77217079171332248</v>
      </c>
      <c r="AA13">
        <f>B13*C13*(AVERAGE(X13:Y13))</f>
        <v>-9.5305381614483375E-2</v>
      </c>
      <c r="AB13">
        <f>AA13-H13</f>
        <v>-2.4333053816144834</v>
      </c>
    </row>
    <row r="14" spans="1:28" x14ac:dyDescent="0.35">
      <c r="A14">
        <v>0.08</v>
      </c>
      <c r="B14">
        <v>8.3400000000000002E-2</v>
      </c>
      <c r="C14">
        <v>-2.0990000000000002</v>
      </c>
      <c r="D14">
        <f t="shared" si="15"/>
        <v>1.0832870676749586</v>
      </c>
      <c r="E14">
        <f t="shared" si="16"/>
        <v>0.92311634638663576</v>
      </c>
      <c r="F14" s="12">
        <f t="shared" si="11"/>
        <v>2.3572195550497383</v>
      </c>
      <c r="G14">
        <f t="shared" si="12"/>
        <v>2.0210212110655488</v>
      </c>
      <c r="H14" s="14">
        <v>2.87</v>
      </c>
      <c r="I14" s="22">
        <f t="shared" si="13"/>
        <v>2.7866</v>
      </c>
      <c r="J14" s="29" t="s">
        <v>30</v>
      </c>
      <c r="K14">
        <v>1.8474999999999999</v>
      </c>
      <c r="L14" s="22">
        <v>1.946</v>
      </c>
      <c r="M14" s="12">
        <f>B14+L14</f>
        <v>2.0293999999999999</v>
      </c>
      <c r="N14" s="13">
        <f t="shared" si="4"/>
        <v>1.9308999999999998</v>
      </c>
      <c r="O14" s="12">
        <f t="shared" si="5"/>
        <v>2.1080766336954695</v>
      </c>
      <c r="P14" s="13">
        <f t="shared" si="6"/>
        <v>1.7963844100683932</v>
      </c>
      <c r="Q14" s="22">
        <f>M14-H14</f>
        <v>-0.84060000000000024</v>
      </c>
      <c r="R14" s="22">
        <f t="shared" si="7"/>
        <v>-0.93910000000000027</v>
      </c>
      <c r="S14" s="22">
        <f t="shared" si="8"/>
        <v>-0.76192336630453061</v>
      </c>
      <c r="T14" s="22">
        <f t="shared" si="14"/>
        <v>-1.0736155899316069</v>
      </c>
      <c r="U14" s="22"/>
      <c r="V14" s="22"/>
      <c r="W14" s="22"/>
      <c r="X14">
        <f>H14-F14</f>
        <v>0.51278044495026176</v>
      </c>
      <c r="Y14">
        <f>H14-G14</f>
        <v>0.84897878893445133</v>
      </c>
      <c r="AA14">
        <f>B14*C14*(AVERAGE(X14:Y14))</f>
        <v>-0.11919247075123135</v>
      </c>
      <c r="AB14">
        <f>AA14-H14</f>
        <v>-2.9891924707512314</v>
      </c>
    </row>
    <row r="15" spans="1:28" x14ac:dyDescent="0.35">
      <c r="A15">
        <v>7.0000000000000007E-2</v>
      </c>
      <c r="B15">
        <v>6.1899999999999997E-2</v>
      </c>
      <c r="C15">
        <v>-2.6269999999999998</v>
      </c>
      <c r="D15">
        <f t="shared" si="15"/>
        <v>1.0725081812542165</v>
      </c>
      <c r="E15">
        <f t="shared" si="16"/>
        <v>0.93239381990594827</v>
      </c>
      <c r="F15" s="12">
        <f t="shared" si="11"/>
        <v>2.8793789921548267</v>
      </c>
      <c r="G15">
        <f t="shared" si="12"/>
        <v>2.5112985648929258</v>
      </c>
      <c r="H15" s="14">
        <v>2.57</v>
      </c>
      <c r="I15" s="22">
        <f t="shared" si="13"/>
        <v>2.5080999999999998</v>
      </c>
      <c r="J15" s="29" t="s">
        <v>30</v>
      </c>
      <c r="K15">
        <v>1.8465</v>
      </c>
      <c r="L15" s="22">
        <v>1.95</v>
      </c>
      <c r="M15" s="12">
        <f>B15+L15</f>
        <v>2.0118999999999998</v>
      </c>
      <c r="N15" s="13">
        <f t="shared" si="4"/>
        <v>1.9084000000000001</v>
      </c>
      <c r="O15" s="12">
        <f t="shared" si="5"/>
        <v>2.091390953445722</v>
      </c>
      <c r="P15" s="13">
        <f t="shared" si="6"/>
        <v>1.8181679488165992</v>
      </c>
      <c r="Q15" s="22">
        <f>M15-H15</f>
        <v>-0.55810000000000004</v>
      </c>
      <c r="R15" s="22">
        <f t="shared" si="7"/>
        <v>-0.66159999999999974</v>
      </c>
      <c r="S15" s="22">
        <f t="shared" si="8"/>
        <v>-0.47860904655427783</v>
      </c>
      <c r="T15" s="22">
        <f t="shared" si="14"/>
        <v>-0.75183205118340068</v>
      </c>
      <c r="U15" s="22"/>
      <c r="V15" s="22"/>
      <c r="W15" s="22"/>
      <c r="X15">
        <f>H15-F15</f>
        <v>-0.30937899215482689</v>
      </c>
      <c r="Y15">
        <f>H15-G15</f>
        <v>5.870143510707404E-2</v>
      </c>
      <c r="AA15">
        <f>B15*C15*(AVERAGE(X15:Y15))</f>
        <v>2.0381501716179626E-2</v>
      </c>
      <c r="AB15">
        <f>AA15-H15</f>
        <v>-2.5496184982838201</v>
      </c>
    </row>
    <row r="16" spans="1:28" x14ac:dyDescent="0.35">
      <c r="A16">
        <v>0.06</v>
      </c>
      <c r="B16">
        <v>4.0800000000000003E-2</v>
      </c>
      <c r="C16">
        <v>-3.1930000000000001</v>
      </c>
      <c r="D16">
        <f t="shared" si="15"/>
        <v>1.0618365465453596</v>
      </c>
      <c r="E16">
        <f t="shared" si="16"/>
        <v>0.94176453358424872</v>
      </c>
      <c r="F16" s="12">
        <f t="shared" si="11"/>
        <v>3.4312440931193335</v>
      </c>
      <c r="G16">
        <f t="shared" si="12"/>
        <v>3.0478541557345062</v>
      </c>
      <c r="H16" s="14">
        <v>3.4390000000000001</v>
      </c>
      <c r="I16" s="22">
        <f t="shared" si="13"/>
        <v>3.3982000000000001</v>
      </c>
      <c r="J16" s="29" t="s">
        <v>30</v>
      </c>
      <c r="K16">
        <v>1.8464</v>
      </c>
      <c r="L16" s="22">
        <v>1.9550000000000001</v>
      </c>
      <c r="M16" s="12">
        <f>B16+L16</f>
        <v>1.9958</v>
      </c>
      <c r="N16" s="13">
        <f t="shared" si="4"/>
        <v>1.8872</v>
      </c>
      <c r="O16" s="12">
        <f t="shared" si="5"/>
        <v>2.0758904484961782</v>
      </c>
      <c r="P16" s="13">
        <f t="shared" si="6"/>
        <v>1.8411496631572064</v>
      </c>
      <c r="Q16" s="22">
        <f>M16-H16</f>
        <v>-1.4432</v>
      </c>
      <c r="R16" s="22">
        <f t="shared" si="7"/>
        <v>-1.5518000000000001</v>
      </c>
      <c r="S16" s="22">
        <f t="shared" si="8"/>
        <v>-1.3631095515038218</v>
      </c>
      <c r="T16" s="22">
        <f t="shared" si="14"/>
        <v>-1.5978503368427937</v>
      </c>
      <c r="U16" s="22"/>
      <c r="V16" s="22"/>
      <c r="W16" s="22"/>
      <c r="X16">
        <f>H16-F16</f>
        <v>7.7559068806665188E-3</v>
      </c>
      <c r="Y16">
        <f>H16-G16</f>
        <v>0.39114584426549381</v>
      </c>
      <c r="AA16">
        <f>B16*C16*(AVERAGE(X16:Y16))</f>
        <v>-2.5983343144757677E-2</v>
      </c>
      <c r="AB16">
        <f>AA16-H16</f>
        <v>-3.4649833431447576</v>
      </c>
    </row>
    <row r="17" spans="1:28" s="25" customFormat="1" ht="15" thickBot="1" x14ac:dyDescent="0.4">
      <c r="A17" s="25">
        <v>0.05</v>
      </c>
      <c r="B17" s="25">
        <v>5.1299999999999998E-2</v>
      </c>
      <c r="C17" s="25">
        <v>-3.7989999999999999</v>
      </c>
      <c r="D17" s="25">
        <f t="shared" ref="D17:D20" si="17">EXP(A17)</f>
        <v>1.0512710963760241</v>
      </c>
      <c r="E17" s="25">
        <f t="shared" ref="E17:E20" si="18">EXP(-A17)</f>
        <v>0.95122942450071402</v>
      </c>
      <c r="F17" s="26">
        <f t="shared" si="11"/>
        <v>4.0450788951325158</v>
      </c>
      <c r="G17" s="25">
        <f t="shared" si="12"/>
        <v>3.6650205836782126</v>
      </c>
      <c r="H17" s="27">
        <v>2.9359999999999999</v>
      </c>
      <c r="I17" s="22">
        <f t="shared" si="13"/>
        <v>2.8847</v>
      </c>
      <c r="J17" s="29" t="s">
        <v>30</v>
      </c>
      <c r="K17">
        <v>1.8471</v>
      </c>
      <c r="L17" s="22">
        <v>1.9590000000000001</v>
      </c>
      <c r="M17" s="12">
        <f>B17+L17</f>
        <v>2.0103</v>
      </c>
      <c r="N17" s="13">
        <f t="shared" si="4"/>
        <v>1.8983999999999999</v>
      </c>
      <c r="O17" s="12">
        <f t="shared" si="5"/>
        <v>2.0594400778006312</v>
      </c>
      <c r="P17" s="13">
        <f t="shared" si="6"/>
        <v>1.8634584425968987</v>
      </c>
      <c r="Q17" s="22">
        <f>M17-H17</f>
        <v>-0.92569999999999997</v>
      </c>
      <c r="R17" s="22">
        <f t="shared" si="7"/>
        <v>-1.0376000000000001</v>
      </c>
      <c r="S17" s="22">
        <f t="shared" si="8"/>
        <v>-0.87655992219936874</v>
      </c>
      <c r="T17" s="22">
        <f t="shared" si="14"/>
        <v>-1.0725415574031012</v>
      </c>
      <c r="U17" s="22"/>
      <c r="V17" s="22"/>
      <c r="W17" s="22"/>
      <c r="X17" s="25">
        <f>H17-F17</f>
        <v>-1.1090788951325159</v>
      </c>
      <c r="Y17" s="25">
        <f>H17-G17</f>
        <v>-0.72902058367821265</v>
      </c>
      <c r="AA17" s="25">
        <f>B17*C17*(AVERAGE(X17:Y17))</f>
        <v>0.17911240894805022</v>
      </c>
      <c r="AB17" s="25">
        <f>AA17-H17</f>
        <v>-2.7568875910519499</v>
      </c>
    </row>
    <row r="18" spans="1:28" ht="15" thickTop="1" x14ac:dyDescent="0.35">
      <c r="A18">
        <v>0.04</v>
      </c>
      <c r="B18">
        <v>4.0800000000000003E-2</v>
      </c>
      <c r="C18">
        <v>-4.4480000000000004</v>
      </c>
      <c r="D18">
        <f t="shared" si="17"/>
        <v>1.0408107741923882</v>
      </c>
      <c r="E18">
        <f t="shared" si="18"/>
        <v>0.96078943915232318</v>
      </c>
      <c r="F18" s="12">
        <f t="shared" si="11"/>
        <v>4.6703263236077435</v>
      </c>
      <c r="G18">
        <f t="shared" si="12"/>
        <v>4.3143914253495339</v>
      </c>
      <c r="H18" s="14">
        <v>2.5739999999999998</v>
      </c>
      <c r="I18" s="22">
        <f t="shared" si="13"/>
        <v>2.5331999999999999</v>
      </c>
      <c r="J18" s="29" t="s">
        <v>30</v>
      </c>
      <c r="K18">
        <v>1.8486</v>
      </c>
      <c r="L18" s="22">
        <v>1.964</v>
      </c>
      <c r="M18" s="12">
        <f>B18+L18</f>
        <v>2.0047999999999999</v>
      </c>
      <c r="N18" s="13">
        <f t="shared" si="4"/>
        <v>1.8894</v>
      </c>
      <c r="O18" s="12">
        <f t="shared" si="5"/>
        <v>2.0441523605138503</v>
      </c>
      <c r="P18" s="13">
        <f t="shared" si="6"/>
        <v>1.8869904584951627</v>
      </c>
      <c r="Q18" s="22">
        <f>M18-H18</f>
        <v>-0.56919999999999993</v>
      </c>
      <c r="R18" s="22">
        <f t="shared" si="7"/>
        <v>-0.68459999999999988</v>
      </c>
      <c r="S18" s="22">
        <f t="shared" si="8"/>
        <v>-0.52984763948614955</v>
      </c>
      <c r="T18" s="22">
        <f t="shared" si="14"/>
        <v>-0.68700954150483717</v>
      </c>
      <c r="U18" s="22"/>
      <c r="V18" s="22"/>
      <c r="W18" s="22"/>
      <c r="X18">
        <f>H18-F18</f>
        <v>-2.0963263236077436</v>
      </c>
      <c r="Y18">
        <f>H18-G18</f>
        <v>-1.7403914253495341</v>
      </c>
      <c r="AA18">
        <f>B18*C18*(AVERAGE(X18:Y18))</f>
        <v>0.34814069916618429</v>
      </c>
      <c r="AB18">
        <f>AA18-H18</f>
        <v>-2.2258593008338154</v>
      </c>
    </row>
    <row r="19" spans="1:28" x14ac:dyDescent="0.35">
      <c r="A19">
        <v>0.03</v>
      </c>
      <c r="B19">
        <v>3.04E-2</v>
      </c>
      <c r="C19">
        <v>-5.1379999999999999</v>
      </c>
      <c r="D19">
        <f t="shared" si="17"/>
        <v>1.0304545339535169</v>
      </c>
      <c r="E19">
        <f t="shared" si="18"/>
        <v>0.97044553354850815</v>
      </c>
      <c r="F19" s="12">
        <f t="shared" si="11"/>
        <v>5.3248753954531702</v>
      </c>
      <c r="G19">
        <f t="shared" si="12"/>
        <v>5.0165491513722351</v>
      </c>
      <c r="H19" s="14">
        <v>1.8919999999999999</v>
      </c>
      <c r="I19" s="22">
        <f t="shared" si="13"/>
        <v>1.8615999999999999</v>
      </c>
      <c r="J19" s="29" t="s">
        <v>30</v>
      </c>
      <c r="K19">
        <v>1.8511</v>
      </c>
      <c r="L19" s="22">
        <v>1.964</v>
      </c>
      <c r="M19" s="12">
        <f>B19+L19</f>
        <v>1.9944</v>
      </c>
      <c r="N19" s="13">
        <f t="shared" si="4"/>
        <v>1.8815</v>
      </c>
      <c r="O19" s="12">
        <f t="shared" si="5"/>
        <v>2.0238127046847074</v>
      </c>
      <c r="P19" s="13">
        <f t="shared" si="6"/>
        <v>1.9059550278892701</v>
      </c>
      <c r="Q19" s="22">
        <f>M19-H19</f>
        <v>0.10240000000000005</v>
      </c>
      <c r="R19" s="22">
        <f t="shared" si="7"/>
        <v>-1.0499999999999954E-2</v>
      </c>
      <c r="S19" s="22">
        <f t="shared" si="8"/>
        <v>0.13181270468470752</v>
      </c>
      <c r="T19" s="22">
        <f t="shared" si="14"/>
        <v>1.3955027889270166E-2</v>
      </c>
      <c r="U19" s="22"/>
      <c r="V19" s="22"/>
      <c r="W19" s="22"/>
      <c r="X19">
        <f>H19-F19</f>
        <v>-3.4328753954531703</v>
      </c>
      <c r="Y19">
        <f>H19-G19</f>
        <v>-3.1245491513722352</v>
      </c>
      <c r="AA19">
        <f>B19*C19*(AVERAGE(X19:Y19))</f>
        <v>0.51211911928815179</v>
      </c>
      <c r="AB19">
        <f>AA19-H19</f>
        <v>-1.3798808807118481</v>
      </c>
    </row>
    <row r="20" spans="1:28" x14ac:dyDescent="0.35">
      <c r="A20">
        <v>0.02</v>
      </c>
      <c r="B20">
        <v>2.0199999999999999E-2</v>
      </c>
      <c r="C20">
        <v>-5.8719999999999999</v>
      </c>
      <c r="D20">
        <f t="shared" si="17"/>
        <v>1.0202013400267558</v>
      </c>
      <c r="E20">
        <f t="shared" si="18"/>
        <v>0.98019867330675525</v>
      </c>
      <c r="F20" s="12">
        <f t="shared" si="11"/>
        <v>6.01082226863711</v>
      </c>
      <c r="G20">
        <f t="shared" si="12"/>
        <v>5.775926609657267</v>
      </c>
      <c r="H20" s="14">
        <v>2.5510000000000002</v>
      </c>
      <c r="I20" s="22">
        <f t="shared" si="13"/>
        <v>2.5308000000000002</v>
      </c>
      <c r="J20" s="29" t="s">
        <v>30</v>
      </c>
      <c r="K20">
        <v>1.8545</v>
      </c>
      <c r="L20" s="22">
        <v>1.9730000000000001</v>
      </c>
      <c r="M20" s="12">
        <f>B20+L20</f>
        <v>1.9932000000000001</v>
      </c>
      <c r="N20" s="13">
        <f t="shared" si="4"/>
        <v>1.8747</v>
      </c>
      <c r="O20" s="12">
        <f t="shared" si="5"/>
        <v>2.0128572438727894</v>
      </c>
      <c r="P20" s="13">
        <f t="shared" si="6"/>
        <v>1.9339319824342283</v>
      </c>
      <c r="Q20" s="22">
        <f>M20-H20</f>
        <v>-0.55780000000000007</v>
      </c>
      <c r="R20" s="22">
        <f t="shared" si="7"/>
        <v>-0.67630000000000012</v>
      </c>
      <c r="S20" s="22">
        <f t="shared" si="8"/>
        <v>-0.53814275612721074</v>
      </c>
      <c r="T20" s="22">
        <f t="shared" si="14"/>
        <v>-0.6170680175657719</v>
      </c>
      <c r="U20" s="22"/>
      <c r="V20" s="22"/>
      <c r="W20" s="22"/>
      <c r="X20">
        <f>H20-F20</f>
        <v>-3.4598222686371098</v>
      </c>
      <c r="Y20">
        <f>H20-G20</f>
        <v>-3.2249266096572669</v>
      </c>
      <c r="AA20">
        <f>B20*C20*(AVERAGE(X20:Y20))</f>
        <v>0.39645373867478023</v>
      </c>
      <c r="AB20">
        <f>AA20-H20</f>
        <v>-2.15454626132522</v>
      </c>
    </row>
    <row r="21" spans="1:28" x14ac:dyDescent="0.35">
      <c r="A21">
        <v>0.01</v>
      </c>
      <c r="B21">
        <v>1.01E-2</v>
      </c>
      <c r="C21">
        <v>-6.6520000000000001</v>
      </c>
      <c r="D21">
        <f>EXP(A21)</f>
        <v>1.0100501670841679</v>
      </c>
      <c r="E21">
        <f>EXP(-A21)</f>
        <v>0.99004983374916811</v>
      </c>
      <c r="F21" s="12">
        <f t="shared" si="11"/>
        <v>6.7289537114438858</v>
      </c>
      <c r="G21">
        <f t="shared" si="12"/>
        <v>6.5959114940994672</v>
      </c>
      <c r="H21" s="14">
        <v>2.2519999999999998</v>
      </c>
      <c r="I21" s="22">
        <f t="shared" si="13"/>
        <v>2.2418999999999998</v>
      </c>
      <c r="J21" s="29" t="s">
        <v>30</v>
      </c>
      <c r="K21">
        <v>1.859</v>
      </c>
      <c r="L21" s="22">
        <v>1.9770000000000001</v>
      </c>
      <c r="M21" s="12">
        <f>B21+L21</f>
        <v>1.9871000000000001</v>
      </c>
      <c r="N21" s="13">
        <f t="shared" si="4"/>
        <v>1.8691</v>
      </c>
      <c r="O21" s="12">
        <f t="shared" si="5"/>
        <v>1.9968691803254002</v>
      </c>
      <c r="P21" s="13">
        <f t="shared" si="6"/>
        <v>1.9573285213221054</v>
      </c>
      <c r="Q21" s="24">
        <f>M21-H21</f>
        <v>-0.26489999999999969</v>
      </c>
      <c r="R21" s="24">
        <f t="shared" si="7"/>
        <v>-0.3828999999999998</v>
      </c>
      <c r="S21" s="24">
        <f t="shared" si="8"/>
        <v>-0.25513081967459961</v>
      </c>
      <c r="T21" s="22">
        <f t="shared" si="14"/>
        <v>-0.29467147867789434</v>
      </c>
      <c r="U21" s="22"/>
      <c r="V21" s="22"/>
      <c r="W21" s="22"/>
      <c r="X21">
        <f>H21-F21</f>
        <v>-4.476953711443886</v>
      </c>
      <c r="Y21">
        <f>H21-G21</f>
        <v>-4.3439114940994674</v>
      </c>
      <c r="AA21">
        <f>B21*C21*(AVERAGE(X21:Y21))</f>
        <v>0.29631579650373563</v>
      </c>
      <c r="AB21">
        <f>AA21-H21</f>
        <v>-1.955684203496264</v>
      </c>
    </row>
  </sheetData>
  <conditionalFormatting sqref="X2:Y21">
    <cfRule type="cellIs" dxfId="2" priority="6" operator="between">
      <formula>-0.5</formula>
      <formula>0.5</formula>
    </cfRule>
  </conditionalFormatting>
  <conditionalFormatting sqref="Q2:T21">
    <cfRule type="cellIs" dxfId="0" priority="1" operator="between">
      <formula>-0.5</formula>
      <formula>0.5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Derricho</dc:creator>
  <cp:lastModifiedBy>Edgar Derricho</cp:lastModifiedBy>
  <dcterms:created xsi:type="dcterms:W3CDTF">2024-04-16T11:25:21Z</dcterms:created>
  <dcterms:modified xsi:type="dcterms:W3CDTF">2024-04-24T16:32:38Z</dcterms:modified>
</cp:coreProperties>
</file>