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edgar/Developer/DBF/dummy-plane/trunk/"/>
    </mc:Choice>
  </mc:AlternateContent>
  <xr:revisionPtr revIDLastSave="0" documentId="8_{4AC3AA3B-5F18-A94A-A038-CEB1E1EE5CD5}" xr6:coauthVersionLast="47" xr6:coauthVersionMax="47" xr10:uidLastSave="{00000000-0000-0000-0000-000000000000}"/>
  <bookViews>
    <workbookView xWindow="1100" yWindow="1400" windowWidth="25920" windowHeight="14800" xr2:uid="{3D93B2B9-BF24-BE4F-AF9A-4A4D147150C6}"/>
  </bookViews>
  <sheets>
    <sheet name="wing strcuture siz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I11" i="1"/>
  <c r="I12" i="1"/>
  <c r="I13" i="1"/>
  <c r="I14" i="1"/>
  <c r="I15" i="1"/>
  <c r="I16" i="1"/>
  <c r="I17" i="1"/>
  <c r="I18" i="1"/>
  <c r="I19" i="1"/>
  <c r="I20" i="1"/>
  <c r="I10" i="1"/>
  <c r="J11" i="1"/>
  <c r="J12" i="1"/>
  <c r="J13" i="1"/>
  <c r="J14" i="1"/>
  <c r="J15" i="1"/>
  <c r="J16" i="1"/>
  <c r="J17" i="1"/>
  <c r="J18" i="1"/>
  <c r="J19" i="1"/>
  <c r="J20" i="1"/>
  <c r="J10" i="1"/>
  <c r="C10" i="1"/>
  <c r="C9" i="1"/>
  <c r="C26" i="1"/>
  <c r="C4" i="1"/>
  <c r="C41" i="1"/>
  <c r="C3" i="1"/>
  <c r="C5" i="1" s="1"/>
  <c r="C6" i="1" s="1"/>
  <c r="C17" i="1"/>
  <c r="C38" i="1" s="1"/>
  <c r="C40" i="1" s="1"/>
  <c r="C16" i="1"/>
  <c r="C32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C42" i="1" l="1"/>
  <c r="C19" i="1"/>
  <c r="C23" i="1"/>
  <c r="C33" i="1" s="1"/>
  <c r="F13" i="1" s="1"/>
  <c r="C18" i="1"/>
  <c r="C22" i="1" s="1"/>
  <c r="F11" i="1" l="1"/>
  <c r="F16" i="1"/>
  <c r="F19" i="1"/>
  <c r="F12" i="1"/>
  <c r="G12" i="1" s="1"/>
  <c r="H12" i="1" s="1"/>
  <c r="F20" i="1"/>
  <c r="F10" i="1"/>
  <c r="F14" i="1"/>
  <c r="F15" i="1"/>
  <c r="G15" i="1" s="1"/>
  <c r="H15" i="1" s="1"/>
  <c r="F17" i="1"/>
  <c r="C34" i="1"/>
  <c r="F18" i="1"/>
  <c r="C29" i="1"/>
  <c r="C27" i="1"/>
  <c r="C28" i="1"/>
  <c r="G11" i="1"/>
  <c r="H11" i="1" s="1"/>
  <c r="G13" i="1" l="1"/>
  <c r="H13" i="1" s="1"/>
  <c r="C35" i="1"/>
  <c r="G17" i="1"/>
  <c r="H17" i="1" s="1"/>
  <c r="G10" i="1"/>
  <c r="H10" i="1" s="1"/>
  <c r="G14" i="1"/>
  <c r="H14" i="1" s="1"/>
  <c r="G19" i="1"/>
  <c r="H19" i="1" s="1"/>
  <c r="G18" i="1"/>
  <c r="H18" i="1" s="1"/>
  <c r="G20" i="1"/>
  <c r="H20" i="1" s="1"/>
  <c r="G16" i="1"/>
  <c r="H16" i="1" s="1"/>
</calcChain>
</file>

<file path=xl/sharedStrings.xml><?xml version="1.0" encoding="utf-8"?>
<sst xmlns="http://schemas.openxmlformats.org/spreadsheetml/2006/main" count="53" uniqueCount="50">
  <si>
    <t>aircraft design criteria</t>
  </si>
  <si>
    <t>gauges</t>
  </si>
  <si>
    <t>semi wing</t>
  </si>
  <si>
    <t>gross mass (kg)</t>
  </si>
  <si>
    <t>0.000 mm</t>
  </si>
  <si>
    <t>-------------------</t>
  </si>
  <si>
    <t>--------------------</t>
  </si>
  <si>
    <t>x</t>
  </si>
  <si>
    <t>load factor (n*FS)</t>
  </si>
  <si>
    <t>0.000 grams</t>
  </si>
  <si>
    <t>b/2</t>
  </si>
  <si>
    <t>b</t>
  </si>
  <si>
    <t>total load (kg)</t>
  </si>
  <si>
    <t>total weight (N)</t>
  </si>
  <si>
    <t>Balsa Wood</t>
  </si>
  <si>
    <t>Lift Distribution</t>
  </si>
  <si>
    <t>E (kPa)</t>
  </si>
  <si>
    <t>x, m</t>
  </si>
  <si>
    <t>w(x), N/m</t>
  </si>
  <si>
    <t>V(x), N</t>
  </si>
  <si>
    <t>M(x), N*m</t>
  </si>
  <si>
    <t>I min, m^4</t>
  </si>
  <si>
    <t>A min, m^2</t>
  </si>
  <si>
    <t>compressive strength (kPa)</t>
  </si>
  <si>
    <t>density (kg/m^3)</t>
  </si>
  <si>
    <t>poissons ratio</t>
  </si>
  <si>
    <t>G, shear modulus (kPa)</t>
  </si>
  <si>
    <t>wing geometry</t>
  </si>
  <si>
    <t>span (m)</t>
  </si>
  <si>
    <t>chord (m)</t>
  </si>
  <si>
    <t>area (m^2)</t>
  </si>
  <si>
    <t>thickness (m)</t>
  </si>
  <si>
    <t>wing loading (N/m^2)</t>
  </si>
  <si>
    <t>avg span distribution (N/m)</t>
  </si>
  <si>
    <t>Geometries</t>
  </si>
  <si>
    <t>skin Ixx (m^3)</t>
  </si>
  <si>
    <t>skin effective area (m^2)</t>
  </si>
  <si>
    <t>NACA 4412  solid Ixx (m^3)</t>
  </si>
  <si>
    <t>NACA 4412 effective area (m^2)</t>
  </si>
  <si>
    <t>semi wing cantilever analysis (ideal distribution)</t>
  </si>
  <si>
    <t>semi wing span (m)</t>
  </si>
  <si>
    <t>semi span distribution (N/m)</t>
  </si>
  <si>
    <t>max shear (N)</t>
  </si>
  <si>
    <t>max moment (N*m)</t>
  </si>
  <si>
    <t>rib sizing</t>
  </si>
  <si>
    <t>max height (m)</t>
  </si>
  <si>
    <t>thickness (mm)</t>
  </si>
  <si>
    <t>inertia (m^4)</t>
  </si>
  <si>
    <t>airfoil inertia (m^4)</t>
  </si>
  <si>
    <t>airfoil area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</si>
</sst>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 (Body)"/>
    </font>
    <font>
      <u/>
      <sz val="12"/>
      <color theme="10"/>
      <name val="Aptos Narrow"/>
      <family val="2"/>
      <scheme val="minor"/>
    </font>
    <font>
      <b/>
      <u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quotePrefix="1"/>
    <xf numFmtId="0" fontId="0" fillId="4" borderId="0" xfId="0" applyFill="1"/>
    <xf numFmtId="0" fontId="0" fillId="5" borderId="0" xfId="0" applyFill="1"/>
    <xf numFmtId="2" fontId="0" fillId="0" borderId="0" xfId="0" applyNumberFormat="1"/>
    <xf numFmtId="165" fontId="0" fillId="6" borderId="0" xfId="0" applyNumberForma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'wing strcuture sizing'!$G$9</c:f>
              <c:strCache>
                <c:ptCount val="1"/>
                <c:pt idx="0">
                  <c:v>V(x), 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'wing strcuture sizing'!$E$10:$E$20</c:f>
              <c:numCache>
                <c:formatCode>0.000000</c:formatCode>
                <c:ptCount val="11"/>
                <c:pt idx="0">
                  <c:v>0</c:v>
                </c:pt>
                <c:pt idx="1">
                  <c:v>3.8100000000000002E-2</c:v>
                </c:pt>
                <c:pt idx="2">
                  <c:v>7.6200000000000004E-2</c:v>
                </c:pt>
                <c:pt idx="3">
                  <c:v>0.11430000000000001</c:v>
                </c:pt>
                <c:pt idx="4">
                  <c:v>0.15240000000000001</c:v>
                </c:pt>
                <c:pt idx="5">
                  <c:v>0.1905</c:v>
                </c:pt>
                <c:pt idx="6">
                  <c:v>0.2286</c:v>
                </c:pt>
                <c:pt idx="7">
                  <c:v>0.26669999999999999</c:v>
                </c:pt>
                <c:pt idx="8">
                  <c:v>0.30480000000000002</c:v>
                </c:pt>
                <c:pt idx="9">
                  <c:v>0.34290000000000004</c:v>
                </c:pt>
                <c:pt idx="10">
                  <c:v>0.38100000000000006</c:v>
                </c:pt>
              </c:numCache>
            </c:numRef>
          </c:xVal>
          <c:yVal>
            <c:numRef>
              <c:f>'wing strcuture sizing'!$G$10:$G$20</c:f>
              <c:numCache>
                <c:formatCode>0.000000</c:formatCode>
                <c:ptCount val="11"/>
                <c:pt idx="0">
                  <c:v>-2.3176125000000001</c:v>
                </c:pt>
                <c:pt idx="1">
                  <c:v>-2.0858512500000002</c:v>
                </c:pt>
                <c:pt idx="2">
                  <c:v>-1.85409</c:v>
                </c:pt>
                <c:pt idx="3">
                  <c:v>-1.6223287499999999</c:v>
                </c:pt>
                <c:pt idx="4">
                  <c:v>-1.3905675</c:v>
                </c:pt>
                <c:pt idx="5">
                  <c:v>-1.15880625</c:v>
                </c:pt>
                <c:pt idx="6">
                  <c:v>-0.92704500000000012</c:v>
                </c:pt>
                <c:pt idx="7">
                  <c:v>-0.69528374999999998</c:v>
                </c:pt>
                <c:pt idx="8">
                  <c:v>-0.46352249999999984</c:v>
                </c:pt>
                <c:pt idx="9">
                  <c:v>-0.23176124999999992</c:v>
                </c:pt>
                <c:pt idx="10">
                  <c:v>4.4408920985006262E-16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87-0043-B61E-AD8B48DCD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516144"/>
        <c:axId val="2074638848"/>
      </c:scatterChart>
      <c:valAx>
        <c:axId val="207451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638848"/>
        <c:crosses val="autoZero"/>
        <c:crossBetween val="midCat"/>
      </c:valAx>
      <c:valAx>
        <c:axId val="207463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51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'wing strcuture sizing'!$H$9</c:f>
              <c:strCache>
                <c:ptCount val="1"/>
                <c:pt idx="0">
                  <c:v>M(x), N*m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'wing strcuture sizing'!$E$10:$E$20</c:f>
              <c:numCache>
                <c:formatCode>0.000000</c:formatCode>
                <c:ptCount val="11"/>
                <c:pt idx="0">
                  <c:v>0</c:v>
                </c:pt>
                <c:pt idx="1">
                  <c:v>3.8100000000000002E-2</c:v>
                </c:pt>
                <c:pt idx="2">
                  <c:v>7.6200000000000004E-2</c:v>
                </c:pt>
                <c:pt idx="3">
                  <c:v>0.11430000000000001</c:v>
                </c:pt>
                <c:pt idx="4">
                  <c:v>0.15240000000000001</c:v>
                </c:pt>
                <c:pt idx="5">
                  <c:v>0.1905</c:v>
                </c:pt>
                <c:pt idx="6">
                  <c:v>0.2286</c:v>
                </c:pt>
                <c:pt idx="7">
                  <c:v>0.26669999999999999</c:v>
                </c:pt>
                <c:pt idx="8">
                  <c:v>0.30480000000000002</c:v>
                </c:pt>
                <c:pt idx="9">
                  <c:v>0.34290000000000004</c:v>
                </c:pt>
                <c:pt idx="10">
                  <c:v>0.38100000000000006</c:v>
                </c:pt>
              </c:numCache>
            </c:numRef>
          </c:xVal>
          <c:yVal>
            <c:numRef>
              <c:f>'wing strcuture sizing'!$H$10:$H$20</c:f>
              <c:numCache>
                <c:formatCode>0.000000</c:formatCode>
                <c:ptCount val="11"/>
                <c:pt idx="0">
                  <c:v>-0.44150518125000004</c:v>
                </c:pt>
                <c:pt idx="1">
                  <c:v>-0.35761919681249998</c:v>
                </c:pt>
                <c:pt idx="2">
                  <c:v>-0.28256331600000001</c:v>
                </c:pt>
                <c:pt idx="3">
                  <c:v>-0.21633753881249998</c:v>
                </c:pt>
                <c:pt idx="4">
                  <c:v>-0.15894186524999998</c:v>
                </c:pt>
                <c:pt idx="5">
                  <c:v>-0.11037629531250001</c:v>
                </c:pt>
                <c:pt idx="6">
                  <c:v>-7.0640829000000016E-2</c:v>
                </c:pt>
                <c:pt idx="7">
                  <c:v>-3.9735466312500002E-2</c:v>
                </c:pt>
                <c:pt idx="8">
                  <c:v>-1.766020724999999E-2</c:v>
                </c:pt>
                <c:pt idx="9">
                  <c:v>-4.4150518124999949E-3</c:v>
                </c:pt>
                <c:pt idx="10">
                  <c:v>-1.2325951644078309E-32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7B-6F4F-A914-2AE8F69E9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408480"/>
        <c:axId val="1694090640"/>
      </c:scatterChart>
      <c:valAx>
        <c:axId val="169440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090640"/>
        <c:crosses val="autoZero"/>
        <c:crossBetween val="midCat"/>
      </c:valAx>
      <c:valAx>
        <c:axId val="169409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40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231320</xdr:colOff>
      <xdr:row>0</xdr:row>
      <xdr:rowOff>164872</xdr:rowOff>
    </xdr:from>
    <xdr:to>
      <xdr:col>20</xdr:col>
      <xdr:colOff>136071</xdr:colOff>
      <xdr:row>14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E5A37-5705-F1E1-B741-1805C1848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254000</xdr:colOff>
      <xdr:row>14</xdr:row>
      <xdr:rowOff>153532</xdr:rowOff>
    </xdr:from>
    <xdr:to>
      <xdr:col>20</xdr:col>
      <xdr:colOff>136071</xdr:colOff>
      <xdr:row>28</xdr:row>
      <xdr:rowOff>124731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9B84E3-7456-F2A9-6580-888BC37AC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ood-database.com/bal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8FAB-1837-1B43-80E5-F4E757996916}">
  <dimension ref="A2:J42"/>
  <sheetViews>
    <sheetView tabSelected="1" zoomScale="90" workbookViewId="0">
      <selection activeCell="D12" sqref="D12"/>
    </sheetView>
  </sheetViews>
  <sheetFormatPr baseColWidth="10" defaultColWidth="11" defaultRowHeight="16" x14ac:dyDescent="0.2"/>
  <cols>
    <col min="1" max="1" width="5.6640625" customWidth="1"/>
    <col min="2" max="2" width="23.33203125" customWidth="1"/>
    <col min="3" max="3" width="12.33203125" customWidth="1"/>
    <col min="9" max="9" width="12.5" bestFit="1" customWidth="1"/>
    <col min="10" max="10" width="14" bestFit="1" customWidth="1"/>
  </cols>
  <sheetData>
    <row r="2" spans="1:10" x14ac:dyDescent="0.2">
      <c r="A2" s="16" t="s">
        <v>0</v>
      </c>
      <c r="B2" s="16"/>
      <c r="C2" s="16"/>
      <c r="E2" t="s">
        <v>1</v>
      </c>
      <c r="H2" s="14" t="s">
        <v>2</v>
      </c>
      <c r="I2" s="14"/>
    </row>
    <row r="3" spans="1:10" x14ac:dyDescent="0.2">
      <c r="B3" s="7" t="s">
        <v>3</v>
      </c>
      <c r="C3" s="3">
        <f>0.42</f>
        <v>0.42</v>
      </c>
      <c r="E3" t="s">
        <v>4</v>
      </c>
      <c r="G3">
        <v>0</v>
      </c>
      <c r="H3" s="8" t="s">
        <v>5</v>
      </c>
      <c r="I3" s="8" t="s">
        <v>6</v>
      </c>
      <c r="J3" t="s">
        <v>7</v>
      </c>
    </row>
    <row r="4" spans="1:10" x14ac:dyDescent="0.2">
      <c r="B4" s="7" t="s">
        <v>8</v>
      </c>
      <c r="C4">
        <f>1.5*1.5</f>
        <v>2.25</v>
      </c>
      <c r="E4" t="s">
        <v>9</v>
      </c>
      <c r="G4" s="2" t="s">
        <v>10</v>
      </c>
      <c r="H4" s="8" t="s">
        <v>5</v>
      </c>
      <c r="I4" s="8" t="s">
        <v>6</v>
      </c>
      <c r="J4" t="s">
        <v>11</v>
      </c>
    </row>
    <row r="5" spans="1:10" x14ac:dyDescent="0.2">
      <c r="B5" s="7" t="s">
        <v>12</v>
      </c>
      <c r="C5" s="3">
        <f>C3*C4</f>
        <v>0.94499999999999995</v>
      </c>
    </row>
    <row r="6" spans="1:10" x14ac:dyDescent="0.2">
      <c r="B6" s="7" t="s">
        <v>13</v>
      </c>
      <c r="C6" s="3">
        <f>C5*9.81</f>
        <v>9.2704500000000003</v>
      </c>
    </row>
    <row r="8" spans="1:10" x14ac:dyDescent="0.2">
      <c r="A8" s="15" t="s">
        <v>14</v>
      </c>
      <c r="B8" s="15"/>
      <c r="C8" s="10"/>
      <c r="E8" s="17" t="s">
        <v>15</v>
      </c>
      <c r="F8" s="17"/>
      <c r="G8" s="17"/>
      <c r="H8" s="7"/>
      <c r="I8" s="7"/>
    </row>
    <row r="9" spans="1:10" x14ac:dyDescent="0.2">
      <c r="A9" s="9"/>
      <c r="B9" s="9" t="s">
        <v>16</v>
      </c>
      <c r="C9" s="9">
        <f>3.71*10^6</f>
        <v>3710000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</row>
    <row r="10" spans="1:10" x14ac:dyDescent="0.2">
      <c r="A10" s="9"/>
      <c r="B10" s="9" t="s">
        <v>23</v>
      </c>
      <c r="C10" s="9">
        <f>11.6*10^3</f>
        <v>11600</v>
      </c>
      <c r="E10" s="4">
        <v>0</v>
      </c>
      <c r="F10" s="4">
        <f t="shared" ref="F10:F20" si="0">$C$33</f>
        <v>6.0829724409448822</v>
      </c>
      <c r="G10" s="4">
        <f t="shared" ref="G10:G20" si="1">-(-$C$34-F10*E10)</f>
        <v>-2.3176125000000001</v>
      </c>
      <c r="H10" s="12">
        <f>1/2*G10*(0.381-E10)</f>
        <v>-0.44150518125000004</v>
      </c>
      <c r="I10">
        <f>ABS(H10*$C$19/2/($C$10*1000*1.5))</f>
        <v>1.9030395743534485E-10</v>
      </c>
      <c r="J10">
        <f>ABS(G10/$C$13/1000/1.5)</f>
        <v>1.1494358490566036E-9</v>
      </c>
    </row>
    <row r="11" spans="1:10" x14ac:dyDescent="0.2">
      <c r="A11" s="9"/>
      <c r="B11" s="9" t="s">
        <v>24</v>
      </c>
      <c r="C11" s="9">
        <v>150</v>
      </c>
      <c r="E11" s="4">
        <f t="shared" ref="E11:E20" si="2">E10+$C$32/10</f>
        <v>3.8100000000000002E-2</v>
      </c>
      <c r="F11" s="4">
        <f t="shared" si="0"/>
        <v>6.0829724409448822</v>
      </c>
      <c r="G11" s="4">
        <f t="shared" si="1"/>
        <v>-2.0858512500000002</v>
      </c>
      <c r="H11" s="12">
        <f t="shared" ref="H11:H20" si="3">1/2*G11*(0.381-E11)</f>
        <v>-0.35761919681249998</v>
      </c>
      <c r="I11">
        <f t="shared" ref="I11:I20" si="4">ABS(H11*$C$19/2/($C$10*1000*1.5))</f>
        <v>1.5414620552262929E-10</v>
      </c>
      <c r="J11">
        <f t="shared" ref="J11:J20" si="5">ABS(G11/$C$13/1000/1.5)</f>
        <v>1.0344922641509432E-9</v>
      </c>
    </row>
    <row r="12" spans="1:10" x14ac:dyDescent="0.2">
      <c r="A12" s="9"/>
      <c r="B12" s="9" t="s">
        <v>25</v>
      </c>
      <c r="C12" s="9">
        <v>0.38</v>
      </c>
      <c r="E12" s="4">
        <f t="shared" si="2"/>
        <v>7.6200000000000004E-2</v>
      </c>
      <c r="F12" s="4">
        <f t="shared" si="0"/>
        <v>6.0829724409448822</v>
      </c>
      <c r="G12" s="4">
        <f t="shared" si="1"/>
        <v>-1.85409</v>
      </c>
      <c r="H12" s="12">
        <f t="shared" si="3"/>
        <v>-0.28256331600000001</v>
      </c>
      <c r="I12">
        <f t="shared" si="4"/>
        <v>1.2179453275862068E-10</v>
      </c>
      <c r="J12">
        <f t="shared" si="5"/>
        <v>9.195486792452829E-10</v>
      </c>
    </row>
    <row r="13" spans="1:10" x14ac:dyDescent="0.2">
      <c r="A13" s="9"/>
      <c r="B13" s="9" t="s">
        <v>26</v>
      </c>
      <c r="C13" s="9">
        <f>C9/2/(1+C12)</f>
        <v>1344202.8985507248</v>
      </c>
      <c r="E13" s="4">
        <f t="shared" si="2"/>
        <v>0.11430000000000001</v>
      </c>
      <c r="F13" s="4">
        <f t="shared" si="0"/>
        <v>6.0829724409448822</v>
      </c>
      <c r="G13" s="4">
        <f t="shared" si="1"/>
        <v>-1.6223287499999999</v>
      </c>
      <c r="H13" s="12">
        <f t="shared" si="3"/>
        <v>-0.21633753881249998</v>
      </c>
      <c r="I13">
        <f t="shared" si="4"/>
        <v>9.3248939143318957E-11</v>
      </c>
      <c r="J13">
        <f t="shared" si="5"/>
        <v>8.0460509433962247E-10</v>
      </c>
    </row>
    <row r="14" spans="1:10" x14ac:dyDescent="0.2">
      <c r="E14" s="4">
        <f t="shared" si="2"/>
        <v>0.15240000000000001</v>
      </c>
      <c r="F14" s="4">
        <f t="shared" si="0"/>
        <v>6.0829724409448822</v>
      </c>
      <c r="G14" s="4">
        <f t="shared" si="1"/>
        <v>-1.3905675</v>
      </c>
      <c r="H14" s="12">
        <f t="shared" si="3"/>
        <v>-0.15894186524999998</v>
      </c>
      <c r="I14">
        <f t="shared" si="4"/>
        <v>6.8509424676724131E-11</v>
      </c>
      <c r="J14">
        <f t="shared" si="5"/>
        <v>6.8966150943396215E-10</v>
      </c>
    </row>
    <row r="15" spans="1:10" x14ac:dyDescent="0.2">
      <c r="A15" s="16" t="s">
        <v>27</v>
      </c>
      <c r="B15" s="16"/>
      <c r="C15" s="16"/>
      <c r="E15" s="4">
        <f t="shared" si="2"/>
        <v>0.1905</v>
      </c>
      <c r="F15" s="4">
        <f t="shared" si="0"/>
        <v>6.0829724409448822</v>
      </c>
      <c r="G15" s="4">
        <f t="shared" si="1"/>
        <v>-1.15880625</v>
      </c>
      <c r="H15" s="12">
        <f t="shared" si="3"/>
        <v>-0.11037629531250001</v>
      </c>
      <c r="I15">
        <f t="shared" si="4"/>
        <v>4.7575989358836213E-11</v>
      </c>
      <c r="J15">
        <f t="shared" si="5"/>
        <v>5.7471792452830182E-10</v>
      </c>
    </row>
    <row r="16" spans="1:10" x14ac:dyDescent="0.2">
      <c r="B16" t="s">
        <v>28</v>
      </c>
      <c r="C16" s="5">
        <f>0.762</f>
        <v>0.76200000000000001</v>
      </c>
      <c r="E16" s="4">
        <f t="shared" si="2"/>
        <v>0.2286</v>
      </c>
      <c r="F16" s="4">
        <f t="shared" si="0"/>
        <v>6.0829724409448822</v>
      </c>
      <c r="G16" s="4">
        <f t="shared" si="1"/>
        <v>-0.92704500000000012</v>
      </c>
      <c r="H16" s="12">
        <f t="shared" si="3"/>
        <v>-7.0640829000000016E-2</v>
      </c>
      <c r="I16">
        <f t="shared" si="4"/>
        <v>3.0448633189655177E-11</v>
      </c>
      <c r="J16">
        <f t="shared" si="5"/>
        <v>4.597743396226415E-10</v>
      </c>
    </row>
    <row r="17" spans="1:10" x14ac:dyDescent="0.2">
      <c r="B17" t="s">
        <v>29</v>
      </c>
      <c r="C17" s="5">
        <f>0.125</f>
        <v>0.125</v>
      </c>
      <c r="E17" s="4">
        <f t="shared" si="2"/>
        <v>0.26669999999999999</v>
      </c>
      <c r="F17" s="4">
        <f t="shared" si="0"/>
        <v>6.0829724409448822</v>
      </c>
      <c r="G17" s="4">
        <f t="shared" si="1"/>
        <v>-0.69528374999999998</v>
      </c>
      <c r="H17" s="12">
        <f t="shared" si="3"/>
        <v>-3.9735466312500002E-2</v>
      </c>
      <c r="I17">
        <f t="shared" si="4"/>
        <v>1.7127356169181036E-11</v>
      </c>
      <c r="J17">
        <f t="shared" si="5"/>
        <v>3.4483075471698107E-10</v>
      </c>
    </row>
    <row r="18" spans="1:10" x14ac:dyDescent="0.2">
      <c r="B18" t="s">
        <v>30</v>
      </c>
      <c r="C18" s="5">
        <f>C16*C17</f>
        <v>9.5250000000000001E-2</v>
      </c>
      <c r="E18" s="4">
        <f t="shared" si="2"/>
        <v>0.30480000000000002</v>
      </c>
      <c r="F18" s="4">
        <f t="shared" si="0"/>
        <v>6.0829724409448822</v>
      </c>
      <c r="G18" s="4">
        <f t="shared" si="1"/>
        <v>-0.46352249999999984</v>
      </c>
      <c r="H18" s="12">
        <f t="shared" si="3"/>
        <v>-1.766020724999999E-2</v>
      </c>
      <c r="I18">
        <f t="shared" si="4"/>
        <v>7.6121582974137879E-12</v>
      </c>
      <c r="J18">
        <f t="shared" si="5"/>
        <v>2.2988716981132065E-10</v>
      </c>
    </row>
    <row r="19" spans="1:10" x14ac:dyDescent="0.2">
      <c r="B19" t="s">
        <v>31</v>
      </c>
      <c r="C19">
        <f>C17*0.12</f>
        <v>1.4999999999999999E-2</v>
      </c>
      <c r="E19" s="4">
        <f t="shared" si="2"/>
        <v>0.34290000000000004</v>
      </c>
      <c r="F19" s="4">
        <f t="shared" si="0"/>
        <v>6.0829724409448822</v>
      </c>
      <c r="G19" s="4">
        <f t="shared" si="1"/>
        <v>-0.23176124999999992</v>
      </c>
      <c r="H19" s="12">
        <f t="shared" si="3"/>
        <v>-4.4150518124999949E-3</v>
      </c>
      <c r="I19">
        <f t="shared" si="4"/>
        <v>1.9030395743534462E-12</v>
      </c>
      <c r="J19">
        <f t="shared" si="5"/>
        <v>1.1494358490566032E-10</v>
      </c>
    </row>
    <row r="20" spans="1:10" x14ac:dyDescent="0.2">
      <c r="E20" s="4">
        <f t="shared" si="2"/>
        <v>0.38100000000000006</v>
      </c>
      <c r="F20" s="4">
        <f t="shared" si="0"/>
        <v>6.0829724409448822</v>
      </c>
      <c r="G20" s="4">
        <f t="shared" si="1"/>
        <v>4.4408920985006262E-16</v>
      </c>
      <c r="H20" s="12">
        <f t="shared" si="3"/>
        <v>-1.2325951644078309E-32</v>
      </c>
      <c r="I20">
        <f t="shared" si="4"/>
        <v>5.3129101914130643E-42</v>
      </c>
      <c r="J20">
        <f t="shared" si="5"/>
        <v>2.2024909599032752E-25</v>
      </c>
    </row>
    <row r="21" spans="1:10" x14ac:dyDescent="0.2">
      <c r="A21" s="6" t="s">
        <v>15</v>
      </c>
      <c r="B21" s="6"/>
      <c r="C21" s="6"/>
    </row>
    <row r="22" spans="1:10" x14ac:dyDescent="0.2">
      <c r="B22" t="s">
        <v>32</v>
      </c>
      <c r="C22" s="4">
        <f>C6/C18</f>
        <v>97.327559055118115</v>
      </c>
      <c r="G22" s="4"/>
      <c r="H22" s="4"/>
    </row>
    <row r="23" spans="1:10" x14ac:dyDescent="0.2">
      <c r="B23" t="s">
        <v>33</v>
      </c>
      <c r="C23" s="4">
        <f>C6/C16</f>
        <v>12.165944881889764</v>
      </c>
      <c r="H23" s="4"/>
    </row>
    <row r="24" spans="1:10" x14ac:dyDescent="0.2">
      <c r="H24" s="11"/>
    </row>
    <row r="25" spans="1:10" x14ac:dyDescent="0.2">
      <c r="A25" s="6" t="s">
        <v>34</v>
      </c>
      <c r="B25" s="6"/>
      <c r="C25" s="6"/>
      <c r="H25" s="11"/>
    </row>
    <row r="26" spans="1:10" x14ac:dyDescent="0.2">
      <c r="A26" s="13" t="s">
        <v>35</v>
      </c>
      <c r="B26" s="13"/>
      <c r="C26">
        <f>1.587*10^-7</f>
        <v>1.5869999999999999E-7</v>
      </c>
      <c r="H26" s="11"/>
    </row>
    <row r="27" spans="1:10" x14ac:dyDescent="0.2">
      <c r="A27" s="13" t="s">
        <v>36</v>
      </c>
      <c r="B27" s="13"/>
      <c r="C27">
        <f>PI()*((C17+0.002)*(C19+0.002)-C17*C19)</f>
        <v>8.9221231361950252E-4</v>
      </c>
      <c r="E27" s="4"/>
      <c r="H27" s="11"/>
    </row>
    <row r="28" spans="1:10" x14ac:dyDescent="0.2">
      <c r="A28" s="13" t="s">
        <v>37</v>
      </c>
      <c r="B28" s="13"/>
      <c r="C28">
        <f>PI()/4*(C17*C19^3)</f>
        <v>3.313398501832985E-7</v>
      </c>
      <c r="E28" s="4"/>
      <c r="H28" s="11"/>
    </row>
    <row r="29" spans="1:10" x14ac:dyDescent="0.2">
      <c r="A29" s="13" t="s">
        <v>38</v>
      </c>
      <c r="B29" s="13"/>
      <c r="C29">
        <f>PI()*C17*C19</f>
        <v>5.8904862254808617E-3</v>
      </c>
      <c r="E29" s="4"/>
      <c r="H29" s="11"/>
    </row>
    <row r="30" spans="1:10" x14ac:dyDescent="0.2">
      <c r="E30" s="4"/>
      <c r="H30" s="11"/>
    </row>
    <row r="31" spans="1:10" x14ac:dyDescent="0.2">
      <c r="A31" s="6" t="s">
        <v>39</v>
      </c>
      <c r="B31" s="6"/>
      <c r="C31" s="6"/>
      <c r="E31" s="4"/>
      <c r="H31" s="11"/>
    </row>
    <row r="32" spans="1:10" x14ac:dyDescent="0.2">
      <c r="B32" t="s">
        <v>40</v>
      </c>
      <c r="C32">
        <f>C16/2</f>
        <v>0.38100000000000001</v>
      </c>
      <c r="E32" s="4"/>
      <c r="H32" s="11"/>
    </row>
    <row r="33" spans="1:8" x14ac:dyDescent="0.2">
      <c r="B33" t="s">
        <v>41</v>
      </c>
      <c r="C33" s="4">
        <f>1/2*C23</f>
        <v>6.0829724409448822</v>
      </c>
      <c r="H33" s="11"/>
    </row>
    <row r="34" spans="1:8" x14ac:dyDescent="0.2">
      <c r="B34" t="s">
        <v>42</v>
      </c>
      <c r="C34">
        <f>-C33*C32</f>
        <v>-2.3176125000000001</v>
      </c>
      <c r="H34" s="11"/>
    </row>
    <row r="35" spans="1:8" x14ac:dyDescent="0.2">
      <c r="B35" t="s">
        <v>43</v>
      </c>
      <c r="C35">
        <f>-C34*C32/2</f>
        <v>0.44150518125000004</v>
      </c>
    </row>
    <row r="36" spans="1:8" x14ac:dyDescent="0.2">
      <c r="C36" s="4"/>
    </row>
    <row r="37" spans="1:8" x14ac:dyDescent="0.2">
      <c r="A37" s="6" t="s">
        <v>44</v>
      </c>
      <c r="B37" s="6"/>
      <c r="C37" s="6"/>
    </row>
    <row r="38" spans="1:8" x14ac:dyDescent="0.2">
      <c r="B38" t="s">
        <v>45</v>
      </c>
      <c r="C38" s="4">
        <f>C17*0.12</f>
        <v>1.4999999999999999E-2</v>
      </c>
    </row>
    <row r="39" spans="1:8" x14ac:dyDescent="0.2">
      <c r="B39" t="s">
        <v>46</v>
      </c>
      <c r="C39">
        <v>1.5880000000000001</v>
      </c>
    </row>
    <row r="40" spans="1:8" x14ac:dyDescent="0.2">
      <c r="B40" t="s">
        <v>47</v>
      </c>
      <c r="C40">
        <f>1/12*C38^3*(C39/1000)</f>
        <v>4.4662499999999994E-10</v>
      </c>
    </row>
    <row r="41" spans="1:8" x14ac:dyDescent="0.2">
      <c r="B41" t="s">
        <v>48</v>
      </c>
      <c r="C41">
        <f>1.5*10^-9</f>
        <v>1.5000000000000002E-9</v>
      </c>
    </row>
    <row r="42" spans="1:8" x14ac:dyDescent="0.2">
      <c r="B42" t="s">
        <v>49</v>
      </c>
      <c r="C42" s="4">
        <f>C39/1000*C17*5/8</f>
        <v>1.2406249999999999E-4</v>
      </c>
    </row>
  </sheetData>
  <mergeCells count="9">
    <mergeCell ref="A28:B28"/>
    <mergeCell ref="A29:B29"/>
    <mergeCell ref="A27:B27"/>
    <mergeCell ref="H2:I2"/>
    <mergeCell ref="A8:B8"/>
    <mergeCell ref="A26:B26"/>
    <mergeCell ref="A2:C2"/>
    <mergeCell ref="A15:C15"/>
    <mergeCell ref="E8:G8"/>
  </mergeCells>
  <hyperlinks>
    <hyperlink ref="A8:B8" r:id="rId1" display="Balsa Wood" xr:uid="{1E09CE92-E956-F84A-BDE2-00A8E3A5488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 strcuture sizing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Edgar E</dc:creator>
  <cp:keywords/>
  <dc:description/>
  <cp:lastModifiedBy>Hernandez, Edgar E</cp:lastModifiedBy>
  <cp:revision/>
  <dcterms:created xsi:type="dcterms:W3CDTF">2025-06-23T00:11:51Z</dcterms:created>
  <dcterms:modified xsi:type="dcterms:W3CDTF">2025-06-27T20:43:38Z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2025-06-24T20:40:42Z</vt:lpwstr>
  </property>
  <property fmtid="{D5CDD505-2E9C-101B-9397-08002B2CF9AE}" pid="4" name="MSIP_Label_b73649dc-6fee-4eb8-a128-734c3c842ea8_Method">
    <vt:lpwstr>Privileged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eaae60a3-b570-4a9c-bed6-cd31c7f21fc0</vt:lpwstr>
  </property>
  <property fmtid="{D5CDD505-2E9C-101B-9397-08002B2CF9AE}" pid="8" name="MSIP_Label_b73649dc-6fee-4eb8-a128-734c3c842ea8_ContentBits">
    <vt:lpwstr>0</vt:lpwstr>
  </property>
  <property fmtid="{D5CDD505-2E9C-101B-9397-08002B2CF9AE}" pid="9" name="MSIP_Label_b73649dc-6fee-4eb8-a128-734c3c842ea8_Tag">
    <vt:lpwstr>50, 0, 1, 1</vt:lpwstr>
  </property>
</Properties>
</file>